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ml.chartshapes+xml"/>
  <Override PartName="/xl/charts/chart6.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codeName="ThisWorkbook" defaultThemeVersion="124226"/>
  <mc:AlternateContent xmlns:mc="http://schemas.openxmlformats.org/markup-compatibility/2006">
    <mc:Choice Requires="x15">
      <x15ac:absPath xmlns:x15ac="http://schemas.microsoft.com/office/spreadsheetml/2010/11/ac" url="C:\Users\penny\OneDrive - Oregon State University\Postdoc\PyMME\MyBarometers\Thermobar_outer\Benchmarking\amphibole\"/>
    </mc:Choice>
  </mc:AlternateContent>
  <xr:revisionPtr revIDLastSave="0" documentId="13_ncr:1_{1E0EF878-0017-451E-B5EC-53CF36BCF92F}" xr6:coauthVersionLast="47" xr6:coauthVersionMax="47" xr10:uidLastSave="{00000000-0000-0000-0000-000000000000}"/>
  <bookViews>
    <workbookView xWindow="28680" yWindow="-120" windowWidth="21840" windowHeight="13290" tabRatio="696" activeTab="1" xr2:uid="{00000000-000D-0000-FFFF-FFFF00000000}"/>
  </bookViews>
  <sheets>
    <sheet name="Instructions" sheetId="19" r:id="rId1"/>
    <sheet name="Amp-TB2 calc" sheetId="1" r:id="rId2"/>
    <sheet name="eq. coef." sheetId="12" r:id="rId3"/>
    <sheet name="stab.data" sheetId="3" r:id="rId4"/>
    <sheet name="Diagrams" sheetId="17" r:id="rId5"/>
    <sheet name="References" sheetId="18"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H4" i="1" l="1"/>
  <c r="AJ4" i="1"/>
  <c r="BB4" i="1"/>
  <c r="CG4" i="1"/>
  <c r="CQ4" i="1"/>
  <c r="CO4" i="1"/>
  <c r="V4" i="1"/>
  <c r="BX600" i="1" l="1"/>
  <c r="BX599" i="1"/>
  <c r="BX598" i="1"/>
  <c r="BX597" i="1"/>
  <c r="BX596" i="1"/>
  <c r="BX595" i="1"/>
  <c r="BX594" i="1"/>
  <c r="BX593" i="1"/>
  <c r="BX592" i="1"/>
  <c r="BX591" i="1"/>
  <c r="BX590" i="1"/>
  <c r="BX589" i="1"/>
  <c r="BX588" i="1"/>
  <c r="BX587" i="1"/>
  <c r="BX586" i="1"/>
  <c r="BX585" i="1"/>
  <c r="BX584" i="1"/>
  <c r="BX583" i="1"/>
  <c r="BX582" i="1"/>
  <c r="BX581" i="1"/>
  <c r="BX580" i="1"/>
  <c r="BX579" i="1"/>
  <c r="BX578" i="1"/>
  <c r="BX577" i="1"/>
  <c r="BX576" i="1"/>
  <c r="BX575" i="1"/>
  <c r="BX574" i="1"/>
  <c r="BX573" i="1"/>
  <c r="BX572" i="1"/>
  <c r="BX571" i="1"/>
  <c r="BX570" i="1"/>
  <c r="BX569" i="1"/>
  <c r="BX568" i="1"/>
  <c r="BX567" i="1"/>
  <c r="BX566" i="1"/>
  <c r="BX565" i="1"/>
  <c r="BX564" i="1"/>
  <c r="BX563" i="1"/>
  <c r="BX562" i="1"/>
  <c r="BX561" i="1"/>
  <c r="BX560" i="1"/>
  <c r="BX559" i="1"/>
  <c r="BX558" i="1"/>
  <c r="BX557" i="1"/>
  <c r="BX556" i="1"/>
  <c r="BX555" i="1"/>
  <c r="BX554" i="1"/>
  <c r="BX553" i="1"/>
  <c r="BX552" i="1"/>
  <c r="BX551" i="1"/>
  <c r="BX550" i="1"/>
  <c r="BX549" i="1"/>
  <c r="BX548" i="1"/>
  <c r="BX547" i="1"/>
  <c r="BX546" i="1"/>
  <c r="BX545" i="1"/>
  <c r="BX544" i="1"/>
  <c r="BX543" i="1"/>
  <c r="BX542" i="1"/>
  <c r="BX541" i="1"/>
  <c r="BX540" i="1"/>
  <c r="BX539" i="1"/>
  <c r="BX538" i="1"/>
  <c r="BX537" i="1"/>
  <c r="BX536" i="1"/>
  <c r="BX535" i="1"/>
  <c r="BX534" i="1"/>
  <c r="BX533" i="1"/>
  <c r="BX532" i="1"/>
  <c r="BX531" i="1"/>
  <c r="BX530" i="1"/>
  <c r="BX529" i="1"/>
  <c r="BX528" i="1"/>
  <c r="BX527" i="1"/>
  <c r="BX526" i="1"/>
  <c r="BX525" i="1"/>
  <c r="BX524" i="1"/>
  <c r="BX523" i="1"/>
  <c r="BX522" i="1"/>
  <c r="BX521" i="1"/>
  <c r="BX520" i="1"/>
  <c r="BX519" i="1"/>
  <c r="BX518" i="1"/>
  <c r="BX517" i="1"/>
  <c r="BX516" i="1"/>
  <c r="BX515" i="1"/>
  <c r="BX514" i="1"/>
  <c r="BX513" i="1"/>
  <c r="BX512" i="1"/>
  <c r="BX511" i="1"/>
  <c r="BX510" i="1"/>
  <c r="BX509" i="1"/>
  <c r="BX508" i="1"/>
  <c r="BX507" i="1"/>
  <c r="BX506" i="1"/>
  <c r="BX505" i="1"/>
  <c r="BX504" i="1"/>
  <c r="BX503" i="1"/>
  <c r="BX502" i="1"/>
  <c r="BX501" i="1"/>
  <c r="BX500" i="1"/>
  <c r="BX499" i="1"/>
  <c r="BX498" i="1"/>
  <c r="BX497" i="1"/>
  <c r="BX496" i="1"/>
  <c r="BX495" i="1"/>
  <c r="BX494" i="1"/>
  <c r="BX493" i="1"/>
  <c r="BX492" i="1"/>
  <c r="BX491" i="1"/>
  <c r="BX490" i="1"/>
  <c r="BX489" i="1"/>
  <c r="BX488" i="1"/>
  <c r="BX487" i="1"/>
  <c r="BX486" i="1"/>
  <c r="BX485" i="1"/>
  <c r="BX484" i="1"/>
  <c r="BX483" i="1"/>
  <c r="BX482" i="1"/>
  <c r="BX481" i="1"/>
  <c r="BX480" i="1"/>
  <c r="BX479" i="1"/>
  <c r="BX478" i="1"/>
  <c r="BX477" i="1"/>
  <c r="BX476" i="1"/>
  <c r="BX475" i="1"/>
  <c r="BX474" i="1"/>
  <c r="BX473" i="1"/>
  <c r="BX472" i="1"/>
  <c r="BX471" i="1"/>
  <c r="BX470" i="1"/>
  <c r="BX469" i="1"/>
  <c r="BX468" i="1"/>
  <c r="BX467" i="1"/>
  <c r="BX466" i="1"/>
  <c r="BX465" i="1"/>
  <c r="BX464" i="1"/>
  <c r="BX463" i="1"/>
  <c r="BX462" i="1"/>
  <c r="BX461" i="1"/>
  <c r="BX460" i="1"/>
  <c r="BX459" i="1"/>
  <c r="BX458" i="1"/>
  <c r="BX457" i="1"/>
  <c r="BX456" i="1"/>
  <c r="BX455" i="1"/>
  <c r="BX454" i="1"/>
  <c r="BX453" i="1"/>
  <c r="BX452" i="1"/>
  <c r="BX451" i="1"/>
  <c r="BX450" i="1"/>
  <c r="BX449" i="1"/>
  <c r="BX448" i="1"/>
  <c r="BX447" i="1"/>
  <c r="BX446" i="1"/>
  <c r="BX445" i="1"/>
  <c r="BX444" i="1"/>
  <c r="BX443" i="1"/>
  <c r="BX442" i="1"/>
  <c r="BX441" i="1"/>
  <c r="BX440" i="1"/>
  <c r="BX439" i="1"/>
  <c r="BX438" i="1"/>
  <c r="BX437" i="1"/>
  <c r="BX436" i="1"/>
  <c r="BX435" i="1"/>
  <c r="BX434" i="1"/>
  <c r="BX433" i="1"/>
  <c r="BX432" i="1"/>
  <c r="BX431" i="1"/>
  <c r="BX430" i="1"/>
  <c r="BX429" i="1"/>
  <c r="BX428" i="1"/>
  <c r="BX427" i="1"/>
  <c r="BX426" i="1"/>
  <c r="BX425" i="1"/>
  <c r="BX424" i="1"/>
  <c r="BX423" i="1"/>
  <c r="BX422" i="1"/>
  <c r="BX421" i="1"/>
  <c r="BX420" i="1"/>
  <c r="BX419" i="1"/>
  <c r="BX418" i="1"/>
  <c r="BX417" i="1"/>
  <c r="BX416" i="1"/>
  <c r="BX415" i="1"/>
  <c r="BX414" i="1"/>
  <c r="BX413" i="1"/>
  <c r="BX412" i="1"/>
  <c r="BX411" i="1"/>
  <c r="BX410" i="1"/>
  <c r="BX409" i="1"/>
  <c r="BX408" i="1"/>
  <c r="BX407" i="1"/>
  <c r="BX406" i="1"/>
  <c r="BX405" i="1"/>
  <c r="BX404" i="1"/>
  <c r="BX403" i="1"/>
  <c r="BX402" i="1"/>
  <c r="BX401" i="1"/>
  <c r="BX400" i="1"/>
  <c r="BX399" i="1"/>
  <c r="BX398" i="1"/>
  <c r="BX397" i="1"/>
  <c r="BX396" i="1"/>
  <c r="BX395" i="1"/>
  <c r="BX394" i="1"/>
  <c r="BX393" i="1"/>
  <c r="BX392" i="1"/>
  <c r="BX391" i="1"/>
  <c r="BX390" i="1"/>
  <c r="BX389" i="1"/>
  <c r="BX388" i="1"/>
  <c r="BX387" i="1"/>
  <c r="BX386" i="1"/>
  <c r="BX385" i="1"/>
  <c r="BX384" i="1"/>
  <c r="BX383" i="1"/>
  <c r="BX382" i="1"/>
  <c r="BX381" i="1"/>
  <c r="BX380" i="1"/>
  <c r="BX379" i="1"/>
  <c r="BX378" i="1"/>
  <c r="BX377" i="1"/>
  <c r="BX376" i="1"/>
  <c r="BX375" i="1"/>
  <c r="BX374" i="1"/>
  <c r="BX373" i="1"/>
  <c r="BX372" i="1"/>
  <c r="BX371" i="1"/>
  <c r="BX370" i="1"/>
  <c r="BX369" i="1"/>
  <c r="BX368" i="1"/>
  <c r="BX367" i="1"/>
  <c r="BX366" i="1"/>
  <c r="BX365" i="1"/>
  <c r="BX364" i="1"/>
  <c r="BX363" i="1"/>
  <c r="BX362" i="1"/>
  <c r="BX361" i="1"/>
  <c r="BX360" i="1"/>
  <c r="BX359" i="1"/>
  <c r="BX358" i="1"/>
  <c r="BX357" i="1"/>
  <c r="BX356" i="1"/>
  <c r="BX355" i="1"/>
  <c r="BX354" i="1"/>
  <c r="BX353" i="1"/>
  <c r="BX352" i="1"/>
  <c r="BX351" i="1"/>
  <c r="BX350" i="1"/>
  <c r="BX349" i="1"/>
  <c r="BX348" i="1"/>
  <c r="BX347" i="1"/>
  <c r="BX346" i="1"/>
  <c r="BX345" i="1"/>
  <c r="BX344" i="1"/>
  <c r="BX343" i="1"/>
  <c r="BX342" i="1"/>
  <c r="BX341" i="1"/>
  <c r="BX340" i="1"/>
  <c r="BX339" i="1"/>
  <c r="BX338" i="1"/>
  <c r="BX337" i="1"/>
  <c r="BX336" i="1"/>
  <c r="BX335" i="1"/>
  <c r="BX334" i="1"/>
  <c r="BX333" i="1"/>
  <c r="BX332" i="1"/>
  <c r="BX331" i="1"/>
  <c r="BX330" i="1"/>
  <c r="BX329" i="1"/>
  <c r="BX328" i="1"/>
  <c r="BX327" i="1"/>
  <c r="BX326" i="1"/>
  <c r="BX325" i="1"/>
  <c r="BX324" i="1"/>
  <c r="BX323" i="1"/>
  <c r="BX322" i="1"/>
  <c r="BX321" i="1"/>
  <c r="BX320" i="1"/>
  <c r="BX319" i="1"/>
  <c r="BX318" i="1"/>
  <c r="BX317" i="1"/>
  <c r="BX316" i="1"/>
  <c r="BX315" i="1"/>
  <c r="BX314" i="1"/>
  <c r="BX313" i="1"/>
  <c r="BX312" i="1"/>
  <c r="BX311" i="1"/>
  <c r="BX310" i="1"/>
  <c r="BX309" i="1"/>
  <c r="BX308" i="1"/>
  <c r="BX307" i="1"/>
  <c r="BX306" i="1"/>
  <c r="BX305" i="1"/>
  <c r="BX304" i="1"/>
  <c r="BX303" i="1"/>
  <c r="BX302" i="1"/>
  <c r="BX301" i="1"/>
  <c r="BX300" i="1"/>
  <c r="BX299" i="1"/>
  <c r="BX298" i="1"/>
  <c r="BX297" i="1"/>
  <c r="BX296" i="1"/>
  <c r="BX295" i="1"/>
  <c r="BX294" i="1"/>
  <c r="BX293" i="1"/>
  <c r="BX292" i="1"/>
  <c r="BX291" i="1"/>
  <c r="BX290" i="1"/>
  <c r="BX289" i="1"/>
  <c r="BX288" i="1"/>
  <c r="BX287" i="1"/>
  <c r="BX286" i="1"/>
  <c r="BX285" i="1"/>
  <c r="BX284" i="1"/>
  <c r="BX283" i="1"/>
  <c r="BX282" i="1"/>
  <c r="BX281" i="1"/>
  <c r="BX280" i="1"/>
  <c r="BX279" i="1"/>
  <c r="BX278" i="1"/>
  <c r="BX277" i="1"/>
  <c r="BX276" i="1"/>
  <c r="BX275" i="1"/>
  <c r="BX274" i="1"/>
  <c r="BX273" i="1"/>
  <c r="BX272" i="1"/>
  <c r="BX271" i="1"/>
  <c r="BX270" i="1"/>
  <c r="BX269" i="1"/>
  <c r="BX268" i="1"/>
  <c r="BX267" i="1"/>
  <c r="BX266" i="1"/>
  <c r="BX265" i="1"/>
  <c r="BX264" i="1"/>
  <c r="BX263" i="1"/>
  <c r="BX262" i="1"/>
  <c r="BX261" i="1"/>
  <c r="BX260" i="1"/>
  <c r="BX259" i="1"/>
  <c r="BX258" i="1"/>
  <c r="BX257" i="1"/>
  <c r="BX256" i="1"/>
  <c r="BX255" i="1"/>
  <c r="BX254" i="1"/>
  <c r="BX253" i="1"/>
  <c r="BX252" i="1"/>
  <c r="BX251" i="1"/>
  <c r="BX250" i="1"/>
  <c r="BX249" i="1"/>
  <c r="BX248" i="1"/>
  <c r="BX247" i="1"/>
  <c r="BX246" i="1"/>
  <c r="BX245" i="1"/>
  <c r="BX244" i="1"/>
  <c r="BX243" i="1"/>
  <c r="BX242" i="1"/>
  <c r="BX241" i="1"/>
  <c r="BX240" i="1"/>
  <c r="BX239" i="1"/>
  <c r="BX238" i="1"/>
  <c r="BX237" i="1"/>
  <c r="BX236" i="1"/>
  <c r="BX235" i="1"/>
  <c r="BX234" i="1"/>
  <c r="BX233" i="1"/>
  <c r="BX232" i="1"/>
  <c r="BX231" i="1"/>
  <c r="BX230" i="1"/>
  <c r="BX229" i="1"/>
  <c r="BX228" i="1"/>
  <c r="BX227" i="1"/>
  <c r="BX226" i="1"/>
  <c r="BX225" i="1"/>
  <c r="BX224" i="1"/>
  <c r="BX223" i="1"/>
  <c r="BX222" i="1"/>
  <c r="BX221" i="1"/>
  <c r="BX220" i="1"/>
  <c r="BX219" i="1"/>
  <c r="BX218" i="1"/>
  <c r="BX217" i="1"/>
  <c r="BX216" i="1"/>
  <c r="BX215" i="1"/>
  <c r="BX214" i="1"/>
  <c r="BX213" i="1"/>
  <c r="BX212" i="1"/>
  <c r="BX211" i="1"/>
  <c r="BX210" i="1"/>
  <c r="BX209" i="1"/>
  <c r="BX208" i="1"/>
  <c r="BX207" i="1"/>
  <c r="BX206" i="1"/>
  <c r="BX205" i="1"/>
  <c r="BX204" i="1"/>
  <c r="BX203" i="1"/>
  <c r="BX202" i="1"/>
  <c r="BX201" i="1"/>
  <c r="BX200" i="1"/>
  <c r="BX199" i="1"/>
  <c r="BX198" i="1"/>
  <c r="BX197" i="1"/>
  <c r="BX196" i="1"/>
  <c r="BX195" i="1"/>
  <c r="BX194" i="1"/>
  <c r="BX193" i="1"/>
  <c r="BX192" i="1"/>
  <c r="BX191" i="1"/>
  <c r="BX190" i="1"/>
  <c r="BX189" i="1"/>
  <c r="BX188" i="1"/>
  <c r="BX187" i="1"/>
  <c r="BX186" i="1"/>
  <c r="BX185" i="1"/>
  <c r="BX184" i="1"/>
  <c r="BX183" i="1"/>
  <c r="BX182" i="1"/>
  <c r="BX181" i="1"/>
  <c r="BX180" i="1"/>
  <c r="BX179" i="1"/>
  <c r="BX178" i="1"/>
  <c r="BX177" i="1"/>
  <c r="BX176" i="1"/>
  <c r="BX175" i="1"/>
  <c r="BX174" i="1"/>
  <c r="BX173" i="1"/>
  <c r="BX172" i="1"/>
  <c r="BX171" i="1"/>
  <c r="BX170" i="1"/>
  <c r="BX169" i="1"/>
  <c r="BX168" i="1"/>
  <c r="BX167" i="1"/>
  <c r="BX166" i="1"/>
  <c r="BX165" i="1"/>
  <c r="BX164" i="1"/>
  <c r="BX163" i="1"/>
  <c r="BX162" i="1"/>
  <c r="BX161" i="1"/>
  <c r="BX160" i="1"/>
  <c r="BX159" i="1"/>
  <c r="BX158" i="1"/>
  <c r="BX157" i="1"/>
  <c r="BX156" i="1"/>
  <c r="BX155" i="1"/>
  <c r="BX154" i="1"/>
  <c r="BX153" i="1"/>
  <c r="BX152" i="1"/>
  <c r="BX151" i="1"/>
  <c r="BX150" i="1"/>
  <c r="BX149" i="1"/>
  <c r="BX148" i="1"/>
  <c r="BX147" i="1"/>
  <c r="BX146" i="1"/>
  <c r="BX145" i="1"/>
  <c r="BX144" i="1"/>
  <c r="BX143" i="1"/>
  <c r="BX142" i="1"/>
  <c r="BX141" i="1"/>
  <c r="BX140" i="1"/>
  <c r="BX139" i="1"/>
  <c r="BX138" i="1"/>
  <c r="BX137" i="1"/>
  <c r="BX136" i="1"/>
  <c r="BX135" i="1"/>
  <c r="BX134" i="1"/>
  <c r="BX133" i="1"/>
  <c r="BX132" i="1"/>
  <c r="BX131" i="1"/>
  <c r="BX130" i="1"/>
  <c r="BX129" i="1"/>
  <c r="BX128" i="1"/>
  <c r="BX127" i="1"/>
  <c r="BX126" i="1"/>
  <c r="BX125" i="1"/>
  <c r="BX124" i="1"/>
  <c r="BX123" i="1"/>
  <c r="BX122" i="1"/>
  <c r="BX121" i="1"/>
  <c r="BX120" i="1"/>
  <c r="BX119" i="1"/>
  <c r="BX118" i="1"/>
  <c r="BX117" i="1"/>
  <c r="BX116" i="1"/>
  <c r="BX115" i="1"/>
  <c r="BX114" i="1"/>
  <c r="BX113" i="1"/>
  <c r="BX112" i="1"/>
  <c r="BX111" i="1"/>
  <c r="BX110" i="1"/>
  <c r="BX109" i="1"/>
  <c r="BX108" i="1"/>
  <c r="BX107" i="1"/>
  <c r="BX106" i="1"/>
  <c r="BX105" i="1"/>
  <c r="BX104" i="1"/>
  <c r="BX103" i="1"/>
  <c r="BX102" i="1"/>
  <c r="BX101" i="1"/>
  <c r="BX100" i="1"/>
  <c r="BX99" i="1"/>
  <c r="BX98" i="1"/>
  <c r="BX97" i="1"/>
  <c r="BX96" i="1"/>
  <c r="BX95" i="1"/>
  <c r="BX94" i="1"/>
  <c r="BX93" i="1"/>
  <c r="BX92" i="1"/>
  <c r="BX91" i="1"/>
  <c r="BX90" i="1"/>
  <c r="BX89" i="1"/>
  <c r="BX88" i="1"/>
  <c r="BX87" i="1"/>
  <c r="BX86" i="1"/>
  <c r="BX85" i="1"/>
  <c r="BX84" i="1"/>
  <c r="BI600" i="1"/>
  <c r="BH600" i="1"/>
  <c r="BI599" i="1"/>
  <c r="BH599" i="1"/>
  <c r="BI598" i="1"/>
  <c r="BH598" i="1"/>
  <c r="BI597" i="1"/>
  <c r="BH597" i="1"/>
  <c r="BI596" i="1"/>
  <c r="BH596" i="1"/>
  <c r="BI595" i="1"/>
  <c r="BH595" i="1"/>
  <c r="BI594" i="1"/>
  <c r="BH594" i="1"/>
  <c r="BI593" i="1"/>
  <c r="BH593" i="1"/>
  <c r="BI592" i="1"/>
  <c r="BH592" i="1"/>
  <c r="BI591" i="1"/>
  <c r="BH591" i="1"/>
  <c r="BI590" i="1"/>
  <c r="BH590" i="1"/>
  <c r="BI589" i="1"/>
  <c r="BH589" i="1"/>
  <c r="BI588" i="1"/>
  <c r="BH588" i="1"/>
  <c r="BI587" i="1"/>
  <c r="BH587" i="1"/>
  <c r="BI586" i="1"/>
  <c r="BH586" i="1"/>
  <c r="BI585" i="1"/>
  <c r="BH585" i="1"/>
  <c r="BI584" i="1"/>
  <c r="BH584" i="1"/>
  <c r="BI583" i="1"/>
  <c r="BH583" i="1"/>
  <c r="BI582" i="1"/>
  <c r="BH582" i="1"/>
  <c r="BI581" i="1"/>
  <c r="BH581" i="1"/>
  <c r="BI580" i="1"/>
  <c r="BH580" i="1"/>
  <c r="BI579" i="1"/>
  <c r="BH579" i="1"/>
  <c r="BI578" i="1"/>
  <c r="BH578" i="1"/>
  <c r="BI577" i="1"/>
  <c r="BH577" i="1"/>
  <c r="BI576" i="1"/>
  <c r="BH576" i="1"/>
  <c r="BI575" i="1"/>
  <c r="BH575" i="1"/>
  <c r="BI574" i="1"/>
  <c r="BH574" i="1"/>
  <c r="BI573" i="1"/>
  <c r="BH573" i="1"/>
  <c r="BI572" i="1"/>
  <c r="BH572" i="1"/>
  <c r="BI571" i="1"/>
  <c r="BH571" i="1"/>
  <c r="BI570" i="1"/>
  <c r="BH570" i="1"/>
  <c r="BI569" i="1"/>
  <c r="BH569" i="1"/>
  <c r="BI568" i="1"/>
  <c r="BH568" i="1"/>
  <c r="BI567" i="1"/>
  <c r="BH567" i="1"/>
  <c r="BI566" i="1"/>
  <c r="BH566" i="1"/>
  <c r="BI565" i="1"/>
  <c r="BH565" i="1"/>
  <c r="BI564" i="1"/>
  <c r="BH564" i="1"/>
  <c r="BI563" i="1"/>
  <c r="BH563" i="1"/>
  <c r="BI562" i="1"/>
  <c r="BH562" i="1"/>
  <c r="BI561" i="1"/>
  <c r="BH561" i="1"/>
  <c r="BI560" i="1"/>
  <c r="BH560" i="1"/>
  <c r="BI559" i="1"/>
  <c r="BH559" i="1"/>
  <c r="BI558" i="1"/>
  <c r="BH558" i="1"/>
  <c r="BI557" i="1"/>
  <c r="BH557" i="1"/>
  <c r="BI556" i="1"/>
  <c r="BH556" i="1"/>
  <c r="BI555" i="1"/>
  <c r="BH555" i="1"/>
  <c r="BI554" i="1"/>
  <c r="BH554" i="1"/>
  <c r="BI553" i="1"/>
  <c r="BH553" i="1"/>
  <c r="BI552" i="1"/>
  <c r="BH552" i="1"/>
  <c r="BI551" i="1"/>
  <c r="BH551" i="1"/>
  <c r="BI550" i="1"/>
  <c r="BH550" i="1"/>
  <c r="BI549" i="1"/>
  <c r="BH549" i="1"/>
  <c r="BI548" i="1"/>
  <c r="BH548" i="1"/>
  <c r="BI547" i="1"/>
  <c r="BH547" i="1"/>
  <c r="BI546" i="1"/>
  <c r="BH546" i="1"/>
  <c r="BI545" i="1"/>
  <c r="BH545" i="1"/>
  <c r="BI544" i="1"/>
  <c r="BH544" i="1"/>
  <c r="BI543" i="1"/>
  <c r="BH543" i="1"/>
  <c r="BI542" i="1"/>
  <c r="BH542" i="1"/>
  <c r="BI541" i="1"/>
  <c r="BH541" i="1"/>
  <c r="BI540" i="1"/>
  <c r="BH540" i="1"/>
  <c r="BI539" i="1"/>
  <c r="BH539" i="1"/>
  <c r="BI538" i="1"/>
  <c r="BH538" i="1"/>
  <c r="BI537" i="1"/>
  <c r="BH537" i="1"/>
  <c r="BI536" i="1"/>
  <c r="BH536" i="1"/>
  <c r="BI535" i="1"/>
  <c r="BH535" i="1"/>
  <c r="BI534" i="1"/>
  <c r="BH534" i="1"/>
  <c r="BI533" i="1"/>
  <c r="BH533" i="1"/>
  <c r="BI532" i="1"/>
  <c r="BH532" i="1"/>
  <c r="BI531" i="1"/>
  <c r="BH531" i="1"/>
  <c r="BI530" i="1"/>
  <c r="BH530" i="1"/>
  <c r="BI529" i="1"/>
  <c r="BH529" i="1"/>
  <c r="BI528" i="1"/>
  <c r="BH528" i="1"/>
  <c r="BI527" i="1"/>
  <c r="BH527" i="1"/>
  <c r="BI526" i="1"/>
  <c r="BH526" i="1"/>
  <c r="BI525" i="1"/>
  <c r="BH525" i="1"/>
  <c r="BI524" i="1"/>
  <c r="BH524" i="1"/>
  <c r="BI523" i="1"/>
  <c r="BH523" i="1"/>
  <c r="BI522" i="1"/>
  <c r="BH522" i="1"/>
  <c r="BI521" i="1"/>
  <c r="BH521" i="1"/>
  <c r="BI520" i="1"/>
  <c r="BH520" i="1"/>
  <c r="BI519" i="1"/>
  <c r="BH519" i="1"/>
  <c r="BI518" i="1"/>
  <c r="BH518" i="1"/>
  <c r="BI517" i="1"/>
  <c r="BH517" i="1"/>
  <c r="BI516" i="1"/>
  <c r="BH516" i="1"/>
  <c r="BI515" i="1"/>
  <c r="BH515" i="1"/>
  <c r="BI514" i="1"/>
  <c r="BH514" i="1"/>
  <c r="BI513" i="1"/>
  <c r="BH513" i="1"/>
  <c r="BI512" i="1"/>
  <c r="BH512" i="1"/>
  <c r="BI511" i="1"/>
  <c r="BH511" i="1"/>
  <c r="BI510" i="1"/>
  <c r="BH510" i="1"/>
  <c r="BI509" i="1"/>
  <c r="BH509" i="1"/>
  <c r="BI508" i="1"/>
  <c r="BH508" i="1"/>
  <c r="BI507" i="1"/>
  <c r="BH507" i="1"/>
  <c r="BI506" i="1"/>
  <c r="BH506" i="1"/>
  <c r="BI505" i="1"/>
  <c r="BH505" i="1"/>
  <c r="BI504" i="1"/>
  <c r="BH504" i="1"/>
  <c r="BI503" i="1"/>
  <c r="BH503" i="1"/>
  <c r="BI502" i="1"/>
  <c r="BH502" i="1"/>
  <c r="BI501" i="1"/>
  <c r="BH501" i="1"/>
  <c r="BI500" i="1"/>
  <c r="BH500" i="1"/>
  <c r="BI499" i="1"/>
  <c r="BH499" i="1"/>
  <c r="BI498" i="1"/>
  <c r="BH498" i="1"/>
  <c r="BI497" i="1"/>
  <c r="BH497" i="1"/>
  <c r="BI496" i="1"/>
  <c r="BH496" i="1"/>
  <c r="BI495" i="1"/>
  <c r="BH495" i="1"/>
  <c r="BI494" i="1"/>
  <c r="BH494" i="1"/>
  <c r="BI493" i="1"/>
  <c r="BH493" i="1"/>
  <c r="BI492" i="1"/>
  <c r="BH492" i="1"/>
  <c r="BI491" i="1"/>
  <c r="BH491" i="1"/>
  <c r="BI490" i="1"/>
  <c r="BH490" i="1"/>
  <c r="BI489" i="1"/>
  <c r="BH489" i="1"/>
  <c r="BI488" i="1"/>
  <c r="BH488" i="1"/>
  <c r="BI487" i="1"/>
  <c r="BH487" i="1"/>
  <c r="BI486" i="1"/>
  <c r="BH486" i="1"/>
  <c r="BI485" i="1"/>
  <c r="BH485" i="1"/>
  <c r="BI484" i="1"/>
  <c r="BH484" i="1"/>
  <c r="BI483" i="1"/>
  <c r="BH483" i="1"/>
  <c r="BI482" i="1"/>
  <c r="BH482" i="1"/>
  <c r="BI481" i="1"/>
  <c r="BH481" i="1"/>
  <c r="BI480" i="1"/>
  <c r="BH480" i="1"/>
  <c r="BI479" i="1"/>
  <c r="BH479" i="1"/>
  <c r="BI478" i="1"/>
  <c r="BH478" i="1"/>
  <c r="BI477" i="1"/>
  <c r="BH477" i="1"/>
  <c r="BI476" i="1"/>
  <c r="BH476" i="1"/>
  <c r="BI475" i="1"/>
  <c r="BH475" i="1"/>
  <c r="BI474" i="1"/>
  <c r="BH474" i="1"/>
  <c r="BI473" i="1"/>
  <c r="BH473" i="1"/>
  <c r="BI472" i="1"/>
  <c r="BH472" i="1"/>
  <c r="BI471" i="1"/>
  <c r="BH471" i="1"/>
  <c r="BI470" i="1"/>
  <c r="BH470" i="1"/>
  <c r="BI469" i="1"/>
  <c r="BH469" i="1"/>
  <c r="BI468" i="1"/>
  <c r="BH468" i="1"/>
  <c r="BI467" i="1"/>
  <c r="BH467" i="1"/>
  <c r="BI466" i="1"/>
  <c r="BH466" i="1"/>
  <c r="BI465" i="1"/>
  <c r="BH465" i="1"/>
  <c r="BI464" i="1"/>
  <c r="BH464" i="1"/>
  <c r="BI463" i="1"/>
  <c r="BH463" i="1"/>
  <c r="BI462" i="1"/>
  <c r="BH462" i="1"/>
  <c r="BI461" i="1"/>
  <c r="BH461" i="1"/>
  <c r="BI460" i="1"/>
  <c r="BH460" i="1"/>
  <c r="BI459" i="1"/>
  <c r="BH459" i="1"/>
  <c r="BI458" i="1"/>
  <c r="BH458" i="1"/>
  <c r="BI457" i="1"/>
  <c r="BH457" i="1"/>
  <c r="BI456" i="1"/>
  <c r="BH456" i="1"/>
  <c r="BI455" i="1"/>
  <c r="BH455" i="1"/>
  <c r="BI454" i="1"/>
  <c r="BH454" i="1"/>
  <c r="BI453" i="1"/>
  <c r="BH453" i="1"/>
  <c r="BI452" i="1"/>
  <c r="BH452" i="1"/>
  <c r="BI451" i="1"/>
  <c r="BH451" i="1"/>
  <c r="BI450" i="1"/>
  <c r="BH450" i="1"/>
  <c r="BI449" i="1"/>
  <c r="BH449" i="1"/>
  <c r="BI448" i="1"/>
  <c r="BH448" i="1"/>
  <c r="BI447" i="1"/>
  <c r="BH447" i="1"/>
  <c r="BI446" i="1"/>
  <c r="BH446" i="1"/>
  <c r="BI445" i="1"/>
  <c r="BH445" i="1"/>
  <c r="BI444" i="1"/>
  <c r="BH444" i="1"/>
  <c r="BI443" i="1"/>
  <c r="BH443" i="1"/>
  <c r="BI442" i="1"/>
  <c r="BH442" i="1"/>
  <c r="BI441" i="1"/>
  <c r="BH441" i="1"/>
  <c r="BI440" i="1"/>
  <c r="BH440" i="1"/>
  <c r="BI439" i="1"/>
  <c r="BH439" i="1"/>
  <c r="BI438" i="1"/>
  <c r="BH438" i="1"/>
  <c r="BI437" i="1"/>
  <c r="BH437" i="1"/>
  <c r="BI436" i="1"/>
  <c r="BH436" i="1"/>
  <c r="BI435" i="1"/>
  <c r="BH435" i="1"/>
  <c r="BI434" i="1"/>
  <c r="BH434" i="1"/>
  <c r="BI433" i="1"/>
  <c r="BH433" i="1"/>
  <c r="BI432" i="1"/>
  <c r="BH432" i="1"/>
  <c r="BI431" i="1"/>
  <c r="BH431" i="1"/>
  <c r="BI430" i="1"/>
  <c r="BH430" i="1"/>
  <c r="BI429" i="1"/>
  <c r="BH429" i="1"/>
  <c r="BI428" i="1"/>
  <c r="BH428" i="1"/>
  <c r="BI427" i="1"/>
  <c r="BH427" i="1"/>
  <c r="BI426" i="1"/>
  <c r="BH426" i="1"/>
  <c r="BI425" i="1"/>
  <c r="BH425" i="1"/>
  <c r="BI424" i="1"/>
  <c r="BH424" i="1"/>
  <c r="BI423" i="1"/>
  <c r="BH423" i="1"/>
  <c r="BI422" i="1"/>
  <c r="BH422" i="1"/>
  <c r="BI421" i="1"/>
  <c r="BH421" i="1"/>
  <c r="BI420" i="1"/>
  <c r="BH420" i="1"/>
  <c r="BI419" i="1"/>
  <c r="BH419" i="1"/>
  <c r="BI418" i="1"/>
  <c r="BH418" i="1"/>
  <c r="BI417" i="1"/>
  <c r="BH417" i="1"/>
  <c r="BI416" i="1"/>
  <c r="BH416" i="1"/>
  <c r="BI415" i="1"/>
  <c r="BH415" i="1"/>
  <c r="BI414" i="1"/>
  <c r="BH414" i="1"/>
  <c r="BI413" i="1"/>
  <c r="BH413" i="1"/>
  <c r="BI412" i="1"/>
  <c r="BH412" i="1"/>
  <c r="BI411" i="1"/>
  <c r="BH411" i="1"/>
  <c r="BI410" i="1"/>
  <c r="BH410" i="1"/>
  <c r="BI409" i="1"/>
  <c r="BH409" i="1"/>
  <c r="BI408" i="1"/>
  <c r="BH408" i="1"/>
  <c r="BI407" i="1"/>
  <c r="BH407" i="1"/>
  <c r="BI406" i="1"/>
  <c r="BH406" i="1"/>
  <c r="BI405" i="1"/>
  <c r="BH405" i="1"/>
  <c r="BI404" i="1"/>
  <c r="BH404" i="1"/>
  <c r="BI403" i="1"/>
  <c r="BH403" i="1"/>
  <c r="BI402" i="1"/>
  <c r="BH402" i="1"/>
  <c r="BI401" i="1"/>
  <c r="BH401" i="1"/>
  <c r="BI400" i="1"/>
  <c r="BH400" i="1"/>
  <c r="BI399" i="1"/>
  <c r="BH399" i="1"/>
  <c r="BI398" i="1"/>
  <c r="BH398" i="1"/>
  <c r="BI397" i="1"/>
  <c r="BH397" i="1"/>
  <c r="BI396" i="1"/>
  <c r="BH396" i="1"/>
  <c r="BI395" i="1"/>
  <c r="BH395" i="1"/>
  <c r="BI394" i="1"/>
  <c r="BH394" i="1"/>
  <c r="BI393" i="1"/>
  <c r="BH393" i="1"/>
  <c r="BI392" i="1"/>
  <c r="BH392" i="1"/>
  <c r="BI391" i="1"/>
  <c r="BH391" i="1"/>
  <c r="BI390" i="1"/>
  <c r="BH390" i="1"/>
  <c r="BI389" i="1"/>
  <c r="BH389" i="1"/>
  <c r="BI388" i="1"/>
  <c r="BH388" i="1"/>
  <c r="BI387" i="1"/>
  <c r="BH387" i="1"/>
  <c r="BI386" i="1"/>
  <c r="BH386" i="1"/>
  <c r="BI385" i="1"/>
  <c r="BH385" i="1"/>
  <c r="BI384" i="1"/>
  <c r="BH384" i="1"/>
  <c r="BI383" i="1"/>
  <c r="BH383" i="1"/>
  <c r="BI382" i="1"/>
  <c r="BH382" i="1"/>
  <c r="BI381" i="1"/>
  <c r="BH381" i="1"/>
  <c r="BI380" i="1"/>
  <c r="BH380" i="1"/>
  <c r="BI379" i="1"/>
  <c r="BH379" i="1"/>
  <c r="BI378" i="1"/>
  <c r="BH378" i="1"/>
  <c r="BI377" i="1"/>
  <c r="BH377" i="1"/>
  <c r="BI376" i="1"/>
  <c r="BH376" i="1"/>
  <c r="BI375" i="1"/>
  <c r="BH375" i="1"/>
  <c r="BI374" i="1"/>
  <c r="BH374" i="1"/>
  <c r="BI373" i="1"/>
  <c r="BH373" i="1"/>
  <c r="BI372" i="1"/>
  <c r="BH372" i="1"/>
  <c r="BI371" i="1"/>
  <c r="BH371" i="1"/>
  <c r="BI370" i="1"/>
  <c r="BH370" i="1"/>
  <c r="BI369" i="1"/>
  <c r="BH369" i="1"/>
  <c r="BI368" i="1"/>
  <c r="BH368" i="1"/>
  <c r="BI367" i="1"/>
  <c r="BH367" i="1"/>
  <c r="BI366" i="1"/>
  <c r="BH366" i="1"/>
  <c r="BI365" i="1"/>
  <c r="BH365" i="1"/>
  <c r="BI364" i="1"/>
  <c r="BH364" i="1"/>
  <c r="BI363" i="1"/>
  <c r="BH363" i="1"/>
  <c r="BI362" i="1"/>
  <c r="BH362" i="1"/>
  <c r="BI361" i="1"/>
  <c r="BH361" i="1"/>
  <c r="BI360" i="1"/>
  <c r="BH360" i="1"/>
  <c r="BI359" i="1"/>
  <c r="BH359" i="1"/>
  <c r="BI358" i="1"/>
  <c r="BH358" i="1"/>
  <c r="BI357" i="1"/>
  <c r="BH357" i="1"/>
  <c r="BI356" i="1"/>
  <c r="BH356" i="1"/>
  <c r="BI355" i="1"/>
  <c r="BH355" i="1"/>
  <c r="BI354" i="1"/>
  <c r="BH354" i="1"/>
  <c r="BI353" i="1"/>
  <c r="BH353" i="1"/>
  <c r="BI352" i="1"/>
  <c r="BH352" i="1"/>
  <c r="BI351" i="1"/>
  <c r="BH351" i="1"/>
  <c r="BI350" i="1"/>
  <c r="BH350" i="1"/>
  <c r="BI349" i="1"/>
  <c r="BH349" i="1"/>
  <c r="BI348" i="1"/>
  <c r="BH348" i="1"/>
  <c r="BI347" i="1"/>
  <c r="BH347" i="1"/>
  <c r="BI346" i="1"/>
  <c r="BH346" i="1"/>
  <c r="BI345" i="1"/>
  <c r="BH345" i="1"/>
  <c r="BI344" i="1"/>
  <c r="BH344" i="1"/>
  <c r="BI343" i="1"/>
  <c r="BH343" i="1"/>
  <c r="BI342" i="1"/>
  <c r="BH342" i="1"/>
  <c r="BI341" i="1"/>
  <c r="BH341" i="1"/>
  <c r="BI340" i="1"/>
  <c r="BH340" i="1"/>
  <c r="BI339" i="1"/>
  <c r="BH339" i="1"/>
  <c r="BI338" i="1"/>
  <c r="BH338" i="1"/>
  <c r="BI337" i="1"/>
  <c r="BH337" i="1"/>
  <c r="BI336" i="1"/>
  <c r="BH336" i="1"/>
  <c r="BI335" i="1"/>
  <c r="BH335" i="1"/>
  <c r="BI334" i="1"/>
  <c r="BH334" i="1"/>
  <c r="BI333" i="1"/>
  <c r="BH333" i="1"/>
  <c r="BI332" i="1"/>
  <c r="BH332" i="1"/>
  <c r="BI331" i="1"/>
  <c r="BH331" i="1"/>
  <c r="BI330" i="1"/>
  <c r="BH330" i="1"/>
  <c r="BI329" i="1"/>
  <c r="BH329" i="1"/>
  <c r="BI328" i="1"/>
  <c r="BH328" i="1"/>
  <c r="BI327" i="1"/>
  <c r="BH327" i="1"/>
  <c r="BI326" i="1"/>
  <c r="BH326" i="1"/>
  <c r="BI325" i="1"/>
  <c r="BH325" i="1"/>
  <c r="BI324" i="1"/>
  <c r="BH324" i="1"/>
  <c r="BI323" i="1"/>
  <c r="BH323" i="1"/>
  <c r="BI322" i="1"/>
  <c r="BH322" i="1"/>
  <c r="BI321" i="1"/>
  <c r="BH321" i="1"/>
  <c r="BI320" i="1"/>
  <c r="BH320" i="1"/>
  <c r="BI319" i="1"/>
  <c r="BH319" i="1"/>
  <c r="BI318" i="1"/>
  <c r="BH318" i="1"/>
  <c r="BI317" i="1"/>
  <c r="BH317" i="1"/>
  <c r="BI316" i="1"/>
  <c r="BH316" i="1"/>
  <c r="BI315" i="1"/>
  <c r="BH315" i="1"/>
  <c r="BI314" i="1"/>
  <c r="BH314" i="1"/>
  <c r="BI313" i="1"/>
  <c r="BH313" i="1"/>
  <c r="BI312" i="1"/>
  <c r="BH312" i="1"/>
  <c r="BI311" i="1"/>
  <c r="BH311" i="1"/>
  <c r="BI310" i="1"/>
  <c r="BH310" i="1"/>
  <c r="BI309" i="1"/>
  <c r="BH309" i="1"/>
  <c r="BI308" i="1"/>
  <c r="BH308" i="1"/>
  <c r="BI307" i="1"/>
  <c r="BH307" i="1"/>
  <c r="BI306" i="1"/>
  <c r="BH306" i="1"/>
  <c r="BI305" i="1"/>
  <c r="BH305" i="1"/>
  <c r="BI304" i="1"/>
  <c r="BH304" i="1"/>
  <c r="BI303" i="1"/>
  <c r="BH303" i="1"/>
  <c r="BI302" i="1"/>
  <c r="BH302" i="1"/>
  <c r="BI301" i="1"/>
  <c r="BH301" i="1"/>
  <c r="BI300" i="1"/>
  <c r="BH300" i="1"/>
  <c r="BI299" i="1"/>
  <c r="BH299" i="1"/>
  <c r="BI298" i="1"/>
  <c r="BH298" i="1"/>
  <c r="BI297" i="1"/>
  <c r="BH297" i="1"/>
  <c r="BI296" i="1"/>
  <c r="BH296" i="1"/>
  <c r="BI295" i="1"/>
  <c r="BH295" i="1"/>
  <c r="BI294" i="1"/>
  <c r="BH294" i="1"/>
  <c r="BI293" i="1"/>
  <c r="BH293" i="1"/>
  <c r="BI292" i="1"/>
  <c r="BH292" i="1"/>
  <c r="BI291" i="1"/>
  <c r="BH291" i="1"/>
  <c r="BI290" i="1"/>
  <c r="BH290" i="1"/>
  <c r="BI289" i="1"/>
  <c r="BH289" i="1"/>
  <c r="BI288" i="1"/>
  <c r="BH288" i="1"/>
  <c r="BI287" i="1"/>
  <c r="BH287" i="1"/>
  <c r="BI286" i="1"/>
  <c r="BH286" i="1"/>
  <c r="BI285" i="1"/>
  <c r="BH285" i="1"/>
  <c r="BI284" i="1"/>
  <c r="BH284" i="1"/>
  <c r="BI283" i="1"/>
  <c r="BH283" i="1"/>
  <c r="BI282" i="1"/>
  <c r="BH282" i="1"/>
  <c r="BI281" i="1"/>
  <c r="BH281" i="1"/>
  <c r="BI280" i="1"/>
  <c r="BH280" i="1"/>
  <c r="BI279" i="1"/>
  <c r="BH279" i="1"/>
  <c r="BI278" i="1"/>
  <c r="BH278" i="1"/>
  <c r="BI277" i="1"/>
  <c r="BH277" i="1"/>
  <c r="BI276" i="1"/>
  <c r="BH276" i="1"/>
  <c r="BI275" i="1"/>
  <c r="BH275" i="1"/>
  <c r="BI274" i="1"/>
  <c r="BH274" i="1"/>
  <c r="BI273" i="1"/>
  <c r="BH273" i="1"/>
  <c r="BI272" i="1"/>
  <c r="BH272" i="1"/>
  <c r="BI271" i="1"/>
  <c r="BH271" i="1"/>
  <c r="BI270" i="1"/>
  <c r="BH270" i="1"/>
  <c r="BI269" i="1"/>
  <c r="BH269" i="1"/>
  <c r="BI268" i="1"/>
  <c r="BH268" i="1"/>
  <c r="BI267" i="1"/>
  <c r="BH267" i="1"/>
  <c r="BI266" i="1"/>
  <c r="BH266" i="1"/>
  <c r="BI265" i="1"/>
  <c r="BH265" i="1"/>
  <c r="BI264" i="1"/>
  <c r="BH264" i="1"/>
  <c r="BI263" i="1"/>
  <c r="BH263" i="1"/>
  <c r="BI262" i="1"/>
  <c r="BH262" i="1"/>
  <c r="BI261" i="1"/>
  <c r="BH261" i="1"/>
  <c r="BI260" i="1"/>
  <c r="BH260" i="1"/>
  <c r="BI259" i="1"/>
  <c r="BH259" i="1"/>
  <c r="BI258" i="1"/>
  <c r="BH258" i="1"/>
  <c r="BI257" i="1"/>
  <c r="BH257" i="1"/>
  <c r="BI256" i="1"/>
  <c r="BH256" i="1"/>
  <c r="BI255" i="1"/>
  <c r="BH255" i="1"/>
  <c r="BI254" i="1"/>
  <c r="BH254" i="1"/>
  <c r="BI253" i="1"/>
  <c r="BH253" i="1"/>
  <c r="BI252" i="1"/>
  <c r="BH252" i="1"/>
  <c r="BI251" i="1"/>
  <c r="BH251" i="1"/>
  <c r="BI250" i="1"/>
  <c r="BH250" i="1"/>
  <c r="BI249" i="1"/>
  <c r="BH249" i="1"/>
  <c r="BI248" i="1"/>
  <c r="BH248" i="1"/>
  <c r="BI247" i="1"/>
  <c r="BH247" i="1"/>
  <c r="BI246" i="1"/>
  <c r="BH246" i="1"/>
  <c r="BI245" i="1"/>
  <c r="BH245" i="1"/>
  <c r="BI244" i="1"/>
  <c r="BH244" i="1"/>
  <c r="BI243" i="1"/>
  <c r="BH243" i="1"/>
  <c r="BI242" i="1"/>
  <c r="BH242" i="1"/>
  <c r="BI241" i="1"/>
  <c r="BH241" i="1"/>
  <c r="BI240" i="1"/>
  <c r="BH240" i="1"/>
  <c r="BI239" i="1"/>
  <c r="BH239" i="1"/>
  <c r="BI238" i="1"/>
  <c r="BH238" i="1"/>
  <c r="BI237" i="1"/>
  <c r="BH237" i="1"/>
  <c r="BI236" i="1"/>
  <c r="BH236" i="1"/>
  <c r="BI235" i="1"/>
  <c r="BH235" i="1"/>
  <c r="BI234" i="1"/>
  <c r="BH234" i="1"/>
  <c r="BI233" i="1"/>
  <c r="BH233" i="1"/>
  <c r="BI232" i="1"/>
  <c r="BH232" i="1"/>
  <c r="BI231" i="1"/>
  <c r="BH231" i="1"/>
  <c r="BI230" i="1"/>
  <c r="BH230" i="1"/>
  <c r="BI229" i="1"/>
  <c r="BH229" i="1"/>
  <c r="BI228" i="1"/>
  <c r="BH228" i="1"/>
  <c r="BI227" i="1"/>
  <c r="BH227" i="1"/>
  <c r="BI226" i="1"/>
  <c r="BH226" i="1"/>
  <c r="BI225" i="1"/>
  <c r="BH225" i="1"/>
  <c r="BI224" i="1"/>
  <c r="BH224" i="1"/>
  <c r="BI223" i="1"/>
  <c r="BH223" i="1"/>
  <c r="BI222" i="1"/>
  <c r="BH222" i="1"/>
  <c r="BI221" i="1"/>
  <c r="BH221" i="1"/>
  <c r="BI220" i="1"/>
  <c r="BH220" i="1"/>
  <c r="BI219" i="1"/>
  <c r="BH219" i="1"/>
  <c r="BI218" i="1"/>
  <c r="BH218" i="1"/>
  <c r="BI217" i="1"/>
  <c r="BH217" i="1"/>
  <c r="BI216" i="1"/>
  <c r="BH216" i="1"/>
  <c r="BI215" i="1"/>
  <c r="BH215" i="1"/>
  <c r="BI214" i="1"/>
  <c r="BH214" i="1"/>
  <c r="BI213" i="1"/>
  <c r="BH213" i="1"/>
  <c r="BI212" i="1"/>
  <c r="BH212" i="1"/>
  <c r="BI211" i="1"/>
  <c r="BH211" i="1"/>
  <c r="BI210" i="1"/>
  <c r="BH210" i="1"/>
  <c r="BI209" i="1"/>
  <c r="BH209" i="1"/>
  <c r="BI208" i="1"/>
  <c r="BH208" i="1"/>
  <c r="BI207" i="1"/>
  <c r="BH207" i="1"/>
  <c r="BI206" i="1"/>
  <c r="BH206" i="1"/>
  <c r="BI205" i="1"/>
  <c r="BH205" i="1"/>
  <c r="BI204" i="1"/>
  <c r="BH204" i="1"/>
  <c r="BI203" i="1"/>
  <c r="BH203" i="1"/>
  <c r="BI202" i="1"/>
  <c r="BH202" i="1"/>
  <c r="BI201" i="1"/>
  <c r="BH201" i="1"/>
  <c r="BI200" i="1"/>
  <c r="BH200" i="1"/>
  <c r="BI199" i="1"/>
  <c r="BH199" i="1"/>
  <c r="BI198" i="1"/>
  <c r="BH198" i="1"/>
  <c r="BI197" i="1"/>
  <c r="BH197" i="1"/>
  <c r="BI196" i="1"/>
  <c r="BH196" i="1"/>
  <c r="BI195" i="1"/>
  <c r="BH195" i="1"/>
  <c r="BI194" i="1"/>
  <c r="BH194" i="1"/>
  <c r="BI193" i="1"/>
  <c r="BH193" i="1"/>
  <c r="BI192" i="1"/>
  <c r="BH192" i="1"/>
  <c r="BI191" i="1"/>
  <c r="BH191" i="1"/>
  <c r="BI190" i="1"/>
  <c r="BH190" i="1"/>
  <c r="BI189" i="1"/>
  <c r="BH189" i="1"/>
  <c r="BI188" i="1"/>
  <c r="BH188" i="1"/>
  <c r="BI187" i="1"/>
  <c r="BH187" i="1"/>
  <c r="BI186" i="1"/>
  <c r="BH186" i="1"/>
  <c r="BI185" i="1"/>
  <c r="BH185" i="1"/>
  <c r="BI184" i="1"/>
  <c r="BH184" i="1"/>
  <c r="BI183" i="1"/>
  <c r="BH183" i="1"/>
  <c r="BI182" i="1"/>
  <c r="BH182" i="1"/>
  <c r="BI181" i="1"/>
  <c r="BH181" i="1"/>
  <c r="BI180" i="1"/>
  <c r="BH180" i="1"/>
  <c r="BI179" i="1"/>
  <c r="BH179" i="1"/>
  <c r="BI178" i="1"/>
  <c r="BH178" i="1"/>
  <c r="BI177" i="1"/>
  <c r="BH177" i="1"/>
  <c r="BI176" i="1"/>
  <c r="BH176" i="1"/>
  <c r="BI175" i="1"/>
  <c r="BH175" i="1"/>
  <c r="BI174" i="1"/>
  <c r="BH174" i="1"/>
  <c r="BI173" i="1"/>
  <c r="BH173" i="1"/>
  <c r="BI172" i="1"/>
  <c r="BH172" i="1"/>
  <c r="BI171" i="1"/>
  <c r="BH171" i="1"/>
  <c r="BI170" i="1"/>
  <c r="BH170" i="1"/>
  <c r="BI169" i="1"/>
  <c r="BH169" i="1"/>
  <c r="BI168" i="1"/>
  <c r="BH168" i="1"/>
  <c r="BI167" i="1"/>
  <c r="BH167" i="1"/>
  <c r="BI166" i="1"/>
  <c r="BH166" i="1"/>
  <c r="BI165" i="1"/>
  <c r="BH165" i="1"/>
  <c r="BI164" i="1"/>
  <c r="BH164" i="1"/>
  <c r="BI163" i="1"/>
  <c r="BH163" i="1"/>
  <c r="BI162" i="1"/>
  <c r="BH162" i="1"/>
  <c r="BI161" i="1"/>
  <c r="BH161" i="1"/>
  <c r="BI160" i="1"/>
  <c r="BH160" i="1"/>
  <c r="BI159" i="1"/>
  <c r="BH159" i="1"/>
  <c r="BI158" i="1"/>
  <c r="BH158" i="1"/>
  <c r="BI157" i="1"/>
  <c r="BH157" i="1"/>
  <c r="BI156" i="1"/>
  <c r="BH156" i="1"/>
  <c r="BI155" i="1"/>
  <c r="BH155" i="1"/>
  <c r="BI154" i="1"/>
  <c r="BH154" i="1"/>
  <c r="BI153" i="1"/>
  <c r="BH153" i="1"/>
  <c r="BI152" i="1"/>
  <c r="BH152" i="1"/>
  <c r="BI151" i="1"/>
  <c r="BH151" i="1"/>
  <c r="BI150" i="1"/>
  <c r="BH150" i="1"/>
  <c r="BI149" i="1"/>
  <c r="BH149" i="1"/>
  <c r="BI148" i="1"/>
  <c r="BH148" i="1"/>
  <c r="BI147" i="1"/>
  <c r="BH147" i="1"/>
  <c r="BI146" i="1"/>
  <c r="BH146" i="1"/>
  <c r="BI145" i="1"/>
  <c r="BH145" i="1"/>
  <c r="BI144" i="1"/>
  <c r="BH144" i="1"/>
  <c r="BI143" i="1"/>
  <c r="BH143" i="1"/>
  <c r="BI142" i="1"/>
  <c r="BH142" i="1"/>
  <c r="BI141" i="1"/>
  <c r="BH141" i="1"/>
  <c r="BI140" i="1"/>
  <c r="BH140" i="1"/>
  <c r="BI139" i="1"/>
  <c r="BH139" i="1"/>
  <c r="BI138" i="1"/>
  <c r="BH138" i="1"/>
  <c r="BI137" i="1"/>
  <c r="BH137" i="1"/>
  <c r="BI136" i="1"/>
  <c r="BH136" i="1"/>
  <c r="BI135" i="1"/>
  <c r="BH135" i="1"/>
  <c r="BI134" i="1"/>
  <c r="BH134" i="1"/>
  <c r="BI133" i="1"/>
  <c r="BH133" i="1"/>
  <c r="BI132" i="1"/>
  <c r="BH132" i="1"/>
  <c r="BI131" i="1"/>
  <c r="BH131" i="1"/>
  <c r="BI130" i="1"/>
  <c r="BH130" i="1"/>
  <c r="BI129" i="1"/>
  <c r="BH129" i="1"/>
  <c r="BI128" i="1"/>
  <c r="BH128" i="1"/>
  <c r="BI127" i="1"/>
  <c r="BH127" i="1"/>
  <c r="BI126" i="1"/>
  <c r="BH126" i="1"/>
  <c r="BI125" i="1"/>
  <c r="BH125" i="1"/>
  <c r="BI124" i="1"/>
  <c r="BH124" i="1"/>
  <c r="BI123" i="1"/>
  <c r="BH123" i="1"/>
  <c r="BI122" i="1"/>
  <c r="BH122" i="1"/>
  <c r="BI121" i="1"/>
  <c r="BH121" i="1"/>
  <c r="BI120" i="1"/>
  <c r="BH120" i="1"/>
  <c r="BI119" i="1"/>
  <c r="BH119" i="1"/>
  <c r="BI118" i="1"/>
  <c r="BH118" i="1"/>
  <c r="BI117" i="1"/>
  <c r="BH117" i="1"/>
  <c r="BI116" i="1"/>
  <c r="BH116" i="1"/>
  <c r="BI115" i="1"/>
  <c r="BH115" i="1"/>
  <c r="BI114" i="1"/>
  <c r="BH114" i="1"/>
  <c r="BI113" i="1"/>
  <c r="BH113" i="1"/>
  <c r="BI112" i="1"/>
  <c r="BH112" i="1"/>
  <c r="BI111" i="1"/>
  <c r="BH111" i="1"/>
  <c r="BI110" i="1"/>
  <c r="BH110" i="1"/>
  <c r="BI109" i="1"/>
  <c r="BH109" i="1"/>
  <c r="BI108" i="1"/>
  <c r="BH108" i="1"/>
  <c r="BI107" i="1"/>
  <c r="BH107" i="1"/>
  <c r="BI106" i="1"/>
  <c r="BH106" i="1"/>
  <c r="BI105" i="1"/>
  <c r="BH105" i="1"/>
  <c r="BI104" i="1"/>
  <c r="BH104" i="1"/>
  <c r="BI103" i="1"/>
  <c r="BH103" i="1"/>
  <c r="BI102" i="1"/>
  <c r="BH102" i="1"/>
  <c r="BI101" i="1"/>
  <c r="BH101" i="1"/>
  <c r="BI100" i="1"/>
  <c r="BH100" i="1"/>
  <c r="BI99" i="1"/>
  <c r="BH99" i="1"/>
  <c r="BI98" i="1"/>
  <c r="BH98" i="1"/>
  <c r="BI97" i="1"/>
  <c r="BH97" i="1"/>
  <c r="BI96" i="1"/>
  <c r="BH96" i="1"/>
  <c r="BI95" i="1"/>
  <c r="BH95" i="1"/>
  <c r="BI94" i="1"/>
  <c r="BH94" i="1"/>
  <c r="BI93" i="1"/>
  <c r="BH93" i="1"/>
  <c r="BI92" i="1"/>
  <c r="BH92" i="1"/>
  <c r="BI91" i="1"/>
  <c r="BH91" i="1"/>
  <c r="BI90" i="1"/>
  <c r="BH90" i="1"/>
  <c r="BI89" i="1"/>
  <c r="BH89" i="1"/>
  <c r="BI88" i="1"/>
  <c r="BH88" i="1"/>
  <c r="BI87" i="1"/>
  <c r="BH87" i="1"/>
  <c r="BI86" i="1"/>
  <c r="BH86" i="1"/>
  <c r="BI85" i="1"/>
  <c r="BH85" i="1"/>
  <c r="BI84" i="1"/>
  <c r="BH84" i="1"/>
  <c r="BG600" i="1"/>
  <c r="BG599" i="1"/>
  <c r="BG598" i="1"/>
  <c r="BG597" i="1"/>
  <c r="BG596" i="1"/>
  <c r="BG595" i="1"/>
  <c r="BG594" i="1"/>
  <c r="BG593" i="1"/>
  <c r="BG592" i="1"/>
  <c r="BG591" i="1"/>
  <c r="BG590" i="1"/>
  <c r="BG589" i="1"/>
  <c r="BG588" i="1"/>
  <c r="BG587" i="1"/>
  <c r="BG586" i="1"/>
  <c r="BG585" i="1"/>
  <c r="BG584" i="1"/>
  <c r="BG583" i="1"/>
  <c r="BG582" i="1"/>
  <c r="BG581" i="1"/>
  <c r="BG580" i="1"/>
  <c r="BG579" i="1"/>
  <c r="BG578" i="1"/>
  <c r="BG577" i="1"/>
  <c r="BG576" i="1"/>
  <c r="BG575" i="1"/>
  <c r="BG574" i="1"/>
  <c r="BG573" i="1"/>
  <c r="BG572" i="1"/>
  <c r="BG571" i="1"/>
  <c r="BG570" i="1"/>
  <c r="BG569" i="1"/>
  <c r="BG568" i="1"/>
  <c r="BG567" i="1"/>
  <c r="BG566" i="1"/>
  <c r="BG565" i="1"/>
  <c r="BG564" i="1"/>
  <c r="BG563" i="1"/>
  <c r="BG562" i="1"/>
  <c r="BG561" i="1"/>
  <c r="BG560" i="1"/>
  <c r="BG559" i="1"/>
  <c r="BG558" i="1"/>
  <c r="BG557" i="1"/>
  <c r="BG556" i="1"/>
  <c r="BG555" i="1"/>
  <c r="BG554" i="1"/>
  <c r="BG553" i="1"/>
  <c r="BG552" i="1"/>
  <c r="BG551" i="1"/>
  <c r="BG550" i="1"/>
  <c r="BG549" i="1"/>
  <c r="BG548" i="1"/>
  <c r="BG547" i="1"/>
  <c r="BG546" i="1"/>
  <c r="BG545" i="1"/>
  <c r="BG544" i="1"/>
  <c r="BG543" i="1"/>
  <c r="BG542" i="1"/>
  <c r="BG541" i="1"/>
  <c r="BG540" i="1"/>
  <c r="BG539" i="1"/>
  <c r="BG538" i="1"/>
  <c r="BG537" i="1"/>
  <c r="BG536" i="1"/>
  <c r="BG535" i="1"/>
  <c r="BG534" i="1"/>
  <c r="BG533" i="1"/>
  <c r="BG532" i="1"/>
  <c r="BG531" i="1"/>
  <c r="BG530" i="1"/>
  <c r="BG529" i="1"/>
  <c r="BG528" i="1"/>
  <c r="BG527" i="1"/>
  <c r="BG526" i="1"/>
  <c r="BG525" i="1"/>
  <c r="BG524" i="1"/>
  <c r="BG523" i="1"/>
  <c r="BG522" i="1"/>
  <c r="BG521" i="1"/>
  <c r="BG520" i="1"/>
  <c r="BG519" i="1"/>
  <c r="BG518" i="1"/>
  <c r="BG517" i="1"/>
  <c r="BG516" i="1"/>
  <c r="BG515" i="1"/>
  <c r="BG514" i="1"/>
  <c r="BG513" i="1"/>
  <c r="BG512" i="1"/>
  <c r="BG511" i="1"/>
  <c r="BG510" i="1"/>
  <c r="BG509" i="1"/>
  <c r="BG508" i="1"/>
  <c r="BG507" i="1"/>
  <c r="BG506" i="1"/>
  <c r="BG505" i="1"/>
  <c r="BG504" i="1"/>
  <c r="BG503" i="1"/>
  <c r="BG502" i="1"/>
  <c r="BG501" i="1"/>
  <c r="BG500" i="1"/>
  <c r="BG499" i="1"/>
  <c r="BG498" i="1"/>
  <c r="BG497" i="1"/>
  <c r="BG496" i="1"/>
  <c r="BG495" i="1"/>
  <c r="BG494" i="1"/>
  <c r="BG493" i="1"/>
  <c r="BG492" i="1"/>
  <c r="BG491" i="1"/>
  <c r="BG490" i="1"/>
  <c r="BG489" i="1"/>
  <c r="BG488" i="1"/>
  <c r="BG487" i="1"/>
  <c r="BG486" i="1"/>
  <c r="BG485" i="1"/>
  <c r="BG484" i="1"/>
  <c r="BG483" i="1"/>
  <c r="BG482" i="1"/>
  <c r="BG481" i="1"/>
  <c r="BG480" i="1"/>
  <c r="BG479" i="1"/>
  <c r="BG478" i="1"/>
  <c r="BG477" i="1"/>
  <c r="BG476" i="1"/>
  <c r="BG475" i="1"/>
  <c r="BG474" i="1"/>
  <c r="BG473" i="1"/>
  <c r="BG472" i="1"/>
  <c r="BG471" i="1"/>
  <c r="BG470" i="1"/>
  <c r="BG469" i="1"/>
  <c r="BG468" i="1"/>
  <c r="BG467" i="1"/>
  <c r="BG466" i="1"/>
  <c r="BG465" i="1"/>
  <c r="BG464" i="1"/>
  <c r="BG463" i="1"/>
  <c r="BG462" i="1"/>
  <c r="BG461" i="1"/>
  <c r="BG460" i="1"/>
  <c r="BG459" i="1"/>
  <c r="BG458" i="1"/>
  <c r="BG457" i="1"/>
  <c r="BG456" i="1"/>
  <c r="BG455" i="1"/>
  <c r="BG454" i="1"/>
  <c r="BG453" i="1"/>
  <c r="BG452" i="1"/>
  <c r="BG451" i="1"/>
  <c r="BG450" i="1"/>
  <c r="BG449" i="1"/>
  <c r="BG448" i="1"/>
  <c r="BG447" i="1"/>
  <c r="BG446" i="1"/>
  <c r="BG445" i="1"/>
  <c r="BG444" i="1"/>
  <c r="BG443" i="1"/>
  <c r="BG442" i="1"/>
  <c r="BG441" i="1"/>
  <c r="BG440" i="1"/>
  <c r="BG439" i="1"/>
  <c r="BG438" i="1"/>
  <c r="BG437" i="1"/>
  <c r="BG436" i="1"/>
  <c r="BG435" i="1"/>
  <c r="BG434" i="1"/>
  <c r="BG433" i="1"/>
  <c r="BG432" i="1"/>
  <c r="BG431" i="1"/>
  <c r="BG430" i="1"/>
  <c r="BG429" i="1"/>
  <c r="BG428" i="1"/>
  <c r="BG427" i="1"/>
  <c r="BG426" i="1"/>
  <c r="BG425" i="1"/>
  <c r="BG424" i="1"/>
  <c r="BG423" i="1"/>
  <c r="BG422" i="1"/>
  <c r="BG421" i="1"/>
  <c r="BG420" i="1"/>
  <c r="BG419" i="1"/>
  <c r="BG418" i="1"/>
  <c r="BG417" i="1"/>
  <c r="BG416" i="1"/>
  <c r="BG415" i="1"/>
  <c r="BG414" i="1"/>
  <c r="BG413" i="1"/>
  <c r="BG412" i="1"/>
  <c r="BG411" i="1"/>
  <c r="BG410" i="1"/>
  <c r="BG409" i="1"/>
  <c r="BG408" i="1"/>
  <c r="BG407" i="1"/>
  <c r="BG406" i="1"/>
  <c r="BG405" i="1"/>
  <c r="BG404" i="1"/>
  <c r="BG403" i="1"/>
  <c r="BG402" i="1"/>
  <c r="BG401" i="1"/>
  <c r="BG400" i="1"/>
  <c r="BG399" i="1"/>
  <c r="BG398" i="1"/>
  <c r="BG397" i="1"/>
  <c r="BG396" i="1"/>
  <c r="BG395" i="1"/>
  <c r="BG394" i="1"/>
  <c r="BG393" i="1"/>
  <c r="BG392" i="1"/>
  <c r="BG391" i="1"/>
  <c r="BG390" i="1"/>
  <c r="BG389" i="1"/>
  <c r="BG388" i="1"/>
  <c r="BG387" i="1"/>
  <c r="BG386" i="1"/>
  <c r="BG385" i="1"/>
  <c r="BG384" i="1"/>
  <c r="BG383" i="1"/>
  <c r="BG382" i="1"/>
  <c r="BG381" i="1"/>
  <c r="BG380" i="1"/>
  <c r="BG379" i="1"/>
  <c r="BG378" i="1"/>
  <c r="BG377" i="1"/>
  <c r="BG376" i="1"/>
  <c r="BG375" i="1"/>
  <c r="BG374" i="1"/>
  <c r="BG373" i="1"/>
  <c r="BG372" i="1"/>
  <c r="BG371" i="1"/>
  <c r="BG370" i="1"/>
  <c r="BG369" i="1"/>
  <c r="BG368" i="1"/>
  <c r="BG367" i="1"/>
  <c r="BG366" i="1"/>
  <c r="BG365" i="1"/>
  <c r="BG364" i="1"/>
  <c r="BG363" i="1"/>
  <c r="BG362" i="1"/>
  <c r="BG361" i="1"/>
  <c r="BG360" i="1"/>
  <c r="BG359" i="1"/>
  <c r="BG358" i="1"/>
  <c r="BG357" i="1"/>
  <c r="BG356" i="1"/>
  <c r="BG355" i="1"/>
  <c r="BG354" i="1"/>
  <c r="BG353" i="1"/>
  <c r="BG352" i="1"/>
  <c r="BG351" i="1"/>
  <c r="BG350" i="1"/>
  <c r="BG349" i="1"/>
  <c r="BG348" i="1"/>
  <c r="BG347" i="1"/>
  <c r="BG346" i="1"/>
  <c r="BG345" i="1"/>
  <c r="BG344" i="1"/>
  <c r="BG343" i="1"/>
  <c r="BG342" i="1"/>
  <c r="BG341" i="1"/>
  <c r="BG340" i="1"/>
  <c r="BG339" i="1"/>
  <c r="BG338" i="1"/>
  <c r="BG337" i="1"/>
  <c r="BG336" i="1"/>
  <c r="BG335" i="1"/>
  <c r="BG334" i="1"/>
  <c r="BG333" i="1"/>
  <c r="BG332" i="1"/>
  <c r="BG331" i="1"/>
  <c r="BG330" i="1"/>
  <c r="BG329" i="1"/>
  <c r="BG328" i="1"/>
  <c r="BG327" i="1"/>
  <c r="BG326" i="1"/>
  <c r="BG325" i="1"/>
  <c r="BG324" i="1"/>
  <c r="BG323" i="1"/>
  <c r="BG322" i="1"/>
  <c r="BG321" i="1"/>
  <c r="BG320" i="1"/>
  <c r="BG319" i="1"/>
  <c r="BG318" i="1"/>
  <c r="BG317" i="1"/>
  <c r="BG316" i="1"/>
  <c r="BG315" i="1"/>
  <c r="BG314" i="1"/>
  <c r="BG313" i="1"/>
  <c r="BG312" i="1"/>
  <c r="BG311" i="1"/>
  <c r="BG310" i="1"/>
  <c r="BG309" i="1"/>
  <c r="BG308" i="1"/>
  <c r="BG307" i="1"/>
  <c r="BG306" i="1"/>
  <c r="BG305" i="1"/>
  <c r="BG304" i="1"/>
  <c r="BG303" i="1"/>
  <c r="BG302" i="1"/>
  <c r="BG301" i="1"/>
  <c r="BG300" i="1"/>
  <c r="BG299" i="1"/>
  <c r="BG298" i="1"/>
  <c r="BG297" i="1"/>
  <c r="BG296" i="1"/>
  <c r="BG295" i="1"/>
  <c r="BG294" i="1"/>
  <c r="BG293" i="1"/>
  <c r="BG292" i="1"/>
  <c r="BG291" i="1"/>
  <c r="BG290" i="1"/>
  <c r="BG289" i="1"/>
  <c r="BG288" i="1"/>
  <c r="BG287" i="1"/>
  <c r="BG286" i="1"/>
  <c r="BG285" i="1"/>
  <c r="BG284" i="1"/>
  <c r="BG283" i="1"/>
  <c r="BG282" i="1"/>
  <c r="BG281" i="1"/>
  <c r="BG280" i="1"/>
  <c r="BG279" i="1"/>
  <c r="BG278" i="1"/>
  <c r="BG277" i="1"/>
  <c r="BG276" i="1"/>
  <c r="BG275" i="1"/>
  <c r="BG274" i="1"/>
  <c r="BG273" i="1"/>
  <c r="BG272" i="1"/>
  <c r="BG271" i="1"/>
  <c r="BG270" i="1"/>
  <c r="BG269" i="1"/>
  <c r="BG268" i="1"/>
  <c r="BG267" i="1"/>
  <c r="BG266" i="1"/>
  <c r="BG265" i="1"/>
  <c r="BG264" i="1"/>
  <c r="BG263" i="1"/>
  <c r="BG262" i="1"/>
  <c r="BG261" i="1"/>
  <c r="BG260" i="1"/>
  <c r="BG259" i="1"/>
  <c r="BG258" i="1"/>
  <c r="BG257" i="1"/>
  <c r="BG256" i="1"/>
  <c r="BG255" i="1"/>
  <c r="BG254" i="1"/>
  <c r="BG253" i="1"/>
  <c r="BG252" i="1"/>
  <c r="BG251" i="1"/>
  <c r="BG250" i="1"/>
  <c r="BG249" i="1"/>
  <c r="BG248" i="1"/>
  <c r="BG247" i="1"/>
  <c r="BG246" i="1"/>
  <c r="BG245" i="1"/>
  <c r="BG244" i="1"/>
  <c r="BG243" i="1"/>
  <c r="BG242" i="1"/>
  <c r="BG241" i="1"/>
  <c r="BG240" i="1"/>
  <c r="BG239" i="1"/>
  <c r="BG238" i="1"/>
  <c r="BG237" i="1"/>
  <c r="BG236" i="1"/>
  <c r="BG235" i="1"/>
  <c r="BG234" i="1"/>
  <c r="BG233" i="1"/>
  <c r="BG232" i="1"/>
  <c r="BG231" i="1"/>
  <c r="BG230" i="1"/>
  <c r="BG229" i="1"/>
  <c r="BG228" i="1"/>
  <c r="BG227" i="1"/>
  <c r="BG226" i="1"/>
  <c r="BG225" i="1"/>
  <c r="BG224" i="1"/>
  <c r="BG223" i="1"/>
  <c r="BG222" i="1"/>
  <c r="BG221" i="1"/>
  <c r="BG220" i="1"/>
  <c r="BG219" i="1"/>
  <c r="BG218" i="1"/>
  <c r="BG217" i="1"/>
  <c r="BG216" i="1"/>
  <c r="BG215" i="1"/>
  <c r="BG214" i="1"/>
  <c r="BG213" i="1"/>
  <c r="BG212" i="1"/>
  <c r="BG211" i="1"/>
  <c r="BG210" i="1"/>
  <c r="BG209" i="1"/>
  <c r="BG208" i="1"/>
  <c r="BG207" i="1"/>
  <c r="BG206" i="1"/>
  <c r="BG205" i="1"/>
  <c r="BG204" i="1"/>
  <c r="BG203" i="1"/>
  <c r="BG202" i="1"/>
  <c r="BG201" i="1"/>
  <c r="BG200" i="1"/>
  <c r="BG199" i="1"/>
  <c r="BG198" i="1"/>
  <c r="BG197" i="1"/>
  <c r="BG196" i="1"/>
  <c r="BG195" i="1"/>
  <c r="BG194" i="1"/>
  <c r="BG193" i="1"/>
  <c r="BG192" i="1"/>
  <c r="BG191" i="1"/>
  <c r="BG190" i="1"/>
  <c r="BG189" i="1"/>
  <c r="BG188" i="1"/>
  <c r="BG187" i="1"/>
  <c r="BG186" i="1"/>
  <c r="BG185" i="1"/>
  <c r="BG184" i="1"/>
  <c r="BG183" i="1"/>
  <c r="BG182" i="1"/>
  <c r="BG181" i="1"/>
  <c r="BG180" i="1"/>
  <c r="BG179" i="1"/>
  <c r="BG178" i="1"/>
  <c r="BG177" i="1"/>
  <c r="BG176" i="1"/>
  <c r="BG175" i="1"/>
  <c r="BG174" i="1"/>
  <c r="BG173" i="1"/>
  <c r="BG172" i="1"/>
  <c r="BG171" i="1"/>
  <c r="BG170" i="1"/>
  <c r="BG169" i="1"/>
  <c r="BG168" i="1"/>
  <c r="BG167" i="1"/>
  <c r="BG166" i="1"/>
  <c r="BG165" i="1"/>
  <c r="BG164" i="1"/>
  <c r="BG163" i="1"/>
  <c r="BG162" i="1"/>
  <c r="BG161" i="1"/>
  <c r="BG160" i="1"/>
  <c r="BG159" i="1"/>
  <c r="BG158" i="1"/>
  <c r="BG157" i="1"/>
  <c r="BG156" i="1"/>
  <c r="BG155" i="1"/>
  <c r="BG154" i="1"/>
  <c r="BG153" i="1"/>
  <c r="BG152" i="1"/>
  <c r="BG151" i="1"/>
  <c r="BG150" i="1"/>
  <c r="BG149" i="1"/>
  <c r="BG148" i="1"/>
  <c r="BG147" i="1"/>
  <c r="BG146" i="1"/>
  <c r="BG145" i="1"/>
  <c r="BG144" i="1"/>
  <c r="BG143" i="1"/>
  <c r="BG142" i="1"/>
  <c r="BG141" i="1"/>
  <c r="BG140" i="1"/>
  <c r="BG139" i="1"/>
  <c r="BG138" i="1"/>
  <c r="BG137" i="1"/>
  <c r="BG136" i="1"/>
  <c r="BG135" i="1"/>
  <c r="BG134" i="1"/>
  <c r="BG133" i="1"/>
  <c r="BG132" i="1"/>
  <c r="BG131" i="1"/>
  <c r="BG130" i="1"/>
  <c r="BG129" i="1"/>
  <c r="BG128" i="1"/>
  <c r="BG127" i="1"/>
  <c r="BG126" i="1"/>
  <c r="BG125" i="1"/>
  <c r="BG124" i="1"/>
  <c r="BG123" i="1"/>
  <c r="BG122" i="1"/>
  <c r="BG121" i="1"/>
  <c r="BG120" i="1"/>
  <c r="BG119" i="1"/>
  <c r="BG118" i="1"/>
  <c r="BG117" i="1"/>
  <c r="BG116" i="1"/>
  <c r="BG115" i="1"/>
  <c r="BG114" i="1"/>
  <c r="BG113" i="1"/>
  <c r="BG112" i="1"/>
  <c r="BG111" i="1"/>
  <c r="BG110" i="1"/>
  <c r="BG109" i="1"/>
  <c r="BG108" i="1"/>
  <c r="BG107" i="1"/>
  <c r="BG106" i="1"/>
  <c r="BG105" i="1"/>
  <c r="BG104" i="1"/>
  <c r="BG103" i="1"/>
  <c r="BG102" i="1"/>
  <c r="BG101" i="1"/>
  <c r="BG100" i="1"/>
  <c r="BG99" i="1"/>
  <c r="BG98" i="1"/>
  <c r="BG97" i="1"/>
  <c r="BG96" i="1"/>
  <c r="BG95" i="1"/>
  <c r="BG94" i="1"/>
  <c r="BG93" i="1"/>
  <c r="BG92" i="1"/>
  <c r="BG91" i="1"/>
  <c r="BG90" i="1"/>
  <c r="BG89" i="1"/>
  <c r="BG88" i="1"/>
  <c r="BG87" i="1"/>
  <c r="BG86" i="1"/>
  <c r="BG85" i="1"/>
  <c r="BG84" i="1"/>
  <c r="P56" i="17" l="1"/>
  <c r="Q56" i="17"/>
  <c r="S57" i="17"/>
  <c r="S56" i="17"/>
  <c r="R56" i="17"/>
  <c r="Q57" i="17"/>
  <c r="P57" i="17"/>
  <c r="O57" i="17"/>
  <c r="N56" i="17"/>
  <c r="O56" i="17"/>
  <c r="N57" i="17"/>
  <c r="M57" i="17"/>
  <c r="M56" i="17"/>
  <c r="L56" i="17"/>
  <c r="L57" i="17"/>
  <c r="R57" i="17"/>
  <c r="K57" i="17"/>
  <c r="K56" i="17"/>
  <c r="D1143" i="12"/>
  <c r="C1115" i="12"/>
  <c r="BM600" i="1"/>
  <c r="BM599" i="1"/>
  <c r="BM598" i="1"/>
  <c r="BM597" i="1"/>
  <c r="BM596" i="1"/>
  <c r="BM595" i="1"/>
  <c r="BM594" i="1"/>
  <c r="BM593" i="1"/>
  <c r="BM592" i="1"/>
  <c r="BM591" i="1"/>
  <c r="BM590" i="1"/>
  <c r="BM589" i="1"/>
  <c r="BM588" i="1"/>
  <c r="BM587" i="1"/>
  <c r="BM586" i="1"/>
  <c r="BM585" i="1"/>
  <c r="BM584" i="1"/>
  <c r="BM583" i="1"/>
  <c r="BM582" i="1"/>
  <c r="BM581" i="1"/>
  <c r="BM580" i="1"/>
  <c r="BM579" i="1"/>
  <c r="BM578" i="1"/>
  <c r="BM577" i="1"/>
  <c r="BM576" i="1"/>
  <c r="BM575" i="1"/>
  <c r="BM574" i="1"/>
  <c r="BM573" i="1"/>
  <c r="BM572" i="1"/>
  <c r="BM571" i="1"/>
  <c r="BM570" i="1"/>
  <c r="BM569" i="1"/>
  <c r="BM568" i="1"/>
  <c r="BM567" i="1"/>
  <c r="BM566" i="1"/>
  <c r="BM565" i="1"/>
  <c r="BM564" i="1"/>
  <c r="BM563" i="1"/>
  <c r="BM562" i="1"/>
  <c r="BM561" i="1"/>
  <c r="BM560" i="1"/>
  <c r="BM559" i="1"/>
  <c r="BM558" i="1"/>
  <c r="BM557" i="1"/>
  <c r="BM556" i="1"/>
  <c r="BM555" i="1"/>
  <c r="BM554" i="1"/>
  <c r="BM553" i="1"/>
  <c r="BM552" i="1"/>
  <c r="BM551" i="1"/>
  <c r="BM550" i="1"/>
  <c r="BM549" i="1"/>
  <c r="BM548" i="1"/>
  <c r="BM547" i="1"/>
  <c r="BM546" i="1"/>
  <c r="BM545" i="1"/>
  <c r="BM544" i="1"/>
  <c r="BM543" i="1"/>
  <c r="BM542" i="1"/>
  <c r="BM541" i="1"/>
  <c r="BM540" i="1"/>
  <c r="BM539" i="1"/>
  <c r="BM538" i="1"/>
  <c r="BM537" i="1"/>
  <c r="BM536" i="1"/>
  <c r="BM535" i="1"/>
  <c r="BM534" i="1"/>
  <c r="BM533" i="1"/>
  <c r="BM532" i="1"/>
  <c r="BM531" i="1"/>
  <c r="BM530" i="1"/>
  <c r="BM529" i="1"/>
  <c r="BM528" i="1"/>
  <c r="BM527" i="1"/>
  <c r="BM526" i="1"/>
  <c r="BM525" i="1"/>
  <c r="BM524" i="1"/>
  <c r="BM523" i="1"/>
  <c r="BM522" i="1"/>
  <c r="BM521" i="1"/>
  <c r="BM520" i="1"/>
  <c r="BM519" i="1"/>
  <c r="BM518" i="1"/>
  <c r="BM517" i="1"/>
  <c r="BM516" i="1"/>
  <c r="BM515" i="1"/>
  <c r="BM514" i="1"/>
  <c r="BM513" i="1"/>
  <c r="BM512" i="1"/>
  <c r="BM511" i="1"/>
  <c r="BM510" i="1"/>
  <c r="BM509" i="1"/>
  <c r="BM508" i="1"/>
  <c r="BM507" i="1"/>
  <c r="BM506" i="1"/>
  <c r="BM505" i="1"/>
  <c r="BM504" i="1"/>
  <c r="BM503" i="1"/>
  <c r="BM502" i="1"/>
  <c r="BM501" i="1"/>
  <c r="BM500" i="1"/>
  <c r="BM499" i="1"/>
  <c r="BM498" i="1"/>
  <c r="BM497" i="1"/>
  <c r="BM496" i="1"/>
  <c r="BM495" i="1"/>
  <c r="BM494" i="1"/>
  <c r="BM493" i="1"/>
  <c r="BM492" i="1"/>
  <c r="BM491" i="1"/>
  <c r="BM490" i="1"/>
  <c r="BM489" i="1"/>
  <c r="BM488" i="1"/>
  <c r="BM487" i="1"/>
  <c r="BM486" i="1"/>
  <c r="BM485" i="1"/>
  <c r="BM484" i="1"/>
  <c r="BM483" i="1"/>
  <c r="BM482" i="1"/>
  <c r="BM481" i="1"/>
  <c r="BM480" i="1"/>
  <c r="BM479" i="1"/>
  <c r="BM478" i="1"/>
  <c r="BM477" i="1"/>
  <c r="BM476" i="1"/>
  <c r="BM475" i="1"/>
  <c r="BM474" i="1"/>
  <c r="BM473" i="1"/>
  <c r="BM472" i="1"/>
  <c r="BM471" i="1"/>
  <c r="BM470" i="1"/>
  <c r="BM469" i="1"/>
  <c r="BM468" i="1"/>
  <c r="BM467" i="1"/>
  <c r="BM466" i="1"/>
  <c r="BM465" i="1"/>
  <c r="BM464" i="1"/>
  <c r="BM463" i="1"/>
  <c r="BM462" i="1"/>
  <c r="BM461" i="1"/>
  <c r="BM460" i="1"/>
  <c r="BM459" i="1"/>
  <c r="BM458" i="1"/>
  <c r="BM457" i="1"/>
  <c r="BM456" i="1"/>
  <c r="BM455" i="1"/>
  <c r="BM454" i="1"/>
  <c r="BM453" i="1"/>
  <c r="BM45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3" i="1"/>
  <c r="BM422" i="1"/>
  <c r="BM421" i="1"/>
  <c r="BM420" i="1"/>
  <c r="BM419" i="1"/>
  <c r="BM418" i="1"/>
  <c r="BM417" i="1"/>
  <c r="BM416" i="1"/>
  <c r="BM415" i="1"/>
  <c r="BM414" i="1"/>
  <c r="BM413" i="1"/>
  <c r="BM412" i="1"/>
  <c r="BM411" i="1"/>
  <c r="BM410" i="1"/>
  <c r="BM409" i="1"/>
  <c r="BM408" i="1"/>
  <c r="BM407" i="1"/>
  <c r="BM406" i="1"/>
  <c r="BM405" i="1"/>
  <c r="BM404" i="1"/>
  <c r="BM403" i="1"/>
  <c r="BM402" i="1"/>
  <c r="BM401" i="1"/>
  <c r="BM400" i="1"/>
  <c r="BM399" i="1"/>
  <c r="BM398" i="1"/>
  <c r="BM397" i="1"/>
  <c r="BM396" i="1"/>
  <c r="BM395" i="1"/>
  <c r="BM394" i="1"/>
  <c r="BM393" i="1"/>
  <c r="BM392" i="1"/>
  <c r="BM391" i="1"/>
  <c r="BM390" i="1"/>
  <c r="BM389" i="1"/>
  <c r="BM388" i="1"/>
  <c r="BM387" i="1"/>
  <c r="BM386" i="1"/>
  <c r="BM385" i="1"/>
  <c r="BM384" i="1"/>
  <c r="BM383" i="1"/>
  <c r="BM382" i="1"/>
  <c r="BM381" i="1"/>
  <c r="BM380" i="1"/>
  <c r="BM379" i="1"/>
  <c r="BM378" i="1"/>
  <c r="BM377" i="1"/>
  <c r="BM376" i="1"/>
  <c r="BM375" i="1"/>
  <c r="BM374" i="1"/>
  <c r="BM373" i="1"/>
  <c r="BM372" i="1"/>
  <c r="BM371" i="1"/>
  <c r="BM370" i="1"/>
  <c r="BM369" i="1"/>
  <c r="BM368" i="1"/>
  <c r="BM367" i="1"/>
  <c r="BM366" i="1"/>
  <c r="BM365" i="1"/>
  <c r="BM364" i="1"/>
  <c r="BM363" i="1"/>
  <c r="BM362" i="1"/>
  <c r="BM361" i="1"/>
  <c r="BM360" i="1"/>
  <c r="BM359" i="1"/>
  <c r="BM358" i="1"/>
  <c r="BM357" i="1"/>
  <c r="BM356" i="1"/>
  <c r="BM355" i="1"/>
  <c r="BM354" i="1"/>
  <c r="BM353" i="1"/>
  <c r="BM352" i="1"/>
  <c r="BM351" i="1"/>
  <c r="BM350" i="1"/>
  <c r="BM349" i="1"/>
  <c r="BM348" i="1"/>
  <c r="BM347" i="1"/>
  <c r="BM346" i="1"/>
  <c r="BM345" i="1"/>
  <c r="BM344" i="1"/>
  <c r="BM343" i="1"/>
  <c r="BM342" i="1"/>
  <c r="BM341" i="1"/>
  <c r="BM340" i="1"/>
  <c r="BM339" i="1"/>
  <c r="BM338" i="1"/>
  <c r="BM337" i="1"/>
  <c r="BM336" i="1"/>
  <c r="BM335" i="1"/>
  <c r="BM334" i="1"/>
  <c r="BM333" i="1"/>
  <c r="BM332" i="1"/>
  <c r="BM331" i="1"/>
  <c r="BM330" i="1"/>
  <c r="BM329" i="1"/>
  <c r="BM328" i="1"/>
  <c r="BM327" i="1"/>
  <c r="BM326" i="1"/>
  <c r="BM325" i="1"/>
  <c r="BM324" i="1"/>
  <c r="BM323" i="1"/>
  <c r="BM322" i="1"/>
  <c r="BM321" i="1"/>
  <c r="BM320" i="1"/>
  <c r="BM319" i="1"/>
  <c r="BM318" i="1"/>
  <c r="BM317" i="1"/>
  <c r="BM316" i="1"/>
  <c r="BM315" i="1"/>
  <c r="BM314" i="1"/>
  <c r="BM313" i="1"/>
  <c r="BM312" i="1"/>
  <c r="BM311" i="1"/>
  <c r="BM310" i="1"/>
  <c r="BM309" i="1"/>
  <c r="BM308" i="1"/>
  <c r="BM307" i="1"/>
  <c r="BM306" i="1"/>
  <c r="BM305" i="1"/>
  <c r="BM304" i="1"/>
  <c r="BM303" i="1"/>
  <c r="BM302" i="1"/>
  <c r="BM301" i="1"/>
  <c r="BM300" i="1"/>
  <c r="BM299" i="1"/>
  <c r="BM298" i="1"/>
  <c r="BM297" i="1"/>
  <c r="BM296" i="1"/>
  <c r="BM295" i="1"/>
  <c r="BM294" i="1"/>
  <c r="BM293" i="1"/>
  <c r="BM292" i="1"/>
  <c r="BM291" i="1"/>
  <c r="BM290" i="1"/>
  <c r="BM289" i="1"/>
  <c r="BM288" i="1"/>
  <c r="BM287" i="1"/>
  <c r="BM286" i="1"/>
  <c r="BM285" i="1"/>
  <c r="BM284" i="1"/>
  <c r="BM283" i="1"/>
  <c r="BM282" i="1"/>
  <c r="BM281" i="1"/>
  <c r="BM280" i="1"/>
  <c r="BM279" i="1"/>
  <c r="BM278" i="1"/>
  <c r="BM277" i="1"/>
  <c r="BM276" i="1"/>
  <c r="BM275" i="1"/>
  <c r="BM274" i="1"/>
  <c r="BM273" i="1"/>
  <c r="BM272" i="1"/>
  <c r="BM271" i="1"/>
  <c r="BM270" i="1"/>
  <c r="BM269" i="1"/>
  <c r="BM268" i="1"/>
  <c r="BM267" i="1"/>
  <c r="BM266" i="1"/>
  <c r="BM265" i="1"/>
  <c r="BM264" i="1"/>
  <c r="BM263" i="1"/>
  <c r="BM262" i="1"/>
  <c r="BM261" i="1"/>
  <c r="BM260" i="1"/>
  <c r="BM259" i="1"/>
  <c r="BM258" i="1"/>
  <c r="BM257" i="1"/>
  <c r="BM256" i="1"/>
  <c r="BM255" i="1"/>
  <c r="BM254" i="1"/>
  <c r="BM253" i="1"/>
  <c r="BM252" i="1"/>
  <c r="BM251" i="1"/>
  <c r="BM250" i="1"/>
  <c r="BM249" i="1"/>
  <c r="BM248" i="1"/>
  <c r="BM247" i="1"/>
  <c r="BM246" i="1"/>
  <c r="BM245" i="1"/>
  <c r="BM244" i="1"/>
  <c r="BM243" i="1"/>
  <c r="BM242" i="1"/>
  <c r="BM241" i="1"/>
  <c r="BM240" i="1"/>
  <c r="BM239" i="1"/>
  <c r="BM238" i="1"/>
  <c r="BM237" i="1"/>
  <c r="BM236" i="1"/>
  <c r="BM235" i="1"/>
  <c r="BM234" i="1"/>
  <c r="BM233"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208" i="1"/>
  <c r="BM207" i="1"/>
  <c r="BM206" i="1"/>
  <c r="BM205" i="1"/>
  <c r="BM204" i="1"/>
  <c r="BM203" i="1"/>
  <c r="BM202" i="1"/>
  <c r="BM201" i="1"/>
  <c r="BM200" i="1"/>
  <c r="BM199" i="1"/>
  <c r="BM198" i="1"/>
  <c r="BM197" i="1"/>
  <c r="BM196" i="1"/>
  <c r="BM195" i="1"/>
  <c r="BM194" i="1"/>
  <c r="BM193" i="1"/>
  <c r="BM192" i="1"/>
  <c r="BM191" i="1"/>
  <c r="BM190" i="1"/>
  <c r="BM189" i="1"/>
  <c r="BM188" i="1"/>
  <c r="BM187" i="1"/>
  <c r="BM186" i="1"/>
  <c r="BM185" i="1"/>
  <c r="BM184" i="1"/>
  <c r="BM183" i="1"/>
  <c r="BM182" i="1"/>
  <c r="BM181" i="1"/>
  <c r="BM180" i="1"/>
  <c r="BM179" i="1"/>
  <c r="BM178" i="1"/>
  <c r="BM177" i="1"/>
  <c r="BM176" i="1"/>
  <c r="BM175" i="1"/>
  <c r="BM174" i="1"/>
  <c r="BM173" i="1"/>
  <c r="BM172" i="1"/>
  <c r="BM171" i="1"/>
  <c r="BM170" i="1"/>
  <c r="BM169" i="1"/>
  <c r="BM168" i="1"/>
  <c r="BM167" i="1"/>
  <c r="BM166" i="1"/>
  <c r="BM165" i="1"/>
  <c r="BM164" i="1"/>
  <c r="BM163" i="1"/>
  <c r="BM162" i="1"/>
  <c r="BM161" i="1"/>
  <c r="BM160" i="1"/>
  <c r="BM159" i="1"/>
  <c r="BM158" i="1"/>
  <c r="BM157" i="1"/>
  <c r="BM156" i="1"/>
  <c r="BM155" i="1"/>
  <c r="BM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AZ6" i="1" l="1"/>
  <c r="AG6" i="1"/>
  <c r="AF6" i="1"/>
  <c r="AE6" i="1"/>
  <c r="AD6" i="1"/>
  <c r="AC6" i="1"/>
  <c r="AB6" i="1"/>
  <c r="AA6" i="1"/>
  <c r="Z6" i="1"/>
  <c r="Y6" i="1"/>
  <c r="X6" i="1"/>
  <c r="W6" i="1"/>
  <c r="V6" i="1"/>
  <c r="U6" i="1"/>
  <c r="AZ13" i="1"/>
  <c r="AG13" i="1"/>
  <c r="AF13" i="1"/>
  <c r="AE13" i="1"/>
  <c r="AD13" i="1"/>
  <c r="AC13" i="1"/>
  <c r="AB13" i="1"/>
  <c r="AA13" i="1"/>
  <c r="Z13" i="1"/>
  <c r="Y13" i="1"/>
  <c r="X13" i="1"/>
  <c r="W13" i="1"/>
  <c r="V13" i="1"/>
  <c r="U13" i="1"/>
  <c r="DG85" i="1"/>
  <c r="DG86" i="1"/>
  <c r="DG87" i="1"/>
  <c r="DG88" i="1"/>
  <c r="DG89" i="1"/>
  <c r="DG90" i="1"/>
  <c r="DG91" i="1"/>
  <c r="DG92" i="1"/>
  <c r="DG93" i="1"/>
  <c r="DG94" i="1"/>
  <c r="DG95" i="1"/>
  <c r="DG96" i="1"/>
  <c r="DG97" i="1"/>
  <c r="DG98" i="1"/>
  <c r="DG99" i="1"/>
  <c r="DG100" i="1"/>
  <c r="DG101" i="1"/>
  <c r="DG102" i="1"/>
  <c r="DG103" i="1"/>
  <c r="DG104" i="1"/>
  <c r="DG105" i="1"/>
  <c r="DG106" i="1"/>
  <c r="DG107" i="1"/>
  <c r="DG108" i="1"/>
  <c r="DG109" i="1"/>
  <c r="DG110" i="1"/>
  <c r="DG111" i="1"/>
  <c r="DG112" i="1"/>
  <c r="DG113" i="1"/>
  <c r="DG114" i="1"/>
  <c r="DG115" i="1"/>
  <c r="DG116" i="1"/>
  <c r="DG117" i="1"/>
  <c r="DG118" i="1"/>
  <c r="DG119" i="1"/>
  <c r="DG120" i="1"/>
  <c r="DG121" i="1"/>
  <c r="DG122" i="1"/>
  <c r="DG123" i="1"/>
  <c r="DG124" i="1"/>
  <c r="DG125" i="1"/>
  <c r="DG126" i="1"/>
  <c r="DG127" i="1"/>
  <c r="DG128" i="1"/>
  <c r="DG129" i="1"/>
  <c r="DG130" i="1"/>
  <c r="DG131" i="1"/>
  <c r="DG132" i="1"/>
  <c r="DG133" i="1"/>
  <c r="DG134" i="1"/>
  <c r="DG135" i="1"/>
  <c r="DG136" i="1"/>
  <c r="DG137" i="1"/>
  <c r="DG138" i="1"/>
  <c r="DG139" i="1"/>
  <c r="DG140" i="1"/>
  <c r="DG141" i="1"/>
  <c r="DG142" i="1"/>
  <c r="DG143" i="1"/>
  <c r="DG144" i="1"/>
  <c r="DG145" i="1"/>
  <c r="DG146" i="1"/>
  <c r="DG147" i="1"/>
  <c r="DG148" i="1"/>
  <c r="DG149" i="1"/>
  <c r="DG150" i="1"/>
  <c r="DG151" i="1"/>
  <c r="DG152" i="1"/>
  <c r="DG153" i="1"/>
  <c r="DG154" i="1"/>
  <c r="DG155" i="1"/>
  <c r="DG156" i="1"/>
  <c r="DG157" i="1"/>
  <c r="DG158" i="1"/>
  <c r="DG159" i="1"/>
  <c r="DG160" i="1"/>
  <c r="DG161" i="1"/>
  <c r="DG162" i="1"/>
  <c r="DG163" i="1"/>
  <c r="DG164" i="1"/>
  <c r="DG165" i="1"/>
  <c r="DG166" i="1"/>
  <c r="DG167" i="1"/>
  <c r="DG168" i="1"/>
  <c r="DG169" i="1"/>
  <c r="DG170" i="1"/>
  <c r="DG171" i="1"/>
  <c r="DG172" i="1"/>
  <c r="DG173" i="1"/>
  <c r="DG174" i="1"/>
  <c r="DG175" i="1"/>
  <c r="DG176" i="1"/>
  <c r="DG177" i="1"/>
  <c r="DG178" i="1"/>
  <c r="DG179" i="1"/>
  <c r="DG180" i="1"/>
  <c r="DG181" i="1"/>
  <c r="DG182" i="1"/>
  <c r="DG183" i="1"/>
  <c r="DG184" i="1"/>
  <c r="DG185" i="1"/>
  <c r="DG186" i="1"/>
  <c r="DG187" i="1"/>
  <c r="DG188" i="1"/>
  <c r="DG189" i="1"/>
  <c r="DG190" i="1"/>
  <c r="DG191" i="1"/>
  <c r="DG192" i="1"/>
  <c r="DG193" i="1"/>
  <c r="DG194" i="1"/>
  <c r="DG195" i="1"/>
  <c r="DG196" i="1"/>
  <c r="DG197" i="1"/>
  <c r="DG198" i="1"/>
  <c r="DG199" i="1"/>
  <c r="DG200" i="1"/>
  <c r="DG201" i="1"/>
  <c r="DG202" i="1"/>
  <c r="DG203" i="1"/>
  <c r="DG204" i="1"/>
  <c r="DG205" i="1"/>
  <c r="DG206" i="1"/>
  <c r="DG207" i="1"/>
  <c r="DG208" i="1"/>
  <c r="DG209" i="1"/>
  <c r="DG210" i="1"/>
  <c r="DG211" i="1"/>
  <c r="DG212" i="1"/>
  <c r="DG213" i="1"/>
  <c r="DG214" i="1"/>
  <c r="DG215" i="1"/>
  <c r="DG216" i="1"/>
  <c r="DG217" i="1"/>
  <c r="DG218" i="1"/>
  <c r="DG219" i="1"/>
  <c r="DG220" i="1"/>
  <c r="DG221" i="1"/>
  <c r="DG222" i="1"/>
  <c r="DG223" i="1"/>
  <c r="DG224" i="1"/>
  <c r="DG225" i="1"/>
  <c r="DG226" i="1"/>
  <c r="DG227" i="1"/>
  <c r="DG228" i="1"/>
  <c r="DG229" i="1"/>
  <c r="DG230" i="1"/>
  <c r="DG231" i="1"/>
  <c r="DG232" i="1"/>
  <c r="DG233" i="1"/>
  <c r="DG234" i="1"/>
  <c r="DG235" i="1"/>
  <c r="DG236" i="1"/>
  <c r="DG237" i="1"/>
  <c r="DG238" i="1"/>
  <c r="DG239" i="1"/>
  <c r="DG240" i="1"/>
  <c r="DG241" i="1"/>
  <c r="DG242" i="1"/>
  <c r="DG243" i="1"/>
  <c r="DG244" i="1"/>
  <c r="DG245" i="1"/>
  <c r="DG246" i="1"/>
  <c r="DG247" i="1"/>
  <c r="DG248" i="1"/>
  <c r="DG249" i="1"/>
  <c r="DG250" i="1"/>
  <c r="DG251" i="1"/>
  <c r="DG252" i="1"/>
  <c r="DG253" i="1"/>
  <c r="DG254" i="1"/>
  <c r="DG255" i="1"/>
  <c r="DG256" i="1"/>
  <c r="DG257" i="1"/>
  <c r="DG258" i="1"/>
  <c r="DG259" i="1"/>
  <c r="DG260" i="1"/>
  <c r="DG261" i="1"/>
  <c r="DG262" i="1"/>
  <c r="DG263" i="1"/>
  <c r="DG264" i="1"/>
  <c r="DG265" i="1"/>
  <c r="DG266" i="1"/>
  <c r="DG267" i="1"/>
  <c r="DG268" i="1"/>
  <c r="DG269" i="1"/>
  <c r="DG270" i="1"/>
  <c r="DG271" i="1"/>
  <c r="DG272" i="1"/>
  <c r="DG273" i="1"/>
  <c r="DG274" i="1"/>
  <c r="DG275" i="1"/>
  <c r="DG276" i="1"/>
  <c r="DG277" i="1"/>
  <c r="DG278" i="1"/>
  <c r="DG279" i="1"/>
  <c r="DG280" i="1"/>
  <c r="DG281" i="1"/>
  <c r="DG282" i="1"/>
  <c r="DG283" i="1"/>
  <c r="DG284" i="1"/>
  <c r="DG285" i="1"/>
  <c r="DG286" i="1"/>
  <c r="DG287" i="1"/>
  <c r="DG288" i="1"/>
  <c r="DG289" i="1"/>
  <c r="DG290" i="1"/>
  <c r="DG291" i="1"/>
  <c r="DG292" i="1"/>
  <c r="DG293" i="1"/>
  <c r="DG294" i="1"/>
  <c r="DG295" i="1"/>
  <c r="DG296" i="1"/>
  <c r="DG297" i="1"/>
  <c r="DG298" i="1"/>
  <c r="DG299" i="1"/>
  <c r="DG300" i="1"/>
  <c r="DG301" i="1"/>
  <c r="DG302" i="1"/>
  <c r="DG303" i="1"/>
  <c r="DG304" i="1"/>
  <c r="DG305" i="1"/>
  <c r="DG306" i="1"/>
  <c r="DG307" i="1"/>
  <c r="DG308" i="1"/>
  <c r="DG309" i="1"/>
  <c r="DG310" i="1"/>
  <c r="DG311" i="1"/>
  <c r="DG312" i="1"/>
  <c r="DG313" i="1"/>
  <c r="DG314" i="1"/>
  <c r="DG315" i="1"/>
  <c r="DG316" i="1"/>
  <c r="DG317" i="1"/>
  <c r="DG318" i="1"/>
  <c r="DG319" i="1"/>
  <c r="DG320" i="1"/>
  <c r="DG321" i="1"/>
  <c r="DG322" i="1"/>
  <c r="DG323" i="1"/>
  <c r="DG324" i="1"/>
  <c r="DG325" i="1"/>
  <c r="DG326" i="1"/>
  <c r="DG327" i="1"/>
  <c r="DG328" i="1"/>
  <c r="DG329" i="1"/>
  <c r="DG330" i="1"/>
  <c r="DG331" i="1"/>
  <c r="DG332" i="1"/>
  <c r="DG333" i="1"/>
  <c r="DG334" i="1"/>
  <c r="DG335" i="1"/>
  <c r="DG336" i="1"/>
  <c r="DG337" i="1"/>
  <c r="DG338" i="1"/>
  <c r="DG339" i="1"/>
  <c r="DG340" i="1"/>
  <c r="DG341" i="1"/>
  <c r="DG342" i="1"/>
  <c r="DG343" i="1"/>
  <c r="DG344" i="1"/>
  <c r="DG345" i="1"/>
  <c r="DG346" i="1"/>
  <c r="DG347" i="1"/>
  <c r="DG348" i="1"/>
  <c r="DG349" i="1"/>
  <c r="DG350" i="1"/>
  <c r="DG351" i="1"/>
  <c r="DG352" i="1"/>
  <c r="DG353" i="1"/>
  <c r="DG354" i="1"/>
  <c r="DG355" i="1"/>
  <c r="DG356" i="1"/>
  <c r="DG357" i="1"/>
  <c r="DG358" i="1"/>
  <c r="DG359" i="1"/>
  <c r="DG360" i="1"/>
  <c r="DG361" i="1"/>
  <c r="DG362" i="1"/>
  <c r="DG363" i="1"/>
  <c r="DG364" i="1"/>
  <c r="DG365" i="1"/>
  <c r="DG366" i="1"/>
  <c r="DG367" i="1"/>
  <c r="DG368" i="1"/>
  <c r="DG369" i="1"/>
  <c r="DG370" i="1"/>
  <c r="DG371" i="1"/>
  <c r="DG372" i="1"/>
  <c r="DG373" i="1"/>
  <c r="DG374" i="1"/>
  <c r="DG375" i="1"/>
  <c r="DG376" i="1"/>
  <c r="DG377" i="1"/>
  <c r="DG378" i="1"/>
  <c r="DG379" i="1"/>
  <c r="DG380" i="1"/>
  <c r="DG381" i="1"/>
  <c r="DG382" i="1"/>
  <c r="DG383" i="1"/>
  <c r="DG384" i="1"/>
  <c r="DG385" i="1"/>
  <c r="DG386" i="1"/>
  <c r="DG387" i="1"/>
  <c r="DG388" i="1"/>
  <c r="DG389" i="1"/>
  <c r="DG390" i="1"/>
  <c r="DG391" i="1"/>
  <c r="DG392" i="1"/>
  <c r="DG393" i="1"/>
  <c r="DG394" i="1"/>
  <c r="DG395" i="1"/>
  <c r="DG396" i="1"/>
  <c r="DG397" i="1"/>
  <c r="DG398" i="1"/>
  <c r="DG399" i="1"/>
  <c r="DG400" i="1"/>
  <c r="DG401" i="1"/>
  <c r="DG402" i="1"/>
  <c r="DG403" i="1"/>
  <c r="DG404" i="1"/>
  <c r="DG405" i="1"/>
  <c r="DG406" i="1"/>
  <c r="DG407" i="1"/>
  <c r="DG408" i="1"/>
  <c r="DG409" i="1"/>
  <c r="DG410" i="1"/>
  <c r="DG411" i="1"/>
  <c r="DG412" i="1"/>
  <c r="DG413" i="1"/>
  <c r="DG414" i="1"/>
  <c r="DG415" i="1"/>
  <c r="DG416" i="1"/>
  <c r="DG417" i="1"/>
  <c r="DG418" i="1"/>
  <c r="DG419" i="1"/>
  <c r="DG420" i="1"/>
  <c r="DG421" i="1"/>
  <c r="DG422" i="1"/>
  <c r="DG423" i="1"/>
  <c r="DG424" i="1"/>
  <c r="DG425" i="1"/>
  <c r="DG426" i="1"/>
  <c r="DG427" i="1"/>
  <c r="DG428" i="1"/>
  <c r="DG429" i="1"/>
  <c r="DG430" i="1"/>
  <c r="DG431" i="1"/>
  <c r="DG432" i="1"/>
  <c r="DG433" i="1"/>
  <c r="DG434" i="1"/>
  <c r="DG435" i="1"/>
  <c r="DG436" i="1"/>
  <c r="DG437" i="1"/>
  <c r="DG438" i="1"/>
  <c r="DG439" i="1"/>
  <c r="DG440" i="1"/>
  <c r="DG441" i="1"/>
  <c r="DG442" i="1"/>
  <c r="DG443" i="1"/>
  <c r="DG444" i="1"/>
  <c r="DG445" i="1"/>
  <c r="DG446" i="1"/>
  <c r="DG447" i="1"/>
  <c r="DG448" i="1"/>
  <c r="DG449" i="1"/>
  <c r="DG450" i="1"/>
  <c r="DG451" i="1"/>
  <c r="DG452" i="1"/>
  <c r="DG453" i="1"/>
  <c r="DG454" i="1"/>
  <c r="DG455" i="1"/>
  <c r="DG456" i="1"/>
  <c r="DG457" i="1"/>
  <c r="DG458" i="1"/>
  <c r="DG459" i="1"/>
  <c r="DG460" i="1"/>
  <c r="DG461" i="1"/>
  <c r="DG462" i="1"/>
  <c r="DG463" i="1"/>
  <c r="DG464" i="1"/>
  <c r="DG465" i="1"/>
  <c r="DG466" i="1"/>
  <c r="DG467" i="1"/>
  <c r="DG468" i="1"/>
  <c r="DG469" i="1"/>
  <c r="DG470" i="1"/>
  <c r="DG471" i="1"/>
  <c r="DG472" i="1"/>
  <c r="DG473" i="1"/>
  <c r="DG474" i="1"/>
  <c r="DG475" i="1"/>
  <c r="DG476" i="1"/>
  <c r="DG477" i="1"/>
  <c r="DG478" i="1"/>
  <c r="DG479" i="1"/>
  <c r="DG480" i="1"/>
  <c r="DG481" i="1"/>
  <c r="DG482" i="1"/>
  <c r="DG483" i="1"/>
  <c r="DG484" i="1"/>
  <c r="DG485" i="1"/>
  <c r="DG486" i="1"/>
  <c r="DG487" i="1"/>
  <c r="DG488" i="1"/>
  <c r="DG489" i="1"/>
  <c r="DG490" i="1"/>
  <c r="DG491" i="1"/>
  <c r="DG492" i="1"/>
  <c r="DG493" i="1"/>
  <c r="DG494" i="1"/>
  <c r="DG495" i="1"/>
  <c r="DG496" i="1"/>
  <c r="DG497" i="1"/>
  <c r="DG498" i="1"/>
  <c r="DG499" i="1"/>
  <c r="DG500" i="1"/>
  <c r="DG501" i="1"/>
  <c r="DG502" i="1"/>
  <c r="DG503" i="1"/>
  <c r="DG504" i="1"/>
  <c r="DG505" i="1"/>
  <c r="DG506" i="1"/>
  <c r="DG507" i="1"/>
  <c r="DG508" i="1"/>
  <c r="DG509" i="1"/>
  <c r="DG510" i="1"/>
  <c r="DG511" i="1"/>
  <c r="DG512" i="1"/>
  <c r="DG513" i="1"/>
  <c r="DG514" i="1"/>
  <c r="DG515" i="1"/>
  <c r="DG516" i="1"/>
  <c r="DG517" i="1"/>
  <c r="DG518" i="1"/>
  <c r="DG519" i="1"/>
  <c r="DG520" i="1"/>
  <c r="DG521" i="1"/>
  <c r="DG522" i="1"/>
  <c r="DG523" i="1"/>
  <c r="DG524" i="1"/>
  <c r="DG525" i="1"/>
  <c r="DG526" i="1"/>
  <c r="DG527" i="1"/>
  <c r="DG528" i="1"/>
  <c r="DG529" i="1"/>
  <c r="DG530" i="1"/>
  <c r="DG531" i="1"/>
  <c r="DG532" i="1"/>
  <c r="DG533" i="1"/>
  <c r="DG534" i="1"/>
  <c r="DG535" i="1"/>
  <c r="DG536" i="1"/>
  <c r="DG537" i="1"/>
  <c r="DG538" i="1"/>
  <c r="DG539" i="1"/>
  <c r="DG540" i="1"/>
  <c r="DG541" i="1"/>
  <c r="DG542" i="1"/>
  <c r="DG543" i="1"/>
  <c r="DG544" i="1"/>
  <c r="DG545" i="1"/>
  <c r="DG546" i="1"/>
  <c r="DG547" i="1"/>
  <c r="DG548" i="1"/>
  <c r="DG549" i="1"/>
  <c r="DG550" i="1"/>
  <c r="DG551" i="1"/>
  <c r="DG552" i="1"/>
  <c r="DG553" i="1"/>
  <c r="DG554" i="1"/>
  <c r="DG555" i="1"/>
  <c r="DG556" i="1"/>
  <c r="DG557" i="1"/>
  <c r="DG558" i="1"/>
  <c r="DG559" i="1"/>
  <c r="DG560" i="1"/>
  <c r="DG561" i="1"/>
  <c r="DG562" i="1"/>
  <c r="DG563" i="1"/>
  <c r="DG564" i="1"/>
  <c r="DG565" i="1"/>
  <c r="DG566" i="1"/>
  <c r="DG567" i="1"/>
  <c r="DG568" i="1"/>
  <c r="DG569" i="1"/>
  <c r="DG570" i="1"/>
  <c r="DG571" i="1"/>
  <c r="DG572" i="1"/>
  <c r="DG573" i="1"/>
  <c r="DG574" i="1"/>
  <c r="DG575" i="1"/>
  <c r="DG576" i="1"/>
  <c r="DG577" i="1"/>
  <c r="DG578" i="1"/>
  <c r="DG579" i="1"/>
  <c r="DG580" i="1"/>
  <c r="DG581" i="1"/>
  <c r="DG582" i="1"/>
  <c r="DG583" i="1"/>
  <c r="DG584" i="1"/>
  <c r="DG585" i="1"/>
  <c r="DG586" i="1"/>
  <c r="DG587" i="1"/>
  <c r="DG588" i="1"/>
  <c r="DG589" i="1"/>
  <c r="DG590" i="1"/>
  <c r="DG591" i="1"/>
  <c r="DG592" i="1"/>
  <c r="DG593" i="1"/>
  <c r="DG594" i="1"/>
  <c r="DG595" i="1"/>
  <c r="DG596" i="1"/>
  <c r="DG597" i="1"/>
  <c r="DG598" i="1"/>
  <c r="DG599" i="1"/>
  <c r="DG600" i="1"/>
  <c r="BP85" i="1"/>
  <c r="BP86" i="1"/>
  <c r="BP87" i="1"/>
  <c r="BP88" i="1"/>
  <c r="BP89" i="1"/>
  <c r="BP90" i="1"/>
  <c r="BP91" i="1"/>
  <c r="BP92" i="1"/>
  <c r="BP93" i="1"/>
  <c r="BP94" i="1"/>
  <c r="BP95" i="1"/>
  <c r="BP96" i="1"/>
  <c r="BP97" i="1"/>
  <c r="BP98" i="1"/>
  <c r="BP99" i="1"/>
  <c r="BP100" i="1"/>
  <c r="BP101" i="1"/>
  <c r="BP102" i="1"/>
  <c r="BP103" i="1"/>
  <c r="BP104" i="1"/>
  <c r="BP105" i="1"/>
  <c r="BP106" i="1"/>
  <c r="BP107" i="1"/>
  <c r="BP108" i="1"/>
  <c r="BP109" i="1"/>
  <c r="BP110" i="1"/>
  <c r="BP111" i="1"/>
  <c r="BP112" i="1"/>
  <c r="BP113" i="1"/>
  <c r="BP114" i="1"/>
  <c r="BP115" i="1"/>
  <c r="BP116" i="1"/>
  <c r="BP117" i="1"/>
  <c r="BP118" i="1"/>
  <c r="BP119" i="1"/>
  <c r="BP120" i="1"/>
  <c r="BP121" i="1"/>
  <c r="BP122" i="1"/>
  <c r="BP123" i="1"/>
  <c r="BP124" i="1"/>
  <c r="BP125" i="1"/>
  <c r="BP126" i="1"/>
  <c r="BP127" i="1"/>
  <c r="BP128" i="1"/>
  <c r="BP129" i="1"/>
  <c r="BP130" i="1"/>
  <c r="BP131" i="1"/>
  <c r="BP132" i="1"/>
  <c r="BP133" i="1"/>
  <c r="BP134" i="1"/>
  <c r="BP135" i="1"/>
  <c r="BP136" i="1"/>
  <c r="BP137" i="1"/>
  <c r="BP138" i="1"/>
  <c r="BP139" i="1"/>
  <c r="BP140" i="1"/>
  <c r="BP141" i="1"/>
  <c r="BP142" i="1"/>
  <c r="BP143" i="1"/>
  <c r="BP144" i="1"/>
  <c r="BP145" i="1"/>
  <c r="BP146" i="1"/>
  <c r="BP147" i="1"/>
  <c r="BP148" i="1"/>
  <c r="BP149" i="1"/>
  <c r="BP150" i="1"/>
  <c r="BP151" i="1"/>
  <c r="BP152" i="1"/>
  <c r="BP153" i="1"/>
  <c r="BP154" i="1"/>
  <c r="BP155" i="1"/>
  <c r="BP156" i="1"/>
  <c r="BP157" i="1"/>
  <c r="BP158" i="1"/>
  <c r="BP159" i="1"/>
  <c r="BP160" i="1"/>
  <c r="BP161" i="1"/>
  <c r="BP162" i="1"/>
  <c r="BP163" i="1"/>
  <c r="BP164" i="1"/>
  <c r="BP165" i="1"/>
  <c r="BP166" i="1"/>
  <c r="BP167" i="1"/>
  <c r="BP168" i="1"/>
  <c r="BP169" i="1"/>
  <c r="BP170" i="1"/>
  <c r="BP171" i="1"/>
  <c r="BP172" i="1"/>
  <c r="BP173" i="1"/>
  <c r="BP174" i="1"/>
  <c r="BP175" i="1"/>
  <c r="BP176" i="1"/>
  <c r="BP177" i="1"/>
  <c r="BP178" i="1"/>
  <c r="BP179" i="1"/>
  <c r="BP180" i="1"/>
  <c r="BP181" i="1"/>
  <c r="BP182" i="1"/>
  <c r="BP183" i="1"/>
  <c r="BP184" i="1"/>
  <c r="BP185" i="1"/>
  <c r="BP186" i="1"/>
  <c r="BP187" i="1"/>
  <c r="BP188" i="1"/>
  <c r="BP189" i="1"/>
  <c r="BP190" i="1"/>
  <c r="BP191" i="1"/>
  <c r="BP192" i="1"/>
  <c r="BP193" i="1"/>
  <c r="BP194" i="1"/>
  <c r="BP195" i="1"/>
  <c r="BP196" i="1"/>
  <c r="BP197" i="1"/>
  <c r="BP198" i="1"/>
  <c r="BP199" i="1"/>
  <c r="BP200" i="1"/>
  <c r="BP201" i="1"/>
  <c r="BP202" i="1"/>
  <c r="BP203" i="1"/>
  <c r="BP204" i="1"/>
  <c r="BP205" i="1"/>
  <c r="BP206" i="1"/>
  <c r="BP207" i="1"/>
  <c r="BP208" i="1"/>
  <c r="BP209" i="1"/>
  <c r="BP210" i="1"/>
  <c r="BP211" i="1"/>
  <c r="BP212" i="1"/>
  <c r="BP213" i="1"/>
  <c r="BP214" i="1"/>
  <c r="BP215" i="1"/>
  <c r="BP216" i="1"/>
  <c r="BP217" i="1"/>
  <c r="BP218" i="1"/>
  <c r="BP219" i="1"/>
  <c r="BP220" i="1"/>
  <c r="BP221" i="1"/>
  <c r="BP222" i="1"/>
  <c r="BP223" i="1"/>
  <c r="BP224" i="1"/>
  <c r="BP225" i="1"/>
  <c r="BP226" i="1"/>
  <c r="BP227" i="1"/>
  <c r="BP228" i="1"/>
  <c r="BP229" i="1"/>
  <c r="BP230" i="1"/>
  <c r="BP231" i="1"/>
  <c r="BP232" i="1"/>
  <c r="BP233" i="1"/>
  <c r="BP234" i="1"/>
  <c r="BP235" i="1"/>
  <c r="BP236" i="1"/>
  <c r="BP237" i="1"/>
  <c r="BP238" i="1"/>
  <c r="BP239" i="1"/>
  <c r="BP240" i="1"/>
  <c r="BP241" i="1"/>
  <c r="BP242" i="1"/>
  <c r="BP243" i="1"/>
  <c r="BP244" i="1"/>
  <c r="BP245" i="1"/>
  <c r="BP246" i="1"/>
  <c r="BP247" i="1"/>
  <c r="BP248" i="1"/>
  <c r="BP249" i="1"/>
  <c r="BP250" i="1"/>
  <c r="BP251" i="1"/>
  <c r="BP252" i="1"/>
  <c r="BP253" i="1"/>
  <c r="BP254" i="1"/>
  <c r="BP255" i="1"/>
  <c r="BP256" i="1"/>
  <c r="BP257" i="1"/>
  <c r="BP258" i="1"/>
  <c r="BP259" i="1"/>
  <c r="BP260" i="1"/>
  <c r="BP261" i="1"/>
  <c r="BP262" i="1"/>
  <c r="BP263" i="1"/>
  <c r="BP264" i="1"/>
  <c r="BP265" i="1"/>
  <c r="BP266" i="1"/>
  <c r="BP267" i="1"/>
  <c r="BP268" i="1"/>
  <c r="BP269" i="1"/>
  <c r="BP270" i="1"/>
  <c r="BP271" i="1"/>
  <c r="BP272" i="1"/>
  <c r="BP273" i="1"/>
  <c r="BP274" i="1"/>
  <c r="BP275" i="1"/>
  <c r="BP276" i="1"/>
  <c r="BP277" i="1"/>
  <c r="BP278" i="1"/>
  <c r="BP279" i="1"/>
  <c r="BP280" i="1"/>
  <c r="BP281" i="1"/>
  <c r="BP282" i="1"/>
  <c r="BP283" i="1"/>
  <c r="BP284" i="1"/>
  <c r="BP285" i="1"/>
  <c r="BP286" i="1"/>
  <c r="BP287" i="1"/>
  <c r="BP288" i="1"/>
  <c r="BP289" i="1"/>
  <c r="BP290" i="1"/>
  <c r="BP291" i="1"/>
  <c r="BP292" i="1"/>
  <c r="BP293" i="1"/>
  <c r="BP294" i="1"/>
  <c r="BP295" i="1"/>
  <c r="BP296" i="1"/>
  <c r="BP297" i="1"/>
  <c r="BP298" i="1"/>
  <c r="BP299" i="1"/>
  <c r="BP300" i="1"/>
  <c r="BP301" i="1"/>
  <c r="BP302" i="1"/>
  <c r="BP303" i="1"/>
  <c r="BP304" i="1"/>
  <c r="BP305" i="1"/>
  <c r="BP306" i="1"/>
  <c r="BP307" i="1"/>
  <c r="BP308" i="1"/>
  <c r="BP309" i="1"/>
  <c r="BP310" i="1"/>
  <c r="BP311" i="1"/>
  <c r="BP312" i="1"/>
  <c r="BP313" i="1"/>
  <c r="BP314" i="1"/>
  <c r="BP315" i="1"/>
  <c r="BP316" i="1"/>
  <c r="BP317" i="1"/>
  <c r="BP318" i="1"/>
  <c r="BP319" i="1"/>
  <c r="BP320" i="1"/>
  <c r="BP321" i="1"/>
  <c r="BP322" i="1"/>
  <c r="BP323" i="1"/>
  <c r="BP324" i="1"/>
  <c r="BP325" i="1"/>
  <c r="BP326" i="1"/>
  <c r="BP327" i="1"/>
  <c r="BP328" i="1"/>
  <c r="BP329" i="1"/>
  <c r="BP330" i="1"/>
  <c r="BP331" i="1"/>
  <c r="BP332" i="1"/>
  <c r="BP333" i="1"/>
  <c r="BP334" i="1"/>
  <c r="BP335" i="1"/>
  <c r="BP336" i="1"/>
  <c r="BP337" i="1"/>
  <c r="BP338" i="1"/>
  <c r="BP339" i="1"/>
  <c r="BP340" i="1"/>
  <c r="BP341" i="1"/>
  <c r="BP342" i="1"/>
  <c r="BP343" i="1"/>
  <c r="BP344" i="1"/>
  <c r="BP345" i="1"/>
  <c r="BP346" i="1"/>
  <c r="BP347" i="1"/>
  <c r="BP348" i="1"/>
  <c r="BP349" i="1"/>
  <c r="BP350" i="1"/>
  <c r="BP351" i="1"/>
  <c r="BP352" i="1"/>
  <c r="BP353" i="1"/>
  <c r="BP354" i="1"/>
  <c r="BP355" i="1"/>
  <c r="BP356" i="1"/>
  <c r="BP357" i="1"/>
  <c r="BP358" i="1"/>
  <c r="BP359" i="1"/>
  <c r="BP360" i="1"/>
  <c r="BP361" i="1"/>
  <c r="BP362" i="1"/>
  <c r="BP363" i="1"/>
  <c r="BP364" i="1"/>
  <c r="BP365" i="1"/>
  <c r="BP366" i="1"/>
  <c r="BP367" i="1"/>
  <c r="BP368" i="1"/>
  <c r="BP369" i="1"/>
  <c r="BP370" i="1"/>
  <c r="BP371" i="1"/>
  <c r="BP372" i="1"/>
  <c r="BP373" i="1"/>
  <c r="BP374" i="1"/>
  <c r="BP375" i="1"/>
  <c r="BP376" i="1"/>
  <c r="BP377" i="1"/>
  <c r="BP378" i="1"/>
  <c r="BP379" i="1"/>
  <c r="BP380" i="1"/>
  <c r="BP381" i="1"/>
  <c r="BP382" i="1"/>
  <c r="BP383" i="1"/>
  <c r="BP384" i="1"/>
  <c r="BP385" i="1"/>
  <c r="BP386" i="1"/>
  <c r="BP387" i="1"/>
  <c r="BP388" i="1"/>
  <c r="BP389" i="1"/>
  <c r="BP390" i="1"/>
  <c r="BP391" i="1"/>
  <c r="BP392" i="1"/>
  <c r="BP393" i="1"/>
  <c r="BP394" i="1"/>
  <c r="BP395" i="1"/>
  <c r="BP396" i="1"/>
  <c r="BP397" i="1"/>
  <c r="BP398" i="1"/>
  <c r="BP399" i="1"/>
  <c r="BP400" i="1"/>
  <c r="BP401" i="1"/>
  <c r="BP402" i="1"/>
  <c r="BP403" i="1"/>
  <c r="BP404" i="1"/>
  <c r="BP405" i="1"/>
  <c r="BP406" i="1"/>
  <c r="BP407" i="1"/>
  <c r="BP408" i="1"/>
  <c r="BP409" i="1"/>
  <c r="BP410" i="1"/>
  <c r="BP411" i="1"/>
  <c r="BP412" i="1"/>
  <c r="BP413" i="1"/>
  <c r="BP414" i="1"/>
  <c r="BP415" i="1"/>
  <c r="BP416" i="1"/>
  <c r="BP417" i="1"/>
  <c r="BP418" i="1"/>
  <c r="BP419" i="1"/>
  <c r="BP420" i="1"/>
  <c r="BP421" i="1"/>
  <c r="BP422" i="1"/>
  <c r="BP423" i="1"/>
  <c r="BP424" i="1"/>
  <c r="BP425" i="1"/>
  <c r="BP426" i="1"/>
  <c r="BP427" i="1"/>
  <c r="BP428" i="1"/>
  <c r="BP429" i="1"/>
  <c r="BP430" i="1"/>
  <c r="BP431" i="1"/>
  <c r="BP432" i="1"/>
  <c r="BP433" i="1"/>
  <c r="BP434" i="1"/>
  <c r="BP435" i="1"/>
  <c r="BP436" i="1"/>
  <c r="BP437" i="1"/>
  <c r="BP438" i="1"/>
  <c r="BP439" i="1"/>
  <c r="BP440" i="1"/>
  <c r="BP441" i="1"/>
  <c r="BP442" i="1"/>
  <c r="BP443" i="1"/>
  <c r="BP444" i="1"/>
  <c r="BP445" i="1"/>
  <c r="BP446" i="1"/>
  <c r="BP447" i="1"/>
  <c r="BP448" i="1"/>
  <c r="BP449" i="1"/>
  <c r="BP450" i="1"/>
  <c r="BP451" i="1"/>
  <c r="BP452" i="1"/>
  <c r="BP453" i="1"/>
  <c r="BP454" i="1"/>
  <c r="BP455" i="1"/>
  <c r="BP456" i="1"/>
  <c r="BP457" i="1"/>
  <c r="BP458" i="1"/>
  <c r="BP459" i="1"/>
  <c r="BP460" i="1"/>
  <c r="BP461" i="1"/>
  <c r="BP462" i="1"/>
  <c r="BP463" i="1"/>
  <c r="BP464" i="1"/>
  <c r="BP465" i="1"/>
  <c r="BP466" i="1"/>
  <c r="BP467" i="1"/>
  <c r="BP468" i="1"/>
  <c r="BP469" i="1"/>
  <c r="BP470" i="1"/>
  <c r="BP471" i="1"/>
  <c r="BP472" i="1"/>
  <c r="BP473" i="1"/>
  <c r="BP474" i="1"/>
  <c r="BP475" i="1"/>
  <c r="BP476" i="1"/>
  <c r="BP477" i="1"/>
  <c r="BP478" i="1"/>
  <c r="BP479" i="1"/>
  <c r="BP480" i="1"/>
  <c r="BP481" i="1"/>
  <c r="BP482" i="1"/>
  <c r="BP483" i="1"/>
  <c r="BP484" i="1"/>
  <c r="BP485" i="1"/>
  <c r="BP486" i="1"/>
  <c r="BP487" i="1"/>
  <c r="BP488" i="1"/>
  <c r="BP489" i="1"/>
  <c r="BP490" i="1"/>
  <c r="BP491" i="1"/>
  <c r="BP492" i="1"/>
  <c r="BP493" i="1"/>
  <c r="BP494" i="1"/>
  <c r="BP495" i="1"/>
  <c r="BP496" i="1"/>
  <c r="BP497" i="1"/>
  <c r="BP498" i="1"/>
  <c r="BP499" i="1"/>
  <c r="BP500" i="1"/>
  <c r="BP501" i="1"/>
  <c r="BP502" i="1"/>
  <c r="BP503" i="1"/>
  <c r="BP504" i="1"/>
  <c r="BP505" i="1"/>
  <c r="BP506" i="1"/>
  <c r="BP507" i="1"/>
  <c r="BP508" i="1"/>
  <c r="BP509" i="1"/>
  <c r="BP510" i="1"/>
  <c r="BP511" i="1"/>
  <c r="BP512" i="1"/>
  <c r="BP513" i="1"/>
  <c r="BP514" i="1"/>
  <c r="BP515" i="1"/>
  <c r="BP516" i="1"/>
  <c r="BP517" i="1"/>
  <c r="BP518" i="1"/>
  <c r="BP519" i="1"/>
  <c r="BP520" i="1"/>
  <c r="BP521" i="1"/>
  <c r="BP522" i="1"/>
  <c r="BP523" i="1"/>
  <c r="BP524" i="1"/>
  <c r="BP525" i="1"/>
  <c r="BP526" i="1"/>
  <c r="BP527" i="1"/>
  <c r="BP528" i="1"/>
  <c r="BP529" i="1"/>
  <c r="BP530" i="1"/>
  <c r="BP531" i="1"/>
  <c r="BP532" i="1"/>
  <c r="BP533" i="1"/>
  <c r="BP534" i="1"/>
  <c r="BP535" i="1"/>
  <c r="BP536" i="1"/>
  <c r="BP537" i="1"/>
  <c r="BP538" i="1"/>
  <c r="BP539" i="1"/>
  <c r="BP540" i="1"/>
  <c r="BP541" i="1"/>
  <c r="BP542" i="1"/>
  <c r="BP543" i="1"/>
  <c r="BP544" i="1"/>
  <c r="BP545" i="1"/>
  <c r="BP546" i="1"/>
  <c r="BP547" i="1"/>
  <c r="BP548" i="1"/>
  <c r="BP549" i="1"/>
  <c r="BP550" i="1"/>
  <c r="BP551" i="1"/>
  <c r="BP552" i="1"/>
  <c r="BP553" i="1"/>
  <c r="BP554" i="1"/>
  <c r="BP555" i="1"/>
  <c r="BP556" i="1"/>
  <c r="BP557" i="1"/>
  <c r="BP558" i="1"/>
  <c r="BP559" i="1"/>
  <c r="BP560" i="1"/>
  <c r="BP561" i="1"/>
  <c r="BP562" i="1"/>
  <c r="BP563" i="1"/>
  <c r="BP564" i="1"/>
  <c r="BP565" i="1"/>
  <c r="BP566" i="1"/>
  <c r="BP567" i="1"/>
  <c r="BP568" i="1"/>
  <c r="BP569" i="1"/>
  <c r="BP570" i="1"/>
  <c r="BP571" i="1"/>
  <c r="BP572" i="1"/>
  <c r="BP573" i="1"/>
  <c r="BP574" i="1"/>
  <c r="BP575" i="1"/>
  <c r="BP576" i="1"/>
  <c r="BP577" i="1"/>
  <c r="BP578" i="1"/>
  <c r="BP579" i="1"/>
  <c r="BP580" i="1"/>
  <c r="BP581" i="1"/>
  <c r="BP582" i="1"/>
  <c r="BP583" i="1"/>
  <c r="BP584" i="1"/>
  <c r="BP585" i="1"/>
  <c r="BP586" i="1"/>
  <c r="BP587" i="1"/>
  <c r="BP588" i="1"/>
  <c r="BP589" i="1"/>
  <c r="BP590" i="1"/>
  <c r="BP591" i="1"/>
  <c r="BP592" i="1"/>
  <c r="BP593" i="1"/>
  <c r="BP594" i="1"/>
  <c r="BP595" i="1"/>
  <c r="BP596" i="1"/>
  <c r="BP597" i="1"/>
  <c r="BP598" i="1"/>
  <c r="BP599" i="1"/>
  <c r="BP600" i="1"/>
  <c r="BO84" i="1"/>
  <c r="BP84" i="1" s="1"/>
  <c r="DL600" i="1"/>
  <c r="DK600" i="1"/>
  <c r="DJ600" i="1"/>
  <c r="DI600" i="1"/>
  <c r="DF600" i="1"/>
  <c r="DE600" i="1"/>
  <c r="DD600" i="1"/>
  <c r="DC600" i="1"/>
  <c r="DA600" i="1"/>
  <c r="CZ600" i="1"/>
  <c r="CY600" i="1"/>
  <c r="CW600" i="1"/>
  <c r="CV600" i="1"/>
  <c r="CU600" i="1"/>
  <c r="CS600" i="1"/>
  <c r="CR600" i="1"/>
  <c r="CQ600" i="1"/>
  <c r="CP600" i="1"/>
  <c r="CO600" i="1"/>
  <c r="CN600" i="1"/>
  <c r="CM600" i="1"/>
  <c r="CL600" i="1"/>
  <c r="CJ600" i="1"/>
  <c r="CI600" i="1"/>
  <c r="CH600" i="1"/>
  <c r="CG600" i="1"/>
  <c r="CF600" i="1"/>
  <c r="CE600" i="1"/>
  <c r="CC600" i="1"/>
  <c r="CB600" i="1"/>
  <c r="CA600" i="1"/>
  <c r="BY600" i="1"/>
  <c r="BV600" i="1"/>
  <c r="BU600" i="1"/>
  <c r="BT600" i="1"/>
  <c r="BR600" i="1"/>
  <c r="BQ600" i="1"/>
  <c r="BO600" i="1"/>
  <c r="BN600" i="1"/>
  <c r="BL600" i="1"/>
  <c r="BK600" i="1"/>
  <c r="BJ600" i="1"/>
  <c r="BF600" i="1"/>
  <c r="BE600" i="1"/>
  <c r="BD600" i="1"/>
  <c r="BC600" i="1"/>
  <c r="BB600" i="1"/>
  <c r="BA600" i="1"/>
  <c r="AZ600" i="1"/>
  <c r="AY600" i="1"/>
  <c r="AX600" i="1"/>
  <c r="AW600" i="1"/>
  <c r="AV600" i="1"/>
  <c r="AU600" i="1"/>
  <c r="AT600" i="1"/>
  <c r="AS600" i="1"/>
  <c r="AR600" i="1"/>
  <c r="AQ600" i="1"/>
  <c r="AP600" i="1"/>
  <c r="AO600" i="1"/>
  <c r="AN600" i="1"/>
  <c r="AM600" i="1"/>
  <c r="AL600" i="1"/>
  <c r="AK600" i="1"/>
  <c r="AJ600" i="1"/>
  <c r="AI600" i="1"/>
  <c r="AH600" i="1"/>
  <c r="AG600" i="1"/>
  <c r="AF600" i="1"/>
  <c r="AE600" i="1"/>
  <c r="AD600" i="1"/>
  <c r="AC600" i="1"/>
  <c r="AB600" i="1"/>
  <c r="AA600" i="1"/>
  <c r="Z600" i="1"/>
  <c r="Y600" i="1"/>
  <c r="X600" i="1"/>
  <c r="W600" i="1"/>
  <c r="V600" i="1"/>
  <c r="U600" i="1"/>
  <c r="DL599" i="1"/>
  <c r="DK599" i="1"/>
  <c r="DJ599" i="1"/>
  <c r="DI599" i="1"/>
  <c r="DF599" i="1"/>
  <c r="DE599" i="1"/>
  <c r="DD599" i="1"/>
  <c r="DC599" i="1"/>
  <c r="DA599" i="1"/>
  <c r="CZ599" i="1"/>
  <c r="CY599" i="1"/>
  <c r="CW599" i="1"/>
  <c r="CV599" i="1"/>
  <c r="CU599" i="1"/>
  <c r="CS599" i="1"/>
  <c r="CR599" i="1"/>
  <c r="CQ599" i="1"/>
  <c r="CP599" i="1"/>
  <c r="CO599" i="1"/>
  <c r="CN599" i="1"/>
  <c r="CM599" i="1"/>
  <c r="CL599" i="1"/>
  <c r="CJ599" i="1"/>
  <c r="CI599" i="1"/>
  <c r="CH599" i="1"/>
  <c r="CG599" i="1"/>
  <c r="CF599" i="1"/>
  <c r="CE599" i="1"/>
  <c r="CC599" i="1"/>
  <c r="CB599" i="1"/>
  <c r="CA599" i="1"/>
  <c r="BY599" i="1"/>
  <c r="BV599" i="1"/>
  <c r="BU599" i="1"/>
  <c r="BT599" i="1"/>
  <c r="BR599" i="1"/>
  <c r="BQ599" i="1"/>
  <c r="BO599" i="1"/>
  <c r="BN599" i="1"/>
  <c r="BL599" i="1"/>
  <c r="BK599" i="1"/>
  <c r="BJ599" i="1"/>
  <c r="BF599" i="1"/>
  <c r="BE599" i="1"/>
  <c r="BD599" i="1"/>
  <c r="BC599" i="1"/>
  <c r="BB599" i="1"/>
  <c r="BA599" i="1"/>
  <c r="AZ599" i="1"/>
  <c r="AY599" i="1"/>
  <c r="AX599" i="1"/>
  <c r="AW599" i="1"/>
  <c r="AV599" i="1"/>
  <c r="AU599" i="1"/>
  <c r="AT599" i="1"/>
  <c r="AS599" i="1"/>
  <c r="AR599" i="1"/>
  <c r="AQ599" i="1"/>
  <c r="AP599" i="1"/>
  <c r="AO599" i="1"/>
  <c r="AN599" i="1"/>
  <c r="AM599" i="1"/>
  <c r="AL599" i="1"/>
  <c r="AK599" i="1"/>
  <c r="AJ599" i="1"/>
  <c r="AI599" i="1"/>
  <c r="AH599" i="1"/>
  <c r="AG599" i="1"/>
  <c r="AF599" i="1"/>
  <c r="AE599" i="1"/>
  <c r="AD599" i="1"/>
  <c r="AC599" i="1"/>
  <c r="AB599" i="1"/>
  <c r="AA599" i="1"/>
  <c r="Z599" i="1"/>
  <c r="Y599" i="1"/>
  <c r="X599" i="1"/>
  <c r="W599" i="1"/>
  <c r="V599" i="1"/>
  <c r="U599" i="1"/>
  <c r="DL598" i="1"/>
  <c r="DK598" i="1"/>
  <c r="DJ598" i="1"/>
  <c r="DI598" i="1"/>
  <c r="DF598" i="1"/>
  <c r="DE598" i="1"/>
  <c r="DD598" i="1"/>
  <c r="DC598" i="1"/>
  <c r="DA598" i="1"/>
  <c r="CZ598" i="1"/>
  <c r="CY598" i="1"/>
  <c r="CW598" i="1"/>
  <c r="CV598" i="1"/>
  <c r="CU598" i="1"/>
  <c r="CS598" i="1"/>
  <c r="CR598" i="1"/>
  <c r="CQ598" i="1"/>
  <c r="CP598" i="1"/>
  <c r="CO598" i="1"/>
  <c r="CN598" i="1"/>
  <c r="CM598" i="1"/>
  <c r="CL598" i="1"/>
  <c r="CJ598" i="1"/>
  <c r="CI598" i="1"/>
  <c r="CH598" i="1"/>
  <c r="CG598" i="1"/>
  <c r="CF598" i="1"/>
  <c r="CE598" i="1"/>
  <c r="CC598" i="1"/>
  <c r="CB598" i="1"/>
  <c r="CA598" i="1"/>
  <c r="BY598" i="1"/>
  <c r="BV598" i="1"/>
  <c r="BU598" i="1"/>
  <c r="BT598" i="1"/>
  <c r="BR598" i="1"/>
  <c r="BQ598" i="1"/>
  <c r="BO598" i="1"/>
  <c r="BN598" i="1"/>
  <c r="BL598" i="1"/>
  <c r="BK598" i="1"/>
  <c r="BJ598" i="1"/>
  <c r="BF598" i="1"/>
  <c r="BE598" i="1"/>
  <c r="BD598" i="1"/>
  <c r="BC598" i="1"/>
  <c r="BB598" i="1"/>
  <c r="BA598" i="1"/>
  <c r="AZ598" i="1"/>
  <c r="AY598" i="1"/>
  <c r="AX598" i="1"/>
  <c r="AW598" i="1"/>
  <c r="AV598" i="1"/>
  <c r="AU598" i="1"/>
  <c r="AT598" i="1"/>
  <c r="AS598" i="1"/>
  <c r="AR598" i="1"/>
  <c r="AQ598" i="1"/>
  <c r="AP598" i="1"/>
  <c r="AO598" i="1"/>
  <c r="AN598" i="1"/>
  <c r="AM598" i="1"/>
  <c r="AL598" i="1"/>
  <c r="AK598" i="1"/>
  <c r="AJ598" i="1"/>
  <c r="AI598" i="1"/>
  <c r="AH598" i="1"/>
  <c r="AG598" i="1"/>
  <c r="AF598" i="1"/>
  <c r="AE598" i="1"/>
  <c r="AD598" i="1"/>
  <c r="AC598" i="1"/>
  <c r="AB598" i="1"/>
  <c r="AA598" i="1"/>
  <c r="Z598" i="1"/>
  <c r="Y598" i="1"/>
  <c r="X598" i="1"/>
  <c r="W598" i="1"/>
  <c r="V598" i="1"/>
  <c r="U598" i="1"/>
  <c r="DL597" i="1"/>
  <c r="DK597" i="1"/>
  <c r="DJ597" i="1"/>
  <c r="DI597" i="1"/>
  <c r="DF597" i="1"/>
  <c r="DE597" i="1"/>
  <c r="DD597" i="1"/>
  <c r="DC597" i="1"/>
  <c r="DA597" i="1"/>
  <c r="CZ597" i="1"/>
  <c r="CY597" i="1"/>
  <c r="CW597" i="1"/>
  <c r="CV597" i="1"/>
  <c r="CU597" i="1"/>
  <c r="CS597" i="1"/>
  <c r="CR597" i="1"/>
  <c r="CQ597" i="1"/>
  <c r="CP597" i="1"/>
  <c r="CO597" i="1"/>
  <c r="CN597" i="1"/>
  <c r="CM597" i="1"/>
  <c r="CL597" i="1"/>
  <c r="CJ597" i="1"/>
  <c r="CI597" i="1"/>
  <c r="CH597" i="1"/>
  <c r="CG597" i="1"/>
  <c r="CF597" i="1"/>
  <c r="CE597" i="1"/>
  <c r="CC597" i="1"/>
  <c r="CB597" i="1"/>
  <c r="CA597" i="1"/>
  <c r="BY597" i="1"/>
  <c r="BV597" i="1"/>
  <c r="BU597" i="1"/>
  <c r="BT597" i="1"/>
  <c r="BR597" i="1"/>
  <c r="BQ597" i="1"/>
  <c r="BO597" i="1"/>
  <c r="BN597" i="1"/>
  <c r="BL597" i="1"/>
  <c r="BK597" i="1"/>
  <c r="BJ597" i="1"/>
  <c r="BF597" i="1"/>
  <c r="BE597" i="1"/>
  <c r="BD597" i="1"/>
  <c r="BC597" i="1"/>
  <c r="BB597" i="1"/>
  <c r="BA597" i="1"/>
  <c r="AZ597" i="1"/>
  <c r="AY597" i="1"/>
  <c r="AX597" i="1"/>
  <c r="AW597" i="1"/>
  <c r="AV597" i="1"/>
  <c r="AU597" i="1"/>
  <c r="AT597" i="1"/>
  <c r="AS597" i="1"/>
  <c r="AR597" i="1"/>
  <c r="AQ597" i="1"/>
  <c r="AP597" i="1"/>
  <c r="AO597" i="1"/>
  <c r="AN597" i="1"/>
  <c r="AM597" i="1"/>
  <c r="AL597" i="1"/>
  <c r="AK597" i="1"/>
  <c r="AJ597" i="1"/>
  <c r="AI597" i="1"/>
  <c r="AH597" i="1"/>
  <c r="AG597" i="1"/>
  <c r="AF597" i="1"/>
  <c r="AE597" i="1"/>
  <c r="AD597" i="1"/>
  <c r="AC597" i="1"/>
  <c r="AB597" i="1"/>
  <c r="AA597" i="1"/>
  <c r="Z597" i="1"/>
  <c r="Y597" i="1"/>
  <c r="X597" i="1"/>
  <c r="W597" i="1"/>
  <c r="V597" i="1"/>
  <c r="U597" i="1"/>
  <c r="DL596" i="1"/>
  <c r="DK596" i="1"/>
  <c r="DJ596" i="1"/>
  <c r="DI596" i="1"/>
  <c r="DF596" i="1"/>
  <c r="DE596" i="1"/>
  <c r="DD596" i="1"/>
  <c r="DC596" i="1"/>
  <c r="DA596" i="1"/>
  <c r="CZ596" i="1"/>
  <c r="CY596" i="1"/>
  <c r="CW596" i="1"/>
  <c r="CV596" i="1"/>
  <c r="CU596" i="1"/>
  <c r="CS596" i="1"/>
  <c r="CR596" i="1"/>
  <c r="CQ596" i="1"/>
  <c r="CP596" i="1"/>
  <c r="CO596" i="1"/>
  <c r="CN596" i="1"/>
  <c r="CM596" i="1"/>
  <c r="CL596" i="1"/>
  <c r="CJ596" i="1"/>
  <c r="CI596" i="1"/>
  <c r="CH596" i="1"/>
  <c r="CG596" i="1"/>
  <c r="CF596" i="1"/>
  <c r="CE596" i="1"/>
  <c r="CC596" i="1"/>
  <c r="CB596" i="1"/>
  <c r="CA596" i="1"/>
  <c r="BY596" i="1"/>
  <c r="BV596" i="1"/>
  <c r="BU596" i="1"/>
  <c r="BT596" i="1"/>
  <c r="BR596" i="1"/>
  <c r="BQ596" i="1"/>
  <c r="BO596" i="1"/>
  <c r="BN596" i="1"/>
  <c r="BL596" i="1"/>
  <c r="BK596" i="1"/>
  <c r="BJ596" i="1"/>
  <c r="BF596" i="1"/>
  <c r="BE596" i="1"/>
  <c r="BD596" i="1"/>
  <c r="BC596" i="1"/>
  <c r="BB596" i="1"/>
  <c r="BA596" i="1"/>
  <c r="AZ596" i="1"/>
  <c r="AY596" i="1"/>
  <c r="AX596" i="1"/>
  <c r="AW596" i="1"/>
  <c r="AV596" i="1"/>
  <c r="AU596" i="1"/>
  <c r="AT596" i="1"/>
  <c r="AS596" i="1"/>
  <c r="AR596" i="1"/>
  <c r="AQ596" i="1"/>
  <c r="AP596" i="1"/>
  <c r="AO596" i="1"/>
  <c r="AN596" i="1"/>
  <c r="AM596" i="1"/>
  <c r="AL596" i="1"/>
  <c r="AK596" i="1"/>
  <c r="AJ596" i="1"/>
  <c r="AI596" i="1"/>
  <c r="AH596" i="1"/>
  <c r="AG596" i="1"/>
  <c r="AF596" i="1"/>
  <c r="AE596" i="1"/>
  <c r="AD596" i="1"/>
  <c r="AC596" i="1"/>
  <c r="AB596" i="1"/>
  <c r="AA596" i="1"/>
  <c r="Z596" i="1"/>
  <c r="Y596" i="1"/>
  <c r="X596" i="1"/>
  <c r="W596" i="1"/>
  <c r="V596" i="1"/>
  <c r="U596" i="1"/>
  <c r="DL595" i="1"/>
  <c r="DK595" i="1"/>
  <c r="DJ595" i="1"/>
  <c r="DI595" i="1"/>
  <c r="DF595" i="1"/>
  <c r="DE595" i="1"/>
  <c r="DD595" i="1"/>
  <c r="DC595" i="1"/>
  <c r="DA595" i="1"/>
  <c r="CZ595" i="1"/>
  <c r="CY595" i="1"/>
  <c r="CW595" i="1"/>
  <c r="CV595" i="1"/>
  <c r="CU595" i="1"/>
  <c r="CS595" i="1"/>
  <c r="CR595" i="1"/>
  <c r="CQ595" i="1"/>
  <c r="CP595" i="1"/>
  <c r="CO595" i="1"/>
  <c r="CN595" i="1"/>
  <c r="CM595" i="1"/>
  <c r="CL595" i="1"/>
  <c r="CJ595" i="1"/>
  <c r="CI595" i="1"/>
  <c r="CH595" i="1"/>
  <c r="CG595" i="1"/>
  <c r="CF595" i="1"/>
  <c r="CE595" i="1"/>
  <c r="CC595" i="1"/>
  <c r="CB595" i="1"/>
  <c r="CA595" i="1"/>
  <c r="BY595" i="1"/>
  <c r="BV595" i="1"/>
  <c r="BU595" i="1"/>
  <c r="BT595" i="1"/>
  <c r="BR595" i="1"/>
  <c r="BQ595" i="1"/>
  <c r="BO595" i="1"/>
  <c r="BN595" i="1"/>
  <c r="BL595" i="1"/>
  <c r="BK595" i="1"/>
  <c r="BJ595" i="1"/>
  <c r="BF595" i="1"/>
  <c r="BE595" i="1"/>
  <c r="BD595" i="1"/>
  <c r="BC595" i="1"/>
  <c r="BB595" i="1"/>
  <c r="BA595" i="1"/>
  <c r="AZ595" i="1"/>
  <c r="AY595" i="1"/>
  <c r="AX595" i="1"/>
  <c r="AW595" i="1"/>
  <c r="AV595" i="1"/>
  <c r="AU595" i="1"/>
  <c r="AT595" i="1"/>
  <c r="AS595" i="1"/>
  <c r="AR595" i="1"/>
  <c r="AQ595" i="1"/>
  <c r="AP595" i="1"/>
  <c r="AO595" i="1"/>
  <c r="AN595" i="1"/>
  <c r="AM595" i="1"/>
  <c r="AL595" i="1"/>
  <c r="AK595" i="1"/>
  <c r="AJ595" i="1"/>
  <c r="AI595" i="1"/>
  <c r="AH595" i="1"/>
  <c r="AG595" i="1"/>
  <c r="AF595" i="1"/>
  <c r="AE595" i="1"/>
  <c r="AD595" i="1"/>
  <c r="AC595" i="1"/>
  <c r="AB595" i="1"/>
  <c r="AA595" i="1"/>
  <c r="Z595" i="1"/>
  <c r="Y595" i="1"/>
  <c r="X595" i="1"/>
  <c r="W595" i="1"/>
  <c r="V595" i="1"/>
  <c r="U595" i="1"/>
  <c r="DL594" i="1"/>
  <c r="DK594" i="1"/>
  <c r="DJ594" i="1"/>
  <c r="DI594" i="1"/>
  <c r="DF594" i="1"/>
  <c r="DE594" i="1"/>
  <c r="DD594" i="1"/>
  <c r="DC594" i="1"/>
  <c r="DA594" i="1"/>
  <c r="CZ594" i="1"/>
  <c r="CY594" i="1"/>
  <c r="CW594" i="1"/>
  <c r="CV594" i="1"/>
  <c r="CU594" i="1"/>
  <c r="CS594" i="1"/>
  <c r="CR594" i="1"/>
  <c r="CQ594" i="1"/>
  <c r="CP594" i="1"/>
  <c r="CO594" i="1"/>
  <c r="CN594" i="1"/>
  <c r="CM594" i="1"/>
  <c r="CL594" i="1"/>
  <c r="CJ594" i="1"/>
  <c r="CI594" i="1"/>
  <c r="CH594" i="1"/>
  <c r="CG594" i="1"/>
  <c r="CF594" i="1"/>
  <c r="CE594" i="1"/>
  <c r="CC594" i="1"/>
  <c r="CB594" i="1"/>
  <c r="CA594" i="1"/>
  <c r="BY594" i="1"/>
  <c r="BV594" i="1"/>
  <c r="BU594" i="1"/>
  <c r="BT594" i="1"/>
  <c r="BR594" i="1"/>
  <c r="BQ594" i="1"/>
  <c r="BO594" i="1"/>
  <c r="BN594" i="1"/>
  <c r="BL594" i="1"/>
  <c r="BK594" i="1"/>
  <c r="BJ594" i="1"/>
  <c r="BF594" i="1"/>
  <c r="BE594" i="1"/>
  <c r="BD594" i="1"/>
  <c r="BC594" i="1"/>
  <c r="BB594" i="1"/>
  <c r="BA594" i="1"/>
  <c r="AZ594" i="1"/>
  <c r="AY594" i="1"/>
  <c r="AX594" i="1"/>
  <c r="AW594" i="1"/>
  <c r="AV594" i="1"/>
  <c r="AU594" i="1"/>
  <c r="AT594" i="1"/>
  <c r="AS594" i="1"/>
  <c r="AR594" i="1"/>
  <c r="AQ594" i="1"/>
  <c r="AP594" i="1"/>
  <c r="AO594" i="1"/>
  <c r="AN594" i="1"/>
  <c r="AM594" i="1"/>
  <c r="AL594" i="1"/>
  <c r="AK594" i="1"/>
  <c r="AJ594" i="1"/>
  <c r="AI594" i="1"/>
  <c r="AH594" i="1"/>
  <c r="AG594" i="1"/>
  <c r="AF594" i="1"/>
  <c r="AE594" i="1"/>
  <c r="AD594" i="1"/>
  <c r="AC594" i="1"/>
  <c r="AB594" i="1"/>
  <c r="AA594" i="1"/>
  <c r="Z594" i="1"/>
  <c r="Y594" i="1"/>
  <c r="X594" i="1"/>
  <c r="W594" i="1"/>
  <c r="V594" i="1"/>
  <c r="U594" i="1"/>
  <c r="DL593" i="1"/>
  <c r="DK593" i="1"/>
  <c r="DJ593" i="1"/>
  <c r="DI593" i="1"/>
  <c r="DF593" i="1"/>
  <c r="DE593" i="1"/>
  <c r="DD593" i="1"/>
  <c r="DC593" i="1"/>
  <c r="DA593" i="1"/>
  <c r="CZ593" i="1"/>
  <c r="CY593" i="1"/>
  <c r="CW593" i="1"/>
  <c r="CV593" i="1"/>
  <c r="CU593" i="1"/>
  <c r="CS593" i="1"/>
  <c r="CR593" i="1"/>
  <c r="CQ593" i="1"/>
  <c r="CP593" i="1"/>
  <c r="CO593" i="1"/>
  <c r="CN593" i="1"/>
  <c r="CM593" i="1"/>
  <c r="CL593" i="1"/>
  <c r="CJ593" i="1"/>
  <c r="CI593" i="1"/>
  <c r="CH593" i="1"/>
  <c r="CG593" i="1"/>
  <c r="CF593" i="1"/>
  <c r="CE593" i="1"/>
  <c r="CC593" i="1"/>
  <c r="CB593" i="1"/>
  <c r="CA593" i="1"/>
  <c r="BY593" i="1"/>
  <c r="BV593" i="1"/>
  <c r="BU593" i="1"/>
  <c r="BT593" i="1"/>
  <c r="BR593" i="1"/>
  <c r="BQ593" i="1"/>
  <c r="BO593" i="1"/>
  <c r="BN593" i="1"/>
  <c r="BL593" i="1"/>
  <c r="BK593" i="1"/>
  <c r="BJ593" i="1"/>
  <c r="BF593" i="1"/>
  <c r="BE593" i="1"/>
  <c r="BD593" i="1"/>
  <c r="BC593" i="1"/>
  <c r="BB593" i="1"/>
  <c r="BA593" i="1"/>
  <c r="AZ593" i="1"/>
  <c r="AY593" i="1"/>
  <c r="AX593" i="1"/>
  <c r="AW593" i="1"/>
  <c r="AV593" i="1"/>
  <c r="AU593" i="1"/>
  <c r="AT593" i="1"/>
  <c r="AS593" i="1"/>
  <c r="AR593" i="1"/>
  <c r="AQ593" i="1"/>
  <c r="AP593" i="1"/>
  <c r="AO593" i="1"/>
  <c r="AN593" i="1"/>
  <c r="AM593" i="1"/>
  <c r="AL593" i="1"/>
  <c r="AK593" i="1"/>
  <c r="AJ593" i="1"/>
  <c r="AI593" i="1"/>
  <c r="AH593" i="1"/>
  <c r="AG593" i="1"/>
  <c r="AF593" i="1"/>
  <c r="AE593" i="1"/>
  <c r="AD593" i="1"/>
  <c r="AC593" i="1"/>
  <c r="AB593" i="1"/>
  <c r="AA593" i="1"/>
  <c r="Z593" i="1"/>
  <c r="Y593" i="1"/>
  <c r="X593" i="1"/>
  <c r="W593" i="1"/>
  <c r="V593" i="1"/>
  <c r="U593" i="1"/>
  <c r="DL592" i="1"/>
  <c r="DK592" i="1"/>
  <c r="DJ592" i="1"/>
  <c r="DI592" i="1"/>
  <c r="DF592" i="1"/>
  <c r="DE592" i="1"/>
  <c r="DD592" i="1"/>
  <c r="DC592" i="1"/>
  <c r="DA592" i="1"/>
  <c r="CZ592" i="1"/>
  <c r="CY592" i="1"/>
  <c r="CW592" i="1"/>
  <c r="CV592" i="1"/>
  <c r="CU592" i="1"/>
  <c r="CS592" i="1"/>
  <c r="CR592" i="1"/>
  <c r="CQ592" i="1"/>
  <c r="CP592" i="1"/>
  <c r="CO592" i="1"/>
  <c r="CN592" i="1"/>
  <c r="CM592" i="1"/>
  <c r="CL592" i="1"/>
  <c r="CJ592" i="1"/>
  <c r="CI592" i="1"/>
  <c r="CH592" i="1"/>
  <c r="CG592" i="1"/>
  <c r="CF592" i="1"/>
  <c r="CE592" i="1"/>
  <c r="CC592" i="1"/>
  <c r="CB592" i="1"/>
  <c r="CA592" i="1"/>
  <c r="BY592" i="1"/>
  <c r="BV592" i="1"/>
  <c r="BU592" i="1"/>
  <c r="BT592" i="1"/>
  <c r="BR592" i="1"/>
  <c r="BQ592" i="1"/>
  <c r="BO592" i="1"/>
  <c r="BN592" i="1"/>
  <c r="BL592" i="1"/>
  <c r="BK592" i="1"/>
  <c r="BJ592" i="1"/>
  <c r="BF592" i="1"/>
  <c r="BE592" i="1"/>
  <c r="BD592" i="1"/>
  <c r="BC592" i="1"/>
  <c r="BB592" i="1"/>
  <c r="BA592" i="1"/>
  <c r="AZ592" i="1"/>
  <c r="AY592" i="1"/>
  <c r="AX592" i="1"/>
  <c r="AW592" i="1"/>
  <c r="AV592" i="1"/>
  <c r="AU592" i="1"/>
  <c r="AT592" i="1"/>
  <c r="AS592" i="1"/>
  <c r="AR592" i="1"/>
  <c r="AQ592" i="1"/>
  <c r="AP592" i="1"/>
  <c r="AO592" i="1"/>
  <c r="AN592" i="1"/>
  <c r="AM592" i="1"/>
  <c r="AL592" i="1"/>
  <c r="AK592" i="1"/>
  <c r="AJ592" i="1"/>
  <c r="AI592" i="1"/>
  <c r="AH592" i="1"/>
  <c r="AG592" i="1"/>
  <c r="AF592" i="1"/>
  <c r="AE592" i="1"/>
  <c r="AD592" i="1"/>
  <c r="AC592" i="1"/>
  <c r="AB592" i="1"/>
  <c r="AA592" i="1"/>
  <c r="Z592" i="1"/>
  <c r="Y592" i="1"/>
  <c r="X592" i="1"/>
  <c r="W592" i="1"/>
  <c r="V592" i="1"/>
  <c r="U592" i="1"/>
  <c r="DL591" i="1"/>
  <c r="DK591" i="1"/>
  <c r="DJ591" i="1"/>
  <c r="DI591" i="1"/>
  <c r="DF591" i="1"/>
  <c r="DE591" i="1"/>
  <c r="DD591" i="1"/>
  <c r="DC591" i="1"/>
  <c r="DA591" i="1"/>
  <c r="CZ591" i="1"/>
  <c r="CY591" i="1"/>
  <c r="CW591" i="1"/>
  <c r="CV591" i="1"/>
  <c r="CU591" i="1"/>
  <c r="CS591" i="1"/>
  <c r="CR591" i="1"/>
  <c r="CQ591" i="1"/>
  <c r="CP591" i="1"/>
  <c r="CO591" i="1"/>
  <c r="CN591" i="1"/>
  <c r="CM591" i="1"/>
  <c r="CL591" i="1"/>
  <c r="CJ591" i="1"/>
  <c r="CI591" i="1"/>
  <c r="CH591" i="1"/>
  <c r="CG591" i="1"/>
  <c r="CF591" i="1"/>
  <c r="CE591" i="1"/>
  <c r="CC591" i="1"/>
  <c r="CB591" i="1"/>
  <c r="CA591" i="1"/>
  <c r="BY591" i="1"/>
  <c r="BV591" i="1"/>
  <c r="BU591" i="1"/>
  <c r="BT591" i="1"/>
  <c r="BR591" i="1"/>
  <c r="BQ591" i="1"/>
  <c r="BO591" i="1"/>
  <c r="BN591" i="1"/>
  <c r="BL591" i="1"/>
  <c r="BK591" i="1"/>
  <c r="BJ591" i="1"/>
  <c r="BF591" i="1"/>
  <c r="BE591" i="1"/>
  <c r="BD591" i="1"/>
  <c r="BC591" i="1"/>
  <c r="BB591" i="1"/>
  <c r="BA591" i="1"/>
  <c r="AZ591" i="1"/>
  <c r="AY591" i="1"/>
  <c r="AX591" i="1"/>
  <c r="AW591" i="1"/>
  <c r="AV591" i="1"/>
  <c r="AU591" i="1"/>
  <c r="AT591" i="1"/>
  <c r="AS591" i="1"/>
  <c r="AR591" i="1"/>
  <c r="AQ591" i="1"/>
  <c r="AP591" i="1"/>
  <c r="AO591" i="1"/>
  <c r="AN591" i="1"/>
  <c r="AM591" i="1"/>
  <c r="AL591" i="1"/>
  <c r="AK591" i="1"/>
  <c r="AJ591" i="1"/>
  <c r="AI591" i="1"/>
  <c r="AH591" i="1"/>
  <c r="AG591" i="1"/>
  <c r="AF591" i="1"/>
  <c r="AE591" i="1"/>
  <c r="AD591" i="1"/>
  <c r="AC591" i="1"/>
  <c r="AB591" i="1"/>
  <c r="AA591" i="1"/>
  <c r="Z591" i="1"/>
  <c r="Y591" i="1"/>
  <c r="X591" i="1"/>
  <c r="W591" i="1"/>
  <c r="V591" i="1"/>
  <c r="U591" i="1"/>
  <c r="DL590" i="1"/>
  <c r="DK590" i="1"/>
  <c r="DJ590" i="1"/>
  <c r="DI590" i="1"/>
  <c r="DF590" i="1"/>
  <c r="DE590" i="1"/>
  <c r="DD590" i="1"/>
  <c r="DC590" i="1"/>
  <c r="DA590" i="1"/>
  <c r="CZ590" i="1"/>
  <c r="CY590" i="1"/>
  <c r="CW590" i="1"/>
  <c r="CV590" i="1"/>
  <c r="CU590" i="1"/>
  <c r="CS590" i="1"/>
  <c r="CR590" i="1"/>
  <c r="CQ590" i="1"/>
  <c r="CP590" i="1"/>
  <c r="CO590" i="1"/>
  <c r="CN590" i="1"/>
  <c r="CM590" i="1"/>
  <c r="CL590" i="1"/>
  <c r="CJ590" i="1"/>
  <c r="CI590" i="1"/>
  <c r="CH590" i="1"/>
  <c r="CG590" i="1"/>
  <c r="CF590" i="1"/>
  <c r="CE590" i="1"/>
  <c r="CC590" i="1"/>
  <c r="CB590" i="1"/>
  <c r="CA590" i="1"/>
  <c r="BY590" i="1"/>
  <c r="BV590" i="1"/>
  <c r="BU590" i="1"/>
  <c r="BT590" i="1"/>
  <c r="BR590" i="1"/>
  <c r="BQ590" i="1"/>
  <c r="BO590" i="1"/>
  <c r="BN590" i="1"/>
  <c r="BL590" i="1"/>
  <c r="BK590" i="1"/>
  <c r="BJ590" i="1"/>
  <c r="BF590" i="1"/>
  <c r="BE590" i="1"/>
  <c r="BD590" i="1"/>
  <c r="BC590" i="1"/>
  <c r="BB590" i="1"/>
  <c r="BA590" i="1"/>
  <c r="AZ590" i="1"/>
  <c r="AY590" i="1"/>
  <c r="AX590" i="1"/>
  <c r="AW590" i="1"/>
  <c r="AV590" i="1"/>
  <c r="AU590" i="1"/>
  <c r="AT590" i="1"/>
  <c r="AS590" i="1"/>
  <c r="AR590" i="1"/>
  <c r="AQ590" i="1"/>
  <c r="AP590" i="1"/>
  <c r="AO590" i="1"/>
  <c r="AN590" i="1"/>
  <c r="AM590" i="1"/>
  <c r="AL590" i="1"/>
  <c r="AK590" i="1"/>
  <c r="AJ590" i="1"/>
  <c r="AI590" i="1"/>
  <c r="AH590" i="1"/>
  <c r="AG590" i="1"/>
  <c r="AF590" i="1"/>
  <c r="AE590" i="1"/>
  <c r="AD590" i="1"/>
  <c r="AC590" i="1"/>
  <c r="AB590" i="1"/>
  <c r="AA590" i="1"/>
  <c r="Z590" i="1"/>
  <c r="Y590" i="1"/>
  <c r="X590" i="1"/>
  <c r="W590" i="1"/>
  <c r="V590" i="1"/>
  <c r="U590" i="1"/>
  <c r="DL589" i="1"/>
  <c r="DK589" i="1"/>
  <c r="DJ589" i="1"/>
  <c r="DI589" i="1"/>
  <c r="DF589" i="1"/>
  <c r="DE589" i="1"/>
  <c r="DD589" i="1"/>
  <c r="DC589" i="1"/>
  <c r="DA589" i="1"/>
  <c r="CZ589" i="1"/>
  <c r="CY589" i="1"/>
  <c r="CW589" i="1"/>
  <c r="CV589" i="1"/>
  <c r="CU589" i="1"/>
  <c r="CS589" i="1"/>
  <c r="CR589" i="1"/>
  <c r="CQ589" i="1"/>
  <c r="CP589" i="1"/>
  <c r="CO589" i="1"/>
  <c r="CN589" i="1"/>
  <c r="CM589" i="1"/>
  <c r="CL589" i="1"/>
  <c r="CJ589" i="1"/>
  <c r="CI589" i="1"/>
  <c r="CH589" i="1"/>
  <c r="CG589" i="1"/>
  <c r="CF589" i="1"/>
  <c r="CE589" i="1"/>
  <c r="CC589" i="1"/>
  <c r="CB589" i="1"/>
  <c r="CA589" i="1"/>
  <c r="BY589" i="1"/>
  <c r="BV589" i="1"/>
  <c r="BU589" i="1"/>
  <c r="BT589" i="1"/>
  <c r="BR589" i="1"/>
  <c r="BQ589" i="1"/>
  <c r="BO589" i="1"/>
  <c r="BN589" i="1"/>
  <c r="BL589" i="1"/>
  <c r="BK589" i="1"/>
  <c r="BJ589" i="1"/>
  <c r="BF589" i="1"/>
  <c r="BE589" i="1"/>
  <c r="BD589" i="1"/>
  <c r="BC589" i="1"/>
  <c r="BB589" i="1"/>
  <c r="BA589" i="1"/>
  <c r="AZ589" i="1"/>
  <c r="AY589" i="1"/>
  <c r="AX589" i="1"/>
  <c r="AW589" i="1"/>
  <c r="AV589" i="1"/>
  <c r="AU589" i="1"/>
  <c r="AT589" i="1"/>
  <c r="AS589" i="1"/>
  <c r="AR589" i="1"/>
  <c r="AQ589" i="1"/>
  <c r="AP589" i="1"/>
  <c r="AO589" i="1"/>
  <c r="AN589" i="1"/>
  <c r="AM589" i="1"/>
  <c r="AL589" i="1"/>
  <c r="AK589" i="1"/>
  <c r="AJ589" i="1"/>
  <c r="AI589" i="1"/>
  <c r="AH589" i="1"/>
  <c r="AG589" i="1"/>
  <c r="AF589" i="1"/>
  <c r="AE589" i="1"/>
  <c r="AD589" i="1"/>
  <c r="AC589" i="1"/>
  <c r="AB589" i="1"/>
  <c r="AA589" i="1"/>
  <c r="Z589" i="1"/>
  <c r="Y589" i="1"/>
  <c r="X589" i="1"/>
  <c r="W589" i="1"/>
  <c r="V589" i="1"/>
  <c r="U589" i="1"/>
  <c r="DL588" i="1"/>
  <c r="DK588" i="1"/>
  <c r="DJ588" i="1"/>
  <c r="DI588" i="1"/>
  <c r="DF588" i="1"/>
  <c r="DE588" i="1"/>
  <c r="DD588" i="1"/>
  <c r="DC588" i="1"/>
  <c r="DA588" i="1"/>
  <c r="CZ588" i="1"/>
  <c r="CY588" i="1"/>
  <c r="CW588" i="1"/>
  <c r="CV588" i="1"/>
  <c r="CU588" i="1"/>
  <c r="CS588" i="1"/>
  <c r="CR588" i="1"/>
  <c r="CQ588" i="1"/>
  <c r="CP588" i="1"/>
  <c r="CO588" i="1"/>
  <c r="CN588" i="1"/>
  <c r="CM588" i="1"/>
  <c r="CL588" i="1"/>
  <c r="CJ588" i="1"/>
  <c r="CI588" i="1"/>
  <c r="CH588" i="1"/>
  <c r="CG588" i="1"/>
  <c r="CF588" i="1"/>
  <c r="CE588" i="1"/>
  <c r="CC588" i="1"/>
  <c r="CB588" i="1"/>
  <c r="CA588" i="1"/>
  <c r="BY588" i="1"/>
  <c r="BV588" i="1"/>
  <c r="BU588" i="1"/>
  <c r="BT588" i="1"/>
  <c r="BR588" i="1"/>
  <c r="BQ588" i="1"/>
  <c r="BO588" i="1"/>
  <c r="BN588" i="1"/>
  <c r="BL588" i="1"/>
  <c r="BK588" i="1"/>
  <c r="BJ588" i="1"/>
  <c r="BF588" i="1"/>
  <c r="BE588" i="1"/>
  <c r="BD588" i="1"/>
  <c r="BC588" i="1"/>
  <c r="BB588" i="1"/>
  <c r="BA588" i="1"/>
  <c r="AZ588" i="1"/>
  <c r="AY588" i="1"/>
  <c r="AX588" i="1"/>
  <c r="AW588" i="1"/>
  <c r="AV588" i="1"/>
  <c r="AU588" i="1"/>
  <c r="AT588" i="1"/>
  <c r="AS588" i="1"/>
  <c r="AR588" i="1"/>
  <c r="AQ588" i="1"/>
  <c r="AP588" i="1"/>
  <c r="AO588" i="1"/>
  <c r="AN588" i="1"/>
  <c r="AM588" i="1"/>
  <c r="AL588" i="1"/>
  <c r="AK588" i="1"/>
  <c r="AJ588" i="1"/>
  <c r="AI588" i="1"/>
  <c r="AH588" i="1"/>
  <c r="AG588" i="1"/>
  <c r="AF588" i="1"/>
  <c r="AE588" i="1"/>
  <c r="AD588" i="1"/>
  <c r="AC588" i="1"/>
  <c r="AB588" i="1"/>
  <c r="AA588" i="1"/>
  <c r="Z588" i="1"/>
  <c r="Y588" i="1"/>
  <c r="X588" i="1"/>
  <c r="W588" i="1"/>
  <c r="V588" i="1"/>
  <c r="U588" i="1"/>
  <c r="DL587" i="1"/>
  <c r="DK587" i="1"/>
  <c r="DJ587" i="1"/>
  <c r="DI587" i="1"/>
  <c r="DF587" i="1"/>
  <c r="DE587" i="1"/>
  <c r="DD587" i="1"/>
  <c r="DC587" i="1"/>
  <c r="DA587" i="1"/>
  <c r="CZ587" i="1"/>
  <c r="CY587" i="1"/>
  <c r="CW587" i="1"/>
  <c r="CV587" i="1"/>
  <c r="CU587" i="1"/>
  <c r="CS587" i="1"/>
  <c r="CR587" i="1"/>
  <c r="CQ587" i="1"/>
  <c r="CP587" i="1"/>
  <c r="CO587" i="1"/>
  <c r="CN587" i="1"/>
  <c r="CM587" i="1"/>
  <c r="CL587" i="1"/>
  <c r="CJ587" i="1"/>
  <c r="CI587" i="1"/>
  <c r="CH587" i="1"/>
  <c r="CG587" i="1"/>
  <c r="CF587" i="1"/>
  <c r="CE587" i="1"/>
  <c r="CC587" i="1"/>
  <c r="CB587" i="1"/>
  <c r="CA587" i="1"/>
  <c r="BY587" i="1"/>
  <c r="BV587" i="1"/>
  <c r="BU587" i="1"/>
  <c r="BT587" i="1"/>
  <c r="BR587" i="1"/>
  <c r="BQ587" i="1"/>
  <c r="BO587" i="1"/>
  <c r="BN587" i="1"/>
  <c r="BL587" i="1"/>
  <c r="BK587" i="1"/>
  <c r="BJ587" i="1"/>
  <c r="BF587" i="1"/>
  <c r="BE587" i="1"/>
  <c r="BD587" i="1"/>
  <c r="BC587" i="1"/>
  <c r="BB587" i="1"/>
  <c r="BA587" i="1"/>
  <c r="AZ587" i="1"/>
  <c r="AY587" i="1"/>
  <c r="AX587" i="1"/>
  <c r="AW587" i="1"/>
  <c r="AV587" i="1"/>
  <c r="AU587" i="1"/>
  <c r="AT587" i="1"/>
  <c r="AS587" i="1"/>
  <c r="AR587" i="1"/>
  <c r="AQ587" i="1"/>
  <c r="AP587" i="1"/>
  <c r="AO587" i="1"/>
  <c r="AN587" i="1"/>
  <c r="AM587" i="1"/>
  <c r="AL587" i="1"/>
  <c r="AK587" i="1"/>
  <c r="AJ587" i="1"/>
  <c r="AI587" i="1"/>
  <c r="AH587" i="1"/>
  <c r="AG587" i="1"/>
  <c r="AF587" i="1"/>
  <c r="AE587" i="1"/>
  <c r="AD587" i="1"/>
  <c r="AC587" i="1"/>
  <c r="AB587" i="1"/>
  <c r="AA587" i="1"/>
  <c r="Z587" i="1"/>
  <c r="Y587" i="1"/>
  <c r="X587" i="1"/>
  <c r="W587" i="1"/>
  <c r="V587" i="1"/>
  <c r="U587" i="1"/>
  <c r="DL586" i="1"/>
  <c r="DK586" i="1"/>
  <c r="DJ586" i="1"/>
  <c r="DI586" i="1"/>
  <c r="DF586" i="1"/>
  <c r="DE586" i="1"/>
  <c r="DD586" i="1"/>
  <c r="DC586" i="1"/>
  <c r="DA586" i="1"/>
  <c r="CZ586" i="1"/>
  <c r="CY586" i="1"/>
  <c r="CW586" i="1"/>
  <c r="CV586" i="1"/>
  <c r="CU586" i="1"/>
  <c r="CS586" i="1"/>
  <c r="CR586" i="1"/>
  <c r="CQ586" i="1"/>
  <c r="CP586" i="1"/>
  <c r="CO586" i="1"/>
  <c r="CN586" i="1"/>
  <c r="CM586" i="1"/>
  <c r="CL586" i="1"/>
  <c r="CJ586" i="1"/>
  <c r="CI586" i="1"/>
  <c r="CH586" i="1"/>
  <c r="CG586" i="1"/>
  <c r="CF586" i="1"/>
  <c r="CE586" i="1"/>
  <c r="CC586" i="1"/>
  <c r="CB586" i="1"/>
  <c r="CA586" i="1"/>
  <c r="BY586" i="1"/>
  <c r="BV586" i="1"/>
  <c r="BU586" i="1"/>
  <c r="BT586" i="1"/>
  <c r="BR586" i="1"/>
  <c r="BQ586" i="1"/>
  <c r="BO586" i="1"/>
  <c r="BN586" i="1"/>
  <c r="BL586" i="1"/>
  <c r="BK586" i="1"/>
  <c r="BJ586" i="1"/>
  <c r="BF586" i="1"/>
  <c r="BE586" i="1"/>
  <c r="BD586" i="1"/>
  <c r="BC586" i="1"/>
  <c r="BB586" i="1"/>
  <c r="BA586" i="1"/>
  <c r="AZ586" i="1"/>
  <c r="AY586" i="1"/>
  <c r="AX586" i="1"/>
  <c r="AW586" i="1"/>
  <c r="AV586" i="1"/>
  <c r="AU586" i="1"/>
  <c r="AT586" i="1"/>
  <c r="AS586" i="1"/>
  <c r="AR586" i="1"/>
  <c r="AQ586" i="1"/>
  <c r="AP586" i="1"/>
  <c r="AO586" i="1"/>
  <c r="AN586" i="1"/>
  <c r="AM586" i="1"/>
  <c r="AL586" i="1"/>
  <c r="AK586" i="1"/>
  <c r="AJ586" i="1"/>
  <c r="AI586" i="1"/>
  <c r="AH586" i="1"/>
  <c r="AG586" i="1"/>
  <c r="AF586" i="1"/>
  <c r="AE586" i="1"/>
  <c r="AD586" i="1"/>
  <c r="AC586" i="1"/>
  <c r="AB586" i="1"/>
  <c r="AA586" i="1"/>
  <c r="Z586" i="1"/>
  <c r="Y586" i="1"/>
  <c r="X586" i="1"/>
  <c r="W586" i="1"/>
  <c r="V586" i="1"/>
  <c r="U586" i="1"/>
  <c r="DL585" i="1"/>
  <c r="DK585" i="1"/>
  <c r="DJ585" i="1"/>
  <c r="DI585" i="1"/>
  <c r="DF585" i="1"/>
  <c r="DE585" i="1"/>
  <c r="DD585" i="1"/>
  <c r="DC585" i="1"/>
  <c r="DA585" i="1"/>
  <c r="CZ585" i="1"/>
  <c r="CY585" i="1"/>
  <c r="CW585" i="1"/>
  <c r="CV585" i="1"/>
  <c r="CU585" i="1"/>
  <c r="CS585" i="1"/>
  <c r="CR585" i="1"/>
  <c r="CQ585" i="1"/>
  <c r="CP585" i="1"/>
  <c r="CO585" i="1"/>
  <c r="CN585" i="1"/>
  <c r="CM585" i="1"/>
  <c r="CL585" i="1"/>
  <c r="CJ585" i="1"/>
  <c r="CI585" i="1"/>
  <c r="CH585" i="1"/>
  <c r="CG585" i="1"/>
  <c r="CF585" i="1"/>
  <c r="CE585" i="1"/>
  <c r="CC585" i="1"/>
  <c r="CB585" i="1"/>
  <c r="CA585" i="1"/>
  <c r="BY585" i="1"/>
  <c r="BV585" i="1"/>
  <c r="BU585" i="1"/>
  <c r="BT585" i="1"/>
  <c r="BR585" i="1"/>
  <c r="BQ585" i="1"/>
  <c r="BO585" i="1"/>
  <c r="BN585" i="1"/>
  <c r="BL585" i="1"/>
  <c r="BK585" i="1"/>
  <c r="BJ585" i="1"/>
  <c r="BF585" i="1"/>
  <c r="BE585" i="1"/>
  <c r="BD585" i="1"/>
  <c r="BC585" i="1"/>
  <c r="BB585" i="1"/>
  <c r="BA585" i="1"/>
  <c r="AZ585" i="1"/>
  <c r="AY585" i="1"/>
  <c r="AX585" i="1"/>
  <c r="AW585" i="1"/>
  <c r="AV585" i="1"/>
  <c r="AU585" i="1"/>
  <c r="AT585" i="1"/>
  <c r="AS585" i="1"/>
  <c r="AR585" i="1"/>
  <c r="AQ585" i="1"/>
  <c r="AP585" i="1"/>
  <c r="AO585" i="1"/>
  <c r="AN585" i="1"/>
  <c r="AM585" i="1"/>
  <c r="AL585" i="1"/>
  <c r="AK585" i="1"/>
  <c r="AJ585" i="1"/>
  <c r="AI585" i="1"/>
  <c r="AH585" i="1"/>
  <c r="AG585" i="1"/>
  <c r="AF585" i="1"/>
  <c r="AE585" i="1"/>
  <c r="AD585" i="1"/>
  <c r="AC585" i="1"/>
  <c r="AB585" i="1"/>
  <c r="AA585" i="1"/>
  <c r="Z585" i="1"/>
  <c r="Y585" i="1"/>
  <c r="X585" i="1"/>
  <c r="W585" i="1"/>
  <c r="V585" i="1"/>
  <c r="U585" i="1"/>
  <c r="DL584" i="1"/>
  <c r="DK584" i="1"/>
  <c r="DJ584" i="1"/>
  <c r="DI584" i="1"/>
  <c r="DF584" i="1"/>
  <c r="DE584" i="1"/>
  <c r="DD584" i="1"/>
  <c r="DC584" i="1"/>
  <c r="DA584" i="1"/>
  <c r="CZ584" i="1"/>
  <c r="CY584" i="1"/>
  <c r="CW584" i="1"/>
  <c r="CV584" i="1"/>
  <c r="CU584" i="1"/>
  <c r="CS584" i="1"/>
  <c r="CR584" i="1"/>
  <c r="CQ584" i="1"/>
  <c r="CP584" i="1"/>
  <c r="CO584" i="1"/>
  <c r="CN584" i="1"/>
  <c r="CM584" i="1"/>
  <c r="CL584" i="1"/>
  <c r="CJ584" i="1"/>
  <c r="CI584" i="1"/>
  <c r="CH584" i="1"/>
  <c r="CG584" i="1"/>
  <c r="CF584" i="1"/>
  <c r="CE584" i="1"/>
  <c r="CC584" i="1"/>
  <c r="CB584" i="1"/>
  <c r="CA584" i="1"/>
  <c r="BY584" i="1"/>
  <c r="BV584" i="1"/>
  <c r="BU584" i="1"/>
  <c r="BT584" i="1"/>
  <c r="BR584" i="1"/>
  <c r="BQ584" i="1"/>
  <c r="BO584" i="1"/>
  <c r="BN584" i="1"/>
  <c r="BL584" i="1"/>
  <c r="BK584" i="1"/>
  <c r="BJ584" i="1"/>
  <c r="BF584" i="1"/>
  <c r="BE584" i="1"/>
  <c r="BD584" i="1"/>
  <c r="BC584" i="1"/>
  <c r="BB584" i="1"/>
  <c r="BA584" i="1"/>
  <c r="AZ584" i="1"/>
  <c r="AY584" i="1"/>
  <c r="AX584" i="1"/>
  <c r="AW584" i="1"/>
  <c r="AV584" i="1"/>
  <c r="AU584" i="1"/>
  <c r="AT584" i="1"/>
  <c r="AS584" i="1"/>
  <c r="AR584" i="1"/>
  <c r="AQ584" i="1"/>
  <c r="AP584" i="1"/>
  <c r="AO584" i="1"/>
  <c r="AN584" i="1"/>
  <c r="AM584" i="1"/>
  <c r="AL584" i="1"/>
  <c r="AK584" i="1"/>
  <c r="AJ584" i="1"/>
  <c r="AI584" i="1"/>
  <c r="AH584" i="1"/>
  <c r="AG584" i="1"/>
  <c r="AF584" i="1"/>
  <c r="AE584" i="1"/>
  <c r="AD584" i="1"/>
  <c r="AC584" i="1"/>
  <c r="AB584" i="1"/>
  <c r="AA584" i="1"/>
  <c r="Z584" i="1"/>
  <c r="Y584" i="1"/>
  <c r="X584" i="1"/>
  <c r="W584" i="1"/>
  <c r="V584" i="1"/>
  <c r="U584" i="1"/>
  <c r="DL583" i="1"/>
  <c r="DK583" i="1"/>
  <c r="DJ583" i="1"/>
  <c r="DI583" i="1"/>
  <c r="DF583" i="1"/>
  <c r="DE583" i="1"/>
  <c r="DD583" i="1"/>
  <c r="DC583" i="1"/>
  <c r="DA583" i="1"/>
  <c r="CZ583" i="1"/>
  <c r="CY583" i="1"/>
  <c r="CW583" i="1"/>
  <c r="CV583" i="1"/>
  <c r="CU583" i="1"/>
  <c r="CS583" i="1"/>
  <c r="CR583" i="1"/>
  <c r="CQ583" i="1"/>
  <c r="CP583" i="1"/>
  <c r="CO583" i="1"/>
  <c r="CN583" i="1"/>
  <c r="CM583" i="1"/>
  <c r="CL583" i="1"/>
  <c r="CJ583" i="1"/>
  <c r="CI583" i="1"/>
  <c r="CH583" i="1"/>
  <c r="CG583" i="1"/>
  <c r="CF583" i="1"/>
  <c r="CE583" i="1"/>
  <c r="CC583" i="1"/>
  <c r="CB583" i="1"/>
  <c r="CA583" i="1"/>
  <c r="BY583" i="1"/>
  <c r="BV583" i="1"/>
  <c r="BU583" i="1"/>
  <c r="BT583" i="1"/>
  <c r="BR583" i="1"/>
  <c r="BQ583" i="1"/>
  <c r="BO583" i="1"/>
  <c r="BN583" i="1"/>
  <c r="BL583" i="1"/>
  <c r="BK583" i="1"/>
  <c r="BJ583" i="1"/>
  <c r="BF583" i="1"/>
  <c r="BE583" i="1"/>
  <c r="BD583" i="1"/>
  <c r="BC583" i="1"/>
  <c r="BB583" i="1"/>
  <c r="BA583" i="1"/>
  <c r="AZ583" i="1"/>
  <c r="AY583" i="1"/>
  <c r="AX583" i="1"/>
  <c r="AW583" i="1"/>
  <c r="AV583" i="1"/>
  <c r="AU583" i="1"/>
  <c r="AT583" i="1"/>
  <c r="AS583" i="1"/>
  <c r="AR583" i="1"/>
  <c r="AQ583" i="1"/>
  <c r="AP583" i="1"/>
  <c r="AO583" i="1"/>
  <c r="AN583" i="1"/>
  <c r="AM583" i="1"/>
  <c r="AL583" i="1"/>
  <c r="AK583" i="1"/>
  <c r="AJ583" i="1"/>
  <c r="AI583" i="1"/>
  <c r="AH583" i="1"/>
  <c r="AG583" i="1"/>
  <c r="AF583" i="1"/>
  <c r="AE583" i="1"/>
  <c r="AD583" i="1"/>
  <c r="AC583" i="1"/>
  <c r="AB583" i="1"/>
  <c r="AA583" i="1"/>
  <c r="Z583" i="1"/>
  <c r="Y583" i="1"/>
  <c r="X583" i="1"/>
  <c r="W583" i="1"/>
  <c r="V583" i="1"/>
  <c r="U583" i="1"/>
  <c r="DL582" i="1"/>
  <c r="DK582" i="1"/>
  <c r="DJ582" i="1"/>
  <c r="DI582" i="1"/>
  <c r="DF582" i="1"/>
  <c r="DE582" i="1"/>
  <c r="DD582" i="1"/>
  <c r="DC582" i="1"/>
  <c r="DA582" i="1"/>
  <c r="CZ582" i="1"/>
  <c r="CY582" i="1"/>
  <c r="CW582" i="1"/>
  <c r="CV582" i="1"/>
  <c r="CU582" i="1"/>
  <c r="CS582" i="1"/>
  <c r="CR582" i="1"/>
  <c r="CQ582" i="1"/>
  <c r="CP582" i="1"/>
  <c r="CO582" i="1"/>
  <c r="CN582" i="1"/>
  <c r="CM582" i="1"/>
  <c r="CL582" i="1"/>
  <c r="CJ582" i="1"/>
  <c r="CI582" i="1"/>
  <c r="CH582" i="1"/>
  <c r="CG582" i="1"/>
  <c r="CF582" i="1"/>
  <c r="CE582" i="1"/>
  <c r="CC582" i="1"/>
  <c r="CB582" i="1"/>
  <c r="CA582" i="1"/>
  <c r="BY582" i="1"/>
  <c r="BV582" i="1"/>
  <c r="BU582" i="1"/>
  <c r="BT582" i="1"/>
  <c r="BR582" i="1"/>
  <c r="BQ582" i="1"/>
  <c r="BO582" i="1"/>
  <c r="BN582" i="1"/>
  <c r="BL582" i="1"/>
  <c r="BK582" i="1"/>
  <c r="BJ582" i="1"/>
  <c r="BF582" i="1"/>
  <c r="BE582" i="1"/>
  <c r="BD582" i="1"/>
  <c r="BC582" i="1"/>
  <c r="BB582" i="1"/>
  <c r="BA582" i="1"/>
  <c r="AZ582" i="1"/>
  <c r="AY582" i="1"/>
  <c r="AX582" i="1"/>
  <c r="AW582" i="1"/>
  <c r="AV582" i="1"/>
  <c r="AU582" i="1"/>
  <c r="AT582" i="1"/>
  <c r="AS582" i="1"/>
  <c r="AR582" i="1"/>
  <c r="AQ582" i="1"/>
  <c r="AP582" i="1"/>
  <c r="AO582" i="1"/>
  <c r="AN582" i="1"/>
  <c r="AM582" i="1"/>
  <c r="AL582" i="1"/>
  <c r="AK582" i="1"/>
  <c r="AJ582" i="1"/>
  <c r="AI582" i="1"/>
  <c r="AH582" i="1"/>
  <c r="AG582" i="1"/>
  <c r="AF582" i="1"/>
  <c r="AE582" i="1"/>
  <c r="AD582" i="1"/>
  <c r="AC582" i="1"/>
  <c r="AB582" i="1"/>
  <c r="AA582" i="1"/>
  <c r="Z582" i="1"/>
  <c r="Y582" i="1"/>
  <c r="X582" i="1"/>
  <c r="W582" i="1"/>
  <c r="V582" i="1"/>
  <c r="U582" i="1"/>
  <c r="DL581" i="1"/>
  <c r="DK581" i="1"/>
  <c r="DJ581" i="1"/>
  <c r="DI581" i="1"/>
  <c r="DF581" i="1"/>
  <c r="DE581" i="1"/>
  <c r="DD581" i="1"/>
  <c r="DC581" i="1"/>
  <c r="DA581" i="1"/>
  <c r="CZ581" i="1"/>
  <c r="CY581" i="1"/>
  <c r="CW581" i="1"/>
  <c r="CV581" i="1"/>
  <c r="CU581" i="1"/>
  <c r="CS581" i="1"/>
  <c r="CR581" i="1"/>
  <c r="CQ581" i="1"/>
  <c r="CP581" i="1"/>
  <c r="CO581" i="1"/>
  <c r="CN581" i="1"/>
  <c r="CM581" i="1"/>
  <c r="CL581" i="1"/>
  <c r="CJ581" i="1"/>
  <c r="CI581" i="1"/>
  <c r="CH581" i="1"/>
  <c r="CG581" i="1"/>
  <c r="CF581" i="1"/>
  <c r="CE581" i="1"/>
  <c r="CC581" i="1"/>
  <c r="CB581" i="1"/>
  <c r="CA581" i="1"/>
  <c r="BY581" i="1"/>
  <c r="BV581" i="1"/>
  <c r="BU581" i="1"/>
  <c r="BT581" i="1"/>
  <c r="BR581" i="1"/>
  <c r="BQ581" i="1"/>
  <c r="BO581" i="1"/>
  <c r="BN581" i="1"/>
  <c r="BL581" i="1"/>
  <c r="BK581" i="1"/>
  <c r="BJ581" i="1"/>
  <c r="BF581" i="1"/>
  <c r="BE581" i="1"/>
  <c r="BD581" i="1"/>
  <c r="BC581" i="1"/>
  <c r="BB581" i="1"/>
  <c r="BA581" i="1"/>
  <c r="AZ581" i="1"/>
  <c r="AY581" i="1"/>
  <c r="AX581" i="1"/>
  <c r="AW581" i="1"/>
  <c r="AV581" i="1"/>
  <c r="AU581" i="1"/>
  <c r="AT581" i="1"/>
  <c r="AS581" i="1"/>
  <c r="AR581" i="1"/>
  <c r="AQ581" i="1"/>
  <c r="AP581" i="1"/>
  <c r="AO581" i="1"/>
  <c r="AN581" i="1"/>
  <c r="AM581" i="1"/>
  <c r="AL581" i="1"/>
  <c r="AK581" i="1"/>
  <c r="AJ581" i="1"/>
  <c r="AI581" i="1"/>
  <c r="AH581" i="1"/>
  <c r="AG581" i="1"/>
  <c r="AF581" i="1"/>
  <c r="AE581" i="1"/>
  <c r="AD581" i="1"/>
  <c r="AC581" i="1"/>
  <c r="AB581" i="1"/>
  <c r="AA581" i="1"/>
  <c r="Z581" i="1"/>
  <c r="Y581" i="1"/>
  <c r="X581" i="1"/>
  <c r="W581" i="1"/>
  <c r="V581" i="1"/>
  <c r="U581" i="1"/>
  <c r="DL580" i="1"/>
  <c r="DK580" i="1"/>
  <c r="DJ580" i="1"/>
  <c r="DI580" i="1"/>
  <c r="DF580" i="1"/>
  <c r="DE580" i="1"/>
  <c r="DD580" i="1"/>
  <c r="DC580" i="1"/>
  <c r="DA580" i="1"/>
  <c r="CZ580" i="1"/>
  <c r="CY580" i="1"/>
  <c r="CW580" i="1"/>
  <c r="CV580" i="1"/>
  <c r="CU580" i="1"/>
  <c r="CS580" i="1"/>
  <c r="CR580" i="1"/>
  <c r="CQ580" i="1"/>
  <c r="CP580" i="1"/>
  <c r="CO580" i="1"/>
  <c r="CN580" i="1"/>
  <c r="CM580" i="1"/>
  <c r="CL580" i="1"/>
  <c r="CJ580" i="1"/>
  <c r="CI580" i="1"/>
  <c r="CH580" i="1"/>
  <c r="CG580" i="1"/>
  <c r="CF580" i="1"/>
  <c r="CE580" i="1"/>
  <c r="CC580" i="1"/>
  <c r="CB580" i="1"/>
  <c r="CA580" i="1"/>
  <c r="BY580" i="1"/>
  <c r="BV580" i="1"/>
  <c r="BU580" i="1"/>
  <c r="BT580" i="1"/>
  <c r="BR580" i="1"/>
  <c r="BQ580" i="1"/>
  <c r="BO580" i="1"/>
  <c r="BN580" i="1"/>
  <c r="BL580" i="1"/>
  <c r="BK580" i="1"/>
  <c r="BJ580" i="1"/>
  <c r="BF580" i="1"/>
  <c r="BE580" i="1"/>
  <c r="BD580" i="1"/>
  <c r="BC580" i="1"/>
  <c r="BB580" i="1"/>
  <c r="BA580" i="1"/>
  <c r="AZ580" i="1"/>
  <c r="AY580" i="1"/>
  <c r="AX580" i="1"/>
  <c r="AW580" i="1"/>
  <c r="AV580" i="1"/>
  <c r="AU580" i="1"/>
  <c r="AT580" i="1"/>
  <c r="AS580" i="1"/>
  <c r="AR580" i="1"/>
  <c r="AQ580" i="1"/>
  <c r="AP580" i="1"/>
  <c r="AO580" i="1"/>
  <c r="AN580" i="1"/>
  <c r="AM580" i="1"/>
  <c r="AL580" i="1"/>
  <c r="AK580" i="1"/>
  <c r="AJ580" i="1"/>
  <c r="AI580" i="1"/>
  <c r="AH580" i="1"/>
  <c r="AG580" i="1"/>
  <c r="AF580" i="1"/>
  <c r="AE580" i="1"/>
  <c r="AD580" i="1"/>
  <c r="AC580" i="1"/>
  <c r="AB580" i="1"/>
  <c r="AA580" i="1"/>
  <c r="Z580" i="1"/>
  <c r="Y580" i="1"/>
  <c r="X580" i="1"/>
  <c r="W580" i="1"/>
  <c r="V580" i="1"/>
  <c r="U580" i="1"/>
  <c r="DL579" i="1"/>
  <c r="DK579" i="1"/>
  <c r="DJ579" i="1"/>
  <c r="DI579" i="1"/>
  <c r="DF579" i="1"/>
  <c r="DE579" i="1"/>
  <c r="DD579" i="1"/>
  <c r="DC579" i="1"/>
  <c r="DA579" i="1"/>
  <c r="CZ579" i="1"/>
  <c r="CY579" i="1"/>
  <c r="CW579" i="1"/>
  <c r="CV579" i="1"/>
  <c r="CU579" i="1"/>
  <c r="CS579" i="1"/>
  <c r="CR579" i="1"/>
  <c r="CQ579" i="1"/>
  <c r="CP579" i="1"/>
  <c r="CO579" i="1"/>
  <c r="CN579" i="1"/>
  <c r="CM579" i="1"/>
  <c r="CL579" i="1"/>
  <c r="CJ579" i="1"/>
  <c r="CI579" i="1"/>
  <c r="CH579" i="1"/>
  <c r="CG579" i="1"/>
  <c r="CF579" i="1"/>
  <c r="CE579" i="1"/>
  <c r="CC579" i="1"/>
  <c r="CB579" i="1"/>
  <c r="CA579" i="1"/>
  <c r="BY579" i="1"/>
  <c r="BV579" i="1"/>
  <c r="BU579" i="1"/>
  <c r="BT579" i="1"/>
  <c r="BR579" i="1"/>
  <c r="BQ579" i="1"/>
  <c r="BO579" i="1"/>
  <c r="BN579" i="1"/>
  <c r="BL579" i="1"/>
  <c r="BK579" i="1"/>
  <c r="BJ579" i="1"/>
  <c r="BF579" i="1"/>
  <c r="BE579" i="1"/>
  <c r="BD579" i="1"/>
  <c r="BC579" i="1"/>
  <c r="BB579" i="1"/>
  <c r="BA579" i="1"/>
  <c r="AZ579" i="1"/>
  <c r="AY579" i="1"/>
  <c r="AX579" i="1"/>
  <c r="AW579" i="1"/>
  <c r="AV579" i="1"/>
  <c r="AU579" i="1"/>
  <c r="AT579" i="1"/>
  <c r="AS579" i="1"/>
  <c r="AR579" i="1"/>
  <c r="AQ579" i="1"/>
  <c r="AP579" i="1"/>
  <c r="AO579" i="1"/>
  <c r="AN579" i="1"/>
  <c r="AM579" i="1"/>
  <c r="AL579" i="1"/>
  <c r="AK579" i="1"/>
  <c r="AJ579" i="1"/>
  <c r="AI579" i="1"/>
  <c r="AH579" i="1"/>
  <c r="AG579" i="1"/>
  <c r="AF579" i="1"/>
  <c r="AE579" i="1"/>
  <c r="AD579" i="1"/>
  <c r="AC579" i="1"/>
  <c r="AB579" i="1"/>
  <c r="AA579" i="1"/>
  <c r="Z579" i="1"/>
  <c r="Y579" i="1"/>
  <c r="X579" i="1"/>
  <c r="W579" i="1"/>
  <c r="V579" i="1"/>
  <c r="U579" i="1"/>
  <c r="DL578" i="1"/>
  <c r="DK578" i="1"/>
  <c r="DJ578" i="1"/>
  <c r="DI578" i="1"/>
  <c r="DF578" i="1"/>
  <c r="DE578" i="1"/>
  <c r="DD578" i="1"/>
  <c r="DC578" i="1"/>
  <c r="DA578" i="1"/>
  <c r="CZ578" i="1"/>
  <c r="CY578" i="1"/>
  <c r="CW578" i="1"/>
  <c r="CV578" i="1"/>
  <c r="CU578" i="1"/>
  <c r="CS578" i="1"/>
  <c r="CR578" i="1"/>
  <c r="CQ578" i="1"/>
  <c r="CP578" i="1"/>
  <c r="CO578" i="1"/>
  <c r="CN578" i="1"/>
  <c r="CM578" i="1"/>
  <c r="CL578" i="1"/>
  <c r="CJ578" i="1"/>
  <c r="CI578" i="1"/>
  <c r="CH578" i="1"/>
  <c r="CG578" i="1"/>
  <c r="CF578" i="1"/>
  <c r="CE578" i="1"/>
  <c r="CC578" i="1"/>
  <c r="CB578" i="1"/>
  <c r="CA578" i="1"/>
  <c r="BY578" i="1"/>
  <c r="BV578" i="1"/>
  <c r="BU578" i="1"/>
  <c r="BT578" i="1"/>
  <c r="BR578" i="1"/>
  <c r="BQ578" i="1"/>
  <c r="BO578" i="1"/>
  <c r="BN578" i="1"/>
  <c r="BL578" i="1"/>
  <c r="BK578" i="1"/>
  <c r="BJ578" i="1"/>
  <c r="BF578" i="1"/>
  <c r="BE578" i="1"/>
  <c r="BD578" i="1"/>
  <c r="BC578" i="1"/>
  <c r="BB578" i="1"/>
  <c r="BA578" i="1"/>
  <c r="AZ578" i="1"/>
  <c r="AY578" i="1"/>
  <c r="AX578" i="1"/>
  <c r="AW578" i="1"/>
  <c r="AV578" i="1"/>
  <c r="AU578" i="1"/>
  <c r="AT578" i="1"/>
  <c r="AS578" i="1"/>
  <c r="AR578" i="1"/>
  <c r="AQ578" i="1"/>
  <c r="AP578" i="1"/>
  <c r="AO578" i="1"/>
  <c r="AN578" i="1"/>
  <c r="AM578" i="1"/>
  <c r="AL578" i="1"/>
  <c r="AK578" i="1"/>
  <c r="AJ578" i="1"/>
  <c r="AI578" i="1"/>
  <c r="AH578" i="1"/>
  <c r="AG578" i="1"/>
  <c r="AF578" i="1"/>
  <c r="AE578" i="1"/>
  <c r="AD578" i="1"/>
  <c r="AC578" i="1"/>
  <c r="AB578" i="1"/>
  <c r="AA578" i="1"/>
  <c r="Z578" i="1"/>
  <c r="Y578" i="1"/>
  <c r="X578" i="1"/>
  <c r="W578" i="1"/>
  <c r="V578" i="1"/>
  <c r="U578" i="1"/>
  <c r="DL577" i="1"/>
  <c r="DK577" i="1"/>
  <c r="DJ577" i="1"/>
  <c r="DI577" i="1"/>
  <c r="DF577" i="1"/>
  <c r="DE577" i="1"/>
  <c r="DD577" i="1"/>
  <c r="DC577" i="1"/>
  <c r="DA577" i="1"/>
  <c r="CZ577" i="1"/>
  <c r="CY577" i="1"/>
  <c r="CW577" i="1"/>
  <c r="CV577" i="1"/>
  <c r="CU577" i="1"/>
  <c r="CS577" i="1"/>
  <c r="CR577" i="1"/>
  <c r="CQ577" i="1"/>
  <c r="CP577" i="1"/>
  <c r="CO577" i="1"/>
  <c r="CN577" i="1"/>
  <c r="CM577" i="1"/>
  <c r="CL577" i="1"/>
  <c r="CJ577" i="1"/>
  <c r="CI577" i="1"/>
  <c r="CH577" i="1"/>
  <c r="CG577" i="1"/>
  <c r="CF577" i="1"/>
  <c r="CE577" i="1"/>
  <c r="CC577" i="1"/>
  <c r="CB577" i="1"/>
  <c r="CA577" i="1"/>
  <c r="BY577" i="1"/>
  <c r="BV577" i="1"/>
  <c r="BU577" i="1"/>
  <c r="BT577" i="1"/>
  <c r="BR577" i="1"/>
  <c r="BQ577" i="1"/>
  <c r="BO577" i="1"/>
  <c r="BN577" i="1"/>
  <c r="BL577" i="1"/>
  <c r="BK577" i="1"/>
  <c r="BJ577" i="1"/>
  <c r="BF577" i="1"/>
  <c r="BE577" i="1"/>
  <c r="BD577" i="1"/>
  <c r="BC577" i="1"/>
  <c r="BB577" i="1"/>
  <c r="BA577" i="1"/>
  <c r="AZ577" i="1"/>
  <c r="AY577" i="1"/>
  <c r="AX577" i="1"/>
  <c r="AW577" i="1"/>
  <c r="AV577" i="1"/>
  <c r="AU577" i="1"/>
  <c r="AT577" i="1"/>
  <c r="AS577" i="1"/>
  <c r="AR577" i="1"/>
  <c r="AQ577" i="1"/>
  <c r="AP577" i="1"/>
  <c r="AO577" i="1"/>
  <c r="AN577" i="1"/>
  <c r="AM577" i="1"/>
  <c r="AL577" i="1"/>
  <c r="AK577" i="1"/>
  <c r="AJ577" i="1"/>
  <c r="AI577" i="1"/>
  <c r="AH577" i="1"/>
  <c r="AG577" i="1"/>
  <c r="AF577" i="1"/>
  <c r="AE577" i="1"/>
  <c r="AD577" i="1"/>
  <c r="AC577" i="1"/>
  <c r="AB577" i="1"/>
  <c r="AA577" i="1"/>
  <c r="Z577" i="1"/>
  <c r="Y577" i="1"/>
  <c r="X577" i="1"/>
  <c r="W577" i="1"/>
  <c r="V577" i="1"/>
  <c r="U577" i="1"/>
  <c r="DL576" i="1"/>
  <c r="DK576" i="1"/>
  <c r="DJ576" i="1"/>
  <c r="DI576" i="1"/>
  <c r="DF576" i="1"/>
  <c r="DE576" i="1"/>
  <c r="DD576" i="1"/>
  <c r="DC576" i="1"/>
  <c r="DA576" i="1"/>
  <c r="CZ576" i="1"/>
  <c r="CY576" i="1"/>
  <c r="CW576" i="1"/>
  <c r="CV576" i="1"/>
  <c r="CU576" i="1"/>
  <c r="CS576" i="1"/>
  <c r="CR576" i="1"/>
  <c r="CQ576" i="1"/>
  <c r="CP576" i="1"/>
  <c r="CO576" i="1"/>
  <c r="CN576" i="1"/>
  <c r="CM576" i="1"/>
  <c r="CL576" i="1"/>
  <c r="CJ576" i="1"/>
  <c r="CI576" i="1"/>
  <c r="CH576" i="1"/>
  <c r="CG576" i="1"/>
  <c r="CF576" i="1"/>
  <c r="CE576" i="1"/>
  <c r="CC576" i="1"/>
  <c r="CB576" i="1"/>
  <c r="CA576" i="1"/>
  <c r="BY576" i="1"/>
  <c r="BV576" i="1"/>
  <c r="BU576" i="1"/>
  <c r="BT576" i="1"/>
  <c r="BR576" i="1"/>
  <c r="BQ576" i="1"/>
  <c r="BO576" i="1"/>
  <c r="BN576" i="1"/>
  <c r="BL576" i="1"/>
  <c r="BK576" i="1"/>
  <c r="BJ576" i="1"/>
  <c r="BF576" i="1"/>
  <c r="BE576" i="1"/>
  <c r="BD576" i="1"/>
  <c r="BC576" i="1"/>
  <c r="BB576" i="1"/>
  <c r="BA576" i="1"/>
  <c r="AZ576" i="1"/>
  <c r="AY576" i="1"/>
  <c r="AX576" i="1"/>
  <c r="AW576" i="1"/>
  <c r="AV576" i="1"/>
  <c r="AU576" i="1"/>
  <c r="AT576" i="1"/>
  <c r="AS576" i="1"/>
  <c r="AR576" i="1"/>
  <c r="AQ576" i="1"/>
  <c r="AP576" i="1"/>
  <c r="AO576" i="1"/>
  <c r="AN576" i="1"/>
  <c r="AM576" i="1"/>
  <c r="AL576" i="1"/>
  <c r="AK576" i="1"/>
  <c r="AJ576" i="1"/>
  <c r="AI576" i="1"/>
  <c r="AH576" i="1"/>
  <c r="AG576" i="1"/>
  <c r="AF576" i="1"/>
  <c r="AE576" i="1"/>
  <c r="AD576" i="1"/>
  <c r="AC576" i="1"/>
  <c r="AB576" i="1"/>
  <c r="AA576" i="1"/>
  <c r="Z576" i="1"/>
  <c r="Y576" i="1"/>
  <c r="X576" i="1"/>
  <c r="W576" i="1"/>
  <c r="V576" i="1"/>
  <c r="U576" i="1"/>
  <c r="DL575" i="1"/>
  <c r="DK575" i="1"/>
  <c r="DJ575" i="1"/>
  <c r="DI575" i="1"/>
  <c r="DF575" i="1"/>
  <c r="DE575" i="1"/>
  <c r="DD575" i="1"/>
  <c r="DC575" i="1"/>
  <c r="DA575" i="1"/>
  <c r="CZ575" i="1"/>
  <c r="CY575" i="1"/>
  <c r="CW575" i="1"/>
  <c r="CV575" i="1"/>
  <c r="CU575" i="1"/>
  <c r="CS575" i="1"/>
  <c r="CR575" i="1"/>
  <c r="CQ575" i="1"/>
  <c r="CP575" i="1"/>
  <c r="CO575" i="1"/>
  <c r="CN575" i="1"/>
  <c r="CM575" i="1"/>
  <c r="CL575" i="1"/>
  <c r="CJ575" i="1"/>
  <c r="CI575" i="1"/>
  <c r="CH575" i="1"/>
  <c r="CG575" i="1"/>
  <c r="CF575" i="1"/>
  <c r="CE575" i="1"/>
  <c r="CC575" i="1"/>
  <c r="CB575" i="1"/>
  <c r="CA575" i="1"/>
  <c r="BY575" i="1"/>
  <c r="BV575" i="1"/>
  <c r="BU575" i="1"/>
  <c r="BT575" i="1"/>
  <c r="BR575" i="1"/>
  <c r="BQ575" i="1"/>
  <c r="BO575" i="1"/>
  <c r="BN575" i="1"/>
  <c r="BL575" i="1"/>
  <c r="BK575" i="1"/>
  <c r="BJ575" i="1"/>
  <c r="BF575" i="1"/>
  <c r="BE575" i="1"/>
  <c r="BD575" i="1"/>
  <c r="BC575" i="1"/>
  <c r="BB575" i="1"/>
  <c r="BA575" i="1"/>
  <c r="AZ575" i="1"/>
  <c r="AY575" i="1"/>
  <c r="AX575" i="1"/>
  <c r="AW575" i="1"/>
  <c r="AV575" i="1"/>
  <c r="AU575" i="1"/>
  <c r="AT575" i="1"/>
  <c r="AS575" i="1"/>
  <c r="AR575" i="1"/>
  <c r="AQ575" i="1"/>
  <c r="AP575" i="1"/>
  <c r="AO575" i="1"/>
  <c r="AN575" i="1"/>
  <c r="AM575" i="1"/>
  <c r="AL575" i="1"/>
  <c r="AK575" i="1"/>
  <c r="AJ575" i="1"/>
  <c r="AI575" i="1"/>
  <c r="AH575" i="1"/>
  <c r="AG575" i="1"/>
  <c r="AF575" i="1"/>
  <c r="AE575" i="1"/>
  <c r="AD575" i="1"/>
  <c r="AC575" i="1"/>
  <c r="AB575" i="1"/>
  <c r="AA575" i="1"/>
  <c r="Z575" i="1"/>
  <c r="Y575" i="1"/>
  <c r="X575" i="1"/>
  <c r="W575" i="1"/>
  <c r="V575" i="1"/>
  <c r="U575" i="1"/>
  <c r="DL574" i="1"/>
  <c r="DK574" i="1"/>
  <c r="DJ574" i="1"/>
  <c r="DI574" i="1"/>
  <c r="DF574" i="1"/>
  <c r="DE574" i="1"/>
  <c r="DD574" i="1"/>
  <c r="DC574" i="1"/>
  <c r="DA574" i="1"/>
  <c r="CZ574" i="1"/>
  <c r="CY574" i="1"/>
  <c r="CW574" i="1"/>
  <c r="CV574" i="1"/>
  <c r="CU574" i="1"/>
  <c r="CS574" i="1"/>
  <c r="CR574" i="1"/>
  <c r="CQ574" i="1"/>
  <c r="CP574" i="1"/>
  <c r="CO574" i="1"/>
  <c r="CN574" i="1"/>
  <c r="CM574" i="1"/>
  <c r="CL574" i="1"/>
  <c r="CJ574" i="1"/>
  <c r="CI574" i="1"/>
  <c r="CH574" i="1"/>
  <c r="CG574" i="1"/>
  <c r="CF574" i="1"/>
  <c r="CE574" i="1"/>
  <c r="CC574" i="1"/>
  <c r="CB574" i="1"/>
  <c r="CA574" i="1"/>
  <c r="BY574" i="1"/>
  <c r="BV574" i="1"/>
  <c r="BU574" i="1"/>
  <c r="BT574" i="1"/>
  <c r="BR574" i="1"/>
  <c r="BQ574" i="1"/>
  <c r="BO574" i="1"/>
  <c r="BN574" i="1"/>
  <c r="BL574" i="1"/>
  <c r="BK574" i="1"/>
  <c r="BJ574" i="1"/>
  <c r="BF574" i="1"/>
  <c r="BE574" i="1"/>
  <c r="BD574" i="1"/>
  <c r="BC574" i="1"/>
  <c r="BB574" i="1"/>
  <c r="BA574" i="1"/>
  <c r="AZ574" i="1"/>
  <c r="AY574" i="1"/>
  <c r="AX574" i="1"/>
  <c r="AW574" i="1"/>
  <c r="AV574" i="1"/>
  <c r="AU574" i="1"/>
  <c r="AT574" i="1"/>
  <c r="AS574" i="1"/>
  <c r="AR574" i="1"/>
  <c r="AQ574" i="1"/>
  <c r="AP574" i="1"/>
  <c r="AO574" i="1"/>
  <c r="AN574" i="1"/>
  <c r="AM574" i="1"/>
  <c r="AL574" i="1"/>
  <c r="AK574" i="1"/>
  <c r="AJ574" i="1"/>
  <c r="AI574" i="1"/>
  <c r="AH574" i="1"/>
  <c r="AG574" i="1"/>
  <c r="AF574" i="1"/>
  <c r="AE574" i="1"/>
  <c r="AD574" i="1"/>
  <c r="AC574" i="1"/>
  <c r="AB574" i="1"/>
  <c r="AA574" i="1"/>
  <c r="Z574" i="1"/>
  <c r="Y574" i="1"/>
  <c r="X574" i="1"/>
  <c r="W574" i="1"/>
  <c r="V574" i="1"/>
  <c r="U574" i="1"/>
  <c r="DL573" i="1"/>
  <c r="DK573" i="1"/>
  <c r="DJ573" i="1"/>
  <c r="DI573" i="1"/>
  <c r="DF573" i="1"/>
  <c r="DE573" i="1"/>
  <c r="DD573" i="1"/>
  <c r="DC573" i="1"/>
  <c r="DA573" i="1"/>
  <c r="CZ573" i="1"/>
  <c r="CY573" i="1"/>
  <c r="CW573" i="1"/>
  <c r="CV573" i="1"/>
  <c r="CU573" i="1"/>
  <c r="CS573" i="1"/>
  <c r="CR573" i="1"/>
  <c r="CQ573" i="1"/>
  <c r="CP573" i="1"/>
  <c r="CO573" i="1"/>
  <c r="CN573" i="1"/>
  <c r="CM573" i="1"/>
  <c r="CL573" i="1"/>
  <c r="CJ573" i="1"/>
  <c r="CI573" i="1"/>
  <c r="CH573" i="1"/>
  <c r="CG573" i="1"/>
  <c r="CF573" i="1"/>
  <c r="CE573" i="1"/>
  <c r="CC573" i="1"/>
  <c r="CB573" i="1"/>
  <c r="CA573" i="1"/>
  <c r="BY573" i="1"/>
  <c r="BV573" i="1"/>
  <c r="BU573" i="1"/>
  <c r="BT573" i="1"/>
  <c r="BR573" i="1"/>
  <c r="BQ573" i="1"/>
  <c r="BO573" i="1"/>
  <c r="BN573" i="1"/>
  <c r="BL573" i="1"/>
  <c r="BK573" i="1"/>
  <c r="BJ573" i="1"/>
  <c r="BF573" i="1"/>
  <c r="BE573" i="1"/>
  <c r="BD573" i="1"/>
  <c r="BC573" i="1"/>
  <c r="BB573" i="1"/>
  <c r="BA573" i="1"/>
  <c r="AZ573" i="1"/>
  <c r="AY573" i="1"/>
  <c r="AX573" i="1"/>
  <c r="AW573" i="1"/>
  <c r="AV573" i="1"/>
  <c r="AU573" i="1"/>
  <c r="AT573" i="1"/>
  <c r="AS573" i="1"/>
  <c r="AR573" i="1"/>
  <c r="AQ573" i="1"/>
  <c r="AP573" i="1"/>
  <c r="AO573" i="1"/>
  <c r="AN573" i="1"/>
  <c r="AM573" i="1"/>
  <c r="AL573" i="1"/>
  <c r="AK573" i="1"/>
  <c r="AJ573" i="1"/>
  <c r="AI573" i="1"/>
  <c r="AH573" i="1"/>
  <c r="AG573" i="1"/>
  <c r="AF573" i="1"/>
  <c r="AE573" i="1"/>
  <c r="AD573" i="1"/>
  <c r="AC573" i="1"/>
  <c r="AB573" i="1"/>
  <c r="AA573" i="1"/>
  <c r="Z573" i="1"/>
  <c r="Y573" i="1"/>
  <c r="X573" i="1"/>
  <c r="W573" i="1"/>
  <c r="V573" i="1"/>
  <c r="U573" i="1"/>
  <c r="DL572" i="1"/>
  <c r="DK572" i="1"/>
  <c r="DJ572" i="1"/>
  <c r="DI572" i="1"/>
  <c r="DF572" i="1"/>
  <c r="DE572" i="1"/>
  <c r="DD572" i="1"/>
  <c r="DC572" i="1"/>
  <c r="DA572" i="1"/>
  <c r="CZ572" i="1"/>
  <c r="CY572" i="1"/>
  <c r="CW572" i="1"/>
  <c r="CV572" i="1"/>
  <c r="CU572" i="1"/>
  <c r="CS572" i="1"/>
  <c r="CR572" i="1"/>
  <c r="CQ572" i="1"/>
  <c r="CP572" i="1"/>
  <c r="CO572" i="1"/>
  <c r="CN572" i="1"/>
  <c r="CM572" i="1"/>
  <c r="CL572" i="1"/>
  <c r="CJ572" i="1"/>
  <c r="CI572" i="1"/>
  <c r="CH572" i="1"/>
  <c r="CG572" i="1"/>
  <c r="CF572" i="1"/>
  <c r="CE572" i="1"/>
  <c r="CC572" i="1"/>
  <c r="CB572" i="1"/>
  <c r="CA572" i="1"/>
  <c r="BY572" i="1"/>
  <c r="BV572" i="1"/>
  <c r="BU572" i="1"/>
  <c r="BT572" i="1"/>
  <c r="BR572" i="1"/>
  <c r="BQ572" i="1"/>
  <c r="BO572" i="1"/>
  <c r="BN572" i="1"/>
  <c r="BL572" i="1"/>
  <c r="BK572" i="1"/>
  <c r="BJ572" i="1"/>
  <c r="BF572" i="1"/>
  <c r="BE572" i="1"/>
  <c r="BD572" i="1"/>
  <c r="BC572" i="1"/>
  <c r="BB572" i="1"/>
  <c r="BA572" i="1"/>
  <c r="AZ572" i="1"/>
  <c r="AY572" i="1"/>
  <c r="AX572" i="1"/>
  <c r="AW572" i="1"/>
  <c r="AV572" i="1"/>
  <c r="AU572" i="1"/>
  <c r="AT572" i="1"/>
  <c r="AS572" i="1"/>
  <c r="AR572" i="1"/>
  <c r="AQ572" i="1"/>
  <c r="AP572" i="1"/>
  <c r="AO572" i="1"/>
  <c r="AN572" i="1"/>
  <c r="AM572" i="1"/>
  <c r="AL572" i="1"/>
  <c r="AK572" i="1"/>
  <c r="AJ572" i="1"/>
  <c r="AI572" i="1"/>
  <c r="AH572" i="1"/>
  <c r="AG572" i="1"/>
  <c r="AF572" i="1"/>
  <c r="AE572" i="1"/>
  <c r="AD572" i="1"/>
  <c r="AC572" i="1"/>
  <c r="AB572" i="1"/>
  <c r="AA572" i="1"/>
  <c r="Z572" i="1"/>
  <c r="Y572" i="1"/>
  <c r="X572" i="1"/>
  <c r="W572" i="1"/>
  <c r="V572" i="1"/>
  <c r="U572" i="1"/>
  <c r="DL571" i="1"/>
  <c r="DK571" i="1"/>
  <c r="DJ571" i="1"/>
  <c r="DI571" i="1"/>
  <c r="DF571" i="1"/>
  <c r="DE571" i="1"/>
  <c r="DD571" i="1"/>
  <c r="DC571" i="1"/>
  <c r="DA571" i="1"/>
  <c r="CZ571" i="1"/>
  <c r="CY571" i="1"/>
  <c r="CW571" i="1"/>
  <c r="CV571" i="1"/>
  <c r="CU571" i="1"/>
  <c r="CS571" i="1"/>
  <c r="CR571" i="1"/>
  <c r="CQ571" i="1"/>
  <c r="CP571" i="1"/>
  <c r="CO571" i="1"/>
  <c r="CN571" i="1"/>
  <c r="CM571" i="1"/>
  <c r="CL571" i="1"/>
  <c r="CJ571" i="1"/>
  <c r="CI571" i="1"/>
  <c r="CH571" i="1"/>
  <c r="CG571" i="1"/>
  <c r="CF571" i="1"/>
  <c r="CE571" i="1"/>
  <c r="CC571" i="1"/>
  <c r="CB571" i="1"/>
  <c r="CA571" i="1"/>
  <c r="BY571" i="1"/>
  <c r="BV571" i="1"/>
  <c r="BU571" i="1"/>
  <c r="BT571" i="1"/>
  <c r="BR571" i="1"/>
  <c r="BQ571" i="1"/>
  <c r="BO571" i="1"/>
  <c r="BN571" i="1"/>
  <c r="BL571" i="1"/>
  <c r="BK571" i="1"/>
  <c r="BJ571" i="1"/>
  <c r="BF571" i="1"/>
  <c r="BE571" i="1"/>
  <c r="BD571" i="1"/>
  <c r="BC571" i="1"/>
  <c r="BB571" i="1"/>
  <c r="BA571" i="1"/>
  <c r="AZ571" i="1"/>
  <c r="AY571" i="1"/>
  <c r="AX571" i="1"/>
  <c r="AW571" i="1"/>
  <c r="AV571" i="1"/>
  <c r="AU571" i="1"/>
  <c r="AT571" i="1"/>
  <c r="AS571" i="1"/>
  <c r="AR571" i="1"/>
  <c r="AQ571" i="1"/>
  <c r="AP571" i="1"/>
  <c r="AO571" i="1"/>
  <c r="AN571" i="1"/>
  <c r="AM571" i="1"/>
  <c r="AL571" i="1"/>
  <c r="AK571" i="1"/>
  <c r="AJ571" i="1"/>
  <c r="AI571" i="1"/>
  <c r="AH571" i="1"/>
  <c r="AG571" i="1"/>
  <c r="AF571" i="1"/>
  <c r="AE571" i="1"/>
  <c r="AD571" i="1"/>
  <c r="AC571" i="1"/>
  <c r="AB571" i="1"/>
  <c r="AA571" i="1"/>
  <c r="Z571" i="1"/>
  <c r="Y571" i="1"/>
  <c r="X571" i="1"/>
  <c r="W571" i="1"/>
  <c r="V571" i="1"/>
  <c r="U571" i="1"/>
  <c r="DL570" i="1"/>
  <c r="DK570" i="1"/>
  <c r="DJ570" i="1"/>
  <c r="DI570" i="1"/>
  <c r="DF570" i="1"/>
  <c r="DE570" i="1"/>
  <c r="DD570" i="1"/>
  <c r="DC570" i="1"/>
  <c r="DA570" i="1"/>
  <c r="CZ570" i="1"/>
  <c r="CY570" i="1"/>
  <c r="CW570" i="1"/>
  <c r="CV570" i="1"/>
  <c r="CU570" i="1"/>
  <c r="CS570" i="1"/>
  <c r="CR570" i="1"/>
  <c r="CQ570" i="1"/>
  <c r="CP570" i="1"/>
  <c r="CO570" i="1"/>
  <c r="CN570" i="1"/>
  <c r="CM570" i="1"/>
  <c r="CL570" i="1"/>
  <c r="CJ570" i="1"/>
  <c r="CI570" i="1"/>
  <c r="CH570" i="1"/>
  <c r="CG570" i="1"/>
  <c r="CF570" i="1"/>
  <c r="CE570" i="1"/>
  <c r="CC570" i="1"/>
  <c r="CB570" i="1"/>
  <c r="CA570" i="1"/>
  <c r="BY570" i="1"/>
  <c r="BV570" i="1"/>
  <c r="BU570" i="1"/>
  <c r="BT570" i="1"/>
  <c r="BR570" i="1"/>
  <c r="BQ570" i="1"/>
  <c r="BO570" i="1"/>
  <c r="BN570" i="1"/>
  <c r="BL570" i="1"/>
  <c r="BK570" i="1"/>
  <c r="BJ570" i="1"/>
  <c r="BF570" i="1"/>
  <c r="BE570" i="1"/>
  <c r="BD570" i="1"/>
  <c r="BC570" i="1"/>
  <c r="BB570" i="1"/>
  <c r="BA570" i="1"/>
  <c r="AZ570" i="1"/>
  <c r="AY570" i="1"/>
  <c r="AX570" i="1"/>
  <c r="AW570" i="1"/>
  <c r="AV570" i="1"/>
  <c r="AU570" i="1"/>
  <c r="AT570" i="1"/>
  <c r="AS570" i="1"/>
  <c r="AR570" i="1"/>
  <c r="AQ570" i="1"/>
  <c r="AP570" i="1"/>
  <c r="AO570" i="1"/>
  <c r="AN570" i="1"/>
  <c r="AM570" i="1"/>
  <c r="AL570" i="1"/>
  <c r="AK570" i="1"/>
  <c r="AJ570" i="1"/>
  <c r="AI570" i="1"/>
  <c r="AH570" i="1"/>
  <c r="AG570" i="1"/>
  <c r="AF570" i="1"/>
  <c r="AE570" i="1"/>
  <c r="AD570" i="1"/>
  <c r="AC570" i="1"/>
  <c r="AB570" i="1"/>
  <c r="AA570" i="1"/>
  <c r="Z570" i="1"/>
  <c r="Y570" i="1"/>
  <c r="X570" i="1"/>
  <c r="W570" i="1"/>
  <c r="V570" i="1"/>
  <c r="U570" i="1"/>
  <c r="DL569" i="1"/>
  <c r="DK569" i="1"/>
  <c r="DJ569" i="1"/>
  <c r="DI569" i="1"/>
  <c r="DF569" i="1"/>
  <c r="DE569" i="1"/>
  <c r="DD569" i="1"/>
  <c r="DC569" i="1"/>
  <c r="DA569" i="1"/>
  <c r="CZ569" i="1"/>
  <c r="CY569" i="1"/>
  <c r="CW569" i="1"/>
  <c r="CV569" i="1"/>
  <c r="CU569" i="1"/>
  <c r="CS569" i="1"/>
  <c r="CR569" i="1"/>
  <c r="CQ569" i="1"/>
  <c r="CP569" i="1"/>
  <c r="CO569" i="1"/>
  <c r="CN569" i="1"/>
  <c r="CM569" i="1"/>
  <c r="CL569" i="1"/>
  <c r="CJ569" i="1"/>
  <c r="CI569" i="1"/>
  <c r="CH569" i="1"/>
  <c r="CG569" i="1"/>
  <c r="CF569" i="1"/>
  <c r="CE569" i="1"/>
  <c r="CC569" i="1"/>
  <c r="CB569" i="1"/>
  <c r="CA569" i="1"/>
  <c r="BY569" i="1"/>
  <c r="BV569" i="1"/>
  <c r="BU569" i="1"/>
  <c r="BT569" i="1"/>
  <c r="BR569" i="1"/>
  <c r="BQ569" i="1"/>
  <c r="BO569" i="1"/>
  <c r="BN569" i="1"/>
  <c r="BL569" i="1"/>
  <c r="BK569" i="1"/>
  <c r="BJ569" i="1"/>
  <c r="BF569" i="1"/>
  <c r="BE569" i="1"/>
  <c r="BD569" i="1"/>
  <c r="BC569" i="1"/>
  <c r="BB569" i="1"/>
  <c r="BA569" i="1"/>
  <c r="AZ569" i="1"/>
  <c r="AY569" i="1"/>
  <c r="AX569" i="1"/>
  <c r="AW569" i="1"/>
  <c r="AV569" i="1"/>
  <c r="AU569" i="1"/>
  <c r="AT569" i="1"/>
  <c r="AS569" i="1"/>
  <c r="AR569" i="1"/>
  <c r="AQ569" i="1"/>
  <c r="AP569" i="1"/>
  <c r="AO569" i="1"/>
  <c r="AN569" i="1"/>
  <c r="AM569" i="1"/>
  <c r="AL569" i="1"/>
  <c r="AK569" i="1"/>
  <c r="AJ569" i="1"/>
  <c r="AI569" i="1"/>
  <c r="AH569" i="1"/>
  <c r="AG569" i="1"/>
  <c r="AF569" i="1"/>
  <c r="AE569" i="1"/>
  <c r="AD569" i="1"/>
  <c r="AC569" i="1"/>
  <c r="AB569" i="1"/>
  <c r="AA569" i="1"/>
  <c r="Z569" i="1"/>
  <c r="Y569" i="1"/>
  <c r="X569" i="1"/>
  <c r="W569" i="1"/>
  <c r="V569" i="1"/>
  <c r="U569" i="1"/>
  <c r="DL568" i="1"/>
  <c r="DK568" i="1"/>
  <c r="DJ568" i="1"/>
  <c r="DI568" i="1"/>
  <c r="DF568" i="1"/>
  <c r="DE568" i="1"/>
  <c r="DD568" i="1"/>
  <c r="DC568" i="1"/>
  <c r="DA568" i="1"/>
  <c r="CZ568" i="1"/>
  <c r="CY568" i="1"/>
  <c r="CW568" i="1"/>
  <c r="CV568" i="1"/>
  <c r="CU568" i="1"/>
  <c r="CS568" i="1"/>
  <c r="CR568" i="1"/>
  <c r="CQ568" i="1"/>
  <c r="CP568" i="1"/>
  <c r="CO568" i="1"/>
  <c r="CN568" i="1"/>
  <c r="CM568" i="1"/>
  <c r="CL568" i="1"/>
  <c r="CJ568" i="1"/>
  <c r="CI568" i="1"/>
  <c r="CH568" i="1"/>
  <c r="CG568" i="1"/>
  <c r="CF568" i="1"/>
  <c r="CE568" i="1"/>
  <c r="CC568" i="1"/>
  <c r="CB568" i="1"/>
  <c r="CA568" i="1"/>
  <c r="BY568" i="1"/>
  <c r="BV568" i="1"/>
  <c r="BU568" i="1"/>
  <c r="BT568" i="1"/>
  <c r="BR568" i="1"/>
  <c r="BQ568" i="1"/>
  <c r="BO568" i="1"/>
  <c r="BN568" i="1"/>
  <c r="BL568" i="1"/>
  <c r="BK568" i="1"/>
  <c r="BJ568" i="1"/>
  <c r="BF568" i="1"/>
  <c r="BE568" i="1"/>
  <c r="BD568" i="1"/>
  <c r="BC568" i="1"/>
  <c r="BB568" i="1"/>
  <c r="BA568" i="1"/>
  <c r="AZ568" i="1"/>
  <c r="AY568" i="1"/>
  <c r="AX568" i="1"/>
  <c r="AW568" i="1"/>
  <c r="AV568" i="1"/>
  <c r="AU568" i="1"/>
  <c r="AT568" i="1"/>
  <c r="AS568" i="1"/>
  <c r="AR568" i="1"/>
  <c r="AQ568" i="1"/>
  <c r="AP568" i="1"/>
  <c r="AO568" i="1"/>
  <c r="AN568" i="1"/>
  <c r="AM568" i="1"/>
  <c r="AL568" i="1"/>
  <c r="AK568" i="1"/>
  <c r="AJ568" i="1"/>
  <c r="AI568" i="1"/>
  <c r="AH568" i="1"/>
  <c r="AG568" i="1"/>
  <c r="AF568" i="1"/>
  <c r="AE568" i="1"/>
  <c r="AD568" i="1"/>
  <c r="AC568" i="1"/>
  <c r="AB568" i="1"/>
  <c r="AA568" i="1"/>
  <c r="Z568" i="1"/>
  <c r="Y568" i="1"/>
  <c r="X568" i="1"/>
  <c r="W568" i="1"/>
  <c r="V568" i="1"/>
  <c r="U568" i="1"/>
  <c r="DL567" i="1"/>
  <c r="DK567" i="1"/>
  <c r="DJ567" i="1"/>
  <c r="DI567" i="1"/>
  <c r="DF567" i="1"/>
  <c r="DE567" i="1"/>
  <c r="DD567" i="1"/>
  <c r="DC567" i="1"/>
  <c r="DA567" i="1"/>
  <c r="CZ567" i="1"/>
  <c r="CY567" i="1"/>
  <c r="CW567" i="1"/>
  <c r="CV567" i="1"/>
  <c r="CU567" i="1"/>
  <c r="CS567" i="1"/>
  <c r="CR567" i="1"/>
  <c r="CQ567" i="1"/>
  <c r="CP567" i="1"/>
  <c r="CO567" i="1"/>
  <c r="CN567" i="1"/>
  <c r="CM567" i="1"/>
  <c r="CL567" i="1"/>
  <c r="CJ567" i="1"/>
  <c r="CI567" i="1"/>
  <c r="CH567" i="1"/>
  <c r="CG567" i="1"/>
  <c r="CF567" i="1"/>
  <c r="CE567" i="1"/>
  <c r="CC567" i="1"/>
  <c r="CB567" i="1"/>
  <c r="CA567" i="1"/>
  <c r="BY567" i="1"/>
  <c r="BV567" i="1"/>
  <c r="BU567" i="1"/>
  <c r="BT567" i="1"/>
  <c r="BR567" i="1"/>
  <c r="BQ567" i="1"/>
  <c r="BO567" i="1"/>
  <c r="BN567" i="1"/>
  <c r="BL567" i="1"/>
  <c r="BK567" i="1"/>
  <c r="BJ567" i="1"/>
  <c r="BF567" i="1"/>
  <c r="BE567" i="1"/>
  <c r="BD567" i="1"/>
  <c r="BC567" i="1"/>
  <c r="BB567" i="1"/>
  <c r="BA567" i="1"/>
  <c r="AZ567" i="1"/>
  <c r="AY567" i="1"/>
  <c r="AX567" i="1"/>
  <c r="AW567" i="1"/>
  <c r="AV567" i="1"/>
  <c r="AU567" i="1"/>
  <c r="AT567" i="1"/>
  <c r="AS567" i="1"/>
  <c r="AR567" i="1"/>
  <c r="AQ567" i="1"/>
  <c r="AP567" i="1"/>
  <c r="AO567" i="1"/>
  <c r="AN567" i="1"/>
  <c r="AM567" i="1"/>
  <c r="AL567" i="1"/>
  <c r="AK567" i="1"/>
  <c r="AJ567" i="1"/>
  <c r="AI567" i="1"/>
  <c r="AH567" i="1"/>
  <c r="AG567" i="1"/>
  <c r="AF567" i="1"/>
  <c r="AE567" i="1"/>
  <c r="AD567" i="1"/>
  <c r="AC567" i="1"/>
  <c r="AB567" i="1"/>
  <c r="AA567" i="1"/>
  <c r="Z567" i="1"/>
  <c r="Y567" i="1"/>
  <c r="X567" i="1"/>
  <c r="W567" i="1"/>
  <c r="V567" i="1"/>
  <c r="U567" i="1"/>
  <c r="DL566" i="1"/>
  <c r="DK566" i="1"/>
  <c r="DJ566" i="1"/>
  <c r="DI566" i="1"/>
  <c r="DF566" i="1"/>
  <c r="DE566" i="1"/>
  <c r="DD566" i="1"/>
  <c r="DC566" i="1"/>
  <c r="DA566" i="1"/>
  <c r="CZ566" i="1"/>
  <c r="CY566" i="1"/>
  <c r="CW566" i="1"/>
  <c r="CV566" i="1"/>
  <c r="CU566" i="1"/>
  <c r="CS566" i="1"/>
  <c r="CR566" i="1"/>
  <c r="CQ566" i="1"/>
  <c r="CP566" i="1"/>
  <c r="CO566" i="1"/>
  <c r="CN566" i="1"/>
  <c r="CM566" i="1"/>
  <c r="CL566" i="1"/>
  <c r="CJ566" i="1"/>
  <c r="CI566" i="1"/>
  <c r="CH566" i="1"/>
  <c r="CG566" i="1"/>
  <c r="CF566" i="1"/>
  <c r="CE566" i="1"/>
  <c r="CC566" i="1"/>
  <c r="CB566" i="1"/>
  <c r="CA566" i="1"/>
  <c r="BY566" i="1"/>
  <c r="BV566" i="1"/>
  <c r="BU566" i="1"/>
  <c r="BT566" i="1"/>
  <c r="BR566" i="1"/>
  <c r="BQ566" i="1"/>
  <c r="BO566" i="1"/>
  <c r="BN566" i="1"/>
  <c r="BL566" i="1"/>
  <c r="BK566" i="1"/>
  <c r="BJ566" i="1"/>
  <c r="BF566" i="1"/>
  <c r="BE566" i="1"/>
  <c r="BD566" i="1"/>
  <c r="BC566" i="1"/>
  <c r="BB566" i="1"/>
  <c r="BA566" i="1"/>
  <c r="AZ566" i="1"/>
  <c r="AY566" i="1"/>
  <c r="AX566" i="1"/>
  <c r="AW566" i="1"/>
  <c r="AV566" i="1"/>
  <c r="AU566" i="1"/>
  <c r="AT566" i="1"/>
  <c r="AS566" i="1"/>
  <c r="AR566" i="1"/>
  <c r="AQ566" i="1"/>
  <c r="AP566" i="1"/>
  <c r="AO566" i="1"/>
  <c r="AN566" i="1"/>
  <c r="AM566" i="1"/>
  <c r="AL566" i="1"/>
  <c r="AK566" i="1"/>
  <c r="AJ566" i="1"/>
  <c r="AI566" i="1"/>
  <c r="AH566" i="1"/>
  <c r="AG566" i="1"/>
  <c r="AF566" i="1"/>
  <c r="AE566" i="1"/>
  <c r="AD566" i="1"/>
  <c r="AC566" i="1"/>
  <c r="AB566" i="1"/>
  <c r="AA566" i="1"/>
  <c r="Z566" i="1"/>
  <c r="Y566" i="1"/>
  <c r="X566" i="1"/>
  <c r="W566" i="1"/>
  <c r="V566" i="1"/>
  <c r="U566" i="1"/>
  <c r="DL565" i="1"/>
  <c r="DK565" i="1"/>
  <c r="DJ565" i="1"/>
  <c r="DI565" i="1"/>
  <c r="DF565" i="1"/>
  <c r="DE565" i="1"/>
  <c r="DD565" i="1"/>
  <c r="DC565" i="1"/>
  <c r="DA565" i="1"/>
  <c r="CZ565" i="1"/>
  <c r="CY565" i="1"/>
  <c r="CW565" i="1"/>
  <c r="CV565" i="1"/>
  <c r="CU565" i="1"/>
  <c r="CS565" i="1"/>
  <c r="CR565" i="1"/>
  <c r="CQ565" i="1"/>
  <c r="CP565" i="1"/>
  <c r="CO565" i="1"/>
  <c r="CN565" i="1"/>
  <c r="CM565" i="1"/>
  <c r="CL565" i="1"/>
  <c r="CJ565" i="1"/>
  <c r="CI565" i="1"/>
  <c r="CH565" i="1"/>
  <c r="CG565" i="1"/>
  <c r="CF565" i="1"/>
  <c r="CE565" i="1"/>
  <c r="CC565" i="1"/>
  <c r="CB565" i="1"/>
  <c r="CA565" i="1"/>
  <c r="BY565" i="1"/>
  <c r="BV565" i="1"/>
  <c r="BU565" i="1"/>
  <c r="BT565" i="1"/>
  <c r="BR565" i="1"/>
  <c r="BQ565" i="1"/>
  <c r="BO565" i="1"/>
  <c r="BN565" i="1"/>
  <c r="BL565" i="1"/>
  <c r="BK565" i="1"/>
  <c r="BJ565" i="1"/>
  <c r="BF565" i="1"/>
  <c r="BE565" i="1"/>
  <c r="BD565" i="1"/>
  <c r="BC565" i="1"/>
  <c r="BB565" i="1"/>
  <c r="BA565" i="1"/>
  <c r="AZ565" i="1"/>
  <c r="AY565" i="1"/>
  <c r="AX565" i="1"/>
  <c r="AW565" i="1"/>
  <c r="AV565" i="1"/>
  <c r="AU565" i="1"/>
  <c r="AT565" i="1"/>
  <c r="AS565" i="1"/>
  <c r="AR565" i="1"/>
  <c r="AQ565" i="1"/>
  <c r="AP565" i="1"/>
  <c r="AO565" i="1"/>
  <c r="AN565" i="1"/>
  <c r="AM565" i="1"/>
  <c r="AL565" i="1"/>
  <c r="AK565" i="1"/>
  <c r="AJ565" i="1"/>
  <c r="AI565" i="1"/>
  <c r="AH565" i="1"/>
  <c r="AG565" i="1"/>
  <c r="AF565" i="1"/>
  <c r="AE565" i="1"/>
  <c r="AD565" i="1"/>
  <c r="AC565" i="1"/>
  <c r="AB565" i="1"/>
  <c r="AA565" i="1"/>
  <c r="Z565" i="1"/>
  <c r="Y565" i="1"/>
  <c r="X565" i="1"/>
  <c r="W565" i="1"/>
  <c r="V565" i="1"/>
  <c r="U565" i="1"/>
  <c r="DL564" i="1"/>
  <c r="DK564" i="1"/>
  <c r="DJ564" i="1"/>
  <c r="DI564" i="1"/>
  <c r="DF564" i="1"/>
  <c r="DE564" i="1"/>
  <c r="DD564" i="1"/>
  <c r="DC564" i="1"/>
  <c r="DA564" i="1"/>
  <c r="CZ564" i="1"/>
  <c r="CY564" i="1"/>
  <c r="CW564" i="1"/>
  <c r="CV564" i="1"/>
  <c r="CU564" i="1"/>
  <c r="CS564" i="1"/>
  <c r="CR564" i="1"/>
  <c r="CQ564" i="1"/>
  <c r="CP564" i="1"/>
  <c r="CO564" i="1"/>
  <c r="CN564" i="1"/>
  <c r="CM564" i="1"/>
  <c r="CL564" i="1"/>
  <c r="CJ564" i="1"/>
  <c r="CI564" i="1"/>
  <c r="CH564" i="1"/>
  <c r="CG564" i="1"/>
  <c r="CF564" i="1"/>
  <c r="CE564" i="1"/>
  <c r="CC564" i="1"/>
  <c r="CB564" i="1"/>
  <c r="CA564" i="1"/>
  <c r="BY564" i="1"/>
  <c r="BV564" i="1"/>
  <c r="BU564" i="1"/>
  <c r="BT564" i="1"/>
  <c r="BR564" i="1"/>
  <c r="BQ564" i="1"/>
  <c r="BO564" i="1"/>
  <c r="BN564" i="1"/>
  <c r="BL564" i="1"/>
  <c r="BK564" i="1"/>
  <c r="BJ564" i="1"/>
  <c r="BF564" i="1"/>
  <c r="BE564" i="1"/>
  <c r="BD564" i="1"/>
  <c r="BC564" i="1"/>
  <c r="BB564" i="1"/>
  <c r="BA564" i="1"/>
  <c r="AZ564" i="1"/>
  <c r="AY564" i="1"/>
  <c r="AX564" i="1"/>
  <c r="AW564" i="1"/>
  <c r="AV564" i="1"/>
  <c r="AU564" i="1"/>
  <c r="AT564" i="1"/>
  <c r="AS564" i="1"/>
  <c r="AR564" i="1"/>
  <c r="AQ564" i="1"/>
  <c r="AP564" i="1"/>
  <c r="AO564" i="1"/>
  <c r="AN564" i="1"/>
  <c r="AM564" i="1"/>
  <c r="AL564" i="1"/>
  <c r="AK564" i="1"/>
  <c r="AJ564" i="1"/>
  <c r="AI564" i="1"/>
  <c r="AH564" i="1"/>
  <c r="AG564" i="1"/>
  <c r="AF564" i="1"/>
  <c r="AE564" i="1"/>
  <c r="AD564" i="1"/>
  <c r="AC564" i="1"/>
  <c r="AB564" i="1"/>
  <c r="AA564" i="1"/>
  <c r="Z564" i="1"/>
  <c r="Y564" i="1"/>
  <c r="X564" i="1"/>
  <c r="W564" i="1"/>
  <c r="V564" i="1"/>
  <c r="U564" i="1"/>
  <c r="DL563" i="1"/>
  <c r="DK563" i="1"/>
  <c r="DJ563" i="1"/>
  <c r="DI563" i="1"/>
  <c r="DF563" i="1"/>
  <c r="DE563" i="1"/>
  <c r="DD563" i="1"/>
  <c r="DC563" i="1"/>
  <c r="DA563" i="1"/>
  <c r="CZ563" i="1"/>
  <c r="CY563" i="1"/>
  <c r="CW563" i="1"/>
  <c r="CV563" i="1"/>
  <c r="CU563" i="1"/>
  <c r="CS563" i="1"/>
  <c r="CR563" i="1"/>
  <c r="CQ563" i="1"/>
  <c r="CP563" i="1"/>
  <c r="CO563" i="1"/>
  <c r="CN563" i="1"/>
  <c r="CM563" i="1"/>
  <c r="CL563" i="1"/>
  <c r="CJ563" i="1"/>
  <c r="CI563" i="1"/>
  <c r="CH563" i="1"/>
  <c r="CG563" i="1"/>
  <c r="CF563" i="1"/>
  <c r="CE563" i="1"/>
  <c r="CC563" i="1"/>
  <c r="CB563" i="1"/>
  <c r="CA563" i="1"/>
  <c r="BY563" i="1"/>
  <c r="BV563" i="1"/>
  <c r="BU563" i="1"/>
  <c r="BT563" i="1"/>
  <c r="BR563" i="1"/>
  <c r="BQ563" i="1"/>
  <c r="BO563" i="1"/>
  <c r="BN563" i="1"/>
  <c r="BL563" i="1"/>
  <c r="BK563" i="1"/>
  <c r="BJ563" i="1"/>
  <c r="BF563" i="1"/>
  <c r="BE563" i="1"/>
  <c r="BD563" i="1"/>
  <c r="BC563" i="1"/>
  <c r="BB563" i="1"/>
  <c r="BA563" i="1"/>
  <c r="AZ563" i="1"/>
  <c r="AY563" i="1"/>
  <c r="AX563" i="1"/>
  <c r="AW563" i="1"/>
  <c r="AV563" i="1"/>
  <c r="AU563" i="1"/>
  <c r="AT563" i="1"/>
  <c r="AS563" i="1"/>
  <c r="AR563" i="1"/>
  <c r="AQ563" i="1"/>
  <c r="AP563" i="1"/>
  <c r="AO563" i="1"/>
  <c r="AN563" i="1"/>
  <c r="AM563" i="1"/>
  <c r="AL563" i="1"/>
  <c r="AK563" i="1"/>
  <c r="AJ563" i="1"/>
  <c r="AI563" i="1"/>
  <c r="AH563" i="1"/>
  <c r="AG563" i="1"/>
  <c r="AF563" i="1"/>
  <c r="AE563" i="1"/>
  <c r="AD563" i="1"/>
  <c r="AC563" i="1"/>
  <c r="AB563" i="1"/>
  <c r="AA563" i="1"/>
  <c r="Z563" i="1"/>
  <c r="Y563" i="1"/>
  <c r="X563" i="1"/>
  <c r="W563" i="1"/>
  <c r="V563" i="1"/>
  <c r="U563" i="1"/>
  <c r="DL562" i="1"/>
  <c r="DK562" i="1"/>
  <c r="DJ562" i="1"/>
  <c r="DI562" i="1"/>
  <c r="DF562" i="1"/>
  <c r="DE562" i="1"/>
  <c r="DD562" i="1"/>
  <c r="DC562" i="1"/>
  <c r="DA562" i="1"/>
  <c r="CZ562" i="1"/>
  <c r="CY562" i="1"/>
  <c r="CW562" i="1"/>
  <c r="CV562" i="1"/>
  <c r="CU562" i="1"/>
  <c r="CS562" i="1"/>
  <c r="CR562" i="1"/>
  <c r="CQ562" i="1"/>
  <c r="CP562" i="1"/>
  <c r="CO562" i="1"/>
  <c r="CN562" i="1"/>
  <c r="CM562" i="1"/>
  <c r="CL562" i="1"/>
  <c r="CJ562" i="1"/>
  <c r="CI562" i="1"/>
  <c r="CH562" i="1"/>
  <c r="CG562" i="1"/>
  <c r="CF562" i="1"/>
  <c r="CE562" i="1"/>
  <c r="CC562" i="1"/>
  <c r="CB562" i="1"/>
  <c r="CA562" i="1"/>
  <c r="BY562" i="1"/>
  <c r="BV562" i="1"/>
  <c r="BU562" i="1"/>
  <c r="BT562" i="1"/>
  <c r="BR562" i="1"/>
  <c r="BQ562" i="1"/>
  <c r="BO562" i="1"/>
  <c r="BN562" i="1"/>
  <c r="BL562" i="1"/>
  <c r="BK562" i="1"/>
  <c r="BJ562" i="1"/>
  <c r="BF562" i="1"/>
  <c r="BE562" i="1"/>
  <c r="BD562" i="1"/>
  <c r="BC562" i="1"/>
  <c r="BB562" i="1"/>
  <c r="BA562" i="1"/>
  <c r="AZ562" i="1"/>
  <c r="AY562" i="1"/>
  <c r="AX562" i="1"/>
  <c r="AW562" i="1"/>
  <c r="AV562" i="1"/>
  <c r="AU562" i="1"/>
  <c r="AT562" i="1"/>
  <c r="AS562" i="1"/>
  <c r="AR562" i="1"/>
  <c r="AQ562" i="1"/>
  <c r="AP562" i="1"/>
  <c r="AO562" i="1"/>
  <c r="AN562" i="1"/>
  <c r="AM562" i="1"/>
  <c r="AL562" i="1"/>
  <c r="AK562" i="1"/>
  <c r="AJ562" i="1"/>
  <c r="AI562" i="1"/>
  <c r="AH562" i="1"/>
  <c r="AG562" i="1"/>
  <c r="AF562" i="1"/>
  <c r="AE562" i="1"/>
  <c r="AD562" i="1"/>
  <c r="AC562" i="1"/>
  <c r="AB562" i="1"/>
  <c r="AA562" i="1"/>
  <c r="Z562" i="1"/>
  <c r="Y562" i="1"/>
  <c r="X562" i="1"/>
  <c r="W562" i="1"/>
  <c r="V562" i="1"/>
  <c r="U562" i="1"/>
  <c r="DL561" i="1"/>
  <c r="DK561" i="1"/>
  <c r="DJ561" i="1"/>
  <c r="DI561" i="1"/>
  <c r="DF561" i="1"/>
  <c r="DE561" i="1"/>
  <c r="DD561" i="1"/>
  <c r="DC561" i="1"/>
  <c r="DA561" i="1"/>
  <c r="CZ561" i="1"/>
  <c r="CY561" i="1"/>
  <c r="CW561" i="1"/>
  <c r="CV561" i="1"/>
  <c r="CU561" i="1"/>
  <c r="CS561" i="1"/>
  <c r="CR561" i="1"/>
  <c r="CQ561" i="1"/>
  <c r="CP561" i="1"/>
  <c r="CO561" i="1"/>
  <c r="CN561" i="1"/>
  <c r="CM561" i="1"/>
  <c r="CL561" i="1"/>
  <c r="CJ561" i="1"/>
  <c r="CI561" i="1"/>
  <c r="CH561" i="1"/>
  <c r="CG561" i="1"/>
  <c r="CF561" i="1"/>
  <c r="CE561" i="1"/>
  <c r="CC561" i="1"/>
  <c r="CB561" i="1"/>
  <c r="CA561" i="1"/>
  <c r="BY561" i="1"/>
  <c r="BV561" i="1"/>
  <c r="BU561" i="1"/>
  <c r="BT561" i="1"/>
  <c r="BR561" i="1"/>
  <c r="BQ561" i="1"/>
  <c r="BO561" i="1"/>
  <c r="BN561" i="1"/>
  <c r="BL561" i="1"/>
  <c r="BK561" i="1"/>
  <c r="BJ561" i="1"/>
  <c r="BF561" i="1"/>
  <c r="BE561" i="1"/>
  <c r="BD561" i="1"/>
  <c r="BC561" i="1"/>
  <c r="BB561" i="1"/>
  <c r="BA561" i="1"/>
  <c r="AZ561" i="1"/>
  <c r="AY561" i="1"/>
  <c r="AX561" i="1"/>
  <c r="AW561" i="1"/>
  <c r="AV561" i="1"/>
  <c r="AU561" i="1"/>
  <c r="AT561" i="1"/>
  <c r="AS561" i="1"/>
  <c r="AR561" i="1"/>
  <c r="AQ561" i="1"/>
  <c r="AP561" i="1"/>
  <c r="AO561" i="1"/>
  <c r="AN561" i="1"/>
  <c r="AM561" i="1"/>
  <c r="AL561" i="1"/>
  <c r="AK561" i="1"/>
  <c r="AJ561" i="1"/>
  <c r="AI561" i="1"/>
  <c r="AH561" i="1"/>
  <c r="AG561" i="1"/>
  <c r="AF561" i="1"/>
  <c r="AE561" i="1"/>
  <c r="AD561" i="1"/>
  <c r="AC561" i="1"/>
  <c r="AB561" i="1"/>
  <c r="AA561" i="1"/>
  <c r="Z561" i="1"/>
  <c r="Y561" i="1"/>
  <c r="X561" i="1"/>
  <c r="W561" i="1"/>
  <c r="V561" i="1"/>
  <c r="U561" i="1"/>
  <c r="DL560" i="1"/>
  <c r="DK560" i="1"/>
  <c r="DJ560" i="1"/>
  <c r="DI560" i="1"/>
  <c r="DF560" i="1"/>
  <c r="DE560" i="1"/>
  <c r="DD560" i="1"/>
  <c r="DC560" i="1"/>
  <c r="DA560" i="1"/>
  <c r="CZ560" i="1"/>
  <c r="CY560" i="1"/>
  <c r="CW560" i="1"/>
  <c r="CV560" i="1"/>
  <c r="CU560" i="1"/>
  <c r="CS560" i="1"/>
  <c r="CR560" i="1"/>
  <c r="CQ560" i="1"/>
  <c r="CP560" i="1"/>
  <c r="CO560" i="1"/>
  <c r="CN560" i="1"/>
  <c r="CM560" i="1"/>
  <c r="CL560" i="1"/>
  <c r="CJ560" i="1"/>
  <c r="CI560" i="1"/>
  <c r="CH560" i="1"/>
  <c r="CG560" i="1"/>
  <c r="CF560" i="1"/>
  <c r="CE560" i="1"/>
  <c r="CC560" i="1"/>
  <c r="CB560" i="1"/>
  <c r="CA560" i="1"/>
  <c r="BY560" i="1"/>
  <c r="BV560" i="1"/>
  <c r="BU560" i="1"/>
  <c r="BT560" i="1"/>
  <c r="BR560" i="1"/>
  <c r="BQ560" i="1"/>
  <c r="BO560" i="1"/>
  <c r="BN560" i="1"/>
  <c r="BL560" i="1"/>
  <c r="BK560" i="1"/>
  <c r="BJ560" i="1"/>
  <c r="BF560" i="1"/>
  <c r="BE560" i="1"/>
  <c r="BD560" i="1"/>
  <c r="BC560" i="1"/>
  <c r="BB560" i="1"/>
  <c r="BA560" i="1"/>
  <c r="AZ560" i="1"/>
  <c r="AY560" i="1"/>
  <c r="AX560" i="1"/>
  <c r="AW560" i="1"/>
  <c r="AV560" i="1"/>
  <c r="AU560" i="1"/>
  <c r="AT560" i="1"/>
  <c r="AS560" i="1"/>
  <c r="AR560" i="1"/>
  <c r="AQ560" i="1"/>
  <c r="AP560" i="1"/>
  <c r="AO560" i="1"/>
  <c r="AN560" i="1"/>
  <c r="AM560" i="1"/>
  <c r="AL560" i="1"/>
  <c r="AK560" i="1"/>
  <c r="AJ560" i="1"/>
  <c r="AI560" i="1"/>
  <c r="AH560" i="1"/>
  <c r="AG560" i="1"/>
  <c r="AF560" i="1"/>
  <c r="AE560" i="1"/>
  <c r="AD560" i="1"/>
  <c r="AC560" i="1"/>
  <c r="AB560" i="1"/>
  <c r="AA560" i="1"/>
  <c r="Z560" i="1"/>
  <c r="Y560" i="1"/>
  <c r="X560" i="1"/>
  <c r="W560" i="1"/>
  <c r="V560" i="1"/>
  <c r="U560" i="1"/>
  <c r="DL559" i="1"/>
  <c r="DK559" i="1"/>
  <c r="DJ559" i="1"/>
  <c r="DI559" i="1"/>
  <c r="DF559" i="1"/>
  <c r="DE559" i="1"/>
  <c r="DD559" i="1"/>
  <c r="DC559" i="1"/>
  <c r="DA559" i="1"/>
  <c r="CZ559" i="1"/>
  <c r="CY559" i="1"/>
  <c r="CW559" i="1"/>
  <c r="CV559" i="1"/>
  <c r="CU559" i="1"/>
  <c r="CS559" i="1"/>
  <c r="CR559" i="1"/>
  <c r="CQ559" i="1"/>
  <c r="CP559" i="1"/>
  <c r="CO559" i="1"/>
  <c r="CN559" i="1"/>
  <c r="CM559" i="1"/>
  <c r="CL559" i="1"/>
  <c r="CJ559" i="1"/>
  <c r="CI559" i="1"/>
  <c r="CH559" i="1"/>
  <c r="CG559" i="1"/>
  <c r="CF559" i="1"/>
  <c r="CE559" i="1"/>
  <c r="CC559" i="1"/>
  <c r="CB559" i="1"/>
  <c r="CA559" i="1"/>
  <c r="BY559" i="1"/>
  <c r="BV559" i="1"/>
  <c r="BU559" i="1"/>
  <c r="BT559" i="1"/>
  <c r="BR559" i="1"/>
  <c r="BQ559" i="1"/>
  <c r="BO559" i="1"/>
  <c r="BN559" i="1"/>
  <c r="BL559" i="1"/>
  <c r="BK559" i="1"/>
  <c r="BJ559" i="1"/>
  <c r="BF559" i="1"/>
  <c r="BE559" i="1"/>
  <c r="BD559" i="1"/>
  <c r="BC559" i="1"/>
  <c r="BB559" i="1"/>
  <c r="BA559" i="1"/>
  <c r="AZ559" i="1"/>
  <c r="AY559" i="1"/>
  <c r="AX559" i="1"/>
  <c r="AW559" i="1"/>
  <c r="AV559" i="1"/>
  <c r="AU559" i="1"/>
  <c r="AT559" i="1"/>
  <c r="AS559" i="1"/>
  <c r="AR559" i="1"/>
  <c r="AQ559" i="1"/>
  <c r="AP559" i="1"/>
  <c r="AO559" i="1"/>
  <c r="AN559" i="1"/>
  <c r="AM559" i="1"/>
  <c r="AL559" i="1"/>
  <c r="AK559" i="1"/>
  <c r="AJ559" i="1"/>
  <c r="AI559" i="1"/>
  <c r="AH559" i="1"/>
  <c r="AG559" i="1"/>
  <c r="AF559" i="1"/>
  <c r="AE559" i="1"/>
  <c r="AD559" i="1"/>
  <c r="AC559" i="1"/>
  <c r="AB559" i="1"/>
  <c r="AA559" i="1"/>
  <c r="Z559" i="1"/>
  <c r="Y559" i="1"/>
  <c r="X559" i="1"/>
  <c r="W559" i="1"/>
  <c r="V559" i="1"/>
  <c r="U559" i="1"/>
  <c r="DL558" i="1"/>
  <c r="DK558" i="1"/>
  <c r="DJ558" i="1"/>
  <c r="DI558" i="1"/>
  <c r="DF558" i="1"/>
  <c r="DE558" i="1"/>
  <c r="DD558" i="1"/>
  <c r="DC558" i="1"/>
  <c r="DA558" i="1"/>
  <c r="CZ558" i="1"/>
  <c r="CY558" i="1"/>
  <c r="CW558" i="1"/>
  <c r="CV558" i="1"/>
  <c r="CU558" i="1"/>
  <c r="CS558" i="1"/>
  <c r="CR558" i="1"/>
  <c r="CQ558" i="1"/>
  <c r="CP558" i="1"/>
  <c r="CO558" i="1"/>
  <c r="CN558" i="1"/>
  <c r="CM558" i="1"/>
  <c r="CL558" i="1"/>
  <c r="CJ558" i="1"/>
  <c r="CI558" i="1"/>
  <c r="CH558" i="1"/>
  <c r="CG558" i="1"/>
  <c r="CF558" i="1"/>
  <c r="CE558" i="1"/>
  <c r="CC558" i="1"/>
  <c r="CB558" i="1"/>
  <c r="CA558" i="1"/>
  <c r="BY558" i="1"/>
  <c r="BV558" i="1"/>
  <c r="BU558" i="1"/>
  <c r="BT558" i="1"/>
  <c r="BR558" i="1"/>
  <c r="BQ558" i="1"/>
  <c r="BO558" i="1"/>
  <c r="BN558" i="1"/>
  <c r="BL558" i="1"/>
  <c r="BK558" i="1"/>
  <c r="BJ558" i="1"/>
  <c r="BF558" i="1"/>
  <c r="BE558" i="1"/>
  <c r="BD558" i="1"/>
  <c r="BC558" i="1"/>
  <c r="BB558" i="1"/>
  <c r="BA558" i="1"/>
  <c r="AZ558" i="1"/>
  <c r="AY558" i="1"/>
  <c r="AX558" i="1"/>
  <c r="AW558" i="1"/>
  <c r="AV558" i="1"/>
  <c r="AU558" i="1"/>
  <c r="AT558" i="1"/>
  <c r="AS558" i="1"/>
  <c r="AR558" i="1"/>
  <c r="AQ558" i="1"/>
  <c r="AP558" i="1"/>
  <c r="AO558" i="1"/>
  <c r="AN558" i="1"/>
  <c r="AM558" i="1"/>
  <c r="AL558" i="1"/>
  <c r="AK558" i="1"/>
  <c r="AJ558" i="1"/>
  <c r="AI558" i="1"/>
  <c r="AH558" i="1"/>
  <c r="AG558" i="1"/>
  <c r="AF558" i="1"/>
  <c r="AE558" i="1"/>
  <c r="AD558" i="1"/>
  <c r="AC558" i="1"/>
  <c r="AB558" i="1"/>
  <c r="AA558" i="1"/>
  <c r="Z558" i="1"/>
  <c r="Y558" i="1"/>
  <c r="X558" i="1"/>
  <c r="W558" i="1"/>
  <c r="V558" i="1"/>
  <c r="U558" i="1"/>
  <c r="DL557" i="1"/>
  <c r="DK557" i="1"/>
  <c r="DJ557" i="1"/>
  <c r="DI557" i="1"/>
  <c r="DF557" i="1"/>
  <c r="DE557" i="1"/>
  <c r="DD557" i="1"/>
  <c r="DC557" i="1"/>
  <c r="DA557" i="1"/>
  <c r="CZ557" i="1"/>
  <c r="CY557" i="1"/>
  <c r="CW557" i="1"/>
  <c r="CV557" i="1"/>
  <c r="CU557" i="1"/>
  <c r="CS557" i="1"/>
  <c r="CR557" i="1"/>
  <c r="CQ557" i="1"/>
  <c r="CP557" i="1"/>
  <c r="CO557" i="1"/>
  <c r="CN557" i="1"/>
  <c r="CM557" i="1"/>
  <c r="CL557" i="1"/>
  <c r="CJ557" i="1"/>
  <c r="CI557" i="1"/>
  <c r="CH557" i="1"/>
  <c r="CG557" i="1"/>
  <c r="CF557" i="1"/>
  <c r="CE557" i="1"/>
  <c r="CC557" i="1"/>
  <c r="CB557" i="1"/>
  <c r="CA557" i="1"/>
  <c r="BY557" i="1"/>
  <c r="BV557" i="1"/>
  <c r="BU557" i="1"/>
  <c r="BT557" i="1"/>
  <c r="BR557" i="1"/>
  <c r="BQ557" i="1"/>
  <c r="BO557" i="1"/>
  <c r="BN557" i="1"/>
  <c r="BL557" i="1"/>
  <c r="BK557" i="1"/>
  <c r="BJ557" i="1"/>
  <c r="BF557" i="1"/>
  <c r="BE557" i="1"/>
  <c r="BD557" i="1"/>
  <c r="BC557" i="1"/>
  <c r="BB557" i="1"/>
  <c r="BA557" i="1"/>
  <c r="AZ557" i="1"/>
  <c r="AY557" i="1"/>
  <c r="AX557" i="1"/>
  <c r="AW557" i="1"/>
  <c r="AV557" i="1"/>
  <c r="AU557" i="1"/>
  <c r="AT557" i="1"/>
  <c r="AS557" i="1"/>
  <c r="AR557" i="1"/>
  <c r="AQ557" i="1"/>
  <c r="AP557" i="1"/>
  <c r="AO557" i="1"/>
  <c r="AN557" i="1"/>
  <c r="AM557" i="1"/>
  <c r="AL557" i="1"/>
  <c r="AK557" i="1"/>
  <c r="AJ557" i="1"/>
  <c r="AI557" i="1"/>
  <c r="AH557" i="1"/>
  <c r="AG557" i="1"/>
  <c r="AF557" i="1"/>
  <c r="AE557" i="1"/>
  <c r="AD557" i="1"/>
  <c r="AC557" i="1"/>
  <c r="AB557" i="1"/>
  <c r="AA557" i="1"/>
  <c r="Z557" i="1"/>
  <c r="Y557" i="1"/>
  <c r="X557" i="1"/>
  <c r="W557" i="1"/>
  <c r="V557" i="1"/>
  <c r="U557" i="1"/>
  <c r="DL556" i="1"/>
  <c r="DK556" i="1"/>
  <c r="DJ556" i="1"/>
  <c r="DI556" i="1"/>
  <c r="DF556" i="1"/>
  <c r="DE556" i="1"/>
  <c r="DD556" i="1"/>
  <c r="DC556" i="1"/>
  <c r="DA556" i="1"/>
  <c r="CZ556" i="1"/>
  <c r="CY556" i="1"/>
  <c r="CW556" i="1"/>
  <c r="CV556" i="1"/>
  <c r="CU556" i="1"/>
  <c r="CS556" i="1"/>
  <c r="CR556" i="1"/>
  <c r="CQ556" i="1"/>
  <c r="CP556" i="1"/>
  <c r="CO556" i="1"/>
  <c r="CN556" i="1"/>
  <c r="CM556" i="1"/>
  <c r="CL556" i="1"/>
  <c r="CJ556" i="1"/>
  <c r="CI556" i="1"/>
  <c r="CH556" i="1"/>
  <c r="CG556" i="1"/>
  <c r="CF556" i="1"/>
  <c r="CE556" i="1"/>
  <c r="CC556" i="1"/>
  <c r="CB556" i="1"/>
  <c r="CA556" i="1"/>
  <c r="BY556" i="1"/>
  <c r="BV556" i="1"/>
  <c r="BU556" i="1"/>
  <c r="BT556" i="1"/>
  <c r="BR556" i="1"/>
  <c r="BQ556" i="1"/>
  <c r="BO556" i="1"/>
  <c r="BN556" i="1"/>
  <c r="BL556" i="1"/>
  <c r="BK556" i="1"/>
  <c r="BJ556" i="1"/>
  <c r="BF556" i="1"/>
  <c r="BE556" i="1"/>
  <c r="BD556" i="1"/>
  <c r="BC556" i="1"/>
  <c r="BB556" i="1"/>
  <c r="BA556" i="1"/>
  <c r="AZ556" i="1"/>
  <c r="AY556" i="1"/>
  <c r="AX556" i="1"/>
  <c r="AW556" i="1"/>
  <c r="AV556" i="1"/>
  <c r="AU556" i="1"/>
  <c r="AT556" i="1"/>
  <c r="AS556" i="1"/>
  <c r="AR556" i="1"/>
  <c r="AQ556" i="1"/>
  <c r="AP556" i="1"/>
  <c r="AO556" i="1"/>
  <c r="AN556" i="1"/>
  <c r="AM556" i="1"/>
  <c r="AL556" i="1"/>
  <c r="AK556" i="1"/>
  <c r="AJ556" i="1"/>
  <c r="AI556" i="1"/>
  <c r="AH556" i="1"/>
  <c r="AG556" i="1"/>
  <c r="AF556" i="1"/>
  <c r="AE556" i="1"/>
  <c r="AD556" i="1"/>
  <c r="AC556" i="1"/>
  <c r="AB556" i="1"/>
  <c r="AA556" i="1"/>
  <c r="Z556" i="1"/>
  <c r="Y556" i="1"/>
  <c r="X556" i="1"/>
  <c r="W556" i="1"/>
  <c r="V556" i="1"/>
  <c r="U556" i="1"/>
  <c r="DL555" i="1"/>
  <c r="DK555" i="1"/>
  <c r="DJ555" i="1"/>
  <c r="DI555" i="1"/>
  <c r="DF555" i="1"/>
  <c r="DE555" i="1"/>
  <c r="DD555" i="1"/>
  <c r="DC555" i="1"/>
  <c r="DA555" i="1"/>
  <c r="CZ555" i="1"/>
  <c r="CY555" i="1"/>
  <c r="CW555" i="1"/>
  <c r="CV555" i="1"/>
  <c r="CU555" i="1"/>
  <c r="CS555" i="1"/>
  <c r="CR555" i="1"/>
  <c r="CQ555" i="1"/>
  <c r="CP555" i="1"/>
  <c r="CO555" i="1"/>
  <c r="CN555" i="1"/>
  <c r="CM555" i="1"/>
  <c r="CL555" i="1"/>
  <c r="CJ555" i="1"/>
  <c r="CI555" i="1"/>
  <c r="CH555" i="1"/>
  <c r="CG555" i="1"/>
  <c r="CF555" i="1"/>
  <c r="CE555" i="1"/>
  <c r="CC555" i="1"/>
  <c r="CB555" i="1"/>
  <c r="CA555" i="1"/>
  <c r="BY555" i="1"/>
  <c r="BV555" i="1"/>
  <c r="BU555" i="1"/>
  <c r="BT555" i="1"/>
  <c r="BR555" i="1"/>
  <c r="BQ555" i="1"/>
  <c r="BO555" i="1"/>
  <c r="BN555" i="1"/>
  <c r="BL555" i="1"/>
  <c r="BK555" i="1"/>
  <c r="BJ555" i="1"/>
  <c r="BF555" i="1"/>
  <c r="BE555" i="1"/>
  <c r="BD555" i="1"/>
  <c r="BC555" i="1"/>
  <c r="BB555" i="1"/>
  <c r="BA555" i="1"/>
  <c r="AZ555" i="1"/>
  <c r="AY555" i="1"/>
  <c r="AX555" i="1"/>
  <c r="AW555" i="1"/>
  <c r="AV555" i="1"/>
  <c r="AU555" i="1"/>
  <c r="AT555" i="1"/>
  <c r="AS555" i="1"/>
  <c r="AR555" i="1"/>
  <c r="AQ555" i="1"/>
  <c r="AP555" i="1"/>
  <c r="AO555" i="1"/>
  <c r="AN555" i="1"/>
  <c r="AM555" i="1"/>
  <c r="AL555" i="1"/>
  <c r="AK555" i="1"/>
  <c r="AJ555" i="1"/>
  <c r="AI555" i="1"/>
  <c r="AH555" i="1"/>
  <c r="AG555" i="1"/>
  <c r="AF555" i="1"/>
  <c r="AE555" i="1"/>
  <c r="AD555" i="1"/>
  <c r="AC555" i="1"/>
  <c r="AB555" i="1"/>
  <c r="AA555" i="1"/>
  <c r="Z555" i="1"/>
  <c r="Y555" i="1"/>
  <c r="X555" i="1"/>
  <c r="W555" i="1"/>
  <c r="V555" i="1"/>
  <c r="U555" i="1"/>
  <c r="DL554" i="1"/>
  <c r="DK554" i="1"/>
  <c r="DJ554" i="1"/>
  <c r="DI554" i="1"/>
  <c r="DF554" i="1"/>
  <c r="DE554" i="1"/>
  <c r="DD554" i="1"/>
  <c r="DC554" i="1"/>
  <c r="DA554" i="1"/>
  <c r="CZ554" i="1"/>
  <c r="CY554" i="1"/>
  <c r="CW554" i="1"/>
  <c r="CV554" i="1"/>
  <c r="CU554" i="1"/>
  <c r="CS554" i="1"/>
  <c r="CR554" i="1"/>
  <c r="CQ554" i="1"/>
  <c r="CP554" i="1"/>
  <c r="CO554" i="1"/>
  <c r="CN554" i="1"/>
  <c r="CM554" i="1"/>
  <c r="CL554" i="1"/>
  <c r="CJ554" i="1"/>
  <c r="CI554" i="1"/>
  <c r="CH554" i="1"/>
  <c r="CG554" i="1"/>
  <c r="CF554" i="1"/>
  <c r="CE554" i="1"/>
  <c r="CC554" i="1"/>
  <c r="CB554" i="1"/>
  <c r="CA554" i="1"/>
  <c r="BY554" i="1"/>
  <c r="BV554" i="1"/>
  <c r="BU554" i="1"/>
  <c r="BT554" i="1"/>
  <c r="BR554" i="1"/>
  <c r="BQ554" i="1"/>
  <c r="BO554" i="1"/>
  <c r="BN554" i="1"/>
  <c r="BL554" i="1"/>
  <c r="BK554" i="1"/>
  <c r="BJ554" i="1"/>
  <c r="BF554" i="1"/>
  <c r="BE554" i="1"/>
  <c r="BD554" i="1"/>
  <c r="BC554" i="1"/>
  <c r="BB554" i="1"/>
  <c r="BA554" i="1"/>
  <c r="AZ554" i="1"/>
  <c r="AY554" i="1"/>
  <c r="AX554" i="1"/>
  <c r="AW554" i="1"/>
  <c r="AV554" i="1"/>
  <c r="AU554" i="1"/>
  <c r="AT554" i="1"/>
  <c r="AS554" i="1"/>
  <c r="AR554" i="1"/>
  <c r="AQ554" i="1"/>
  <c r="AP554" i="1"/>
  <c r="AO554" i="1"/>
  <c r="AN554" i="1"/>
  <c r="AM554" i="1"/>
  <c r="AL554" i="1"/>
  <c r="AK554" i="1"/>
  <c r="AJ554" i="1"/>
  <c r="AI554" i="1"/>
  <c r="AH554" i="1"/>
  <c r="AG554" i="1"/>
  <c r="AF554" i="1"/>
  <c r="AE554" i="1"/>
  <c r="AD554" i="1"/>
  <c r="AC554" i="1"/>
  <c r="AB554" i="1"/>
  <c r="AA554" i="1"/>
  <c r="Z554" i="1"/>
  <c r="Y554" i="1"/>
  <c r="X554" i="1"/>
  <c r="W554" i="1"/>
  <c r="V554" i="1"/>
  <c r="U554" i="1"/>
  <c r="DL553" i="1"/>
  <c r="DK553" i="1"/>
  <c r="DJ553" i="1"/>
  <c r="DI553" i="1"/>
  <c r="DF553" i="1"/>
  <c r="DE553" i="1"/>
  <c r="DD553" i="1"/>
  <c r="DC553" i="1"/>
  <c r="DA553" i="1"/>
  <c r="CZ553" i="1"/>
  <c r="CY553" i="1"/>
  <c r="CW553" i="1"/>
  <c r="CV553" i="1"/>
  <c r="CU553" i="1"/>
  <c r="CS553" i="1"/>
  <c r="CR553" i="1"/>
  <c r="CQ553" i="1"/>
  <c r="CP553" i="1"/>
  <c r="CO553" i="1"/>
  <c r="CN553" i="1"/>
  <c r="CM553" i="1"/>
  <c r="CL553" i="1"/>
  <c r="CJ553" i="1"/>
  <c r="CI553" i="1"/>
  <c r="CH553" i="1"/>
  <c r="CG553" i="1"/>
  <c r="CF553" i="1"/>
  <c r="CE553" i="1"/>
  <c r="CC553" i="1"/>
  <c r="CB553" i="1"/>
  <c r="CA553" i="1"/>
  <c r="BY553" i="1"/>
  <c r="BV553" i="1"/>
  <c r="BU553" i="1"/>
  <c r="BT553" i="1"/>
  <c r="BR553" i="1"/>
  <c r="BQ553" i="1"/>
  <c r="BO553" i="1"/>
  <c r="BN553" i="1"/>
  <c r="BL553" i="1"/>
  <c r="BK553" i="1"/>
  <c r="BJ553" i="1"/>
  <c r="BF553" i="1"/>
  <c r="BE553" i="1"/>
  <c r="BD553" i="1"/>
  <c r="BC553" i="1"/>
  <c r="BB553" i="1"/>
  <c r="BA553" i="1"/>
  <c r="AZ553" i="1"/>
  <c r="AY553" i="1"/>
  <c r="AX553" i="1"/>
  <c r="AW553" i="1"/>
  <c r="AV553" i="1"/>
  <c r="AU553" i="1"/>
  <c r="AT553" i="1"/>
  <c r="AS553" i="1"/>
  <c r="AR553" i="1"/>
  <c r="AQ553" i="1"/>
  <c r="AP553" i="1"/>
  <c r="AO553" i="1"/>
  <c r="AN553" i="1"/>
  <c r="AM553" i="1"/>
  <c r="AL553" i="1"/>
  <c r="AK553" i="1"/>
  <c r="AJ553" i="1"/>
  <c r="AI553" i="1"/>
  <c r="AH553" i="1"/>
  <c r="AG553" i="1"/>
  <c r="AF553" i="1"/>
  <c r="AE553" i="1"/>
  <c r="AD553" i="1"/>
  <c r="AC553" i="1"/>
  <c r="AB553" i="1"/>
  <c r="AA553" i="1"/>
  <c r="Z553" i="1"/>
  <c r="Y553" i="1"/>
  <c r="X553" i="1"/>
  <c r="W553" i="1"/>
  <c r="V553" i="1"/>
  <c r="U553" i="1"/>
  <c r="DL552" i="1"/>
  <c r="DK552" i="1"/>
  <c r="DJ552" i="1"/>
  <c r="DI552" i="1"/>
  <c r="DF552" i="1"/>
  <c r="DE552" i="1"/>
  <c r="DD552" i="1"/>
  <c r="DC552" i="1"/>
  <c r="DA552" i="1"/>
  <c r="CZ552" i="1"/>
  <c r="CY552" i="1"/>
  <c r="CW552" i="1"/>
  <c r="CV552" i="1"/>
  <c r="CU552" i="1"/>
  <c r="CS552" i="1"/>
  <c r="CR552" i="1"/>
  <c r="CQ552" i="1"/>
  <c r="CP552" i="1"/>
  <c r="CO552" i="1"/>
  <c r="CN552" i="1"/>
  <c r="CM552" i="1"/>
  <c r="CL552" i="1"/>
  <c r="CJ552" i="1"/>
  <c r="CI552" i="1"/>
  <c r="CH552" i="1"/>
  <c r="CG552" i="1"/>
  <c r="CF552" i="1"/>
  <c r="CE552" i="1"/>
  <c r="CC552" i="1"/>
  <c r="CB552" i="1"/>
  <c r="CA552" i="1"/>
  <c r="BY552" i="1"/>
  <c r="BV552" i="1"/>
  <c r="BU552" i="1"/>
  <c r="BT552" i="1"/>
  <c r="BR552" i="1"/>
  <c r="BQ552" i="1"/>
  <c r="BO552" i="1"/>
  <c r="BN552" i="1"/>
  <c r="BL552" i="1"/>
  <c r="BK552" i="1"/>
  <c r="BJ552" i="1"/>
  <c r="BF552" i="1"/>
  <c r="BE552" i="1"/>
  <c r="BD552" i="1"/>
  <c r="BC552" i="1"/>
  <c r="BB552" i="1"/>
  <c r="BA552" i="1"/>
  <c r="AZ552" i="1"/>
  <c r="AY552" i="1"/>
  <c r="AX552" i="1"/>
  <c r="AW552" i="1"/>
  <c r="AV552" i="1"/>
  <c r="AU552" i="1"/>
  <c r="AT552" i="1"/>
  <c r="AS552" i="1"/>
  <c r="AR552" i="1"/>
  <c r="AQ552" i="1"/>
  <c r="AP552" i="1"/>
  <c r="AO552" i="1"/>
  <c r="AN552" i="1"/>
  <c r="AM552" i="1"/>
  <c r="AL552" i="1"/>
  <c r="AK552" i="1"/>
  <c r="AJ552" i="1"/>
  <c r="AI552" i="1"/>
  <c r="AH552" i="1"/>
  <c r="AG552" i="1"/>
  <c r="AF552" i="1"/>
  <c r="AE552" i="1"/>
  <c r="AD552" i="1"/>
  <c r="AC552" i="1"/>
  <c r="AB552" i="1"/>
  <c r="AA552" i="1"/>
  <c r="Z552" i="1"/>
  <c r="Y552" i="1"/>
  <c r="X552" i="1"/>
  <c r="W552" i="1"/>
  <c r="V552" i="1"/>
  <c r="U552" i="1"/>
  <c r="DL551" i="1"/>
  <c r="DK551" i="1"/>
  <c r="DJ551" i="1"/>
  <c r="DI551" i="1"/>
  <c r="DF551" i="1"/>
  <c r="DE551" i="1"/>
  <c r="DD551" i="1"/>
  <c r="DC551" i="1"/>
  <c r="DA551" i="1"/>
  <c r="CZ551" i="1"/>
  <c r="CY551" i="1"/>
  <c r="CW551" i="1"/>
  <c r="CV551" i="1"/>
  <c r="CU551" i="1"/>
  <c r="CS551" i="1"/>
  <c r="CR551" i="1"/>
  <c r="CQ551" i="1"/>
  <c r="CP551" i="1"/>
  <c r="CO551" i="1"/>
  <c r="CN551" i="1"/>
  <c r="CM551" i="1"/>
  <c r="CL551" i="1"/>
  <c r="CJ551" i="1"/>
  <c r="CI551" i="1"/>
  <c r="CH551" i="1"/>
  <c r="CG551" i="1"/>
  <c r="CF551" i="1"/>
  <c r="CE551" i="1"/>
  <c r="CC551" i="1"/>
  <c r="CB551" i="1"/>
  <c r="CA551" i="1"/>
  <c r="BY551" i="1"/>
  <c r="BV551" i="1"/>
  <c r="BU551" i="1"/>
  <c r="BT551" i="1"/>
  <c r="BR551" i="1"/>
  <c r="BQ551" i="1"/>
  <c r="BO551" i="1"/>
  <c r="BN551" i="1"/>
  <c r="BL551" i="1"/>
  <c r="BK551" i="1"/>
  <c r="BJ551" i="1"/>
  <c r="BF551" i="1"/>
  <c r="BE551" i="1"/>
  <c r="BD551" i="1"/>
  <c r="BC551" i="1"/>
  <c r="BB551" i="1"/>
  <c r="BA551" i="1"/>
  <c r="AZ551" i="1"/>
  <c r="AY551" i="1"/>
  <c r="AX551" i="1"/>
  <c r="AW551" i="1"/>
  <c r="AV551" i="1"/>
  <c r="AU551" i="1"/>
  <c r="AT551" i="1"/>
  <c r="AS551" i="1"/>
  <c r="AR551" i="1"/>
  <c r="AQ551" i="1"/>
  <c r="AP551" i="1"/>
  <c r="AO551" i="1"/>
  <c r="AN551" i="1"/>
  <c r="AM551" i="1"/>
  <c r="AL551" i="1"/>
  <c r="AK551" i="1"/>
  <c r="AJ551" i="1"/>
  <c r="AI551" i="1"/>
  <c r="AH551" i="1"/>
  <c r="AG551" i="1"/>
  <c r="AF551" i="1"/>
  <c r="AE551" i="1"/>
  <c r="AD551" i="1"/>
  <c r="AC551" i="1"/>
  <c r="AB551" i="1"/>
  <c r="AA551" i="1"/>
  <c r="Z551" i="1"/>
  <c r="Y551" i="1"/>
  <c r="X551" i="1"/>
  <c r="W551" i="1"/>
  <c r="V551" i="1"/>
  <c r="U551" i="1"/>
  <c r="DL550" i="1"/>
  <c r="DK550" i="1"/>
  <c r="DJ550" i="1"/>
  <c r="DI550" i="1"/>
  <c r="DF550" i="1"/>
  <c r="DE550" i="1"/>
  <c r="DD550" i="1"/>
  <c r="DC550" i="1"/>
  <c r="DA550" i="1"/>
  <c r="CZ550" i="1"/>
  <c r="CY550" i="1"/>
  <c r="CW550" i="1"/>
  <c r="CV550" i="1"/>
  <c r="CU550" i="1"/>
  <c r="CS550" i="1"/>
  <c r="CR550" i="1"/>
  <c r="CQ550" i="1"/>
  <c r="CP550" i="1"/>
  <c r="CO550" i="1"/>
  <c r="CN550" i="1"/>
  <c r="CM550" i="1"/>
  <c r="CL550" i="1"/>
  <c r="CJ550" i="1"/>
  <c r="CI550" i="1"/>
  <c r="CH550" i="1"/>
  <c r="CG550" i="1"/>
  <c r="CF550" i="1"/>
  <c r="CE550" i="1"/>
  <c r="CC550" i="1"/>
  <c r="CB550" i="1"/>
  <c r="CA550" i="1"/>
  <c r="BY550" i="1"/>
  <c r="BV550" i="1"/>
  <c r="BU550" i="1"/>
  <c r="BT550" i="1"/>
  <c r="BR550" i="1"/>
  <c r="BQ550" i="1"/>
  <c r="BO550" i="1"/>
  <c r="BN550" i="1"/>
  <c r="BL550" i="1"/>
  <c r="BK550" i="1"/>
  <c r="BJ550" i="1"/>
  <c r="BF550" i="1"/>
  <c r="BE550" i="1"/>
  <c r="BD550" i="1"/>
  <c r="BC550" i="1"/>
  <c r="BB550" i="1"/>
  <c r="BA550" i="1"/>
  <c r="AZ550" i="1"/>
  <c r="AY550" i="1"/>
  <c r="AX550" i="1"/>
  <c r="AW550" i="1"/>
  <c r="AV550" i="1"/>
  <c r="AU550" i="1"/>
  <c r="AT550" i="1"/>
  <c r="AS550" i="1"/>
  <c r="AR550" i="1"/>
  <c r="AQ550" i="1"/>
  <c r="AP550" i="1"/>
  <c r="AO550" i="1"/>
  <c r="AN550" i="1"/>
  <c r="AM550" i="1"/>
  <c r="AL550" i="1"/>
  <c r="AK550" i="1"/>
  <c r="AJ550" i="1"/>
  <c r="AI550" i="1"/>
  <c r="AH550" i="1"/>
  <c r="AG550" i="1"/>
  <c r="AF550" i="1"/>
  <c r="AE550" i="1"/>
  <c r="AD550" i="1"/>
  <c r="AC550" i="1"/>
  <c r="AB550" i="1"/>
  <c r="AA550" i="1"/>
  <c r="Z550" i="1"/>
  <c r="Y550" i="1"/>
  <c r="X550" i="1"/>
  <c r="W550" i="1"/>
  <c r="V550" i="1"/>
  <c r="U550" i="1"/>
  <c r="DL549" i="1"/>
  <c r="DK549" i="1"/>
  <c r="DJ549" i="1"/>
  <c r="DI549" i="1"/>
  <c r="DF549" i="1"/>
  <c r="DE549" i="1"/>
  <c r="DD549" i="1"/>
  <c r="DC549" i="1"/>
  <c r="DA549" i="1"/>
  <c r="CZ549" i="1"/>
  <c r="CY549" i="1"/>
  <c r="CW549" i="1"/>
  <c r="CV549" i="1"/>
  <c r="CU549" i="1"/>
  <c r="CS549" i="1"/>
  <c r="CR549" i="1"/>
  <c r="CQ549" i="1"/>
  <c r="CP549" i="1"/>
  <c r="CO549" i="1"/>
  <c r="CN549" i="1"/>
  <c r="CM549" i="1"/>
  <c r="CL549" i="1"/>
  <c r="CJ549" i="1"/>
  <c r="CI549" i="1"/>
  <c r="CH549" i="1"/>
  <c r="CG549" i="1"/>
  <c r="CF549" i="1"/>
  <c r="CE549" i="1"/>
  <c r="CC549" i="1"/>
  <c r="CB549" i="1"/>
  <c r="CA549" i="1"/>
  <c r="BY549" i="1"/>
  <c r="BV549" i="1"/>
  <c r="BU549" i="1"/>
  <c r="BT549" i="1"/>
  <c r="BR549" i="1"/>
  <c r="BQ549" i="1"/>
  <c r="BO549" i="1"/>
  <c r="BN549" i="1"/>
  <c r="BL549" i="1"/>
  <c r="BK549" i="1"/>
  <c r="BJ549" i="1"/>
  <c r="BF549" i="1"/>
  <c r="BE549" i="1"/>
  <c r="BD549" i="1"/>
  <c r="BC549" i="1"/>
  <c r="BB549" i="1"/>
  <c r="BA549" i="1"/>
  <c r="AZ549" i="1"/>
  <c r="AY549" i="1"/>
  <c r="AX549" i="1"/>
  <c r="AW549" i="1"/>
  <c r="AV549" i="1"/>
  <c r="AU549" i="1"/>
  <c r="AT549" i="1"/>
  <c r="AS549" i="1"/>
  <c r="AR549" i="1"/>
  <c r="AQ549" i="1"/>
  <c r="AP549" i="1"/>
  <c r="AO549" i="1"/>
  <c r="AN549" i="1"/>
  <c r="AM549" i="1"/>
  <c r="AL549" i="1"/>
  <c r="AK549" i="1"/>
  <c r="AJ549" i="1"/>
  <c r="AI549" i="1"/>
  <c r="AH549" i="1"/>
  <c r="AG549" i="1"/>
  <c r="AF549" i="1"/>
  <c r="AE549" i="1"/>
  <c r="AD549" i="1"/>
  <c r="AC549" i="1"/>
  <c r="AB549" i="1"/>
  <c r="AA549" i="1"/>
  <c r="Z549" i="1"/>
  <c r="Y549" i="1"/>
  <c r="X549" i="1"/>
  <c r="W549" i="1"/>
  <c r="V549" i="1"/>
  <c r="U549" i="1"/>
  <c r="DL548" i="1"/>
  <c r="DK548" i="1"/>
  <c r="DJ548" i="1"/>
  <c r="DI548" i="1"/>
  <c r="DF548" i="1"/>
  <c r="DE548" i="1"/>
  <c r="DD548" i="1"/>
  <c r="DC548" i="1"/>
  <c r="DA548" i="1"/>
  <c r="CZ548" i="1"/>
  <c r="CY548" i="1"/>
  <c r="CW548" i="1"/>
  <c r="CV548" i="1"/>
  <c r="CU548" i="1"/>
  <c r="CS548" i="1"/>
  <c r="CR548" i="1"/>
  <c r="CQ548" i="1"/>
  <c r="CP548" i="1"/>
  <c r="CO548" i="1"/>
  <c r="CN548" i="1"/>
  <c r="CM548" i="1"/>
  <c r="CL548" i="1"/>
  <c r="CJ548" i="1"/>
  <c r="CI548" i="1"/>
  <c r="CH548" i="1"/>
  <c r="CG548" i="1"/>
  <c r="CF548" i="1"/>
  <c r="CE548" i="1"/>
  <c r="CC548" i="1"/>
  <c r="CB548" i="1"/>
  <c r="CA548" i="1"/>
  <c r="BY548" i="1"/>
  <c r="BV548" i="1"/>
  <c r="BU548" i="1"/>
  <c r="BT548" i="1"/>
  <c r="BR548" i="1"/>
  <c r="BQ548" i="1"/>
  <c r="BO548" i="1"/>
  <c r="BN548" i="1"/>
  <c r="BL548" i="1"/>
  <c r="BK548" i="1"/>
  <c r="BJ548" i="1"/>
  <c r="BF548" i="1"/>
  <c r="BE548" i="1"/>
  <c r="BD548" i="1"/>
  <c r="BC548" i="1"/>
  <c r="BB548" i="1"/>
  <c r="BA548" i="1"/>
  <c r="AZ548" i="1"/>
  <c r="AY548" i="1"/>
  <c r="AX548" i="1"/>
  <c r="AW548" i="1"/>
  <c r="AV548" i="1"/>
  <c r="AU548" i="1"/>
  <c r="AT548" i="1"/>
  <c r="AS548" i="1"/>
  <c r="AR548" i="1"/>
  <c r="AQ548" i="1"/>
  <c r="AP548" i="1"/>
  <c r="AO548" i="1"/>
  <c r="AN548" i="1"/>
  <c r="AM548" i="1"/>
  <c r="AL548" i="1"/>
  <c r="AK548" i="1"/>
  <c r="AJ548" i="1"/>
  <c r="AI548" i="1"/>
  <c r="AH548" i="1"/>
  <c r="AG548" i="1"/>
  <c r="AF548" i="1"/>
  <c r="AE548" i="1"/>
  <c r="AD548" i="1"/>
  <c r="AC548" i="1"/>
  <c r="AB548" i="1"/>
  <c r="AA548" i="1"/>
  <c r="Z548" i="1"/>
  <c r="Y548" i="1"/>
  <c r="X548" i="1"/>
  <c r="W548" i="1"/>
  <c r="V548" i="1"/>
  <c r="U548" i="1"/>
  <c r="DL547" i="1"/>
  <c r="DK547" i="1"/>
  <c r="DJ547" i="1"/>
  <c r="DI547" i="1"/>
  <c r="DF547" i="1"/>
  <c r="DE547" i="1"/>
  <c r="DD547" i="1"/>
  <c r="DC547" i="1"/>
  <c r="DA547" i="1"/>
  <c r="CZ547" i="1"/>
  <c r="CY547" i="1"/>
  <c r="CW547" i="1"/>
  <c r="CV547" i="1"/>
  <c r="CU547" i="1"/>
  <c r="CS547" i="1"/>
  <c r="CR547" i="1"/>
  <c r="CQ547" i="1"/>
  <c r="CP547" i="1"/>
  <c r="CO547" i="1"/>
  <c r="CN547" i="1"/>
  <c r="CM547" i="1"/>
  <c r="CL547" i="1"/>
  <c r="CJ547" i="1"/>
  <c r="CI547" i="1"/>
  <c r="CH547" i="1"/>
  <c r="CG547" i="1"/>
  <c r="CF547" i="1"/>
  <c r="CE547" i="1"/>
  <c r="CC547" i="1"/>
  <c r="CB547" i="1"/>
  <c r="CA547" i="1"/>
  <c r="BY547" i="1"/>
  <c r="BV547" i="1"/>
  <c r="BU547" i="1"/>
  <c r="BT547" i="1"/>
  <c r="BR547" i="1"/>
  <c r="BQ547" i="1"/>
  <c r="BO547" i="1"/>
  <c r="BN547" i="1"/>
  <c r="BL547" i="1"/>
  <c r="BK547" i="1"/>
  <c r="BJ547" i="1"/>
  <c r="BF547" i="1"/>
  <c r="BE547" i="1"/>
  <c r="BD547" i="1"/>
  <c r="BC547" i="1"/>
  <c r="BB547" i="1"/>
  <c r="BA547" i="1"/>
  <c r="AZ547" i="1"/>
  <c r="AY547" i="1"/>
  <c r="AX547" i="1"/>
  <c r="AW547" i="1"/>
  <c r="AV547" i="1"/>
  <c r="AU547" i="1"/>
  <c r="AT547" i="1"/>
  <c r="AS547" i="1"/>
  <c r="AR547" i="1"/>
  <c r="AQ547" i="1"/>
  <c r="AP547" i="1"/>
  <c r="AO547" i="1"/>
  <c r="AN547" i="1"/>
  <c r="AM547" i="1"/>
  <c r="AL547" i="1"/>
  <c r="AK547" i="1"/>
  <c r="AJ547" i="1"/>
  <c r="AI547" i="1"/>
  <c r="AH547" i="1"/>
  <c r="AG547" i="1"/>
  <c r="AF547" i="1"/>
  <c r="AE547" i="1"/>
  <c r="AD547" i="1"/>
  <c r="AC547" i="1"/>
  <c r="AB547" i="1"/>
  <c r="AA547" i="1"/>
  <c r="Z547" i="1"/>
  <c r="Y547" i="1"/>
  <c r="X547" i="1"/>
  <c r="W547" i="1"/>
  <c r="V547" i="1"/>
  <c r="U547" i="1"/>
  <c r="DL546" i="1"/>
  <c r="DK546" i="1"/>
  <c r="DJ546" i="1"/>
  <c r="DI546" i="1"/>
  <c r="DF546" i="1"/>
  <c r="DE546" i="1"/>
  <c r="DD546" i="1"/>
  <c r="DC546" i="1"/>
  <c r="DA546" i="1"/>
  <c r="CZ546" i="1"/>
  <c r="CY546" i="1"/>
  <c r="CW546" i="1"/>
  <c r="CV546" i="1"/>
  <c r="CU546" i="1"/>
  <c r="CS546" i="1"/>
  <c r="CR546" i="1"/>
  <c r="CQ546" i="1"/>
  <c r="CP546" i="1"/>
  <c r="CO546" i="1"/>
  <c r="CN546" i="1"/>
  <c r="CM546" i="1"/>
  <c r="CL546" i="1"/>
  <c r="CJ546" i="1"/>
  <c r="CI546" i="1"/>
  <c r="CH546" i="1"/>
  <c r="CG546" i="1"/>
  <c r="CF546" i="1"/>
  <c r="CE546" i="1"/>
  <c r="CC546" i="1"/>
  <c r="CB546" i="1"/>
  <c r="CA546" i="1"/>
  <c r="BY546" i="1"/>
  <c r="BV546" i="1"/>
  <c r="BU546" i="1"/>
  <c r="BT546" i="1"/>
  <c r="BR546" i="1"/>
  <c r="BQ546" i="1"/>
  <c r="BO546" i="1"/>
  <c r="BN546" i="1"/>
  <c r="BL546" i="1"/>
  <c r="BK546" i="1"/>
  <c r="BJ546" i="1"/>
  <c r="BF546" i="1"/>
  <c r="BE546" i="1"/>
  <c r="BD546" i="1"/>
  <c r="BC546" i="1"/>
  <c r="BB546" i="1"/>
  <c r="BA546" i="1"/>
  <c r="AZ546" i="1"/>
  <c r="AY546" i="1"/>
  <c r="AX546" i="1"/>
  <c r="AW546" i="1"/>
  <c r="AV546" i="1"/>
  <c r="AU546" i="1"/>
  <c r="AT546" i="1"/>
  <c r="AS546" i="1"/>
  <c r="AR546" i="1"/>
  <c r="AQ546" i="1"/>
  <c r="AP546" i="1"/>
  <c r="AO546" i="1"/>
  <c r="AN546" i="1"/>
  <c r="AM546" i="1"/>
  <c r="AL546" i="1"/>
  <c r="AK546" i="1"/>
  <c r="AJ546" i="1"/>
  <c r="AI546" i="1"/>
  <c r="AH546" i="1"/>
  <c r="AG546" i="1"/>
  <c r="AF546" i="1"/>
  <c r="AE546" i="1"/>
  <c r="AD546" i="1"/>
  <c r="AC546" i="1"/>
  <c r="AB546" i="1"/>
  <c r="AA546" i="1"/>
  <c r="Z546" i="1"/>
  <c r="Y546" i="1"/>
  <c r="X546" i="1"/>
  <c r="W546" i="1"/>
  <c r="V546" i="1"/>
  <c r="U546" i="1"/>
  <c r="DL545" i="1"/>
  <c r="DK545" i="1"/>
  <c r="DJ545" i="1"/>
  <c r="DI545" i="1"/>
  <c r="DF545" i="1"/>
  <c r="DE545" i="1"/>
  <c r="DD545" i="1"/>
  <c r="DC545" i="1"/>
  <c r="DA545" i="1"/>
  <c r="CZ545" i="1"/>
  <c r="CY545" i="1"/>
  <c r="CW545" i="1"/>
  <c r="CV545" i="1"/>
  <c r="CU545" i="1"/>
  <c r="CS545" i="1"/>
  <c r="CR545" i="1"/>
  <c r="CQ545" i="1"/>
  <c r="CP545" i="1"/>
  <c r="CO545" i="1"/>
  <c r="CN545" i="1"/>
  <c r="CM545" i="1"/>
  <c r="CL545" i="1"/>
  <c r="CJ545" i="1"/>
  <c r="CI545" i="1"/>
  <c r="CH545" i="1"/>
  <c r="CG545" i="1"/>
  <c r="CF545" i="1"/>
  <c r="CE545" i="1"/>
  <c r="CC545" i="1"/>
  <c r="CB545" i="1"/>
  <c r="CA545" i="1"/>
  <c r="BY545" i="1"/>
  <c r="BV545" i="1"/>
  <c r="BU545" i="1"/>
  <c r="BT545" i="1"/>
  <c r="BR545" i="1"/>
  <c r="BQ545" i="1"/>
  <c r="BO545" i="1"/>
  <c r="BN545" i="1"/>
  <c r="BL545" i="1"/>
  <c r="BK545" i="1"/>
  <c r="BJ545" i="1"/>
  <c r="BF545" i="1"/>
  <c r="BE545" i="1"/>
  <c r="BD545" i="1"/>
  <c r="BC545" i="1"/>
  <c r="BB545" i="1"/>
  <c r="BA545" i="1"/>
  <c r="AZ545" i="1"/>
  <c r="AY545" i="1"/>
  <c r="AX545" i="1"/>
  <c r="AW545" i="1"/>
  <c r="AV545" i="1"/>
  <c r="AU545" i="1"/>
  <c r="AT545" i="1"/>
  <c r="AS545" i="1"/>
  <c r="AR545" i="1"/>
  <c r="AQ545" i="1"/>
  <c r="AP545" i="1"/>
  <c r="AO545" i="1"/>
  <c r="AN545" i="1"/>
  <c r="AM545" i="1"/>
  <c r="AL545" i="1"/>
  <c r="AK545" i="1"/>
  <c r="AJ545" i="1"/>
  <c r="AI545" i="1"/>
  <c r="AH545" i="1"/>
  <c r="AG545" i="1"/>
  <c r="AF545" i="1"/>
  <c r="AE545" i="1"/>
  <c r="AD545" i="1"/>
  <c r="AC545" i="1"/>
  <c r="AB545" i="1"/>
  <c r="AA545" i="1"/>
  <c r="Z545" i="1"/>
  <c r="Y545" i="1"/>
  <c r="X545" i="1"/>
  <c r="W545" i="1"/>
  <c r="V545" i="1"/>
  <c r="U545" i="1"/>
  <c r="DL544" i="1"/>
  <c r="DK544" i="1"/>
  <c r="DJ544" i="1"/>
  <c r="DI544" i="1"/>
  <c r="DF544" i="1"/>
  <c r="DE544" i="1"/>
  <c r="DD544" i="1"/>
  <c r="DC544" i="1"/>
  <c r="DA544" i="1"/>
  <c r="CZ544" i="1"/>
  <c r="CY544" i="1"/>
  <c r="CW544" i="1"/>
  <c r="CV544" i="1"/>
  <c r="CU544" i="1"/>
  <c r="CS544" i="1"/>
  <c r="CR544" i="1"/>
  <c r="CQ544" i="1"/>
  <c r="CP544" i="1"/>
  <c r="CO544" i="1"/>
  <c r="CN544" i="1"/>
  <c r="CM544" i="1"/>
  <c r="CL544" i="1"/>
  <c r="CJ544" i="1"/>
  <c r="CI544" i="1"/>
  <c r="CH544" i="1"/>
  <c r="CG544" i="1"/>
  <c r="CF544" i="1"/>
  <c r="CE544" i="1"/>
  <c r="CC544" i="1"/>
  <c r="CB544" i="1"/>
  <c r="CA544" i="1"/>
  <c r="BY544" i="1"/>
  <c r="BV544" i="1"/>
  <c r="BU544" i="1"/>
  <c r="BT544" i="1"/>
  <c r="BR544" i="1"/>
  <c r="BQ544" i="1"/>
  <c r="BO544" i="1"/>
  <c r="BN544" i="1"/>
  <c r="BL544" i="1"/>
  <c r="BK544" i="1"/>
  <c r="BJ544" i="1"/>
  <c r="BF544" i="1"/>
  <c r="BE544" i="1"/>
  <c r="BD544" i="1"/>
  <c r="BC544" i="1"/>
  <c r="BB544" i="1"/>
  <c r="BA544" i="1"/>
  <c r="AZ544" i="1"/>
  <c r="AY544" i="1"/>
  <c r="AX544" i="1"/>
  <c r="AW544" i="1"/>
  <c r="AV544" i="1"/>
  <c r="AU544" i="1"/>
  <c r="AT544" i="1"/>
  <c r="AS544" i="1"/>
  <c r="AR544" i="1"/>
  <c r="AQ544" i="1"/>
  <c r="AP544" i="1"/>
  <c r="AO544" i="1"/>
  <c r="AN544" i="1"/>
  <c r="AM544" i="1"/>
  <c r="AL544" i="1"/>
  <c r="AK544" i="1"/>
  <c r="AJ544" i="1"/>
  <c r="AI544" i="1"/>
  <c r="AH544" i="1"/>
  <c r="AG544" i="1"/>
  <c r="AF544" i="1"/>
  <c r="AE544" i="1"/>
  <c r="AD544" i="1"/>
  <c r="AC544" i="1"/>
  <c r="AB544" i="1"/>
  <c r="AA544" i="1"/>
  <c r="Z544" i="1"/>
  <c r="Y544" i="1"/>
  <c r="X544" i="1"/>
  <c r="W544" i="1"/>
  <c r="V544" i="1"/>
  <c r="U544" i="1"/>
  <c r="DL543" i="1"/>
  <c r="DK543" i="1"/>
  <c r="DJ543" i="1"/>
  <c r="DI543" i="1"/>
  <c r="DF543" i="1"/>
  <c r="DE543" i="1"/>
  <c r="DD543" i="1"/>
  <c r="DC543" i="1"/>
  <c r="DA543" i="1"/>
  <c r="CZ543" i="1"/>
  <c r="CY543" i="1"/>
  <c r="CW543" i="1"/>
  <c r="CV543" i="1"/>
  <c r="CU543" i="1"/>
  <c r="CS543" i="1"/>
  <c r="CR543" i="1"/>
  <c r="CQ543" i="1"/>
  <c r="CP543" i="1"/>
  <c r="CO543" i="1"/>
  <c r="CN543" i="1"/>
  <c r="CM543" i="1"/>
  <c r="CL543" i="1"/>
  <c r="CJ543" i="1"/>
  <c r="CI543" i="1"/>
  <c r="CH543" i="1"/>
  <c r="CG543" i="1"/>
  <c r="CF543" i="1"/>
  <c r="CE543" i="1"/>
  <c r="CC543" i="1"/>
  <c r="CB543" i="1"/>
  <c r="CA543" i="1"/>
  <c r="BY543" i="1"/>
  <c r="BV543" i="1"/>
  <c r="BU543" i="1"/>
  <c r="BT543" i="1"/>
  <c r="BR543" i="1"/>
  <c r="BQ543" i="1"/>
  <c r="BO543" i="1"/>
  <c r="BN543" i="1"/>
  <c r="BL543" i="1"/>
  <c r="BK543" i="1"/>
  <c r="BJ543" i="1"/>
  <c r="BF543" i="1"/>
  <c r="BE543" i="1"/>
  <c r="BD543" i="1"/>
  <c r="BC543" i="1"/>
  <c r="BB543" i="1"/>
  <c r="BA543" i="1"/>
  <c r="AZ543" i="1"/>
  <c r="AY543" i="1"/>
  <c r="AX543" i="1"/>
  <c r="AW543" i="1"/>
  <c r="AV543" i="1"/>
  <c r="AU543" i="1"/>
  <c r="AT543" i="1"/>
  <c r="AS543" i="1"/>
  <c r="AR543" i="1"/>
  <c r="AQ543" i="1"/>
  <c r="AP543" i="1"/>
  <c r="AO543" i="1"/>
  <c r="AN543" i="1"/>
  <c r="AM543" i="1"/>
  <c r="AL543" i="1"/>
  <c r="AK543" i="1"/>
  <c r="AJ543" i="1"/>
  <c r="AI543" i="1"/>
  <c r="AH543" i="1"/>
  <c r="AG543" i="1"/>
  <c r="AF543" i="1"/>
  <c r="AE543" i="1"/>
  <c r="AD543" i="1"/>
  <c r="AC543" i="1"/>
  <c r="AB543" i="1"/>
  <c r="AA543" i="1"/>
  <c r="Z543" i="1"/>
  <c r="Y543" i="1"/>
  <c r="X543" i="1"/>
  <c r="W543" i="1"/>
  <c r="V543" i="1"/>
  <c r="U543" i="1"/>
  <c r="DL542" i="1"/>
  <c r="DK542" i="1"/>
  <c r="DJ542" i="1"/>
  <c r="DI542" i="1"/>
  <c r="DF542" i="1"/>
  <c r="DE542" i="1"/>
  <c r="DD542" i="1"/>
  <c r="DC542" i="1"/>
  <c r="DA542" i="1"/>
  <c r="CZ542" i="1"/>
  <c r="CY542" i="1"/>
  <c r="CW542" i="1"/>
  <c r="CV542" i="1"/>
  <c r="CU542" i="1"/>
  <c r="CS542" i="1"/>
  <c r="CR542" i="1"/>
  <c r="CQ542" i="1"/>
  <c r="CP542" i="1"/>
  <c r="CO542" i="1"/>
  <c r="CN542" i="1"/>
  <c r="CM542" i="1"/>
  <c r="CL542" i="1"/>
  <c r="CJ542" i="1"/>
  <c r="CI542" i="1"/>
  <c r="CH542" i="1"/>
  <c r="CG542" i="1"/>
  <c r="CF542" i="1"/>
  <c r="CE542" i="1"/>
  <c r="CC542" i="1"/>
  <c r="CB542" i="1"/>
  <c r="CA542" i="1"/>
  <c r="BY542" i="1"/>
  <c r="BV542" i="1"/>
  <c r="BU542" i="1"/>
  <c r="BT542" i="1"/>
  <c r="BR542" i="1"/>
  <c r="BQ542" i="1"/>
  <c r="BO542" i="1"/>
  <c r="BN542" i="1"/>
  <c r="BL542" i="1"/>
  <c r="BK542" i="1"/>
  <c r="BJ542" i="1"/>
  <c r="BF542" i="1"/>
  <c r="BE542" i="1"/>
  <c r="BD542" i="1"/>
  <c r="BC542" i="1"/>
  <c r="BB542" i="1"/>
  <c r="BA542" i="1"/>
  <c r="AZ542" i="1"/>
  <c r="AY542" i="1"/>
  <c r="AX542" i="1"/>
  <c r="AW542" i="1"/>
  <c r="AV542" i="1"/>
  <c r="AU542" i="1"/>
  <c r="AT542" i="1"/>
  <c r="AS542" i="1"/>
  <c r="AR542" i="1"/>
  <c r="AQ542" i="1"/>
  <c r="AP542" i="1"/>
  <c r="AO542" i="1"/>
  <c r="AN542" i="1"/>
  <c r="AM542" i="1"/>
  <c r="AL542" i="1"/>
  <c r="AK542" i="1"/>
  <c r="AJ542" i="1"/>
  <c r="AI542" i="1"/>
  <c r="AH542" i="1"/>
  <c r="AG542" i="1"/>
  <c r="AF542" i="1"/>
  <c r="AE542" i="1"/>
  <c r="AD542" i="1"/>
  <c r="AC542" i="1"/>
  <c r="AB542" i="1"/>
  <c r="AA542" i="1"/>
  <c r="Z542" i="1"/>
  <c r="Y542" i="1"/>
  <c r="X542" i="1"/>
  <c r="W542" i="1"/>
  <c r="V542" i="1"/>
  <c r="U542" i="1"/>
  <c r="DL541" i="1"/>
  <c r="DK541" i="1"/>
  <c r="DJ541" i="1"/>
  <c r="DI541" i="1"/>
  <c r="DF541" i="1"/>
  <c r="DE541" i="1"/>
  <c r="DD541" i="1"/>
  <c r="DC541" i="1"/>
  <c r="DA541" i="1"/>
  <c r="CZ541" i="1"/>
  <c r="CY541" i="1"/>
  <c r="CW541" i="1"/>
  <c r="CV541" i="1"/>
  <c r="CU541" i="1"/>
  <c r="CS541" i="1"/>
  <c r="CR541" i="1"/>
  <c r="CQ541" i="1"/>
  <c r="CP541" i="1"/>
  <c r="CO541" i="1"/>
  <c r="CN541" i="1"/>
  <c r="CM541" i="1"/>
  <c r="CL541" i="1"/>
  <c r="CJ541" i="1"/>
  <c r="CI541" i="1"/>
  <c r="CH541" i="1"/>
  <c r="CG541" i="1"/>
  <c r="CF541" i="1"/>
  <c r="CE541" i="1"/>
  <c r="CC541" i="1"/>
  <c r="CB541" i="1"/>
  <c r="CA541" i="1"/>
  <c r="BY541" i="1"/>
  <c r="BV541" i="1"/>
  <c r="BU541" i="1"/>
  <c r="BT541" i="1"/>
  <c r="BR541" i="1"/>
  <c r="BQ541" i="1"/>
  <c r="BO541" i="1"/>
  <c r="BN541" i="1"/>
  <c r="BL541" i="1"/>
  <c r="BK541" i="1"/>
  <c r="BJ541" i="1"/>
  <c r="BF541" i="1"/>
  <c r="BE541" i="1"/>
  <c r="BD541" i="1"/>
  <c r="BC541" i="1"/>
  <c r="BB541" i="1"/>
  <c r="BA541" i="1"/>
  <c r="AZ541" i="1"/>
  <c r="AY541" i="1"/>
  <c r="AX541" i="1"/>
  <c r="AW541" i="1"/>
  <c r="AV541" i="1"/>
  <c r="AU541" i="1"/>
  <c r="AT541" i="1"/>
  <c r="AS541" i="1"/>
  <c r="AR541" i="1"/>
  <c r="AQ541" i="1"/>
  <c r="AP541" i="1"/>
  <c r="AO541" i="1"/>
  <c r="AN541" i="1"/>
  <c r="AM541" i="1"/>
  <c r="AL541" i="1"/>
  <c r="AK541" i="1"/>
  <c r="AJ541" i="1"/>
  <c r="AI541" i="1"/>
  <c r="AH541" i="1"/>
  <c r="AG541" i="1"/>
  <c r="AF541" i="1"/>
  <c r="AE541" i="1"/>
  <c r="AD541" i="1"/>
  <c r="AC541" i="1"/>
  <c r="AB541" i="1"/>
  <c r="AA541" i="1"/>
  <c r="Z541" i="1"/>
  <c r="Y541" i="1"/>
  <c r="X541" i="1"/>
  <c r="W541" i="1"/>
  <c r="V541" i="1"/>
  <c r="U541" i="1"/>
  <c r="DL540" i="1"/>
  <c r="DK540" i="1"/>
  <c r="DJ540" i="1"/>
  <c r="DI540" i="1"/>
  <c r="DF540" i="1"/>
  <c r="DE540" i="1"/>
  <c r="DD540" i="1"/>
  <c r="DC540" i="1"/>
  <c r="DA540" i="1"/>
  <c r="CZ540" i="1"/>
  <c r="CY540" i="1"/>
  <c r="CW540" i="1"/>
  <c r="CV540" i="1"/>
  <c r="CU540" i="1"/>
  <c r="CS540" i="1"/>
  <c r="CR540" i="1"/>
  <c r="CQ540" i="1"/>
  <c r="CP540" i="1"/>
  <c r="CO540" i="1"/>
  <c r="CN540" i="1"/>
  <c r="CM540" i="1"/>
  <c r="CL540" i="1"/>
  <c r="CJ540" i="1"/>
  <c r="CI540" i="1"/>
  <c r="CH540" i="1"/>
  <c r="CG540" i="1"/>
  <c r="CF540" i="1"/>
  <c r="CE540" i="1"/>
  <c r="CC540" i="1"/>
  <c r="CB540" i="1"/>
  <c r="CA540" i="1"/>
  <c r="BY540" i="1"/>
  <c r="BV540" i="1"/>
  <c r="BU540" i="1"/>
  <c r="BT540" i="1"/>
  <c r="BR540" i="1"/>
  <c r="BQ540" i="1"/>
  <c r="BO540" i="1"/>
  <c r="BN540" i="1"/>
  <c r="BL540" i="1"/>
  <c r="BK540" i="1"/>
  <c r="BJ540" i="1"/>
  <c r="BF540" i="1"/>
  <c r="BE540" i="1"/>
  <c r="BD540" i="1"/>
  <c r="BC540" i="1"/>
  <c r="BB540" i="1"/>
  <c r="BA540" i="1"/>
  <c r="AZ540" i="1"/>
  <c r="AY540" i="1"/>
  <c r="AX540" i="1"/>
  <c r="AW540" i="1"/>
  <c r="AV540" i="1"/>
  <c r="AU540" i="1"/>
  <c r="AT540" i="1"/>
  <c r="AS540" i="1"/>
  <c r="AR540" i="1"/>
  <c r="AQ540" i="1"/>
  <c r="AP540" i="1"/>
  <c r="AO540" i="1"/>
  <c r="AN540" i="1"/>
  <c r="AM540" i="1"/>
  <c r="AL540" i="1"/>
  <c r="AK540" i="1"/>
  <c r="AJ540" i="1"/>
  <c r="AI540" i="1"/>
  <c r="AH540" i="1"/>
  <c r="AG540" i="1"/>
  <c r="AF540" i="1"/>
  <c r="AE540" i="1"/>
  <c r="AD540" i="1"/>
  <c r="AC540" i="1"/>
  <c r="AB540" i="1"/>
  <c r="AA540" i="1"/>
  <c r="Z540" i="1"/>
  <c r="Y540" i="1"/>
  <c r="X540" i="1"/>
  <c r="W540" i="1"/>
  <c r="V540" i="1"/>
  <c r="U540" i="1"/>
  <c r="DL539" i="1"/>
  <c r="DK539" i="1"/>
  <c r="DJ539" i="1"/>
  <c r="DI539" i="1"/>
  <c r="DF539" i="1"/>
  <c r="DE539" i="1"/>
  <c r="DD539" i="1"/>
  <c r="DC539" i="1"/>
  <c r="DA539" i="1"/>
  <c r="CZ539" i="1"/>
  <c r="CY539" i="1"/>
  <c r="CW539" i="1"/>
  <c r="CV539" i="1"/>
  <c r="CU539" i="1"/>
  <c r="CS539" i="1"/>
  <c r="CR539" i="1"/>
  <c r="CQ539" i="1"/>
  <c r="CP539" i="1"/>
  <c r="CO539" i="1"/>
  <c r="CN539" i="1"/>
  <c r="CM539" i="1"/>
  <c r="CL539" i="1"/>
  <c r="CJ539" i="1"/>
  <c r="CI539" i="1"/>
  <c r="CH539" i="1"/>
  <c r="CG539" i="1"/>
  <c r="CF539" i="1"/>
  <c r="CE539" i="1"/>
  <c r="CC539" i="1"/>
  <c r="CB539" i="1"/>
  <c r="CA539" i="1"/>
  <c r="BY539" i="1"/>
  <c r="BV539" i="1"/>
  <c r="BU539" i="1"/>
  <c r="BT539" i="1"/>
  <c r="BR539" i="1"/>
  <c r="BQ539" i="1"/>
  <c r="BO539" i="1"/>
  <c r="BN539" i="1"/>
  <c r="BL539" i="1"/>
  <c r="BK539" i="1"/>
  <c r="BJ539" i="1"/>
  <c r="BF539" i="1"/>
  <c r="BE539" i="1"/>
  <c r="BD539" i="1"/>
  <c r="BC539" i="1"/>
  <c r="BB539" i="1"/>
  <c r="BA539" i="1"/>
  <c r="AZ539" i="1"/>
  <c r="AY539" i="1"/>
  <c r="AX539" i="1"/>
  <c r="AW539" i="1"/>
  <c r="AV539" i="1"/>
  <c r="AU539" i="1"/>
  <c r="AT539" i="1"/>
  <c r="AS539" i="1"/>
  <c r="AR539" i="1"/>
  <c r="AQ539" i="1"/>
  <c r="AP539" i="1"/>
  <c r="AO539" i="1"/>
  <c r="AN539" i="1"/>
  <c r="AM539" i="1"/>
  <c r="AL539" i="1"/>
  <c r="AK539" i="1"/>
  <c r="AJ539" i="1"/>
  <c r="AI539" i="1"/>
  <c r="AH539" i="1"/>
  <c r="AG539" i="1"/>
  <c r="AF539" i="1"/>
  <c r="AE539" i="1"/>
  <c r="AD539" i="1"/>
  <c r="AC539" i="1"/>
  <c r="AB539" i="1"/>
  <c r="AA539" i="1"/>
  <c r="Z539" i="1"/>
  <c r="Y539" i="1"/>
  <c r="X539" i="1"/>
  <c r="W539" i="1"/>
  <c r="V539" i="1"/>
  <c r="U539" i="1"/>
  <c r="DL538" i="1"/>
  <c r="DK538" i="1"/>
  <c r="DJ538" i="1"/>
  <c r="DI538" i="1"/>
  <c r="DF538" i="1"/>
  <c r="DE538" i="1"/>
  <c r="DD538" i="1"/>
  <c r="DC538" i="1"/>
  <c r="DA538" i="1"/>
  <c r="CZ538" i="1"/>
  <c r="CY538" i="1"/>
  <c r="CW538" i="1"/>
  <c r="CV538" i="1"/>
  <c r="CU538" i="1"/>
  <c r="CS538" i="1"/>
  <c r="CR538" i="1"/>
  <c r="CQ538" i="1"/>
  <c r="CP538" i="1"/>
  <c r="CO538" i="1"/>
  <c r="CN538" i="1"/>
  <c r="CM538" i="1"/>
  <c r="CL538" i="1"/>
  <c r="CJ538" i="1"/>
  <c r="CI538" i="1"/>
  <c r="CH538" i="1"/>
  <c r="CG538" i="1"/>
  <c r="CF538" i="1"/>
  <c r="CE538" i="1"/>
  <c r="CC538" i="1"/>
  <c r="CB538" i="1"/>
  <c r="CA538" i="1"/>
  <c r="BY538" i="1"/>
  <c r="BV538" i="1"/>
  <c r="BU538" i="1"/>
  <c r="BT538" i="1"/>
  <c r="BR538" i="1"/>
  <c r="BQ538" i="1"/>
  <c r="BO538" i="1"/>
  <c r="BN538" i="1"/>
  <c r="BL538" i="1"/>
  <c r="BK538" i="1"/>
  <c r="BJ538" i="1"/>
  <c r="BF538" i="1"/>
  <c r="BE538" i="1"/>
  <c r="BD538" i="1"/>
  <c r="BC538" i="1"/>
  <c r="BB538" i="1"/>
  <c r="BA538" i="1"/>
  <c r="AZ538" i="1"/>
  <c r="AY538" i="1"/>
  <c r="AX538" i="1"/>
  <c r="AW538" i="1"/>
  <c r="AV538" i="1"/>
  <c r="AU538" i="1"/>
  <c r="AT538" i="1"/>
  <c r="AS538" i="1"/>
  <c r="AR538" i="1"/>
  <c r="AQ538" i="1"/>
  <c r="AP538" i="1"/>
  <c r="AO538" i="1"/>
  <c r="AN538" i="1"/>
  <c r="AM538" i="1"/>
  <c r="AL538" i="1"/>
  <c r="AK538" i="1"/>
  <c r="AJ538" i="1"/>
  <c r="AI538" i="1"/>
  <c r="AH538" i="1"/>
  <c r="AG538" i="1"/>
  <c r="AF538" i="1"/>
  <c r="AE538" i="1"/>
  <c r="AD538" i="1"/>
  <c r="AC538" i="1"/>
  <c r="AB538" i="1"/>
  <c r="AA538" i="1"/>
  <c r="Z538" i="1"/>
  <c r="Y538" i="1"/>
  <c r="X538" i="1"/>
  <c r="W538" i="1"/>
  <c r="V538" i="1"/>
  <c r="U538" i="1"/>
  <c r="DL537" i="1"/>
  <c r="DK537" i="1"/>
  <c r="DJ537" i="1"/>
  <c r="DI537" i="1"/>
  <c r="DF537" i="1"/>
  <c r="DE537" i="1"/>
  <c r="DD537" i="1"/>
  <c r="DC537" i="1"/>
  <c r="DA537" i="1"/>
  <c r="CZ537" i="1"/>
  <c r="CY537" i="1"/>
  <c r="CW537" i="1"/>
  <c r="CV537" i="1"/>
  <c r="CU537" i="1"/>
  <c r="CS537" i="1"/>
  <c r="CR537" i="1"/>
  <c r="CQ537" i="1"/>
  <c r="CP537" i="1"/>
  <c r="CO537" i="1"/>
  <c r="CN537" i="1"/>
  <c r="CM537" i="1"/>
  <c r="CL537" i="1"/>
  <c r="CJ537" i="1"/>
  <c r="CI537" i="1"/>
  <c r="CH537" i="1"/>
  <c r="CG537" i="1"/>
  <c r="CF537" i="1"/>
  <c r="CE537" i="1"/>
  <c r="CC537" i="1"/>
  <c r="CB537" i="1"/>
  <c r="CA537" i="1"/>
  <c r="BY537" i="1"/>
  <c r="BV537" i="1"/>
  <c r="BU537" i="1"/>
  <c r="BT537" i="1"/>
  <c r="BR537" i="1"/>
  <c r="BQ537" i="1"/>
  <c r="BO537" i="1"/>
  <c r="BN537" i="1"/>
  <c r="BL537" i="1"/>
  <c r="BK537" i="1"/>
  <c r="BJ537" i="1"/>
  <c r="BF537" i="1"/>
  <c r="BE537" i="1"/>
  <c r="BD537" i="1"/>
  <c r="BC537" i="1"/>
  <c r="BB537" i="1"/>
  <c r="BA537" i="1"/>
  <c r="AZ537" i="1"/>
  <c r="AY537" i="1"/>
  <c r="AX537" i="1"/>
  <c r="AW537" i="1"/>
  <c r="AV537" i="1"/>
  <c r="AU537" i="1"/>
  <c r="AT537" i="1"/>
  <c r="AS537" i="1"/>
  <c r="AR537" i="1"/>
  <c r="AQ537" i="1"/>
  <c r="AP537" i="1"/>
  <c r="AO537" i="1"/>
  <c r="AN537" i="1"/>
  <c r="AM537" i="1"/>
  <c r="AL537" i="1"/>
  <c r="AK537" i="1"/>
  <c r="AJ537" i="1"/>
  <c r="AI537" i="1"/>
  <c r="AH537" i="1"/>
  <c r="AG537" i="1"/>
  <c r="AF537" i="1"/>
  <c r="AE537" i="1"/>
  <c r="AD537" i="1"/>
  <c r="AC537" i="1"/>
  <c r="AB537" i="1"/>
  <c r="AA537" i="1"/>
  <c r="Z537" i="1"/>
  <c r="Y537" i="1"/>
  <c r="X537" i="1"/>
  <c r="W537" i="1"/>
  <c r="V537" i="1"/>
  <c r="U537" i="1"/>
  <c r="DL536" i="1"/>
  <c r="DK536" i="1"/>
  <c r="DJ536" i="1"/>
  <c r="DI536" i="1"/>
  <c r="DF536" i="1"/>
  <c r="DE536" i="1"/>
  <c r="DD536" i="1"/>
  <c r="DC536" i="1"/>
  <c r="DA536" i="1"/>
  <c r="CZ536" i="1"/>
  <c r="CY536" i="1"/>
  <c r="CW536" i="1"/>
  <c r="CV536" i="1"/>
  <c r="CU536" i="1"/>
  <c r="CS536" i="1"/>
  <c r="CR536" i="1"/>
  <c r="CQ536" i="1"/>
  <c r="CP536" i="1"/>
  <c r="CO536" i="1"/>
  <c r="CN536" i="1"/>
  <c r="CM536" i="1"/>
  <c r="CL536" i="1"/>
  <c r="CJ536" i="1"/>
  <c r="CI536" i="1"/>
  <c r="CH536" i="1"/>
  <c r="CG536" i="1"/>
  <c r="CF536" i="1"/>
  <c r="CE536" i="1"/>
  <c r="CC536" i="1"/>
  <c r="CB536" i="1"/>
  <c r="CA536" i="1"/>
  <c r="BY536" i="1"/>
  <c r="BV536" i="1"/>
  <c r="BU536" i="1"/>
  <c r="BT536" i="1"/>
  <c r="BR536" i="1"/>
  <c r="BQ536" i="1"/>
  <c r="BO536" i="1"/>
  <c r="BN536" i="1"/>
  <c r="BL536" i="1"/>
  <c r="BK536" i="1"/>
  <c r="BJ536" i="1"/>
  <c r="BF536" i="1"/>
  <c r="BE536" i="1"/>
  <c r="BD536" i="1"/>
  <c r="BC536" i="1"/>
  <c r="BB536" i="1"/>
  <c r="BA536" i="1"/>
  <c r="AZ536" i="1"/>
  <c r="AY536" i="1"/>
  <c r="AX536" i="1"/>
  <c r="AW536" i="1"/>
  <c r="AV536" i="1"/>
  <c r="AU536" i="1"/>
  <c r="AT536" i="1"/>
  <c r="AS536" i="1"/>
  <c r="AR536" i="1"/>
  <c r="AQ536" i="1"/>
  <c r="AP536" i="1"/>
  <c r="AO536" i="1"/>
  <c r="AN536" i="1"/>
  <c r="AM536" i="1"/>
  <c r="AL536" i="1"/>
  <c r="AK536" i="1"/>
  <c r="AJ536" i="1"/>
  <c r="AI536" i="1"/>
  <c r="AH536" i="1"/>
  <c r="AG536" i="1"/>
  <c r="AF536" i="1"/>
  <c r="AE536" i="1"/>
  <c r="AD536" i="1"/>
  <c r="AC536" i="1"/>
  <c r="AB536" i="1"/>
  <c r="AA536" i="1"/>
  <c r="Z536" i="1"/>
  <c r="Y536" i="1"/>
  <c r="X536" i="1"/>
  <c r="W536" i="1"/>
  <c r="V536" i="1"/>
  <c r="U536" i="1"/>
  <c r="DL535" i="1"/>
  <c r="DK535" i="1"/>
  <c r="DJ535" i="1"/>
  <c r="DI535" i="1"/>
  <c r="DF535" i="1"/>
  <c r="DE535" i="1"/>
  <c r="DD535" i="1"/>
  <c r="DC535" i="1"/>
  <c r="DA535" i="1"/>
  <c r="CZ535" i="1"/>
  <c r="CY535" i="1"/>
  <c r="CW535" i="1"/>
  <c r="CV535" i="1"/>
  <c r="CU535" i="1"/>
  <c r="CS535" i="1"/>
  <c r="CR535" i="1"/>
  <c r="CQ535" i="1"/>
  <c r="CP535" i="1"/>
  <c r="CO535" i="1"/>
  <c r="CN535" i="1"/>
  <c r="CM535" i="1"/>
  <c r="CL535" i="1"/>
  <c r="CJ535" i="1"/>
  <c r="CI535" i="1"/>
  <c r="CH535" i="1"/>
  <c r="CG535" i="1"/>
  <c r="CF535" i="1"/>
  <c r="CE535" i="1"/>
  <c r="CC535" i="1"/>
  <c r="CB535" i="1"/>
  <c r="CA535" i="1"/>
  <c r="BY535" i="1"/>
  <c r="BV535" i="1"/>
  <c r="BU535" i="1"/>
  <c r="BT535" i="1"/>
  <c r="BR535" i="1"/>
  <c r="BQ535" i="1"/>
  <c r="BO535" i="1"/>
  <c r="BN535" i="1"/>
  <c r="BL535" i="1"/>
  <c r="BK535" i="1"/>
  <c r="BJ535" i="1"/>
  <c r="BF535" i="1"/>
  <c r="BE535" i="1"/>
  <c r="BD535" i="1"/>
  <c r="BC535" i="1"/>
  <c r="BB535" i="1"/>
  <c r="BA535" i="1"/>
  <c r="AZ535" i="1"/>
  <c r="AY535" i="1"/>
  <c r="AX535" i="1"/>
  <c r="AW535" i="1"/>
  <c r="AV535" i="1"/>
  <c r="AU535" i="1"/>
  <c r="AT535" i="1"/>
  <c r="AS535" i="1"/>
  <c r="AR535" i="1"/>
  <c r="AQ535" i="1"/>
  <c r="AP535" i="1"/>
  <c r="AO535" i="1"/>
  <c r="AN535" i="1"/>
  <c r="AM535" i="1"/>
  <c r="AL535" i="1"/>
  <c r="AK535" i="1"/>
  <c r="AJ535" i="1"/>
  <c r="AI535" i="1"/>
  <c r="AH535" i="1"/>
  <c r="AG535" i="1"/>
  <c r="AF535" i="1"/>
  <c r="AE535" i="1"/>
  <c r="AD535" i="1"/>
  <c r="AC535" i="1"/>
  <c r="AB535" i="1"/>
  <c r="AA535" i="1"/>
  <c r="Z535" i="1"/>
  <c r="Y535" i="1"/>
  <c r="X535" i="1"/>
  <c r="W535" i="1"/>
  <c r="V535" i="1"/>
  <c r="U535" i="1"/>
  <c r="DL534" i="1"/>
  <c r="DK534" i="1"/>
  <c r="DJ534" i="1"/>
  <c r="DI534" i="1"/>
  <c r="DF534" i="1"/>
  <c r="DE534" i="1"/>
  <c r="DD534" i="1"/>
  <c r="DC534" i="1"/>
  <c r="DA534" i="1"/>
  <c r="CZ534" i="1"/>
  <c r="CY534" i="1"/>
  <c r="CW534" i="1"/>
  <c r="CV534" i="1"/>
  <c r="CU534" i="1"/>
  <c r="CS534" i="1"/>
  <c r="CR534" i="1"/>
  <c r="CQ534" i="1"/>
  <c r="CP534" i="1"/>
  <c r="CO534" i="1"/>
  <c r="CN534" i="1"/>
  <c r="CM534" i="1"/>
  <c r="CL534" i="1"/>
  <c r="CJ534" i="1"/>
  <c r="CI534" i="1"/>
  <c r="CH534" i="1"/>
  <c r="CG534" i="1"/>
  <c r="CF534" i="1"/>
  <c r="CE534" i="1"/>
  <c r="CC534" i="1"/>
  <c r="CB534" i="1"/>
  <c r="CA534" i="1"/>
  <c r="BY534" i="1"/>
  <c r="BV534" i="1"/>
  <c r="BU534" i="1"/>
  <c r="BT534" i="1"/>
  <c r="BR534" i="1"/>
  <c r="BQ534" i="1"/>
  <c r="BO534" i="1"/>
  <c r="BN534" i="1"/>
  <c r="BL534" i="1"/>
  <c r="BK534" i="1"/>
  <c r="BJ534" i="1"/>
  <c r="BF534" i="1"/>
  <c r="BE534" i="1"/>
  <c r="BD534" i="1"/>
  <c r="BC534" i="1"/>
  <c r="BB534" i="1"/>
  <c r="BA534" i="1"/>
  <c r="AZ534" i="1"/>
  <c r="AY534" i="1"/>
  <c r="AX534" i="1"/>
  <c r="AW534" i="1"/>
  <c r="AV534" i="1"/>
  <c r="AU534" i="1"/>
  <c r="AT534" i="1"/>
  <c r="AS534" i="1"/>
  <c r="AR534" i="1"/>
  <c r="AQ534" i="1"/>
  <c r="AP534" i="1"/>
  <c r="AO534" i="1"/>
  <c r="AN534" i="1"/>
  <c r="AM534" i="1"/>
  <c r="AL534" i="1"/>
  <c r="AK534" i="1"/>
  <c r="AJ534" i="1"/>
  <c r="AI534" i="1"/>
  <c r="AH534" i="1"/>
  <c r="AG534" i="1"/>
  <c r="AF534" i="1"/>
  <c r="AE534" i="1"/>
  <c r="AD534" i="1"/>
  <c r="AC534" i="1"/>
  <c r="AB534" i="1"/>
  <c r="AA534" i="1"/>
  <c r="Z534" i="1"/>
  <c r="Y534" i="1"/>
  <c r="X534" i="1"/>
  <c r="W534" i="1"/>
  <c r="V534" i="1"/>
  <c r="U534" i="1"/>
  <c r="DL533" i="1"/>
  <c r="DK533" i="1"/>
  <c r="DJ533" i="1"/>
  <c r="DI533" i="1"/>
  <c r="DF533" i="1"/>
  <c r="DE533" i="1"/>
  <c r="DD533" i="1"/>
  <c r="DC533" i="1"/>
  <c r="DA533" i="1"/>
  <c r="CZ533" i="1"/>
  <c r="CY533" i="1"/>
  <c r="CW533" i="1"/>
  <c r="CV533" i="1"/>
  <c r="CU533" i="1"/>
  <c r="CS533" i="1"/>
  <c r="CR533" i="1"/>
  <c r="CQ533" i="1"/>
  <c r="CP533" i="1"/>
  <c r="CO533" i="1"/>
  <c r="CN533" i="1"/>
  <c r="CM533" i="1"/>
  <c r="CL533" i="1"/>
  <c r="CJ533" i="1"/>
  <c r="CI533" i="1"/>
  <c r="CH533" i="1"/>
  <c r="CG533" i="1"/>
  <c r="CF533" i="1"/>
  <c r="CE533" i="1"/>
  <c r="CC533" i="1"/>
  <c r="CB533" i="1"/>
  <c r="CA533" i="1"/>
  <c r="BY533" i="1"/>
  <c r="BV533" i="1"/>
  <c r="BU533" i="1"/>
  <c r="BT533" i="1"/>
  <c r="BR533" i="1"/>
  <c r="BQ533" i="1"/>
  <c r="BO533" i="1"/>
  <c r="BN533" i="1"/>
  <c r="BL533" i="1"/>
  <c r="BK533" i="1"/>
  <c r="BJ533" i="1"/>
  <c r="BF533" i="1"/>
  <c r="BE533" i="1"/>
  <c r="BD533" i="1"/>
  <c r="BC533" i="1"/>
  <c r="BB533" i="1"/>
  <c r="BA533" i="1"/>
  <c r="AZ533" i="1"/>
  <c r="AY533" i="1"/>
  <c r="AX533" i="1"/>
  <c r="AW533" i="1"/>
  <c r="AV533" i="1"/>
  <c r="AU533" i="1"/>
  <c r="AT533" i="1"/>
  <c r="AS533" i="1"/>
  <c r="AR533" i="1"/>
  <c r="AQ533" i="1"/>
  <c r="AP533" i="1"/>
  <c r="AO533" i="1"/>
  <c r="AN533" i="1"/>
  <c r="AM533" i="1"/>
  <c r="AL533" i="1"/>
  <c r="AK533" i="1"/>
  <c r="AJ533" i="1"/>
  <c r="AI533" i="1"/>
  <c r="AH533" i="1"/>
  <c r="AG533" i="1"/>
  <c r="AF533" i="1"/>
  <c r="AE533" i="1"/>
  <c r="AD533" i="1"/>
  <c r="AC533" i="1"/>
  <c r="AB533" i="1"/>
  <c r="AA533" i="1"/>
  <c r="Z533" i="1"/>
  <c r="Y533" i="1"/>
  <c r="X533" i="1"/>
  <c r="W533" i="1"/>
  <c r="V533" i="1"/>
  <c r="U533" i="1"/>
  <c r="DL532" i="1"/>
  <c r="DK532" i="1"/>
  <c r="DJ532" i="1"/>
  <c r="DI532" i="1"/>
  <c r="DF532" i="1"/>
  <c r="DE532" i="1"/>
  <c r="DD532" i="1"/>
  <c r="DC532" i="1"/>
  <c r="DA532" i="1"/>
  <c r="CZ532" i="1"/>
  <c r="CY532" i="1"/>
  <c r="CW532" i="1"/>
  <c r="CV532" i="1"/>
  <c r="CU532" i="1"/>
  <c r="CS532" i="1"/>
  <c r="CR532" i="1"/>
  <c r="CQ532" i="1"/>
  <c r="CP532" i="1"/>
  <c r="CO532" i="1"/>
  <c r="CN532" i="1"/>
  <c r="CM532" i="1"/>
  <c r="CL532" i="1"/>
  <c r="CJ532" i="1"/>
  <c r="CI532" i="1"/>
  <c r="CH532" i="1"/>
  <c r="CG532" i="1"/>
  <c r="CF532" i="1"/>
  <c r="CE532" i="1"/>
  <c r="CC532" i="1"/>
  <c r="CB532" i="1"/>
  <c r="CA532" i="1"/>
  <c r="BY532" i="1"/>
  <c r="BV532" i="1"/>
  <c r="BU532" i="1"/>
  <c r="BT532" i="1"/>
  <c r="BR532" i="1"/>
  <c r="BQ532" i="1"/>
  <c r="BO532" i="1"/>
  <c r="BN532" i="1"/>
  <c r="BL532" i="1"/>
  <c r="BK532" i="1"/>
  <c r="BJ532" i="1"/>
  <c r="BF532" i="1"/>
  <c r="BE532" i="1"/>
  <c r="BD532" i="1"/>
  <c r="BC532" i="1"/>
  <c r="BB532" i="1"/>
  <c r="BA532" i="1"/>
  <c r="AZ532" i="1"/>
  <c r="AY532" i="1"/>
  <c r="AX532" i="1"/>
  <c r="AW532" i="1"/>
  <c r="AV532" i="1"/>
  <c r="AU532" i="1"/>
  <c r="AT532" i="1"/>
  <c r="AS532" i="1"/>
  <c r="AR532" i="1"/>
  <c r="AQ532" i="1"/>
  <c r="AP532" i="1"/>
  <c r="AO532" i="1"/>
  <c r="AN532" i="1"/>
  <c r="AM532" i="1"/>
  <c r="AL532" i="1"/>
  <c r="AK532" i="1"/>
  <c r="AJ532" i="1"/>
  <c r="AI532" i="1"/>
  <c r="AH532" i="1"/>
  <c r="AG532" i="1"/>
  <c r="AF532" i="1"/>
  <c r="AE532" i="1"/>
  <c r="AD532" i="1"/>
  <c r="AC532" i="1"/>
  <c r="AB532" i="1"/>
  <c r="AA532" i="1"/>
  <c r="Z532" i="1"/>
  <c r="Y532" i="1"/>
  <c r="X532" i="1"/>
  <c r="W532" i="1"/>
  <c r="V532" i="1"/>
  <c r="U532" i="1"/>
  <c r="DL531" i="1"/>
  <c r="DK531" i="1"/>
  <c r="DJ531" i="1"/>
  <c r="DI531" i="1"/>
  <c r="DF531" i="1"/>
  <c r="DE531" i="1"/>
  <c r="DD531" i="1"/>
  <c r="DC531" i="1"/>
  <c r="DA531" i="1"/>
  <c r="CZ531" i="1"/>
  <c r="CY531" i="1"/>
  <c r="CW531" i="1"/>
  <c r="CV531" i="1"/>
  <c r="CU531" i="1"/>
  <c r="CS531" i="1"/>
  <c r="CR531" i="1"/>
  <c r="CQ531" i="1"/>
  <c r="CP531" i="1"/>
  <c r="CO531" i="1"/>
  <c r="CN531" i="1"/>
  <c r="CM531" i="1"/>
  <c r="CL531" i="1"/>
  <c r="CJ531" i="1"/>
  <c r="CI531" i="1"/>
  <c r="CH531" i="1"/>
  <c r="CG531" i="1"/>
  <c r="CF531" i="1"/>
  <c r="CE531" i="1"/>
  <c r="CC531" i="1"/>
  <c r="CB531" i="1"/>
  <c r="CA531" i="1"/>
  <c r="BY531" i="1"/>
  <c r="BV531" i="1"/>
  <c r="BU531" i="1"/>
  <c r="BT531" i="1"/>
  <c r="BR531" i="1"/>
  <c r="BQ531" i="1"/>
  <c r="BO531" i="1"/>
  <c r="BN531" i="1"/>
  <c r="BL531" i="1"/>
  <c r="BK531" i="1"/>
  <c r="BJ531" i="1"/>
  <c r="BF531" i="1"/>
  <c r="BE531" i="1"/>
  <c r="BD531" i="1"/>
  <c r="BC531" i="1"/>
  <c r="BB531" i="1"/>
  <c r="BA531" i="1"/>
  <c r="AZ531" i="1"/>
  <c r="AY531" i="1"/>
  <c r="AX531" i="1"/>
  <c r="AW531" i="1"/>
  <c r="AV531" i="1"/>
  <c r="AU531" i="1"/>
  <c r="AT531" i="1"/>
  <c r="AS531" i="1"/>
  <c r="AR531" i="1"/>
  <c r="AQ531" i="1"/>
  <c r="AP531" i="1"/>
  <c r="AO531" i="1"/>
  <c r="AN531" i="1"/>
  <c r="AM531" i="1"/>
  <c r="AL531" i="1"/>
  <c r="AK531" i="1"/>
  <c r="AJ531" i="1"/>
  <c r="AI531" i="1"/>
  <c r="AH531" i="1"/>
  <c r="AG531" i="1"/>
  <c r="AF531" i="1"/>
  <c r="AE531" i="1"/>
  <c r="AD531" i="1"/>
  <c r="AC531" i="1"/>
  <c r="AB531" i="1"/>
  <c r="AA531" i="1"/>
  <c r="Z531" i="1"/>
  <c r="Y531" i="1"/>
  <c r="X531" i="1"/>
  <c r="W531" i="1"/>
  <c r="V531" i="1"/>
  <c r="U531" i="1"/>
  <c r="DL530" i="1"/>
  <c r="DK530" i="1"/>
  <c r="DJ530" i="1"/>
  <c r="DI530" i="1"/>
  <c r="DF530" i="1"/>
  <c r="DE530" i="1"/>
  <c r="DD530" i="1"/>
  <c r="DC530" i="1"/>
  <c r="DA530" i="1"/>
  <c r="CZ530" i="1"/>
  <c r="CY530" i="1"/>
  <c r="CW530" i="1"/>
  <c r="CV530" i="1"/>
  <c r="CU530" i="1"/>
  <c r="CS530" i="1"/>
  <c r="CR530" i="1"/>
  <c r="CQ530" i="1"/>
  <c r="CP530" i="1"/>
  <c r="CO530" i="1"/>
  <c r="CN530" i="1"/>
  <c r="CM530" i="1"/>
  <c r="CL530" i="1"/>
  <c r="CJ530" i="1"/>
  <c r="CI530" i="1"/>
  <c r="CH530" i="1"/>
  <c r="CG530" i="1"/>
  <c r="CF530" i="1"/>
  <c r="CE530" i="1"/>
  <c r="CC530" i="1"/>
  <c r="CB530" i="1"/>
  <c r="CA530" i="1"/>
  <c r="BY530" i="1"/>
  <c r="BV530" i="1"/>
  <c r="BU530" i="1"/>
  <c r="BT530" i="1"/>
  <c r="BR530" i="1"/>
  <c r="BQ530" i="1"/>
  <c r="BO530" i="1"/>
  <c r="BN530" i="1"/>
  <c r="BL530" i="1"/>
  <c r="BK530" i="1"/>
  <c r="BJ530" i="1"/>
  <c r="BF530" i="1"/>
  <c r="BE530" i="1"/>
  <c r="BD530" i="1"/>
  <c r="BC530" i="1"/>
  <c r="BB530" i="1"/>
  <c r="BA530" i="1"/>
  <c r="AZ530" i="1"/>
  <c r="AY530" i="1"/>
  <c r="AX530" i="1"/>
  <c r="AW530" i="1"/>
  <c r="AV530" i="1"/>
  <c r="AU530" i="1"/>
  <c r="AT530" i="1"/>
  <c r="AS530" i="1"/>
  <c r="AR530" i="1"/>
  <c r="AQ530" i="1"/>
  <c r="AP530" i="1"/>
  <c r="AO530" i="1"/>
  <c r="AN530" i="1"/>
  <c r="AM530" i="1"/>
  <c r="AL530" i="1"/>
  <c r="AK530" i="1"/>
  <c r="AJ530" i="1"/>
  <c r="AI530" i="1"/>
  <c r="AH530" i="1"/>
  <c r="AG530" i="1"/>
  <c r="AF530" i="1"/>
  <c r="AE530" i="1"/>
  <c r="AD530" i="1"/>
  <c r="AC530" i="1"/>
  <c r="AB530" i="1"/>
  <c r="AA530" i="1"/>
  <c r="Z530" i="1"/>
  <c r="Y530" i="1"/>
  <c r="X530" i="1"/>
  <c r="W530" i="1"/>
  <c r="V530" i="1"/>
  <c r="U530" i="1"/>
  <c r="DL529" i="1"/>
  <c r="DK529" i="1"/>
  <c r="DJ529" i="1"/>
  <c r="DI529" i="1"/>
  <c r="DF529" i="1"/>
  <c r="DE529" i="1"/>
  <c r="DD529" i="1"/>
  <c r="DC529" i="1"/>
  <c r="DA529" i="1"/>
  <c r="CZ529" i="1"/>
  <c r="CY529" i="1"/>
  <c r="CW529" i="1"/>
  <c r="CV529" i="1"/>
  <c r="CU529" i="1"/>
  <c r="CS529" i="1"/>
  <c r="CR529" i="1"/>
  <c r="CQ529" i="1"/>
  <c r="CP529" i="1"/>
  <c r="CO529" i="1"/>
  <c r="CN529" i="1"/>
  <c r="CM529" i="1"/>
  <c r="CL529" i="1"/>
  <c r="CJ529" i="1"/>
  <c r="CI529" i="1"/>
  <c r="CH529" i="1"/>
  <c r="CG529" i="1"/>
  <c r="CF529" i="1"/>
  <c r="CE529" i="1"/>
  <c r="CC529" i="1"/>
  <c r="CB529" i="1"/>
  <c r="CA529" i="1"/>
  <c r="BY529" i="1"/>
  <c r="BV529" i="1"/>
  <c r="BU529" i="1"/>
  <c r="BT529" i="1"/>
  <c r="BR529" i="1"/>
  <c r="BQ529" i="1"/>
  <c r="BO529" i="1"/>
  <c r="BN529" i="1"/>
  <c r="BL529" i="1"/>
  <c r="BK529" i="1"/>
  <c r="BJ529" i="1"/>
  <c r="BF529" i="1"/>
  <c r="BE529" i="1"/>
  <c r="BD529" i="1"/>
  <c r="BC529" i="1"/>
  <c r="BB529" i="1"/>
  <c r="BA529" i="1"/>
  <c r="AZ529" i="1"/>
  <c r="AY529" i="1"/>
  <c r="AX529" i="1"/>
  <c r="AW529" i="1"/>
  <c r="AV529" i="1"/>
  <c r="AU529" i="1"/>
  <c r="AT529" i="1"/>
  <c r="AS529" i="1"/>
  <c r="AR529" i="1"/>
  <c r="AQ529" i="1"/>
  <c r="AP529" i="1"/>
  <c r="AO529" i="1"/>
  <c r="AN529" i="1"/>
  <c r="AM529" i="1"/>
  <c r="AL529" i="1"/>
  <c r="AK529" i="1"/>
  <c r="AJ529" i="1"/>
  <c r="AI529" i="1"/>
  <c r="AH529" i="1"/>
  <c r="AG529" i="1"/>
  <c r="AF529" i="1"/>
  <c r="AE529" i="1"/>
  <c r="AD529" i="1"/>
  <c r="AC529" i="1"/>
  <c r="AB529" i="1"/>
  <c r="AA529" i="1"/>
  <c r="Z529" i="1"/>
  <c r="Y529" i="1"/>
  <c r="X529" i="1"/>
  <c r="W529" i="1"/>
  <c r="V529" i="1"/>
  <c r="U529" i="1"/>
  <c r="DL528" i="1"/>
  <c r="DK528" i="1"/>
  <c r="DJ528" i="1"/>
  <c r="DI528" i="1"/>
  <c r="DF528" i="1"/>
  <c r="DE528" i="1"/>
  <c r="DD528" i="1"/>
  <c r="DC528" i="1"/>
  <c r="DA528" i="1"/>
  <c r="CZ528" i="1"/>
  <c r="CY528" i="1"/>
  <c r="CW528" i="1"/>
  <c r="CV528" i="1"/>
  <c r="CU528" i="1"/>
  <c r="CS528" i="1"/>
  <c r="CR528" i="1"/>
  <c r="CQ528" i="1"/>
  <c r="CP528" i="1"/>
  <c r="CO528" i="1"/>
  <c r="CN528" i="1"/>
  <c r="CM528" i="1"/>
  <c r="CL528" i="1"/>
  <c r="CJ528" i="1"/>
  <c r="CI528" i="1"/>
  <c r="CH528" i="1"/>
  <c r="CG528" i="1"/>
  <c r="CF528" i="1"/>
  <c r="CE528" i="1"/>
  <c r="CC528" i="1"/>
  <c r="CB528" i="1"/>
  <c r="CA528" i="1"/>
  <c r="BY528" i="1"/>
  <c r="BV528" i="1"/>
  <c r="BU528" i="1"/>
  <c r="BT528" i="1"/>
  <c r="BR528" i="1"/>
  <c r="BQ528" i="1"/>
  <c r="BO528" i="1"/>
  <c r="BN528" i="1"/>
  <c r="BL528" i="1"/>
  <c r="BK528" i="1"/>
  <c r="BJ528" i="1"/>
  <c r="BF528" i="1"/>
  <c r="BE528" i="1"/>
  <c r="BD528" i="1"/>
  <c r="BC528" i="1"/>
  <c r="BB528" i="1"/>
  <c r="BA528" i="1"/>
  <c r="AZ528" i="1"/>
  <c r="AY528" i="1"/>
  <c r="AX528" i="1"/>
  <c r="AW528" i="1"/>
  <c r="AV528" i="1"/>
  <c r="AU528" i="1"/>
  <c r="AT528" i="1"/>
  <c r="AS528" i="1"/>
  <c r="AR528" i="1"/>
  <c r="AQ528" i="1"/>
  <c r="AP528" i="1"/>
  <c r="AO528" i="1"/>
  <c r="AN528" i="1"/>
  <c r="AM528" i="1"/>
  <c r="AL528" i="1"/>
  <c r="AK528" i="1"/>
  <c r="AJ528" i="1"/>
  <c r="AI528" i="1"/>
  <c r="AH528" i="1"/>
  <c r="AG528" i="1"/>
  <c r="AF528" i="1"/>
  <c r="AE528" i="1"/>
  <c r="AD528" i="1"/>
  <c r="AC528" i="1"/>
  <c r="AB528" i="1"/>
  <c r="AA528" i="1"/>
  <c r="Z528" i="1"/>
  <c r="Y528" i="1"/>
  <c r="X528" i="1"/>
  <c r="W528" i="1"/>
  <c r="V528" i="1"/>
  <c r="U528" i="1"/>
  <c r="DL527" i="1"/>
  <c r="DK527" i="1"/>
  <c r="DJ527" i="1"/>
  <c r="DI527" i="1"/>
  <c r="DF527" i="1"/>
  <c r="DE527" i="1"/>
  <c r="DD527" i="1"/>
  <c r="DC527" i="1"/>
  <c r="DA527" i="1"/>
  <c r="CZ527" i="1"/>
  <c r="CY527" i="1"/>
  <c r="CW527" i="1"/>
  <c r="CV527" i="1"/>
  <c r="CU527" i="1"/>
  <c r="CS527" i="1"/>
  <c r="CR527" i="1"/>
  <c r="CQ527" i="1"/>
  <c r="CP527" i="1"/>
  <c r="CO527" i="1"/>
  <c r="CN527" i="1"/>
  <c r="CM527" i="1"/>
  <c r="CL527" i="1"/>
  <c r="CJ527" i="1"/>
  <c r="CI527" i="1"/>
  <c r="CH527" i="1"/>
  <c r="CG527" i="1"/>
  <c r="CF527" i="1"/>
  <c r="CE527" i="1"/>
  <c r="CC527" i="1"/>
  <c r="CB527" i="1"/>
  <c r="CA527" i="1"/>
  <c r="BY527" i="1"/>
  <c r="BV527" i="1"/>
  <c r="BU527" i="1"/>
  <c r="BT527" i="1"/>
  <c r="BR527" i="1"/>
  <c r="BQ527" i="1"/>
  <c r="BO527" i="1"/>
  <c r="BN527" i="1"/>
  <c r="BL527" i="1"/>
  <c r="BK527" i="1"/>
  <c r="BJ527" i="1"/>
  <c r="BF527" i="1"/>
  <c r="BE527" i="1"/>
  <c r="BD527" i="1"/>
  <c r="BC527" i="1"/>
  <c r="BB527" i="1"/>
  <c r="BA527" i="1"/>
  <c r="AZ527" i="1"/>
  <c r="AY527" i="1"/>
  <c r="AX527" i="1"/>
  <c r="AW527" i="1"/>
  <c r="AV527" i="1"/>
  <c r="AU527" i="1"/>
  <c r="AT527" i="1"/>
  <c r="AS527" i="1"/>
  <c r="AR527" i="1"/>
  <c r="AQ527" i="1"/>
  <c r="AP527" i="1"/>
  <c r="AO527" i="1"/>
  <c r="AN527" i="1"/>
  <c r="AM527" i="1"/>
  <c r="AL527" i="1"/>
  <c r="AK527" i="1"/>
  <c r="AJ527" i="1"/>
  <c r="AI527" i="1"/>
  <c r="AH527" i="1"/>
  <c r="AG527" i="1"/>
  <c r="AF527" i="1"/>
  <c r="AE527" i="1"/>
  <c r="AD527" i="1"/>
  <c r="AC527" i="1"/>
  <c r="AB527" i="1"/>
  <c r="AA527" i="1"/>
  <c r="Z527" i="1"/>
  <c r="Y527" i="1"/>
  <c r="X527" i="1"/>
  <c r="W527" i="1"/>
  <c r="V527" i="1"/>
  <c r="U527" i="1"/>
  <c r="DL526" i="1"/>
  <c r="DK526" i="1"/>
  <c r="DJ526" i="1"/>
  <c r="DI526" i="1"/>
  <c r="DF526" i="1"/>
  <c r="DE526" i="1"/>
  <c r="DD526" i="1"/>
  <c r="DC526" i="1"/>
  <c r="DA526" i="1"/>
  <c r="CZ526" i="1"/>
  <c r="CY526" i="1"/>
  <c r="CW526" i="1"/>
  <c r="CV526" i="1"/>
  <c r="CU526" i="1"/>
  <c r="CS526" i="1"/>
  <c r="CR526" i="1"/>
  <c r="CQ526" i="1"/>
  <c r="CP526" i="1"/>
  <c r="CO526" i="1"/>
  <c r="CN526" i="1"/>
  <c r="CM526" i="1"/>
  <c r="CL526" i="1"/>
  <c r="CJ526" i="1"/>
  <c r="CI526" i="1"/>
  <c r="CH526" i="1"/>
  <c r="CG526" i="1"/>
  <c r="CF526" i="1"/>
  <c r="CE526" i="1"/>
  <c r="CC526" i="1"/>
  <c r="CB526" i="1"/>
  <c r="CA526" i="1"/>
  <c r="BY526" i="1"/>
  <c r="BV526" i="1"/>
  <c r="BU526" i="1"/>
  <c r="BT526" i="1"/>
  <c r="BR526" i="1"/>
  <c r="BQ526" i="1"/>
  <c r="BO526" i="1"/>
  <c r="BN526" i="1"/>
  <c r="BL526" i="1"/>
  <c r="BK526" i="1"/>
  <c r="BJ526" i="1"/>
  <c r="BF526" i="1"/>
  <c r="BE526" i="1"/>
  <c r="BD526" i="1"/>
  <c r="BC526" i="1"/>
  <c r="BB526" i="1"/>
  <c r="BA526" i="1"/>
  <c r="AZ526" i="1"/>
  <c r="AY526" i="1"/>
  <c r="AX526" i="1"/>
  <c r="AW526" i="1"/>
  <c r="AV526" i="1"/>
  <c r="AU526" i="1"/>
  <c r="AT526" i="1"/>
  <c r="AS526" i="1"/>
  <c r="AR526" i="1"/>
  <c r="AQ526" i="1"/>
  <c r="AP526" i="1"/>
  <c r="AO526" i="1"/>
  <c r="AN526" i="1"/>
  <c r="AM526" i="1"/>
  <c r="AL526" i="1"/>
  <c r="AK526" i="1"/>
  <c r="AJ526" i="1"/>
  <c r="AI526" i="1"/>
  <c r="AH526" i="1"/>
  <c r="AG526" i="1"/>
  <c r="AF526" i="1"/>
  <c r="AE526" i="1"/>
  <c r="AD526" i="1"/>
  <c r="AC526" i="1"/>
  <c r="AB526" i="1"/>
  <c r="AA526" i="1"/>
  <c r="Z526" i="1"/>
  <c r="Y526" i="1"/>
  <c r="X526" i="1"/>
  <c r="W526" i="1"/>
  <c r="V526" i="1"/>
  <c r="U526" i="1"/>
  <c r="DL525" i="1"/>
  <c r="DK525" i="1"/>
  <c r="DJ525" i="1"/>
  <c r="DI525" i="1"/>
  <c r="DF525" i="1"/>
  <c r="DE525" i="1"/>
  <c r="DD525" i="1"/>
  <c r="DC525" i="1"/>
  <c r="DA525" i="1"/>
  <c r="CZ525" i="1"/>
  <c r="CY525" i="1"/>
  <c r="CW525" i="1"/>
  <c r="CV525" i="1"/>
  <c r="CU525" i="1"/>
  <c r="CS525" i="1"/>
  <c r="CR525" i="1"/>
  <c r="CQ525" i="1"/>
  <c r="CP525" i="1"/>
  <c r="CO525" i="1"/>
  <c r="CN525" i="1"/>
  <c r="CM525" i="1"/>
  <c r="CL525" i="1"/>
  <c r="CJ525" i="1"/>
  <c r="CI525" i="1"/>
  <c r="CH525" i="1"/>
  <c r="CG525" i="1"/>
  <c r="CF525" i="1"/>
  <c r="CE525" i="1"/>
  <c r="CC525" i="1"/>
  <c r="CB525" i="1"/>
  <c r="CA525" i="1"/>
  <c r="BY525" i="1"/>
  <c r="BV525" i="1"/>
  <c r="BU525" i="1"/>
  <c r="BT525" i="1"/>
  <c r="BR525" i="1"/>
  <c r="BQ525" i="1"/>
  <c r="BO525" i="1"/>
  <c r="BN525" i="1"/>
  <c r="BL525" i="1"/>
  <c r="BK525" i="1"/>
  <c r="BJ525" i="1"/>
  <c r="BF525" i="1"/>
  <c r="BE525" i="1"/>
  <c r="BD525" i="1"/>
  <c r="BC525" i="1"/>
  <c r="BB525" i="1"/>
  <c r="BA525" i="1"/>
  <c r="AZ525" i="1"/>
  <c r="AY525" i="1"/>
  <c r="AX525" i="1"/>
  <c r="AW525" i="1"/>
  <c r="AV525" i="1"/>
  <c r="AU525" i="1"/>
  <c r="AT525" i="1"/>
  <c r="AS525" i="1"/>
  <c r="AR525" i="1"/>
  <c r="AQ525" i="1"/>
  <c r="AP525" i="1"/>
  <c r="AO525" i="1"/>
  <c r="AN525" i="1"/>
  <c r="AM525" i="1"/>
  <c r="AL525" i="1"/>
  <c r="AK525" i="1"/>
  <c r="AJ525" i="1"/>
  <c r="AI525" i="1"/>
  <c r="AH525" i="1"/>
  <c r="AG525" i="1"/>
  <c r="AF525" i="1"/>
  <c r="AE525" i="1"/>
  <c r="AD525" i="1"/>
  <c r="AC525" i="1"/>
  <c r="AB525" i="1"/>
  <c r="AA525" i="1"/>
  <c r="Z525" i="1"/>
  <c r="Y525" i="1"/>
  <c r="X525" i="1"/>
  <c r="W525" i="1"/>
  <c r="V525" i="1"/>
  <c r="U525" i="1"/>
  <c r="DL524" i="1"/>
  <c r="DK524" i="1"/>
  <c r="DJ524" i="1"/>
  <c r="DI524" i="1"/>
  <c r="DF524" i="1"/>
  <c r="DE524" i="1"/>
  <c r="DD524" i="1"/>
  <c r="DC524" i="1"/>
  <c r="DA524" i="1"/>
  <c r="CZ524" i="1"/>
  <c r="CY524" i="1"/>
  <c r="CW524" i="1"/>
  <c r="CV524" i="1"/>
  <c r="CU524" i="1"/>
  <c r="CS524" i="1"/>
  <c r="CR524" i="1"/>
  <c r="CQ524" i="1"/>
  <c r="CP524" i="1"/>
  <c r="CO524" i="1"/>
  <c r="CN524" i="1"/>
  <c r="CM524" i="1"/>
  <c r="CL524" i="1"/>
  <c r="CJ524" i="1"/>
  <c r="CI524" i="1"/>
  <c r="CH524" i="1"/>
  <c r="CG524" i="1"/>
  <c r="CF524" i="1"/>
  <c r="CE524" i="1"/>
  <c r="CC524" i="1"/>
  <c r="CB524" i="1"/>
  <c r="CA524" i="1"/>
  <c r="BY524" i="1"/>
  <c r="BV524" i="1"/>
  <c r="BU524" i="1"/>
  <c r="BT524" i="1"/>
  <c r="BR524" i="1"/>
  <c r="BQ524" i="1"/>
  <c r="BO524" i="1"/>
  <c r="BN524" i="1"/>
  <c r="BL524" i="1"/>
  <c r="BK524" i="1"/>
  <c r="BJ524" i="1"/>
  <c r="BF524" i="1"/>
  <c r="BE524" i="1"/>
  <c r="BD524" i="1"/>
  <c r="BC524" i="1"/>
  <c r="BB524" i="1"/>
  <c r="BA524" i="1"/>
  <c r="AZ524" i="1"/>
  <c r="AY524" i="1"/>
  <c r="AX524" i="1"/>
  <c r="AW524" i="1"/>
  <c r="AV524" i="1"/>
  <c r="AU524" i="1"/>
  <c r="AT524" i="1"/>
  <c r="AS524" i="1"/>
  <c r="AR524" i="1"/>
  <c r="AQ524" i="1"/>
  <c r="AP524" i="1"/>
  <c r="AO524" i="1"/>
  <c r="AN524" i="1"/>
  <c r="AM524" i="1"/>
  <c r="AL524" i="1"/>
  <c r="AK524" i="1"/>
  <c r="AJ524" i="1"/>
  <c r="AI524" i="1"/>
  <c r="AH524" i="1"/>
  <c r="AG524" i="1"/>
  <c r="AF524" i="1"/>
  <c r="AE524" i="1"/>
  <c r="AD524" i="1"/>
  <c r="AC524" i="1"/>
  <c r="AB524" i="1"/>
  <c r="AA524" i="1"/>
  <c r="Z524" i="1"/>
  <c r="Y524" i="1"/>
  <c r="X524" i="1"/>
  <c r="W524" i="1"/>
  <c r="V524" i="1"/>
  <c r="U524" i="1"/>
  <c r="DL523" i="1"/>
  <c r="DK523" i="1"/>
  <c r="DJ523" i="1"/>
  <c r="DI523" i="1"/>
  <c r="DF523" i="1"/>
  <c r="DE523" i="1"/>
  <c r="DD523" i="1"/>
  <c r="DC523" i="1"/>
  <c r="DA523" i="1"/>
  <c r="CZ523" i="1"/>
  <c r="CY523" i="1"/>
  <c r="CW523" i="1"/>
  <c r="CV523" i="1"/>
  <c r="CU523" i="1"/>
  <c r="CS523" i="1"/>
  <c r="CR523" i="1"/>
  <c r="CQ523" i="1"/>
  <c r="CP523" i="1"/>
  <c r="CO523" i="1"/>
  <c r="CN523" i="1"/>
  <c r="CM523" i="1"/>
  <c r="CL523" i="1"/>
  <c r="CJ523" i="1"/>
  <c r="CI523" i="1"/>
  <c r="CH523" i="1"/>
  <c r="CG523" i="1"/>
  <c r="CF523" i="1"/>
  <c r="CE523" i="1"/>
  <c r="CC523" i="1"/>
  <c r="CB523" i="1"/>
  <c r="CA523" i="1"/>
  <c r="BY523" i="1"/>
  <c r="BV523" i="1"/>
  <c r="BU523" i="1"/>
  <c r="BT523" i="1"/>
  <c r="BR523" i="1"/>
  <c r="BQ523" i="1"/>
  <c r="BO523" i="1"/>
  <c r="BN523" i="1"/>
  <c r="BL523" i="1"/>
  <c r="BK523" i="1"/>
  <c r="BJ523" i="1"/>
  <c r="BF523" i="1"/>
  <c r="BE523" i="1"/>
  <c r="BD523" i="1"/>
  <c r="BC523" i="1"/>
  <c r="BB523" i="1"/>
  <c r="BA523" i="1"/>
  <c r="AZ523" i="1"/>
  <c r="AY523" i="1"/>
  <c r="AX523" i="1"/>
  <c r="AW523" i="1"/>
  <c r="AV523" i="1"/>
  <c r="AU523" i="1"/>
  <c r="AT523" i="1"/>
  <c r="AS523" i="1"/>
  <c r="AR523" i="1"/>
  <c r="AQ523" i="1"/>
  <c r="AP523" i="1"/>
  <c r="AO523" i="1"/>
  <c r="AN523" i="1"/>
  <c r="AM523" i="1"/>
  <c r="AL523" i="1"/>
  <c r="AK523" i="1"/>
  <c r="AJ523" i="1"/>
  <c r="AI523" i="1"/>
  <c r="AH523" i="1"/>
  <c r="AG523" i="1"/>
  <c r="AF523" i="1"/>
  <c r="AE523" i="1"/>
  <c r="AD523" i="1"/>
  <c r="AC523" i="1"/>
  <c r="AB523" i="1"/>
  <c r="AA523" i="1"/>
  <c r="Z523" i="1"/>
  <c r="Y523" i="1"/>
  <c r="X523" i="1"/>
  <c r="W523" i="1"/>
  <c r="V523" i="1"/>
  <c r="U523" i="1"/>
  <c r="DL522" i="1"/>
  <c r="DK522" i="1"/>
  <c r="DJ522" i="1"/>
  <c r="DI522" i="1"/>
  <c r="DF522" i="1"/>
  <c r="DE522" i="1"/>
  <c r="DD522" i="1"/>
  <c r="DC522" i="1"/>
  <c r="DA522" i="1"/>
  <c r="CZ522" i="1"/>
  <c r="CY522" i="1"/>
  <c r="CW522" i="1"/>
  <c r="CV522" i="1"/>
  <c r="CU522" i="1"/>
  <c r="CS522" i="1"/>
  <c r="CR522" i="1"/>
  <c r="CQ522" i="1"/>
  <c r="CP522" i="1"/>
  <c r="CO522" i="1"/>
  <c r="CN522" i="1"/>
  <c r="CM522" i="1"/>
  <c r="CL522" i="1"/>
  <c r="CJ522" i="1"/>
  <c r="CI522" i="1"/>
  <c r="CH522" i="1"/>
  <c r="CG522" i="1"/>
  <c r="CF522" i="1"/>
  <c r="CE522" i="1"/>
  <c r="CC522" i="1"/>
  <c r="CB522" i="1"/>
  <c r="CA522" i="1"/>
  <c r="BY522" i="1"/>
  <c r="BV522" i="1"/>
  <c r="BU522" i="1"/>
  <c r="BT522" i="1"/>
  <c r="BR522" i="1"/>
  <c r="BQ522" i="1"/>
  <c r="BO522" i="1"/>
  <c r="BN522" i="1"/>
  <c r="BL522" i="1"/>
  <c r="BK522" i="1"/>
  <c r="BJ522" i="1"/>
  <c r="BF522" i="1"/>
  <c r="BE522" i="1"/>
  <c r="BD522" i="1"/>
  <c r="BC522" i="1"/>
  <c r="BB522" i="1"/>
  <c r="BA522" i="1"/>
  <c r="AZ522" i="1"/>
  <c r="AY522" i="1"/>
  <c r="AX522" i="1"/>
  <c r="AW522" i="1"/>
  <c r="AV522" i="1"/>
  <c r="AU522" i="1"/>
  <c r="AT522" i="1"/>
  <c r="AS522" i="1"/>
  <c r="AR522" i="1"/>
  <c r="AQ522" i="1"/>
  <c r="AP522" i="1"/>
  <c r="AO522" i="1"/>
  <c r="AN522" i="1"/>
  <c r="AM522" i="1"/>
  <c r="AL522" i="1"/>
  <c r="AK522" i="1"/>
  <c r="AJ522" i="1"/>
  <c r="AI522" i="1"/>
  <c r="AH522" i="1"/>
  <c r="AG522" i="1"/>
  <c r="AF522" i="1"/>
  <c r="AE522" i="1"/>
  <c r="AD522" i="1"/>
  <c r="AC522" i="1"/>
  <c r="AB522" i="1"/>
  <c r="AA522" i="1"/>
  <c r="Z522" i="1"/>
  <c r="Y522" i="1"/>
  <c r="X522" i="1"/>
  <c r="W522" i="1"/>
  <c r="V522" i="1"/>
  <c r="U522" i="1"/>
  <c r="DL521" i="1"/>
  <c r="DK521" i="1"/>
  <c r="DJ521" i="1"/>
  <c r="DI521" i="1"/>
  <c r="DF521" i="1"/>
  <c r="DE521" i="1"/>
  <c r="DD521" i="1"/>
  <c r="DC521" i="1"/>
  <c r="DA521" i="1"/>
  <c r="CZ521" i="1"/>
  <c r="CY521" i="1"/>
  <c r="CW521" i="1"/>
  <c r="CV521" i="1"/>
  <c r="CU521" i="1"/>
  <c r="CS521" i="1"/>
  <c r="CR521" i="1"/>
  <c r="CQ521" i="1"/>
  <c r="CP521" i="1"/>
  <c r="CO521" i="1"/>
  <c r="CN521" i="1"/>
  <c r="CM521" i="1"/>
  <c r="CL521" i="1"/>
  <c r="CJ521" i="1"/>
  <c r="CI521" i="1"/>
  <c r="CH521" i="1"/>
  <c r="CG521" i="1"/>
  <c r="CF521" i="1"/>
  <c r="CE521" i="1"/>
  <c r="CC521" i="1"/>
  <c r="CB521" i="1"/>
  <c r="CA521" i="1"/>
  <c r="BY521" i="1"/>
  <c r="BV521" i="1"/>
  <c r="BU521" i="1"/>
  <c r="BT521" i="1"/>
  <c r="BR521" i="1"/>
  <c r="BQ521" i="1"/>
  <c r="BO521" i="1"/>
  <c r="BN521" i="1"/>
  <c r="BL521" i="1"/>
  <c r="BK521" i="1"/>
  <c r="BJ521" i="1"/>
  <c r="BF521" i="1"/>
  <c r="BE521" i="1"/>
  <c r="BD521" i="1"/>
  <c r="BC521" i="1"/>
  <c r="BB521" i="1"/>
  <c r="BA521" i="1"/>
  <c r="AZ521" i="1"/>
  <c r="AY521" i="1"/>
  <c r="AX521" i="1"/>
  <c r="AW521" i="1"/>
  <c r="AV521" i="1"/>
  <c r="AU521" i="1"/>
  <c r="AT521" i="1"/>
  <c r="AS521" i="1"/>
  <c r="AR521" i="1"/>
  <c r="AQ521" i="1"/>
  <c r="AP521" i="1"/>
  <c r="AO521" i="1"/>
  <c r="AN521" i="1"/>
  <c r="AM521" i="1"/>
  <c r="AL521" i="1"/>
  <c r="AK521" i="1"/>
  <c r="AJ521" i="1"/>
  <c r="AI521" i="1"/>
  <c r="AH521" i="1"/>
  <c r="AG521" i="1"/>
  <c r="AF521" i="1"/>
  <c r="AE521" i="1"/>
  <c r="AD521" i="1"/>
  <c r="AC521" i="1"/>
  <c r="AB521" i="1"/>
  <c r="AA521" i="1"/>
  <c r="Z521" i="1"/>
  <c r="Y521" i="1"/>
  <c r="X521" i="1"/>
  <c r="W521" i="1"/>
  <c r="V521" i="1"/>
  <c r="U521" i="1"/>
  <c r="DL520" i="1"/>
  <c r="DK520" i="1"/>
  <c r="DJ520" i="1"/>
  <c r="DI520" i="1"/>
  <c r="DF520" i="1"/>
  <c r="DE520" i="1"/>
  <c r="DD520" i="1"/>
  <c r="DC520" i="1"/>
  <c r="DA520" i="1"/>
  <c r="CZ520" i="1"/>
  <c r="CY520" i="1"/>
  <c r="CW520" i="1"/>
  <c r="CV520" i="1"/>
  <c r="CU520" i="1"/>
  <c r="CS520" i="1"/>
  <c r="CR520" i="1"/>
  <c r="CQ520" i="1"/>
  <c r="CP520" i="1"/>
  <c r="CO520" i="1"/>
  <c r="CN520" i="1"/>
  <c r="CM520" i="1"/>
  <c r="CL520" i="1"/>
  <c r="CJ520" i="1"/>
  <c r="CI520" i="1"/>
  <c r="CH520" i="1"/>
  <c r="CG520" i="1"/>
  <c r="CF520" i="1"/>
  <c r="CE520" i="1"/>
  <c r="CC520" i="1"/>
  <c r="CB520" i="1"/>
  <c r="CA520" i="1"/>
  <c r="BY520" i="1"/>
  <c r="BV520" i="1"/>
  <c r="BU520" i="1"/>
  <c r="BT520" i="1"/>
  <c r="BR520" i="1"/>
  <c r="BQ520" i="1"/>
  <c r="BO520" i="1"/>
  <c r="BN520" i="1"/>
  <c r="BL520" i="1"/>
  <c r="BK520" i="1"/>
  <c r="BJ520" i="1"/>
  <c r="BF520" i="1"/>
  <c r="BE520" i="1"/>
  <c r="BD520" i="1"/>
  <c r="BC520" i="1"/>
  <c r="BB520" i="1"/>
  <c r="BA520" i="1"/>
  <c r="AZ520" i="1"/>
  <c r="AY520" i="1"/>
  <c r="AX520" i="1"/>
  <c r="AW520" i="1"/>
  <c r="AV520" i="1"/>
  <c r="AU520" i="1"/>
  <c r="AT520" i="1"/>
  <c r="AS520" i="1"/>
  <c r="AR520" i="1"/>
  <c r="AQ520" i="1"/>
  <c r="AP520" i="1"/>
  <c r="AO520" i="1"/>
  <c r="AN520" i="1"/>
  <c r="AM520" i="1"/>
  <c r="AL520" i="1"/>
  <c r="AK520" i="1"/>
  <c r="AJ520" i="1"/>
  <c r="AI520" i="1"/>
  <c r="AH520" i="1"/>
  <c r="AG520" i="1"/>
  <c r="AF520" i="1"/>
  <c r="AE520" i="1"/>
  <c r="AD520" i="1"/>
  <c r="AC520" i="1"/>
  <c r="AB520" i="1"/>
  <c r="AA520" i="1"/>
  <c r="Z520" i="1"/>
  <c r="Y520" i="1"/>
  <c r="X520" i="1"/>
  <c r="W520" i="1"/>
  <c r="V520" i="1"/>
  <c r="U520" i="1"/>
  <c r="DL519" i="1"/>
  <c r="DK519" i="1"/>
  <c r="DJ519" i="1"/>
  <c r="DI519" i="1"/>
  <c r="DF519" i="1"/>
  <c r="DE519" i="1"/>
  <c r="DD519" i="1"/>
  <c r="DC519" i="1"/>
  <c r="DA519" i="1"/>
  <c r="CZ519" i="1"/>
  <c r="CY519" i="1"/>
  <c r="CW519" i="1"/>
  <c r="CV519" i="1"/>
  <c r="CU519" i="1"/>
  <c r="CS519" i="1"/>
  <c r="CR519" i="1"/>
  <c r="CQ519" i="1"/>
  <c r="CP519" i="1"/>
  <c r="CO519" i="1"/>
  <c r="CN519" i="1"/>
  <c r="CM519" i="1"/>
  <c r="CL519" i="1"/>
  <c r="CJ519" i="1"/>
  <c r="CI519" i="1"/>
  <c r="CH519" i="1"/>
  <c r="CG519" i="1"/>
  <c r="CF519" i="1"/>
  <c r="CE519" i="1"/>
  <c r="CC519" i="1"/>
  <c r="CB519" i="1"/>
  <c r="CA519" i="1"/>
  <c r="BY519" i="1"/>
  <c r="BV519" i="1"/>
  <c r="BU519" i="1"/>
  <c r="BT519" i="1"/>
  <c r="BR519" i="1"/>
  <c r="BQ519" i="1"/>
  <c r="BO519" i="1"/>
  <c r="BN519" i="1"/>
  <c r="BL519" i="1"/>
  <c r="BK519" i="1"/>
  <c r="BJ519" i="1"/>
  <c r="BF519" i="1"/>
  <c r="BE519" i="1"/>
  <c r="BD519" i="1"/>
  <c r="BC519" i="1"/>
  <c r="BB519" i="1"/>
  <c r="BA519" i="1"/>
  <c r="AZ519" i="1"/>
  <c r="AY519" i="1"/>
  <c r="AX519" i="1"/>
  <c r="AW519" i="1"/>
  <c r="AV519" i="1"/>
  <c r="AU519" i="1"/>
  <c r="AT519" i="1"/>
  <c r="AS519" i="1"/>
  <c r="AR519" i="1"/>
  <c r="AQ519" i="1"/>
  <c r="AP519" i="1"/>
  <c r="AO519" i="1"/>
  <c r="AN519" i="1"/>
  <c r="AM519" i="1"/>
  <c r="AL519" i="1"/>
  <c r="AK519" i="1"/>
  <c r="AJ519" i="1"/>
  <c r="AI519" i="1"/>
  <c r="AH519" i="1"/>
  <c r="AG519" i="1"/>
  <c r="AF519" i="1"/>
  <c r="AE519" i="1"/>
  <c r="AD519" i="1"/>
  <c r="AC519" i="1"/>
  <c r="AB519" i="1"/>
  <c r="AA519" i="1"/>
  <c r="Z519" i="1"/>
  <c r="Y519" i="1"/>
  <c r="X519" i="1"/>
  <c r="W519" i="1"/>
  <c r="V519" i="1"/>
  <c r="U519" i="1"/>
  <c r="DL518" i="1"/>
  <c r="DK518" i="1"/>
  <c r="DJ518" i="1"/>
  <c r="DI518" i="1"/>
  <c r="DF518" i="1"/>
  <c r="DE518" i="1"/>
  <c r="DD518" i="1"/>
  <c r="DC518" i="1"/>
  <c r="DA518" i="1"/>
  <c r="CZ518" i="1"/>
  <c r="CY518" i="1"/>
  <c r="CW518" i="1"/>
  <c r="CV518" i="1"/>
  <c r="CU518" i="1"/>
  <c r="CS518" i="1"/>
  <c r="CR518" i="1"/>
  <c r="CQ518" i="1"/>
  <c r="CP518" i="1"/>
  <c r="CO518" i="1"/>
  <c r="CN518" i="1"/>
  <c r="CM518" i="1"/>
  <c r="CL518" i="1"/>
  <c r="CJ518" i="1"/>
  <c r="CI518" i="1"/>
  <c r="CH518" i="1"/>
  <c r="CG518" i="1"/>
  <c r="CF518" i="1"/>
  <c r="CE518" i="1"/>
  <c r="CC518" i="1"/>
  <c r="CB518" i="1"/>
  <c r="CA518" i="1"/>
  <c r="BY518" i="1"/>
  <c r="BV518" i="1"/>
  <c r="BU518" i="1"/>
  <c r="BT518" i="1"/>
  <c r="BR518" i="1"/>
  <c r="BQ518" i="1"/>
  <c r="BO518" i="1"/>
  <c r="BN518" i="1"/>
  <c r="BL518" i="1"/>
  <c r="BK518" i="1"/>
  <c r="BJ518" i="1"/>
  <c r="BF518" i="1"/>
  <c r="BE518" i="1"/>
  <c r="BD518" i="1"/>
  <c r="BC518" i="1"/>
  <c r="BB518" i="1"/>
  <c r="BA518" i="1"/>
  <c r="AZ518" i="1"/>
  <c r="AY518" i="1"/>
  <c r="AX518" i="1"/>
  <c r="AW518" i="1"/>
  <c r="AV518" i="1"/>
  <c r="AU518" i="1"/>
  <c r="AT518" i="1"/>
  <c r="AS518" i="1"/>
  <c r="AR518" i="1"/>
  <c r="AQ518" i="1"/>
  <c r="AP518" i="1"/>
  <c r="AO518" i="1"/>
  <c r="AN518" i="1"/>
  <c r="AM518" i="1"/>
  <c r="AL518" i="1"/>
  <c r="AK518" i="1"/>
  <c r="AJ518" i="1"/>
  <c r="AI518" i="1"/>
  <c r="AH518" i="1"/>
  <c r="AG518" i="1"/>
  <c r="AF518" i="1"/>
  <c r="AE518" i="1"/>
  <c r="AD518" i="1"/>
  <c r="AC518" i="1"/>
  <c r="AB518" i="1"/>
  <c r="AA518" i="1"/>
  <c r="Z518" i="1"/>
  <c r="Y518" i="1"/>
  <c r="X518" i="1"/>
  <c r="W518" i="1"/>
  <c r="V518" i="1"/>
  <c r="U518" i="1"/>
  <c r="DL517" i="1"/>
  <c r="DK517" i="1"/>
  <c r="DJ517" i="1"/>
  <c r="DI517" i="1"/>
  <c r="DF517" i="1"/>
  <c r="DE517" i="1"/>
  <c r="DD517" i="1"/>
  <c r="DC517" i="1"/>
  <c r="DA517" i="1"/>
  <c r="CZ517" i="1"/>
  <c r="CY517" i="1"/>
  <c r="CW517" i="1"/>
  <c r="CV517" i="1"/>
  <c r="CU517" i="1"/>
  <c r="CS517" i="1"/>
  <c r="CR517" i="1"/>
  <c r="CQ517" i="1"/>
  <c r="CP517" i="1"/>
  <c r="CO517" i="1"/>
  <c r="CN517" i="1"/>
  <c r="CM517" i="1"/>
  <c r="CL517" i="1"/>
  <c r="CJ517" i="1"/>
  <c r="CI517" i="1"/>
  <c r="CH517" i="1"/>
  <c r="CG517" i="1"/>
  <c r="CF517" i="1"/>
  <c r="CE517" i="1"/>
  <c r="CC517" i="1"/>
  <c r="CB517" i="1"/>
  <c r="CA517" i="1"/>
  <c r="BY517" i="1"/>
  <c r="BV517" i="1"/>
  <c r="BU517" i="1"/>
  <c r="BT517" i="1"/>
  <c r="BR517" i="1"/>
  <c r="BQ517" i="1"/>
  <c r="BO517" i="1"/>
  <c r="BN517" i="1"/>
  <c r="BL517" i="1"/>
  <c r="BK517" i="1"/>
  <c r="BJ517" i="1"/>
  <c r="BF517" i="1"/>
  <c r="BE517" i="1"/>
  <c r="BD517" i="1"/>
  <c r="BC517" i="1"/>
  <c r="BB517" i="1"/>
  <c r="BA517" i="1"/>
  <c r="AZ517" i="1"/>
  <c r="AY517" i="1"/>
  <c r="AX517" i="1"/>
  <c r="AW517" i="1"/>
  <c r="AV517" i="1"/>
  <c r="AU517" i="1"/>
  <c r="AT517" i="1"/>
  <c r="AS517" i="1"/>
  <c r="AR517" i="1"/>
  <c r="AQ517" i="1"/>
  <c r="AP517" i="1"/>
  <c r="AO517" i="1"/>
  <c r="AN517" i="1"/>
  <c r="AM517" i="1"/>
  <c r="AL517" i="1"/>
  <c r="AK517" i="1"/>
  <c r="AJ517" i="1"/>
  <c r="AI517" i="1"/>
  <c r="AH517" i="1"/>
  <c r="AG517" i="1"/>
  <c r="AF517" i="1"/>
  <c r="AE517" i="1"/>
  <c r="AD517" i="1"/>
  <c r="AC517" i="1"/>
  <c r="AB517" i="1"/>
  <c r="AA517" i="1"/>
  <c r="Z517" i="1"/>
  <c r="Y517" i="1"/>
  <c r="X517" i="1"/>
  <c r="W517" i="1"/>
  <c r="V517" i="1"/>
  <c r="U517" i="1"/>
  <c r="DL516" i="1"/>
  <c r="DK516" i="1"/>
  <c r="DJ516" i="1"/>
  <c r="DI516" i="1"/>
  <c r="DF516" i="1"/>
  <c r="DE516" i="1"/>
  <c r="DD516" i="1"/>
  <c r="DC516" i="1"/>
  <c r="DA516" i="1"/>
  <c r="CZ516" i="1"/>
  <c r="CY516" i="1"/>
  <c r="CW516" i="1"/>
  <c r="CV516" i="1"/>
  <c r="CU516" i="1"/>
  <c r="CS516" i="1"/>
  <c r="CR516" i="1"/>
  <c r="CQ516" i="1"/>
  <c r="CP516" i="1"/>
  <c r="CO516" i="1"/>
  <c r="CN516" i="1"/>
  <c r="CM516" i="1"/>
  <c r="CL516" i="1"/>
  <c r="CJ516" i="1"/>
  <c r="CI516" i="1"/>
  <c r="CH516" i="1"/>
  <c r="CG516" i="1"/>
  <c r="CF516" i="1"/>
  <c r="CE516" i="1"/>
  <c r="CC516" i="1"/>
  <c r="CB516" i="1"/>
  <c r="CA516" i="1"/>
  <c r="BY516" i="1"/>
  <c r="BV516" i="1"/>
  <c r="BU516" i="1"/>
  <c r="BT516" i="1"/>
  <c r="BR516" i="1"/>
  <c r="BQ516" i="1"/>
  <c r="BO516" i="1"/>
  <c r="BN516" i="1"/>
  <c r="BL516" i="1"/>
  <c r="BK516" i="1"/>
  <c r="BJ516" i="1"/>
  <c r="BF516" i="1"/>
  <c r="BE516" i="1"/>
  <c r="BD516" i="1"/>
  <c r="BC516" i="1"/>
  <c r="BB516" i="1"/>
  <c r="BA516" i="1"/>
  <c r="AZ516" i="1"/>
  <c r="AY516" i="1"/>
  <c r="AX516" i="1"/>
  <c r="AW516" i="1"/>
  <c r="AV516" i="1"/>
  <c r="AU516" i="1"/>
  <c r="AT516" i="1"/>
  <c r="AS516" i="1"/>
  <c r="AR516" i="1"/>
  <c r="AQ516" i="1"/>
  <c r="AP516" i="1"/>
  <c r="AO516" i="1"/>
  <c r="AN516" i="1"/>
  <c r="AM516" i="1"/>
  <c r="AL516" i="1"/>
  <c r="AK516" i="1"/>
  <c r="AJ516" i="1"/>
  <c r="AI516" i="1"/>
  <c r="AH516" i="1"/>
  <c r="AG516" i="1"/>
  <c r="AF516" i="1"/>
  <c r="AE516" i="1"/>
  <c r="AD516" i="1"/>
  <c r="AC516" i="1"/>
  <c r="AB516" i="1"/>
  <c r="AA516" i="1"/>
  <c r="Z516" i="1"/>
  <c r="Y516" i="1"/>
  <c r="X516" i="1"/>
  <c r="W516" i="1"/>
  <c r="V516" i="1"/>
  <c r="U516" i="1"/>
  <c r="DL515" i="1"/>
  <c r="DK515" i="1"/>
  <c r="DJ515" i="1"/>
  <c r="DI515" i="1"/>
  <c r="DF515" i="1"/>
  <c r="DE515" i="1"/>
  <c r="DD515" i="1"/>
  <c r="DC515" i="1"/>
  <c r="DA515" i="1"/>
  <c r="CZ515" i="1"/>
  <c r="CY515" i="1"/>
  <c r="CW515" i="1"/>
  <c r="CV515" i="1"/>
  <c r="CU515" i="1"/>
  <c r="CS515" i="1"/>
  <c r="CR515" i="1"/>
  <c r="CQ515" i="1"/>
  <c r="CP515" i="1"/>
  <c r="CO515" i="1"/>
  <c r="CN515" i="1"/>
  <c r="CM515" i="1"/>
  <c r="CL515" i="1"/>
  <c r="CJ515" i="1"/>
  <c r="CI515" i="1"/>
  <c r="CH515" i="1"/>
  <c r="CG515" i="1"/>
  <c r="CF515" i="1"/>
  <c r="CE515" i="1"/>
  <c r="CC515" i="1"/>
  <c r="CB515" i="1"/>
  <c r="CA515" i="1"/>
  <c r="BY515" i="1"/>
  <c r="BV515" i="1"/>
  <c r="BU515" i="1"/>
  <c r="BT515" i="1"/>
  <c r="BR515" i="1"/>
  <c r="BQ515" i="1"/>
  <c r="BO515" i="1"/>
  <c r="BN515" i="1"/>
  <c r="BL515" i="1"/>
  <c r="BK515" i="1"/>
  <c r="BJ515" i="1"/>
  <c r="BF515" i="1"/>
  <c r="BE515" i="1"/>
  <c r="BD515" i="1"/>
  <c r="BC515" i="1"/>
  <c r="BB515" i="1"/>
  <c r="BA515" i="1"/>
  <c r="AZ515" i="1"/>
  <c r="AY515" i="1"/>
  <c r="AX515" i="1"/>
  <c r="AW515" i="1"/>
  <c r="AV515" i="1"/>
  <c r="AU515" i="1"/>
  <c r="AT515" i="1"/>
  <c r="AS515" i="1"/>
  <c r="AR515" i="1"/>
  <c r="AQ515" i="1"/>
  <c r="AP515" i="1"/>
  <c r="AO515" i="1"/>
  <c r="AN515" i="1"/>
  <c r="AM515" i="1"/>
  <c r="AL515" i="1"/>
  <c r="AK515" i="1"/>
  <c r="AJ515" i="1"/>
  <c r="AI515" i="1"/>
  <c r="AH515" i="1"/>
  <c r="AG515" i="1"/>
  <c r="AF515" i="1"/>
  <c r="AE515" i="1"/>
  <c r="AD515" i="1"/>
  <c r="AC515" i="1"/>
  <c r="AB515" i="1"/>
  <c r="AA515" i="1"/>
  <c r="Z515" i="1"/>
  <c r="Y515" i="1"/>
  <c r="X515" i="1"/>
  <c r="W515" i="1"/>
  <c r="V515" i="1"/>
  <c r="U515" i="1"/>
  <c r="DL514" i="1"/>
  <c r="DK514" i="1"/>
  <c r="DJ514" i="1"/>
  <c r="DI514" i="1"/>
  <c r="DF514" i="1"/>
  <c r="DE514" i="1"/>
  <c r="DD514" i="1"/>
  <c r="DC514" i="1"/>
  <c r="DA514" i="1"/>
  <c r="CZ514" i="1"/>
  <c r="CY514" i="1"/>
  <c r="CW514" i="1"/>
  <c r="CV514" i="1"/>
  <c r="CU514" i="1"/>
  <c r="CS514" i="1"/>
  <c r="CR514" i="1"/>
  <c r="CQ514" i="1"/>
  <c r="CP514" i="1"/>
  <c r="CO514" i="1"/>
  <c r="CN514" i="1"/>
  <c r="CM514" i="1"/>
  <c r="CL514" i="1"/>
  <c r="CJ514" i="1"/>
  <c r="CI514" i="1"/>
  <c r="CH514" i="1"/>
  <c r="CG514" i="1"/>
  <c r="CF514" i="1"/>
  <c r="CE514" i="1"/>
  <c r="CC514" i="1"/>
  <c r="CB514" i="1"/>
  <c r="CA514" i="1"/>
  <c r="BY514" i="1"/>
  <c r="BV514" i="1"/>
  <c r="BU514" i="1"/>
  <c r="BT514" i="1"/>
  <c r="BR514" i="1"/>
  <c r="BQ514" i="1"/>
  <c r="BO514" i="1"/>
  <c r="BN514" i="1"/>
  <c r="BL514" i="1"/>
  <c r="BK514" i="1"/>
  <c r="BJ514" i="1"/>
  <c r="BF514" i="1"/>
  <c r="BE514" i="1"/>
  <c r="BD514" i="1"/>
  <c r="BC514" i="1"/>
  <c r="BB514" i="1"/>
  <c r="BA514" i="1"/>
  <c r="AZ514" i="1"/>
  <c r="AY514" i="1"/>
  <c r="AX514" i="1"/>
  <c r="AW514" i="1"/>
  <c r="AV514" i="1"/>
  <c r="AU514" i="1"/>
  <c r="AT514" i="1"/>
  <c r="AS514" i="1"/>
  <c r="AR514" i="1"/>
  <c r="AQ514" i="1"/>
  <c r="AP514" i="1"/>
  <c r="AO514" i="1"/>
  <c r="AN514" i="1"/>
  <c r="AM514" i="1"/>
  <c r="AL514" i="1"/>
  <c r="AK514" i="1"/>
  <c r="AJ514" i="1"/>
  <c r="AI514" i="1"/>
  <c r="AH514" i="1"/>
  <c r="AG514" i="1"/>
  <c r="AF514" i="1"/>
  <c r="AE514" i="1"/>
  <c r="AD514" i="1"/>
  <c r="AC514" i="1"/>
  <c r="AB514" i="1"/>
  <c r="AA514" i="1"/>
  <c r="Z514" i="1"/>
  <c r="Y514" i="1"/>
  <c r="X514" i="1"/>
  <c r="W514" i="1"/>
  <c r="V514" i="1"/>
  <c r="U514" i="1"/>
  <c r="DL513" i="1"/>
  <c r="DK513" i="1"/>
  <c r="DJ513" i="1"/>
  <c r="DI513" i="1"/>
  <c r="DF513" i="1"/>
  <c r="DE513" i="1"/>
  <c r="DD513" i="1"/>
  <c r="DC513" i="1"/>
  <c r="DA513" i="1"/>
  <c r="CZ513" i="1"/>
  <c r="CY513" i="1"/>
  <c r="CW513" i="1"/>
  <c r="CV513" i="1"/>
  <c r="CU513" i="1"/>
  <c r="CS513" i="1"/>
  <c r="CR513" i="1"/>
  <c r="CQ513" i="1"/>
  <c r="CP513" i="1"/>
  <c r="CO513" i="1"/>
  <c r="CN513" i="1"/>
  <c r="CM513" i="1"/>
  <c r="CL513" i="1"/>
  <c r="CJ513" i="1"/>
  <c r="CI513" i="1"/>
  <c r="CH513" i="1"/>
  <c r="CG513" i="1"/>
  <c r="CF513" i="1"/>
  <c r="CE513" i="1"/>
  <c r="CC513" i="1"/>
  <c r="CB513" i="1"/>
  <c r="CA513" i="1"/>
  <c r="BY513" i="1"/>
  <c r="BV513" i="1"/>
  <c r="BU513" i="1"/>
  <c r="BT513" i="1"/>
  <c r="BR513" i="1"/>
  <c r="BQ513" i="1"/>
  <c r="BO513" i="1"/>
  <c r="BN513" i="1"/>
  <c r="BL513" i="1"/>
  <c r="BK513" i="1"/>
  <c r="BJ513" i="1"/>
  <c r="BF513" i="1"/>
  <c r="BE513" i="1"/>
  <c r="BD513" i="1"/>
  <c r="BC513" i="1"/>
  <c r="BB513" i="1"/>
  <c r="BA513" i="1"/>
  <c r="AZ513" i="1"/>
  <c r="AY513" i="1"/>
  <c r="AX513" i="1"/>
  <c r="AW513" i="1"/>
  <c r="AV513" i="1"/>
  <c r="AU513" i="1"/>
  <c r="AT513" i="1"/>
  <c r="AS513" i="1"/>
  <c r="AR513" i="1"/>
  <c r="AQ513" i="1"/>
  <c r="AP513" i="1"/>
  <c r="AO513" i="1"/>
  <c r="AN513" i="1"/>
  <c r="AM513" i="1"/>
  <c r="AL513" i="1"/>
  <c r="AK513" i="1"/>
  <c r="AJ513" i="1"/>
  <c r="AI513" i="1"/>
  <c r="AH513" i="1"/>
  <c r="AG513" i="1"/>
  <c r="AF513" i="1"/>
  <c r="AE513" i="1"/>
  <c r="AD513" i="1"/>
  <c r="AC513" i="1"/>
  <c r="AB513" i="1"/>
  <c r="AA513" i="1"/>
  <c r="Z513" i="1"/>
  <c r="Y513" i="1"/>
  <c r="X513" i="1"/>
  <c r="W513" i="1"/>
  <c r="V513" i="1"/>
  <c r="U513" i="1"/>
  <c r="DL512" i="1"/>
  <c r="DK512" i="1"/>
  <c r="DJ512" i="1"/>
  <c r="DI512" i="1"/>
  <c r="DF512" i="1"/>
  <c r="DE512" i="1"/>
  <c r="DD512" i="1"/>
  <c r="DC512" i="1"/>
  <c r="DA512" i="1"/>
  <c r="CZ512" i="1"/>
  <c r="CY512" i="1"/>
  <c r="CW512" i="1"/>
  <c r="CV512" i="1"/>
  <c r="CU512" i="1"/>
  <c r="CS512" i="1"/>
  <c r="CR512" i="1"/>
  <c r="CQ512" i="1"/>
  <c r="CP512" i="1"/>
  <c r="CO512" i="1"/>
  <c r="CN512" i="1"/>
  <c r="CM512" i="1"/>
  <c r="CL512" i="1"/>
  <c r="CJ512" i="1"/>
  <c r="CI512" i="1"/>
  <c r="CH512" i="1"/>
  <c r="CG512" i="1"/>
  <c r="CF512" i="1"/>
  <c r="CE512" i="1"/>
  <c r="CC512" i="1"/>
  <c r="CB512" i="1"/>
  <c r="CA512" i="1"/>
  <c r="BY512" i="1"/>
  <c r="BV512" i="1"/>
  <c r="BU512" i="1"/>
  <c r="BT512" i="1"/>
  <c r="BR512" i="1"/>
  <c r="BQ512" i="1"/>
  <c r="BO512" i="1"/>
  <c r="BN512" i="1"/>
  <c r="BL512" i="1"/>
  <c r="BK512" i="1"/>
  <c r="BJ512" i="1"/>
  <c r="BF512" i="1"/>
  <c r="BE512" i="1"/>
  <c r="BD512" i="1"/>
  <c r="BC512" i="1"/>
  <c r="BB512" i="1"/>
  <c r="BA512" i="1"/>
  <c r="AZ512" i="1"/>
  <c r="AY512" i="1"/>
  <c r="AX512" i="1"/>
  <c r="AW512" i="1"/>
  <c r="AV512" i="1"/>
  <c r="AU512" i="1"/>
  <c r="AT512" i="1"/>
  <c r="AS512" i="1"/>
  <c r="AR512" i="1"/>
  <c r="AQ512" i="1"/>
  <c r="AP512" i="1"/>
  <c r="AO512" i="1"/>
  <c r="AN512" i="1"/>
  <c r="AM512" i="1"/>
  <c r="AL512" i="1"/>
  <c r="AK512" i="1"/>
  <c r="AJ512" i="1"/>
  <c r="AI512" i="1"/>
  <c r="AH512" i="1"/>
  <c r="AG512" i="1"/>
  <c r="AF512" i="1"/>
  <c r="AE512" i="1"/>
  <c r="AD512" i="1"/>
  <c r="AC512" i="1"/>
  <c r="AB512" i="1"/>
  <c r="AA512" i="1"/>
  <c r="Z512" i="1"/>
  <c r="Y512" i="1"/>
  <c r="X512" i="1"/>
  <c r="W512" i="1"/>
  <c r="V512" i="1"/>
  <c r="U512" i="1"/>
  <c r="DL511" i="1"/>
  <c r="DK511" i="1"/>
  <c r="DJ511" i="1"/>
  <c r="DI511" i="1"/>
  <c r="DF511" i="1"/>
  <c r="DE511" i="1"/>
  <c r="DD511" i="1"/>
  <c r="DC511" i="1"/>
  <c r="DA511" i="1"/>
  <c r="CZ511" i="1"/>
  <c r="CY511" i="1"/>
  <c r="CW511" i="1"/>
  <c r="CV511" i="1"/>
  <c r="CU511" i="1"/>
  <c r="CS511" i="1"/>
  <c r="CR511" i="1"/>
  <c r="CQ511" i="1"/>
  <c r="CP511" i="1"/>
  <c r="CO511" i="1"/>
  <c r="CN511" i="1"/>
  <c r="CM511" i="1"/>
  <c r="CL511" i="1"/>
  <c r="CJ511" i="1"/>
  <c r="CI511" i="1"/>
  <c r="CH511" i="1"/>
  <c r="CG511" i="1"/>
  <c r="CF511" i="1"/>
  <c r="CE511" i="1"/>
  <c r="CC511" i="1"/>
  <c r="CB511" i="1"/>
  <c r="CA511" i="1"/>
  <c r="BY511" i="1"/>
  <c r="BV511" i="1"/>
  <c r="BU511" i="1"/>
  <c r="BT511" i="1"/>
  <c r="BR511" i="1"/>
  <c r="BQ511" i="1"/>
  <c r="BO511" i="1"/>
  <c r="BN511" i="1"/>
  <c r="BL511" i="1"/>
  <c r="BK511" i="1"/>
  <c r="BJ511" i="1"/>
  <c r="BF511" i="1"/>
  <c r="BE511" i="1"/>
  <c r="BD511" i="1"/>
  <c r="BC511" i="1"/>
  <c r="BB511" i="1"/>
  <c r="BA511" i="1"/>
  <c r="AZ511" i="1"/>
  <c r="AY511" i="1"/>
  <c r="AX511" i="1"/>
  <c r="AW511" i="1"/>
  <c r="AV511" i="1"/>
  <c r="AU511" i="1"/>
  <c r="AT511" i="1"/>
  <c r="AS511" i="1"/>
  <c r="AR511" i="1"/>
  <c r="AQ511" i="1"/>
  <c r="AP511" i="1"/>
  <c r="AO511" i="1"/>
  <c r="AN511" i="1"/>
  <c r="AM511" i="1"/>
  <c r="AL511" i="1"/>
  <c r="AK511" i="1"/>
  <c r="AJ511" i="1"/>
  <c r="AI511" i="1"/>
  <c r="AH511" i="1"/>
  <c r="AG511" i="1"/>
  <c r="AF511" i="1"/>
  <c r="AE511" i="1"/>
  <c r="AD511" i="1"/>
  <c r="AC511" i="1"/>
  <c r="AB511" i="1"/>
  <c r="AA511" i="1"/>
  <c r="Z511" i="1"/>
  <c r="Y511" i="1"/>
  <c r="X511" i="1"/>
  <c r="W511" i="1"/>
  <c r="V511" i="1"/>
  <c r="U511" i="1"/>
  <c r="DL510" i="1"/>
  <c r="DK510" i="1"/>
  <c r="DJ510" i="1"/>
  <c r="DI510" i="1"/>
  <c r="DF510" i="1"/>
  <c r="DE510" i="1"/>
  <c r="DD510" i="1"/>
  <c r="DC510" i="1"/>
  <c r="DA510" i="1"/>
  <c r="CZ510" i="1"/>
  <c r="CY510" i="1"/>
  <c r="CW510" i="1"/>
  <c r="CV510" i="1"/>
  <c r="CU510" i="1"/>
  <c r="CS510" i="1"/>
  <c r="CR510" i="1"/>
  <c r="CQ510" i="1"/>
  <c r="CP510" i="1"/>
  <c r="CO510" i="1"/>
  <c r="CN510" i="1"/>
  <c r="CM510" i="1"/>
  <c r="CL510" i="1"/>
  <c r="CJ510" i="1"/>
  <c r="CI510" i="1"/>
  <c r="CH510" i="1"/>
  <c r="CG510" i="1"/>
  <c r="CF510" i="1"/>
  <c r="CE510" i="1"/>
  <c r="CC510" i="1"/>
  <c r="CB510" i="1"/>
  <c r="CA510" i="1"/>
  <c r="BY510" i="1"/>
  <c r="BV510" i="1"/>
  <c r="BU510" i="1"/>
  <c r="BT510" i="1"/>
  <c r="BR510" i="1"/>
  <c r="BQ510" i="1"/>
  <c r="BO510" i="1"/>
  <c r="BN510" i="1"/>
  <c r="BL510" i="1"/>
  <c r="BK510" i="1"/>
  <c r="BJ510" i="1"/>
  <c r="BF510" i="1"/>
  <c r="BE510" i="1"/>
  <c r="BD510" i="1"/>
  <c r="BC510" i="1"/>
  <c r="BB510" i="1"/>
  <c r="BA510" i="1"/>
  <c r="AZ510" i="1"/>
  <c r="AY510" i="1"/>
  <c r="AX510" i="1"/>
  <c r="AW510" i="1"/>
  <c r="AV510" i="1"/>
  <c r="AU510" i="1"/>
  <c r="AT510" i="1"/>
  <c r="AS510" i="1"/>
  <c r="AR510" i="1"/>
  <c r="AQ510" i="1"/>
  <c r="AP510" i="1"/>
  <c r="AO510" i="1"/>
  <c r="AN510" i="1"/>
  <c r="AM510" i="1"/>
  <c r="AL510" i="1"/>
  <c r="AK510" i="1"/>
  <c r="AJ510" i="1"/>
  <c r="AI510" i="1"/>
  <c r="AH510" i="1"/>
  <c r="AG510" i="1"/>
  <c r="AF510" i="1"/>
  <c r="AE510" i="1"/>
  <c r="AD510" i="1"/>
  <c r="AC510" i="1"/>
  <c r="AB510" i="1"/>
  <c r="AA510" i="1"/>
  <c r="Z510" i="1"/>
  <c r="Y510" i="1"/>
  <c r="X510" i="1"/>
  <c r="W510" i="1"/>
  <c r="V510" i="1"/>
  <c r="U510" i="1"/>
  <c r="DL509" i="1"/>
  <c r="DK509" i="1"/>
  <c r="DJ509" i="1"/>
  <c r="DI509" i="1"/>
  <c r="DF509" i="1"/>
  <c r="DE509" i="1"/>
  <c r="DD509" i="1"/>
  <c r="DC509" i="1"/>
  <c r="DA509" i="1"/>
  <c r="CZ509" i="1"/>
  <c r="CY509" i="1"/>
  <c r="CW509" i="1"/>
  <c r="CV509" i="1"/>
  <c r="CU509" i="1"/>
  <c r="CS509" i="1"/>
  <c r="CR509" i="1"/>
  <c r="CQ509" i="1"/>
  <c r="CP509" i="1"/>
  <c r="CO509" i="1"/>
  <c r="CN509" i="1"/>
  <c r="CM509" i="1"/>
  <c r="CL509" i="1"/>
  <c r="CJ509" i="1"/>
  <c r="CI509" i="1"/>
  <c r="CH509" i="1"/>
  <c r="CG509" i="1"/>
  <c r="CF509" i="1"/>
  <c r="CE509" i="1"/>
  <c r="CC509" i="1"/>
  <c r="CB509" i="1"/>
  <c r="CA509" i="1"/>
  <c r="BY509" i="1"/>
  <c r="BV509" i="1"/>
  <c r="BU509" i="1"/>
  <c r="BT509" i="1"/>
  <c r="BR509" i="1"/>
  <c r="BQ509" i="1"/>
  <c r="BO509" i="1"/>
  <c r="BN509" i="1"/>
  <c r="BL509" i="1"/>
  <c r="BK509" i="1"/>
  <c r="BJ509" i="1"/>
  <c r="BF509" i="1"/>
  <c r="BE509" i="1"/>
  <c r="BD509" i="1"/>
  <c r="BC509" i="1"/>
  <c r="BB509" i="1"/>
  <c r="BA509" i="1"/>
  <c r="AZ509" i="1"/>
  <c r="AY509" i="1"/>
  <c r="AX509" i="1"/>
  <c r="AW509" i="1"/>
  <c r="AV509" i="1"/>
  <c r="AU509" i="1"/>
  <c r="AT509" i="1"/>
  <c r="AS509" i="1"/>
  <c r="AR509" i="1"/>
  <c r="AQ509" i="1"/>
  <c r="AP509" i="1"/>
  <c r="AO509" i="1"/>
  <c r="AN509" i="1"/>
  <c r="AM509" i="1"/>
  <c r="AL509" i="1"/>
  <c r="AK509" i="1"/>
  <c r="AJ509" i="1"/>
  <c r="AI509" i="1"/>
  <c r="AH509" i="1"/>
  <c r="AG509" i="1"/>
  <c r="AF509" i="1"/>
  <c r="AE509" i="1"/>
  <c r="AD509" i="1"/>
  <c r="AC509" i="1"/>
  <c r="AB509" i="1"/>
  <c r="AA509" i="1"/>
  <c r="Z509" i="1"/>
  <c r="Y509" i="1"/>
  <c r="X509" i="1"/>
  <c r="W509" i="1"/>
  <c r="V509" i="1"/>
  <c r="U509" i="1"/>
  <c r="DL508" i="1"/>
  <c r="DK508" i="1"/>
  <c r="DJ508" i="1"/>
  <c r="DI508" i="1"/>
  <c r="DF508" i="1"/>
  <c r="DE508" i="1"/>
  <c r="DD508" i="1"/>
  <c r="DC508" i="1"/>
  <c r="DA508" i="1"/>
  <c r="CZ508" i="1"/>
  <c r="CY508" i="1"/>
  <c r="CW508" i="1"/>
  <c r="CV508" i="1"/>
  <c r="CU508" i="1"/>
  <c r="CS508" i="1"/>
  <c r="CR508" i="1"/>
  <c r="CQ508" i="1"/>
  <c r="CP508" i="1"/>
  <c r="CO508" i="1"/>
  <c r="CN508" i="1"/>
  <c r="CM508" i="1"/>
  <c r="CL508" i="1"/>
  <c r="CJ508" i="1"/>
  <c r="CI508" i="1"/>
  <c r="CH508" i="1"/>
  <c r="CG508" i="1"/>
  <c r="CF508" i="1"/>
  <c r="CE508" i="1"/>
  <c r="CC508" i="1"/>
  <c r="CB508" i="1"/>
  <c r="CA508" i="1"/>
  <c r="BY508" i="1"/>
  <c r="BV508" i="1"/>
  <c r="BU508" i="1"/>
  <c r="BT508" i="1"/>
  <c r="BR508" i="1"/>
  <c r="BQ508" i="1"/>
  <c r="BO508" i="1"/>
  <c r="BN508" i="1"/>
  <c r="BL508" i="1"/>
  <c r="BK508" i="1"/>
  <c r="BJ508" i="1"/>
  <c r="BF508" i="1"/>
  <c r="BE508" i="1"/>
  <c r="BD508" i="1"/>
  <c r="BC508" i="1"/>
  <c r="BB508" i="1"/>
  <c r="BA508" i="1"/>
  <c r="AZ508" i="1"/>
  <c r="AY508" i="1"/>
  <c r="AX508" i="1"/>
  <c r="AW508" i="1"/>
  <c r="AV508" i="1"/>
  <c r="AU508" i="1"/>
  <c r="AT508" i="1"/>
  <c r="AS508" i="1"/>
  <c r="AR508" i="1"/>
  <c r="AQ508" i="1"/>
  <c r="AP508" i="1"/>
  <c r="AO508" i="1"/>
  <c r="AN508" i="1"/>
  <c r="AM508" i="1"/>
  <c r="AL508" i="1"/>
  <c r="AK508" i="1"/>
  <c r="AJ508" i="1"/>
  <c r="AI508" i="1"/>
  <c r="AH508" i="1"/>
  <c r="AG508" i="1"/>
  <c r="AF508" i="1"/>
  <c r="AE508" i="1"/>
  <c r="AD508" i="1"/>
  <c r="AC508" i="1"/>
  <c r="AB508" i="1"/>
  <c r="AA508" i="1"/>
  <c r="Z508" i="1"/>
  <c r="Y508" i="1"/>
  <c r="X508" i="1"/>
  <c r="W508" i="1"/>
  <c r="V508" i="1"/>
  <c r="U508" i="1"/>
  <c r="DL507" i="1"/>
  <c r="DK507" i="1"/>
  <c r="DJ507" i="1"/>
  <c r="DI507" i="1"/>
  <c r="DF507" i="1"/>
  <c r="DE507" i="1"/>
  <c r="DD507" i="1"/>
  <c r="DC507" i="1"/>
  <c r="DA507" i="1"/>
  <c r="CZ507" i="1"/>
  <c r="CY507" i="1"/>
  <c r="CW507" i="1"/>
  <c r="CV507" i="1"/>
  <c r="CU507" i="1"/>
  <c r="CS507" i="1"/>
  <c r="CR507" i="1"/>
  <c r="CQ507" i="1"/>
  <c r="CP507" i="1"/>
  <c r="CO507" i="1"/>
  <c r="CN507" i="1"/>
  <c r="CM507" i="1"/>
  <c r="CL507" i="1"/>
  <c r="CJ507" i="1"/>
  <c r="CI507" i="1"/>
  <c r="CH507" i="1"/>
  <c r="CG507" i="1"/>
  <c r="CF507" i="1"/>
  <c r="CE507" i="1"/>
  <c r="CC507" i="1"/>
  <c r="CB507" i="1"/>
  <c r="CA507" i="1"/>
  <c r="BY507" i="1"/>
  <c r="BV507" i="1"/>
  <c r="BU507" i="1"/>
  <c r="BT507" i="1"/>
  <c r="BR507" i="1"/>
  <c r="BQ507" i="1"/>
  <c r="BO507" i="1"/>
  <c r="BN507" i="1"/>
  <c r="BL507" i="1"/>
  <c r="BK507" i="1"/>
  <c r="BJ507" i="1"/>
  <c r="BF507" i="1"/>
  <c r="BE507" i="1"/>
  <c r="BD507" i="1"/>
  <c r="BC507" i="1"/>
  <c r="BB507" i="1"/>
  <c r="BA507" i="1"/>
  <c r="AZ507" i="1"/>
  <c r="AY507" i="1"/>
  <c r="AX507" i="1"/>
  <c r="AW507" i="1"/>
  <c r="AV507" i="1"/>
  <c r="AU507" i="1"/>
  <c r="AT507" i="1"/>
  <c r="AS507" i="1"/>
  <c r="AR507" i="1"/>
  <c r="AQ507" i="1"/>
  <c r="AP507" i="1"/>
  <c r="AO507" i="1"/>
  <c r="AN507" i="1"/>
  <c r="AM507" i="1"/>
  <c r="AL507" i="1"/>
  <c r="AK507" i="1"/>
  <c r="AJ507" i="1"/>
  <c r="AI507" i="1"/>
  <c r="AH507" i="1"/>
  <c r="AG507" i="1"/>
  <c r="AF507" i="1"/>
  <c r="AE507" i="1"/>
  <c r="AD507" i="1"/>
  <c r="AC507" i="1"/>
  <c r="AB507" i="1"/>
  <c r="AA507" i="1"/>
  <c r="Z507" i="1"/>
  <c r="Y507" i="1"/>
  <c r="X507" i="1"/>
  <c r="W507" i="1"/>
  <c r="V507" i="1"/>
  <c r="U507" i="1"/>
  <c r="DL506" i="1"/>
  <c r="DK506" i="1"/>
  <c r="DJ506" i="1"/>
  <c r="DI506" i="1"/>
  <c r="DF506" i="1"/>
  <c r="DE506" i="1"/>
  <c r="DD506" i="1"/>
  <c r="DC506" i="1"/>
  <c r="DA506" i="1"/>
  <c r="CZ506" i="1"/>
  <c r="CY506" i="1"/>
  <c r="CW506" i="1"/>
  <c r="CV506" i="1"/>
  <c r="CU506" i="1"/>
  <c r="CS506" i="1"/>
  <c r="CR506" i="1"/>
  <c r="CQ506" i="1"/>
  <c r="CP506" i="1"/>
  <c r="CO506" i="1"/>
  <c r="CN506" i="1"/>
  <c r="CM506" i="1"/>
  <c r="CL506" i="1"/>
  <c r="CJ506" i="1"/>
  <c r="CI506" i="1"/>
  <c r="CH506" i="1"/>
  <c r="CG506" i="1"/>
  <c r="CF506" i="1"/>
  <c r="CE506" i="1"/>
  <c r="CC506" i="1"/>
  <c r="CB506" i="1"/>
  <c r="CA506" i="1"/>
  <c r="BY506" i="1"/>
  <c r="BV506" i="1"/>
  <c r="BU506" i="1"/>
  <c r="BT506" i="1"/>
  <c r="BR506" i="1"/>
  <c r="BQ506" i="1"/>
  <c r="BO506" i="1"/>
  <c r="BN506" i="1"/>
  <c r="BL506" i="1"/>
  <c r="BK506" i="1"/>
  <c r="BJ506" i="1"/>
  <c r="BF506" i="1"/>
  <c r="BE506" i="1"/>
  <c r="BD506" i="1"/>
  <c r="BC506" i="1"/>
  <c r="BB506" i="1"/>
  <c r="BA506" i="1"/>
  <c r="AZ506" i="1"/>
  <c r="AY506" i="1"/>
  <c r="AX506" i="1"/>
  <c r="AW506" i="1"/>
  <c r="AV506" i="1"/>
  <c r="AU506" i="1"/>
  <c r="AT506" i="1"/>
  <c r="AS506" i="1"/>
  <c r="AR506" i="1"/>
  <c r="AQ506" i="1"/>
  <c r="AP506" i="1"/>
  <c r="AO506" i="1"/>
  <c r="AN506" i="1"/>
  <c r="AM506" i="1"/>
  <c r="AL506" i="1"/>
  <c r="AK506" i="1"/>
  <c r="AJ506" i="1"/>
  <c r="AI506" i="1"/>
  <c r="AH506" i="1"/>
  <c r="AG506" i="1"/>
  <c r="AF506" i="1"/>
  <c r="AE506" i="1"/>
  <c r="AD506" i="1"/>
  <c r="AC506" i="1"/>
  <c r="AB506" i="1"/>
  <c r="AA506" i="1"/>
  <c r="Z506" i="1"/>
  <c r="Y506" i="1"/>
  <c r="X506" i="1"/>
  <c r="W506" i="1"/>
  <c r="V506" i="1"/>
  <c r="U506" i="1"/>
  <c r="DL505" i="1"/>
  <c r="DK505" i="1"/>
  <c r="DJ505" i="1"/>
  <c r="DI505" i="1"/>
  <c r="DF505" i="1"/>
  <c r="DE505" i="1"/>
  <c r="DD505" i="1"/>
  <c r="DC505" i="1"/>
  <c r="DA505" i="1"/>
  <c r="CZ505" i="1"/>
  <c r="CY505" i="1"/>
  <c r="CW505" i="1"/>
  <c r="CV505" i="1"/>
  <c r="CU505" i="1"/>
  <c r="CS505" i="1"/>
  <c r="CR505" i="1"/>
  <c r="CQ505" i="1"/>
  <c r="CP505" i="1"/>
  <c r="CO505" i="1"/>
  <c r="CN505" i="1"/>
  <c r="CM505" i="1"/>
  <c r="CL505" i="1"/>
  <c r="CJ505" i="1"/>
  <c r="CI505" i="1"/>
  <c r="CH505" i="1"/>
  <c r="CG505" i="1"/>
  <c r="CF505" i="1"/>
  <c r="CE505" i="1"/>
  <c r="CC505" i="1"/>
  <c r="CB505" i="1"/>
  <c r="CA505" i="1"/>
  <c r="BY505" i="1"/>
  <c r="BV505" i="1"/>
  <c r="BU505" i="1"/>
  <c r="BT505" i="1"/>
  <c r="BR505" i="1"/>
  <c r="BQ505" i="1"/>
  <c r="BO505" i="1"/>
  <c r="BN505" i="1"/>
  <c r="BL505" i="1"/>
  <c r="BK505" i="1"/>
  <c r="BJ505" i="1"/>
  <c r="BF505" i="1"/>
  <c r="BE505" i="1"/>
  <c r="BD505" i="1"/>
  <c r="BC505" i="1"/>
  <c r="BB505" i="1"/>
  <c r="BA505" i="1"/>
  <c r="AZ505" i="1"/>
  <c r="AY505" i="1"/>
  <c r="AX505" i="1"/>
  <c r="AW505" i="1"/>
  <c r="AV505" i="1"/>
  <c r="AU505" i="1"/>
  <c r="AT505" i="1"/>
  <c r="AS505" i="1"/>
  <c r="AR505" i="1"/>
  <c r="AQ505" i="1"/>
  <c r="AP505" i="1"/>
  <c r="AO505" i="1"/>
  <c r="AN505" i="1"/>
  <c r="AM505" i="1"/>
  <c r="AL505" i="1"/>
  <c r="AK505" i="1"/>
  <c r="AJ505" i="1"/>
  <c r="AI505" i="1"/>
  <c r="AH505" i="1"/>
  <c r="AG505" i="1"/>
  <c r="AF505" i="1"/>
  <c r="AE505" i="1"/>
  <c r="AD505" i="1"/>
  <c r="AC505" i="1"/>
  <c r="AB505" i="1"/>
  <c r="AA505" i="1"/>
  <c r="Z505" i="1"/>
  <c r="Y505" i="1"/>
  <c r="X505" i="1"/>
  <c r="W505" i="1"/>
  <c r="V505" i="1"/>
  <c r="U505" i="1"/>
  <c r="DL504" i="1"/>
  <c r="DK504" i="1"/>
  <c r="DJ504" i="1"/>
  <c r="DI504" i="1"/>
  <c r="DF504" i="1"/>
  <c r="DE504" i="1"/>
  <c r="DD504" i="1"/>
  <c r="DC504" i="1"/>
  <c r="DA504" i="1"/>
  <c r="CZ504" i="1"/>
  <c r="CY504" i="1"/>
  <c r="CW504" i="1"/>
  <c r="CV504" i="1"/>
  <c r="CU504" i="1"/>
  <c r="CS504" i="1"/>
  <c r="CR504" i="1"/>
  <c r="CQ504" i="1"/>
  <c r="CP504" i="1"/>
  <c r="CO504" i="1"/>
  <c r="CN504" i="1"/>
  <c r="CM504" i="1"/>
  <c r="CL504" i="1"/>
  <c r="CJ504" i="1"/>
  <c r="CI504" i="1"/>
  <c r="CH504" i="1"/>
  <c r="CG504" i="1"/>
  <c r="CF504" i="1"/>
  <c r="CE504" i="1"/>
  <c r="CC504" i="1"/>
  <c r="CB504" i="1"/>
  <c r="CA504" i="1"/>
  <c r="BY504" i="1"/>
  <c r="BV504" i="1"/>
  <c r="BU504" i="1"/>
  <c r="BT504" i="1"/>
  <c r="BR504" i="1"/>
  <c r="BQ504" i="1"/>
  <c r="BO504" i="1"/>
  <c r="BN504" i="1"/>
  <c r="BL504" i="1"/>
  <c r="BK504" i="1"/>
  <c r="BJ504" i="1"/>
  <c r="BF504" i="1"/>
  <c r="BE504" i="1"/>
  <c r="BD504" i="1"/>
  <c r="BC504" i="1"/>
  <c r="BB504" i="1"/>
  <c r="BA504" i="1"/>
  <c r="AZ504" i="1"/>
  <c r="AY504" i="1"/>
  <c r="AX504" i="1"/>
  <c r="AW504" i="1"/>
  <c r="AV504" i="1"/>
  <c r="AU504" i="1"/>
  <c r="AT504" i="1"/>
  <c r="AS504" i="1"/>
  <c r="AR504" i="1"/>
  <c r="AQ504" i="1"/>
  <c r="AP504" i="1"/>
  <c r="AO504" i="1"/>
  <c r="AN504" i="1"/>
  <c r="AM504" i="1"/>
  <c r="AL504" i="1"/>
  <c r="AK504" i="1"/>
  <c r="AJ504" i="1"/>
  <c r="AI504" i="1"/>
  <c r="AH504" i="1"/>
  <c r="AG504" i="1"/>
  <c r="AF504" i="1"/>
  <c r="AE504" i="1"/>
  <c r="AD504" i="1"/>
  <c r="AC504" i="1"/>
  <c r="AB504" i="1"/>
  <c r="AA504" i="1"/>
  <c r="Z504" i="1"/>
  <c r="Y504" i="1"/>
  <c r="X504" i="1"/>
  <c r="W504" i="1"/>
  <c r="V504" i="1"/>
  <c r="U504" i="1"/>
  <c r="DL503" i="1"/>
  <c r="DK503" i="1"/>
  <c r="DJ503" i="1"/>
  <c r="DI503" i="1"/>
  <c r="DF503" i="1"/>
  <c r="DE503" i="1"/>
  <c r="DD503" i="1"/>
  <c r="DC503" i="1"/>
  <c r="DA503" i="1"/>
  <c r="CZ503" i="1"/>
  <c r="CY503" i="1"/>
  <c r="CW503" i="1"/>
  <c r="CV503" i="1"/>
  <c r="CU503" i="1"/>
  <c r="CS503" i="1"/>
  <c r="CR503" i="1"/>
  <c r="CQ503" i="1"/>
  <c r="CP503" i="1"/>
  <c r="CO503" i="1"/>
  <c r="CN503" i="1"/>
  <c r="CM503" i="1"/>
  <c r="CL503" i="1"/>
  <c r="CJ503" i="1"/>
  <c r="CI503" i="1"/>
  <c r="CH503" i="1"/>
  <c r="CG503" i="1"/>
  <c r="CF503" i="1"/>
  <c r="CE503" i="1"/>
  <c r="CC503" i="1"/>
  <c r="CB503" i="1"/>
  <c r="CA503" i="1"/>
  <c r="BY503" i="1"/>
  <c r="BV503" i="1"/>
  <c r="BU503" i="1"/>
  <c r="BT503" i="1"/>
  <c r="BR503" i="1"/>
  <c r="BQ503" i="1"/>
  <c r="BO503" i="1"/>
  <c r="BN503" i="1"/>
  <c r="BL503" i="1"/>
  <c r="BK503" i="1"/>
  <c r="BJ503" i="1"/>
  <c r="BF503" i="1"/>
  <c r="BE503" i="1"/>
  <c r="BD503" i="1"/>
  <c r="BC503" i="1"/>
  <c r="BB503" i="1"/>
  <c r="BA503" i="1"/>
  <c r="AZ503" i="1"/>
  <c r="AY503" i="1"/>
  <c r="AX503" i="1"/>
  <c r="AW503" i="1"/>
  <c r="AV503" i="1"/>
  <c r="AU503" i="1"/>
  <c r="AT503" i="1"/>
  <c r="AS503" i="1"/>
  <c r="AR503" i="1"/>
  <c r="AQ503" i="1"/>
  <c r="AP503" i="1"/>
  <c r="AO503" i="1"/>
  <c r="AN503" i="1"/>
  <c r="AM503" i="1"/>
  <c r="AL503" i="1"/>
  <c r="AK503" i="1"/>
  <c r="AJ503" i="1"/>
  <c r="AI503" i="1"/>
  <c r="AH503" i="1"/>
  <c r="AG503" i="1"/>
  <c r="AF503" i="1"/>
  <c r="AE503" i="1"/>
  <c r="AD503" i="1"/>
  <c r="AC503" i="1"/>
  <c r="AB503" i="1"/>
  <c r="AA503" i="1"/>
  <c r="Z503" i="1"/>
  <c r="Y503" i="1"/>
  <c r="X503" i="1"/>
  <c r="W503" i="1"/>
  <c r="V503" i="1"/>
  <c r="U503" i="1"/>
  <c r="DL502" i="1"/>
  <c r="DK502" i="1"/>
  <c r="DJ502" i="1"/>
  <c r="DI502" i="1"/>
  <c r="DF502" i="1"/>
  <c r="DE502" i="1"/>
  <c r="DD502" i="1"/>
  <c r="DC502" i="1"/>
  <c r="DA502" i="1"/>
  <c r="CZ502" i="1"/>
  <c r="CY502" i="1"/>
  <c r="CW502" i="1"/>
  <c r="CV502" i="1"/>
  <c r="CU502" i="1"/>
  <c r="CS502" i="1"/>
  <c r="CR502" i="1"/>
  <c r="CQ502" i="1"/>
  <c r="CP502" i="1"/>
  <c r="CO502" i="1"/>
  <c r="CN502" i="1"/>
  <c r="CM502" i="1"/>
  <c r="CL502" i="1"/>
  <c r="CJ502" i="1"/>
  <c r="CI502" i="1"/>
  <c r="CH502" i="1"/>
  <c r="CG502" i="1"/>
  <c r="CF502" i="1"/>
  <c r="CE502" i="1"/>
  <c r="CC502" i="1"/>
  <c r="CB502" i="1"/>
  <c r="CA502" i="1"/>
  <c r="BY502" i="1"/>
  <c r="BV502" i="1"/>
  <c r="BU502" i="1"/>
  <c r="BT502" i="1"/>
  <c r="BR502" i="1"/>
  <c r="BQ502" i="1"/>
  <c r="BO502" i="1"/>
  <c r="BN502" i="1"/>
  <c r="BL502" i="1"/>
  <c r="BK502" i="1"/>
  <c r="BJ502" i="1"/>
  <c r="BF502" i="1"/>
  <c r="BE502" i="1"/>
  <c r="BD502" i="1"/>
  <c r="BC502" i="1"/>
  <c r="BB502" i="1"/>
  <c r="BA502" i="1"/>
  <c r="AZ502" i="1"/>
  <c r="AY502" i="1"/>
  <c r="AX502" i="1"/>
  <c r="AW502" i="1"/>
  <c r="AV502" i="1"/>
  <c r="AU502" i="1"/>
  <c r="AT502" i="1"/>
  <c r="AS502" i="1"/>
  <c r="AR502" i="1"/>
  <c r="AQ502" i="1"/>
  <c r="AP502" i="1"/>
  <c r="AO502" i="1"/>
  <c r="AN502" i="1"/>
  <c r="AM502" i="1"/>
  <c r="AL502" i="1"/>
  <c r="AK502" i="1"/>
  <c r="AJ502" i="1"/>
  <c r="AI502" i="1"/>
  <c r="AH502" i="1"/>
  <c r="AG502" i="1"/>
  <c r="AF502" i="1"/>
  <c r="AE502" i="1"/>
  <c r="AD502" i="1"/>
  <c r="AC502" i="1"/>
  <c r="AB502" i="1"/>
  <c r="AA502" i="1"/>
  <c r="Z502" i="1"/>
  <c r="Y502" i="1"/>
  <c r="X502" i="1"/>
  <c r="W502" i="1"/>
  <c r="V502" i="1"/>
  <c r="U502" i="1"/>
  <c r="DL501" i="1"/>
  <c r="DK501" i="1"/>
  <c r="DJ501" i="1"/>
  <c r="DI501" i="1"/>
  <c r="DF501" i="1"/>
  <c r="DE501" i="1"/>
  <c r="DD501" i="1"/>
  <c r="DC501" i="1"/>
  <c r="DA501" i="1"/>
  <c r="CZ501" i="1"/>
  <c r="CY501" i="1"/>
  <c r="CW501" i="1"/>
  <c r="CV501" i="1"/>
  <c r="CU501" i="1"/>
  <c r="CS501" i="1"/>
  <c r="CR501" i="1"/>
  <c r="CQ501" i="1"/>
  <c r="CP501" i="1"/>
  <c r="CO501" i="1"/>
  <c r="CN501" i="1"/>
  <c r="CM501" i="1"/>
  <c r="CL501" i="1"/>
  <c r="CJ501" i="1"/>
  <c r="CI501" i="1"/>
  <c r="CH501" i="1"/>
  <c r="CG501" i="1"/>
  <c r="CF501" i="1"/>
  <c r="CE501" i="1"/>
  <c r="CC501" i="1"/>
  <c r="CB501" i="1"/>
  <c r="CA501" i="1"/>
  <c r="BY501" i="1"/>
  <c r="BV501" i="1"/>
  <c r="BU501" i="1"/>
  <c r="BT501" i="1"/>
  <c r="BR501" i="1"/>
  <c r="BQ501" i="1"/>
  <c r="BO501" i="1"/>
  <c r="BN501" i="1"/>
  <c r="BL501" i="1"/>
  <c r="BK501" i="1"/>
  <c r="BJ501" i="1"/>
  <c r="BF501" i="1"/>
  <c r="BE501" i="1"/>
  <c r="BD501" i="1"/>
  <c r="BC501" i="1"/>
  <c r="BB501" i="1"/>
  <c r="BA501" i="1"/>
  <c r="AZ501" i="1"/>
  <c r="AY501" i="1"/>
  <c r="AX501" i="1"/>
  <c r="AW501" i="1"/>
  <c r="AV501" i="1"/>
  <c r="AU501" i="1"/>
  <c r="AT501" i="1"/>
  <c r="AS501" i="1"/>
  <c r="AR501" i="1"/>
  <c r="AQ501" i="1"/>
  <c r="AP501" i="1"/>
  <c r="AO501" i="1"/>
  <c r="AN501" i="1"/>
  <c r="AM501" i="1"/>
  <c r="AL501" i="1"/>
  <c r="AK501" i="1"/>
  <c r="AJ501" i="1"/>
  <c r="AI501" i="1"/>
  <c r="AH501" i="1"/>
  <c r="AG501" i="1"/>
  <c r="AF501" i="1"/>
  <c r="AE501" i="1"/>
  <c r="AD501" i="1"/>
  <c r="AC501" i="1"/>
  <c r="AB501" i="1"/>
  <c r="AA501" i="1"/>
  <c r="Z501" i="1"/>
  <c r="Y501" i="1"/>
  <c r="X501" i="1"/>
  <c r="W501" i="1"/>
  <c r="V501" i="1"/>
  <c r="U501" i="1"/>
  <c r="DL500" i="1"/>
  <c r="DK500" i="1"/>
  <c r="DJ500" i="1"/>
  <c r="DI500" i="1"/>
  <c r="DF500" i="1"/>
  <c r="DE500" i="1"/>
  <c r="DD500" i="1"/>
  <c r="DC500" i="1"/>
  <c r="DA500" i="1"/>
  <c r="CZ500" i="1"/>
  <c r="CY500" i="1"/>
  <c r="CW500" i="1"/>
  <c r="CV500" i="1"/>
  <c r="CU500" i="1"/>
  <c r="CS500" i="1"/>
  <c r="CR500" i="1"/>
  <c r="CQ500" i="1"/>
  <c r="CP500" i="1"/>
  <c r="CO500" i="1"/>
  <c r="CN500" i="1"/>
  <c r="CM500" i="1"/>
  <c r="CL500" i="1"/>
  <c r="CJ500" i="1"/>
  <c r="CI500" i="1"/>
  <c r="CH500" i="1"/>
  <c r="CG500" i="1"/>
  <c r="CF500" i="1"/>
  <c r="CE500" i="1"/>
  <c r="CC500" i="1"/>
  <c r="CB500" i="1"/>
  <c r="CA500" i="1"/>
  <c r="BY500" i="1"/>
  <c r="BV500" i="1"/>
  <c r="BU500" i="1"/>
  <c r="BT500" i="1"/>
  <c r="BR500" i="1"/>
  <c r="BQ500" i="1"/>
  <c r="BO500" i="1"/>
  <c r="BN500" i="1"/>
  <c r="BL500" i="1"/>
  <c r="BK500" i="1"/>
  <c r="BJ500" i="1"/>
  <c r="BF500" i="1"/>
  <c r="BE500" i="1"/>
  <c r="BD500" i="1"/>
  <c r="BC500" i="1"/>
  <c r="BB500" i="1"/>
  <c r="BA500" i="1"/>
  <c r="AZ500" i="1"/>
  <c r="AY500" i="1"/>
  <c r="AX500" i="1"/>
  <c r="AW500" i="1"/>
  <c r="AV500" i="1"/>
  <c r="AU500" i="1"/>
  <c r="AT500" i="1"/>
  <c r="AS500" i="1"/>
  <c r="AR500" i="1"/>
  <c r="AQ500" i="1"/>
  <c r="AP500" i="1"/>
  <c r="AO500" i="1"/>
  <c r="AN500" i="1"/>
  <c r="AM500" i="1"/>
  <c r="AL500" i="1"/>
  <c r="AK500" i="1"/>
  <c r="AJ500" i="1"/>
  <c r="AI500" i="1"/>
  <c r="AH500" i="1"/>
  <c r="AG500" i="1"/>
  <c r="AF500" i="1"/>
  <c r="AE500" i="1"/>
  <c r="AD500" i="1"/>
  <c r="AC500" i="1"/>
  <c r="AB500" i="1"/>
  <c r="AA500" i="1"/>
  <c r="Z500" i="1"/>
  <c r="Y500" i="1"/>
  <c r="X500" i="1"/>
  <c r="W500" i="1"/>
  <c r="V500" i="1"/>
  <c r="U500" i="1"/>
  <c r="DL499" i="1"/>
  <c r="DK499" i="1"/>
  <c r="DJ499" i="1"/>
  <c r="DI499" i="1"/>
  <c r="DF499" i="1"/>
  <c r="DE499" i="1"/>
  <c r="DD499" i="1"/>
  <c r="DC499" i="1"/>
  <c r="DA499" i="1"/>
  <c r="CZ499" i="1"/>
  <c r="CY499" i="1"/>
  <c r="CW499" i="1"/>
  <c r="CV499" i="1"/>
  <c r="CU499" i="1"/>
  <c r="CS499" i="1"/>
  <c r="CR499" i="1"/>
  <c r="CQ499" i="1"/>
  <c r="CP499" i="1"/>
  <c r="CO499" i="1"/>
  <c r="CN499" i="1"/>
  <c r="CM499" i="1"/>
  <c r="CL499" i="1"/>
  <c r="CJ499" i="1"/>
  <c r="CI499" i="1"/>
  <c r="CH499" i="1"/>
  <c r="CG499" i="1"/>
  <c r="CF499" i="1"/>
  <c r="CE499" i="1"/>
  <c r="CC499" i="1"/>
  <c r="CB499" i="1"/>
  <c r="CA499" i="1"/>
  <c r="BY499" i="1"/>
  <c r="BV499" i="1"/>
  <c r="BU499" i="1"/>
  <c r="BT499" i="1"/>
  <c r="BR499" i="1"/>
  <c r="BQ499" i="1"/>
  <c r="BO499" i="1"/>
  <c r="BN499" i="1"/>
  <c r="BL499" i="1"/>
  <c r="BK499" i="1"/>
  <c r="BJ499" i="1"/>
  <c r="BF499" i="1"/>
  <c r="BE499" i="1"/>
  <c r="BD499" i="1"/>
  <c r="BC499" i="1"/>
  <c r="BB499" i="1"/>
  <c r="BA499" i="1"/>
  <c r="AZ499" i="1"/>
  <c r="AY499" i="1"/>
  <c r="AX499" i="1"/>
  <c r="AW499" i="1"/>
  <c r="AV499" i="1"/>
  <c r="AU499" i="1"/>
  <c r="AT499" i="1"/>
  <c r="AS499" i="1"/>
  <c r="AR499" i="1"/>
  <c r="AQ499" i="1"/>
  <c r="AP499" i="1"/>
  <c r="AO499" i="1"/>
  <c r="AN499" i="1"/>
  <c r="AM499" i="1"/>
  <c r="AL499" i="1"/>
  <c r="AK499" i="1"/>
  <c r="AJ499" i="1"/>
  <c r="AI499" i="1"/>
  <c r="AH499" i="1"/>
  <c r="AG499" i="1"/>
  <c r="AF499" i="1"/>
  <c r="AE499" i="1"/>
  <c r="AD499" i="1"/>
  <c r="AC499" i="1"/>
  <c r="AB499" i="1"/>
  <c r="AA499" i="1"/>
  <c r="Z499" i="1"/>
  <c r="Y499" i="1"/>
  <c r="X499" i="1"/>
  <c r="W499" i="1"/>
  <c r="V499" i="1"/>
  <c r="U499" i="1"/>
  <c r="DL498" i="1"/>
  <c r="DK498" i="1"/>
  <c r="DJ498" i="1"/>
  <c r="DI498" i="1"/>
  <c r="DF498" i="1"/>
  <c r="DE498" i="1"/>
  <c r="DD498" i="1"/>
  <c r="DC498" i="1"/>
  <c r="DA498" i="1"/>
  <c r="CZ498" i="1"/>
  <c r="CY498" i="1"/>
  <c r="CW498" i="1"/>
  <c r="CV498" i="1"/>
  <c r="CU498" i="1"/>
  <c r="CS498" i="1"/>
  <c r="CR498" i="1"/>
  <c r="CQ498" i="1"/>
  <c r="CP498" i="1"/>
  <c r="CO498" i="1"/>
  <c r="CN498" i="1"/>
  <c r="CM498" i="1"/>
  <c r="CL498" i="1"/>
  <c r="CJ498" i="1"/>
  <c r="CI498" i="1"/>
  <c r="CH498" i="1"/>
  <c r="CG498" i="1"/>
  <c r="CF498" i="1"/>
  <c r="CE498" i="1"/>
  <c r="CC498" i="1"/>
  <c r="CB498" i="1"/>
  <c r="CA498" i="1"/>
  <c r="BY498" i="1"/>
  <c r="BV498" i="1"/>
  <c r="BU498" i="1"/>
  <c r="BT498" i="1"/>
  <c r="BR498" i="1"/>
  <c r="BQ498" i="1"/>
  <c r="BO498" i="1"/>
  <c r="BN498" i="1"/>
  <c r="BL498" i="1"/>
  <c r="BK498" i="1"/>
  <c r="BJ498" i="1"/>
  <c r="BF498" i="1"/>
  <c r="BE498" i="1"/>
  <c r="BD498" i="1"/>
  <c r="BC498" i="1"/>
  <c r="BB498" i="1"/>
  <c r="BA498" i="1"/>
  <c r="AZ498" i="1"/>
  <c r="AY498" i="1"/>
  <c r="AX498" i="1"/>
  <c r="AW498" i="1"/>
  <c r="AV498" i="1"/>
  <c r="AU498" i="1"/>
  <c r="AT498" i="1"/>
  <c r="AS498" i="1"/>
  <c r="AR498" i="1"/>
  <c r="AQ498" i="1"/>
  <c r="AP498" i="1"/>
  <c r="AO498" i="1"/>
  <c r="AN498" i="1"/>
  <c r="AM498" i="1"/>
  <c r="AL498" i="1"/>
  <c r="AK498" i="1"/>
  <c r="AJ498" i="1"/>
  <c r="AI498" i="1"/>
  <c r="AH498" i="1"/>
  <c r="AG498" i="1"/>
  <c r="AF498" i="1"/>
  <c r="AE498" i="1"/>
  <c r="AD498" i="1"/>
  <c r="AC498" i="1"/>
  <c r="AB498" i="1"/>
  <c r="AA498" i="1"/>
  <c r="Z498" i="1"/>
  <c r="Y498" i="1"/>
  <c r="X498" i="1"/>
  <c r="W498" i="1"/>
  <c r="V498" i="1"/>
  <c r="U498" i="1"/>
  <c r="DL497" i="1"/>
  <c r="DK497" i="1"/>
  <c r="DJ497" i="1"/>
  <c r="DI497" i="1"/>
  <c r="DF497" i="1"/>
  <c r="DE497" i="1"/>
  <c r="DD497" i="1"/>
  <c r="DC497" i="1"/>
  <c r="DA497" i="1"/>
  <c r="CZ497" i="1"/>
  <c r="CY497" i="1"/>
  <c r="CW497" i="1"/>
  <c r="CV497" i="1"/>
  <c r="CU497" i="1"/>
  <c r="CS497" i="1"/>
  <c r="CR497" i="1"/>
  <c r="CQ497" i="1"/>
  <c r="CP497" i="1"/>
  <c r="CO497" i="1"/>
  <c r="CN497" i="1"/>
  <c r="CM497" i="1"/>
  <c r="CL497" i="1"/>
  <c r="CJ497" i="1"/>
  <c r="CI497" i="1"/>
  <c r="CH497" i="1"/>
  <c r="CG497" i="1"/>
  <c r="CF497" i="1"/>
  <c r="CE497" i="1"/>
  <c r="CC497" i="1"/>
  <c r="CB497" i="1"/>
  <c r="CA497" i="1"/>
  <c r="BY497" i="1"/>
  <c r="BV497" i="1"/>
  <c r="BU497" i="1"/>
  <c r="BT497" i="1"/>
  <c r="BR497" i="1"/>
  <c r="BQ497" i="1"/>
  <c r="BO497" i="1"/>
  <c r="BN497" i="1"/>
  <c r="BL497" i="1"/>
  <c r="BK497" i="1"/>
  <c r="BJ497" i="1"/>
  <c r="BF497" i="1"/>
  <c r="BE497" i="1"/>
  <c r="BD497" i="1"/>
  <c r="BC497" i="1"/>
  <c r="BB497" i="1"/>
  <c r="BA497" i="1"/>
  <c r="AZ497" i="1"/>
  <c r="AY497" i="1"/>
  <c r="AX497" i="1"/>
  <c r="AW497" i="1"/>
  <c r="AV497" i="1"/>
  <c r="AU497" i="1"/>
  <c r="AT497" i="1"/>
  <c r="AS497" i="1"/>
  <c r="AR497" i="1"/>
  <c r="AQ497" i="1"/>
  <c r="AP497" i="1"/>
  <c r="AO497" i="1"/>
  <c r="AN497" i="1"/>
  <c r="AM497" i="1"/>
  <c r="AL497" i="1"/>
  <c r="AK497" i="1"/>
  <c r="AJ497" i="1"/>
  <c r="AI497" i="1"/>
  <c r="AH497" i="1"/>
  <c r="AG497" i="1"/>
  <c r="AF497" i="1"/>
  <c r="AE497" i="1"/>
  <c r="AD497" i="1"/>
  <c r="AC497" i="1"/>
  <c r="AB497" i="1"/>
  <c r="AA497" i="1"/>
  <c r="Z497" i="1"/>
  <c r="Y497" i="1"/>
  <c r="X497" i="1"/>
  <c r="W497" i="1"/>
  <c r="V497" i="1"/>
  <c r="U497" i="1"/>
  <c r="DL496" i="1"/>
  <c r="DK496" i="1"/>
  <c r="DJ496" i="1"/>
  <c r="DI496" i="1"/>
  <c r="DF496" i="1"/>
  <c r="DE496" i="1"/>
  <c r="DD496" i="1"/>
  <c r="DC496" i="1"/>
  <c r="DA496" i="1"/>
  <c r="CZ496" i="1"/>
  <c r="CY496" i="1"/>
  <c r="CW496" i="1"/>
  <c r="CV496" i="1"/>
  <c r="CU496" i="1"/>
  <c r="CS496" i="1"/>
  <c r="CR496" i="1"/>
  <c r="CQ496" i="1"/>
  <c r="CP496" i="1"/>
  <c r="CO496" i="1"/>
  <c r="CN496" i="1"/>
  <c r="CM496" i="1"/>
  <c r="CL496" i="1"/>
  <c r="CJ496" i="1"/>
  <c r="CI496" i="1"/>
  <c r="CH496" i="1"/>
  <c r="CG496" i="1"/>
  <c r="CF496" i="1"/>
  <c r="CE496" i="1"/>
  <c r="CC496" i="1"/>
  <c r="CB496" i="1"/>
  <c r="CA496" i="1"/>
  <c r="BY496" i="1"/>
  <c r="BV496" i="1"/>
  <c r="BU496" i="1"/>
  <c r="BT496" i="1"/>
  <c r="BR496" i="1"/>
  <c r="BQ496" i="1"/>
  <c r="BO496" i="1"/>
  <c r="BN496" i="1"/>
  <c r="BL496" i="1"/>
  <c r="BK496" i="1"/>
  <c r="BJ496" i="1"/>
  <c r="BF496" i="1"/>
  <c r="BE496" i="1"/>
  <c r="BD496" i="1"/>
  <c r="BC496" i="1"/>
  <c r="BB496" i="1"/>
  <c r="BA496" i="1"/>
  <c r="AZ496" i="1"/>
  <c r="AY496" i="1"/>
  <c r="AX496" i="1"/>
  <c r="AW496" i="1"/>
  <c r="AV496" i="1"/>
  <c r="AU496" i="1"/>
  <c r="AT496" i="1"/>
  <c r="AS496" i="1"/>
  <c r="AR496" i="1"/>
  <c r="AQ496" i="1"/>
  <c r="AP496" i="1"/>
  <c r="AO496" i="1"/>
  <c r="AN496" i="1"/>
  <c r="AM496" i="1"/>
  <c r="AL496" i="1"/>
  <c r="AK496" i="1"/>
  <c r="AJ496" i="1"/>
  <c r="AI496" i="1"/>
  <c r="AH496" i="1"/>
  <c r="AG496" i="1"/>
  <c r="AF496" i="1"/>
  <c r="AE496" i="1"/>
  <c r="AD496" i="1"/>
  <c r="AC496" i="1"/>
  <c r="AB496" i="1"/>
  <c r="AA496" i="1"/>
  <c r="Z496" i="1"/>
  <c r="Y496" i="1"/>
  <c r="X496" i="1"/>
  <c r="W496" i="1"/>
  <c r="V496" i="1"/>
  <c r="U496" i="1"/>
  <c r="DL495" i="1"/>
  <c r="DK495" i="1"/>
  <c r="DJ495" i="1"/>
  <c r="DI495" i="1"/>
  <c r="DF495" i="1"/>
  <c r="DE495" i="1"/>
  <c r="DD495" i="1"/>
  <c r="DC495" i="1"/>
  <c r="DA495" i="1"/>
  <c r="CZ495" i="1"/>
  <c r="CY495" i="1"/>
  <c r="CW495" i="1"/>
  <c r="CV495" i="1"/>
  <c r="CU495" i="1"/>
  <c r="CS495" i="1"/>
  <c r="CR495" i="1"/>
  <c r="CQ495" i="1"/>
  <c r="CP495" i="1"/>
  <c r="CO495" i="1"/>
  <c r="CN495" i="1"/>
  <c r="CM495" i="1"/>
  <c r="CL495" i="1"/>
  <c r="CJ495" i="1"/>
  <c r="CI495" i="1"/>
  <c r="CH495" i="1"/>
  <c r="CG495" i="1"/>
  <c r="CF495" i="1"/>
  <c r="CE495" i="1"/>
  <c r="CC495" i="1"/>
  <c r="CB495" i="1"/>
  <c r="CA495" i="1"/>
  <c r="BY495" i="1"/>
  <c r="BV495" i="1"/>
  <c r="BU495" i="1"/>
  <c r="BT495" i="1"/>
  <c r="BR495" i="1"/>
  <c r="BQ495" i="1"/>
  <c r="BO495" i="1"/>
  <c r="BN495" i="1"/>
  <c r="BL495" i="1"/>
  <c r="BK495" i="1"/>
  <c r="BJ495" i="1"/>
  <c r="BF495" i="1"/>
  <c r="BE495" i="1"/>
  <c r="BD495" i="1"/>
  <c r="BC495" i="1"/>
  <c r="BB495" i="1"/>
  <c r="BA495" i="1"/>
  <c r="AZ495" i="1"/>
  <c r="AY495" i="1"/>
  <c r="AX495" i="1"/>
  <c r="AW495" i="1"/>
  <c r="AV495" i="1"/>
  <c r="AU495" i="1"/>
  <c r="AT495" i="1"/>
  <c r="AS495" i="1"/>
  <c r="AR495" i="1"/>
  <c r="AQ495" i="1"/>
  <c r="AP495" i="1"/>
  <c r="AO495" i="1"/>
  <c r="AN495" i="1"/>
  <c r="AM495" i="1"/>
  <c r="AL495" i="1"/>
  <c r="AK495" i="1"/>
  <c r="AJ495" i="1"/>
  <c r="AI495" i="1"/>
  <c r="AH495" i="1"/>
  <c r="AG495" i="1"/>
  <c r="AF495" i="1"/>
  <c r="AE495" i="1"/>
  <c r="AD495" i="1"/>
  <c r="AC495" i="1"/>
  <c r="AB495" i="1"/>
  <c r="AA495" i="1"/>
  <c r="Z495" i="1"/>
  <c r="Y495" i="1"/>
  <c r="X495" i="1"/>
  <c r="W495" i="1"/>
  <c r="V495" i="1"/>
  <c r="U495" i="1"/>
  <c r="DL494" i="1"/>
  <c r="DK494" i="1"/>
  <c r="DJ494" i="1"/>
  <c r="DI494" i="1"/>
  <c r="DF494" i="1"/>
  <c r="DE494" i="1"/>
  <c r="DD494" i="1"/>
  <c r="DC494" i="1"/>
  <c r="DA494" i="1"/>
  <c r="CZ494" i="1"/>
  <c r="CY494" i="1"/>
  <c r="CW494" i="1"/>
  <c r="CV494" i="1"/>
  <c r="CU494" i="1"/>
  <c r="CS494" i="1"/>
  <c r="CR494" i="1"/>
  <c r="CQ494" i="1"/>
  <c r="CP494" i="1"/>
  <c r="CO494" i="1"/>
  <c r="CN494" i="1"/>
  <c r="CM494" i="1"/>
  <c r="CL494" i="1"/>
  <c r="CJ494" i="1"/>
  <c r="CI494" i="1"/>
  <c r="CH494" i="1"/>
  <c r="CG494" i="1"/>
  <c r="CF494" i="1"/>
  <c r="CE494" i="1"/>
  <c r="CC494" i="1"/>
  <c r="CB494" i="1"/>
  <c r="CA494" i="1"/>
  <c r="BY494" i="1"/>
  <c r="BV494" i="1"/>
  <c r="BU494" i="1"/>
  <c r="BT494" i="1"/>
  <c r="BR494" i="1"/>
  <c r="BQ494" i="1"/>
  <c r="BO494" i="1"/>
  <c r="BN494" i="1"/>
  <c r="BL494" i="1"/>
  <c r="BK494" i="1"/>
  <c r="BJ494" i="1"/>
  <c r="BF494" i="1"/>
  <c r="BE494" i="1"/>
  <c r="BD494" i="1"/>
  <c r="BC494" i="1"/>
  <c r="BB494" i="1"/>
  <c r="BA494" i="1"/>
  <c r="AZ494" i="1"/>
  <c r="AY494" i="1"/>
  <c r="AX494" i="1"/>
  <c r="AW494" i="1"/>
  <c r="AV494" i="1"/>
  <c r="AU494" i="1"/>
  <c r="AT494" i="1"/>
  <c r="AS494" i="1"/>
  <c r="AR494" i="1"/>
  <c r="AQ494" i="1"/>
  <c r="AP494" i="1"/>
  <c r="AO494" i="1"/>
  <c r="AN494" i="1"/>
  <c r="AM494" i="1"/>
  <c r="AL494" i="1"/>
  <c r="AK494" i="1"/>
  <c r="AJ494" i="1"/>
  <c r="AI494" i="1"/>
  <c r="AH494" i="1"/>
  <c r="AG494" i="1"/>
  <c r="AF494" i="1"/>
  <c r="AE494" i="1"/>
  <c r="AD494" i="1"/>
  <c r="AC494" i="1"/>
  <c r="AB494" i="1"/>
  <c r="AA494" i="1"/>
  <c r="Z494" i="1"/>
  <c r="Y494" i="1"/>
  <c r="X494" i="1"/>
  <c r="W494" i="1"/>
  <c r="V494" i="1"/>
  <c r="U494" i="1"/>
  <c r="DL493" i="1"/>
  <c r="DK493" i="1"/>
  <c r="DJ493" i="1"/>
  <c r="DI493" i="1"/>
  <c r="DF493" i="1"/>
  <c r="DE493" i="1"/>
  <c r="DD493" i="1"/>
  <c r="DC493" i="1"/>
  <c r="DA493" i="1"/>
  <c r="CZ493" i="1"/>
  <c r="CY493" i="1"/>
  <c r="CW493" i="1"/>
  <c r="CV493" i="1"/>
  <c r="CU493" i="1"/>
  <c r="CS493" i="1"/>
  <c r="CR493" i="1"/>
  <c r="CQ493" i="1"/>
  <c r="CP493" i="1"/>
  <c r="CO493" i="1"/>
  <c r="CN493" i="1"/>
  <c r="CM493" i="1"/>
  <c r="CL493" i="1"/>
  <c r="CJ493" i="1"/>
  <c r="CI493" i="1"/>
  <c r="CH493" i="1"/>
  <c r="CG493" i="1"/>
  <c r="CF493" i="1"/>
  <c r="CE493" i="1"/>
  <c r="CC493" i="1"/>
  <c r="CB493" i="1"/>
  <c r="CA493" i="1"/>
  <c r="BY493" i="1"/>
  <c r="BV493" i="1"/>
  <c r="BU493" i="1"/>
  <c r="BT493" i="1"/>
  <c r="BR493" i="1"/>
  <c r="BQ493" i="1"/>
  <c r="BO493" i="1"/>
  <c r="BN493" i="1"/>
  <c r="BL493" i="1"/>
  <c r="BK493" i="1"/>
  <c r="BJ493" i="1"/>
  <c r="BF493" i="1"/>
  <c r="BE493" i="1"/>
  <c r="BD493" i="1"/>
  <c r="BC493" i="1"/>
  <c r="BB493" i="1"/>
  <c r="BA493" i="1"/>
  <c r="AZ493" i="1"/>
  <c r="AY493" i="1"/>
  <c r="AX493" i="1"/>
  <c r="AW493" i="1"/>
  <c r="AV493" i="1"/>
  <c r="AU493" i="1"/>
  <c r="AT493" i="1"/>
  <c r="AS493" i="1"/>
  <c r="AR493" i="1"/>
  <c r="AQ493" i="1"/>
  <c r="AP493" i="1"/>
  <c r="AO493" i="1"/>
  <c r="AN493" i="1"/>
  <c r="AM493" i="1"/>
  <c r="AL493" i="1"/>
  <c r="AK493" i="1"/>
  <c r="AJ493" i="1"/>
  <c r="AI493" i="1"/>
  <c r="AH493" i="1"/>
  <c r="AG493" i="1"/>
  <c r="AF493" i="1"/>
  <c r="AE493" i="1"/>
  <c r="AD493" i="1"/>
  <c r="AC493" i="1"/>
  <c r="AB493" i="1"/>
  <c r="AA493" i="1"/>
  <c r="Z493" i="1"/>
  <c r="Y493" i="1"/>
  <c r="X493" i="1"/>
  <c r="W493" i="1"/>
  <c r="V493" i="1"/>
  <c r="U493" i="1"/>
  <c r="DL492" i="1"/>
  <c r="DK492" i="1"/>
  <c r="DJ492" i="1"/>
  <c r="DI492" i="1"/>
  <c r="DF492" i="1"/>
  <c r="DE492" i="1"/>
  <c r="DD492" i="1"/>
  <c r="DC492" i="1"/>
  <c r="DA492" i="1"/>
  <c r="CZ492" i="1"/>
  <c r="CY492" i="1"/>
  <c r="CW492" i="1"/>
  <c r="CV492" i="1"/>
  <c r="CU492" i="1"/>
  <c r="CS492" i="1"/>
  <c r="CR492" i="1"/>
  <c r="CQ492" i="1"/>
  <c r="CP492" i="1"/>
  <c r="CO492" i="1"/>
  <c r="CN492" i="1"/>
  <c r="CM492" i="1"/>
  <c r="CL492" i="1"/>
  <c r="CJ492" i="1"/>
  <c r="CI492" i="1"/>
  <c r="CH492" i="1"/>
  <c r="CG492" i="1"/>
  <c r="CF492" i="1"/>
  <c r="CE492" i="1"/>
  <c r="CC492" i="1"/>
  <c r="CB492" i="1"/>
  <c r="CA492" i="1"/>
  <c r="BY492" i="1"/>
  <c r="BV492" i="1"/>
  <c r="BU492" i="1"/>
  <c r="BT492" i="1"/>
  <c r="BR492" i="1"/>
  <c r="BQ492" i="1"/>
  <c r="BO492" i="1"/>
  <c r="BN492" i="1"/>
  <c r="BL492" i="1"/>
  <c r="BK492" i="1"/>
  <c r="BJ492" i="1"/>
  <c r="BF492" i="1"/>
  <c r="BE492" i="1"/>
  <c r="BD492" i="1"/>
  <c r="BC492" i="1"/>
  <c r="BB492" i="1"/>
  <c r="BA492" i="1"/>
  <c r="AZ492" i="1"/>
  <c r="AY492" i="1"/>
  <c r="AX492" i="1"/>
  <c r="AW492" i="1"/>
  <c r="AV492" i="1"/>
  <c r="AU492" i="1"/>
  <c r="AT492" i="1"/>
  <c r="AS492" i="1"/>
  <c r="AR492" i="1"/>
  <c r="AQ492" i="1"/>
  <c r="AP492" i="1"/>
  <c r="AO492" i="1"/>
  <c r="AN492" i="1"/>
  <c r="AM492" i="1"/>
  <c r="AL492" i="1"/>
  <c r="AK492" i="1"/>
  <c r="AJ492" i="1"/>
  <c r="AI492" i="1"/>
  <c r="AH492" i="1"/>
  <c r="AG492" i="1"/>
  <c r="AF492" i="1"/>
  <c r="AE492" i="1"/>
  <c r="AD492" i="1"/>
  <c r="AC492" i="1"/>
  <c r="AB492" i="1"/>
  <c r="AA492" i="1"/>
  <c r="Z492" i="1"/>
  <c r="Y492" i="1"/>
  <c r="X492" i="1"/>
  <c r="W492" i="1"/>
  <c r="V492" i="1"/>
  <c r="U492" i="1"/>
  <c r="DL491" i="1"/>
  <c r="DK491" i="1"/>
  <c r="DJ491" i="1"/>
  <c r="DI491" i="1"/>
  <c r="DF491" i="1"/>
  <c r="DE491" i="1"/>
  <c r="DD491" i="1"/>
  <c r="DC491" i="1"/>
  <c r="DA491" i="1"/>
  <c r="CZ491" i="1"/>
  <c r="CY491" i="1"/>
  <c r="CW491" i="1"/>
  <c r="CV491" i="1"/>
  <c r="CU491" i="1"/>
  <c r="CS491" i="1"/>
  <c r="CR491" i="1"/>
  <c r="CQ491" i="1"/>
  <c r="CP491" i="1"/>
  <c r="CO491" i="1"/>
  <c r="CN491" i="1"/>
  <c r="CM491" i="1"/>
  <c r="CL491" i="1"/>
  <c r="CJ491" i="1"/>
  <c r="CI491" i="1"/>
  <c r="CH491" i="1"/>
  <c r="CG491" i="1"/>
  <c r="CF491" i="1"/>
  <c r="CE491" i="1"/>
  <c r="CC491" i="1"/>
  <c r="CB491" i="1"/>
  <c r="CA491" i="1"/>
  <c r="BY491" i="1"/>
  <c r="BV491" i="1"/>
  <c r="BU491" i="1"/>
  <c r="BT491" i="1"/>
  <c r="BR491" i="1"/>
  <c r="BQ491" i="1"/>
  <c r="BO491" i="1"/>
  <c r="BN491" i="1"/>
  <c r="BL491" i="1"/>
  <c r="BK491" i="1"/>
  <c r="BJ491" i="1"/>
  <c r="BF491" i="1"/>
  <c r="BE491" i="1"/>
  <c r="BD491" i="1"/>
  <c r="BC491" i="1"/>
  <c r="BB491" i="1"/>
  <c r="BA491" i="1"/>
  <c r="AZ491" i="1"/>
  <c r="AY491" i="1"/>
  <c r="AX491" i="1"/>
  <c r="AW491" i="1"/>
  <c r="AV491" i="1"/>
  <c r="AU491" i="1"/>
  <c r="AT491" i="1"/>
  <c r="AS491" i="1"/>
  <c r="AR491" i="1"/>
  <c r="AQ491" i="1"/>
  <c r="AP491" i="1"/>
  <c r="AO491" i="1"/>
  <c r="AN491" i="1"/>
  <c r="AM491" i="1"/>
  <c r="AL491" i="1"/>
  <c r="AK491" i="1"/>
  <c r="AJ491" i="1"/>
  <c r="AI491" i="1"/>
  <c r="AH491" i="1"/>
  <c r="AG491" i="1"/>
  <c r="AF491" i="1"/>
  <c r="AE491" i="1"/>
  <c r="AD491" i="1"/>
  <c r="AC491" i="1"/>
  <c r="AB491" i="1"/>
  <c r="AA491" i="1"/>
  <c r="Z491" i="1"/>
  <c r="Y491" i="1"/>
  <c r="X491" i="1"/>
  <c r="W491" i="1"/>
  <c r="V491" i="1"/>
  <c r="U491" i="1"/>
  <c r="DL490" i="1"/>
  <c r="DK490" i="1"/>
  <c r="DJ490" i="1"/>
  <c r="DI490" i="1"/>
  <c r="DF490" i="1"/>
  <c r="DE490" i="1"/>
  <c r="DD490" i="1"/>
  <c r="DC490" i="1"/>
  <c r="DA490" i="1"/>
  <c r="CZ490" i="1"/>
  <c r="CY490" i="1"/>
  <c r="CW490" i="1"/>
  <c r="CV490" i="1"/>
  <c r="CU490" i="1"/>
  <c r="CS490" i="1"/>
  <c r="CR490" i="1"/>
  <c r="CQ490" i="1"/>
  <c r="CP490" i="1"/>
  <c r="CO490" i="1"/>
  <c r="CN490" i="1"/>
  <c r="CM490" i="1"/>
  <c r="CL490" i="1"/>
  <c r="CJ490" i="1"/>
  <c r="CI490" i="1"/>
  <c r="CH490" i="1"/>
  <c r="CG490" i="1"/>
  <c r="CF490" i="1"/>
  <c r="CE490" i="1"/>
  <c r="CC490" i="1"/>
  <c r="CB490" i="1"/>
  <c r="CA490" i="1"/>
  <c r="BY490" i="1"/>
  <c r="BV490" i="1"/>
  <c r="BU490" i="1"/>
  <c r="BT490" i="1"/>
  <c r="BR490" i="1"/>
  <c r="BQ490" i="1"/>
  <c r="BO490" i="1"/>
  <c r="BN490" i="1"/>
  <c r="BL490" i="1"/>
  <c r="BK490" i="1"/>
  <c r="BJ490" i="1"/>
  <c r="BF490" i="1"/>
  <c r="BE490" i="1"/>
  <c r="BD490" i="1"/>
  <c r="BC490" i="1"/>
  <c r="BB490" i="1"/>
  <c r="BA490" i="1"/>
  <c r="AZ490" i="1"/>
  <c r="AY490" i="1"/>
  <c r="AX490" i="1"/>
  <c r="AW490" i="1"/>
  <c r="AV490" i="1"/>
  <c r="AU490" i="1"/>
  <c r="AT490" i="1"/>
  <c r="AS490" i="1"/>
  <c r="AR490" i="1"/>
  <c r="AQ490" i="1"/>
  <c r="AP490" i="1"/>
  <c r="AO490" i="1"/>
  <c r="AN490" i="1"/>
  <c r="AM490" i="1"/>
  <c r="AL490" i="1"/>
  <c r="AK490" i="1"/>
  <c r="AJ490" i="1"/>
  <c r="AI490" i="1"/>
  <c r="AH490" i="1"/>
  <c r="AG490" i="1"/>
  <c r="AF490" i="1"/>
  <c r="AE490" i="1"/>
  <c r="AD490" i="1"/>
  <c r="AC490" i="1"/>
  <c r="AB490" i="1"/>
  <c r="AA490" i="1"/>
  <c r="Z490" i="1"/>
  <c r="Y490" i="1"/>
  <c r="X490" i="1"/>
  <c r="W490" i="1"/>
  <c r="V490" i="1"/>
  <c r="U490" i="1"/>
  <c r="DL489" i="1"/>
  <c r="DK489" i="1"/>
  <c r="DJ489" i="1"/>
  <c r="DI489" i="1"/>
  <c r="DF489" i="1"/>
  <c r="DE489" i="1"/>
  <c r="DD489" i="1"/>
  <c r="DC489" i="1"/>
  <c r="DA489" i="1"/>
  <c r="CZ489" i="1"/>
  <c r="CY489" i="1"/>
  <c r="CW489" i="1"/>
  <c r="CV489" i="1"/>
  <c r="CU489" i="1"/>
  <c r="CS489" i="1"/>
  <c r="CR489" i="1"/>
  <c r="CQ489" i="1"/>
  <c r="CP489" i="1"/>
  <c r="CO489" i="1"/>
  <c r="CN489" i="1"/>
  <c r="CM489" i="1"/>
  <c r="CL489" i="1"/>
  <c r="CJ489" i="1"/>
  <c r="CI489" i="1"/>
  <c r="CH489" i="1"/>
  <c r="CG489" i="1"/>
  <c r="CF489" i="1"/>
  <c r="CE489" i="1"/>
  <c r="CC489" i="1"/>
  <c r="CB489" i="1"/>
  <c r="CA489" i="1"/>
  <c r="BY489" i="1"/>
  <c r="BV489" i="1"/>
  <c r="BU489" i="1"/>
  <c r="BT489" i="1"/>
  <c r="BR489" i="1"/>
  <c r="BQ489" i="1"/>
  <c r="BO489" i="1"/>
  <c r="BN489" i="1"/>
  <c r="BL489" i="1"/>
  <c r="BK489" i="1"/>
  <c r="BJ489" i="1"/>
  <c r="BF489" i="1"/>
  <c r="BE489" i="1"/>
  <c r="BD489" i="1"/>
  <c r="BC489" i="1"/>
  <c r="BB489" i="1"/>
  <c r="BA489" i="1"/>
  <c r="AZ489" i="1"/>
  <c r="AY489" i="1"/>
  <c r="AX489" i="1"/>
  <c r="AW489" i="1"/>
  <c r="AV489" i="1"/>
  <c r="AU489" i="1"/>
  <c r="AT489" i="1"/>
  <c r="AS489" i="1"/>
  <c r="AR489" i="1"/>
  <c r="AQ489" i="1"/>
  <c r="AP489" i="1"/>
  <c r="AO489" i="1"/>
  <c r="AN489" i="1"/>
  <c r="AM489" i="1"/>
  <c r="AL489" i="1"/>
  <c r="AK489" i="1"/>
  <c r="AJ489" i="1"/>
  <c r="AI489" i="1"/>
  <c r="AH489" i="1"/>
  <c r="AG489" i="1"/>
  <c r="AF489" i="1"/>
  <c r="AE489" i="1"/>
  <c r="AD489" i="1"/>
  <c r="AC489" i="1"/>
  <c r="AB489" i="1"/>
  <c r="AA489" i="1"/>
  <c r="Z489" i="1"/>
  <c r="Y489" i="1"/>
  <c r="X489" i="1"/>
  <c r="W489" i="1"/>
  <c r="V489" i="1"/>
  <c r="U489" i="1"/>
  <c r="DL488" i="1"/>
  <c r="DK488" i="1"/>
  <c r="DJ488" i="1"/>
  <c r="DI488" i="1"/>
  <c r="DF488" i="1"/>
  <c r="DE488" i="1"/>
  <c r="DD488" i="1"/>
  <c r="DC488" i="1"/>
  <c r="DA488" i="1"/>
  <c r="CZ488" i="1"/>
  <c r="CY488" i="1"/>
  <c r="CW488" i="1"/>
  <c r="CV488" i="1"/>
  <c r="CU488" i="1"/>
  <c r="CS488" i="1"/>
  <c r="CR488" i="1"/>
  <c r="CQ488" i="1"/>
  <c r="CP488" i="1"/>
  <c r="CO488" i="1"/>
  <c r="CN488" i="1"/>
  <c r="CM488" i="1"/>
  <c r="CL488" i="1"/>
  <c r="CJ488" i="1"/>
  <c r="CI488" i="1"/>
  <c r="CH488" i="1"/>
  <c r="CG488" i="1"/>
  <c r="CF488" i="1"/>
  <c r="CE488" i="1"/>
  <c r="CC488" i="1"/>
  <c r="CB488" i="1"/>
  <c r="CA488" i="1"/>
  <c r="BY488" i="1"/>
  <c r="BV488" i="1"/>
  <c r="BU488" i="1"/>
  <c r="BT488" i="1"/>
  <c r="BR488" i="1"/>
  <c r="BQ488" i="1"/>
  <c r="BO488" i="1"/>
  <c r="BN488" i="1"/>
  <c r="BL488" i="1"/>
  <c r="BK488" i="1"/>
  <c r="BJ488" i="1"/>
  <c r="BF488" i="1"/>
  <c r="BE488" i="1"/>
  <c r="BD488" i="1"/>
  <c r="BC488" i="1"/>
  <c r="BB488" i="1"/>
  <c r="BA488" i="1"/>
  <c r="AZ488" i="1"/>
  <c r="AY488" i="1"/>
  <c r="AX488" i="1"/>
  <c r="AW488" i="1"/>
  <c r="AV488" i="1"/>
  <c r="AU488" i="1"/>
  <c r="AT488" i="1"/>
  <c r="AS488" i="1"/>
  <c r="AR488" i="1"/>
  <c r="AQ488" i="1"/>
  <c r="AP488" i="1"/>
  <c r="AO488" i="1"/>
  <c r="AN488" i="1"/>
  <c r="AM488" i="1"/>
  <c r="AL488" i="1"/>
  <c r="AK488" i="1"/>
  <c r="AJ488" i="1"/>
  <c r="AI488" i="1"/>
  <c r="AH488" i="1"/>
  <c r="AG488" i="1"/>
  <c r="AF488" i="1"/>
  <c r="AE488" i="1"/>
  <c r="AD488" i="1"/>
  <c r="AC488" i="1"/>
  <c r="AB488" i="1"/>
  <c r="AA488" i="1"/>
  <c r="Z488" i="1"/>
  <c r="Y488" i="1"/>
  <c r="X488" i="1"/>
  <c r="W488" i="1"/>
  <c r="V488" i="1"/>
  <c r="U488" i="1"/>
  <c r="DL487" i="1"/>
  <c r="DK487" i="1"/>
  <c r="DJ487" i="1"/>
  <c r="DI487" i="1"/>
  <c r="DF487" i="1"/>
  <c r="DE487" i="1"/>
  <c r="DD487" i="1"/>
  <c r="DC487" i="1"/>
  <c r="DA487" i="1"/>
  <c r="CZ487" i="1"/>
  <c r="CY487" i="1"/>
  <c r="CW487" i="1"/>
  <c r="CV487" i="1"/>
  <c r="CU487" i="1"/>
  <c r="CS487" i="1"/>
  <c r="CR487" i="1"/>
  <c r="CQ487" i="1"/>
  <c r="CP487" i="1"/>
  <c r="CO487" i="1"/>
  <c r="CN487" i="1"/>
  <c r="CM487" i="1"/>
  <c r="CL487" i="1"/>
  <c r="CJ487" i="1"/>
  <c r="CI487" i="1"/>
  <c r="CH487" i="1"/>
  <c r="CG487" i="1"/>
  <c r="CF487" i="1"/>
  <c r="CE487" i="1"/>
  <c r="CC487" i="1"/>
  <c r="CB487" i="1"/>
  <c r="CA487" i="1"/>
  <c r="BY487" i="1"/>
  <c r="BV487" i="1"/>
  <c r="BU487" i="1"/>
  <c r="BT487" i="1"/>
  <c r="BR487" i="1"/>
  <c r="BQ487" i="1"/>
  <c r="BO487" i="1"/>
  <c r="BN487" i="1"/>
  <c r="BL487" i="1"/>
  <c r="BK487" i="1"/>
  <c r="BJ487" i="1"/>
  <c r="BF487" i="1"/>
  <c r="BE487" i="1"/>
  <c r="BD487" i="1"/>
  <c r="BC487" i="1"/>
  <c r="BB487" i="1"/>
  <c r="BA487" i="1"/>
  <c r="AZ487" i="1"/>
  <c r="AY487" i="1"/>
  <c r="AX487" i="1"/>
  <c r="AW487" i="1"/>
  <c r="AV487" i="1"/>
  <c r="AU487" i="1"/>
  <c r="AT487" i="1"/>
  <c r="AS487" i="1"/>
  <c r="AR487" i="1"/>
  <c r="AQ487" i="1"/>
  <c r="AP487" i="1"/>
  <c r="AO487" i="1"/>
  <c r="AN487" i="1"/>
  <c r="AM487" i="1"/>
  <c r="AL487" i="1"/>
  <c r="AK487" i="1"/>
  <c r="AJ487" i="1"/>
  <c r="AI487" i="1"/>
  <c r="AH487" i="1"/>
  <c r="AG487" i="1"/>
  <c r="AF487" i="1"/>
  <c r="AE487" i="1"/>
  <c r="AD487" i="1"/>
  <c r="AC487" i="1"/>
  <c r="AB487" i="1"/>
  <c r="AA487" i="1"/>
  <c r="Z487" i="1"/>
  <c r="Y487" i="1"/>
  <c r="X487" i="1"/>
  <c r="W487" i="1"/>
  <c r="V487" i="1"/>
  <c r="U487" i="1"/>
  <c r="DL486" i="1"/>
  <c r="DK486" i="1"/>
  <c r="DJ486" i="1"/>
  <c r="DI486" i="1"/>
  <c r="DF486" i="1"/>
  <c r="DE486" i="1"/>
  <c r="DD486" i="1"/>
  <c r="DC486" i="1"/>
  <c r="DA486" i="1"/>
  <c r="CZ486" i="1"/>
  <c r="CY486" i="1"/>
  <c r="CW486" i="1"/>
  <c r="CV486" i="1"/>
  <c r="CU486" i="1"/>
  <c r="CS486" i="1"/>
  <c r="CR486" i="1"/>
  <c r="CQ486" i="1"/>
  <c r="CP486" i="1"/>
  <c r="CO486" i="1"/>
  <c r="CN486" i="1"/>
  <c r="CM486" i="1"/>
  <c r="CL486" i="1"/>
  <c r="CJ486" i="1"/>
  <c r="CI486" i="1"/>
  <c r="CH486" i="1"/>
  <c r="CG486" i="1"/>
  <c r="CF486" i="1"/>
  <c r="CE486" i="1"/>
  <c r="CC486" i="1"/>
  <c r="CB486" i="1"/>
  <c r="CA486" i="1"/>
  <c r="BY486" i="1"/>
  <c r="BV486" i="1"/>
  <c r="BU486" i="1"/>
  <c r="BT486" i="1"/>
  <c r="BR486" i="1"/>
  <c r="BQ486" i="1"/>
  <c r="BO486" i="1"/>
  <c r="BN486" i="1"/>
  <c r="BL486" i="1"/>
  <c r="BK486" i="1"/>
  <c r="BJ486" i="1"/>
  <c r="BF486" i="1"/>
  <c r="BE486" i="1"/>
  <c r="BD486" i="1"/>
  <c r="BC486" i="1"/>
  <c r="BB486" i="1"/>
  <c r="BA486" i="1"/>
  <c r="AZ486" i="1"/>
  <c r="AY486" i="1"/>
  <c r="AX486" i="1"/>
  <c r="AW486" i="1"/>
  <c r="AV486" i="1"/>
  <c r="AU486" i="1"/>
  <c r="AT486" i="1"/>
  <c r="AS486" i="1"/>
  <c r="AR486" i="1"/>
  <c r="AQ486" i="1"/>
  <c r="AP486" i="1"/>
  <c r="AO486" i="1"/>
  <c r="AN486" i="1"/>
  <c r="AM486" i="1"/>
  <c r="AL486" i="1"/>
  <c r="AK486" i="1"/>
  <c r="AJ486" i="1"/>
  <c r="AI486" i="1"/>
  <c r="AH486" i="1"/>
  <c r="AG486" i="1"/>
  <c r="AF486" i="1"/>
  <c r="AE486" i="1"/>
  <c r="AD486" i="1"/>
  <c r="AC486" i="1"/>
  <c r="AB486" i="1"/>
  <c r="AA486" i="1"/>
  <c r="Z486" i="1"/>
  <c r="Y486" i="1"/>
  <c r="X486" i="1"/>
  <c r="W486" i="1"/>
  <c r="V486" i="1"/>
  <c r="U486" i="1"/>
  <c r="DL485" i="1"/>
  <c r="DK485" i="1"/>
  <c r="DJ485" i="1"/>
  <c r="DI485" i="1"/>
  <c r="DF485" i="1"/>
  <c r="DE485" i="1"/>
  <c r="DD485" i="1"/>
  <c r="DC485" i="1"/>
  <c r="DA485" i="1"/>
  <c r="CZ485" i="1"/>
  <c r="CY485" i="1"/>
  <c r="CW485" i="1"/>
  <c r="CV485" i="1"/>
  <c r="CU485" i="1"/>
  <c r="CS485" i="1"/>
  <c r="CR485" i="1"/>
  <c r="CQ485" i="1"/>
  <c r="CP485" i="1"/>
  <c r="CO485" i="1"/>
  <c r="CN485" i="1"/>
  <c r="CM485" i="1"/>
  <c r="CL485" i="1"/>
  <c r="CJ485" i="1"/>
  <c r="CI485" i="1"/>
  <c r="CH485" i="1"/>
  <c r="CG485" i="1"/>
  <c r="CF485" i="1"/>
  <c r="CE485" i="1"/>
  <c r="CC485" i="1"/>
  <c r="CB485" i="1"/>
  <c r="CA485" i="1"/>
  <c r="BY485" i="1"/>
  <c r="BV485" i="1"/>
  <c r="BU485" i="1"/>
  <c r="BT485" i="1"/>
  <c r="BR485" i="1"/>
  <c r="BQ485" i="1"/>
  <c r="BO485" i="1"/>
  <c r="BN485" i="1"/>
  <c r="BL485" i="1"/>
  <c r="BK485" i="1"/>
  <c r="BJ485" i="1"/>
  <c r="BF485" i="1"/>
  <c r="BE485" i="1"/>
  <c r="BD485" i="1"/>
  <c r="BC485" i="1"/>
  <c r="BB485" i="1"/>
  <c r="BA485" i="1"/>
  <c r="AZ485" i="1"/>
  <c r="AY485" i="1"/>
  <c r="AX485" i="1"/>
  <c r="AW485" i="1"/>
  <c r="AV485" i="1"/>
  <c r="AU485" i="1"/>
  <c r="AT485" i="1"/>
  <c r="AS485" i="1"/>
  <c r="AR485" i="1"/>
  <c r="AQ485" i="1"/>
  <c r="AP485" i="1"/>
  <c r="AO485" i="1"/>
  <c r="AN485" i="1"/>
  <c r="AM485" i="1"/>
  <c r="AL485" i="1"/>
  <c r="AK485" i="1"/>
  <c r="AJ485" i="1"/>
  <c r="AI485" i="1"/>
  <c r="AH485" i="1"/>
  <c r="AG485" i="1"/>
  <c r="AF485" i="1"/>
  <c r="AE485" i="1"/>
  <c r="AD485" i="1"/>
  <c r="AC485" i="1"/>
  <c r="AB485" i="1"/>
  <c r="AA485" i="1"/>
  <c r="Z485" i="1"/>
  <c r="Y485" i="1"/>
  <c r="X485" i="1"/>
  <c r="W485" i="1"/>
  <c r="V485" i="1"/>
  <c r="U485" i="1"/>
  <c r="DL484" i="1"/>
  <c r="DK484" i="1"/>
  <c r="DJ484" i="1"/>
  <c r="DI484" i="1"/>
  <c r="DF484" i="1"/>
  <c r="DE484" i="1"/>
  <c r="DD484" i="1"/>
  <c r="DC484" i="1"/>
  <c r="DA484" i="1"/>
  <c r="CZ484" i="1"/>
  <c r="CY484" i="1"/>
  <c r="CW484" i="1"/>
  <c r="CV484" i="1"/>
  <c r="CU484" i="1"/>
  <c r="CS484" i="1"/>
  <c r="CR484" i="1"/>
  <c r="CQ484" i="1"/>
  <c r="CP484" i="1"/>
  <c r="CO484" i="1"/>
  <c r="CN484" i="1"/>
  <c r="CM484" i="1"/>
  <c r="CL484" i="1"/>
  <c r="CJ484" i="1"/>
  <c r="CI484" i="1"/>
  <c r="CH484" i="1"/>
  <c r="CG484" i="1"/>
  <c r="CF484" i="1"/>
  <c r="CE484" i="1"/>
  <c r="CC484" i="1"/>
  <c r="CB484" i="1"/>
  <c r="CA484" i="1"/>
  <c r="BY484" i="1"/>
  <c r="BV484" i="1"/>
  <c r="BU484" i="1"/>
  <c r="BT484" i="1"/>
  <c r="BR484" i="1"/>
  <c r="BQ484" i="1"/>
  <c r="BO484" i="1"/>
  <c r="BN484" i="1"/>
  <c r="BL484" i="1"/>
  <c r="BK484" i="1"/>
  <c r="BJ484" i="1"/>
  <c r="BF484" i="1"/>
  <c r="BE484" i="1"/>
  <c r="BD484" i="1"/>
  <c r="BC484" i="1"/>
  <c r="BB484" i="1"/>
  <c r="BA484" i="1"/>
  <c r="AZ484" i="1"/>
  <c r="AY484" i="1"/>
  <c r="AX484" i="1"/>
  <c r="AW484" i="1"/>
  <c r="AV484" i="1"/>
  <c r="AU484" i="1"/>
  <c r="AT484" i="1"/>
  <c r="AS484" i="1"/>
  <c r="AR484" i="1"/>
  <c r="AQ484" i="1"/>
  <c r="AP484" i="1"/>
  <c r="AO484" i="1"/>
  <c r="AN484" i="1"/>
  <c r="AM484" i="1"/>
  <c r="AL484" i="1"/>
  <c r="AK484" i="1"/>
  <c r="AJ484" i="1"/>
  <c r="AI484" i="1"/>
  <c r="AH484" i="1"/>
  <c r="AG484" i="1"/>
  <c r="AF484" i="1"/>
  <c r="AE484" i="1"/>
  <c r="AD484" i="1"/>
  <c r="AC484" i="1"/>
  <c r="AB484" i="1"/>
  <c r="AA484" i="1"/>
  <c r="Z484" i="1"/>
  <c r="Y484" i="1"/>
  <c r="X484" i="1"/>
  <c r="W484" i="1"/>
  <c r="V484" i="1"/>
  <c r="U484" i="1"/>
  <c r="DL483" i="1"/>
  <c r="DK483" i="1"/>
  <c r="DJ483" i="1"/>
  <c r="DI483" i="1"/>
  <c r="DF483" i="1"/>
  <c r="DE483" i="1"/>
  <c r="DD483" i="1"/>
  <c r="DC483" i="1"/>
  <c r="DA483" i="1"/>
  <c r="CZ483" i="1"/>
  <c r="CY483" i="1"/>
  <c r="CW483" i="1"/>
  <c r="CV483" i="1"/>
  <c r="CU483" i="1"/>
  <c r="CS483" i="1"/>
  <c r="CR483" i="1"/>
  <c r="CQ483" i="1"/>
  <c r="CP483" i="1"/>
  <c r="CO483" i="1"/>
  <c r="CN483" i="1"/>
  <c r="CM483" i="1"/>
  <c r="CL483" i="1"/>
  <c r="CJ483" i="1"/>
  <c r="CI483" i="1"/>
  <c r="CH483" i="1"/>
  <c r="CG483" i="1"/>
  <c r="CF483" i="1"/>
  <c r="CE483" i="1"/>
  <c r="CC483" i="1"/>
  <c r="CB483" i="1"/>
  <c r="CA483" i="1"/>
  <c r="BY483" i="1"/>
  <c r="BV483" i="1"/>
  <c r="BU483" i="1"/>
  <c r="BT483" i="1"/>
  <c r="BR483" i="1"/>
  <c r="BQ483" i="1"/>
  <c r="BO483" i="1"/>
  <c r="BN483" i="1"/>
  <c r="BL483" i="1"/>
  <c r="BK483" i="1"/>
  <c r="BJ483" i="1"/>
  <c r="BF483" i="1"/>
  <c r="BE483" i="1"/>
  <c r="BD483" i="1"/>
  <c r="BC483" i="1"/>
  <c r="BB483" i="1"/>
  <c r="BA483" i="1"/>
  <c r="AZ483" i="1"/>
  <c r="AY483" i="1"/>
  <c r="AX483" i="1"/>
  <c r="AW483" i="1"/>
  <c r="AV483" i="1"/>
  <c r="AU483" i="1"/>
  <c r="AT483" i="1"/>
  <c r="AS483" i="1"/>
  <c r="AR483" i="1"/>
  <c r="AQ483" i="1"/>
  <c r="AP483" i="1"/>
  <c r="AO483" i="1"/>
  <c r="AN483" i="1"/>
  <c r="AM483" i="1"/>
  <c r="AL483" i="1"/>
  <c r="AK483" i="1"/>
  <c r="AJ483" i="1"/>
  <c r="AI483" i="1"/>
  <c r="AH483" i="1"/>
  <c r="AG483" i="1"/>
  <c r="AF483" i="1"/>
  <c r="AE483" i="1"/>
  <c r="AD483" i="1"/>
  <c r="AC483" i="1"/>
  <c r="AB483" i="1"/>
  <c r="AA483" i="1"/>
  <c r="Z483" i="1"/>
  <c r="Y483" i="1"/>
  <c r="X483" i="1"/>
  <c r="W483" i="1"/>
  <c r="V483" i="1"/>
  <c r="U483" i="1"/>
  <c r="DL482" i="1"/>
  <c r="DK482" i="1"/>
  <c r="DJ482" i="1"/>
  <c r="DI482" i="1"/>
  <c r="DF482" i="1"/>
  <c r="DE482" i="1"/>
  <c r="DD482" i="1"/>
  <c r="DC482" i="1"/>
  <c r="DA482" i="1"/>
  <c r="CZ482" i="1"/>
  <c r="CY482" i="1"/>
  <c r="CW482" i="1"/>
  <c r="CV482" i="1"/>
  <c r="CU482" i="1"/>
  <c r="CS482" i="1"/>
  <c r="CR482" i="1"/>
  <c r="CQ482" i="1"/>
  <c r="CP482" i="1"/>
  <c r="CO482" i="1"/>
  <c r="CN482" i="1"/>
  <c r="CM482" i="1"/>
  <c r="CL482" i="1"/>
  <c r="CJ482" i="1"/>
  <c r="CI482" i="1"/>
  <c r="CH482" i="1"/>
  <c r="CG482" i="1"/>
  <c r="CF482" i="1"/>
  <c r="CE482" i="1"/>
  <c r="CC482" i="1"/>
  <c r="CB482" i="1"/>
  <c r="CA482" i="1"/>
  <c r="BY482" i="1"/>
  <c r="BV482" i="1"/>
  <c r="BU482" i="1"/>
  <c r="BT482" i="1"/>
  <c r="BR482" i="1"/>
  <c r="BQ482" i="1"/>
  <c r="BO482" i="1"/>
  <c r="BN482" i="1"/>
  <c r="BL482" i="1"/>
  <c r="BK482" i="1"/>
  <c r="BJ482" i="1"/>
  <c r="BF482" i="1"/>
  <c r="BE482" i="1"/>
  <c r="BD482" i="1"/>
  <c r="BC482" i="1"/>
  <c r="BB482" i="1"/>
  <c r="BA482" i="1"/>
  <c r="AZ482" i="1"/>
  <c r="AY482" i="1"/>
  <c r="AX482" i="1"/>
  <c r="AW482" i="1"/>
  <c r="AV482" i="1"/>
  <c r="AU482" i="1"/>
  <c r="AT482" i="1"/>
  <c r="AS482" i="1"/>
  <c r="AR482" i="1"/>
  <c r="AQ482" i="1"/>
  <c r="AP482" i="1"/>
  <c r="AO482" i="1"/>
  <c r="AN482" i="1"/>
  <c r="AM482" i="1"/>
  <c r="AL482" i="1"/>
  <c r="AK482" i="1"/>
  <c r="AJ482" i="1"/>
  <c r="AI482" i="1"/>
  <c r="AH482" i="1"/>
  <c r="AG482" i="1"/>
  <c r="AF482" i="1"/>
  <c r="AE482" i="1"/>
  <c r="AD482" i="1"/>
  <c r="AC482" i="1"/>
  <c r="AB482" i="1"/>
  <c r="AA482" i="1"/>
  <c r="Z482" i="1"/>
  <c r="Y482" i="1"/>
  <c r="X482" i="1"/>
  <c r="W482" i="1"/>
  <c r="V482" i="1"/>
  <c r="U482" i="1"/>
  <c r="DL481" i="1"/>
  <c r="DK481" i="1"/>
  <c r="DJ481" i="1"/>
  <c r="DI481" i="1"/>
  <c r="DF481" i="1"/>
  <c r="DE481" i="1"/>
  <c r="DD481" i="1"/>
  <c r="DC481" i="1"/>
  <c r="DA481" i="1"/>
  <c r="CZ481" i="1"/>
  <c r="CY481" i="1"/>
  <c r="CW481" i="1"/>
  <c r="CV481" i="1"/>
  <c r="CU481" i="1"/>
  <c r="CS481" i="1"/>
  <c r="CR481" i="1"/>
  <c r="CQ481" i="1"/>
  <c r="CP481" i="1"/>
  <c r="CO481" i="1"/>
  <c r="CN481" i="1"/>
  <c r="CM481" i="1"/>
  <c r="CL481" i="1"/>
  <c r="CJ481" i="1"/>
  <c r="CI481" i="1"/>
  <c r="CH481" i="1"/>
  <c r="CG481" i="1"/>
  <c r="CF481" i="1"/>
  <c r="CE481" i="1"/>
  <c r="CC481" i="1"/>
  <c r="CB481" i="1"/>
  <c r="CA481" i="1"/>
  <c r="BY481" i="1"/>
  <c r="BV481" i="1"/>
  <c r="BU481" i="1"/>
  <c r="BT481" i="1"/>
  <c r="BR481" i="1"/>
  <c r="BQ481" i="1"/>
  <c r="BO481" i="1"/>
  <c r="BN481" i="1"/>
  <c r="BL481" i="1"/>
  <c r="BK481" i="1"/>
  <c r="BJ481" i="1"/>
  <c r="BF481" i="1"/>
  <c r="BE481" i="1"/>
  <c r="BD481" i="1"/>
  <c r="BC481" i="1"/>
  <c r="BB481" i="1"/>
  <c r="BA481" i="1"/>
  <c r="AZ481" i="1"/>
  <c r="AY481" i="1"/>
  <c r="AX481" i="1"/>
  <c r="AW481" i="1"/>
  <c r="AV481" i="1"/>
  <c r="AU481" i="1"/>
  <c r="AT481" i="1"/>
  <c r="AS481" i="1"/>
  <c r="AR481" i="1"/>
  <c r="AQ481" i="1"/>
  <c r="AP481" i="1"/>
  <c r="AO481" i="1"/>
  <c r="AN481" i="1"/>
  <c r="AM481" i="1"/>
  <c r="AL481" i="1"/>
  <c r="AK481" i="1"/>
  <c r="AJ481" i="1"/>
  <c r="AI481" i="1"/>
  <c r="AH481" i="1"/>
  <c r="AG481" i="1"/>
  <c r="AF481" i="1"/>
  <c r="AE481" i="1"/>
  <c r="AD481" i="1"/>
  <c r="AC481" i="1"/>
  <c r="AB481" i="1"/>
  <c r="AA481" i="1"/>
  <c r="Z481" i="1"/>
  <c r="Y481" i="1"/>
  <c r="X481" i="1"/>
  <c r="W481" i="1"/>
  <c r="V481" i="1"/>
  <c r="U481" i="1"/>
  <c r="DL480" i="1"/>
  <c r="DK480" i="1"/>
  <c r="DJ480" i="1"/>
  <c r="DI480" i="1"/>
  <c r="DF480" i="1"/>
  <c r="DE480" i="1"/>
  <c r="DD480" i="1"/>
  <c r="DC480" i="1"/>
  <c r="DA480" i="1"/>
  <c r="CZ480" i="1"/>
  <c r="CY480" i="1"/>
  <c r="CW480" i="1"/>
  <c r="CV480" i="1"/>
  <c r="CU480" i="1"/>
  <c r="CS480" i="1"/>
  <c r="CR480" i="1"/>
  <c r="CQ480" i="1"/>
  <c r="CP480" i="1"/>
  <c r="CO480" i="1"/>
  <c r="CN480" i="1"/>
  <c r="CM480" i="1"/>
  <c r="CL480" i="1"/>
  <c r="CJ480" i="1"/>
  <c r="CI480" i="1"/>
  <c r="CH480" i="1"/>
  <c r="CG480" i="1"/>
  <c r="CF480" i="1"/>
  <c r="CE480" i="1"/>
  <c r="CC480" i="1"/>
  <c r="CB480" i="1"/>
  <c r="CA480" i="1"/>
  <c r="BY480" i="1"/>
  <c r="BV480" i="1"/>
  <c r="BU480" i="1"/>
  <c r="BT480" i="1"/>
  <c r="BR480" i="1"/>
  <c r="BQ480" i="1"/>
  <c r="BO480" i="1"/>
  <c r="BN480" i="1"/>
  <c r="BL480" i="1"/>
  <c r="BK480" i="1"/>
  <c r="BJ480" i="1"/>
  <c r="BF480" i="1"/>
  <c r="BE480" i="1"/>
  <c r="BD480" i="1"/>
  <c r="BC480" i="1"/>
  <c r="BB480" i="1"/>
  <c r="BA480" i="1"/>
  <c r="AZ480" i="1"/>
  <c r="AY480" i="1"/>
  <c r="AX480" i="1"/>
  <c r="AW480" i="1"/>
  <c r="AV480" i="1"/>
  <c r="AU480" i="1"/>
  <c r="AT480" i="1"/>
  <c r="AS480" i="1"/>
  <c r="AR480" i="1"/>
  <c r="AQ480" i="1"/>
  <c r="AP480" i="1"/>
  <c r="AO480" i="1"/>
  <c r="AN480" i="1"/>
  <c r="AM480" i="1"/>
  <c r="AL480" i="1"/>
  <c r="AK480" i="1"/>
  <c r="AJ480" i="1"/>
  <c r="AI480" i="1"/>
  <c r="AH480" i="1"/>
  <c r="AG480" i="1"/>
  <c r="AF480" i="1"/>
  <c r="AE480" i="1"/>
  <c r="AD480" i="1"/>
  <c r="AC480" i="1"/>
  <c r="AB480" i="1"/>
  <c r="AA480" i="1"/>
  <c r="Z480" i="1"/>
  <c r="Y480" i="1"/>
  <c r="X480" i="1"/>
  <c r="W480" i="1"/>
  <c r="V480" i="1"/>
  <c r="U480" i="1"/>
  <c r="DL479" i="1"/>
  <c r="DK479" i="1"/>
  <c r="DJ479" i="1"/>
  <c r="DI479" i="1"/>
  <c r="DF479" i="1"/>
  <c r="DE479" i="1"/>
  <c r="DD479" i="1"/>
  <c r="DC479" i="1"/>
  <c r="DA479" i="1"/>
  <c r="CZ479" i="1"/>
  <c r="CY479" i="1"/>
  <c r="CW479" i="1"/>
  <c r="CV479" i="1"/>
  <c r="CU479" i="1"/>
  <c r="CS479" i="1"/>
  <c r="CR479" i="1"/>
  <c r="CQ479" i="1"/>
  <c r="CP479" i="1"/>
  <c r="CO479" i="1"/>
  <c r="CN479" i="1"/>
  <c r="CM479" i="1"/>
  <c r="CL479" i="1"/>
  <c r="CJ479" i="1"/>
  <c r="CI479" i="1"/>
  <c r="CH479" i="1"/>
  <c r="CG479" i="1"/>
  <c r="CF479" i="1"/>
  <c r="CE479" i="1"/>
  <c r="CC479" i="1"/>
  <c r="CB479" i="1"/>
  <c r="CA479" i="1"/>
  <c r="BY479" i="1"/>
  <c r="BV479" i="1"/>
  <c r="BU479" i="1"/>
  <c r="BT479" i="1"/>
  <c r="BR479" i="1"/>
  <c r="BQ479" i="1"/>
  <c r="BO479" i="1"/>
  <c r="BN479" i="1"/>
  <c r="BL479" i="1"/>
  <c r="BK479" i="1"/>
  <c r="BJ479" i="1"/>
  <c r="BF479" i="1"/>
  <c r="BE479" i="1"/>
  <c r="BD479" i="1"/>
  <c r="BC479" i="1"/>
  <c r="BB479" i="1"/>
  <c r="BA479" i="1"/>
  <c r="AZ479" i="1"/>
  <c r="AY479" i="1"/>
  <c r="AX479" i="1"/>
  <c r="AW479" i="1"/>
  <c r="AV479" i="1"/>
  <c r="AU479" i="1"/>
  <c r="AT479" i="1"/>
  <c r="AS479" i="1"/>
  <c r="AR479" i="1"/>
  <c r="AQ479" i="1"/>
  <c r="AP479" i="1"/>
  <c r="AO479" i="1"/>
  <c r="AN479" i="1"/>
  <c r="AM479" i="1"/>
  <c r="AL479" i="1"/>
  <c r="AK479" i="1"/>
  <c r="AJ479" i="1"/>
  <c r="AI479" i="1"/>
  <c r="AH479" i="1"/>
  <c r="AG479" i="1"/>
  <c r="AF479" i="1"/>
  <c r="AE479" i="1"/>
  <c r="AD479" i="1"/>
  <c r="AC479" i="1"/>
  <c r="AB479" i="1"/>
  <c r="AA479" i="1"/>
  <c r="Z479" i="1"/>
  <c r="Y479" i="1"/>
  <c r="X479" i="1"/>
  <c r="W479" i="1"/>
  <c r="V479" i="1"/>
  <c r="U479" i="1"/>
  <c r="DL478" i="1"/>
  <c r="DK478" i="1"/>
  <c r="DJ478" i="1"/>
  <c r="DI478" i="1"/>
  <c r="DF478" i="1"/>
  <c r="DE478" i="1"/>
  <c r="DD478" i="1"/>
  <c r="DC478" i="1"/>
  <c r="DA478" i="1"/>
  <c r="CZ478" i="1"/>
  <c r="CY478" i="1"/>
  <c r="CW478" i="1"/>
  <c r="CV478" i="1"/>
  <c r="CU478" i="1"/>
  <c r="CS478" i="1"/>
  <c r="CR478" i="1"/>
  <c r="CQ478" i="1"/>
  <c r="CP478" i="1"/>
  <c r="CO478" i="1"/>
  <c r="CN478" i="1"/>
  <c r="CM478" i="1"/>
  <c r="CL478" i="1"/>
  <c r="CJ478" i="1"/>
  <c r="CI478" i="1"/>
  <c r="CH478" i="1"/>
  <c r="CG478" i="1"/>
  <c r="CF478" i="1"/>
  <c r="CE478" i="1"/>
  <c r="CC478" i="1"/>
  <c r="CB478" i="1"/>
  <c r="CA478" i="1"/>
  <c r="BY478" i="1"/>
  <c r="BV478" i="1"/>
  <c r="BU478" i="1"/>
  <c r="BT478" i="1"/>
  <c r="BR478" i="1"/>
  <c r="BQ478" i="1"/>
  <c r="BO478" i="1"/>
  <c r="BN478" i="1"/>
  <c r="BL478" i="1"/>
  <c r="BK478" i="1"/>
  <c r="BJ478" i="1"/>
  <c r="BF478" i="1"/>
  <c r="BE478" i="1"/>
  <c r="BD478" i="1"/>
  <c r="BC478" i="1"/>
  <c r="BB478" i="1"/>
  <c r="BA478" i="1"/>
  <c r="AZ478" i="1"/>
  <c r="AY478" i="1"/>
  <c r="AX478" i="1"/>
  <c r="AW478" i="1"/>
  <c r="AV478" i="1"/>
  <c r="AU478" i="1"/>
  <c r="AT478" i="1"/>
  <c r="AS478" i="1"/>
  <c r="AR478" i="1"/>
  <c r="AQ478" i="1"/>
  <c r="AP478" i="1"/>
  <c r="AO478" i="1"/>
  <c r="AN478" i="1"/>
  <c r="AM478" i="1"/>
  <c r="AL478" i="1"/>
  <c r="AK478" i="1"/>
  <c r="AJ478" i="1"/>
  <c r="AI478" i="1"/>
  <c r="AH478" i="1"/>
  <c r="AG478" i="1"/>
  <c r="AF478" i="1"/>
  <c r="AE478" i="1"/>
  <c r="AD478" i="1"/>
  <c r="AC478" i="1"/>
  <c r="AB478" i="1"/>
  <c r="AA478" i="1"/>
  <c r="Z478" i="1"/>
  <c r="Y478" i="1"/>
  <c r="X478" i="1"/>
  <c r="W478" i="1"/>
  <c r="V478" i="1"/>
  <c r="U478" i="1"/>
  <c r="DL477" i="1"/>
  <c r="DK477" i="1"/>
  <c r="DJ477" i="1"/>
  <c r="DI477" i="1"/>
  <c r="DF477" i="1"/>
  <c r="DE477" i="1"/>
  <c r="DD477" i="1"/>
  <c r="DC477" i="1"/>
  <c r="DA477" i="1"/>
  <c r="CZ477" i="1"/>
  <c r="CY477" i="1"/>
  <c r="CW477" i="1"/>
  <c r="CV477" i="1"/>
  <c r="CU477" i="1"/>
  <c r="CS477" i="1"/>
  <c r="CR477" i="1"/>
  <c r="CQ477" i="1"/>
  <c r="CP477" i="1"/>
  <c r="CO477" i="1"/>
  <c r="CN477" i="1"/>
  <c r="CM477" i="1"/>
  <c r="CL477" i="1"/>
  <c r="CJ477" i="1"/>
  <c r="CI477" i="1"/>
  <c r="CH477" i="1"/>
  <c r="CG477" i="1"/>
  <c r="CF477" i="1"/>
  <c r="CE477" i="1"/>
  <c r="CC477" i="1"/>
  <c r="CB477" i="1"/>
  <c r="CA477" i="1"/>
  <c r="BY477" i="1"/>
  <c r="BV477" i="1"/>
  <c r="BU477" i="1"/>
  <c r="BT477" i="1"/>
  <c r="BR477" i="1"/>
  <c r="BQ477" i="1"/>
  <c r="BO477" i="1"/>
  <c r="BN477" i="1"/>
  <c r="BL477" i="1"/>
  <c r="BK477" i="1"/>
  <c r="BJ477" i="1"/>
  <c r="BF477" i="1"/>
  <c r="BE477" i="1"/>
  <c r="BD477" i="1"/>
  <c r="BC477" i="1"/>
  <c r="BB477" i="1"/>
  <c r="BA477" i="1"/>
  <c r="AZ477" i="1"/>
  <c r="AY477" i="1"/>
  <c r="AX477" i="1"/>
  <c r="AW477" i="1"/>
  <c r="AV477" i="1"/>
  <c r="AU477" i="1"/>
  <c r="AT477" i="1"/>
  <c r="AS477" i="1"/>
  <c r="AR477" i="1"/>
  <c r="AQ477" i="1"/>
  <c r="AP477" i="1"/>
  <c r="AO477" i="1"/>
  <c r="AN477" i="1"/>
  <c r="AM477" i="1"/>
  <c r="AL477" i="1"/>
  <c r="AK477" i="1"/>
  <c r="AJ477" i="1"/>
  <c r="AI477" i="1"/>
  <c r="AH477" i="1"/>
  <c r="AG477" i="1"/>
  <c r="AF477" i="1"/>
  <c r="AE477" i="1"/>
  <c r="AD477" i="1"/>
  <c r="AC477" i="1"/>
  <c r="AB477" i="1"/>
  <c r="AA477" i="1"/>
  <c r="Z477" i="1"/>
  <c r="Y477" i="1"/>
  <c r="X477" i="1"/>
  <c r="W477" i="1"/>
  <c r="V477" i="1"/>
  <c r="U477" i="1"/>
  <c r="DL476" i="1"/>
  <c r="DK476" i="1"/>
  <c r="DJ476" i="1"/>
  <c r="DI476" i="1"/>
  <c r="DF476" i="1"/>
  <c r="DE476" i="1"/>
  <c r="DD476" i="1"/>
  <c r="DC476" i="1"/>
  <c r="DA476" i="1"/>
  <c r="CZ476" i="1"/>
  <c r="CY476" i="1"/>
  <c r="CW476" i="1"/>
  <c r="CV476" i="1"/>
  <c r="CU476" i="1"/>
  <c r="CS476" i="1"/>
  <c r="CR476" i="1"/>
  <c r="CQ476" i="1"/>
  <c r="CP476" i="1"/>
  <c r="CO476" i="1"/>
  <c r="CN476" i="1"/>
  <c r="CM476" i="1"/>
  <c r="CL476" i="1"/>
  <c r="CJ476" i="1"/>
  <c r="CI476" i="1"/>
  <c r="CH476" i="1"/>
  <c r="CG476" i="1"/>
  <c r="CF476" i="1"/>
  <c r="CE476" i="1"/>
  <c r="CC476" i="1"/>
  <c r="CB476" i="1"/>
  <c r="CA476" i="1"/>
  <c r="BY476" i="1"/>
  <c r="BV476" i="1"/>
  <c r="BU476" i="1"/>
  <c r="BT476" i="1"/>
  <c r="BR476" i="1"/>
  <c r="BQ476" i="1"/>
  <c r="BO476" i="1"/>
  <c r="BN476" i="1"/>
  <c r="BL476" i="1"/>
  <c r="BK476" i="1"/>
  <c r="BJ476" i="1"/>
  <c r="BF476" i="1"/>
  <c r="BE476" i="1"/>
  <c r="BD476" i="1"/>
  <c r="BC476" i="1"/>
  <c r="BB476" i="1"/>
  <c r="BA476" i="1"/>
  <c r="AZ476" i="1"/>
  <c r="AY476" i="1"/>
  <c r="AX476" i="1"/>
  <c r="AW476" i="1"/>
  <c r="AV476" i="1"/>
  <c r="AU476" i="1"/>
  <c r="AT476" i="1"/>
  <c r="AS476" i="1"/>
  <c r="AR476" i="1"/>
  <c r="AQ476" i="1"/>
  <c r="AP476" i="1"/>
  <c r="AO476" i="1"/>
  <c r="AN476" i="1"/>
  <c r="AM476" i="1"/>
  <c r="AL476" i="1"/>
  <c r="AK476" i="1"/>
  <c r="AJ476" i="1"/>
  <c r="AI476" i="1"/>
  <c r="AH476" i="1"/>
  <c r="AG476" i="1"/>
  <c r="AF476" i="1"/>
  <c r="AE476" i="1"/>
  <c r="AD476" i="1"/>
  <c r="AC476" i="1"/>
  <c r="AB476" i="1"/>
  <c r="AA476" i="1"/>
  <c r="Z476" i="1"/>
  <c r="Y476" i="1"/>
  <c r="X476" i="1"/>
  <c r="W476" i="1"/>
  <c r="V476" i="1"/>
  <c r="U476" i="1"/>
  <c r="DL475" i="1"/>
  <c r="DK475" i="1"/>
  <c r="DJ475" i="1"/>
  <c r="DI475" i="1"/>
  <c r="DF475" i="1"/>
  <c r="DE475" i="1"/>
  <c r="DD475" i="1"/>
  <c r="DC475" i="1"/>
  <c r="DA475" i="1"/>
  <c r="CZ475" i="1"/>
  <c r="CY475" i="1"/>
  <c r="CW475" i="1"/>
  <c r="CV475" i="1"/>
  <c r="CU475" i="1"/>
  <c r="CS475" i="1"/>
  <c r="CR475" i="1"/>
  <c r="CQ475" i="1"/>
  <c r="CP475" i="1"/>
  <c r="CO475" i="1"/>
  <c r="CN475" i="1"/>
  <c r="CM475" i="1"/>
  <c r="CL475" i="1"/>
  <c r="CJ475" i="1"/>
  <c r="CI475" i="1"/>
  <c r="CH475" i="1"/>
  <c r="CG475" i="1"/>
  <c r="CF475" i="1"/>
  <c r="CE475" i="1"/>
  <c r="CC475" i="1"/>
  <c r="CB475" i="1"/>
  <c r="CA475" i="1"/>
  <c r="BY475" i="1"/>
  <c r="BV475" i="1"/>
  <c r="BU475" i="1"/>
  <c r="BT475" i="1"/>
  <c r="BR475" i="1"/>
  <c r="BQ475" i="1"/>
  <c r="BO475" i="1"/>
  <c r="BN475" i="1"/>
  <c r="BL475" i="1"/>
  <c r="BK475" i="1"/>
  <c r="BJ475" i="1"/>
  <c r="BF475" i="1"/>
  <c r="BE475" i="1"/>
  <c r="BD475" i="1"/>
  <c r="BC475" i="1"/>
  <c r="BB475" i="1"/>
  <c r="BA475" i="1"/>
  <c r="AZ475" i="1"/>
  <c r="AY475" i="1"/>
  <c r="AX475" i="1"/>
  <c r="AW475" i="1"/>
  <c r="AV475" i="1"/>
  <c r="AU475" i="1"/>
  <c r="AT475" i="1"/>
  <c r="AS475" i="1"/>
  <c r="AR475" i="1"/>
  <c r="AQ475" i="1"/>
  <c r="AP475" i="1"/>
  <c r="AO475" i="1"/>
  <c r="AN475" i="1"/>
  <c r="AM475" i="1"/>
  <c r="AL475" i="1"/>
  <c r="AK475" i="1"/>
  <c r="AJ475" i="1"/>
  <c r="AI475" i="1"/>
  <c r="AH475" i="1"/>
  <c r="AG475" i="1"/>
  <c r="AF475" i="1"/>
  <c r="AE475" i="1"/>
  <c r="AD475" i="1"/>
  <c r="AC475" i="1"/>
  <c r="AB475" i="1"/>
  <c r="AA475" i="1"/>
  <c r="Z475" i="1"/>
  <c r="Y475" i="1"/>
  <c r="X475" i="1"/>
  <c r="W475" i="1"/>
  <c r="V475" i="1"/>
  <c r="U475" i="1"/>
  <c r="DL474" i="1"/>
  <c r="DK474" i="1"/>
  <c r="DJ474" i="1"/>
  <c r="DI474" i="1"/>
  <c r="DF474" i="1"/>
  <c r="DE474" i="1"/>
  <c r="DD474" i="1"/>
  <c r="DC474" i="1"/>
  <c r="DA474" i="1"/>
  <c r="CZ474" i="1"/>
  <c r="CY474" i="1"/>
  <c r="CW474" i="1"/>
  <c r="CV474" i="1"/>
  <c r="CU474" i="1"/>
  <c r="CS474" i="1"/>
  <c r="CR474" i="1"/>
  <c r="CQ474" i="1"/>
  <c r="CP474" i="1"/>
  <c r="CO474" i="1"/>
  <c r="CN474" i="1"/>
  <c r="CM474" i="1"/>
  <c r="CL474" i="1"/>
  <c r="CJ474" i="1"/>
  <c r="CI474" i="1"/>
  <c r="CH474" i="1"/>
  <c r="CG474" i="1"/>
  <c r="CF474" i="1"/>
  <c r="CE474" i="1"/>
  <c r="CC474" i="1"/>
  <c r="CB474" i="1"/>
  <c r="CA474" i="1"/>
  <c r="BY474" i="1"/>
  <c r="BV474" i="1"/>
  <c r="BU474" i="1"/>
  <c r="BT474" i="1"/>
  <c r="BR474" i="1"/>
  <c r="BQ474" i="1"/>
  <c r="BO474" i="1"/>
  <c r="BN474" i="1"/>
  <c r="BL474" i="1"/>
  <c r="BK474" i="1"/>
  <c r="BJ474" i="1"/>
  <c r="BF474" i="1"/>
  <c r="BE474" i="1"/>
  <c r="BD474" i="1"/>
  <c r="BC474" i="1"/>
  <c r="BB474" i="1"/>
  <c r="BA474" i="1"/>
  <c r="AZ474" i="1"/>
  <c r="AY474" i="1"/>
  <c r="AX474" i="1"/>
  <c r="AW474" i="1"/>
  <c r="AV474" i="1"/>
  <c r="AU474" i="1"/>
  <c r="AT474" i="1"/>
  <c r="AS474" i="1"/>
  <c r="AR474" i="1"/>
  <c r="AQ474" i="1"/>
  <c r="AP474" i="1"/>
  <c r="AO474" i="1"/>
  <c r="AN474" i="1"/>
  <c r="AM474" i="1"/>
  <c r="AL474" i="1"/>
  <c r="AK474" i="1"/>
  <c r="AJ474" i="1"/>
  <c r="AI474" i="1"/>
  <c r="AH474" i="1"/>
  <c r="AG474" i="1"/>
  <c r="AF474" i="1"/>
  <c r="AE474" i="1"/>
  <c r="AD474" i="1"/>
  <c r="AC474" i="1"/>
  <c r="AB474" i="1"/>
  <c r="AA474" i="1"/>
  <c r="Z474" i="1"/>
  <c r="Y474" i="1"/>
  <c r="X474" i="1"/>
  <c r="W474" i="1"/>
  <c r="V474" i="1"/>
  <c r="U474" i="1"/>
  <c r="DL473" i="1"/>
  <c r="DK473" i="1"/>
  <c r="DJ473" i="1"/>
  <c r="DI473" i="1"/>
  <c r="DF473" i="1"/>
  <c r="DE473" i="1"/>
  <c r="DD473" i="1"/>
  <c r="DC473" i="1"/>
  <c r="DA473" i="1"/>
  <c r="CZ473" i="1"/>
  <c r="CY473" i="1"/>
  <c r="CW473" i="1"/>
  <c r="CV473" i="1"/>
  <c r="CU473" i="1"/>
  <c r="CS473" i="1"/>
  <c r="CR473" i="1"/>
  <c r="CQ473" i="1"/>
  <c r="CP473" i="1"/>
  <c r="CO473" i="1"/>
  <c r="CN473" i="1"/>
  <c r="CM473" i="1"/>
  <c r="CL473" i="1"/>
  <c r="CJ473" i="1"/>
  <c r="CI473" i="1"/>
  <c r="CH473" i="1"/>
  <c r="CG473" i="1"/>
  <c r="CF473" i="1"/>
  <c r="CE473" i="1"/>
  <c r="CC473" i="1"/>
  <c r="CB473" i="1"/>
  <c r="CA473" i="1"/>
  <c r="BY473" i="1"/>
  <c r="BV473" i="1"/>
  <c r="BU473" i="1"/>
  <c r="BT473" i="1"/>
  <c r="BR473" i="1"/>
  <c r="BQ473" i="1"/>
  <c r="BO473" i="1"/>
  <c r="BN473" i="1"/>
  <c r="BL473" i="1"/>
  <c r="BK473" i="1"/>
  <c r="BJ473" i="1"/>
  <c r="BF473" i="1"/>
  <c r="BE473" i="1"/>
  <c r="BD473" i="1"/>
  <c r="BC473" i="1"/>
  <c r="BB473" i="1"/>
  <c r="BA473" i="1"/>
  <c r="AZ473" i="1"/>
  <c r="AY473" i="1"/>
  <c r="AX473" i="1"/>
  <c r="AW473" i="1"/>
  <c r="AV473" i="1"/>
  <c r="AU473" i="1"/>
  <c r="AT473" i="1"/>
  <c r="AS473" i="1"/>
  <c r="AR473" i="1"/>
  <c r="AQ473" i="1"/>
  <c r="AP473" i="1"/>
  <c r="AO473" i="1"/>
  <c r="AN473" i="1"/>
  <c r="AM473" i="1"/>
  <c r="AL473" i="1"/>
  <c r="AK473" i="1"/>
  <c r="AJ473" i="1"/>
  <c r="AI473" i="1"/>
  <c r="AH473" i="1"/>
  <c r="AG473" i="1"/>
  <c r="AF473" i="1"/>
  <c r="AE473" i="1"/>
  <c r="AD473" i="1"/>
  <c r="AC473" i="1"/>
  <c r="AB473" i="1"/>
  <c r="AA473" i="1"/>
  <c r="Z473" i="1"/>
  <c r="Y473" i="1"/>
  <c r="X473" i="1"/>
  <c r="W473" i="1"/>
  <c r="V473" i="1"/>
  <c r="U473" i="1"/>
  <c r="DL472" i="1"/>
  <c r="DK472" i="1"/>
  <c r="DJ472" i="1"/>
  <c r="DI472" i="1"/>
  <c r="DF472" i="1"/>
  <c r="DE472" i="1"/>
  <c r="DD472" i="1"/>
  <c r="DC472" i="1"/>
  <c r="DA472" i="1"/>
  <c r="CZ472" i="1"/>
  <c r="CY472" i="1"/>
  <c r="CW472" i="1"/>
  <c r="CV472" i="1"/>
  <c r="CU472" i="1"/>
  <c r="CS472" i="1"/>
  <c r="CR472" i="1"/>
  <c r="CQ472" i="1"/>
  <c r="CP472" i="1"/>
  <c r="CO472" i="1"/>
  <c r="CN472" i="1"/>
  <c r="CM472" i="1"/>
  <c r="CL472" i="1"/>
  <c r="CJ472" i="1"/>
  <c r="CI472" i="1"/>
  <c r="CH472" i="1"/>
  <c r="CG472" i="1"/>
  <c r="CF472" i="1"/>
  <c r="CE472" i="1"/>
  <c r="CC472" i="1"/>
  <c r="CB472" i="1"/>
  <c r="CA472" i="1"/>
  <c r="BY472" i="1"/>
  <c r="BV472" i="1"/>
  <c r="BU472" i="1"/>
  <c r="BT472" i="1"/>
  <c r="BR472" i="1"/>
  <c r="BQ472" i="1"/>
  <c r="BO472" i="1"/>
  <c r="BN472" i="1"/>
  <c r="BL472" i="1"/>
  <c r="BK472" i="1"/>
  <c r="BJ472" i="1"/>
  <c r="BF472" i="1"/>
  <c r="BE472" i="1"/>
  <c r="BD472" i="1"/>
  <c r="BC472" i="1"/>
  <c r="BB472" i="1"/>
  <c r="BA472" i="1"/>
  <c r="AZ472" i="1"/>
  <c r="AY472" i="1"/>
  <c r="AX472" i="1"/>
  <c r="AW472" i="1"/>
  <c r="AV472" i="1"/>
  <c r="AU472" i="1"/>
  <c r="AT472" i="1"/>
  <c r="AS472" i="1"/>
  <c r="AR472" i="1"/>
  <c r="AQ472" i="1"/>
  <c r="AP472" i="1"/>
  <c r="AO472" i="1"/>
  <c r="AN472" i="1"/>
  <c r="AM472" i="1"/>
  <c r="AL472" i="1"/>
  <c r="AK472" i="1"/>
  <c r="AJ472" i="1"/>
  <c r="AI472" i="1"/>
  <c r="AH472" i="1"/>
  <c r="AG472" i="1"/>
  <c r="AF472" i="1"/>
  <c r="AE472" i="1"/>
  <c r="AD472" i="1"/>
  <c r="AC472" i="1"/>
  <c r="AB472" i="1"/>
  <c r="AA472" i="1"/>
  <c r="Z472" i="1"/>
  <c r="Y472" i="1"/>
  <c r="X472" i="1"/>
  <c r="W472" i="1"/>
  <c r="V472" i="1"/>
  <c r="U472" i="1"/>
  <c r="DL471" i="1"/>
  <c r="DK471" i="1"/>
  <c r="DJ471" i="1"/>
  <c r="DI471" i="1"/>
  <c r="DF471" i="1"/>
  <c r="DE471" i="1"/>
  <c r="DD471" i="1"/>
  <c r="DC471" i="1"/>
  <c r="DA471" i="1"/>
  <c r="CZ471" i="1"/>
  <c r="CY471" i="1"/>
  <c r="CW471" i="1"/>
  <c r="CV471" i="1"/>
  <c r="CU471" i="1"/>
  <c r="CS471" i="1"/>
  <c r="CR471" i="1"/>
  <c r="CQ471" i="1"/>
  <c r="CP471" i="1"/>
  <c r="CO471" i="1"/>
  <c r="CN471" i="1"/>
  <c r="CM471" i="1"/>
  <c r="CL471" i="1"/>
  <c r="CJ471" i="1"/>
  <c r="CI471" i="1"/>
  <c r="CH471" i="1"/>
  <c r="CG471" i="1"/>
  <c r="CF471" i="1"/>
  <c r="CE471" i="1"/>
  <c r="CC471" i="1"/>
  <c r="CB471" i="1"/>
  <c r="CA471" i="1"/>
  <c r="BY471" i="1"/>
  <c r="BV471" i="1"/>
  <c r="BU471" i="1"/>
  <c r="BT471" i="1"/>
  <c r="BR471" i="1"/>
  <c r="BQ471" i="1"/>
  <c r="BO471" i="1"/>
  <c r="BN471" i="1"/>
  <c r="BL471" i="1"/>
  <c r="BK471" i="1"/>
  <c r="BJ471" i="1"/>
  <c r="BF471" i="1"/>
  <c r="BE471" i="1"/>
  <c r="BD471" i="1"/>
  <c r="BC471" i="1"/>
  <c r="BB471" i="1"/>
  <c r="BA471" i="1"/>
  <c r="AZ471" i="1"/>
  <c r="AY471" i="1"/>
  <c r="AX471" i="1"/>
  <c r="AW471" i="1"/>
  <c r="AV471" i="1"/>
  <c r="AU471" i="1"/>
  <c r="AT471" i="1"/>
  <c r="AS471" i="1"/>
  <c r="AR471" i="1"/>
  <c r="AQ471" i="1"/>
  <c r="AP471" i="1"/>
  <c r="AO471" i="1"/>
  <c r="AN471" i="1"/>
  <c r="AM471" i="1"/>
  <c r="AL471" i="1"/>
  <c r="AK471" i="1"/>
  <c r="AJ471" i="1"/>
  <c r="AI471" i="1"/>
  <c r="AH471" i="1"/>
  <c r="AG471" i="1"/>
  <c r="AF471" i="1"/>
  <c r="AE471" i="1"/>
  <c r="AD471" i="1"/>
  <c r="AC471" i="1"/>
  <c r="AB471" i="1"/>
  <c r="AA471" i="1"/>
  <c r="Z471" i="1"/>
  <c r="Y471" i="1"/>
  <c r="X471" i="1"/>
  <c r="W471" i="1"/>
  <c r="V471" i="1"/>
  <c r="U471" i="1"/>
  <c r="DL470" i="1"/>
  <c r="DK470" i="1"/>
  <c r="DJ470" i="1"/>
  <c r="DI470" i="1"/>
  <c r="DF470" i="1"/>
  <c r="DE470" i="1"/>
  <c r="DD470" i="1"/>
  <c r="DC470" i="1"/>
  <c r="DA470" i="1"/>
  <c r="CZ470" i="1"/>
  <c r="CY470" i="1"/>
  <c r="CW470" i="1"/>
  <c r="CV470" i="1"/>
  <c r="CU470" i="1"/>
  <c r="CS470" i="1"/>
  <c r="CR470" i="1"/>
  <c r="CQ470" i="1"/>
  <c r="CP470" i="1"/>
  <c r="CO470" i="1"/>
  <c r="CN470" i="1"/>
  <c r="CM470" i="1"/>
  <c r="CL470" i="1"/>
  <c r="CJ470" i="1"/>
  <c r="CI470" i="1"/>
  <c r="CH470" i="1"/>
  <c r="CG470" i="1"/>
  <c r="CF470" i="1"/>
  <c r="CE470" i="1"/>
  <c r="CC470" i="1"/>
  <c r="CB470" i="1"/>
  <c r="CA470" i="1"/>
  <c r="BY470" i="1"/>
  <c r="BV470" i="1"/>
  <c r="BU470" i="1"/>
  <c r="BT470" i="1"/>
  <c r="BR470" i="1"/>
  <c r="BQ470" i="1"/>
  <c r="BO470" i="1"/>
  <c r="BN470" i="1"/>
  <c r="BL470" i="1"/>
  <c r="BK470" i="1"/>
  <c r="BJ470" i="1"/>
  <c r="BF470" i="1"/>
  <c r="BE470" i="1"/>
  <c r="BD470" i="1"/>
  <c r="BC470" i="1"/>
  <c r="BB470" i="1"/>
  <c r="BA470" i="1"/>
  <c r="AZ470" i="1"/>
  <c r="AY470" i="1"/>
  <c r="AX470" i="1"/>
  <c r="AW470" i="1"/>
  <c r="AV470" i="1"/>
  <c r="AU470" i="1"/>
  <c r="AT470" i="1"/>
  <c r="AS470" i="1"/>
  <c r="AR470" i="1"/>
  <c r="AQ470" i="1"/>
  <c r="AP470" i="1"/>
  <c r="AO470" i="1"/>
  <c r="AN470" i="1"/>
  <c r="AM470" i="1"/>
  <c r="AL470" i="1"/>
  <c r="AK470" i="1"/>
  <c r="AJ470" i="1"/>
  <c r="AI470" i="1"/>
  <c r="AH470" i="1"/>
  <c r="AG470" i="1"/>
  <c r="AF470" i="1"/>
  <c r="AE470" i="1"/>
  <c r="AD470" i="1"/>
  <c r="AC470" i="1"/>
  <c r="AB470" i="1"/>
  <c r="AA470" i="1"/>
  <c r="Z470" i="1"/>
  <c r="Y470" i="1"/>
  <c r="X470" i="1"/>
  <c r="W470" i="1"/>
  <c r="V470" i="1"/>
  <c r="U470" i="1"/>
  <c r="DL469" i="1"/>
  <c r="DK469" i="1"/>
  <c r="DJ469" i="1"/>
  <c r="DI469" i="1"/>
  <c r="DF469" i="1"/>
  <c r="DE469" i="1"/>
  <c r="DD469" i="1"/>
  <c r="DC469" i="1"/>
  <c r="DA469" i="1"/>
  <c r="CZ469" i="1"/>
  <c r="CY469" i="1"/>
  <c r="CW469" i="1"/>
  <c r="CV469" i="1"/>
  <c r="CU469" i="1"/>
  <c r="CS469" i="1"/>
  <c r="CR469" i="1"/>
  <c r="CQ469" i="1"/>
  <c r="CP469" i="1"/>
  <c r="CO469" i="1"/>
  <c r="CN469" i="1"/>
  <c r="CM469" i="1"/>
  <c r="CL469" i="1"/>
  <c r="CJ469" i="1"/>
  <c r="CI469" i="1"/>
  <c r="CH469" i="1"/>
  <c r="CG469" i="1"/>
  <c r="CF469" i="1"/>
  <c r="CE469" i="1"/>
  <c r="CC469" i="1"/>
  <c r="CB469" i="1"/>
  <c r="CA469" i="1"/>
  <c r="BY469" i="1"/>
  <c r="BV469" i="1"/>
  <c r="BU469" i="1"/>
  <c r="BT469" i="1"/>
  <c r="BR469" i="1"/>
  <c r="BQ469" i="1"/>
  <c r="BO469" i="1"/>
  <c r="BN469" i="1"/>
  <c r="BL469" i="1"/>
  <c r="BK469" i="1"/>
  <c r="BJ469" i="1"/>
  <c r="BF469" i="1"/>
  <c r="BE469" i="1"/>
  <c r="BD469" i="1"/>
  <c r="BC469" i="1"/>
  <c r="BB469" i="1"/>
  <c r="BA469" i="1"/>
  <c r="AZ469" i="1"/>
  <c r="AY469" i="1"/>
  <c r="AX469" i="1"/>
  <c r="AW469" i="1"/>
  <c r="AV469" i="1"/>
  <c r="AU469" i="1"/>
  <c r="AT469" i="1"/>
  <c r="AS469" i="1"/>
  <c r="AR469" i="1"/>
  <c r="AQ469" i="1"/>
  <c r="AP469" i="1"/>
  <c r="AO469" i="1"/>
  <c r="AN469" i="1"/>
  <c r="AM469" i="1"/>
  <c r="AL469" i="1"/>
  <c r="AK469" i="1"/>
  <c r="AJ469" i="1"/>
  <c r="AI469" i="1"/>
  <c r="AH469" i="1"/>
  <c r="AG469" i="1"/>
  <c r="AF469" i="1"/>
  <c r="AE469" i="1"/>
  <c r="AD469" i="1"/>
  <c r="AC469" i="1"/>
  <c r="AB469" i="1"/>
  <c r="AA469" i="1"/>
  <c r="Z469" i="1"/>
  <c r="Y469" i="1"/>
  <c r="X469" i="1"/>
  <c r="W469" i="1"/>
  <c r="V469" i="1"/>
  <c r="U469" i="1"/>
  <c r="DL468" i="1"/>
  <c r="DK468" i="1"/>
  <c r="DJ468" i="1"/>
  <c r="DI468" i="1"/>
  <c r="DF468" i="1"/>
  <c r="DE468" i="1"/>
  <c r="DD468" i="1"/>
  <c r="DC468" i="1"/>
  <c r="DA468" i="1"/>
  <c r="CZ468" i="1"/>
  <c r="CY468" i="1"/>
  <c r="CW468" i="1"/>
  <c r="CV468" i="1"/>
  <c r="CU468" i="1"/>
  <c r="CS468" i="1"/>
  <c r="CR468" i="1"/>
  <c r="CQ468" i="1"/>
  <c r="CP468" i="1"/>
  <c r="CO468" i="1"/>
  <c r="CN468" i="1"/>
  <c r="CM468" i="1"/>
  <c r="CL468" i="1"/>
  <c r="CJ468" i="1"/>
  <c r="CI468" i="1"/>
  <c r="CH468" i="1"/>
  <c r="CG468" i="1"/>
  <c r="CF468" i="1"/>
  <c r="CE468" i="1"/>
  <c r="CC468" i="1"/>
  <c r="CB468" i="1"/>
  <c r="CA468" i="1"/>
  <c r="BY468" i="1"/>
  <c r="BV468" i="1"/>
  <c r="BU468" i="1"/>
  <c r="BT468" i="1"/>
  <c r="BR468" i="1"/>
  <c r="BQ468" i="1"/>
  <c r="BO468" i="1"/>
  <c r="BN468" i="1"/>
  <c r="BL468" i="1"/>
  <c r="BK468" i="1"/>
  <c r="BJ468" i="1"/>
  <c r="BF468" i="1"/>
  <c r="BE468" i="1"/>
  <c r="BD468" i="1"/>
  <c r="BC468" i="1"/>
  <c r="BB468" i="1"/>
  <c r="BA468" i="1"/>
  <c r="AZ468" i="1"/>
  <c r="AY468" i="1"/>
  <c r="AX468" i="1"/>
  <c r="AW468" i="1"/>
  <c r="AV468" i="1"/>
  <c r="AU468" i="1"/>
  <c r="AT468" i="1"/>
  <c r="AS468" i="1"/>
  <c r="AR468" i="1"/>
  <c r="AQ468" i="1"/>
  <c r="AP468" i="1"/>
  <c r="AO468" i="1"/>
  <c r="AN468" i="1"/>
  <c r="AM468" i="1"/>
  <c r="AL468" i="1"/>
  <c r="AK468" i="1"/>
  <c r="AJ468" i="1"/>
  <c r="AI468" i="1"/>
  <c r="AH468" i="1"/>
  <c r="AG468" i="1"/>
  <c r="AF468" i="1"/>
  <c r="AE468" i="1"/>
  <c r="AD468" i="1"/>
  <c r="AC468" i="1"/>
  <c r="AB468" i="1"/>
  <c r="AA468" i="1"/>
  <c r="Z468" i="1"/>
  <c r="Y468" i="1"/>
  <c r="X468" i="1"/>
  <c r="W468" i="1"/>
  <c r="V468" i="1"/>
  <c r="U468" i="1"/>
  <c r="DL467" i="1"/>
  <c r="DK467" i="1"/>
  <c r="DJ467" i="1"/>
  <c r="DI467" i="1"/>
  <c r="DF467" i="1"/>
  <c r="DE467" i="1"/>
  <c r="DD467" i="1"/>
  <c r="DC467" i="1"/>
  <c r="DA467" i="1"/>
  <c r="CZ467" i="1"/>
  <c r="CY467" i="1"/>
  <c r="CW467" i="1"/>
  <c r="CV467" i="1"/>
  <c r="CU467" i="1"/>
  <c r="CS467" i="1"/>
  <c r="CR467" i="1"/>
  <c r="CQ467" i="1"/>
  <c r="CP467" i="1"/>
  <c r="CO467" i="1"/>
  <c r="CN467" i="1"/>
  <c r="CM467" i="1"/>
  <c r="CL467" i="1"/>
  <c r="CJ467" i="1"/>
  <c r="CI467" i="1"/>
  <c r="CH467" i="1"/>
  <c r="CG467" i="1"/>
  <c r="CF467" i="1"/>
  <c r="CE467" i="1"/>
  <c r="CC467" i="1"/>
  <c r="CB467" i="1"/>
  <c r="CA467" i="1"/>
  <c r="BY467" i="1"/>
  <c r="BV467" i="1"/>
  <c r="BU467" i="1"/>
  <c r="BT467" i="1"/>
  <c r="BR467" i="1"/>
  <c r="BQ467" i="1"/>
  <c r="BO467" i="1"/>
  <c r="BN467" i="1"/>
  <c r="BL467" i="1"/>
  <c r="BK467" i="1"/>
  <c r="BJ467" i="1"/>
  <c r="BF467" i="1"/>
  <c r="BE467" i="1"/>
  <c r="BD467" i="1"/>
  <c r="BC467" i="1"/>
  <c r="BB467" i="1"/>
  <c r="BA467" i="1"/>
  <c r="AZ467" i="1"/>
  <c r="AY467" i="1"/>
  <c r="AX467" i="1"/>
  <c r="AW467" i="1"/>
  <c r="AV467" i="1"/>
  <c r="AU467" i="1"/>
  <c r="AT467" i="1"/>
  <c r="AS467" i="1"/>
  <c r="AR467" i="1"/>
  <c r="AQ467" i="1"/>
  <c r="AP467" i="1"/>
  <c r="AO467" i="1"/>
  <c r="AN467" i="1"/>
  <c r="AM467" i="1"/>
  <c r="AL467" i="1"/>
  <c r="AK467" i="1"/>
  <c r="AJ467" i="1"/>
  <c r="AI467" i="1"/>
  <c r="AH467" i="1"/>
  <c r="AG467" i="1"/>
  <c r="AF467" i="1"/>
  <c r="AE467" i="1"/>
  <c r="AD467" i="1"/>
  <c r="AC467" i="1"/>
  <c r="AB467" i="1"/>
  <c r="AA467" i="1"/>
  <c r="Z467" i="1"/>
  <c r="Y467" i="1"/>
  <c r="X467" i="1"/>
  <c r="W467" i="1"/>
  <c r="V467" i="1"/>
  <c r="U467" i="1"/>
  <c r="DL466" i="1"/>
  <c r="DK466" i="1"/>
  <c r="DJ466" i="1"/>
  <c r="DI466" i="1"/>
  <c r="DF466" i="1"/>
  <c r="DE466" i="1"/>
  <c r="DD466" i="1"/>
  <c r="DC466" i="1"/>
  <c r="DA466" i="1"/>
  <c r="CZ466" i="1"/>
  <c r="CY466" i="1"/>
  <c r="CW466" i="1"/>
  <c r="CV466" i="1"/>
  <c r="CU466" i="1"/>
  <c r="CS466" i="1"/>
  <c r="CR466" i="1"/>
  <c r="CQ466" i="1"/>
  <c r="CP466" i="1"/>
  <c r="CO466" i="1"/>
  <c r="CN466" i="1"/>
  <c r="CM466" i="1"/>
  <c r="CL466" i="1"/>
  <c r="CJ466" i="1"/>
  <c r="CI466" i="1"/>
  <c r="CH466" i="1"/>
  <c r="CG466" i="1"/>
  <c r="CF466" i="1"/>
  <c r="CE466" i="1"/>
  <c r="CC466" i="1"/>
  <c r="CB466" i="1"/>
  <c r="CA466" i="1"/>
  <c r="BY466" i="1"/>
  <c r="BV466" i="1"/>
  <c r="BU466" i="1"/>
  <c r="BT466" i="1"/>
  <c r="BR466" i="1"/>
  <c r="BQ466" i="1"/>
  <c r="BO466" i="1"/>
  <c r="BN466" i="1"/>
  <c r="BL466" i="1"/>
  <c r="BK466" i="1"/>
  <c r="BJ466" i="1"/>
  <c r="BF466" i="1"/>
  <c r="BE466" i="1"/>
  <c r="BD466" i="1"/>
  <c r="BC466" i="1"/>
  <c r="BB466" i="1"/>
  <c r="BA466" i="1"/>
  <c r="AZ466" i="1"/>
  <c r="AY466" i="1"/>
  <c r="AX466" i="1"/>
  <c r="AW466" i="1"/>
  <c r="AV466" i="1"/>
  <c r="AU466" i="1"/>
  <c r="AT466" i="1"/>
  <c r="AS466" i="1"/>
  <c r="AR466" i="1"/>
  <c r="AQ466" i="1"/>
  <c r="AP466" i="1"/>
  <c r="AO466" i="1"/>
  <c r="AN466" i="1"/>
  <c r="AM466" i="1"/>
  <c r="AL466" i="1"/>
  <c r="AK466" i="1"/>
  <c r="AJ466" i="1"/>
  <c r="AI466" i="1"/>
  <c r="AH466" i="1"/>
  <c r="AG466" i="1"/>
  <c r="AF466" i="1"/>
  <c r="AE466" i="1"/>
  <c r="AD466" i="1"/>
  <c r="AC466" i="1"/>
  <c r="AB466" i="1"/>
  <c r="AA466" i="1"/>
  <c r="Z466" i="1"/>
  <c r="Y466" i="1"/>
  <c r="X466" i="1"/>
  <c r="W466" i="1"/>
  <c r="V466" i="1"/>
  <c r="U466" i="1"/>
  <c r="DL465" i="1"/>
  <c r="DK465" i="1"/>
  <c r="DJ465" i="1"/>
  <c r="DI465" i="1"/>
  <c r="DF465" i="1"/>
  <c r="DE465" i="1"/>
  <c r="DD465" i="1"/>
  <c r="DC465" i="1"/>
  <c r="DA465" i="1"/>
  <c r="CZ465" i="1"/>
  <c r="CY465" i="1"/>
  <c r="CW465" i="1"/>
  <c r="CV465" i="1"/>
  <c r="CU465" i="1"/>
  <c r="CS465" i="1"/>
  <c r="CR465" i="1"/>
  <c r="CQ465" i="1"/>
  <c r="CP465" i="1"/>
  <c r="CO465" i="1"/>
  <c r="CN465" i="1"/>
  <c r="CM465" i="1"/>
  <c r="CL465" i="1"/>
  <c r="CJ465" i="1"/>
  <c r="CI465" i="1"/>
  <c r="CH465" i="1"/>
  <c r="CG465" i="1"/>
  <c r="CF465" i="1"/>
  <c r="CE465" i="1"/>
  <c r="CC465" i="1"/>
  <c r="CB465" i="1"/>
  <c r="CA465" i="1"/>
  <c r="BY465" i="1"/>
  <c r="BV465" i="1"/>
  <c r="BU465" i="1"/>
  <c r="BT465" i="1"/>
  <c r="BR465" i="1"/>
  <c r="BQ465" i="1"/>
  <c r="BO465" i="1"/>
  <c r="BN465" i="1"/>
  <c r="BL465" i="1"/>
  <c r="BK465" i="1"/>
  <c r="BJ465" i="1"/>
  <c r="BF465" i="1"/>
  <c r="BE465" i="1"/>
  <c r="BD465" i="1"/>
  <c r="BC465" i="1"/>
  <c r="BB465" i="1"/>
  <c r="BA465" i="1"/>
  <c r="AZ465" i="1"/>
  <c r="AY465" i="1"/>
  <c r="AX465" i="1"/>
  <c r="AW465" i="1"/>
  <c r="AV465" i="1"/>
  <c r="AU465" i="1"/>
  <c r="AT465" i="1"/>
  <c r="AS465" i="1"/>
  <c r="AR465" i="1"/>
  <c r="AQ465" i="1"/>
  <c r="AP465" i="1"/>
  <c r="AO465" i="1"/>
  <c r="AN465" i="1"/>
  <c r="AM465" i="1"/>
  <c r="AL465" i="1"/>
  <c r="AK465" i="1"/>
  <c r="AJ465" i="1"/>
  <c r="AI465" i="1"/>
  <c r="AH465" i="1"/>
  <c r="AG465" i="1"/>
  <c r="AF465" i="1"/>
  <c r="AE465" i="1"/>
  <c r="AD465" i="1"/>
  <c r="AC465" i="1"/>
  <c r="AB465" i="1"/>
  <c r="AA465" i="1"/>
  <c r="Z465" i="1"/>
  <c r="Y465" i="1"/>
  <c r="X465" i="1"/>
  <c r="W465" i="1"/>
  <c r="V465" i="1"/>
  <c r="U465" i="1"/>
  <c r="DL464" i="1"/>
  <c r="DK464" i="1"/>
  <c r="DJ464" i="1"/>
  <c r="DI464" i="1"/>
  <c r="DF464" i="1"/>
  <c r="DE464" i="1"/>
  <c r="DD464" i="1"/>
  <c r="DC464" i="1"/>
  <c r="DA464" i="1"/>
  <c r="CZ464" i="1"/>
  <c r="CY464" i="1"/>
  <c r="CW464" i="1"/>
  <c r="CV464" i="1"/>
  <c r="CU464" i="1"/>
  <c r="CS464" i="1"/>
  <c r="CR464" i="1"/>
  <c r="CQ464" i="1"/>
  <c r="CP464" i="1"/>
  <c r="CO464" i="1"/>
  <c r="CN464" i="1"/>
  <c r="CM464" i="1"/>
  <c r="CL464" i="1"/>
  <c r="CJ464" i="1"/>
  <c r="CI464" i="1"/>
  <c r="CH464" i="1"/>
  <c r="CG464" i="1"/>
  <c r="CF464" i="1"/>
  <c r="CE464" i="1"/>
  <c r="CC464" i="1"/>
  <c r="CB464" i="1"/>
  <c r="CA464" i="1"/>
  <c r="BY464" i="1"/>
  <c r="BV464" i="1"/>
  <c r="BU464" i="1"/>
  <c r="BT464" i="1"/>
  <c r="BR464" i="1"/>
  <c r="BQ464" i="1"/>
  <c r="BO464" i="1"/>
  <c r="BN464" i="1"/>
  <c r="BL464" i="1"/>
  <c r="BK464" i="1"/>
  <c r="BJ464" i="1"/>
  <c r="BF464" i="1"/>
  <c r="BE464" i="1"/>
  <c r="BD464" i="1"/>
  <c r="BC464" i="1"/>
  <c r="BB464" i="1"/>
  <c r="BA464" i="1"/>
  <c r="AZ464" i="1"/>
  <c r="AY464" i="1"/>
  <c r="AX464" i="1"/>
  <c r="AW464" i="1"/>
  <c r="AV464" i="1"/>
  <c r="AU464" i="1"/>
  <c r="AT464" i="1"/>
  <c r="AS464" i="1"/>
  <c r="AR464" i="1"/>
  <c r="AQ464" i="1"/>
  <c r="AP464" i="1"/>
  <c r="AO464" i="1"/>
  <c r="AN464" i="1"/>
  <c r="AM464" i="1"/>
  <c r="AL464" i="1"/>
  <c r="AK464" i="1"/>
  <c r="AJ464" i="1"/>
  <c r="AI464" i="1"/>
  <c r="AH464" i="1"/>
  <c r="AG464" i="1"/>
  <c r="AF464" i="1"/>
  <c r="AE464" i="1"/>
  <c r="AD464" i="1"/>
  <c r="AC464" i="1"/>
  <c r="AB464" i="1"/>
  <c r="AA464" i="1"/>
  <c r="Z464" i="1"/>
  <c r="Y464" i="1"/>
  <c r="X464" i="1"/>
  <c r="W464" i="1"/>
  <c r="V464" i="1"/>
  <c r="U464" i="1"/>
  <c r="DL463" i="1"/>
  <c r="DK463" i="1"/>
  <c r="DJ463" i="1"/>
  <c r="DI463" i="1"/>
  <c r="DF463" i="1"/>
  <c r="DE463" i="1"/>
  <c r="DD463" i="1"/>
  <c r="DC463" i="1"/>
  <c r="DA463" i="1"/>
  <c r="CZ463" i="1"/>
  <c r="CY463" i="1"/>
  <c r="CW463" i="1"/>
  <c r="CV463" i="1"/>
  <c r="CU463" i="1"/>
  <c r="CS463" i="1"/>
  <c r="CR463" i="1"/>
  <c r="CQ463" i="1"/>
  <c r="CP463" i="1"/>
  <c r="CO463" i="1"/>
  <c r="CN463" i="1"/>
  <c r="CM463" i="1"/>
  <c r="CL463" i="1"/>
  <c r="CJ463" i="1"/>
  <c r="CI463" i="1"/>
  <c r="CH463" i="1"/>
  <c r="CG463" i="1"/>
  <c r="CF463" i="1"/>
  <c r="CE463" i="1"/>
  <c r="CC463" i="1"/>
  <c r="CB463" i="1"/>
  <c r="CA463" i="1"/>
  <c r="BY463" i="1"/>
  <c r="BV463" i="1"/>
  <c r="BU463" i="1"/>
  <c r="BT463" i="1"/>
  <c r="BR463" i="1"/>
  <c r="BQ463" i="1"/>
  <c r="BO463" i="1"/>
  <c r="BN463" i="1"/>
  <c r="BL463" i="1"/>
  <c r="BK463" i="1"/>
  <c r="BJ463" i="1"/>
  <c r="BF463" i="1"/>
  <c r="BE463" i="1"/>
  <c r="BD463" i="1"/>
  <c r="BC463" i="1"/>
  <c r="BB463" i="1"/>
  <c r="BA463" i="1"/>
  <c r="AZ463" i="1"/>
  <c r="AY463" i="1"/>
  <c r="AX463" i="1"/>
  <c r="AW463" i="1"/>
  <c r="AV463" i="1"/>
  <c r="AU463" i="1"/>
  <c r="AT463" i="1"/>
  <c r="AS463" i="1"/>
  <c r="AR463" i="1"/>
  <c r="AQ463" i="1"/>
  <c r="AP463" i="1"/>
  <c r="AO463" i="1"/>
  <c r="AN463" i="1"/>
  <c r="AM463" i="1"/>
  <c r="AL463" i="1"/>
  <c r="AK463" i="1"/>
  <c r="AJ463" i="1"/>
  <c r="AI463" i="1"/>
  <c r="AH463" i="1"/>
  <c r="AG463" i="1"/>
  <c r="AF463" i="1"/>
  <c r="AE463" i="1"/>
  <c r="AD463" i="1"/>
  <c r="AC463" i="1"/>
  <c r="AB463" i="1"/>
  <c r="AA463" i="1"/>
  <c r="Z463" i="1"/>
  <c r="Y463" i="1"/>
  <c r="X463" i="1"/>
  <c r="W463" i="1"/>
  <c r="V463" i="1"/>
  <c r="U463" i="1"/>
  <c r="DL462" i="1"/>
  <c r="DK462" i="1"/>
  <c r="DJ462" i="1"/>
  <c r="DI462" i="1"/>
  <c r="DF462" i="1"/>
  <c r="DE462" i="1"/>
  <c r="DD462" i="1"/>
  <c r="DC462" i="1"/>
  <c r="DA462" i="1"/>
  <c r="CZ462" i="1"/>
  <c r="CY462" i="1"/>
  <c r="CW462" i="1"/>
  <c r="CV462" i="1"/>
  <c r="CU462" i="1"/>
  <c r="CS462" i="1"/>
  <c r="CR462" i="1"/>
  <c r="CQ462" i="1"/>
  <c r="CP462" i="1"/>
  <c r="CO462" i="1"/>
  <c r="CN462" i="1"/>
  <c r="CM462" i="1"/>
  <c r="CL462" i="1"/>
  <c r="CJ462" i="1"/>
  <c r="CI462" i="1"/>
  <c r="CH462" i="1"/>
  <c r="CG462" i="1"/>
  <c r="CF462" i="1"/>
  <c r="CE462" i="1"/>
  <c r="CC462" i="1"/>
  <c r="CB462" i="1"/>
  <c r="CA462" i="1"/>
  <c r="BY462" i="1"/>
  <c r="BV462" i="1"/>
  <c r="BU462" i="1"/>
  <c r="BT462" i="1"/>
  <c r="BR462" i="1"/>
  <c r="BQ462" i="1"/>
  <c r="BO462" i="1"/>
  <c r="BN462" i="1"/>
  <c r="BL462" i="1"/>
  <c r="BK462" i="1"/>
  <c r="BJ462" i="1"/>
  <c r="BF462" i="1"/>
  <c r="BE462" i="1"/>
  <c r="BD462" i="1"/>
  <c r="BC462" i="1"/>
  <c r="BB462" i="1"/>
  <c r="BA462" i="1"/>
  <c r="AZ462" i="1"/>
  <c r="AY462" i="1"/>
  <c r="AX462" i="1"/>
  <c r="AW462" i="1"/>
  <c r="AV462" i="1"/>
  <c r="AU462" i="1"/>
  <c r="AT462" i="1"/>
  <c r="AS462" i="1"/>
  <c r="AR462" i="1"/>
  <c r="AQ462" i="1"/>
  <c r="AP462" i="1"/>
  <c r="AO462" i="1"/>
  <c r="AN462" i="1"/>
  <c r="AM462" i="1"/>
  <c r="AL462" i="1"/>
  <c r="AK462" i="1"/>
  <c r="AJ462" i="1"/>
  <c r="AI462" i="1"/>
  <c r="AH462" i="1"/>
  <c r="AG462" i="1"/>
  <c r="AF462" i="1"/>
  <c r="AE462" i="1"/>
  <c r="AD462" i="1"/>
  <c r="AC462" i="1"/>
  <c r="AB462" i="1"/>
  <c r="AA462" i="1"/>
  <c r="Z462" i="1"/>
  <c r="Y462" i="1"/>
  <c r="X462" i="1"/>
  <c r="W462" i="1"/>
  <c r="V462" i="1"/>
  <c r="U462" i="1"/>
  <c r="DL461" i="1"/>
  <c r="DK461" i="1"/>
  <c r="DJ461" i="1"/>
  <c r="DI461" i="1"/>
  <c r="DF461" i="1"/>
  <c r="DE461" i="1"/>
  <c r="DD461" i="1"/>
  <c r="DC461" i="1"/>
  <c r="DA461" i="1"/>
  <c r="CZ461" i="1"/>
  <c r="CY461" i="1"/>
  <c r="CW461" i="1"/>
  <c r="CV461" i="1"/>
  <c r="CU461" i="1"/>
  <c r="CS461" i="1"/>
  <c r="CR461" i="1"/>
  <c r="CQ461" i="1"/>
  <c r="CP461" i="1"/>
  <c r="CO461" i="1"/>
  <c r="CN461" i="1"/>
  <c r="CM461" i="1"/>
  <c r="CL461" i="1"/>
  <c r="CJ461" i="1"/>
  <c r="CI461" i="1"/>
  <c r="CH461" i="1"/>
  <c r="CG461" i="1"/>
  <c r="CF461" i="1"/>
  <c r="CE461" i="1"/>
  <c r="CC461" i="1"/>
  <c r="CB461" i="1"/>
  <c r="CA461" i="1"/>
  <c r="BY461" i="1"/>
  <c r="BV461" i="1"/>
  <c r="BU461" i="1"/>
  <c r="BT461" i="1"/>
  <c r="BR461" i="1"/>
  <c r="BQ461" i="1"/>
  <c r="BO461" i="1"/>
  <c r="BN461" i="1"/>
  <c r="BL461" i="1"/>
  <c r="BK461" i="1"/>
  <c r="BJ461" i="1"/>
  <c r="BF461" i="1"/>
  <c r="BE461" i="1"/>
  <c r="BD461" i="1"/>
  <c r="BC461" i="1"/>
  <c r="BB461" i="1"/>
  <c r="BA461" i="1"/>
  <c r="AZ461" i="1"/>
  <c r="AY461" i="1"/>
  <c r="AX461" i="1"/>
  <c r="AW461" i="1"/>
  <c r="AV461" i="1"/>
  <c r="AU461" i="1"/>
  <c r="AT461" i="1"/>
  <c r="AS461" i="1"/>
  <c r="AR461" i="1"/>
  <c r="AQ461" i="1"/>
  <c r="AP461" i="1"/>
  <c r="AO461" i="1"/>
  <c r="AN461" i="1"/>
  <c r="AM461" i="1"/>
  <c r="AL461" i="1"/>
  <c r="AK461" i="1"/>
  <c r="AJ461" i="1"/>
  <c r="AI461" i="1"/>
  <c r="AH461" i="1"/>
  <c r="AG461" i="1"/>
  <c r="AF461" i="1"/>
  <c r="AE461" i="1"/>
  <c r="AD461" i="1"/>
  <c r="AC461" i="1"/>
  <c r="AB461" i="1"/>
  <c r="AA461" i="1"/>
  <c r="Z461" i="1"/>
  <c r="Y461" i="1"/>
  <c r="X461" i="1"/>
  <c r="W461" i="1"/>
  <c r="V461" i="1"/>
  <c r="U461" i="1"/>
  <c r="DL460" i="1"/>
  <c r="DK460" i="1"/>
  <c r="DJ460" i="1"/>
  <c r="DI460" i="1"/>
  <c r="DF460" i="1"/>
  <c r="DE460" i="1"/>
  <c r="DD460" i="1"/>
  <c r="DC460" i="1"/>
  <c r="DA460" i="1"/>
  <c r="CZ460" i="1"/>
  <c r="CY460" i="1"/>
  <c r="CW460" i="1"/>
  <c r="CV460" i="1"/>
  <c r="CU460" i="1"/>
  <c r="CS460" i="1"/>
  <c r="CR460" i="1"/>
  <c r="CQ460" i="1"/>
  <c r="CP460" i="1"/>
  <c r="CO460" i="1"/>
  <c r="CN460" i="1"/>
  <c r="CM460" i="1"/>
  <c r="CL460" i="1"/>
  <c r="CJ460" i="1"/>
  <c r="CI460" i="1"/>
  <c r="CH460" i="1"/>
  <c r="CG460" i="1"/>
  <c r="CF460" i="1"/>
  <c r="CE460" i="1"/>
  <c r="CC460" i="1"/>
  <c r="CB460" i="1"/>
  <c r="CA460" i="1"/>
  <c r="BY460" i="1"/>
  <c r="BV460" i="1"/>
  <c r="BU460" i="1"/>
  <c r="BT460" i="1"/>
  <c r="BR460" i="1"/>
  <c r="BQ460" i="1"/>
  <c r="BO460" i="1"/>
  <c r="BN460" i="1"/>
  <c r="BL460" i="1"/>
  <c r="BK460" i="1"/>
  <c r="BJ460" i="1"/>
  <c r="BF460" i="1"/>
  <c r="BE460" i="1"/>
  <c r="BD460" i="1"/>
  <c r="BC460" i="1"/>
  <c r="BB460" i="1"/>
  <c r="BA460" i="1"/>
  <c r="AZ460" i="1"/>
  <c r="AY460" i="1"/>
  <c r="AX460" i="1"/>
  <c r="AW460" i="1"/>
  <c r="AV460" i="1"/>
  <c r="AU460" i="1"/>
  <c r="AT460" i="1"/>
  <c r="AS460" i="1"/>
  <c r="AR460" i="1"/>
  <c r="AQ460" i="1"/>
  <c r="AP460" i="1"/>
  <c r="AO460" i="1"/>
  <c r="AN460" i="1"/>
  <c r="AM460" i="1"/>
  <c r="AL460" i="1"/>
  <c r="AK460" i="1"/>
  <c r="AJ460" i="1"/>
  <c r="AI460" i="1"/>
  <c r="AH460" i="1"/>
  <c r="AG460" i="1"/>
  <c r="AF460" i="1"/>
  <c r="AE460" i="1"/>
  <c r="AD460" i="1"/>
  <c r="AC460" i="1"/>
  <c r="AB460" i="1"/>
  <c r="AA460" i="1"/>
  <c r="Z460" i="1"/>
  <c r="Y460" i="1"/>
  <c r="X460" i="1"/>
  <c r="W460" i="1"/>
  <c r="V460" i="1"/>
  <c r="U460" i="1"/>
  <c r="DL459" i="1"/>
  <c r="DK459" i="1"/>
  <c r="DJ459" i="1"/>
  <c r="DI459" i="1"/>
  <c r="DF459" i="1"/>
  <c r="DE459" i="1"/>
  <c r="DD459" i="1"/>
  <c r="DC459" i="1"/>
  <c r="DA459" i="1"/>
  <c r="CZ459" i="1"/>
  <c r="CY459" i="1"/>
  <c r="CW459" i="1"/>
  <c r="CV459" i="1"/>
  <c r="CU459" i="1"/>
  <c r="CS459" i="1"/>
  <c r="CR459" i="1"/>
  <c r="CQ459" i="1"/>
  <c r="CP459" i="1"/>
  <c r="CO459" i="1"/>
  <c r="CN459" i="1"/>
  <c r="CM459" i="1"/>
  <c r="CL459" i="1"/>
  <c r="CJ459" i="1"/>
  <c r="CI459" i="1"/>
  <c r="CH459" i="1"/>
  <c r="CG459" i="1"/>
  <c r="CF459" i="1"/>
  <c r="CE459" i="1"/>
  <c r="CC459" i="1"/>
  <c r="CB459" i="1"/>
  <c r="CA459" i="1"/>
  <c r="BY459" i="1"/>
  <c r="BV459" i="1"/>
  <c r="BU459" i="1"/>
  <c r="BT459" i="1"/>
  <c r="BR459" i="1"/>
  <c r="BQ459" i="1"/>
  <c r="BO459" i="1"/>
  <c r="BN459" i="1"/>
  <c r="BL459" i="1"/>
  <c r="BK459" i="1"/>
  <c r="BJ459" i="1"/>
  <c r="BF459" i="1"/>
  <c r="BE459" i="1"/>
  <c r="BD459" i="1"/>
  <c r="BC459" i="1"/>
  <c r="BB459" i="1"/>
  <c r="BA459" i="1"/>
  <c r="AZ459" i="1"/>
  <c r="AY459" i="1"/>
  <c r="AX459" i="1"/>
  <c r="AW459" i="1"/>
  <c r="AV459" i="1"/>
  <c r="AU459" i="1"/>
  <c r="AT459" i="1"/>
  <c r="AS459" i="1"/>
  <c r="AR459" i="1"/>
  <c r="AQ459" i="1"/>
  <c r="AP459" i="1"/>
  <c r="AO459" i="1"/>
  <c r="AN459" i="1"/>
  <c r="AM459" i="1"/>
  <c r="AL459" i="1"/>
  <c r="AK459" i="1"/>
  <c r="AJ459" i="1"/>
  <c r="AI459" i="1"/>
  <c r="AH459" i="1"/>
  <c r="AG459" i="1"/>
  <c r="AF459" i="1"/>
  <c r="AE459" i="1"/>
  <c r="AD459" i="1"/>
  <c r="AC459" i="1"/>
  <c r="AB459" i="1"/>
  <c r="AA459" i="1"/>
  <c r="Z459" i="1"/>
  <c r="Y459" i="1"/>
  <c r="X459" i="1"/>
  <c r="W459" i="1"/>
  <c r="V459" i="1"/>
  <c r="U459" i="1"/>
  <c r="DL458" i="1"/>
  <c r="DK458" i="1"/>
  <c r="DJ458" i="1"/>
  <c r="DI458" i="1"/>
  <c r="DF458" i="1"/>
  <c r="DE458" i="1"/>
  <c r="DD458" i="1"/>
  <c r="DC458" i="1"/>
  <c r="DA458" i="1"/>
  <c r="CZ458" i="1"/>
  <c r="CY458" i="1"/>
  <c r="CW458" i="1"/>
  <c r="CV458" i="1"/>
  <c r="CU458" i="1"/>
  <c r="CS458" i="1"/>
  <c r="CR458" i="1"/>
  <c r="CQ458" i="1"/>
  <c r="CP458" i="1"/>
  <c r="CO458" i="1"/>
  <c r="CN458" i="1"/>
  <c r="CM458" i="1"/>
  <c r="CL458" i="1"/>
  <c r="CJ458" i="1"/>
  <c r="CI458" i="1"/>
  <c r="CH458" i="1"/>
  <c r="CG458" i="1"/>
  <c r="CF458" i="1"/>
  <c r="CE458" i="1"/>
  <c r="CC458" i="1"/>
  <c r="CB458" i="1"/>
  <c r="CA458" i="1"/>
  <c r="BY458" i="1"/>
  <c r="BV458" i="1"/>
  <c r="BU458" i="1"/>
  <c r="BT458" i="1"/>
  <c r="BR458" i="1"/>
  <c r="BQ458" i="1"/>
  <c r="BO458" i="1"/>
  <c r="BN458" i="1"/>
  <c r="BL458" i="1"/>
  <c r="BK458" i="1"/>
  <c r="BJ458" i="1"/>
  <c r="BF458" i="1"/>
  <c r="BE458" i="1"/>
  <c r="BD458" i="1"/>
  <c r="BC458" i="1"/>
  <c r="BB458" i="1"/>
  <c r="BA458" i="1"/>
  <c r="AZ458" i="1"/>
  <c r="AY458" i="1"/>
  <c r="AX458" i="1"/>
  <c r="AW458" i="1"/>
  <c r="AV458" i="1"/>
  <c r="AU458" i="1"/>
  <c r="AT458" i="1"/>
  <c r="AS458" i="1"/>
  <c r="AR458" i="1"/>
  <c r="AQ458" i="1"/>
  <c r="AP458" i="1"/>
  <c r="AO458" i="1"/>
  <c r="AN458" i="1"/>
  <c r="AM458" i="1"/>
  <c r="AL458" i="1"/>
  <c r="AK458" i="1"/>
  <c r="AJ458" i="1"/>
  <c r="AI458" i="1"/>
  <c r="AH458" i="1"/>
  <c r="AG458" i="1"/>
  <c r="AF458" i="1"/>
  <c r="AE458" i="1"/>
  <c r="AD458" i="1"/>
  <c r="AC458" i="1"/>
  <c r="AB458" i="1"/>
  <c r="AA458" i="1"/>
  <c r="Z458" i="1"/>
  <c r="Y458" i="1"/>
  <c r="X458" i="1"/>
  <c r="W458" i="1"/>
  <c r="V458" i="1"/>
  <c r="U458" i="1"/>
  <c r="DL457" i="1"/>
  <c r="DK457" i="1"/>
  <c r="DJ457" i="1"/>
  <c r="DI457" i="1"/>
  <c r="DF457" i="1"/>
  <c r="DE457" i="1"/>
  <c r="DD457" i="1"/>
  <c r="DC457" i="1"/>
  <c r="DA457" i="1"/>
  <c r="CZ457" i="1"/>
  <c r="CY457" i="1"/>
  <c r="CW457" i="1"/>
  <c r="CV457" i="1"/>
  <c r="CU457" i="1"/>
  <c r="CS457" i="1"/>
  <c r="CR457" i="1"/>
  <c r="CQ457" i="1"/>
  <c r="CP457" i="1"/>
  <c r="CO457" i="1"/>
  <c r="CN457" i="1"/>
  <c r="CM457" i="1"/>
  <c r="CL457" i="1"/>
  <c r="CJ457" i="1"/>
  <c r="CI457" i="1"/>
  <c r="CH457" i="1"/>
  <c r="CG457" i="1"/>
  <c r="CF457" i="1"/>
  <c r="CE457" i="1"/>
  <c r="CC457" i="1"/>
  <c r="CB457" i="1"/>
  <c r="CA457" i="1"/>
  <c r="BY457" i="1"/>
  <c r="BV457" i="1"/>
  <c r="BU457" i="1"/>
  <c r="BT457" i="1"/>
  <c r="BR457" i="1"/>
  <c r="BQ457" i="1"/>
  <c r="BO457" i="1"/>
  <c r="BN457" i="1"/>
  <c r="BL457" i="1"/>
  <c r="BK457" i="1"/>
  <c r="BJ457" i="1"/>
  <c r="BF457" i="1"/>
  <c r="BE457" i="1"/>
  <c r="BD457" i="1"/>
  <c r="BC457" i="1"/>
  <c r="BB457" i="1"/>
  <c r="BA457" i="1"/>
  <c r="AZ457" i="1"/>
  <c r="AY457" i="1"/>
  <c r="AX457" i="1"/>
  <c r="AW457" i="1"/>
  <c r="AV457" i="1"/>
  <c r="AU457" i="1"/>
  <c r="AT457" i="1"/>
  <c r="AS457" i="1"/>
  <c r="AR457" i="1"/>
  <c r="AQ457" i="1"/>
  <c r="AP457" i="1"/>
  <c r="AO457" i="1"/>
  <c r="AN457" i="1"/>
  <c r="AM457" i="1"/>
  <c r="AL457" i="1"/>
  <c r="AK457" i="1"/>
  <c r="AJ457" i="1"/>
  <c r="AI457" i="1"/>
  <c r="AH457" i="1"/>
  <c r="AG457" i="1"/>
  <c r="AF457" i="1"/>
  <c r="AE457" i="1"/>
  <c r="AD457" i="1"/>
  <c r="AC457" i="1"/>
  <c r="AB457" i="1"/>
  <c r="AA457" i="1"/>
  <c r="Z457" i="1"/>
  <c r="Y457" i="1"/>
  <c r="X457" i="1"/>
  <c r="W457" i="1"/>
  <c r="V457" i="1"/>
  <c r="U457" i="1"/>
  <c r="DL456" i="1"/>
  <c r="DK456" i="1"/>
  <c r="DJ456" i="1"/>
  <c r="DI456" i="1"/>
  <c r="DF456" i="1"/>
  <c r="DE456" i="1"/>
  <c r="DD456" i="1"/>
  <c r="DC456" i="1"/>
  <c r="DA456" i="1"/>
  <c r="CZ456" i="1"/>
  <c r="CY456" i="1"/>
  <c r="CW456" i="1"/>
  <c r="CV456" i="1"/>
  <c r="CU456" i="1"/>
  <c r="CS456" i="1"/>
  <c r="CR456" i="1"/>
  <c r="CQ456" i="1"/>
  <c r="CP456" i="1"/>
  <c r="CO456" i="1"/>
  <c r="CN456" i="1"/>
  <c r="CM456" i="1"/>
  <c r="CL456" i="1"/>
  <c r="CJ456" i="1"/>
  <c r="CI456" i="1"/>
  <c r="CH456" i="1"/>
  <c r="CG456" i="1"/>
  <c r="CF456" i="1"/>
  <c r="CE456" i="1"/>
  <c r="CC456" i="1"/>
  <c r="CB456" i="1"/>
  <c r="CA456" i="1"/>
  <c r="BY456" i="1"/>
  <c r="BV456" i="1"/>
  <c r="BU456" i="1"/>
  <c r="BT456" i="1"/>
  <c r="BR456" i="1"/>
  <c r="BQ456" i="1"/>
  <c r="BO456" i="1"/>
  <c r="BN456" i="1"/>
  <c r="BL456" i="1"/>
  <c r="BK456" i="1"/>
  <c r="BJ456" i="1"/>
  <c r="BF456" i="1"/>
  <c r="BE456" i="1"/>
  <c r="BD456" i="1"/>
  <c r="BC456" i="1"/>
  <c r="BB456" i="1"/>
  <c r="BA456" i="1"/>
  <c r="AZ456" i="1"/>
  <c r="AY456" i="1"/>
  <c r="AX456" i="1"/>
  <c r="AW456" i="1"/>
  <c r="AV456" i="1"/>
  <c r="AU456" i="1"/>
  <c r="AT456" i="1"/>
  <c r="AS456" i="1"/>
  <c r="AR456" i="1"/>
  <c r="AQ456" i="1"/>
  <c r="AP456" i="1"/>
  <c r="AO456" i="1"/>
  <c r="AN456" i="1"/>
  <c r="AM456" i="1"/>
  <c r="AL456" i="1"/>
  <c r="AK456" i="1"/>
  <c r="AJ456" i="1"/>
  <c r="AI456" i="1"/>
  <c r="AH456" i="1"/>
  <c r="AG456" i="1"/>
  <c r="AF456" i="1"/>
  <c r="AE456" i="1"/>
  <c r="AD456" i="1"/>
  <c r="AC456" i="1"/>
  <c r="AB456" i="1"/>
  <c r="AA456" i="1"/>
  <c r="Z456" i="1"/>
  <c r="Y456" i="1"/>
  <c r="X456" i="1"/>
  <c r="W456" i="1"/>
  <c r="V456" i="1"/>
  <c r="U456" i="1"/>
  <c r="DL455" i="1"/>
  <c r="DK455" i="1"/>
  <c r="DJ455" i="1"/>
  <c r="DI455" i="1"/>
  <c r="DF455" i="1"/>
  <c r="DE455" i="1"/>
  <c r="DD455" i="1"/>
  <c r="DC455" i="1"/>
  <c r="DA455" i="1"/>
  <c r="CZ455" i="1"/>
  <c r="CY455" i="1"/>
  <c r="CW455" i="1"/>
  <c r="CV455" i="1"/>
  <c r="CU455" i="1"/>
  <c r="CS455" i="1"/>
  <c r="CR455" i="1"/>
  <c r="CQ455" i="1"/>
  <c r="CP455" i="1"/>
  <c r="CO455" i="1"/>
  <c r="CN455" i="1"/>
  <c r="CM455" i="1"/>
  <c r="CL455" i="1"/>
  <c r="CJ455" i="1"/>
  <c r="CI455" i="1"/>
  <c r="CH455" i="1"/>
  <c r="CG455" i="1"/>
  <c r="CF455" i="1"/>
  <c r="CE455" i="1"/>
  <c r="CC455" i="1"/>
  <c r="CB455" i="1"/>
  <c r="CA455" i="1"/>
  <c r="BY455" i="1"/>
  <c r="BV455" i="1"/>
  <c r="BU455" i="1"/>
  <c r="BT455" i="1"/>
  <c r="BR455" i="1"/>
  <c r="BQ455" i="1"/>
  <c r="BO455" i="1"/>
  <c r="BN455" i="1"/>
  <c r="BL455" i="1"/>
  <c r="BK455" i="1"/>
  <c r="BJ455" i="1"/>
  <c r="BF455" i="1"/>
  <c r="BE455" i="1"/>
  <c r="BD455" i="1"/>
  <c r="BC455" i="1"/>
  <c r="BB455" i="1"/>
  <c r="BA455" i="1"/>
  <c r="AZ455" i="1"/>
  <c r="AY455" i="1"/>
  <c r="AX455" i="1"/>
  <c r="AW455" i="1"/>
  <c r="AV455" i="1"/>
  <c r="AU455" i="1"/>
  <c r="AT455" i="1"/>
  <c r="AS455" i="1"/>
  <c r="AR455" i="1"/>
  <c r="AQ455" i="1"/>
  <c r="AP455" i="1"/>
  <c r="AO455" i="1"/>
  <c r="AN455" i="1"/>
  <c r="AM455" i="1"/>
  <c r="AL455" i="1"/>
  <c r="AK455" i="1"/>
  <c r="AJ455" i="1"/>
  <c r="AI455" i="1"/>
  <c r="AH455" i="1"/>
  <c r="AG455" i="1"/>
  <c r="AF455" i="1"/>
  <c r="AE455" i="1"/>
  <c r="AD455" i="1"/>
  <c r="AC455" i="1"/>
  <c r="AB455" i="1"/>
  <c r="AA455" i="1"/>
  <c r="Z455" i="1"/>
  <c r="Y455" i="1"/>
  <c r="X455" i="1"/>
  <c r="W455" i="1"/>
  <c r="V455" i="1"/>
  <c r="U455" i="1"/>
  <c r="DL454" i="1"/>
  <c r="DK454" i="1"/>
  <c r="DJ454" i="1"/>
  <c r="DI454" i="1"/>
  <c r="DF454" i="1"/>
  <c r="DE454" i="1"/>
  <c r="DD454" i="1"/>
  <c r="DC454" i="1"/>
  <c r="DA454" i="1"/>
  <c r="CZ454" i="1"/>
  <c r="CY454" i="1"/>
  <c r="CW454" i="1"/>
  <c r="CV454" i="1"/>
  <c r="CU454" i="1"/>
  <c r="CS454" i="1"/>
  <c r="CR454" i="1"/>
  <c r="CQ454" i="1"/>
  <c r="CP454" i="1"/>
  <c r="CO454" i="1"/>
  <c r="CN454" i="1"/>
  <c r="CM454" i="1"/>
  <c r="CL454" i="1"/>
  <c r="CJ454" i="1"/>
  <c r="CI454" i="1"/>
  <c r="CH454" i="1"/>
  <c r="CG454" i="1"/>
  <c r="CF454" i="1"/>
  <c r="CE454" i="1"/>
  <c r="CC454" i="1"/>
  <c r="CB454" i="1"/>
  <c r="CA454" i="1"/>
  <c r="BY454" i="1"/>
  <c r="BV454" i="1"/>
  <c r="BU454" i="1"/>
  <c r="BT454" i="1"/>
  <c r="BR454" i="1"/>
  <c r="BQ454" i="1"/>
  <c r="BO454" i="1"/>
  <c r="BN454" i="1"/>
  <c r="BL454" i="1"/>
  <c r="BK454" i="1"/>
  <c r="BJ454" i="1"/>
  <c r="BF454" i="1"/>
  <c r="BE454" i="1"/>
  <c r="BD454" i="1"/>
  <c r="BC454" i="1"/>
  <c r="BB454" i="1"/>
  <c r="BA454" i="1"/>
  <c r="AZ454" i="1"/>
  <c r="AY454" i="1"/>
  <c r="AX454" i="1"/>
  <c r="AW454" i="1"/>
  <c r="AV454" i="1"/>
  <c r="AU454" i="1"/>
  <c r="AT454" i="1"/>
  <c r="AS454" i="1"/>
  <c r="AR454" i="1"/>
  <c r="AQ454" i="1"/>
  <c r="AP454" i="1"/>
  <c r="AO454" i="1"/>
  <c r="AN454" i="1"/>
  <c r="AM454" i="1"/>
  <c r="AL454" i="1"/>
  <c r="AK454" i="1"/>
  <c r="AJ454" i="1"/>
  <c r="AI454" i="1"/>
  <c r="AH454" i="1"/>
  <c r="AG454" i="1"/>
  <c r="AF454" i="1"/>
  <c r="AE454" i="1"/>
  <c r="AD454" i="1"/>
  <c r="AC454" i="1"/>
  <c r="AB454" i="1"/>
  <c r="AA454" i="1"/>
  <c r="Z454" i="1"/>
  <c r="Y454" i="1"/>
  <c r="X454" i="1"/>
  <c r="W454" i="1"/>
  <c r="V454" i="1"/>
  <c r="U454" i="1"/>
  <c r="DL453" i="1"/>
  <c r="DK453" i="1"/>
  <c r="DJ453" i="1"/>
  <c r="DI453" i="1"/>
  <c r="DF453" i="1"/>
  <c r="DE453" i="1"/>
  <c r="DD453" i="1"/>
  <c r="DC453" i="1"/>
  <c r="DA453" i="1"/>
  <c r="CZ453" i="1"/>
  <c r="CY453" i="1"/>
  <c r="CW453" i="1"/>
  <c r="CV453" i="1"/>
  <c r="CU453" i="1"/>
  <c r="CS453" i="1"/>
  <c r="CR453" i="1"/>
  <c r="CQ453" i="1"/>
  <c r="CP453" i="1"/>
  <c r="CO453" i="1"/>
  <c r="CN453" i="1"/>
  <c r="CM453" i="1"/>
  <c r="CL453" i="1"/>
  <c r="CJ453" i="1"/>
  <c r="CI453" i="1"/>
  <c r="CH453" i="1"/>
  <c r="CG453" i="1"/>
  <c r="CF453" i="1"/>
  <c r="CE453" i="1"/>
  <c r="CC453" i="1"/>
  <c r="CB453" i="1"/>
  <c r="CA453" i="1"/>
  <c r="BY453" i="1"/>
  <c r="BV453" i="1"/>
  <c r="BU453" i="1"/>
  <c r="BT453" i="1"/>
  <c r="BR453" i="1"/>
  <c r="BQ453" i="1"/>
  <c r="BO453" i="1"/>
  <c r="BN453" i="1"/>
  <c r="BL453" i="1"/>
  <c r="BK453" i="1"/>
  <c r="BJ453" i="1"/>
  <c r="BF453" i="1"/>
  <c r="BE453" i="1"/>
  <c r="BD453" i="1"/>
  <c r="BC453" i="1"/>
  <c r="BB453" i="1"/>
  <c r="BA453" i="1"/>
  <c r="AZ453" i="1"/>
  <c r="AY453" i="1"/>
  <c r="AX453" i="1"/>
  <c r="AW453" i="1"/>
  <c r="AV453" i="1"/>
  <c r="AU453" i="1"/>
  <c r="AT453" i="1"/>
  <c r="AS453" i="1"/>
  <c r="AR453" i="1"/>
  <c r="AQ453" i="1"/>
  <c r="AP453" i="1"/>
  <c r="AO453" i="1"/>
  <c r="AN453" i="1"/>
  <c r="AM453" i="1"/>
  <c r="AL453" i="1"/>
  <c r="AK453" i="1"/>
  <c r="AJ453" i="1"/>
  <c r="AI453" i="1"/>
  <c r="AH453" i="1"/>
  <c r="AG453" i="1"/>
  <c r="AF453" i="1"/>
  <c r="AE453" i="1"/>
  <c r="AD453" i="1"/>
  <c r="AC453" i="1"/>
  <c r="AB453" i="1"/>
  <c r="AA453" i="1"/>
  <c r="Z453" i="1"/>
  <c r="Y453" i="1"/>
  <c r="X453" i="1"/>
  <c r="W453" i="1"/>
  <c r="V453" i="1"/>
  <c r="U453" i="1"/>
  <c r="DL452" i="1"/>
  <c r="DK452" i="1"/>
  <c r="DJ452" i="1"/>
  <c r="DI452" i="1"/>
  <c r="DF452" i="1"/>
  <c r="DE452" i="1"/>
  <c r="DD452" i="1"/>
  <c r="DC452" i="1"/>
  <c r="DA452" i="1"/>
  <c r="CZ452" i="1"/>
  <c r="CY452" i="1"/>
  <c r="CW452" i="1"/>
  <c r="CV452" i="1"/>
  <c r="CU452" i="1"/>
  <c r="CS452" i="1"/>
  <c r="CR452" i="1"/>
  <c r="CQ452" i="1"/>
  <c r="CP452" i="1"/>
  <c r="CO452" i="1"/>
  <c r="CN452" i="1"/>
  <c r="CM452" i="1"/>
  <c r="CL452" i="1"/>
  <c r="CJ452" i="1"/>
  <c r="CI452" i="1"/>
  <c r="CH452" i="1"/>
  <c r="CG452" i="1"/>
  <c r="CF452" i="1"/>
  <c r="CE452" i="1"/>
  <c r="CC452" i="1"/>
  <c r="CB452" i="1"/>
  <c r="CA452" i="1"/>
  <c r="BY452" i="1"/>
  <c r="BV452" i="1"/>
  <c r="BU452" i="1"/>
  <c r="BT452" i="1"/>
  <c r="BR452" i="1"/>
  <c r="BQ452" i="1"/>
  <c r="BO452" i="1"/>
  <c r="BN452" i="1"/>
  <c r="BL452" i="1"/>
  <c r="BK452" i="1"/>
  <c r="BJ452" i="1"/>
  <c r="BF452" i="1"/>
  <c r="BE452" i="1"/>
  <c r="BD452" i="1"/>
  <c r="BC452" i="1"/>
  <c r="BB452" i="1"/>
  <c r="BA452" i="1"/>
  <c r="AZ452" i="1"/>
  <c r="AY452" i="1"/>
  <c r="AX452" i="1"/>
  <c r="AW452" i="1"/>
  <c r="AV452" i="1"/>
  <c r="AU452" i="1"/>
  <c r="AT452" i="1"/>
  <c r="AS452" i="1"/>
  <c r="AR452" i="1"/>
  <c r="AQ452" i="1"/>
  <c r="AP452" i="1"/>
  <c r="AO452" i="1"/>
  <c r="AN452" i="1"/>
  <c r="AM452" i="1"/>
  <c r="AL452" i="1"/>
  <c r="AK452" i="1"/>
  <c r="AJ452" i="1"/>
  <c r="AI452" i="1"/>
  <c r="AH452" i="1"/>
  <c r="AG452" i="1"/>
  <c r="AF452" i="1"/>
  <c r="AE452" i="1"/>
  <c r="AD452" i="1"/>
  <c r="AC452" i="1"/>
  <c r="AB452" i="1"/>
  <c r="AA452" i="1"/>
  <c r="Z452" i="1"/>
  <c r="Y452" i="1"/>
  <c r="X452" i="1"/>
  <c r="W452" i="1"/>
  <c r="V452" i="1"/>
  <c r="U452" i="1"/>
  <c r="DL451" i="1"/>
  <c r="DK451" i="1"/>
  <c r="DJ451" i="1"/>
  <c r="DI451" i="1"/>
  <c r="DF451" i="1"/>
  <c r="DE451" i="1"/>
  <c r="DD451" i="1"/>
  <c r="DC451" i="1"/>
  <c r="DA451" i="1"/>
  <c r="CZ451" i="1"/>
  <c r="CY451" i="1"/>
  <c r="CW451" i="1"/>
  <c r="CV451" i="1"/>
  <c r="CU451" i="1"/>
  <c r="CS451" i="1"/>
  <c r="CR451" i="1"/>
  <c r="CQ451" i="1"/>
  <c r="CP451" i="1"/>
  <c r="CO451" i="1"/>
  <c r="CN451" i="1"/>
  <c r="CM451" i="1"/>
  <c r="CL451" i="1"/>
  <c r="CJ451" i="1"/>
  <c r="CI451" i="1"/>
  <c r="CH451" i="1"/>
  <c r="CG451" i="1"/>
  <c r="CF451" i="1"/>
  <c r="CE451" i="1"/>
  <c r="CC451" i="1"/>
  <c r="CB451" i="1"/>
  <c r="CA451" i="1"/>
  <c r="BY451" i="1"/>
  <c r="BV451" i="1"/>
  <c r="BU451" i="1"/>
  <c r="BT451" i="1"/>
  <c r="BR451" i="1"/>
  <c r="BQ451" i="1"/>
  <c r="BO451" i="1"/>
  <c r="BN451" i="1"/>
  <c r="BL451" i="1"/>
  <c r="BK451" i="1"/>
  <c r="BJ451" i="1"/>
  <c r="BF451" i="1"/>
  <c r="BE451" i="1"/>
  <c r="BD451" i="1"/>
  <c r="BC451" i="1"/>
  <c r="BB451" i="1"/>
  <c r="BA451" i="1"/>
  <c r="AZ451" i="1"/>
  <c r="AY451" i="1"/>
  <c r="AX451" i="1"/>
  <c r="AW451" i="1"/>
  <c r="AV451" i="1"/>
  <c r="AU451" i="1"/>
  <c r="AT451" i="1"/>
  <c r="AS451" i="1"/>
  <c r="AR451" i="1"/>
  <c r="AQ451" i="1"/>
  <c r="AP451" i="1"/>
  <c r="AO451" i="1"/>
  <c r="AN451" i="1"/>
  <c r="AM451" i="1"/>
  <c r="AL451" i="1"/>
  <c r="AK451" i="1"/>
  <c r="AJ451" i="1"/>
  <c r="AI451" i="1"/>
  <c r="AH451" i="1"/>
  <c r="AG451" i="1"/>
  <c r="AF451" i="1"/>
  <c r="AE451" i="1"/>
  <c r="AD451" i="1"/>
  <c r="AC451" i="1"/>
  <c r="AB451" i="1"/>
  <c r="AA451" i="1"/>
  <c r="Z451" i="1"/>
  <c r="Y451" i="1"/>
  <c r="X451" i="1"/>
  <c r="W451" i="1"/>
  <c r="V451" i="1"/>
  <c r="U451" i="1"/>
  <c r="DL450" i="1"/>
  <c r="DK450" i="1"/>
  <c r="DJ450" i="1"/>
  <c r="DI450" i="1"/>
  <c r="DF450" i="1"/>
  <c r="DE450" i="1"/>
  <c r="DD450" i="1"/>
  <c r="DC450" i="1"/>
  <c r="DA450" i="1"/>
  <c r="CZ450" i="1"/>
  <c r="CY450" i="1"/>
  <c r="CW450" i="1"/>
  <c r="CV450" i="1"/>
  <c r="CU450" i="1"/>
  <c r="CS450" i="1"/>
  <c r="CR450" i="1"/>
  <c r="CQ450" i="1"/>
  <c r="CP450" i="1"/>
  <c r="CO450" i="1"/>
  <c r="CN450" i="1"/>
  <c r="CM450" i="1"/>
  <c r="CL450" i="1"/>
  <c r="CJ450" i="1"/>
  <c r="CI450" i="1"/>
  <c r="CH450" i="1"/>
  <c r="CG450" i="1"/>
  <c r="CF450" i="1"/>
  <c r="CE450" i="1"/>
  <c r="CC450" i="1"/>
  <c r="CB450" i="1"/>
  <c r="CA450" i="1"/>
  <c r="BY450" i="1"/>
  <c r="BV450" i="1"/>
  <c r="BU450" i="1"/>
  <c r="BT450" i="1"/>
  <c r="BR450" i="1"/>
  <c r="BQ450" i="1"/>
  <c r="BO450" i="1"/>
  <c r="BN450" i="1"/>
  <c r="BL450" i="1"/>
  <c r="BK450" i="1"/>
  <c r="BJ450" i="1"/>
  <c r="BF450" i="1"/>
  <c r="BE450" i="1"/>
  <c r="BD450" i="1"/>
  <c r="BC450" i="1"/>
  <c r="BB450" i="1"/>
  <c r="BA450" i="1"/>
  <c r="AZ450" i="1"/>
  <c r="AY450" i="1"/>
  <c r="AX450" i="1"/>
  <c r="AW450" i="1"/>
  <c r="AV450" i="1"/>
  <c r="AU450" i="1"/>
  <c r="AT450" i="1"/>
  <c r="AS450" i="1"/>
  <c r="AR450" i="1"/>
  <c r="AQ450" i="1"/>
  <c r="AP450" i="1"/>
  <c r="AO450" i="1"/>
  <c r="AN450" i="1"/>
  <c r="AM450" i="1"/>
  <c r="AL450" i="1"/>
  <c r="AK450" i="1"/>
  <c r="AJ450" i="1"/>
  <c r="AI450" i="1"/>
  <c r="AH450" i="1"/>
  <c r="AG450" i="1"/>
  <c r="AF450" i="1"/>
  <c r="AE450" i="1"/>
  <c r="AD450" i="1"/>
  <c r="AC450" i="1"/>
  <c r="AB450" i="1"/>
  <c r="AA450" i="1"/>
  <c r="Z450" i="1"/>
  <c r="Y450" i="1"/>
  <c r="X450" i="1"/>
  <c r="W450" i="1"/>
  <c r="V450" i="1"/>
  <c r="U450" i="1"/>
  <c r="DL449" i="1"/>
  <c r="DK449" i="1"/>
  <c r="DJ449" i="1"/>
  <c r="DI449" i="1"/>
  <c r="DF449" i="1"/>
  <c r="DE449" i="1"/>
  <c r="DD449" i="1"/>
  <c r="DC449" i="1"/>
  <c r="DA449" i="1"/>
  <c r="CZ449" i="1"/>
  <c r="CY449" i="1"/>
  <c r="CW449" i="1"/>
  <c r="CV449" i="1"/>
  <c r="CU449" i="1"/>
  <c r="CS449" i="1"/>
  <c r="CR449" i="1"/>
  <c r="CQ449" i="1"/>
  <c r="CP449" i="1"/>
  <c r="CO449" i="1"/>
  <c r="CN449" i="1"/>
  <c r="CM449" i="1"/>
  <c r="CL449" i="1"/>
  <c r="CJ449" i="1"/>
  <c r="CI449" i="1"/>
  <c r="CH449" i="1"/>
  <c r="CG449" i="1"/>
  <c r="CF449" i="1"/>
  <c r="CE449" i="1"/>
  <c r="CC449" i="1"/>
  <c r="CB449" i="1"/>
  <c r="CA449" i="1"/>
  <c r="BY449" i="1"/>
  <c r="BV449" i="1"/>
  <c r="BU449" i="1"/>
  <c r="BT449" i="1"/>
  <c r="BR449" i="1"/>
  <c r="BQ449" i="1"/>
  <c r="BO449" i="1"/>
  <c r="BN449" i="1"/>
  <c r="BL449" i="1"/>
  <c r="BK449" i="1"/>
  <c r="BJ449" i="1"/>
  <c r="BF449" i="1"/>
  <c r="BE449" i="1"/>
  <c r="BD449" i="1"/>
  <c r="BC449" i="1"/>
  <c r="BB449" i="1"/>
  <c r="BA449" i="1"/>
  <c r="AZ449" i="1"/>
  <c r="AY449" i="1"/>
  <c r="AX449" i="1"/>
  <c r="AW449" i="1"/>
  <c r="AV449" i="1"/>
  <c r="AU449" i="1"/>
  <c r="AT449" i="1"/>
  <c r="AS449" i="1"/>
  <c r="AR449" i="1"/>
  <c r="AQ449" i="1"/>
  <c r="AP449" i="1"/>
  <c r="AO449" i="1"/>
  <c r="AN449" i="1"/>
  <c r="AM449" i="1"/>
  <c r="AL449" i="1"/>
  <c r="AK449" i="1"/>
  <c r="AJ449" i="1"/>
  <c r="AI449" i="1"/>
  <c r="AH449" i="1"/>
  <c r="AG449" i="1"/>
  <c r="AF449" i="1"/>
  <c r="AE449" i="1"/>
  <c r="AD449" i="1"/>
  <c r="AC449" i="1"/>
  <c r="AB449" i="1"/>
  <c r="AA449" i="1"/>
  <c r="Z449" i="1"/>
  <c r="Y449" i="1"/>
  <c r="X449" i="1"/>
  <c r="W449" i="1"/>
  <c r="V449" i="1"/>
  <c r="U449" i="1"/>
  <c r="DL448" i="1"/>
  <c r="DK448" i="1"/>
  <c r="DJ448" i="1"/>
  <c r="DI448" i="1"/>
  <c r="DF448" i="1"/>
  <c r="DE448" i="1"/>
  <c r="DD448" i="1"/>
  <c r="DC448" i="1"/>
  <c r="DA448" i="1"/>
  <c r="CZ448" i="1"/>
  <c r="CY448" i="1"/>
  <c r="CW448" i="1"/>
  <c r="CV448" i="1"/>
  <c r="CU448" i="1"/>
  <c r="CS448" i="1"/>
  <c r="CR448" i="1"/>
  <c r="CQ448" i="1"/>
  <c r="CP448" i="1"/>
  <c r="CO448" i="1"/>
  <c r="CN448" i="1"/>
  <c r="CM448" i="1"/>
  <c r="CL448" i="1"/>
  <c r="CJ448" i="1"/>
  <c r="CI448" i="1"/>
  <c r="CH448" i="1"/>
  <c r="CG448" i="1"/>
  <c r="CF448" i="1"/>
  <c r="CE448" i="1"/>
  <c r="CC448" i="1"/>
  <c r="CB448" i="1"/>
  <c r="CA448" i="1"/>
  <c r="BY448" i="1"/>
  <c r="BV448" i="1"/>
  <c r="BU448" i="1"/>
  <c r="BT448" i="1"/>
  <c r="BR448" i="1"/>
  <c r="BQ448" i="1"/>
  <c r="BO448" i="1"/>
  <c r="BN448" i="1"/>
  <c r="BL448" i="1"/>
  <c r="BK448" i="1"/>
  <c r="BJ448" i="1"/>
  <c r="BF448" i="1"/>
  <c r="BE448" i="1"/>
  <c r="BD448" i="1"/>
  <c r="BC448" i="1"/>
  <c r="BB448" i="1"/>
  <c r="BA448" i="1"/>
  <c r="AZ448" i="1"/>
  <c r="AY448" i="1"/>
  <c r="AX448" i="1"/>
  <c r="AW448" i="1"/>
  <c r="AV448" i="1"/>
  <c r="AU448" i="1"/>
  <c r="AT448" i="1"/>
  <c r="AS448" i="1"/>
  <c r="AR448" i="1"/>
  <c r="AQ448" i="1"/>
  <c r="AP448" i="1"/>
  <c r="AO448" i="1"/>
  <c r="AN448" i="1"/>
  <c r="AM448" i="1"/>
  <c r="AL448" i="1"/>
  <c r="AK448" i="1"/>
  <c r="AJ448" i="1"/>
  <c r="AI448" i="1"/>
  <c r="AH448" i="1"/>
  <c r="AG448" i="1"/>
  <c r="AF448" i="1"/>
  <c r="AE448" i="1"/>
  <c r="AD448" i="1"/>
  <c r="AC448" i="1"/>
  <c r="AB448" i="1"/>
  <c r="AA448" i="1"/>
  <c r="Z448" i="1"/>
  <c r="Y448" i="1"/>
  <c r="X448" i="1"/>
  <c r="W448" i="1"/>
  <c r="V448" i="1"/>
  <c r="U448" i="1"/>
  <c r="DL447" i="1"/>
  <c r="DK447" i="1"/>
  <c r="DJ447" i="1"/>
  <c r="DI447" i="1"/>
  <c r="DF447" i="1"/>
  <c r="DE447" i="1"/>
  <c r="DD447" i="1"/>
  <c r="DC447" i="1"/>
  <c r="DA447" i="1"/>
  <c r="CZ447" i="1"/>
  <c r="CY447" i="1"/>
  <c r="CW447" i="1"/>
  <c r="CV447" i="1"/>
  <c r="CU447" i="1"/>
  <c r="CS447" i="1"/>
  <c r="CR447" i="1"/>
  <c r="CQ447" i="1"/>
  <c r="CP447" i="1"/>
  <c r="CO447" i="1"/>
  <c r="CN447" i="1"/>
  <c r="CM447" i="1"/>
  <c r="CL447" i="1"/>
  <c r="CJ447" i="1"/>
  <c r="CI447" i="1"/>
  <c r="CH447" i="1"/>
  <c r="CG447" i="1"/>
  <c r="CF447" i="1"/>
  <c r="CE447" i="1"/>
  <c r="CC447" i="1"/>
  <c r="CB447" i="1"/>
  <c r="CA447" i="1"/>
  <c r="BY447" i="1"/>
  <c r="BV447" i="1"/>
  <c r="BU447" i="1"/>
  <c r="BT447" i="1"/>
  <c r="BR447" i="1"/>
  <c r="BQ447" i="1"/>
  <c r="BO447" i="1"/>
  <c r="BN447" i="1"/>
  <c r="BL447" i="1"/>
  <c r="BK447" i="1"/>
  <c r="BJ447" i="1"/>
  <c r="BF447" i="1"/>
  <c r="BE447" i="1"/>
  <c r="BD447" i="1"/>
  <c r="BC447" i="1"/>
  <c r="BB447" i="1"/>
  <c r="BA447" i="1"/>
  <c r="AZ447" i="1"/>
  <c r="AY447" i="1"/>
  <c r="AX447" i="1"/>
  <c r="AW447" i="1"/>
  <c r="AV447" i="1"/>
  <c r="AU447" i="1"/>
  <c r="AT447" i="1"/>
  <c r="AS447" i="1"/>
  <c r="AR447" i="1"/>
  <c r="AQ447" i="1"/>
  <c r="AP447" i="1"/>
  <c r="AO447" i="1"/>
  <c r="AN447" i="1"/>
  <c r="AM447" i="1"/>
  <c r="AL447" i="1"/>
  <c r="AK447" i="1"/>
  <c r="AJ447" i="1"/>
  <c r="AI447" i="1"/>
  <c r="AH447" i="1"/>
  <c r="AG447" i="1"/>
  <c r="AF447" i="1"/>
  <c r="AE447" i="1"/>
  <c r="AD447" i="1"/>
  <c r="AC447" i="1"/>
  <c r="AB447" i="1"/>
  <c r="AA447" i="1"/>
  <c r="Z447" i="1"/>
  <c r="Y447" i="1"/>
  <c r="X447" i="1"/>
  <c r="W447" i="1"/>
  <c r="V447" i="1"/>
  <c r="U447" i="1"/>
  <c r="DL446" i="1"/>
  <c r="DK446" i="1"/>
  <c r="DJ446" i="1"/>
  <c r="DI446" i="1"/>
  <c r="DF446" i="1"/>
  <c r="DE446" i="1"/>
  <c r="DD446" i="1"/>
  <c r="DC446" i="1"/>
  <c r="DA446" i="1"/>
  <c r="CZ446" i="1"/>
  <c r="CY446" i="1"/>
  <c r="CW446" i="1"/>
  <c r="CV446" i="1"/>
  <c r="CU446" i="1"/>
  <c r="CS446" i="1"/>
  <c r="CR446" i="1"/>
  <c r="CQ446" i="1"/>
  <c r="CP446" i="1"/>
  <c r="CO446" i="1"/>
  <c r="CN446" i="1"/>
  <c r="CM446" i="1"/>
  <c r="CL446" i="1"/>
  <c r="CJ446" i="1"/>
  <c r="CI446" i="1"/>
  <c r="CH446" i="1"/>
  <c r="CG446" i="1"/>
  <c r="CF446" i="1"/>
  <c r="CE446" i="1"/>
  <c r="CC446" i="1"/>
  <c r="CB446" i="1"/>
  <c r="CA446" i="1"/>
  <c r="BY446" i="1"/>
  <c r="BV446" i="1"/>
  <c r="BU446" i="1"/>
  <c r="BT446" i="1"/>
  <c r="BR446" i="1"/>
  <c r="BQ446" i="1"/>
  <c r="BO446" i="1"/>
  <c r="BN446" i="1"/>
  <c r="BL446" i="1"/>
  <c r="BK446" i="1"/>
  <c r="BJ446" i="1"/>
  <c r="BF446" i="1"/>
  <c r="BE446" i="1"/>
  <c r="BD446" i="1"/>
  <c r="BC446" i="1"/>
  <c r="BB446" i="1"/>
  <c r="BA446" i="1"/>
  <c r="AZ446" i="1"/>
  <c r="AY446" i="1"/>
  <c r="AX446" i="1"/>
  <c r="AW446" i="1"/>
  <c r="AV446" i="1"/>
  <c r="AU446" i="1"/>
  <c r="AT446" i="1"/>
  <c r="AS446" i="1"/>
  <c r="AR446" i="1"/>
  <c r="AQ446" i="1"/>
  <c r="AP446" i="1"/>
  <c r="AO446" i="1"/>
  <c r="AN446" i="1"/>
  <c r="AM446" i="1"/>
  <c r="AL446" i="1"/>
  <c r="AK446" i="1"/>
  <c r="AJ446" i="1"/>
  <c r="AI446" i="1"/>
  <c r="AH446" i="1"/>
  <c r="AG446" i="1"/>
  <c r="AF446" i="1"/>
  <c r="AE446" i="1"/>
  <c r="AD446" i="1"/>
  <c r="AC446" i="1"/>
  <c r="AB446" i="1"/>
  <c r="AA446" i="1"/>
  <c r="Z446" i="1"/>
  <c r="Y446" i="1"/>
  <c r="X446" i="1"/>
  <c r="W446" i="1"/>
  <c r="V446" i="1"/>
  <c r="U446" i="1"/>
  <c r="DL445" i="1"/>
  <c r="DK445" i="1"/>
  <c r="DJ445" i="1"/>
  <c r="DI445" i="1"/>
  <c r="DF445" i="1"/>
  <c r="DE445" i="1"/>
  <c r="DD445" i="1"/>
  <c r="DC445" i="1"/>
  <c r="DA445" i="1"/>
  <c r="CZ445" i="1"/>
  <c r="CY445" i="1"/>
  <c r="CW445" i="1"/>
  <c r="CV445" i="1"/>
  <c r="CU445" i="1"/>
  <c r="CS445" i="1"/>
  <c r="CR445" i="1"/>
  <c r="CQ445" i="1"/>
  <c r="CP445" i="1"/>
  <c r="CO445" i="1"/>
  <c r="CN445" i="1"/>
  <c r="CM445" i="1"/>
  <c r="CL445" i="1"/>
  <c r="CJ445" i="1"/>
  <c r="CI445" i="1"/>
  <c r="CH445" i="1"/>
  <c r="CG445" i="1"/>
  <c r="CF445" i="1"/>
  <c r="CE445" i="1"/>
  <c r="CC445" i="1"/>
  <c r="CB445" i="1"/>
  <c r="CA445" i="1"/>
  <c r="BY445" i="1"/>
  <c r="BV445" i="1"/>
  <c r="BU445" i="1"/>
  <c r="BT445" i="1"/>
  <c r="BR445" i="1"/>
  <c r="BQ445" i="1"/>
  <c r="BO445" i="1"/>
  <c r="BN445" i="1"/>
  <c r="BL445" i="1"/>
  <c r="BK445" i="1"/>
  <c r="BJ445" i="1"/>
  <c r="BF445" i="1"/>
  <c r="BE445" i="1"/>
  <c r="BD445" i="1"/>
  <c r="BC445" i="1"/>
  <c r="BB445" i="1"/>
  <c r="BA445" i="1"/>
  <c r="AZ445" i="1"/>
  <c r="AY445" i="1"/>
  <c r="AX445" i="1"/>
  <c r="AW445" i="1"/>
  <c r="AV445" i="1"/>
  <c r="AU445" i="1"/>
  <c r="AT445" i="1"/>
  <c r="AS445" i="1"/>
  <c r="AR445" i="1"/>
  <c r="AQ445" i="1"/>
  <c r="AP445" i="1"/>
  <c r="AO445" i="1"/>
  <c r="AN445" i="1"/>
  <c r="AM445" i="1"/>
  <c r="AL445" i="1"/>
  <c r="AK445" i="1"/>
  <c r="AJ445" i="1"/>
  <c r="AI445" i="1"/>
  <c r="AH445" i="1"/>
  <c r="AG445" i="1"/>
  <c r="AF445" i="1"/>
  <c r="AE445" i="1"/>
  <c r="AD445" i="1"/>
  <c r="AC445" i="1"/>
  <c r="AB445" i="1"/>
  <c r="AA445" i="1"/>
  <c r="Z445" i="1"/>
  <c r="Y445" i="1"/>
  <c r="X445" i="1"/>
  <c r="W445" i="1"/>
  <c r="V445" i="1"/>
  <c r="U445" i="1"/>
  <c r="DL444" i="1"/>
  <c r="DK444" i="1"/>
  <c r="DJ444" i="1"/>
  <c r="DI444" i="1"/>
  <c r="DF444" i="1"/>
  <c r="DE444" i="1"/>
  <c r="DD444" i="1"/>
  <c r="DC444" i="1"/>
  <c r="DA444" i="1"/>
  <c r="CZ444" i="1"/>
  <c r="CY444" i="1"/>
  <c r="CW444" i="1"/>
  <c r="CV444" i="1"/>
  <c r="CU444" i="1"/>
  <c r="CS444" i="1"/>
  <c r="CR444" i="1"/>
  <c r="CQ444" i="1"/>
  <c r="CP444" i="1"/>
  <c r="CO444" i="1"/>
  <c r="CN444" i="1"/>
  <c r="CM444" i="1"/>
  <c r="CL444" i="1"/>
  <c r="CJ444" i="1"/>
  <c r="CI444" i="1"/>
  <c r="CH444" i="1"/>
  <c r="CG444" i="1"/>
  <c r="CF444" i="1"/>
  <c r="CE444" i="1"/>
  <c r="CC444" i="1"/>
  <c r="CB444" i="1"/>
  <c r="CA444" i="1"/>
  <c r="BY444" i="1"/>
  <c r="BV444" i="1"/>
  <c r="BU444" i="1"/>
  <c r="BT444" i="1"/>
  <c r="BR444" i="1"/>
  <c r="BQ444" i="1"/>
  <c r="BO444" i="1"/>
  <c r="BN444" i="1"/>
  <c r="BL444" i="1"/>
  <c r="BK444" i="1"/>
  <c r="BJ444" i="1"/>
  <c r="BF444" i="1"/>
  <c r="BE444" i="1"/>
  <c r="BD444" i="1"/>
  <c r="BC444" i="1"/>
  <c r="BB444" i="1"/>
  <c r="BA444" i="1"/>
  <c r="AZ444" i="1"/>
  <c r="AY444" i="1"/>
  <c r="AX444" i="1"/>
  <c r="AW444" i="1"/>
  <c r="AV444" i="1"/>
  <c r="AU444" i="1"/>
  <c r="AT444" i="1"/>
  <c r="AS444" i="1"/>
  <c r="AR444" i="1"/>
  <c r="AQ444" i="1"/>
  <c r="AP444" i="1"/>
  <c r="AO444" i="1"/>
  <c r="AN444" i="1"/>
  <c r="AM444" i="1"/>
  <c r="AL444" i="1"/>
  <c r="AK444" i="1"/>
  <c r="AJ444" i="1"/>
  <c r="AI444" i="1"/>
  <c r="AH444" i="1"/>
  <c r="AG444" i="1"/>
  <c r="AF444" i="1"/>
  <c r="AE444" i="1"/>
  <c r="AD444" i="1"/>
  <c r="AC444" i="1"/>
  <c r="AB444" i="1"/>
  <c r="AA444" i="1"/>
  <c r="Z444" i="1"/>
  <c r="Y444" i="1"/>
  <c r="X444" i="1"/>
  <c r="W444" i="1"/>
  <c r="V444" i="1"/>
  <c r="U444" i="1"/>
  <c r="DL443" i="1"/>
  <c r="DK443" i="1"/>
  <c r="DJ443" i="1"/>
  <c r="DI443" i="1"/>
  <c r="DF443" i="1"/>
  <c r="DE443" i="1"/>
  <c r="DD443" i="1"/>
  <c r="DC443" i="1"/>
  <c r="DA443" i="1"/>
  <c r="CZ443" i="1"/>
  <c r="CY443" i="1"/>
  <c r="CW443" i="1"/>
  <c r="CV443" i="1"/>
  <c r="CU443" i="1"/>
  <c r="CS443" i="1"/>
  <c r="CR443" i="1"/>
  <c r="CQ443" i="1"/>
  <c r="CP443" i="1"/>
  <c r="CO443" i="1"/>
  <c r="CN443" i="1"/>
  <c r="CM443" i="1"/>
  <c r="CL443" i="1"/>
  <c r="CJ443" i="1"/>
  <c r="CI443" i="1"/>
  <c r="CH443" i="1"/>
  <c r="CG443" i="1"/>
  <c r="CF443" i="1"/>
  <c r="CE443" i="1"/>
  <c r="CC443" i="1"/>
  <c r="CB443" i="1"/>
  <c r="CA443" i="1"/>
  <c r="BY443" i="1"/>
  <c r="BV443" i="1"/>
  <c r="BU443" i="1"/>
  <c r="BT443" i="1"/>
  <c r="BR443" i="1"/>
  <c r="BQ443" i="1"/>
  <c r="BO443" i="1"/>
  <c r="BN443" i="1"/>
  <c r="BL443" i="1"/>
  <c r="BK443" i="1"/>
  <c r="BJ443" i="1"/>
  <c r="BF443" i="1"/>
  <c r="BE443" i="1"/>
  <c r="BD443" i="1"/>
  <c r="BC443" i="1"/>
  <c r="BB443" i="1"/>
  <c r="BA443" i="1"/>
  <c r="AZ443" i="1"/>
  <c r="AY443" i="1"/>
  <c r="AX443" i="1"/>
  <c r="AW443" i="1"/>
  <c r="AV443" i="1"/>
  <c r="AU443" i="1"/>
  <c r="AT443" i="1"/>
  <c r="AS443" i="1"/>
  <c r="AR443" i="1"/>
  <c r="AQ443" i="1"/>
  <c r="AP443" i="1"/>
  <c r="AO443" i="1"/>
  <c r="AN443" i="1"/>
  <c r="AM443" i="1"/>
  <c r="AL443" i="1"/>
  <c r="AK443" i="1"/>
  <c r="AJ443" i="1"/>
  <c r="AI443" i="1"/>
  <c r="AH443" i="1"/>
  <c r="AG443" i="1"/>
  <c r="AF443" i="1"/>
  <c r="AE443" i="1"/>
  <c r="AD443" i="1"/>
  <c r="AC443" i="1"/>
  <c r="AB443" i="1"/>
  <c r="AA443" i="1"/>
  <c r="Z443" i="1"/>
  <c r="Y443" i="1"/>
  <c r="X443" i="1"/>
  <c r="W443" i="1"/>
  <c r="V443" i="1"/>
  <c r="U443" i="1"/>
  <c r="DL442" i="1"/>
  <c r="DK442" i="1"/>
  <c r="DJ442" i="1"/>
  <c r="DI442" i="1"/>
  <c r="DF442" i="1"/>
  <c r="DE442" i="1"/>
  <c r="DD442" i="1"/>
  <c r="DC442" i="1"/>
  <c r="DA442" i="1"/>
  <c r="CZ442" i="1"/>
  <c r="CY442" i="1"/>
  <c r="CW442" i="1"/>
  <c r="CV442" i="1"/>
  <c r="CU442" i="1"/>
  <c r="CS442" i="1"/>
  <c r="CR442" i="1"/>
  <c r="CQ442" i="1"/>
  <c r="CP442" i="1"/>
  <c r="CO442" i="1"/>
  <c r="CN442" i="1"/>
  <c r="CM442" i="1"/>
  <c r="CL442" i="1"/>
  <c r="CJ442" i="1"/>
  <c r="CI442" i="1"/>
  <c r="CH442" i="1"/>
  <c r="CG442" i="1"/>
  <c r="CF442" i="1"/>
  <c r="CE442" i="1"/>
  <c r="CC442" i="1"/>
  <c r="CB442" i="1"/>
  <c r="CA442" i="1"/>
  <c r="BY442" i="1"/>
  <c r="BV442" i="1"/>
  <c r="BU442" i="1"/>
  <c r="BT442" i="1"/>
  <c r="BR442" i="1"/>
  <c r="BQ442" i="1"/>
  <c r="BO442" i="1"/>
  <c r="BN442" i="1"/>
  <c r="BL442" i="1"/>
  <c r="BK442" i="1"/>
  <c r="BJ442" i="1"/>
  <c r="BF442" i="1"/>
  <c r="BE442" i="1"/>
  <c r="BD442" i="1"/>
  <c r="BC442" i="1"/>
  <c r="BB442" i="1"/>
  <c r="BA442" i="1"/>
  <c r="AZ442" i="1"/>
  <c r="AY442" i="1"/>
  <c r="AX442" i="1"/>
  <c r="AW442" i="1"/>
  <c r="AV442" i="1"/>
  <c r="AU442" i="1"/>
  <c r="AT442" i="1"/>
  <c r="AS442" i="1"/>
  <c r="AR442" i="1"/>
  <c r="AQ442" i="1"/>
  <c r="AP442" i="1"/>
  <c r="AO442" i="1"/>
  <c r="AN442" i="1"/>
  <c r="AM442" i="1"/>
  <c r="AL442" i="1"/>
  <c r="AK442" i="1"/>
  <c r="AJ442" i="1"/>
  <c r="AI442" i="1"/>
  <c r="AH442" i="1"/>
  <c r="AG442" i="1"/>
  <c r="AF442" i="1"/>
  <c r="AE442" i="1"/>
  <c r="AD442" i="1"/>
  <c r="AC442" i="1"/>
  <c r="AB442" i="1"/>
  <c r="AA442" i="1"/>
  <c r="Z442" i="1"/>
  <c r="Y442" i="1"/>
  <c r="X442" i="1"/>
  <c r="W442" i="1"/>
  <c r="V442" i="1"/>
  <c r="U442" i="1"/>
  <c r="DL441" i="1"/>
  <c r="DK441" i="1"/>
  <c r="DJ441" i="1"/>
  <c r="DI441" i="1"/>
  <c r="DF441" i="1"/>
  <c r="DE441" i="1"/>
  <c r="DD441" i="1"/>
  <c r="DC441" i="1"/>
  <c r="DA441" i="1"/>
  <c r="CZ441" i="1"/>
  <c r="CY441" i="1"/>
  <c r="CW441" i="1"/>
  <c r="CV441" i="1"/>
  <c r="CU441" i="1"/>
  <c r="CS441" i="1"/>
  <c r="CR441" i="1"/>
  <c r="CQ441" i="1"/>
  <c r="CP441" i="1"/>
  <c r="CO441" i="1"/>
  <c r="CN441" i="1"/>
  <c r="CM441" i="1"/>
  <c r="CL441" i="1"/>
  <c r="CJ441" i="1"/>
  <c r="CI441" i="1"/>
  <c r="CH441" i="1"/>
  <c r="CG441" i="1"/>
  <c r="CF441" i="1"/>
  <c r="CE441" i="1"/>
  <c r="CC441" i="1"/>
  <c r="CB441" i="1"/>
  <c r="CA441" i="1"/>
  <c r="BY441" i="1"/>
  <c r="BV441" i="1"/>
  <c r="BU441" i="1"/>
  <c r="BT441" i="1"/>
  <c r="BR441" i="1"/>
  <c r="BQ441" i="1"/>
  <c r="BO441" i="1"/>
  <c r="BN441" i="1"/>
  <c r="BL441" i="1"/>
  <c r="BK441" i="1"/>
  <c r="BJ441" i="1"/>
  <c r="BF441" i="1"/>
  <c r="BE441" i="1"/>
  <c r="BD441" i="1"/>
  <c r="BC441" i="1"/>
  <c r="BB441" i="1"/>
  <c r="BA441" i="1"/>
  <c r="AZ441" i="1"/>
  <c r="AY441" i="1"/>
  <c r="AX441" i="1"/>
  <c r="AW441" i="1"/>
  <c r="AV441" i="1"/>
  <c r="AU441" i="1"/>
  <c r="AT441" i="1"/>
  <c r="AS441" i="1"/>
  <c r="AR441" i="1"/>
  <c r="AQ441" i="1"/>
  <c r="AP441" i="1"/>
  <c r="AO441" i="1"/>
  <c r="AN441" i="1"/>
  <c r="AM441" i="1"/>
  <c r="AL441" i="1"/>
  <c r="AK441" i="1"/>
  <c r="AJ441" i="1"/>
  <c r="AI441" i="1"/>
  <c r="AH441" i="1"/>
  <c r="AG441" i="1"/>
  <c r="AF441" i="1"/>
  <c r="AE441" i="1"/>
  <c r="AD441" i="1"/>
  <c r="AC441" i="1"/>
  <c r="AB441" i="1"/>
  <c r="AA441" i="1"/>
  <c r="Z441" i="1"/>
  <c r="Y441" i="1"/>
  <c r="X441" i="1"/>
  <c r="W441" i="1"/>
  <c r="V441" i="1"/>
  <c r="U441" i="1"/>
  <c r="DL440" i="1"/>
  <c r="DK440" i="1"/>
  <c r="DJ440" i="1"/>
  <c r="DI440" i="1"/>
  <c r="DF440" i="1"/>
  <c r="DE440" i="1"/>
  <c r="DD440" i="1"/>
  <c r="DC440" i="1"/>
  <c r="DA440" i="1"/>
  <c r="CZ440" i="1"/>
  <c r="CY440" i="1"/>
  <c r="CW440" i="1"/>
  <c r="CV440" i="1"/>
  <c r="CU440" i="1"/>
  <c r="CS440" i="1"/>
  <c r="CR440" i="1"/>
  <c r="CQ440" i="1"/>
  <c r="CP440" i="1"/>
  <c r="CO440" i="1"/>
  <c r="CN440" i="1"/>
  <c r="CM440" i="1"/>
  <c r="CL440" i="1"/>
  <c r="CJ440" i="1"/>
  <c r="CI440" i="1"/>
  <c r="CH440" i="1"/>
  <c r="CG440" i="1"/>
  <c r="CF440" i="1"/>
  <c r="CE440" i="1"/>
  <c r="CC440" i="1"/>
  <c r="CB440" i="1"/>
  <c r="CA440" i="1"/>
  <c r="BY440" i="1"/>
  <c r="BV440" i="1"/>
  <c r="BU440" i="1"/>
  <c r="BT440" i="1"/>
  <c r="BR440" i="1"/>
  <c r="BQ440" i="1"/>
  <c r="BO440" i="1"/>
  <c r="BN440" i="1"/>
  <c r="BL440" i="1"/>
  <c r="BK440" i="1"/>
  <c r="BJ440" i="1"/>
  <c r="BF440" i="1"/>
  <c r="BE440" i="1"/>
  <c r="BD440" i="1"/>
  <c r="BC440" i="1"/>
  <c r="BB440" i="1"/>
  <c r="BA440" i="1"/>
  <c r="AZ440" i="1"/>
  <c r="AY440" i="1"/>
  <c r="AX440" i="1"/>
  <c r="AW440" i="1"/>
  <c r="AV440" i="1"/>
  <c r="AU440" i="1"/>
  <c r="AT440" i="1"/>
  <c r="AS440" i="1"/>
  <c r="AR440" i="1"/>
  <c r="AQ440" i="1"/>
  <c r="AP440" i="1"/>
  <c r="AO440" i="1"/>
  <c r="AN440" i="1"/>
  <c r="AM440" i="1"/>
  <c r="AL440" i="1"/>
  <c r="AK440" i="1"/>
  <c r="AJ440" i="1"/>
  <c r="AI440" i="1"/>
  <c r="AH440" i="1"/>
  <c r="AG440" i="1"/>
  <c r="AF440" i="1"/>
  <c r="AE440" i="1"/>
  <c r="AD440" i="1"/>
  <c r="AC440" i="1"/>
  <c r="AB440" i="1"/>
  <c r="AA440" i="1"/>
  <c r="Z440" i="1"/>
  <c r="Y440" i="1"/>
  <c r="X440" i="1"/>
  <c r="W440" i="1"/>
  <c r="V440" i="1"/>
  <c r="U440" i="1"/>
  <c r="DL439" i="1"/>
  <c r="DK439" i="1"/>
  <c r="DJ439" i="1"/>
  <c r="DI439" i="1"/>
  <c r="DF439" i="1"/>
  <c r="DE439" i="1"/>
  <c r="DD439" i="1"/>
  <c r="DC439" i="1"/>
  <c r="DA439" i="1"/>
  <c r="CZ439" i="1"/>
  <c r="CY439" i="1"/>
  <c r="CW439" i="1"/>
  <c r="CV439" i="1"/>
  <c r="CU439" i="1"/>
  <c r="CS439" i="1"/>
  <c r="CR439" i="1"/>
  <c r="CQ439" i="1"/>
  <c r="CP439" i="1"/>
  <c r="CO439" i="1"/>
  <c r="CN439" i="1"/>
  <c r="CM439" i="1"/>
  <c r="CL439" i="1"/>
  <c r="CJ439" i="1"/>
  <c r="CI439" i="1"/>
  <c r="CH439" i="1"/>
  <c r="CG439" i="1"/>
  <c r="CF439" i="1"/>
  <c r="CE439" i="1"/>
  <c r="CC439" i="1"/>
  <c r="CB439" i="1"/>
  <c r="CA439" i="1"/>
  <c r="BY439" i="1"/>
  <c r="BV439" i="1"/>
  <c r="BU439" i="1"/>
  <c r="BT439" i="1"/>
  <c r="BR439" i="1"/>
  <c r="BQ439" i="1"/>
  <c r="BO439" i="1"/>
  <c r="BN439" i="1"/>
  <c r="BL439" i="1"/>
  <c r="BK439" i="1"/>
  <c r="BJ439" i="1"/>
  <c r="BF439" i="1"/>
  <c r="BE439" i="1"/>
  <c r="BD439" i="1"/>
  <c r="BC439" i="1"/>
  <c r="BB439" i="1"/>
  <c r="BA439" i="1"/>
  <c r="AZ439" i="1"/>
  <c r="AY439" i="1"/>
  <c r="AX439" i="1"/>
  <c r="AW439" i="1"/>
  <c r="AV439" i="1"/>
  <c r="AU439" i="1"/>
  <c r="AT439" i="1"/>
  <c r="AS439" i="1"/>
  <c r="AR439" i="1"/>
  <c r="AQ439" i="1"/>
  <c r="AP439" i="1"/>
  <c r="AO439" i="1"/>
  <c r="AN439" i="1"/>
  <c r="AM439" i="1"/>
  <c r="AL439" i="1"/>
  <c r="AK439" i="1"/>
  <c r="AJ439" i="1"/>
  <c r="AI439" i="1"/>
  <c r="AH439" i="1"/>
  <c r="AG439" i="1"/>
  <c r="AF439" i="1"/>
  <c r="AE439" i="1"/>
  <c r="AD439" i="1"/>
  <c r="AC439" i="1"/>
  <c r="AB439" i="1"/>
  <c r="AA439" i="1"/>
  <c r="Z439" i="1"/>
  <c r="Y439" i="1"/>
  <c r="X439" i="1"/>
  <c r="W439" i="1"/>
  <c r="V439" i="1"/>
  <c r="U439" i="1"/>
  <c r="DL438" i="1"/>
  <c r="DK438" i="1"/>
  <c r="DJ438" i="1"/>
  <c r="DI438" i="1"/>
  <c r="DF438" i="1"/>
  <c r="DE438" i="1"/>
  <c r="DD438" i="1"/>
  <c r="DC438" i="1"/>
  <c r="DA438" i="1"/>
  <c r="CZ438" i="1"/>
  <c r="CY438" i="1"/>
  <c r="CW438" i="1"/>
  <c r="CV438" i="1"/>
  <c r="CU438" i="1"/>
  <c r="CS438" i="1"/>
  <c r="CR438" i="1"/>
  <c r="CQ438" i="1"/>
  <c r="CP438" i="1"/>
  <c r="CO438" i="1"/>
  <c r="CN438" i="1"/>
  <c r="CM438" i="1"/>
  <c r="CL438" i="1"/>
  <c r="CJ438" i="1"/>
  <c r="CI438" i="1"/>
  <c r="CH438" i="1"/>
  <c r="CG438" i="1"/>
  <c r="CF438" i="1"/>
  <c r="CE438" i="1"/>
  <c r="CC438" i="1"/>
  <c r="CB438" i="1"/>
  <c r="CA438" i="1"/>
  <c r="BY438" i="1"/>
  <c r="BV438" i="1"/>
  <c r="BU438" i="1"/>
  <c r="BT438" i="1"/>
  <c r="BR438" i="1"/>
  <c r="BQ438" i="1"/>
  <c r="BO438" i="1"/>
  <c r="BN438" i="1"/>
  <c r="BL438" i="1"/>
  <c r="BK438" i="1"/>
  <c r="BJ438" i="1"/>
  <c r="BF438" i="1"/>
  <c r="BE438" i="1"/>
  <c r="BD438" i="1"/>
  <c r="BC438" i="1"/>
  <c r="BB438" i="1"/>
  <c r="BA438" i="1"/>
  <c r="AZ438" i="1"/>
  <c r="AY438" i="1"/>
  <c r="AX438" i="1"/>
  <c r="AW438" i="1"/>
  <c r="AV438" i="1"/>
  <c r="AU438" i="1"/>
  <c r="AT438" i="1"/>
  <c r="AS438" i="1"/>
  <c r="AR438" i="1"/>
  <c r="AQ438" i="1"/>
  <c r="AP438" i="1"/>
  <c r="AO438" i="1"/>
  <c r="AN438" i="1"/>
  <c r="AM438" i="1"/>
  <c r="AL438" i="1"/>
  <c r="AK438" i="1"/>
  <c r="AJ438" i="1"/>
  <c r="AI438" i="1"/>
  <c r="AH438" i="1"/>
  <c r="AG438" i="1"/>
  <c r="AF438" i="1"/>
  <c r="AE438" i="1"/>
  <c r="AD438" i="1"/>
  <c r="AC438" i="1"/>
  <c r="AB438" i="1"/>
  <c r="AA438" i="1"/>
  <c r="Z438" i="1"/>
  <c r="Y438" i="1"/>
  <c r="X438" i="1"/>
  <c r="W438" i="1"/>
  <c r="V438" i="1"/>
  <c r="U438" i="1"/>
  <c r="DL437" i="1"/>
  <c r="DK437" i="1"/>
  <c r="DJ437" i="1"/>
  <c r="DI437" i="1"/>
  <c r="DF437" i="1"/>
  <c r="DE437" i="1"/>
  <c r="DD437" i="1"/>
  <c r="DC437" i="1"/>
  <c r="DA437" i="1"/>
  <c r="CZ437" i="1"/>
  <c r="CY437" i="1"/>
  <c r="CW437" i="1"/>
  <c r="CV437" i="1"/>
  <c r="CU437" i="1"/>
  <c r="CS437" i="1"/>
  <c r="CR437" i="1"/>
  <c r="CQ437" i="1"/>
  <c r="CP437" i="1"/>
  <c r="CO437" i="1"/>
  <c r="CN437" i="1"/>
  <c r="CM437" i="1"/>
  <c r="CL437" i="1"/>
  <c r="CJ437" i="1"/>
  <c r="CI437" i="1"/>
  <c r="CH437" i="1"/>
  <c r="CG437" i="1"/>
  <c r="CF437" i="1"/>
  <c r="CE437" i="1"/>
  <c r="CC437" i="1"/>
  <c r="CB437" i="1"/>
  <c r="CA437" i="1"/>
  <c r="BY437" i="1"/>
  <c r="BV437" i="1"/>
  <c r="BU437" i="1"/>
  <c r="BT437" i="1"/>
  <c r="BR437" i="1"/>
  <c r="BQ437" i="1"/>
  <c r="BO437" i="1"/>
  <c r="BN437" i="1"/>
  <c r="BL437" i="1"/>
  <c r="BK437" i="1"/>
  <c r="BJ437" i="1"/>
  <c r="BF437" i="1"/>
  <c r="BE437" i="1"/>
  <c r="BD437" i="1"/>
  <c r="BC437" i="1"/>
  <c r="BB437" i="1"/>
  <c r="BA437" i="1"/>
  <c r="AZ437" i="1"/>
  <c r="AY437" i="1"/>
  <c r="AX437" i="1"/>
  <c r="AW437" i="1"/>
  <c r="AV437" i="1"/>
  <c r="AU437" i="1"/>
  <c r="AT437" i="1"/>
  <c r="AS437" i="1"/>
  <c r="AR437" i="1"/>
  <c r="AQ437" i="1"/>
  <c r="AP437" i="1"/>
  <c r="AO437" i="1"/>
  <c r="AN437" i="1"/>
  <c r="AM437" i="1"/>
  <c r="AL437" i="1"/>
  <c r="AK437" i="1"/>
  <c r="AJ437" i="1"/>
  <c r="AI437" i="1"/>
  <c r="AH437" i="1"/>
  <c r="AG437" i="1"/>
  <c r="AF437" i="1"/>
  <c r="AE437" i="1"/>
  <c r="AD437" i="1"/>
  <c r="AC437" i="1"/>
  <c r="AB437" i="1"/>
  <c r="AA437" i="1"/>
  <c r="Z437" i="1"/>
  <c r="Y437" i="1"/>
  <c r="X437" i="1"/>
  <c r="W437" i="1"/>
  <c r="V437" i="1"/>
  <c r="U437" i="1"/>
  <c r="DL436" i="1"/>
  <c r="DK436" i="1"/>
  <c r="DJ436" i="1"/>
  <c r="DI436" i="1"/>
  <c r="DF436" i="1"/>
  <c r="DE436" i="1"/>
  <c r="DD436" i="1"/>
  <c r="DC436" i="1"/>
  <c r="DA436" i="1"/>
  <c r="CZ436" i="1"/>
  <c r="CY436" i="1"/>
  <c r="CW436" i="1"/>
  <c r="CV436" i="1"/>
  <c r="CU436" i="1"/>
  <c r="CS436" i="1"/>
  <c r="CR436" i="1"/>
  <c r="CQ436" i="1"/>
  <c r="CP436" i="1"/>
  <c r="CO436" i="1"/>
  <c r="CN436" i="1"/>
  <c r="CM436" i="1"/>
  <c r="CL436" i="1"/>
  <c r="CJ436" i="1"/>
  <c r="CI436" i="1"/>
  <c r="CH436" i="1"/>
  <c r="CG436" i="1"/>
  <c r="CF436" i="1"/>
  <c r="CE436" i="1"/>
  <c r="CC436" i="1"/>
  <c r="CB436" i="1"/>
  <c r="CA436" i="1"/>
  <c r="BY436" i="1"/>
  <c r="BV436" i="1"/>
  <c r="BU436" i="1"/>
  <c r="BT436" i="1"/>
  <c r="BR436" i="1"/>
  <c r="BQ436" i="1"/>
  <c r="BO436" i="1"/>
  <c r="BN436" i="1"/>
  <c r="BL436" i="1"/>
  <c r="BK436" i="1"/>
  <c r="BJ436" i="1"/>
  <c r="BF436" i="1"/>
  <c r="BE436" i="1"/>
  <c r="BD436" i="1"/>
  <c r="BC436" i="1"/>
  <c r="BB436" i="1"/>
  <c r="BA436" i="1"/>
  <c r="AZ436" i="1"/>
  <c r="AY436" i="1"/>
  <c r="AX436" i="1"/>
  <c r="AW436" i="1"/>
  <c r="AV436" i="1"/>
  <c r="AU436" i="1"/>
  <c r="AT436" i="1"/>
  <c r="AS436" i="1"/>
  <c r="AR436" i="1"/>
  <c r="AQ436" i="1"/>
  <c r="AP436" i="1"/>
  <c r="AO436" i="1"/>
  <c r="AN436" i="1"/>
  <c r="AM436" i="1"/>
  <c r="AL436" i="1"/>
  <c r="AK436" i="1"/>
  <c r="AJ436" i="1"/>
  <c r="AI436" i="1"/>
  <c r="AH436" i="1"/>
  <c r="AG436" i="1"/>
  <c r="AF436" i="1"/>
  <c r="AE436" i="1"/>
  <c r="AD436" i="1"/>
  <c r="AC436" i="1"/>
  <c r="AB436" i="1"/>
  <c r="AA436" i="1"/>
  <c r="Z436" i="1"/>
  <c r="Y436" i="1"/>
  <c r="X436" i="1"/>
  <c r="W436" i="1"/>
  <c r="V436" i="1"/>
  <c r="U436" i="1"/>
  <c r="DL435" i="1"/>
  <c r="DK435" i="1"/>
  <c r="DJ435" i="1"/>
  <c r="DI435" i="1"/>
  <c r="DF435" i="1"/>
  <c r="DE435" i="1"/>
  <c r="DD435" i="1"/>
  <c r="DC435" i="1"/>
  <c r="DA435" i="1"/>
  <c r="CZ435" i="1"/>
  <c r="CY435" i="1"/>
  <c r="CW435" i="1"/>
  <c r="CV435" i="1"/>
  <c r="CU435" i="1"/>
  <c r="CS435" i="1"/>
  <c r="CR435" i="1"/>
  <c r="CQ435" i="1"/>
  <c r="CP435" i="1"/>
  <c r="CO435" i="1"/>
  <c r="CN435" i="1"/>
  <c r="CM435" i="1"/>
  <c r="CL435" i="1"/>
  <c r="CJ435" i="1"/>
  <c r="CI435" i="1"/>
  <c r="CH435" i="1"/>
  <c r="CG435" i="1"/>
  <c r="CF435" i="1"/>
  <c r="CE435" i="1"/>
  <c r="CC435" i="1"/>
  <c r="CB435" i="1"/>
  <c r="CA435" i="1"/>
  <c r="BY435" i="1"/>
  <c r="BV435" i="1"/>
  <c r="BU435" i="1"/>
  <c r="BT435" i="1"/>
  <c r="BR435" i="1"/>
  <c r="BQ435" i="1"/>
  <c r="BO435" i="1"/>
  <c r="BN435" i="1"/>
  <c r="BL435" i="1"/>
  <c r="BK435" i="1"/>
  <c r="BJ435" i="1"/>
  <c r="BF435" i="1"/>
  <c r="BE435" i="1"/>
  <c r="BD435" i="1"/>
  <c r="BC435" i="1"/>
  <c r="BB435" i="1"/>
  <c r="BA435" i="1"/>
  <c r="AZ435" i="1"/>
  <c r="AY435" i="1"/>
  <c r="AX435" i="1"/>
  <c r="AW435" i="1"/>
  <c r="AV435" i="1"/>
  <c r="AU435" i="1"/>
  <c r="AT435" i="1"/>
  <c r="AS435" i="1"/>
  <c r="AR435" i="1"/>
  <c r="AQ435" i="1"/>
  <c r="AP435" i="1"/>
  <c r="AO435" i="1"/>
  <c r="AN435" i="1"/>
  <c r="AM435" i="1"/>
  <c r="AL435" i="1"/>
  <c r="AK435" i="1"/>
  <c r="AJ435" i="1"/>
  <c r="AI435" i="1"/>
  <c r="AH435" i="1"/>
  <c r="AG435" i="1"/>
  <c r="AF435" i="1"/>
  <c r="AE435" i="1"/>
  <c r="AD435" i="1"/>
  <c r="AC435" i="1"/>
  <c r="AB435" i="1"/>
  <c r="AA435" i="1"/>
  <c r="Z435" i="1"/>
  <c r="Y435" i="1"/>
  <c r="X435" i="1"/>
  <c r="W435" i="1"/>
  <c r="V435" i="1"/>
  <c r="U435" i="1"/>
  <c r="DL434" i="1"/>
  <c r="DK434" i="1"/>
  <c r="DJ434" i="1"/>
  <c r="DI434" i="1"/>
  <c r="DF434" i="1"/>
  <c r="DE434" i="1"/>
  <c r="DD434" i="1"/>
  <c r="DC434" i="1"/>
  <c r="DA434" i="1"/>
  <c r="CZ434" i="1"/>
  <c r="CY434" i="1"/>
  <c r="CW434" i="1"/>
  <c r="CV434" i="1"/>
  <c r="CU434" i="1"/>
  <c r="CS434" i="1"/>
  <c r="CR434" i="1"/>
  <c r="CQ434" i="1"/>
  <c r="CP434" i="1"/>
  <c r="CO434" i="1"/>
  <c r="CN434" i="1"/>
  <c r="CM434" i="1"/>
  <c r="CL434" i="1"/>
  <c r="CJ434" i="1"/>
  <c r="CI434" i="1"/>
  <c r="CH434" i="1"/>
  <c r="CG434" i="1"/>
  <c r="CF434" i="1"/>
  <c r="CE434" i="1"/>
  <c r="CC434" i="1"/>
  <c r="CB434" i="1"/>
  <c r="CA434" i="1"/>
  <c r="BY434" i="1"/>
  <c r="BV434" i="1"/>
  <c r="BU434" i="1"/>
  <c r="BT434" i="1"/>
  <c r="BR434" i="1"/>
  <c r="BQ434" i="1"/>
  <c r="BO434" i="1"/>
  <c r="BN434" i="1"/>
  <c r="BL434" i="1"/>
  <c r="BK434" i="1"/>
  <c r="BJ434" i="1"/>
  <c r="BF434" i="1"/>
  <c r="BE434" i="1"/>
  <c r="BD434" i="1"/>
  <c r="BC434" i="1"/>
  <c r="BB434" i="1"/>
  <c r="BA434" i="1"/>
  <c r="AZ434" i="1"/>
  <c r="AY434" i="1"/>
  <c r="AX434" i="1"/>
  <c r="AW434" i="1"/>
  <c r="AV434" i="1"/>
  <c r="AU434" i="1"/>
  <c r="AT434" i="1"/>
  <c r="AS434" i="1"/>
  <c r="AR434" i="1"/>
  <c r="AQ434" i="1"/>
  <c r="AP434" i="1"/>
  <c r="AO434" i="1"/>
  <c r="AN434" i="1"/>
  <c r="AM434" i="1"/>
  <c r="AL434" i="1"/>
  <c r="AK434" i="1"/>
  <c r="AJ434" i="1"/>
  <c r="AI434" i="1"/>
  <c r="AH434" i="1"/>
  <c r="AG434" i="1"/>
  <c r="AF434" i="1"/>
  <c r="AE434" i="1"/>
  <c r="AD434" i="1"/>
  <c r="AC434" i="1"/>
  <c r="AB434" i="1"/>
  <c r="AA434" i="1"/>
  <c r="Z434" i="1"/>
  <c r="Y434" i="1"/>
  <c r="X434" i="1"/>
  <c r="W434" i="1"/>
  <c r="V434" i="1"/>
  <c r="U434" i="1"/>
  <c r="DL433" i="1"/>
  <c r="DK433" i="1"/>
  <c r="DJ433" i="1"/>
  <c r="DI433" i="1"/>
  <c r="DF433" i="1"/>
  <c r="DE433" i="1"/>
  <c r="DD433" i="1"/>
  <c r="DC433" i="1"/>
  <c r="DA433" i="1"/>
  <c r="CZ433" i="1"/>
  <c r="CY433" i="1"/>
  <c r="CW433" i="1"/>
  <c r="CV433" i="1"/>
  <c r="CU433" i="1"/>
  <c r="CS433" i="1"/>
  <c r="CR433" i="1"/>
  <c r="CQ433" i="1"/>
  <c r="CP433" i="1"/>
  <c r="CO433" i="1"/>
  <c r="CN433" i="1"/>
  <c r="CM433" i="1"/>
  <c r="CL433" i="1"/>
  <c r="CJ433" i="1"/>
  <c r="CI433" i="1"/>
  <c r="CH433" i="1"/>
  <c r="CG433" i="1"/>
  <c r="CF433" i="1"/>
  <c r="CE433" i="1"/>
  <c r="CC433" i="1"/>
  <c r="CB433" i="1"/>
  <c r="CA433" i="1"/>
  <c r="BY433" i="1"/>
  <c r="BV433" i="1"/>
  <c r="BU433" i="1"/>
  <c r="BT433" i="1"/>
  <c r="BR433" i="1"/>
  <c r="BQ433" i="1"/>
  <c r="BO433" i="1"/>
  <c r="BN433" i="1"/>
  <c r="BL433" i="1"/>
  <c r="BK433" i="1"/>
  <c r="BJ433" i="1"/>
  <c r="BF433" i="1"/>
  <c r="BE433" i="1"/>
  <c r="BD433" i="1"/>
  <c r="BC433" i="1"/>
  <c r="BB433" i="1"/>
  <c r="BA433" i="1"/>
  <c r="AZ433" i="1"/>
  <c r="AY433" i="1"/>
  <c r="AX433" i="1"/>
  <c r="AW433" i="1"/>
  <c r="AV433" i="1"/>
  <c r="AU433" i="1"/>
  <c r="AT433" i="1"/>
  <c r="AS433" i="1"/>
  <c r="AR433" i="1"/>
  <c r="AQ433" i="1"/>
  <c r="AP433" i="1"/>
  <c r="AO433" i="1"/>
  <c r="AN433" i="1"/>
  <c r="AM433" i="1"/>
  <c r="AL433" i="1"/>
  <c r="AK433" i="1"/>
  <c r="AJ433" i="1"/>
  <c r="AI433" i="1"/>
  <c r="AH433" i="1"/>
  <c r="AG433" i="1"/>
  <c r="AF433" i="1"/>
  <c r="AE433" i="1"/>
  <c r="AD433" i="1"/>
  <c r="AC433" i="1"/>
  <c r="AB433" i="1"/>
  <c r="AA433" i="1"/>
  <c r="Z433" i="1"/>
  <c r="Y433" i="1"/>
  <c r="X433" i="1"/>
  <c r="W433" i="1"/>
  <c r="V433" i="1"/>
  <c r="U433" i="1"/>
  <c r="DL432" i="1"/>
  <c r="DK432" i="1"/>
  <c r="DJ432" i="1"/>
  <c r="DI432" i="1"/>
  <c r="DF432" i="1"/>
  <c r="DE432" i="1"/>
  <c r="DD432" i="1"/>
  <c r="DC432" i="1"/>
  <c r="DA432" i="1"/>
  <c r="CZ432" i="1"/>
  <c r="CY432" i="1"/>
  <c r="CW432" i="1"/>
  <c r="CV432" i="1"/>
  <c r="CU432" i="1"/>
  <c r="CS432" i="1"/>
  <c r="CR432" i="1"/>
  <c r="CQ432" i="1"/>
  <c r="CP432" i="1"/>
  <c r="CO432" i="1"/>
  <c r="CN432" i="1"/>
  <c r="CM432" i="1"/>
  <c r="CL432" i="1"/>
  <c r="CJ432" i="1"/>
  <c r="CI432" i="1"/>
  <c r="CH432" i="1"/>
  <c r="CG432" i="1"/>
  <c r="CF432" i="1"/>
  <c r="CE432" i="1"/>
  <c r="CC432" i="1"/>
  <c r="CB432" i="1"/>
  <c r="CA432" i="1"/>
  <c r="BY432" i="1"/>
  <c r="BV432" i="1"/>
  <c r="BU432" i="1"/>
  <c r="BT432" i="1"/>
  <c r="BR432" i="1"/>
  <c r="BQ432" i="1"/>
  <c r="BO432" i="1"/>
  <c r="BN432" i="1"/>
  <c r="BL432" i="1"/>
  <c r="BK432" i="1"/>
  <c r="BJ432" i="1"/>
  <c r="BF432" i="1"/>
  <c r="BE432" i="1"/>
  <c r="BD432" i="1"/>
  <c r="BC432" i="1"/>
  <c r="BB432" i="1"/>
  <c r="BA432" i="1"/>
  <c r="AZ432" i="1"/>
  <c r="AY432" i="1"/>
  <c r="AX432" i="1"/>
  <c r="AW432" i="1"/>
  <c r="AV432" i="1"/>
  <c r="AU432" i="1"/>
  <c r="AT432" i="1"/>
  <c r="AS432" i="1"/>
  <c r="AR432" i="1"/>
  <c r="AQ432" i="1"/>
  <c r="AP432" i="1"/>
  <c r="AO432" i="1"/>
  <c r="AN432" i="1"/>
  <c r="AM432" i="1"/>
  <c r="AL432" i="1"/>
  <c r="AK432" i="1"/>
  <c r="AJ432" i="1"/>
  <c r="AI432" i="1"/>
  <c r="AH432" i="1"/>
  <c r="AG432" i="1"/>
  <c r="AF432" i="1"/>
  <c r="AE432" i="1"/>
  <c r="AD432" i="1"/>
  <c r="AC432" i="1"/>
  <c r="AB432" i="1"/>
  <c r="AA432" i="1"/>
  <c r="Z432" i="1"/>
  <c r="Y432" i="1"/>
  <c r="X432" i="1"/>
  <c r="W432" i="1"/>
  <c r="V432" i="1"/>
  <c r="U432" i="1"/>
  <c r="DL431" i="1"/>
  <c r="DK431" i="1"/>
  <c r="DJ431" i="1"/>
  <c r="DI431" i="1"/>
  <c r="DF431" i="1"/>
  <c r="DE431" i="1"/>
  <c r="DD431" i="1"/>
  <c r="DC431" i="1"/>
  <c r="DA431" i="1"/>
  <c r="CZ431" i="1"/>
  <c r="CY431" i="1"/>
  <c r="CW431" i="1"/>
  <c r="CV431" i="1"/>
  <c r="CU431" i="1"/>
  <c r="CS431" i="1"/>
  <c r="CR431" i="1"/>
  <c r="CQ431" i="1"/>
  <c r="CP431" i="1"/>
  <c r="CO431" i="1"/>
  <c r="CN431" i="1"/>
  <c r="CM431" i="1"/>
  <c r="CL431" i="1"/>
  <c r="CJ431" i="1"/>
  <c r="CI431" i="1"/>
  <c r="CH431" i="1"/>
  <c r="CG431" i="1"/>
  <c r="CF431" i="1"/>
  <c r="CE431" i="1"/>
  <c r="CC431" i="1"/>
  <c r="CB431" i="1"/>
  <c r="CA431" i="1"/>
  <c r="BY431" i="1"/>
  <c r="BV431" i="1"/>
  <c r="BU431" i="1"/>
  <c r="BT431" i="1"/>
  <c r="BR431" i="1"/>
  <c r="BQ431" i="1"/>
  <c r="BO431" i="1"/>
  <c r="BN431" i="1"/>
  <c r="BL431" i="1"/>
  <c r="BK431" i="1"/>
  <c r="BJ431" i="1"/>
  <c r="BF431" i="1"/>
  <c r="BE431" i="1"/>
  <c r="BD431" i="1"/>
  <c r="BC431" i="1"/>
  <c r="BB431" i="1"/>
  <c r="BA431" i="1"/>
  <c r="AZ431" i="1"/>
  <c r="AY431" i="1"/>
  <c r="AX431" i="1"/>
  <c r="AW431" i="1"/>
  <c r="AV431" i="1"/>
  <c r="AU431" i="1"/>
  <c r="AT431" i="1"/>
  <c r="AS431" i="1"/>
  <c r="AR431" i="1"/>
  <c r="AQ431" i="1"/>
  <c r="AP431" i="1"/>
  <c r="AO431" i="1"/>
  <c r="AN431" i="1"/>
  <c r="AM431" i="1"/>
  <c r="AL431" i="1"/>
  <c r="AK431" i="1"/>
  <c r="AJ431" i="1"/>
  <c r="AI431" i="1"/>
  <c r="AH431" i="1"/>
  <c r="AG431" i="1"/>
  <c r="AF431" i="1"/>
  <c r="AE431" i="1"/>
  <c r="AD431" i="1"/>
  <c r="AC431" i="1"/>
  <c r="AB431" i="1"/>
  <c r="AA431" i="1"/>
  <c r="Z431" i="1"/>
  <c r="Y431" i="1"/>
  <c r="X431" i="1"/>
  <c r="W431" i="1"/>
  <c r="V431" i="1"/>
  <c r="U431" i="1"/>
  <c r="DL430" i="1"/>
  <c r="DK430" i="1"/>
  <c r="DJ430" i="1"/>
  <c r="DI430" i="1"/>
  <c r="DF430" i="1"/>
  <c r="DE430" i="1"/>
  <c r="DD430" i="1"/>
  <c r="DC430" i="1"/>
  <c r="DA430" i="1"/>
  <c r="CZ430" i="1"/>
  <c r="CY430" i="1"/>
  <c r="CW430" i="1"/>
  <c r="CV430" i="1"/>
  <c r="CU430" i="1"/>
  <c r="CS430" i="1"/>
  <c r="CR430" i="1"/>
  <c r="CQ430" i="1"/>
  <c r="CP430" i="1"/>
  <c r="CO430" i="1"/>
  <c r="CN430" i="1"/>
  <c r="CM430" i="1"/>
  <c r="CL430" i="1"/>
  <c r="CJ430" i="1"/>
  <c r="CI430" i="1"/>
  <c r="CH430" i="1"/>
  <c r="CG430" i="1"/>
  <c r="CF430" i="1"/>
  <c r="CE430" i="1"/>
  <c r="CC430" i="1"/>
  <c r="CB430" i="1"/>
  <c r="CA430" i="1"/>
  <c r="BY430" i="1"/>
  <c r="BV430" i="1"/>
  <c r="BU430" i="1"/>
  <c r="BT430" i="1"/>
  <c r="BR430" i="1"/>
  <c r="BQ430" i="1"/>
  <c r="BO430" i="1"/>
  <c r="BN430" i="1"/>
  <c r="BL430" i="1"/>
  <c r="BK430" i="1"/>
  <c r="BJ430" i="1"/>
  <c r="BF430" i="1"/>
  <c r="BE430" i="1"/>
  <c r="BD430" i="1"/>
  <c r="BC430" i="1"/>
  <c r="BB430" i="1"/>
  <c r="BA430" i="1"/>
  <c r="AZ430" i="1"/>
  <c r="AY430" i="1"/>
  <c r="AX430" i="1"/>
  <c r="AW430" i="1"/>
  <c r="AV430" i="1"/>
  <c r="AU430" i="1"/>
  <c r="AT430" i="1"/>
  <c r="AS430" i="1"/>
  <c r="AR430" i="1"/>
  <c r="AQ430" i="1"/>
  <c r="AP430" i="1"/>
  <c r="AO430" i="1"/>
  <c r="AN430" i="1"/>
  <c r="AM430" i="1"/>
  <c r="AL430" i="1"/>
  <c r="AK430" i="1"/>
  <c r="AJ430" i="1"/>
  <c r="AI430" i="1"/>
  <c r="AH430" i="1"/>
  <c r="AG430" i="1"/>
  <c r="AF430" i="1"/>
  <c r="AE430" i="1"/>
  <c r="AD430" i="1"/>
  <c r="AC430" i="1"/>
  <c r="AB430" i="1"/>
  <c r="AA430" i="1"/>
  <c r="Z430" i="1"/>
  <c r="Y430" i="1"/>
  <c r="X430" i="1"/>
  <c r="W430" i="1"/>
  <c r="V430" i="1"/>
  <c r="U430" i="1"/>
  <c r="DL429" i="1"/>
  <c r="DK429" i="1"/>
  <c r="DJ429" i="1"/>
  <c r="DI429" i="1"/>
  <c r="DF429" i="1"/>
  <c r="DE429" i="1"/>
  <c r="DD429" i="1"/>
  <c r="DC429" i="1"/>
  <c r="DA429" i="1"/>
  <c r="CZ429" i="1"/>
  <c r="CY429" i="1"/>
  <c r="CW429" i="1"/>
  <c r="CV429" i="1"/>
  <c r="CU429" i="1"/>
  <c r="CS429" i="1"/>
  <c r="CR429" i="1"/>
  <c r="CQ429" i="1"/>
  <c r="CP429" i="1"/>
  <c r="CO429" i="1"/>
  <c r="CN429" i="1"/>
  <c r="CM429" i="1"/>
  <c r="CL429" i="1"/>
  <c r="CJ429" i="1"/>
  <c r="CI429" i="1"/>
  <c r="CH429" i="1"/>
  <c r="CG429" i="1"/>
  <c r="CF429" i="1"/>
  <c r="CE429" i="1"/>
  <c r="CC429" i="1"/>
  <c r="CB429" i="1"/>
  <c r="CA429" i="1"/>
  <c r="BY429" i="1"/>
  <c r="BV429" i="1"/>
  <c r="BU429" i="1"/>
  <c r="BT429" i="1"/>
  <c r="BR429" i="1"/>
  <c r="BQ429" i="1"/>
  <c r="BO429" i="1"/>
  <c r="BN429" i="1"/>
  <c r="BL429" i="1"/>
  <c r="BK429" i="1"/>
  <c r="BJ429" i="1"/>
  <c r="BF429" i="1"/>
  <c r="BE429" i="1"/>
  <c r="BD429" i="1"/>
  <c r="BC429" i="1"/>
  <c r="BB429" i="1"/>
  <c r="BA429" i="1"/>
  <c r="AZ429" i="1"/>
  <c r="AY429" i="1"/>
  <c r="AX429" i="1"/>
  <c r="AW429" i="1"/>
  <c r="AV429" i="1"/>
  <c r="AU429" i="1"/>
  <c r="AT429" i="1"/>
  <c r="AS429" i="1"/>
  <c r="AR429" i="1"/>
  <c r="AQ429" i="1"/>
  <c r="AP429" i="1"/>
  <c r="AO429" i="1"/>
  <c r="AN429" i="1"/>
  <c r="AM429" i="1"/>
  <c r="AL429" i="1"/>
  <c r="AK429" i="1"/>
  <c r="AJ429" i="1"/>
  <c r="AI429" i="1"/>
  <c r="AH429" i="1"/>
  <c r="AG429" i="1"/>
  <c r="AF429" i="1"/>
  <c r="AE429" i="1"/>
  <c r="AD429" i="1"/>
  <c r="AC429" i="1"/>
  <c r="AB429" i="1"/>
  <c r="AA429" i="1"/>
  <c r="Z429" i="1"/>
  <c r="Y429" i="1"/>
  <c r="X429" i="1"/>
  <c r="W429" i="1"/>
  <c r="V429" i="1"/>
  <c r="U429" i="1"/>
  <c r="DL428" i="1"/>
  <c r="DK428" i="1"/>
  <c r="DJ428" i="1"/>
  <c r="DI428" i="1"/>
  <c r="DF428" i="1"/>
  <c r="DE428" i="1"/>
  <c r="DD428" i="1"/>
  <c r="DC428" i="1"/>
  <c r="DA428" i="1"/>
  <c r="CZ428" i="1"/>
  <c r="CY428" i="1"/>
  <c r="CW428" i="1"/>
  <c r="CV428" i="1"/>
  <c r="CU428" i="1"/>
  <c r="CS428" i="1"/>
  <c r="CR428" i="1"/>
  <c r="CQ428" i="1"/>
  <c r="CP428" i="1"/>
  <c r="CO428" i="1"/>
  <c r="CN428" i="1"/>
  <c r="CM428" i="1"/>
  <c r="CL428" i="1"/>
  <c r="CJ428" i="1"/>
  <c r="CI428" i="1"/>
  <c r="CH428" i="1"/>
  <c r="CG428" i="1"/>
  <c r="CF428" i="1"/>
  <c r="CE428" i="1"/>
  <c r="CC428" i="1"/>
  <c r="CB428" i="1"/>
  <c r="CA428" i="1"/>
  <c r="BY428" i="1"/>
  <c r="BV428" i="1"/>
  <c r="BU428" i="1"/>
  <c r="BT428" i="1"/>
  <c r="BR428" i="1"/>
  <c r="BQ428" i="1"/>
  <c r="BO428" i="1"/>
  <c r="BN428" i="1"/>
  <c r="BL428" i="1"/>
  <c r="BK428" i="1"/>
  <c r="BJ428" i="1"/>
  <c r="BF428" i="1"/>
  <c r="BE428" i="1"/>
  <c r="BD428" i="1"/>
  <c r="BC428" i="1"/>
  <c r="BB428" i="1"/>
  <c r="BA428" i="1"/>
  <c r="AZ428" i="1"/>
  <c r="AY428" i="1"/>
  <c r="AX428" i="1"/>
  <c r="AW428" i="1"/>
  <c r="AV428" i="1"/>
  <c r="AU428" i="1"/>
  <c r="AT428" i="1"/>
  <c r="AS428" i="1"/>
  <c r="AR428" i="1"/>
  <c r="AQ428" i="1"/>
  <c r="AP428" i="1"/>
  <c r="AO428" i="1"/>
  <c r="AN428" i="1"/>
  <c r="AM428" i="1"/>
  <c r="AL428" i="1"/>
  <c r="AK428" i="1"/>
  <c r="AJ428" i="1"/>
  <c r="AI428" i="1"/>
  <c r="AH428" i="1"/>
  <c r="AG428" i="1"/>
  <c r="AF428" i="1"/>
  <c r="AE428" i="1"/>
  <c r="AD428" i="1"/>
  <c r="AC428" i="1"/>
  <c r="AB428" i="1"/>
  <c r="AA428" i="1"/>
  <c r="Z428" i="1"/>
  <c r="Y428" i="1"/>
  <c r="X428" i="1"/>
  <c r="W428" i="1"/>
  <c r="V428" i="1"/>
  <c r="U428" i="1"/>
  <c r="DL427" i="1"/>
  <c r="DK427" i="1"/>
  <c r="DJ427" i="1"/>
  <c r="DI427" i="1"/>
  <c r="DF427" i="1"/>
  <c r="DE427" i="1"/>
  <c r="DD427" i="1"/>
  <c r="DC427" i="1"/>
  <c r="DA427" i="1"/>
  <c r="CZ427" i="1"/>
  <c r="CY427" i="1"/>
  <c r="CW427" i="1"/>
  <c r="CV427" i="1"/>
  <c r="CU427" i="1"/>
  <c r="CS427" i="1"/>
  <c r="CR427" i="1"/>
  <c r="CQ427" i="1"/>
  <c r="CP427" i="1"/>
  <c r="CO427" i="1"/>
  <c r="CN427" i="1"/>
  <c r="CM427" i="1"/>
  <c r="CL427" i="1"/>
  <c r="CJ427" i="1"/>
  <c r="CI427" i="1"/>
  <c r="CH427" i="1"/>
  <c r="CG427" i="1"/>
  <c r="CF427" i="1"/>
  <c r="CE427" i="1"/>
  <c r="CC427" i="1"/>
  <c r="CB427" i="1"/>
  <c r="CA427" i="1"/>
  <c r="BY427" i="1"/>
  <c r="BV427" i="1"/>
  <c r="BU427" i="1"/>
  <c r="BT427" i="1"/>
  <c r="BR427" i="1"/>
  <c r="BQ427" i="1"/>
  <c r="BO427" i="1"/>
  <c r="BN427" i="1"/>
  <c r="BL427" i="1"/>
  <c r="BK427" i="1"/>
  <c r="BJ427" i="1"/>
  <c r="BF427" i="1"/>
  <c r="BE427" i="1"/>
  <c r="BD427" i="1"/>
  <c r="BC427" i="1"/>
  <c r="BB427" i="1"/>
  <c r="BA427" i="1"/>
  <c r="AZ427" i="1"/>
  <c r="AY427" i="1"/>
  <c r="AX427" i="1"/>
  <c r="AW427" i="1"/>
  <c r="AV427" i="1"/>
  <c r="AU427" i="1"/>
  <c r="AT427" i="1"/>
  <c r="AS427" i="1"/>
  <c r="AR427" i="1"/>
  <c r="AQ427" i="1"/>
  <c r="AP427" i="1"/>
  <c r="AO427" i="1"/>
  <c r="AN427" i="1"/>
  <c r="AM427" i="1"/>
  <c r="AL427" i="1"/>
  <c r="AK427" i="1"/>
  <c r="AJ427" i="1"/>
  <c r="AI427" i="1"/>
  <c r="AH427" i="1"/>
  <c r="AG427" i="1"/>
  <c r="AF427" i="1"/>
  <c r="AE427" i="1"/>
  <c r="AD427" i="1"/>
  <c r="AC427" i="1"/>
  <c r="AB427" i="1"/>
  <c r="AA427" i="1"/>
  <c r="Z427" i="1"/>
  <c r="Y427" i="1"/>
  <c r="X427" i="1"/>
  <c r="W427" i="1"/>
  <c r="V427" i="1"/>
  <c r="U427" i="1"/>
  <c r="DL426" i="1"/>
  <c r="DK426" i="1"/>
  <c r="DJ426" i="1"/>
  <c r="DI426" i="1"/>
  <c r="DF426" i="1"/>
  <c r="DE426" i="1"/>
  <c r="DD426" i="1"/>
  <c r="DC426" i="1"/>
  <c r="DA426" i="1"/>
  <c r="CZ426" i="1"/>
  <c r="CY426" i="1"/>
  <c r="CW426" i="1"/>
  <c r="CV426" i="1"/>
  <c r="CU426" i="1"/>
  <c r="CS426" i="1"/>
  <c r="CR426" i="1"/>
  <c r="CQ426" i="1"/>
  <c r="CP426" i="1"/>
  <c r="CO426" i="1"/>
  <c r="CN426" i="1"/>
  <c r="CM426" i="1"/>
  <c r="CL426" i="1"/>
  <c r="CJ426" i="1"/>
  <c r="CI426" i="1"/>
  <c r="CH426" i="1"/>
  <c r="CG426" i="1"/>
  <c r="CF426" i="1"/>
  <c r="CE426" i="1"/>
  <c r="CC426" i="1"/>
  <c r="CB426" i="1"/>
  <c r="CA426" i="1"/>
  <c r="BY426" i="1"/>
  <c r="BV426" i="1"/>
  <c r="BU426" i="1"/>
  <c r="BT426" i="1"/>
  <c r="BR426" i="1"/>
  <c r="BQ426" i="1"/>
  <c r="BO426" i="1"/>
  <c r="BN426" i="1"/>
  <c r="BL426" i="1"/>
  <c r="BK426" i="1"/>
  <c r="BJ426" i="1"/>
  <c r="BF426" i="1"/>
  <c r="BE426" i="1"/>
  <c r="BD426" i="1"/>
  <c r="BC426" i="1"/>
  <c r="BB426" i="1"/>
  <c r="BA426" i="1"/>
  <c r="AZ426" i="1"/>
  <c r="AY426" i="1"/>
  <c r="AX426" i="1"/>
  <c r="AW426" i="1"/>
  <c r="AV426" i="1"/>
  <c r="AU426" i="1"/>
  <c r="AT426" i="1"/>
  <c r="AS426" i="1"/>
  <c r="AR426" i="1"/>
  <c r="AQ426" i="1"/>
  <c r="AP426" i="1"/>
  <c r="AO426" i="1"/>
  <c r="AN426" i="1"/>
  <c r="AM426" i="1"/>
  <c r="AL426" i="1"/>
  <c r="AK426" i="1"/>
  <c r="AJ426" i="1"/>
  <c r="AI426" i="1"/>
  <c r="AH426" i="1"/>
  <c r="AG426" i="1"/>
  <c r="AF426" i="1"/>
  <c r="AE426" i="1"/>
  <c r="AD426" i="1"/>
  <c r="AC426" i="1"/>
  <c r="AB426" i="1"/>
  <c r="AA426" i="1"/>
  <c r="Z426" i="1"/>
  <c r="Y426" i="1"/>
  <c r="X426" i="1"/>
  <c r="W426" i="1"/>
  <c r="V426" i="1"/>
  <c r="U426" i="1"/>
  <c r="DL425" i="1"/>
  <c r="DK425" i="1"/>
  <c r="DJ425" i="1"/>
  <c r="DI425" i="1"/>
  <c r="DF425" i="1"/>
  <c r="DE425" i="1"/>
  <c r="DD425" i="1"/>
  <c r="DC425" i="1"/>
  <c r="DA425" i="1"/>
  <c r="CZ425" i="1"/>
  <c r="CY425" i="1"/>
  <c r="CW425" i="1"/>
  <c r="CV425" i="1"/>
  <c r="CU425" i="1"/>
  <c r="CS425" i="1"/>
  <c r="CR425" i="1"/>
  <c r="CQ425" i="1"/>
  <c r="CP425" i="1"/>
  <c r="CO425" i="1"/>
  <c r="CN425" i="1"/>
  <c r="CM425" i="1"/>
  <c r="CL425" i="1"/>
  <c r="CJ425" i="1"/>
  <c r="CI425" i="1"/>
  <c r="CH425" i="1"/>
  <c r="CG425" i="1"/>
  <c r="CF425" i="1"/>
  <c r="CE425" i="1"/>
  <c r="CC425" i="1"/>
  <c r="CB425" i="1"/>
  <c r="CA425" i="1"/>
  <c r="BY425" i="1"/>
  <c r="BV425" i="1"/>
  <c r="BU425" i="1"/>
  <c r="BT425" i="1"/>
  <c r="BR425" i="1"/>
  <c r="BQ425" i="1"/>
  <c r="BO425" i="1"/>
  <c r="BN425" i="1"/>
  <c r="BL425" i="1"/>
  <c r="BK425" i="1"/>
  <c r="BJ425" i="1"/>
  <c r="BF425" i="1"/>
  <c r="BE425" i="1"/>
  <c r="BD425" i="1"/>
  <c r="BC425" i="1"/>
  <c r="BB425" i="1"/>
  <c r="BA425" i="1"/>
  <c r="AZ425" i="1"/>
  <c r="AY425" i="1"/>
  <c r="AX425" i="1"/>
  <c r="AW425" i="1"/>
  <c r="AV425" i="1"/>
  <c r="AU425" i="1"/>
  <c r="AT425" i="1"/>
  <c r="AS425" i="1"/>
  <c r="AR425" i="1"/>
  <c r="AQ425" i="1"/>
  <c r="AP425" i="1"/>
  <c r="AO425" i="1"/>
  <c r="AN425" i="1"/>
  <c r="AM425" i="1"/>
  <c r="AL425" i="1"/>
  <c r="AK425" i="1"/>
  <c r="AJ425" i="1"/>
  <c r="AI425" i="1"/>
  <c r="AH425" i="1"/>
  <c r="AG425" i="1"/>
  <c r="AF425" i="1"/>
  <c r="AE425" i="1"/>
  <c r="AD425" i="1"/>
  <c r="AC425" i="1"/>
  <c r="AB425" i="1"/>
  <c r="AA425" i="1"/>
  <c r="Z425" i="1"/>
  <c r="Y425" i="1"/>
  <c r="X425" i="1"/>
  <c r="W425" i="1"/>
  <c r="V425" i="1"/>
  <c r="U425" i="1"/>
  <c r="DL424" i="1"/>
  <c r="DK424" i="1"/>
  <c r="DJ424" i="1"/>
  <c r="DI424" i="1"/>
  <c r="DF424" i="1"/>
  <c r="DE424" i="1"/>
  <c r="DD424" i="1"/>
  <c r="DC424" i="1"/>
  <c r="DA424" i="1"/>
  <c r="CZ424" i="1"/>
  <c r="CY424" i="1"/>
  <c r="CW424" i="1"/>
  <c r="CV424" i="1"/>
  <c r="CU424" i="1"/>
  <c r="CS424" i="1"/>
  <c r="CR424" i="1"/>
  <c r="CQ424" i="1"/>
  <c r="CP424" i="1"/>
  <c r="CO424" i="1"/>
  <c r="CN424" i="1"/>
  <c r="CM424" i="1"/>
  <c r="CL424" i="1"/>
  <c r="CJ424" i="1"/>
  <c r="CI424" i="1"/>
  <c r="CH424" i="1"/>
  <c r="CG424" i="1"/>
  <c r="CF424" i="1"/>
  <c r="CE424" i="1"/>
  <c r="CC424" i="1"/>
  <c r="CB424" i="1"/>
  <c r="CA424" i="1"/>
  <c r="BY424" i="1"/>
  <c r="BV424" i="1"/>
  <c r="BU424" i="1"/>
  <c r="BT424" i="1"/>
  <c r="BR424" i="1"/>
  <c r="BQ424" i="1"/>
  <c r="BO424" i="1"/>
  <c r="BN424" i="1"/>
  <c r="BL424" i="1"/>
  <c r="BK424" i="1"/>
  <c r="BJ424" i="1"/>
  <c r="BF424" i="1"/>
  <c r="BE424" i="1"/>
  <c r="BD424" i="1"/>
  <c r="BC424" i="1"/>
  <c r="BB424" i="1"/>
  <c r="BA424" i="1"/>
  <c r="AZ424" i="1"/>
  <c r="AY424" i="1"/>
  <c r="AX424" i="1"/>
  <c r="AW424" i="1"/>
  <c r="AV424" i="1"/>
  <c r="AU424" i="1"/>
  <c r="AT424" i="1"/>
  <c r="AS424" i="1"/>
  <c r="AR424" i="1"/>
  <c r="AQ424" i="1"/>
  <c r="AP424" i="1"/>
  <c r="AO424" i="1"/>
  <c r="AN424" i="1"/>
  <c r="AM424" i="1"/>
  <c r="AL424" i="1"/>
  <c r="AK424" i="1"/>
  <c r="AJ424" i="1"/>
  <c r="AI424" i="1"/>
  <c r="AH424" i="1"/>
  <c r="AG424" i="1"/>
  <c r="AF424" i="1"/>
  <c r="AE424" i="1"/>
  <c r="AD424" i="1"/>
  <c r="AC424" i="1"/>
  <c r="AB424" i="1"/>
  <c r="AA424" i="1"/>
  <c r="Z424" i="1"/>
  <c r="Y424" i="1"/>
  <c r="X424" i="1"/>
  <c r="W424" i="1"/>
  <c r="V424" i="1"/>
  <c r="U424" i="1"/>
  <c r="DL423" i="1"/>
  <c r="DK423" i="1"/>
  <c r="DJ423" i="1"/>
  <c r="DI423" i="1"/>
  <c r="DF423" i="1"/>
  <c r="DE423" i="1"/>
  <c r="DD423" i="1"/>
  <c r="DC423" i="1"/>
  <c r="DA423" i="1"/>
  <c r="CZ423" i="1"/>
  <c r="CY423" i="1"/>
  <c r="CW423" i="1"/>
  <c r="CV423" i="1"/>
  <c r="CU423" i="1"/>
  <c r="CS423" i="1"/>
  <c r="CR423" i="1"/>
  <c r="CQ423" i="1"/>
  <c r="CP423" i="1"/>
  <c r="CO423" i="1"/>
  <c r="CN423" i="1"/>
  <c r="CM423" i="1"/>
  <c r="CL423" i="1"/>
  <c r="CJ423" i="1"/>
  <c r="CI423" i="1"/>
  <c r="CH423" i="1"/>
  <c r="CG423" i="1"/>
  <c r="CF423" i="1"/>
  <c r="CE423" i="1"/>
  <c r="CC423" i="1"/>
  <c r="CB423" i="1"/>
  <c r="CA423" i="1"/>
  <c r="BY423" i="1"/>
  <c r="BV423" i="1"/>
  <c r="BU423" i="1"/>
  <c r="BT423" i="1"/>
  <c r="BR423" i="1"/>
  <c r="BQ423" i="1"/>
  <c r="BO423" i="1"/>
  <c r="BN423" i="1"/>
  <c r="BL423" i="1"/>
  <c r="BK423" i="1"/>
  <c r="BJ423" i="1"/>
  <c r="BF423" i="1"/>
  <c r="BE423" i="1"/>
  <c r="BD423" i="1"/>
  <c r="BC423" i="1"/>
  <c r="BB423" i="1"/>
  <c r="BA423" i="1"/>
  <c r="AZ423" i="1"/>
  <c r="AY423" i="1"/>
  <c r="AX423" i="1"/>
  <c r="AW423" i="1"/>
  <c r="AV423" i="1"/>
  <c r="AU423" i="1"/>
  <c r="AT423" i="1"/>
  <c r="AS423" i="1"/>
  <c r="AR423" i="1"/>
  <c r="AQ423" i="1"/>
  <c r="AP423" i="1"/>
  <c r="AO423" i="1"/>
  <c r="AN423" i="1"/>
  <c r="AM423" i="1"/>
  <c r="AL423" i="1"/>
  <c r="AK423" i="1"/>
  <c r="AJ423" i="1"/>
  <c r="AI423" i="1"/>
  <c r="AH423" i="1"/>
  <c r="AG423" i="1"/>
  <c r="AF423" i="1"/>
  <c r="AE423" i="1"/>
  <c r="AD423" i="1"/>
  <c r="AC423" i="1"/>
  <c r="AB423" i="1"/>
  <c r="AA423" i="1"/>
  <c r="Z423" i="1"/>
  <c r="Y423" i="1"/>
  <c r="X423" i="1"/>
  <c r="W423" i="1"/>
  <c r="V423" i="1"/>
  <c r="U423" i="1"/>
  <c r="DL422" i="1"/>
  <c r="DK422" i="1"/>
  <c r="DJ422" i="1"/>
  <c r="DI422" i="1"/>
  <c r="DF422" i="1"/>
  <c r="DE422" i="1"/>
  <c r="DD422" i="1"/>
  <c r="DC422" i="1"/>
  <c r="DA422" i="1"/>
  <c r="CZ422" i="1"/>
  <c r="CY422" i="1"/>
  <c r="CW422" i="1"/>
  <c r="CV422" i="1"/>
  <c r="CU422" i="1"/>
  <c r="CS422" i="1"/>
  <c r="CR422" i="1"/>
  <c r="CQ422" i="1"/>
  <c r="CP422" i="1"/>
  <c r="CO422" i="1"/>
  <c r="CN422" i="1"/>
  <c r="CM422" i="1"/>
  <c r="CL422" i="1"/>
  <c r="CJ422" i="1"/>
  <c r="CI422" i="1"/>
  <c r="CH422" i="1"/>
  <c r="CG422" i="1"/>
  <c r="CF422" i="1"/>
  <c r="CE422" i="1"/>
  <c r="CC422" i="1"/>
  <c r="CB422" i="1"/>
  <c r="CA422" i="1"/>
  <c r="BY422" i="1"/>
  <c r="BV422" i="1"/>
  <c r="BU422" i="1"/>
  <c r="BT422" i="1"/>
  <c r="BR422" i="1"/>
  <c r="BQ422" i="1"/>
  <c r="BO422" i="1"/>
  <c r="BN422" i="1"/>
  <c r="BL422" i="1"/>
  <c r="BK422" i="1"/>
  <c r="BJ422" i="1"/>
  <c r="BF422" i="1"/>
  <c r="BE422" i="1"/>
  <c r="BD422" i="1"/>
  <c r="BC422" i="1"/>
  <c r="BB422" i="1"/>
  <c r="BA422" i="1"/>
  <c r="AZ422" i="1"/>
  <c r="AY422" i="1"/>
  <c r="AX422" i="1"/>
  <c r="AW422" i="1"/>
  <c r="AV422" i="1"/>
  <c r="AU422" i="1"/>
  <c r="AT422" i="1"/>
  <c r="AS422" i="1"/>
  <c r="AR422" i="1"/>
  <c r="AQ422" i="1"/>
  <c r="AP422" i="1"/>
  <c r="AO422" i="1"/>
  <c r="AN422" i="1"/>
  <c r="AM422" i="1"/>
  <c r="AL422" i="1"/>
  <c r="AK422" i="1"/>
  <c r="AJ422" i="1"/>
  <c r="AI422" i="1"/>
  <c r="AH422" i="1"/>
  <c r="AG422" i="1"/>
  <c r="AF422" i="1"/>
  <c r="AE422" i="1"/>
  <c r="AD422" i="1"/>
  <c r="AC422" i="1"/>
  <c r="AB422" i="1"/>
  <c r="AA422" i="1"/>
  <c r="Z422" i="1"/>
  <c r="Y422" i="1"/>
  <c r="X422" i="1"/>
  <c r="W422" i="1"/>
  <c r="V422" i="1"/>
  <c r="U422" i="1"/>
  <c r="DL421" i="1"/>
  <c r="DK421" i="1"/>
  <c r="DJ421" i="1"/>
  <c r="DI421" i="1"/>
  <c r="DF421" i="1"/>
  <c r="DE421" i="1"/>
  <c r="DD421" i="1"/>
  <c r="DC421" i="1"/>
  <c r="DA421" i="1"/>
  <c r="CZ421" i="1"/>
  <c r="CY421" i="1"/>
  <c r="CW421" i="1"/>
  <c r="CV421" i="1"/>
  <c r="CU421" i="1"/>
  <c r="CS421" i="1"/>
  <c r="CR421" i="1"/>
  <c r="CQ421" i="1"/>
  <c r="CP421" i="1"/>
  <c r="CO421" i="1"/>
  <c r="CN421" i="1"/>
  <c r="CM421" i="1"/>
  <c r="CL421" i="1"/>
  <c r="CJ421" i="1"/>
  <c r="CI421" i="1"/>
  <c r="CH421" i="1"/>
  <c r="CG421" i="1"/>
  <c r="CF421" i="1"/>
  <c r="CE421" i="1"/>
  <c r="CC421" i="1"/>
  <c r="CB421" i="1"/>
  <c r="CA421" i="1"/>
  <c r="BY421" i="1"/>
  <c r="BV421" i="1"/>
  <c r="BU421" i="1"/>
  <c r="BT421" i="1"/>
  <c r="BR421" i="1"/>
  <c r="BQ421" i="1"/>
  <c r="BO421" i="1"/>
  <c r="BN421" i="1"/>
  <c r="BL421" i="1"/>
  <c r="BK421" i="1"/>
  <c r="BJ421" i="1"/>
  <c r="BF421" i="1"/>
  <c r="BE421" i="1"/>
  <c r="BD421" i="1"/>
  <c r="BC421" i="1"/>
  <c r="BB421" i="1"/>
  <c r="BA421" i="1"/>
  <c r="AZ421" i="1"/>
  <c r="AY421" i="1"/>
  <c r="AX421" i="1"/>
  <c r="AW421" i="1"/>
  <c r="AV421" i="1"/>
  <c r="AU421" i="1"/>
  <c r="AT421" i="1"/>
  <c r="AS421" i="1"/>
  <c r="AR421" i="1"/>
  <c r="AQ421" i="1"/>
  <c r="AP421" i="1"/>
  <c r="AO421" i="1"/>
  <c r="AN421" i="1"/>
  <c r="AM421" i="1"/>
  <c r="AL421" i="1"/>
  <c r="AK421" i="1"/>
  <c r="AJ421" i="1"/>
  <c r="AI421" i="1"/>
  <c r="AH421" i="1"/>
  <c r="AG421" i="1"/>
  <c r="AF421" i="1"/>
  <c r="AE421" i="1"/>
  <c r="AD421" i="1"/>
  <c r="AC421" i="1"/>
  <c r="AB421" i="1"/>
  <c r="AA421" i="1"/>
  <c r="Z421" i="1"/>
  <c r="Y421" i="1"/>
  <c r="X421" i="1"/>
  <c r="W421" i="1"/>
  <c r="V421" i="1"/>
  <c r="U421" i="1"/>
  <c r="DL420" i="1"/>
  <c r="DK420" i="1"/>
  <c r="DJ420" i="1"/>
  <c r="DI420" i="1"/>
  <c r="DF420" i="1"/>
  <c r="DE420" i="1"/>
  <c r="DD420" i="1"/>
  <c r="DC420" i="1"/>
  <c r="DA420" i="1"/>
  <c r="CZ420" i="1"/>
  <c r="CY420" i="1"/>
  <c r="CW420" i="1"/>
  <c r="CV420" i="1"/>
  <c r="CU420" i="1"/>
  <c r="CS420" i="1"/>
  <c r="CR420" i="1"/>
  <c r="CQ420" i="1"/>
  <c r="CP420" i="1"/>
  <c r="CO420" i="1"/>
  <c r="CN420" i="1"/>
  <c r="CM420" i="1"/>
  <c r="CL420" i="1"/>
  <c r="CJ420" i="1"/>
  <c r="CI420" i="1"/>
  <c r="CH420" i="1"/>
  <c r="CG420" i="1"/>
  <c r="CF420" i="1"/>
  <c r="CE420" i="1"/>
  <c r="CC420" i="1"/>
  <c r="CB420" i="1"/>
  <c r="CA420" i="1"/>
  <c r="BY420" i="1"/>
  <c r="BV420" i="1"/>
  <c r="BU420" i="1"/>
  <c r="BT420" i="1"/>
  <c r="BR420" i="1"/>
  <c r="BQ420" i="1"/>
  <c r="BO420" i="1"/>
  <c r="BN420" i="1"/>
  <c r="BL420" i="1"/>
  <c r="BK420" i="1"/>
  <c r="BJ420" i="1"/>
  <c r="BF420" i="1"/>
  <c r="BE420" i="1"/>
  <c r="BD420" i="1"/>
  <c r="BC420" i="1"/>
  <c r="BB420" i="1"/>
  <c r="BA420" i="1"/>
  <c r="AZ420" i="1"/>
  <c r="AY420" i="1"/>
  <c r="AX420" i="1"/>
  <c r="AW420" i="1"/>
  <c r="AV420" i="1"/>
  <c r="AU420" i="1"/>
  <c r="AT420" i="1"/>
  <c r="AS420" i="1"/>
  <c r="AR420" i="1"/>
  <c r="AQ420" i="1"/>
  <c r="AP420" i="1"/>
  <c r="AO420" i="1"/>
  <c r="AN420" i="1"/>
  <c r="AM420" i="1"/>
  <c r="AL420" i="1"/>
  <c r="AK420" i="1"/>
  <c r="AJ420" i="1"/>
  <c r="AI420" i="1"/>
  <c r="AH420" i="1"/>
  <c r="AG420" i="1"/>
  <c r="AF420" i="1"/>
  <c r="AE420" i="1"/>
  <c r="AD420" i="1"/>
  <c r="AC420" i="1"/>
  <c r="AB420" i="1"/>
  <c r="AA420" i="1"/>
  <c r="Z420" i="1"/>
  <c r="Y420" i="1"/>
  <c r="X420" i="1"/>
  <c r="W420" i="1"/>
  <c r="V420" i="1"/>
  <c r="U420" i="1"/>
  <c r="DL419" i="1"/>
  <c r="DK419" i="1"/>
  <c r="DJ419" i="1"/>
  <c r="DI419" i="1"/>
  <c r="DF419" i="1"/>
  <c r="DE419" i="1"/>
  <c r="DD419" i="1"/>
  <c r="DC419" i="1"/>
  <c r="DA419" i="1"/>
  <c r="CZ419" i="1"/>
  <c r="CY419" i="1"/>
  <c r="CW419" i="1"/>
  <c r="CV419" i="1"/>
  <c r="CU419" i="1"/>
  <c r="CS419" i="1"/>
  <c r="CR419" i="1"/>
  <c r="CQ419" i="1"/>
  <c r="CP419" i="1"/>
  <c r="CO419" i="1"/>
  <c r="CN419" i="1"/>
  <c r="CM419" i="1"/>
  <c r="CL419" i="1"/>
  <c r="CJ419" i="1"/>
  <c r="CI419" i="1"/>
  <c r="CH419" i="1"/>
  <c r="CG419" i="1"/>
  <c r="CF419" i="1"/>
  <c r="CE419" i="1"/>
  <c r="CC419" i="1"/>
  <c r="CB419" i="1"/>
  <c r="CA419" i="1"/>
  <c r="BY419" i="1"/>
  <c r="BV419" i="1"/>
  <c r="BU419" i="1"/>
  <c r="BT419" i="1"/>
  <c r="BR419" i="1"/>
  <c r="BQ419" i="1"/>
  <c r="BO419" i="1"/>
  <c r="BN419" i="1"/>
  <c r="BL419" i="1"/>
  <c r="BK419" i="1"/>
  <c r="BJ419" i="1"/>
  <c r="BF419" i="1"/>
  <c r="BE419" i="1"/>
  <c r="BD419" i="1"/>
  <c r="BC419" i="1"/>
  <c r="BB419" i="1"/>
  <c r="BA419" i="1"/>
  <c r="AZ419" i="1"/>
  <c r="AY419" i="1"/>
  <c r="AX419" i="1"/>
  <c r="AW419" i="1"/>
  <c r="AV419" i="1"/>
  <c r="AU419" i="1"/>
  <c r="AT419" i="1"/>
  <c r="AS419" i="1"/>
  <c r="AR419" i="1"/>
  <c r="AQ419" i="1"/>
  <c r="AP419" i="1"/>
  <c r="AO419" i="1"/>
  <c r="AN419" i="1"/>
  <c r="AM419" i="1"/>
  <c r="AL419" i="1"/>
  <c r="AK419" i="1"/>
  <c r="AJ419" i="1"/>
  <c r="AI419" i="1"/>
  <c r="AH419" i="1"/>
  <c r="AG419" i="1"/>
  <c r="AF419" i="1"/>
  <c r="AE419" i="1"/>
  <c r="AD419" i="1"/>
  <c r="AC419" i="1"/>
  <c r="AB419" i="1"/>
  <c r="AA419" i="1"/>
  <c r="Z419" i="1"/>
  <c r="Y419" i="1"/>
  <c r="X419" i="1"/>
  <c r="W419" i="1"/>
  <c r="V419" i="1"/>
  <c r="U419" i="1"/>
  <c r="DL418" i="1"/>
  <c r="DK418" i="1"/>
  <c r="DJ418" i="1"/>
  <c r="DI418" i="1"/>
  <c r="DF418" i="1"/>
  <c r="DE418" i="1"/>
  <c r="DD418" i="1"/>
  <c r="DC418" i="1"/>
  <c r="DA418" i="1"/>
  <c r="CZ418" i="1"/>
  <c r="CY418" i="1"/>
  <c r="CW418" i="1"/>
  <c r="CV418" i="1"/>
  <c r="CU418" i="1"/>
  <c r="CS418" i="1"/>
  <c r="CR418" i="1"/>
  <c r="CQ418" i="1"/>
  <c r="CP418" i="1"/>
  <c r="CO418" i="1"/>
  <c r="CN418" i="1"/>
  <c r="CM418" i="1"/>
  <c r="CL418" i="1"/>
  <c r="CJ418" i="1"/>
  <c r="CI418" i="1"/>
  <c r="CH418" i="1"/>
  <c r="CG418" i="1"/>
  <c r="CF418" i="1"/>
  <c r="CE418" i="1"/>
  <c r="CC418" i="1"/>
  <c r="CB418" i="1"/>
  <c r="CA418" i="1"/>
  <c r="BY418" i="1"/>
  <c r="BV418" i="1"/>
  <c r="BU418" i="1"/>
  <c r="BT418" i="1"/>
  <c r="BR418" i="1"/>
  <c r="BQ418" i="1"/>
  <c r="BO418" i="1"/>
  <c r="BN418" i="1"/>
  <c r="BL418" i="1"/>
  <c r="BK418" i="1"/>
  <c r="BJ418" i="1"/>
  <c r="BF418" i="1"/>
  <c r="BE418" i="1"/>
  <c r="BD418" i="1"/>
  <c r="BC418" i="1"/>
  <c r="BB418" i="1"/>
  <c r="BA418" i="1"/>
  <c r="AZ418" i="1"/>
  <c r="AY418" i="1"/>
  <c r="AX418" i="1"/>
  <c r="AW418" i="1"/>
  <c r="AV418" i="1"/>
  <c r="AU418" i="1"/>
  <c r="AT418" i="1"/>
  <c r="AS418" i="1"/>
  <c r="AR418" i="1"/>
  <c r="AQ418" i="1"/>
  <c r="AP418" i="1"/>
  <c r="AO418" i="1"/>
  <c r="AN418" i="1"/>
  <c r="AM418" i="1"/>
  <c r="AL418" i="1"/>
  <c r="AK418" i="1"/>
  <c r="AJ418" i="1"/>
  <c r="AI418" i="1"/>
  <c r="AH418" i="1"/>
  <c r="AG418" i="1"/>
  <c r="AF418" i="1"/>
  <c r="AE418" i="1"/>
  <c r="AD418" i="1"/>
  <c r="AC418" i="1"/>
  <c r="AB418" i="1"/>
  <c r="AA418" i="1"/>
  <c r="Z418" i="1"/>
  <c r="Y418" i="1"/>
  <c r="X418" i="1"/>
  <c r="W418" i="1"/>
  <c r="V418" i="1"/>
  <c r="U418" i="1"/>
  <c r="DL417" i="1"/>
  <c r="DK417" i="1"/>
  <c r="DJ417" i="1"/>
  <c r="DI417" i="1"/>
  <c r="DF417" i="1"/>
  <c r="DE417" i="1"/>
  <c r="DD417" i="1"/>
  <c r="DC417" i="1"/>
  <c r="DA417" i="1"/>
  <c r="CZ417" i="1"/>
  <c r="CY417" i="1"/>
  <c r="CW417" i="1"/>
  <c r="CV417" i="1"/>
  <c r="CU417" i="1"/>
  <c r="CS417" i="1"/>
  <c r="CR417" i="1"/>
  <c r="CQ417" i="1"/>
  <c r="CP417" i="1"/>
  <c r="CO417" i="1"/>
  <c r="CN417" i="1"/>
  <c r="CM417" i="1"/>
  <c r="CL417" i="1"/>
  <c r="CJ417" i="1"/>
  <c r="CI417" i="1"/>
  <c r="CH417" i="1"/>
  <c r="CG417" i="1"/>
  <c r="CF417" i="1"/>
  <c r="CE417" i="1"/>
  <c r="CC417" i="1"/>
  <c r="CB417" i="1"/>
  <c r="CA417" i="1"/>
  <c r="BY417" i="1"/>
  <c r="BV417" i="1"/>
  <c r="BU417" i="1"/>
  <c r="BT417" i="1"/>
  <c r="BR417" i="1"/>
  <c r="BQ417" i="1"/>
  <c r="BO417" i="1"/>
  <c r="BN417" i="1"/>
  <c r="BL417" i="1"/>
  <c r="BK417" i="1"/>
  <c r="BJ417" i="1"/>
  <c r="BF417" i="1"/>
  <c r="BE417" i="1"/>
  <c r="BD417" i="1"/>
  <c r="BC417" i="1"/>
  <c r="BB417" i="1"/>
  <c r="BA417" i="1"/>
  <c r="AZ417" i="1"/>
  <c r="AY417" i="1"/>
  <c r="AX417" i="1"/>
  <c r="AW417" i="1"/>
  <c r="AV417" i="1"/>
  <c r="AU417" i="1"/>
  <c r="AT417" i="1"/>
  <c r="AS417" i="1"/>
  <c r="AR417" i="1"/>
  <c r="AQ417" i="1"/>
  <c r="AP417" i="1"/>
  <c r="AO417" i="1"/>
  <c r="AN417" i="1"/>
  <c r="AM417" i="1"/>
  <c r="AL417" i="1"/>
  <c r="AK417" i="1"/>
  <c r="AJ417" i="1"/>
  <c r="AI417" i="1"/>
  <c r="AH417" i="1"/>
  <c r="AG417" i="1"/>
  <c r="AF417" i="1"/>
  <c r="AE417" i="1"/>
  <c r="AD417" i="1"/>
  <c r="AC417" i="1"/>
  <c r="AB417" i="1"/>
  <c r="AA417" i="1"/>
  <c r="Z417" i="1"/>
  <c r="Y417" i="1"/>
  <c r="X417" i="1"/>
  <c r="W417" i="1"/>
  <c r="V417" i="1"/>
  <c r="U417" i="1"/>
  <c r="DL416" i="1"/>
  <c r="DK416" i="1"/>
  <c r="DJ416" i="1"/>
  <c r="DI416" i="1"/>
  <c r="DF416" i="1"/>
  <c r="DE416" i="1"/>
  <c r="DD416" i="1"/>
  <c r="DC416" i="1"/>
  <c r="DA416" i="1"/>
  <c r="CZ416" i="1"/>
  <c r="CY416" i="1"/>
  <c r="CW416" i="1"/>
  <c r="CV416" i="1"/>
  <c r="CU416" i="1"/>
  <c r="CS416" i="1"/>
  <c r="CR416" i="1"/>
  <c r="CQ416" i="1"/>
  <c r="CP416" i="1"/>
  <c r="CO416" i="1"/>
  <c r="CN416" i="1"/>
  <c r="CM416" i="1"/>
  <c r="CL416" i="1"/>
  <c r="CJ416" i="1"/>
  <c r="CI416" i="1"/>
  <c r="CH416" i="1"/>
  <c r="CG416" i="1"/>
  <c r="CF416" i="1"/>
  <c r="CE416" i="1"/>
  <c r="CC416" i="1"/>
  <c r="CB416" i="1"/>
  <c r="CA416" i="1"/>
  <c r="BY416" i="1"/>
  <c r="BV416" i="1"/>
  <c r="BU416" i="1"/>
  <c r="BT416" i="1"/>
  <c r="BR416" i="1"/>
  <c r="BQ416" i="1"/>
  <c r="BO416" i="1"/>
  <c r="BN416" i="1"/>
  <c r="BL416" i="1"/>
  <c r="BK416" i="1"/>
  <c r="BJ416" i="1"/>
  <c r="BF416" i="1"/>
  <c r="BE416" i="1"/>
  <c r="BD416" i="1"/>
  <c r="BC416" i="1"/>
  <c r="BB416" i="1"/>
  <c r="BA416" i="1"/>
  <c r="AZ416" i="1"/>
  <c r="AY416" i="1"/>
  <c r="AX416" i="1"/>
  <c r="AW416" i="1"/>
  <c r="AV416" i="1"/>
  <c r="AU416" i="1"/>
  <c r="AT416" i="1"/>
  <c r="AS416" i="1"/>
  <c r="AR416" i="1"/>
  <c r="AQ416" i="1"/>
  <c r="AP416" i="1"/>
  <c r="AO416" i="1"/>
  <c r="AN416" i="1"/>
  <c r="AM416" i="1"/>
  <c r="AL416" i="1"/>
  <c r="AK416" i="1"/>
  <c r="AJ416" i="1"/>
  <c r="AI416" i="1"/>
  <c r="AH416" i="1"/>
  <c r="AG416" i="1"/>
  <c r="AF416" i="1"/>
  <c r="AE416" i="1"/>
  <c r="AD416" i="1"/>
  <c r="AC416" i="1"/>
  <c r="AB416" i="1"/>
  <c r="AA416" i="1"/>
  <c r="Z416" i="1"/>
  <c r="Y416" i="1"/>
  <c r="X416" i="1"/>
  <c r="W416" i="1"/>
  <c r="V416" i="1"/>
  <c r="U416" i="1"/>
  <c r="DL415" i="1"/>
  <c r="DK415" i="1"/>
  <c r="DJ415" i="1"/>
  <c r="DI415" i="1"/>
  <c r="DF415" i="1"/>
  <c r="DE415" i="1"/>
  <c r="DD415" i="1"/>
  <c r="DC415" i="1"/>
  <c r="DA415" i="1"/>
  <c r="CZ415" i="1"/>
  <c r="CY415" i="1"/>
  <c r="CW415" i="1"/>
  <c r="CV415" i="1"/>
  <c r="CU415" i="1"/>
  <c r="CS415" i="1"/>
  <c r="CR415" i="1"/>
  <c r="CQ415" i="1"/>
  <c r="CP415" i="1"/>
  <c r="CO415" i="1"/>
  <c r="CN415" i="1"/>
  <c r="CM415" i="1"/>
  <c r="CL415" i="1"/>
  <c r="CJ415" i="1"/>
  <c r="CI415" i="1"/>
  <c r="CH415" i="1"/>
  <c r="CG415" i="1"/>
  <c r="CF415" i="1"/>
  <c r="CE415" i="1"/>
  <c r="CC415" i="1"/>
  <c r="CB415" i="1"/>
  <c r="CA415" i="1"/>
  <c r="BY415" i="1"/>
  <c r="BV415" i="1"/>
  <c r="BU415" i="1"/>
  <c r="BT415" i="1"/>
  <c r="BR415" i="1"/>
  <c r="BQ415" i="1"/>
  <c r="BO415" i="1"/>
  <c r="BN415" i="1"/>
  <c r="BL415" i="1"/>
  <c r="BK415" i="1"/>
  <c r="BJ415" i="1"/>
  <c r="BF415" i="1"/>
  <c r="BE415" i="1"/>
  <c r="BD415" i="1"/>
  <c r="BC415" i="1"/>
  <c r="BB415" i="1"/>
  <c r="BA415" i="1"/>
  <c r="AZ415" i="1"/>
  <c r="AY415" i="1"/>
  <c r="AX415" i="1"/>
  <c r="AW415" i="1"/>
  <c r="AV415" i="1"/>
  <c r="AU415" i="1"/>
  <c r="AT415" i="1"/>
  <c r="AS415" i="1"/>
  <c r="AR415" i="1"/>
  <c r="AQ415" i="1"/>
  <c r="AP415" i="1"/>
  <c r="AO415" i="1"/>
  <c r="AN415" i="1"/>
  <c r="AM415" i="1"/>
  <c r="AL415" i="1"/>
  <c r="AK415" i="1"/>
  <c r="AJ415" i="1"/>
  <c r="AI415" i="1"/>
  <c r="AH415" i="1"/>
  <c r="AG415" i="1"/>
  <c r="AF415" i="1"/>
  <c r="AE415" i="1"/>
  <c r="AD415" i="1"/>
  <c r="AC415" i="1"/>
  <c r="AB415" i="1"/>
  <c r="AA415" i="1"/>
  <c r="Z415" i="1"/>
  <c r="Y415" i="1"/>
  <c r="X415" i="1"/>
  <c r="W415" i="1"/>
  <c r="V415" i="1"/>
  <c r="U415" i="1"/>
  <c r="DL414" i="1"/>
  <c r="DK414" i="1"/>
  <c r="DJ414" i="1"/>
  <c r="DI414" i="1"/>
  <c r="DF414" i="1"/>
  <c r="DE414" i="1"/>
  <c r="DD414" i="1"/>
  <c r="DC414" i="1"/>
  <c r="DA414" i="1"/>
  <c r="CZ414" i="1"/>
  <c r="CY414" i="1"/>
  <c r="CW414" i="1"/>
  <c r="CV414" i="1"/>
  <c r="CU414" i="1"/>
  <c r="CS414" i="1"/>
  <c r="CR414" i="1"/>
  <c r="CQ414" i="1"/>
  <c r="CP414" i="1"/>
  <c r="CO414" i="1"/>
  <c r="CN414" i="1"/>
  <c r="CM414" i="1"/>
  <c r="CL414" i="1"/>
  <c r="CJ414" i="1"/>
  <c r="CI414" i="1"/>
  <c r="CH414" i="1"/>
  <c r="CG414" i="1"/>
  <c r="CF414" i="1"/>
  <c r="CE414" i="1"/>
  <c r="CC414" i="1"/>
  <c r="CB414" i="1"/>
  <c r="CA414" i="1"/>
  <c r="BY414" i="1"/>
  <c r="BV414" i="1"/>
  <c r="BU414" i="1"/>
  <c r="BT414" i="1"/>
  <c r="BR414" i="1"/>
  <c r="BQ414" i="1"/>
  <c r="BO414" i="1"/>
  <c r="BN414" i="1"/>
  <c r="BL414" i="1"/>
  <c r="BK414" i="1"/>
  <c r="BJ414" i="1"/>
  <c r="BF414" i="1"/>
  <c r="BE414" i="1"/>
  <c r="BD414" i="1"/>
  <c r="BC414" i="1"/>
  <c r="BB414" i="1"/>
  <c r="BA414" i="1"/>
  <c r="AZ414" i="1"/>
  <c r="AY414" i="1"/>
  <c r="AX414" i="1"/>
  <c r="AW414" i="1"/>
  <c r="AV414" i="1"/>
  <c r="AU414" i="1"/>
  <c r="AT414" i="1"/>
  <c r="AS414" i="1"/>
  <c r="AR414" i="1"/>
  <c r="AQ414" i="1"/>
  <c r="AP414" i="1"/>
  <c r="AO414" i="1"/>
  <c r="AN414" i="1"/>
  <c r="AM414" i="1"/>
  <c r="AL414" i="1"/>
  <c r="AK414" i="1"/>
  <c r="AJ414" i="1"/>
  <c r="AI414" i="1"/>
  <c r="AH414" i="1"/>
  <c r="AG414" i="1"/>
  <c r="AF414" i="1"/>
  <c r="AE414" i="1"/>
  <c r="AD414" i="1"/>
  <c r="AC414" i="1"/>
  <c r="AB414" i="1"/>
  <c r="AA414" i="1"/>
  <c r="Z414" i="1"/>
  <c r="Y414" i="1"/>
  <c r="X414" i="1"/>
  <c r="W414" i="1"/>
  <c r="V414" i="1"/>
  <c r="U414" i="1"/>
  <c r="DL413" i="1"/>
  <c r="DK413" i="1"/>
  <c r="DJ413" i="1"/>
  <c r="DI413" i="1"/>
  <c r="DF413" i="1"/>
  <c r="DE413" i="1"/>
  <c r="DD413" i="1"/>
  <c r="DC413" i="1"/>
  <c r="DA413" i="1"/>
  <c r="CZ413" i="1"/>
  <c r="CY413" i="1"/>
  <c r="CW413" i="1"/>
  <c r="CV413" i="1"/>
  <c r="CU413" i="1"/>
  <c r="CS413" i="1"/>
  <c r="CR413" i="1"/>
  <c r="CQ413" i="1"/>
  <c r="CP413" i="1"/>
  <c r="CO413" i="1"/>
  <c r="CN413" i="1"/>
  <c r="CM413" i="1"/>
  <c r="CL413" i="1"/>
  <c r="CJ413" i="1"/>
  <c r="CI413" i="1"/>
  <c r="CH413" i="1"/>
  <c r="CG413" i="1"/>
  <c r="CF413" i="1"/>
  <c r="CE413" i="1"/>
  <c r="CC413" i="1"/>
  <c r="CB413" i="1"/>
  <c r="CA413" i="1"/>
  <c r="BY413" i="1"/>
  <c r="BV413" i="1"/>
  <c r="BU413" i="1"/>
  <c r="BT413" i="1"/>
  <c r="BR413" i="1"/>
  <c r="BQ413" i="1"/>
  <c r="BO413" i="1"/>
  <c r="BN413" i="1"/>
  <c r="BL413" i="1"/>
  <c r="BK413" i="1"/>
  <c r="BJ413" i="1"/>
  <c r="BF413" i="1"/>
  <c r="BE413" i="1"/>
  <c r="BD413" i="1"/>
  <c r="BC413" i="1"/>
  <c r="BB413" i="1"/>
  <c r="BA413" i="1"/>
  <c r="AZ413" i="1"/>
  <c r="AY413" i="1"/>
  <c r="AX413" i="1"/>
  <c r="AW413" i="1"/>
  <c r="AV413" i="1"/>
  <c r="AU413" i="1"/>
  <c r="AT413" i="1"/>
  <c r="AS413" i="1"/>
  <c r="AR413" i="1"/>
  <c r="AQ413" i="1"/>
  <c r="AP413" i="1"/>
  <c r="AO413" i="1"/>
  <c r="AN413" i="1"/>
  <c r="AM413" i="1"/>
  <c r="AL413" i="1"/>
  <c r="AK413" i="1"/>
  <c r="AJ413" i="1"/>
  <c r="AI413" i="1"/>
  <c r="AH413" i="1"/>
  <c r="AG413" i="1"/>
  <c r="AF413" i="1"/>
  <c r="AE413" i="1"/>
  <c r="AD413" i="1"/>
  <c r="AC413" i="1"/>
  <c r="AB413" i="1"/>
  <c r="AA413" i="1"/>
  <c r="Z413" i="1"/>
  <c r="Y413" i="1"/>
  <c r="X413" i="1"/>
  <c r="W413" i="1"/>
  <c r="V413" i="1"/>
  <c r="U413" i="1"/>
  <c r="DL412" i="1"/>
  <c r="DK412" i="1"/>
  <c r="DJ412" i="1"/>
  <c r="DI412" i="1"/>
  <c r="DF412" i="1"/>
  <c r="DE412" i="1"/>
  <c r="DD412" i="1"/>
  <c r="DC412" i="1"/>
  <c r="DA412" i="1"/>
  <c r="CZ412" i="1"/>
  <c r="CY412" i="1"/>
  <c r="CW412" i="1"/>
  <c r="CV412" i="1"/>
  <c r="CU412" i="1"/>
  <c r="CS412" i="1"/>
  <c r="CR412" i="1"/>
  <c r="CQ412" i="1"/>
  <c r="CP412" i="1"/>
  <c r="CO412" i="1"/>
  <c r="CN412" i="1"/>
  <c r="CM412" i="1"/>
  <c r="CL412" i="1"/>
  <c r="CJ412" i="1"/>
  <c r="CI412" i="1"/>
  <c r="CH412" i="1"/>
  <c r="CG412" i="1"/>
  <c r="CF412" i="1"/>
  <c r="CE412" i="1"/>
  <c r="CC412" i="1"/>
  <c r="CB412" i="1"/>
  <c r="CA412" i="1"/>
  <c r="BY412" i="1"/>
  <c r="BV412" i="1"/>
  <c r="BU412" i="1"/>
  <c r="BT412" i="1"/>
  <c r="BR412" i="1"/>
  <c r="BQ412" i="1"/>
  <c r="BO412" i="1"/>
  <c r="BN412" i="1"/>
  <c r="BL412" i="1"/>
  <c r="BK412" i="1"/>
  <c r="BJ412" i="1"/>
  <c r="BF412" i="1"/>
  <c r="BE412" i="1"/>
  <c r="BD412" i="1"/>
  <c r="BC412" i="1"/>
  <c r="BB412" i="1"/>
  <c r="BA412" i="1"/>
  <c r="AZ412" i="1"/>
  <c r="AY412" i="1"/>
  <c r="AX412" i="1"/>
  <c r="AW412" i="1"/>
  <c r="AV412" i="1"/>
  <c r="AU412" i="1"/>
  <c r="AT412" i="1"/>
  <c r="AS412" i="1"/>
  <c r="AR412" i="1"/>
  <c r="AQ412" i="1"/>
  <c r="AP412" i="1"/>
  <c r="AO412" i="1"/>
  <c r="AN412" i="1"/>
  <c r="AM412" i="1"/>
  <c r="AL412" i="1"/>
  <c r="AK412" i="1"/>
  <c r="AJ412" i="1"/>
  <c r="AI412" i="1"/>
  <c r="AH412" i="1"/>
  <c r="AG412" i="1"/>
  <c r="AF412" i="1"/>
  <c r="AE412" i="1"/>
  <c r="AD412" i="1"/>
  <c r="AC412" i="1"/>
  <c r="AB412" i="1"/>
  <c r="AA412" i="1"/>
  <c r="Z412" i="1"/>
  <c r="Y412" i="1"/>
  <c r="X412" i="1"/>
  <c r="W412" i="1"/>
  <c r="V412" i="1"/>
  <c r="U412" i="1"/>
  <c r="DL411" i="1"/>
  <c r="DK411" i="1"/>
  <c r="DJ411" i="1"/>
  <c r="DI411" i="1"/>
  <c r="DF411" i="1"/>
  <c r="DE411" i="1"/>
  <c r="DD411" i="1"/>
  <c r="DC411" i="1"/>
  <c r="DA411" i="1"/>
  <c r="CZ411" i="1"/>
  <c r="CY411" i="1"/>
  <c r="CW411" i="1"/>
  <c r="CV411" i="1"/>
  <c r="CU411" i="1"/>
  <c r="CS411" i="1"/>
  <c r="CR411" i="1"/>
  <c r="CQ411" i="1"/>
  <c r="CP411" i="1"/>
  <c r="CO411" i="1"/>
  <c r="CN411" i="1"/>
  <c r="CM411" i="1"/>
  <c r="CL411" i="1"/>
  <c r="CJ411" i="1"/>
  <c r="CI411" i="1"/>
  <c r="CH411" i="1"/>
  <c r="CG411" i="1"/>
  <c r="CF411" i="1"/>
  <c r="CE411" i="1"/>
  <c r="CC411" i="1"/>
  <c r="CB411" i="1"/>
  <c r="CA411" i="1"/>
  <c r="BY411" i="1"/>
  <c r="BV411" i="1"/>
  <c r="BU411" i="1"/>
  <c r="BT411" i="1"/>
  <c r="BR411" i="1"/>
  <c r="BQ411" i="1"/>
  <c r="BO411" i="1"/>
  <c r="BN411" i="1"/>
  <c r="BL411" i="1"/>
  <c r="BK411" i="1"/>
  <c r="BJ411" i="1"/>
  <c r="BF411" i="1"/>
  <c r="BE411" i="1"/>
  <c r="BD411" i="1"/>
  <c r="BC411" i="1"/>
  <c r="BB411" i="1"/>
  <c r="BA411" i="1"/>
  <c r="AZ411" i="1"/>
  <c r="AY411" i="1"/>
  <c r="AX411" i="1"/>
  <c r="AW411" i="1"/>
  <c r="AV411" i="1"/>
  <c r="AU411" i="1"/>
  <c r="AT411" i="1"/>
  <c r="AS411" i="1"/>
  <c r="AR411" i="1"/>
  <c r="AQ411" i="1"/>
  <c r="AP411" i="1"/>
  <c r="AO411" i="1"/>
  <c r="AN411" i="1"/>
  <c r="AM411" i="1"/>
  <c r="AL411" i="1"/>
  <c r="AK411" i="1"/>
  <c r="AJ411" i="1"/>
  <c r="AI411" i="1"/>
  <c r="AH411" i="1"/>
  <c r="AG411" i="1"/>
  <c r="AF411" i="1"/>
  <c r="AE411" i="1"/>
  <c r="AD411" i="1"/>
  <c r="AC411" i="1"/>
  <c r="AB411" i="1"/>
  <c r="AA411" i="1"/>
  <c r="Z411" i="1"/>
  <c r="Y411" i="1"/>
  <c r="X411" i="1"/>
  <c r="W411" i="1"/>
  <c r="V411" i="1"/>
  <c r="U411" i="1"/>
  <c r="DL410" i="1"/>
  <c r="DK410" i="1"/>
  <c r="DJ410" i="1"/>
  <c r="DI410" i="1"/>
  <c r="DF410" i="1"/>
  <c r="DE410" i="1"/>
  <c r="DD410" i="1"/>
  <c r="DC410" i="1"/>
  <c r="DA410" i="1"/>
  <c r="CZ410" i="1"/>
  <c r="CY410" i="1"/>
  <c r="CW410" i="1"/>
  <c r="CV410" i="1"/>
  <c r="CU410" i="1"/>
  <c r="CS410" i="1"/>
  <c r="CR410" i="1"/>
  <c r="CQ410" i="1"/>
  <c r="CP410" i="1"/>
  <c r="CO410" i="1"/>
  <c r="CN410" i="1"/>
  <c r="CM410" i="1"/>
  <c r="CL410" i="1"/>
  <c r="CJ410" i="1"/>
  <c r="CI410" i="1"/>
  <c r="CH410" i="1"/>
  <c r="CG410" i="1"/>
  <c r="CF410" i="1"/>
  <c r="CE410" i="1"/>
  <c r="CC410" i="1"/>
  <c r="CB410" i="1"/>
  <c r="CA410" i="1"/>
  <c r="BY410" i="1"/>
  <c r="BV410" i="1"/>
  <c r="BU410" i="1"/>
  <c r="BT410" i="1"/>
  <c r="BR410" i="1"/>
  <c r="BQ410" i="1"/>
  <c r="BO410" i="1"/>
  <c r="BN410" i="1"/>
  <c r="BL410" i="1"/>
  <c r="BK410" i="1"/>
  <c r="BJ410" i="1"/>
  <c r="BF410" i="1"/>
  <c r="BE410" i="1"/>
  <c r="BD410" i="1"/>
  <c r="BC410" i="1"/>
  <c r="BB410" i="1"/>
  <c r="BA410" i="1"/>
  <c r="AZ410" i="1"/>
  <c r="AY410" i="1"/>
  <c r="AX410" i="1"/>
  <c r="AW410" i="1"/>
  <c r="AV410" i="1"/>
  <c r="AU410" i="1"/>
  <c r="AT410" i="1"/>
  <c r="AS410" i="1"/>
  <c r="AR410" i="1"/>
  <c r="AQ410" i="1"/>
  <c r="AP410" i="1"/>
  <c r="AO410" i="1"/>
  <c r="AN410" i="1"/>
  <c r="AM410" i="1"/>
  <c r="AL410" i="1"/>
  <c r="AK410" i="1"/>
  <c r="AJ410" i="1"/>
  <c r="AI410" i="1"/>
  <c r="AH410" i="1"/>
  <c r="AG410" i="1"/>
  <c r="AF410" i="1"/>
  <c r="AE410" i="1"/>
  <c r="AD410" i="1"/>
  <c r="AC410" i="1"/>
  <c r="AB410" i="1"/>
  <c r="AA410" i="1"/>
  <c r="Z410" i="1"/>
  <c r="Y410" i="1"/>
  <c r="X410" i="1"/>
  <c r="W410" i="1"/>
  <c r="V410" i="1"/>
  <c r="U410" i="1"/>
  <c r="DL409" i="1"/>
  <c r="DK409" i="1"/>
  <c r="DJ409" i="1"/>
  <c r="DI409" i="1"/>
  <c r="DF409" i="1"/>
  <c r="DE409" i="1"/>
  <c r="DD409" i="1"/>
  <c r="DC409" i="1"/>
  <c r="DA409" i="1"/>
  <c r="CZ409" i="1"/>
  <c r="CY409" i="1"/>
  <c r="CW409" i="1"/>
  <c r="CV409" i="1"/>
  <c r="CU409" i="1"/>
  <c r="CS409" i="1"/>
  <c r="CR409" i="1"/>
  <c r="CQ409" i="1"/>
  <c r="CP409" i="1"/>
  <c r="CO409" i="1"/>
  <c r="CN409" i="1"/>
  <c r="CM409" i="1"/>
  <c r="CL409" i="1"/>
  <c r="CJ409" i="1"/>
  <c r="CI409" i="1"/>
  <c r="CH409" i="1"/>
  <c r="CG409" i="1"/>
  <c r="CF409" i="1"/>
  <c r="CE409" i="1"/>
  <c r="CC409" i="1"/>
  <c r="CB409" i="1"/>
  <c r="CA409" i="1"/>
  <c r="BY409" i="1"/>
  <c r="BV409" i="1"/>
  <c r="BU409" i="1"/>
  <c r="BT409" i="1"/>
  <c r="BR409" i="1"/>
  <c r="BQ409" i="1"/>
  <c r="BO409" i="1"/>
  <c r="BN409" i="1"/>
  <c r="BL409" i="1"/>
  <c r="BK409" i="1"/>
  <c r="BJ409" i="1"/>
  <c r="BF409" i="1"/>
  <c r="BE409" i="1"/>
  <c r="BD409" i="1"/>
  <c r="BC409" i="1"/>
  <c r="BB409" i="1"/>
  <c r="BA409" i="1"/>
  <c r="AZ409" i="1"/>
  <c r="AY409" i="1"/>
  <c r="AX409" i="1"/>
  <c r="AW409" i="1"/>
  <c r="AV409" i="1"/>
  <c r="AU409" i="1"/>
  <c r="AT409" i="1"/>
  <c r="AS409" i="1"/>
  <c r="AR409" i="1"/>
  <c r="AQ409" i="1"/>
  <c r="AP409" i="1"/>
  <c r="AO409" i="1"/>
  <c r="AN409" i="1"/>
  <c r="AM409" i="1"/>
  <c r="AL409" i="1"/>
  <c r="AK409" i="1"/>
  <c r="AJ409" i="1"/>
  <c r="AI409" i="1"/>
  <c r="AH409" i="1"/>
  <c r="AG409" i="1"/>
  <c r="AF409" i="1"/>
  <c r="AE409" i="1"/>
  <c r="AD409" i="1"/>
  <c r="AC409" i="1"/>
  <c r="AB409" i="1"/>
  <c r="AA409" i="1"/>
  <c r="Z409" i="1"/>
  <c r="Y409" i="1"/>
  <c r="X409" i="1"/>
  <c r="W409" i="1"/>
  <c r="V409" i="1"/>
  <c r="U409" i="1"/>
  <c r="DL408" i="1"/>
  <c r="DK408" i="1"/>
  <c r="DJ408" i="1"/>
  <c r="DI408" i="1"/>
  <c r="DF408" i="1"/>
  <c r="DE408" i="1"/>
  <c r="DD408" i="1"/>
  <c r="DC408" i="1"/>
  <c r="DA408" i="1"/>
  <c r="CZ408" i="1"/>
  <c r="CY408" i="1"/>
  <c r="CW408" i="1"/>
  <c r="CV408" i="1"/>
  <c r="CU408" i="1"/>
  <c r="CS408" i="1"/>
  <c r="CR408" i="1"/>
  <c r="CQ408" i="1"/>
  <c r="CP408" i="1"/>
  <c r="CO408" i="1"/>
  <c r="CN408" i="1"/>
  <c r="CM408" i="1"/>
  <c r="CL408" i="1"/>
  <c r="CJ408" i="1"/>
  <c r="CI408" i="1"/>
  <c r="CH408" i="1"/>
  <c r="CG408" i="1"/>
  <c r="CF408" i="1"/>
  <c r="CE408" i="1"/>
  <c r="CC408" i="1"/>
  <c r="CB408" i="1"/>
  <c r="CA408" i="1"/>
  <c r="BY408" i="1"/>
  <c r="BV408" i="1"/>
  <c r="BU408" i="1"/>
  <c r="BT408" i="1"/>
  <c r="BR408" i="1"/>
  <c r="BQ408" i="1"/>
  <c r="BO408" i="1"/>
  <c r="BN408" i="1"/>
  <c r="BL408" i="1"/>
  <c r="BK408" i="1"/>
  <c r="BJ408" i="1"/>
  <c r="BF408" i="1"/>
  <c r="BE408" i="1"/>
  <c r="BD408" i="1"/>
  <c r="BC408" i="1"/>
  <c r="BB408" i="1"/>
  <c r="BA408" i="1"/>
  <c r="AZ408" i="1"/>
  <c r="AY408" i="1"/>
  <c r="AX408" i="1"/>
  <c r="AW408" i="1"/>
  <c r="AV408" i="1"/>
  <c r="AU408" i="1"/>
  <c r="AT408" i="1"/>
  <c r="AS408" i="1"/>
  <c r="AR408" i="1"/>
  <c r="AQ408" i="1"/>
  <c r="AP408" i="1"/>
  <c r="AO408" i="1"/>
  <c r="AN408" i="1"/>
  <c r="AM408" i="1"/>
  <c r="AL408" i="1"/>
  <c r="AK408" i="1"/>
  <c r="AJ408" i="1"/>
  <c r="AI408" i="1"/>
  <c r="AH408" i="1"/>
  <c r="AG408" i="1"/>
  <c r="AF408" i="1"/>
  <c r="AE408" i="1"/>
  <c r="AD408" i="1"/>
  <c r="AC408" i="1"/>
  <c r="AB408" i="1"/>
  <c r="AA408" i="1"/>
  <c r="Z408" i="1"/>
  <c r="Y408" i="1"/>
  <c r="X408" i="1"/>
  <c r="W408" i="1"/>
  <c r="V408" i="1"/>
  <c r="U408" i="1"/>
  <c r="DL407" i="1"/>
  <c r="DK407" i="1"/>
  <c r="DJ407" i="1"/>
  <c r="DI407" i="1"/>
  <c r="DF407" i="1"/>
  <c r="DE407" i="1"/>
  <c r="DD407" i="1"/>
  <c r="DC407" i="1"/>
  <c r="DA407" i="1"/>
  <c r="CZ407" i="1"/>
  <c r="CY407" i="1"/>
  <c r="CW407" i="1"/>
  <c r="CV407" i="1"/>
  <c r="CU407" i="1"/>
  <c r="CS407" i="1"/>
  <c r="CR407" i="1"/>
  <c r="CQ407" i="1"/>
  <c r="CP407" i="1"/>
  <c r="CO407" i="1"/>
  <c r="CN407" i="1"/>
  <c r="CM407" i="1"/>
  <c r="CL407" i="1"/>
  <c r="CJ407" i="1"/>
  <c r="CI407" i="1"/>
  <c r="CH407" i="1"/>
  <c r="CG407" i="1"/>
  <c r="CF407" i="1"/>
  <c r="CE407" i="1"/>
  <c r="CC407" i="1"/>
  <c r="CB407" i="1"/>
  <c r="CA407" i="1"/>
  <c r="BY407" i="1"/>
  <c r="BV407" i="1"/>
  <c r="BU407" i="1"/>
  <c r="BT407" i="1"/>
  <c r="BR407" i="1"/>
  <c r="BQ407" i="1"/>
  <c r="BO407" i="1"/>
  <c r="BN407" i="1"/>
  <c r="BL407" i="1"/>
  <c r="BK407" i="1"/>
  <c r="BJ407" i="1"/>
  <c r="BF407" i="1"/>
  <c r="BE407" i="1"/>
  <c r="BD407" i="1"/>
  <c r="BC407" i="1"/>
  <c r="BB407" i="1"/>
  <c r="BA407" i="1"/>
  <c r="AZ407" i="1"/>
  <c r="AY407" i="1"/>
  <c r="AX407" i="1"/>
  <c r="AW407" i="1"/>
  <c r="AV407" i="1"/>
  <c r="AU407" i="1"/>
  <c r="AT407" i="1"/>
  <c r="AS407" i="1"/>
  <c r="AR407" i="1"/>
  <c r="AQ407" i="1"/>
  <c r="AP407" i="1"/>
  <c r="AO407" i="1"/>
  <c r="AN407" i="1"/>
  <c r="AM407" i="1"/>
  <c r="AL407" i="1"/>
  <c r="AK407" i="1"/>
  <c r="AJ407" i="1"/>
  <c r="AI407" i="1"/>
  <c r="AH407" i="1"/>
  <c r="AG407" i="1"/>
  <c r="AF407" i="1"/>
  <c r="AE407" i="1"/>
  <c r="AD407" i="1"/>
  <c r="AC407" i="1"/>
  <c r="AB407" i="1"/>
  <c r="AA407" i="1"/>
  <c r="Z407" i="1"/>
  <c r="Y407" i="1"/>
  <c r="X407" i="1"/>
  <c r="W407" i="1"/>
  <c r="V407" i="1"/>
  <c r="U407" i="1"/>
  <c r="DL406" i="1"/>
  <c r="DK406" i="1"/>
  <c r="DJ406" i="1"/>
  <c r="DI406" i="1"/>
  <c r="DF406" i="1"/>
  <c r="DE406" i="1"/>
  <c r="DD406" i="1"/>
  <c r="DC406" i="1"/>
  <c r="DA406" i="1"/>
  <c r="CZ406" i="1"/>
  <c r="CY406" i="1"/>
  <c r="CW406" i="1"/>
  <c r="CV406" i="1"/>
  <c r="CU406" i="1"/>
  <c r="CS406" i="1"/>
  <c r="CR406" i="1"/>
  <c r="CQ406" i="1"/>
  <c r="CP406" i="1"/>
  <c r="CO406" i="1"/>
  <c r="CN406" i="1"/>
  <c r="CM406" i="1"/>
  <c r="CL406" i="1"/>
  <c r="CJ406" i="1"/>
  <c r="CI406" i="1"/>
  <c r="CH406" i="1"/>
  <c r="CG406" i="1"/>
  <c r="CF406" i="1"/>
  <c r="CE406" i="1"/>
  <c r="CC406" i="1"/>
  <c r="CB406" i="1"/>
  <c r="CA406" i="1"/>
  <c r="BY406" i="1"/>
  <c r="BV406" i="1"/>
  <c r="BU406" i="1"/>
  <c r="BT406" i="1"/>
  <c r="BR406" i="1"/>
  <c r="BQ406" i="1"/>
  <c r="BO406" i="1"/>
  <c r="BN406" i="1"/>
  <c r="BL406" i="1"/>
  <c r="BK406" i="1"/>
  <c r="BJ406" i="1"/>
  <c r="BF406" i="1"/>
  <c r="BE406" i="1"/>
  <c r="BD406" i="1"/>
  <c r="BC406" i="1"/>
  <c r="BB406" i="1"/>
  <c r="BA406" i="1"/>
  <c r="AZ406" i="1"/>
  <c r="AY406" i="1"/>
  <c r="AX406" i="1"/>
  <c r="AW406" i="1"/>
  <c r="AV406" i="1"/>
  <c r="AU406" i="1"/>
  <c r="AT406" i="1"/>
  <c r="AS406" i="1"/>
  <c r="AR406" i="1"/>
  <c r="AQ406" i="1"/>
  <c r="AP406" i="1"/>
  <c r="AO406" i="1"/>
  <c r="AN406" i="1"/>
  <c r="AM406" i="1"/>
  <c r="AL406" i="1"/>
  <c r="AK406" i="1"/>
  <c r="AJ406" i="1"/>
  <c r="AI406" i="1"/>
  <c r="AH406" i="1"/>
  <c r="AG406" i="1"/>
  <c r="AF406" i="1"/>
  <c r="AE406" i="1"/>
  <c r="AD406" i="1"/>
  <c r="AC406" i="1"/>
  <c r="AB406" i="1"/>
  <c r="AA406" i="1"/>
  <c r="Z406" i="1"/>
  <c r="Y406" i="1"/>
  <c r="X406" i="1"/>
  <c r="W406" i="1"/>
  <c r="V406" i="1"/>
  <c r="U406" i="1"/>
  <c r="DL405" i="1"/>
  <c r="DK405" i="1"/>
  <c r="DJ405" i="1"/>
  <c r="DI405" i="1"/>
  <c r="DF405" i="1"/>
  <c r="DE405" i="1"/>
  <c r="DD405" i="1"/>
  <c r="DC405" i="1"/>
  <c r="DA405" i="1"/>
  <c r="CZ405" i="1"/>
  <c r="CY405" i="1"/>
  <c r="CW405" i="1"/>
  <c r="CV405" i="1"/>
  <c r="CU405" i="1"/>
  <c r="CS405" i="1"/>
  <c r="CR405" i="1"/>
  <c r="CQ405" i="1"/>
  <c r="CP405" i="1"/>
  <c r="CO405" i="1"/>
  <c r="CN405" i="1"/>
  <c r="CM405" i="1"/>
  <c r="CL405" i="1"/>
  <c r="CJ405" i="1"/>
  <c r="CI405" i="1"/>
  <c r="CH405" i="1"/>
  <c r="CG405" i="1"/>
  <c r="CF405" i="1"/>
  <c r="CE405" i="1"/>
  <c r="CC405" i="1"/>
  <c r="CB405" i="1"/>
  <c r="CA405" i="1"/>
  <c r="BY405" i="1"/>
  <c r="BV405" i="1"/>
  <c r="BU405" i="1"/>
  <c r="BT405" i="1"/>
  <c r="BR405" i="1"/>
  <c r="BQ405" i="1"/>
  <c r="BO405" i="1"/>
  <c r="BN405" i="1"/>
  <c r="BL405" i="1"/>
  <c r="BK405" i="1"/>
  <c r="BJ405" i="1"/>
  <c r="BF405" i="1"/>
  <c r="BE405" i="1"/>
  <c r="BD405" i="1"/>
  <c r="BC405" i="1"/>
  <c r="BB405" i="1"/>
  <c r="BA405" i="1"/>
  <c r="AZ405" i="1"/>
  <c r="AY405" i="1"/>
  <c r="AX405" i="1"/>
  <c r="AW405" i="1"/>
  <c r="AV405" i="1"/>
  <c r="AU405" i="1"/>
  <c r="AT405" i="1"/>
  <c r="AS405" i="1"/>
  <c r="AR405" i="1"/>
  <c r="AQ405" i="1"/>
  <c r="AP405" i="1"/>
  <c r="AO405" i="1"/>
  <c r="AN405" i="1"/>
  <c r="AM405" i="1"/>
  <c r="AL405" i="1"/>
  <c r="AK405" i="1"/>
  <c r="AJ405" i="1"/>
  <c r="AI405" i="1"/>
  <c r="AH405" i="1"/>
  <c r="AG405" i="1"/>
  <c r="AF405" i="1"/>
  <c r="AE405" i="1"/>
  <c r="AD405" i="1"/>
  <c r="AC405" i="1"/>
  <c r="AB405" i="1"/>
  <c r="AA405" i="1"/>
  <c r="Z405" i="1"/>
  <c r="Y405" i="1"/>
  <c r="X405" i="1"/>
  <c r="W405" i="1"/>
  <c r="V405" i="1"/>
  <c r="U405" i="1"/>
  <c r="DL404" i="1"/>
  <c r="DK404" i="1"/>
  <c r="DJ404" i="1"/>
  <c r="DI404" i="1"/>
  <c r="DF404" i="1"/>
  <c r="DE404" i="1"/>
  <c r="DD404" i="1"/>
  <c r="DC404" i="1"/>
  <c r="DA404" i="1"/>
  <c r="CZ404" i="1"/>
  <c r="CY404" i="1"/>
  <c r="CW404" i="1"/>
  <c r="CV404" i="1"/>
  <c r="CU404" i="1"/>
  <c r="CS404" i="1"/>
  <c r="CR404" i="1"/>
  <c r="CQ404" i="1"/>
  <c r="CP404" i="1"/>
  <c r="CO404" i="1"/>
  <c r="CN404" i="1"/>
  <c r="CM404" i="1"/>
  <c r="CL404" i="1"/>
  <c r="CJ404" i="1"/>
  <c r="CI404" i="1"/>
  <c r="CH404" i="1"/>
  <c r="CG404" i="1"/>
  <c r="CF404" i="1"/>
  <c r="CE404" i="1"/>
  <c r="CC404" i="1"/>
  <c r="CB404" i="1"/>
  <c r="CA404" i="1"/>
  <c r="BY404" i="1"/>
  <c r="BV404" i="1"/>
  <c r="BU404" i="1"/>
  <c r="BT404" i="1"/>
  <c r="BR404" i="1"/>
  <c r="BQ404" i="1"/>
  <c r="BO404" i="1"/>
  <c r="BN404" i="1"/>
  <c r="BL404" i="1"/>
  <c r="BK404" i="1"/>
  <c r="BJ404" i="1"/>
  <c r="BF404" i="1"/>
  <c r="BE404" i="1"/>
  <c r="BD404" i="1"/>
  <c r="BC404" i="1"/>
  <c r="BB404" i="1"/>
  <c r="BA404" i="1"/>
  <c r="AZ404" i="1"/>
  <c r="AY404" i="1"/>
  <c r="AX404" i="1"/>
  <c r="AW404" i="1"/>
  <c r="AV404" i="1"/>
  <c r="AU404" i="1"/>
  <c r="AT404" i="1"/>
  <c r="AS404" i="1"/>
  <c r="AR404" i="1"/>
  <c r="AQ404" i="1"/>
  <c r="AP404" i="1"/>
  <c r="AO404" i="1"/>
  <c r="AN404" i="1"/>
  <c r="AM404" i="1"/>
  <c r="AL404" i="1"/>
  <c r="AK404" i="1"/>
  <c r="AJ404" i="1"/>
  <c r="AI404" i="1"/>
  <c r="AH404" i="1"/>
  <c r="AG404" i="1"/>
  <c r="AF404" i="1"/>
  <c r="AE404" i="1"/>
  <c r="AD404" i="1"/>
  <c r="AC404" i="1"/>
  <c r="AB404" i="1"/>
  <c r="AA404" i="1"/>
  <c r="Z404" i="1"/>
  <c r="Y404" i="1"/>
  <c r="X404" i="1"/>
  <c r="W404" i="1"/>
  <c r="V404" i="1"/>
  <c r="U404" i="1"/>
  <c r="DL403" i="1"/>
  <c r="DK403" i="1"/>
  <c r="DJ403" i="1"/>
  <c r="DI403" i="1"/>
  <c r="DF403" i="1"/>
  <c r="DE403" i="1"/>
  <c r="DD403" i="1"/>
  <c r="DC403" i="1"/>
  <c r="DA403" i="1"/>
  <c r="CZ403" i="1"/>
  <c r="CY403" i="1"/>
  <c r="CW403" i="1"/>
  <c r="CV403" i="1"/>
  <c r="CU403" i="1"/>
  <c r="CS403" i="1"/>
  <c r="CR403" i="1"/>
  <c r="CQ403" i="1"/>
  <c r="CP403" i="1"/>
  <c r="CO403" i="1"/>
  <c r="CN403" i="1"/>
  <c r="CM403" i="1"/>
  <c r="CL403" i="1"/>
  <c r="CJ403" i="1"/>
  <c r="CI403" i="1"/>
  <c r="CH403" i="1"/>
  <c r="CG403" i="1"/>
  <c r="CF403" i="1"/>
  <c r="CE403" i="1"/>
  <c r="CC403" i="1"/>
  <c r="CB403" i="1"/>
  <c r="CA403" i="1"/>
  <c r="BY403" i="1"/>
  <c r="BV403" i="1"/>
  <c r="BU403" i="1"/>
  <c r="BT403" i="1"/>
  <c r="BR403" i="1"/>
  <c r="BQ403" i="1"/>
  <c r="BO403" i="1"/>
  <c r="BN403" i="1"/>
  <c r="BL403" i="1"/>
  <c r="BK403" i="1"/>
  <c r="BJ403" i="1"/>
  <c r="BF403" i="1"/>
  <c r="BE403" i="1"/>
  <c r="BD403" i="1"/>
  <c r="BC403" i="1"/>
  <c r="BB403" i="1"/>
  <c r="BA403" i="1"/>
  <c r="AZ403" i="1"/>
  <c r="AY403" i="1"/>
  <c r="AX403" i="1"/>
  <c r="AW403" i="1"/>
  <c r="AV403" i="1"/>
  <c r="AU403" i="1"/>
  <c r="AT403" i="1"/>
  <c r="AS403" i="1"/>
  <c r="AR403" i="1"/>
  <c r="AQ403" i="1"/>
  <c r="AP403" i="1"/>
  <c r="AO403" i="1"/>
  <c r="AN403" i="1"/>
  <c r="AM403" i="1"/>
  <c r="AL403" i="1"/>
  <c r="AK403" i="1"/>
  <c r="AJ403" i="1"/>
  <c r="AI403" i="1"/>
  <c r="AH403" i="1"/>
  <c r="AG403" i="1"/>
  <c r="AF403" i="1"/>
  <c r="AE403" i="1"/>
  <c r="AD403" i="1"/>
  <c r="AC403" i="1"/>
  <c r="AB403" i="1"/>
  <c r="AA403" i="1"/>
  <c r="Z403" i="1"/>
  <c r="Y403" i="1"/>
  <c r="X403" i="1"/>
  <c r="W403" i="1"/>
  <c r="V403" i="1"/>
  <c r="U403" i="1"/>
  <c r="DL402" i="1"/>
  <c r="DK402" i="1"/>
  <c r="DJ402" i="1"/>
  <c r="DI402" i="1"/>
  <c r="DF402" i="1"/>
  <c r="DE402" i="1"/>
  <c r="DD402" i="1"/>
  <c r="DC402" i="1"/>
  <c r="DA402" i="1"/>
  <c r="CZ402" i="1"/>
  <c r="CY402" i="1"/>
  <c r="CW402" i="1"/>
  <c r="CV402" i="1"/>
  <c r="CU402" i="1"/>
  <c r="CS402" i="1"/>
  <c r="CR402" i="1"/>
  <c r="CQ402" i="1"/>
  <c r="CP402" i="1"/>
  <c r="CO402" i="1"/>
  <c r="CN402" i="1"/>
  <c r="CM402" i="1"/>
  <c r="CL402" i="1"/>
  <c r="CJ402" i="1"/>
  <c r="CI402" i="1"/>
  <c r="CH402" i="1"/>
  <c r="CG402" i="1"/>
  <c r="CF402" i="1"/>
  <c r="CE402" i="1"/>
  <c r="CC402" i="1"/>
  <c r="CB402" i="1"/>
  <c r="CA402" i="1"/>
  <c r="BY402" i="1"/>
  <c r="BV402" i="1"/>
  <c r="BU402" i="1"/>
  <c r="BT402" i="1"/>
  <c r="BR402" i="1"/>
  <c r="BQ402" i="1"/>
  <c r="BO402" i="1"/>
  <c r="BN402" i="1"/>
  <c r="BL402" i="1"/>
  <c r="BK402" i="1"/>
  <c r="BJ402" i="1"/>
  <c r="BF402" i="1"/>
  <c r="BE402" i="1"/>
  <c r="BD402" i="1"/>
  <c r="BC402" i="1"/>
  <c r="BB402" i="1"/>
  <c r="BA402" i="1"/>
  <c r="AZ402" i="1"/>
  <c r="AY402" i="1"/>
  <c r="AX402" i="1"/>
  <c r="AW402" i="1"/>
  <c r="AV402" i="1"/>
  <c r="AU402" i="1"/>
  <c r="AT402" i="1"/>
  <c r="AS402" i="1"/>
  <c r="AR402" i="1"/>
  <c r="AQ402" i="1"/>
  <c r="AP402" i="1"/>
  <c r="AO402" i="1"/>
  <c r="AN402" i="1"/>
  <c r="AM402" i="1"/>
  <c r="AL402" i="1"/>
  <c r="AK402" i="1"/>
  <c r="AJ402" i="1"/>
  <c r="AI402" i="1"/>
  <c r="AH402" i="1"/>
  <c r="AG402" i="1"/>
  <c r="AF402" i="1"/>
  <c r="AE402" i="1"/>
  <c r="AD402" i="1"/>
  <c r="AC402" i="1"/>
  <c r="AB402" i="1"/>
  <c r="AA402" i="1"/>
  <c r="Z402" i="1"/>
  <c r="Y402" i="1"/>
  <c r="X402" i="1"/>
  <c r="W402" i="1"/>
  <c r="V402" i="1"/>
  <c r="U402" i="1"/>
  <c r="DL401" i="1"/>
  <c r="DK401" i="1"/>
  <c r="DJ401" i="1"/>
  <c r="DI401" i="1"/>
  <c r="DF401" i="1"/>
  <c r="DE401" i="1"/>
  <c r="DD401" i="1"/>
  <c r="DC401" i="1"/>
  <c r="DA401" i="1"/>
  <c r="CZ401" i="1"/>
  <c r="CY401" i="1"/>
  <c r="CW401" i="1"/>
  <c r="CV401" i="1"/>
  <c r="CU401" i="1"/>
  <c r="CS401" i="1"/>
  <c r="CR401" i="1"/>
  <c r="CQ401" i="1"/>
  <c r="CP401" i="1"/>
  <c r="CO401" i="1"/>
  <c r="CN401" i="1"/>
  <c r="CM401" i="1"/>
  <c r="CL401" i="1"/>
  <c r="CJ401" i="1"/>
  <c r="CI401" i="1"/>
  <c r="CH401" i="1"/>
  <c r="CG401" i="1"/>
  <c r="CF401" i="1"/>
  <c r="CE401" i="1"/>
  <c r="CC401" i="1"/>
  <c r="CB401" i="1"/>
  <c r="CA401" i="1"/>
  <c r="BY401" i="1"/>
  <c r="BV401" i="1"/>
  <c r="BU401" i="1"/>
  <c r="BT401" i="1"/>
  <c r="BR401" i="1"/>
  <c r="BQ401" i="1"/>
  <c r="BO401" i="1"/>
  <c r="BN401" i="1"/>
  <c r="BL401" i="1"/>
  <c r="BK401" i="1"/>
  <c r="BJ401" i="1"/>
  <c r="BF401" i="1"/>
  <c r="BE401" i="1"/>
  <c r="BD401" i="1"/>
  <c r="BC401" i="1"/>
  <c r="BB401" i="1"/>
  <c r="BA401" i="1"/>
  <c r="AZ401" i="1"/>
  <c r="AY401" i="1"/>
  <c r="AX401" i="1"/>
  <c r="AW401" i="1"/>
  <c r="AV401" i="1"/>
  <c r="AU401" i="1"/>
  <c r="AT401" i="1"/>
  <c r="AS401" i="1"/>
  <c r="AR401" i="1"/>
  <c r="AQ401" i="1"/>
  <c r="AP401" i="1"/>
  <c r="AO401" i="1"/>
  <c r="AN401" i="1"/>
  <c r="AM401" i="1"/>
  <c r="AL401" i="1"/>
  <c r="AK401" i="1"/>
  <c r="AJ401" i="1"/>
  <c r="AI401" i="1"/>
  <c r="AH401" i="1"/>
  <c r="AG401" i="1"/>
  <c r="AF401" i="1"/>
  <c r="AE401" i="1"/>
  <c r="AD401" i="1"/>
  <c r="AC401" i="1"/>
  <c r="AB401" i="1"/>
  <c r="AA401" i="1"/>
  <c r="Z401" i="1"/>
  <c r="Y401" i="1"/>
  <c r="X401" i="1"/>
  <c r="W401" i="1"/>
  <c r="V401" i="1"/>
  <c r="U401" i="1"/>
  <c r="DL400" i="1"/>
  <c r="DK400" i="1"/>
  <c r="DJ400" i="1"/>
  <c r="DI400" i="1"/>
  <c r="DF400" i="1"/>
  <c r="DE400" i="1"/>
  <c r="DD400" i="1"/>
  <c r="DC400" i="1"/>
  <c r="DA400" i="1"/>
  <c r="CZ400" i="1"/>
  <c r="CY400" i="1"/>
  <c r="CW400" i="1"/>
  <c r="CV400" i="1"/>
  <c r="CU400" i="1"/>
  <c r="CS400" i="1"/>
  <c r="CR400" i="1"/>
  <c r="CQ400" i="1"/>
  <c r="CP400" i="1"/>
  <c r="CO400" i="1"/>
  <c r="CN400" i="1"/>
  <c r="CM400" i="1"/>
  <c r="CL400" i="1"/>
  <c r="CJ400" i="1"/>
  <c r="CI400" i="1"/>
  <c r="CH400" i="1"/>
  <c r="CG400" i="1"/>
  <c r="CF400" i="1"/>
  <c r="CE400" i="1"/>
  <c r="CC400" i="1"/>
  <c r="CB400" i="1"/>
  <c r="CA400" i="1"/>
  <c r="BY400" i="1"/>
  <c r="BV400" i="1"/>
  <c r="BU400" i="1"/>
  <c r="BT400" i="1"/>
  <c r="BR400" i="1"/>
  <c r="BQ400" i="1"/>
  <c r="BO400" i="1"/>
  <c r="BN400" i="1"/>
  <c r="BL400" i="1"/>
  <c r="BK400" i="1"/>
  <c r="BJ400" i="1"/>
  <c r="BF400" i="1"/>
  <c r="BE400" i="1"/>
  <c r="BD400" i="1"/>
  <c r="BC400" i="1"/>
  <c r="BB400" i="1"/>
  <c r="BA400" i="1"/>
  <c r="AZ400" i="1"/>
  <c r="AY400" i="1"/>
  <c r="AX400" i="1"/>
  <c r="AW400" i="1"/>
  <c r="AV400" i="1"/>
  <c r="AU400" i="1"/>
  <c r="AT400" i="1"/>
  <c r="AS400" i="1"/>
  <c r="AR400" i="1"/>
  <c r="AQ400" i="1"/>
  <c r="AP400" i="1"/>
  <c r="AO400" i="1"/>
  <c r="AN400" i="1"/>
  <c r="AM400" i="1"/>
  <c r="AL400" i="1"/>
  <c r="AK400" i="1"/>
  <c r="AJ400" i="1"/>
  <c r="AI400" i="1"/>
  <c r="AH400" i="1"/>
  <c r="AG400" i="1"/>
  <c r="AF400" i="1"/>
  <c r="AE400" i="1"/>
  <c r="AD400" i="1"/>
  <c r="AC400" i="1"/>
  <c r="AB400" i="1"/>
  <c r="AA400" i="1"/>
  <c r="Z400" i="1"/>
  <c r="Y400" i="1"/>
  <c r="X400" i="1"/>
  <c r="W400" i="1"/>
  <c r="V400" i="1"/>
  <c r="U400" i="1"/>
  <c r="DL399" i="1"/>
  <c r="DK399" i="1"/>
  <c r="DJ399" i="1"/>
  <c r="DI399" i="1"/>
  <c r="DF399" i="1"/>
  <c r="DE399" i="1"/>
  <c r="DD399" i="1"/>
  <c r="DC399" i="1"/>
  <c r="DA399" i="1"/>
  <c r="CZ399" i="1"/>
  <c r="CY399" i="1"/>
  <c r="CW399" i="1"/>
  <c r="CV399" i="1"/>
  <c r="CU399" i="1"/>
  <c r="CS399" i="1"/>
  <c r="CR399" i="1"/>
  <c r="CQ399" i="1"/>
  <c r="CP399" i="1"/>
  <c r="CO399" i="1"/>
  <c r="CN399" i="1"/>
  <c r="CM399" i="1"/>
  <c r="CL399" i="1"/>
  <c r="CJ399" i="1"/>
  <c r="CI399" i="1"/>
  <c r="CH399" i="1"/>
  <c r="CG399" i="1"/>
  <c r="CF399" i="1"/>
  <c r="CE399" i="1"/>
  <c r="CC399" i="1"/>
  <c r="CB399" i="1"/>
  <c r="CA399" i="1"/>
  <c r="BY399" i="1"/>
  <c r="BV399" i="1"/>
  <c r="BU399" i="1"/>
  <c r="BT399" i="1"/>
  <c r="BR399" i="1"/>
  <c r="BQ399" i="1"/>
  <c r="BO399" i="1"/>
  <c r="BN399" i="1"/>
  <c r="BL399" i="1"/>
  <c r="BK399" i="1"/>
  <c r="BJ399" i="1"/>
  <c r="BF399" i="1"/>
  <c r="BE399" i="1"/>
  <c r="BD399" i="1"/>
  <c r="BC399" i="1"/>
  <c r="BB399" i="1"/>
  <c r="BA399" i="1"/>
  <c r="AZ399" i="1"/>
  <c r="AY399" i="1"/>
  <c r="AX399" i="1"/>
  <c r="AW399" i="1"/>
  <c r="AV399" i="1"/>
  <c r="AU399" i="1"/>
  <c r="AT399" i="1"/>
  <c r="AS399" i="1"/>
  <c r="AR399" i="1"/>
  <c r="AQ399" i="1"/>
  <c r="AP399" i="1"/>
  <c r="AO399" i="1"/>
  <c r="AN399" i="1"/>
  <c r="AM399" i="1"/>
  <c r="AL399" i="1"/>
  <c r="AK399" i="1"/>
  <c r="AJ399" i="1"/>
  <c r="AI399" i="1"/>
  <c r="AH399" i="1"/>
  <c r="AG399" i="1"/>
  <c r="AF399" i="1"/>
  <c r="AE399" i="1"/>
  <c r="AD399" i="1"/>
  <c r="AC399" i="1"/>
  <c r="AB399" i="1"/>
  <c r="AA399" i="1"/>
  <c r="Z399" i="1"/>
  <c r="Y399" i="1"/>
  <c r="X399" i="1"/>
  <c r="W399" i="1"/>
  <c r="V399" i="1"/>
  <c r="U399" i="1"/>
  <c r="DL398" i="1"/>
  <c r="DK398" i="1"/>
  <c r="DJ398" i="1"/>
  <c r="DI398" i="1"/>
  <c r="DF398" i="1"/>
  <c r="DE398" i="1"/>
  <c r="DD398" i="1"/>
  <c r="DC398" i="1"/>
  <c r="DA398" i="1"/>
  <c r="CZ398" i="1"/>
  <c r="CY398" i="1"/>
  <c r="CW398" i="1"/>
  <c r="CV398" i="1"/>
  <c r="CU398" i="1"/>
  <c r="CS398" i="1"/>
  <c r="CR398" i="1"/>
  <c r="CQ398" i="1"/>
  <c r="CP398" i="1"/>
  <c r="CO398" i="1"/>
  <c r="CN398" i="1"/>
  <c r="CM398" i="1"/>
  <c r="CL398" i="1"/>
  <c r="CJ398" i="1"/>
  <c r="CI398" i="1"/>
  <c r="CH398" i="1"/>
  <c r="CG398" i="1"/>
  <c r="CF398" i="1"/>
  <c r="CE398" i="1"/>
  <c r="CC398" i="1"/>
  <c r="CB398" i="1"/>
  <c r="CA398" i="1"/>
  <c r="BY398" i="1"/>
  <c r="BV398" i="1"/>
  <c r="BU398" i="1"/>
  <c r="BT398" i="1"/>
  <c r="BR398" i="1"/>
  <c r="BQ398" i="1"/>
  <c r="BO398" i="1"/>
  <c r="BN398" i="1"/>
  <c r="BL398" i="1"/>
  <c r="BK398" i="1"/>
  <c r="BJ398" i="1"/>
  <c r="BF398" i="1"/>
  <c r="BE398" i="1"/>
  <c r="BD398" i="1"/>
  <c r="BC398" i="1"/>
  <c r="BB398" i="1"/>
  <c r="BA398" i="1"/>
  <c r="AZ398" i="1"/>
  <c r="AY398" i="1"/>
  <c r="AX398" i="1"/>
  <c r="AW398" i="1"/>
  <c r="AV398" i="1"/>
  <c r="AU398" i="1"/>
  <c r="AT398" i="1"/>
  <c r="AS398" i="1"/>
  <c r="AR398" i="1"/>
  <c r="AQ398" i="1"/>
  <c r="AP398" i="1"/>
  <c r="AO398" i="1"/>
  <c r="AN398" i="1"/>
  <c r="AM398" i="1"/>
  <c r="AL398" i="1"/>
  <c r="AK398" i="1"/>
  <c r="AJ398" i="1"/>
  <c r="AI398" i="1"/>
  <c r="AH398" i="1"/>
  <c r="AG398" i="1"/>
  <c r="AF398" i="1"/>
  <c r="AE398" i="1"/>
  <c r="AD398" i="1"/>
  <c r="AC398" i="1"/>
  <c r="AB398" i="1"/>
  <c r="AA398" i="1"/>
  <c r="Z398" i="1"/>
  <c r="Y398" i="1"/>
  <c r="X398" i="1"/>
  <c r="W398" i="1"/>
  <c r="V398" i="1"/>
  <c r="U398" i="1"/>
  <c r="DL397" i="1"/>
  <c r="DK397" i="1"/>
  <c r="DJ397" i="1"/>
  <c r="DI397" i="1"/>
  <c r="DF397" i="1"/>
  <c r="DE397" i="1"/>
  <c r="DD397" i="1"/>
  <c r="DC397" i="1"/>
  <c r="DA397" i="1"/>
  <c r="CZ397" i="1"/>
  <c r="CY397" i="1"/>
  <c r="CW397" i="1"/>
  <c r="CV397" i="1"/>
  <c r="CU397" i="1"/>
  <c r="CS397" i="1"/>
  <c r="CR397" i="1"/>
  <c r="CQ397" i="1"/>
  <c r="CP397" i="1"/>
  <c r="CO397" i="1"/>
  <c r="CN397" i="1"/>
  <c r="CM397" i="1"/>
  <c r="CL397" i="1"/>
  <c r="CJ397" i="1"/>
  <c r="CI397" i="1"/>
  <c r="CH397" i="1"/>
  <c r="CG397" i="1"/>
  <c r="CF397" i="1"/>
  <c r="CE397" i="1"/>
  <c r="CC397" i="1"/>
  <c r="CB397" i="1"/>
  <c r="CA397" i="1"/>
  <c r="BY397" i="1"/>
  <c r="BV397" i="1"/>
  <c r="BU397" i="1"/>
  <c r="BT397" i="1"/>
  <c r="BR397" i="1"/>
  <c r="BQ397" i="1"/>
  <c r="BO397" i="1"/>
  <c r="BN397" i="1"/>
  <c r="BL397" i="1"/>
  <c r="BK397" i="1"/>
  <c r="BJ397" i="1"/>
  <c r="BF397" i="1"/>
  <c r="BE397" i="1"/>
  <c r="BD397" i="1"/>
  <c r="BC397" i="1"/>
  <c r="BB397" i="1"/>
  <c r="BA397" i="1"/>
  <c r="AZ397" i="1"/>
  <c r="AY397" i="1"/>
  <c r="AX397" i="1"/>
  <c r="AW397" i="1"/>
  <c r="AV397" i="1"/>
  <c r="AU397" i="1"/>
  <c r="AT397" i="1"/>
  <c r="AS397" i="1"/>
  <c r="AR397" i="1"/>
  <c r="AQ397" i="1"/>
  <c r="AP397" i="1"/>
  <c r="AO397" i="1"/>
  <c r="AN397" i="1"/>
  <c r="AM397" i="1"/>
  <c r="AL397" i="1"/>
  <c r="AK397" i="1"/>
  <c r="AJ397" i="1"/>
  <c r="AI397" i="1"/>
  <c r="AH397" i="1"/>
  <c r="AG397" i="1"/>
  <c r="AF397" i="1"/>
  <c r="AE397" i="1"/>
  <c r="AD397" i="1"/>
  <c r="AC397" i="1"/>
  <c r="AB397" i="1"/>
  <c r="AA397" i="1"/>
  <c r="Z397" i="1"/>
  <c r="Y397" i="1"/>
  <c r="X397" i="1"/>
  <c r="W397" i="1"/>
  <c r="V397" i="1"/>
  <c r="U397" i="1"/>
  <c r="DL396" i="1"/>
  <c r="DK396" i="1"/>
  <c r="DJ396" i="1"/>
  <c r="DI396" i="1"/>
  <c r="DF396" i="1"/>
  <c r="DE396" i="1"/>
  <c r="DD396" i="1"/>
  <c r="DC396" i="1"/>
  <c r="DA396" i="1"/>
  <c r="CZ396" i="1"/>
  <c r="CY396" i="1"/>
  <c r="CW396" i="1"/>
  <c r="CV396" i="1"/>
  <c r="CU396" i="1"/>
  <c r="CS396" i="1"/>
  <c r="CR396" i="1"/>
  <c r="CQ396" i="1"/>
  <c r="CP396" i="1"/>
  <c r="CO396" i="1"/>
  <c r="CN396" i="1"/>
  <c r="CM396" i="1"/>
  <c r="CL396" i="1"/>
  <c r="CJ396" i="1"/>
  <c r="CI396" i="1"/>
  <c r="CH396" i="1"/>
  <c r="CG396" i="1"/>
  <c r="CF396" i="1"/>
  <c r="CE396" i="1"/>
  <c r="CC396" i="1"/>
  <c r="CB396" i="1"/>
  <c r="CA396" i="1"/>
  <c r="BY396" i="1"/>
  <c r="BV396" i="1"/>
  <c r="BU396" i="1"/>
  <c r="BT396" i="1"/>
  <c r="BR396" i="1"/>
  <c r="BQ396" i="1"/>
  <c r="BO396" i="1"/>
  <c r="BN396" i="1"/>
  <c r="BL396" i="1"/>
  <c r="BK396" i="1"/>
  <c r="BJ396" i="1"/>
  <c r="BF396" i="1"/>
  <c r="BE396" i="1"/>
  <c r="BD396" i="1"/>
  <c r="BC396" i="1"/>
  <c r="BB396" i="1"/>
  <c r="BA396" i="1"/>
  <c r="AZ396" i="1"/>
  <c r="AY396" i="1"/>
  <c r="AX396" i="1"/>
  <c r="AW396" i="1"/>
  <c r="AV396" i="1"/>
  <c r="AU396" i="1"/>
  <c r="AT396" i="1"/>
  <c r="AS396" i="1"/>
  <c r="AR396" i="1"/>
  <c r="AQ396" i="1"/>
  <c r="AP396" i="1"/>
  <c r="AO396" i="1"/>
  <c r="AN396" i="1"/>
  <c r="AM396" i="1"/>
  <c r="AL396" i="1"/>
  <c r="AK396" i="1"/>
  <c r="AJ396" i="1"/>
  <c r="AI396" i="1"/>
  <c r="AH396" i="1"/>
  <c r="AG396" i="1"/>
  <c r="AF396" i="1"/>
  <c r="AE396" i="1"/>
  <c r="AD396" i="1"/>
  <c r="AC396" i="1"/>
  <c r="AB396" i="1"/>
  <c r="AA396" i="1"/>
  <c r="Z396" i="1"/>
  <c r="Y396" i="1"/>
  <c r="X396" i="1"/>
  <c r="W396" i="1"/>
  <c r="V396" i="1"/>
  <c r="U396" i="1"/>
  <c r="DL395" i="1"/>
  <c r="DK395" i="1"/>
  <c r="DJ395" i="1"/>
  <c r="DI395" i="1"/>
  <c r="DF395" i="1"/>
  <c r="DE395" i="1"/>
  <c r="DD395" i="1"/>
  <c r="DC395" i="1"/>
  <c r="DA395" i="1"/>
  <c r="CZ395" i="1"/>
  <c r="CY395" i="1"/>
  <c r="CW395" i="1"/>
  <c r="CV395" i="1"/>
  <c r="CU395" i="1"/>
  <c r="CS395" i="1"/>
  <c r="CR395" i="1"/>
  <c r="CQ395" i="1"/>
  <c r="CP395" i="1"/>
  <c r="CO395" i="1"/>
  <c r="CN395" i="1"/>
  <c r="CM395" i="1"/>
  <c r="CL395" i="1"/>
  <c r="CJ395" i="1"/>
  <c r="CI395" i="1"/>
  <c r="CH395" i="1"/>
  <c r="CG395" i="1"/>
  <c r="CF395" i="1"/>
  <c r="CE395" i="1"/>
  <c r="CC395" i="1"/>
  <c r="CB395" i="1"/>
  <c r="CA395" i="1"/>
  <c r="BY395" i="1"/>
  <c r="BV395" i="1"/>
  <c r="BU395" i="1"/>
  <c r="BT395" i="1"/>
  <c r="BR395" i="1"/>
  <c r="BQ395" i="1"/>
  <c r="BO395" i="1"/>
  <c r="BN395" i="1"/>
  <c r="BL395" i="1"/>
  <c r="BK395" i="1"/>
  <c r="BJ395" i="1"/>
  <c r="BF395" i="1"/>
  <c r="BE395" i="1"/>
  <c r="BD395" i="1"/>
  <c r="BC395" i="1"/>
  <c r="BB395" i="1"/>
  <c r="BA395" i="1"/>
  <c r="AZ395" i="1"/>
  <c r="AY395" i="1"/>
  <c r="AX395" i="1"/>
  <c r="AW395" i="1"/>
  <c r="AV395" i="1"/>
  <c r="AU395" i="1"/>
  <c r="AT395" i="1"/>
  <c r="AS395" i="1"/>
  <c r="AR395" i="1"/>
  <c r="AQ395" i="1"/>
  <c r="AP395" i="1"/>
  <c r="AO395" i="1"/>
  <c r="AN395" i="1"/>
  <c r="AM395" i="1"/>
  <c r="AL395" i="1"/>
  <c r="AK395" i="1"/>
  <c r="AJ395" i="1"/>
  <c r="AI395" i="1"/>
  <c r="AH395" i="1"/>
  <c r="AG395" i="1"/>
  <c r="AF395" i="1"/>
  <c r="AE395" i="1"/>
  <c r="AD395" i="1"/>
  <c r="AC395" i="1"/>
  <c r="AB395" i="1"/>
  <c r="AA395" i="1"/>
  <c r="Z395" i="1"/>
  <c r="Y395" i="1"/>
  <c r="X395" i="1"/>
  <c r="W395" i="1"/>
  <c r="V395" i="1"/>
  <c r="U395" i="1"/>
  <c r="DL394" i="1"/>
  <c r="DK394" i="1"/>
  <c r="DJ394" i="1"/>
  <c r="DI394" i="1"/>
  <c r="DF394" i="1"/>
  <c r="DE394" i="1"/>
  <c r="DD394" i="1"/>
  <c r="DC394" i="1"/>
  <c r="DA394" i="1"/>
  <c r="CZ394" i="1"/>
  <c r="CY394" i="1"/>
  <c r="CW394" i="1"/>
  <c r="CV394" i="1"/>
  <c r="CU394" i="1"/>
  <c r="CS394" i="1"/>
  <c r="CR394" i="1"/>
  <c r="CQ394" i="1"/>
  <c r="CP394" i="1"/>
  <c r="CO394" i="1"/>
  <c r="CN394" i="1"/>
  <c r="CM394" i="1"/>
  <c r="CL394" i="1"/>
  <c r="CJ394" i="1"/>
  <c r="CI394" i="1"/>
  <c r="CH394" i="1"/>
  <c r="CG394" i="1"/>
  <c r="CF394" i="1"/>
  <c r="CE394" i="1"/>
  <c r="CC394" i="1"/>
  <c r="CB394" i="1"/>
  <c r="CA394" i="1"/>
  <c r="BY394" i="1"/>
  <c r="BV394" i="1"/>
  <c r="BU394" i="1"/>
  <c r="BT394" i="1"/>
  <c r="BR394" i="1"/>
  <c r="BQ394" i="1"/>
  <c r="BO394" i="1"/>
  <c r="BN394" i="1"/>
  <c r="BL394" i="1"/>
  <c r="BK394" i="1"/>
  <c r="BJ394" i="1"/>
  <c r="BF394" i="1"/>
  <c r="BE394" i="1"/>
  <c r="BD394" i="1"/>
  <c r="BC394" i="1"/>
  <c r="BB394" i="1"/>
  <c r="BA394" i="1"/>
  <c r="AZ394" i="1"/>
  <c r="AY394" i="1"/>
  <c r="AX394" i="1"/>
  <c r="AW394" i="1"/>
  <c r="AV394" i="1"/>
  <c r="AU394" i="1"/>
  <c r="AT394" i="1"/>
  <c r="AS394" i="1"/>
  <c r="AR394" i="1"/>
  <c r="AQ394" i="1"/>
  <c r="AP394" i="1"/>
  <c r="AO394" i="1"/>
  <c r="AN394" i="1"/>
  <c r="AM394" i="1"/>
  <c r="AL394" i="1"/>
  <c r="AK394" i="1"/>
  <c r="AJ394" i="1"/>
  <c r="AI394" i="1"/>
  <c r="AH394" i="1"/>
  <c r="AG394" i="1"/>
  <c r="AF394" i="1"/>
  <c r="AE394" i="1"/>
  <c r="AD394" i="1"/>
  <c r="AC394" i="1"/>
  <c r="AB394" i="1"/>
  <c r="AA394" i="1"/>
  <c r="Z394" i="1"/>
  <c r="Y394" i="1"/>
  <c r="X394" i="1"/>
  <c r="W394" i="1"/>
  <c r="V394" i="1"/>
  <c r="U394" i="1"/>
  <c r="DL393" i="1"/>
  <c r="DK393" i="1"/>
  <c r="DJ393" i="1"/>
  <c r="DI393" i="1"/>
  <c r="DF393" i="1"/>
  <c r="DE393" i="1"/>
  <c r="DD393" i="1"/>
  <c r="DC393" i="1"/>
  <c r="DA393" i="1"/>
  <c r="CZ393" i="1"/>
  <c r="CY393" i="1"/>
  <c r="CW393" i="1"/>
  <c r="CV393" i="1"/>
  <c r="CU393" i="1"/>
  <c r="CS393" i="1"/>
  <c r="CR393" i="1"/>
  <c r="CQ393" i="1"/>
  <c r="CP393" i="1"/>
  <c r="CO393" i="1"/>
  <c r="CN393" i="1"/>
  <c r="CM393" i="1"/>
  <c r="CL393" i="1"/>
  <c r="CJ393" i="1"/>
  <c r="CI393" i="1"/>
  <c r="CH393" i="1"/>
  <c r="CG393" i="1"/>
  <c r="CF393" i="1"/>
  <c r="CE393" i="1"/>
  <c r="CC393" i="1"/>
  <c r="CB393" i="1"/>
  <c r="CA393" i="1"/>
  <c r="BY393" i="1"/>
  <c r="BV393" i="1"/>
  <c r="BU393" i="1"/>
  <c r="BT393" i="1"/>
  <c r="BR393" i="1"/>
  <c r="BQ393" i="1"/>
  <c r="BO393" i="1"/>
  <c r="BN393" i="1"/>
  <c r="BL393" i="1"/>
  <c r="BK393" i="1"/>
  <c r="BJ393" i="1"/>
  <c r="BF393" i="1"/>
  <c r="BE393" i="1"/>
  <c r="BD393" i="1"/>
  <c r="BC393" i="1"/>
  <c r="BB393" i="1"/>
  <c r="BA393" i="1"/>
  <c r="AZ393" i="1"/>
  <c r="AY393" i="1"/>
  <c r="AX393" i="1"/>
  <c r="AW393" i="1"/>
  <c r="AV393" i="1"/>
  <c r="AU393" i="1"/>
  <c r="AT393" i="1"/>
  <c r="AS393" i="1"/>
  <c r="AR393" i="1"/>
  <c r="AQ393" i="1"/>
  <c r="AP393" i="1"/>
  <c r="AO393" i="1"/>
  <c r="AN393" i="1"/>
  <c r="AM393" i="1"/>
  <c r="AL393" i="1"/>
  <c r="AK393" i="1"/>
  <c r="AJ393" i="1"/>
  <c r="AI393" i="1"/>
  <c r="AH393" i="1"/>
  <c r="AG393" i="1"/>
  <c r="AF393" i="1"/>
  <c r="AE393" i="1"/>
  <c r="AD393" i="1"/>
  <c r="AC393" i="1"/>
  <c r="AB393" i="1"/>
  <c r="AA393" i="1"/>
  <c r="Z393" i="1"/>
  <c r="Y393" i="1"/>
  <c r="X393" i="1"/>
  <c r="W393" i="1"/>
  <c r="V393" i="1"/>
  <c r="U393" i="1"/>
  <c r="DL392" i="1"/>
  <c r="DK392" i="1"/>
  <c r="DJ392" i="1"/>
  <c r="DI392" i="1"/>
  <c r="DF392" i="1"/>
  <c r="DE392" i="1"/>
  <c r="DD392" i="1"/>
  <c r="DC392" i="1"/>
  <c r="DA392" i="1"/>
  <c r="CZ392" i="1"/>
  <c r="CY392" i="1"/>
  <c r="CW392" i="1"/>
  <c r="CV392" i="1"/>
  <c r="CU392" i="1"/>
  <c r="CS392" i="1"/>
  <c r="CR392" i="1"/>
  <c r="CQ392" i="1"/>
  <c r="CP392" i="1"/>
  <c r="CO392" i="1"/>
  <c r="CN392" i="1"/>
  <c r="CM392" i="1"/>
  <c r="CL392" i="1"/>
  <c r="CJ392" i="1"/>
  <c r="CI392" i="1"/>
  <c r="CH392" i="1"/>
  <c r="CG392" i="1"/>
  <c r="CF392" i="1"/>
  <c r="CE392" i="1"/>
  <c r="CC392" i="1"/>
  <c r="CB392" i="1"/>
  <c r="CA392" i="1"/>
  <c r="BY392" i="1"/>
  <c r="BV392" i="1"/>
  <c r="BU392" i="1"/>
  <c r="BT392" i="1"/>
  <c r="BR392" i="1"/>
  <c r="BQ392" i="1"/>
  <c r="BO392" i="1"/>
  <c r="BN392" i="1"/>
  <c r="BL392" i="1"/>
  <c r="BK392" i="1"/>
  <c r="BJ392" i="1"/>
  <c r="BF392" i="1"/>
  <c r="BE392" i="1"/>
  <c r="BD392" i="1"/>
  <c r="BC392" i="1"/>
  <c r="BB392" i="1"/>
  <c r="BA392" i="1"/>
  <c r="AZ392" i="1"/>
  <c r="AY392" i="1"/>
  <c r="AX392" i="1"/>
  <c r="AW392" i="1"/>
  <c r="AV392" i="1"/>
  <c r="AU392" i="1"/>
  <c r="AT392" i="1"/>
  <c r="AS392" i="1"/>
  <c r="AR392" i="1"/>
  <c r="AQ392" i="1"/>
  <c r="AP392" i="1"/>
  <c r="AO392" i="1"/>
  <c r="AN392" i="1"/>
  <c r="AM392" i="1"/>
  <c r="AL392" i="1"/>
  <c r="AK392" i="1"/>
  <c r="AJ392" i="1"/>
  <c r="AI392" i="1"/>
  <c r="AH392" i="1"/>
  <c r="AG392" i="1"/>
  <c r="AF392" i="1"/>
  <c r="AE392" i="1"/>
  <c r="AD392" i="1"/>
  <c r="AC392" i="1"/>
  <c r="AB392" i="1"/>
  <c r="AA392" i="1"/>
  <c r="Z392" i="1"/>
  <c r="Y392" i="1"/>
  <c r="X392" i="1"/>
  <c r="W392" i="1"/>
  <c r="V392" i="1"/>
  <c r="U392" i="1"/>
  <c r="DL391" i="1"/>
  <c r="DK391" i="1"/>
  <c r="DJ391" i="1"/>
  <c r="DI391" i="1"/>
  <c r="DF391" i="1"/>
  <c r="DE391" i="1"/>
  <c r="DD391" i="1"/>
  <c r="DC391" i="1"/>
  <c r="DA391" i="1"/>
  <c r="CZ391" i="1"/>
  <c r="CY391" i="1"/>
  <c r="CW391" i="1"/>
  <c r="CV391" i="1"/>
  <c r="CU391" i="1"/>
  <c r="CS391" i="1"/>
  <c r="CR391" i="1"/>
  <c r="CQ391" i="1"/>
  <c r="CP391" i="1"/>
  <c r="CO391" i="1"/>
  <c r="CN391" i="1"/>
  <c r="CM391" i="1"/>
  <c r="CL391" i="1"/>
  <c r="CJ391" i="1"/>
  <c r="CI391" i="1"/>
  <c r="CH391" i="1"/>
  <c r="CG391" i="1"/>
  <c r="CF391" i="1"/>
  <c r="CE391" i="1"/>
  <c r="CC391" i="1"/>
  <c r="CB391" i="1"/>
  <c r="CA391" i="1"/>
  <c r="BY391" i="1"/>
  <c r="BV391" i="1"/>
  <c r="BU391" i="1"/>
  <c r="BT391" i="1"/>
  <c r="BR391" i="1"/>
  <c r="BQ391" i="1"/>
  <c r="BO391" i="1"/>
  <c r="BN391" i="1"/>
  <c r="BL391" i="1"/>
  <c r="BK391" i="1"/>
  <c r="BJ391" i="1"/>
  <c r="BF391" i="1"/>
  <c r="BE391" i="1"/>
  <c r="BD391" i="1"/>
  <c r="BC391" i="1"/>
  <c r="BB391" i="1"/>
  <c r="BA391" i="1"/>
  <c r="AZ391" i="1"/>
  <c r="AY391" i="1"/>
  <c r="AX391" i="1"/>
  <c r="AW391" i="1"/>
  <c r="AV391" i="1"/>
  <c r="AU391" i="1"/>
  <c r="AT391" i="1"/>
  <c r="AS391" i="1"/>
  <c r="AR391" i="1"/>
  <c r="AQ391" i="1"/>
  <c r="AP391" i="1"/>
  <c r="AO391" i="1"/>
  <c r="AN391" i="1"/>
  <c r="AM391" i="1"/>
  <c r="AL391" i="1"/>
  <c r="AK391" i="1"/>
  <c r="AJ391" i="1"/>
  <c r="AI391" i="1"/>
  <c r="AH391" i="1"/>
  <c r="AG391" i="1"/>
  <c r="AF391" i="1"/>
  <c r="AE391" i="1"/>
  <c r="AD391" i="1"/>
  <c r="AC391" i="1"/>
  <c r="AB391" i="1"/>
  <c r="AA391" i="1"/>
  <c r="Z391" i="1"/>
  <c r="Y391" i="1"/>
  <c r="X391" i="1"/>
  <c r="W391" i="1"/>
  <c r="V391" i="1"/>
  <c r="U391" i="1"/>
  <c r="DL390" i="1"/>
  <c r="DK390" i="1"/>
  <c r="DJ390" i="1"/>
  <c r="DI390" i="1"/>
  <c r="DF390" i="1"/>
  <c r="DE390" i="1"/>
  <c r="DD390" i="1"/>
  <c r="DC390" i="1"/>
  <c r="DA390" i="1"/>
  <c r="CZ390" i="1"/>
  <c r="CY390" i="1"/>
  <c r="CW390" i="1"/>
  <c r="CV390" i="1"/>
  <c r="CU390" i="1"/>
  <c r="CS390" i="1"/>
  <c r="CR390" i="1"/>
  <c r="CQ390" i="1"/>
  <c r="CP390" i="1"/>
  <c r="CO390" i="1"/>
  <c r="CN390" i="1"/>
  <c r="CM390" i="1"/>
  <c r="CL390" i="1"/>
  <c r="CJ390" i="1"/>
  <c r="CI390" i="1"/>
  <c r="CH390" i="1"/>
  <c r="CG390" i="1"/>
  <c r="CF390" i="1"/>
  <c r="CE390" i="1"/>
  <c r="CC390" i="1"/>
  <c r="CB390" i="1"/>
  <c r="CA390" i="1"/>
  <c r="BY390" i="1"/>
  <c r="BV390" i="1"/>
  <c r="BU390" i="1"/>
  <c r="BT390" i="1"/>
  <c r="BR390" i="1"/>
  <c r="BQ390" i="1"/>
  <c r="BO390" i="1"/>
  <c r="BN390" i="1"/>
  <c r="BL390" i="1"/>
  <c r="BK390" i="1"/>
  <c r="BJ390" i="1"/>
  <c r="BF390" i="1"/>
  <c r="BE390" i="1"/>
  <c r="BD390" i="1"/>
  <c r="BC390" i="1"/>
  <c r="BB390" i="1"/>
  <c r="BA390" i="1"/>
  <c r="AZ390" i="1"/>
  <c r="AY390" i="1"/>
  <c r="AX390" i="1"/>
  <c r="AW390" i="1"/>
  <c r="AV390" i="1"/>
  <c r="AU390" i="1"/>
  <c r="AT390" i="1"/>
  <c r="AS390" i="1"/>
  <c r="AR390" i="1"/>
  <c r="AQ390" i="1"/>
  <c r="AP390" i="1"/>
  <c r="AO390" i="1"/>
  <c r="AN390" i="1"/>
  <c r="AM390" i="1"/>
  <c r="AL390" i="1"/>
  <c r="AK390" i="1"/>
  <c r="AJ390" i="1"/>
  <c r="AI390" i="1"/>
  <c r="AH390" i="1"/>
  <c r="AG390" i="1"/>
  <c r="AF390" i="1"/>
  <c r="AE390" i="1"/>
  <c r="AD390" i="1"/>
  <c r="AC390" i="1"/>
  <c r="AB390" i="1"/>
  <c r="AA390" i="1"/>
  <c r="Z390" i="1"/>
  <c r="Y390" i="1"/>
  <c r="X390" i="1"/>
  <c r="W390" i="1"/>
  <c r="V390" i="1"/>
  <c r="U390" i="1"/>
  <c r="DL389" i="1"/>
  <c r="DK389" i="1"/>
  <c r="DJ389" i="1"/>
  <c r="DI389" i="1"/>
  <c r="DF389" i="1"/>
  <c r="DE389" i="1"/>
  <c r="DD389" i="1"/>
  <c r="DC389" i="1"/>
  <c r="DA389" i="1"/>
  <c r="CZ389" i="1"/>
  <c r="CY389" i="1"/>
  <c r="CW389" i="1"/>
  <c r="CV389" i="1"/>
  <c r="CU389" i="1"/>
  <c r="CS389" i="1"/>
  <c r="CR389" i="1"/>
  <c r="CQ389" i="1"/>
  <c r="CP389" i="1"/>
  <c r="CO389" i="1"/>
  <c r="CN389" i="1"/>
  <c r="CM389" i="1"/>
  <c r="CL389" i="1"/>
  <c r="CJ389" i="1"/>
  <c r="CI389" i="1"/>
  <c r="CH389" i="1"/>
  <c r="CG389" i="1"/>
  <c r="CF389" i="1"/>
  <c r="CE389" i="1"/>
  <c r="CC389" i="1"/>
  <c r="CB389" i="1"/>
  <c r="CA389" i="1"/>
  <c r="BY389" i="1"/>
  <c r="BV389" i="1"/>
  <c r="BU389" i="1"/>
  <c r="BT389" i="1"/>
  <c r="BR389" i="1"/>
  <c r="BQ389" i="1"/>
  <c r="BO389" i="1"/>
  <c r="BN389" i="1"/>
  <c r="BL389" i="1"/>
  <c r="BK389" i="1"/>
  <c r="BJ389" i="1"/>
  <c r="BF389" i="1"/>
  <c r="BE389" i="1"/>
  <c r="BD389" i="1"/>
  <c r="BC389" i="1"/>
  <c r="BB389" i="1"/>
  <c r="BA389" i="1"/>
  <c r="AZ389" i="1"/>
  <c r="AY389" i="1"/>
  <c r="AX389" i="1"/>
  <c r="AW389" i="1"/>
  <c r="AV389" i="1"/>
  <c r="AU389" i="1"/>
  <c r="AT389" i="1"/>
  <c r="AS389" i="1"/>
  <c r="AR389" i="1"/>
  <c r="AQ389" i="1"/>
  <c r="AP389" i="1"/>
  <c r="AO389" i="1"/>
  <c r="AN389" i="1"/>
  <c r="AM389" i="1"/>
  <c r="AL389" i="1"/>
  <c r="AK389" i="1"/>
  <c r="AJ389" i="1"/>
  <c r="AI389" i="1"/>
  <c r="AH389" i="1"/>
  <c r="AG389" i="1"/>
  <c r="AF389" i="1"/>
  <c r="AE389" i="1"/>
  <c r="AD389" i="1"/>
  <c r="AC389" i="1"/>
  <c r="AB389" i="1"/>
  <c r="AA389" i="1"/>
  <c r="Z389" i="1"/>
  <c r="Y389" i="1"/>
  <c r="X389" i="1"/>
  <c r="W389" i="1"/>
  <c r="V389" i="1"/>
  <c r="U389" i="1"/>
  <c r="DL388" i="1"/>
  <c r="DK388" i="1"/>
  <c r="DJ388" i="1"/>
  <c r="DI388" i="1"/>
  <c r="DF388" i="1"/>
  <c r="DE388" i="1"/>
  <c r="DD388" i="1"/>
  <c r="DC388" i="1"/>
  <c r="DA388" i="1"/>
  <c r="CZ388" i="1"/>
  <c r="CY388" i="1"/>
  <c r="CW388" i="1"/>
  <c r="CV388" i="1"/>
  <c r="CU388" i="1"/>
  <c r="CS388" i="1"/>
  <c r="CR388" i="1"/>
  <c r="CQ388" i="1"/>
  <c r="CP388" i="1"/>
  <c r="CO388" i="1"/>
  <c r="CN388" i="1"/>
  <c r="CM388" i="1"/>
  <c r="CL388" i="1"/>
  <c r="CJ388" i="1"/>
  <c r="CI388" i="1"/>
  <c r="CH388" i="1"/>
  <c r="CG388" i="1"/>
  <c r="CF388" i="1"/>
  <c r="CE388" i="1"/>
  <c r="CC388" i="1"/>
  <c r="CB388" i="1"/>
  <c r="CA388" i="1"/>
  <c r="BY388" i="1"/>
  <c r="BV388" i="1"/>
  <c r="BU388" i="1"/>
  <c r="BT388" i="1"/>
  <c r="BR388" i="1"/>
  <c r="BQ388" i="1"/>
  <c r="BO388" i="1"/>
  <c r="BN388" i="1"/>
  <c r="BL388" i="1"/>
  <c r="BK388" i="1"/>
  <c r="BJ388" i="1"/>
  <c r="BF388" i="1"/>
  <c r="BE388" i="1"/>
  <c r="BD388" i="1"/>
  <c r="BC388" i="1"/>
  <c r="BB388" i="1"/>
  <c r="BA388" i="1"/>
  <c r="AZ388" i="1"/>
  <c r="AY388" i="1"/>
  <c r="AX388" i="1"/>
  <c r="AW388" i="1"/>
  <c r="AV388" i="1"/>
  <c r="AU388" i="1"/>
  <c r="AT388" i="1"/>
  <c r="AS388" i="1"/>
  <c r="AR388" i="1"/>
  <c r="AQ388" i="1"/>
  <c r="AP388" i="1"/>
  <c r="AO388" i="1"/>
  <c r="AN388" i="1"/>
  <c r="AM388" i="1"/>
  <c r="AL388" i="1"/>
  <c r="AK388" i="1"/>
  <c r="AJ388" i="1"/>
  <c r="AI388" i="1"/>
  <c r="AH388" i="1"/>
  <c r="AG388" i="1"/>
  <c r="AF388" i="1"/>
  <c r="AE388" i="1"/>
  <c r="AD388" i="1"/>
  <c r="AC388" i="1"/>
  <c r="AB388" i="1"/>
  <c r="AA388" i="1"/>
  <c r="Z388" i="1"/>
  <c r="Y388" i="1"/>
  <c r="X388" i="1"/>
  <c r="W388" i="1"/>
  <c r="V388" i="1"/>
  <c r="U388" i="1"/>
  <c r="DL387" i="1"/>
  <c r="DK387" i="1"/>
  <c r="DJ387" i="1"/>
  <c r="DI387" i="1"/>
  <c r="DF387" i="1"/>
  <c r="DE387" i="1"/>
  <c r="DD387" i="1"/>
  <c r="DC387" i="1"/>
  <c r="DA387" i="1"/>
  <c r="CZ387" i="1"/>
  <c r="CY387" i="1"/>
  <c r="CW387" i="1"/>
  <c r="CV387" i="1"/>
  <c r="CU387" i="1"/>
  <c r="CS387" i="1"/>
  <c r="CR387" i="1"/>
  <c r="CQ387" i="1"/>
  <c r="CP387" i="1"/>
  <c r="CO387" i="1"/>
  <c r="CN387" i="1"/>
  <c r="CM387" i="1"/>
  <c r="CL387" i="1"/>
  <c r="CJ387" i="1"/>
  <c r="CI387" i="1"/>
  <c r="CH387" i="1"/>
  <c r="CG387" i="1"/>
  <c r="CF387" i="1"/>
  <c r="CE387" i="1"/>
  <c r="CC387" i="1"/>
  <c r="CB387" i="1"/>
  <c r="CA387" i="1"/>
  <c r="BY387" i="1"/>
  <c r="BV387" i="1"/>
  <c r="BU387" i="1"/>
  <c r="BT387" i="1"/>
  <c r="BR387" i="1"/>
  <c r="BQ387" i="1"/>
  <c r="BO387" i="1"/>
  <c r="BN387" i="1"/>
  <c r="BL387" i="1"/>
  <c r="BK387" i="1"/>
  <c r="BJ387" i="1"/>
  <c r="BF387" i="1"/>
  <c r="BE387" i="1"/>
  <c r="BD387" i="1"/>
  <c r="BC387" i="1"/>
  <c r="BB387" i="1"/>
  <c r="BA387" i="1"/>
  <c r="AZ387" i="1"/>
  <c r="AY387" i="1"/>
  <c r="AX387" i="1"/>
  <c r="AW387" i="1"/>
  <c r="AV387" i="1"/>
  <c r="AU387" i="1"/>
  <c r="AT387" i="1"/>
  <c r="AS387" i="1"/>
  <c r="AR387" i="1"/>
  <c r="AQ387" i="1"/>
  <c r="AP387" i="1"/>
  <c r="AO387" i="1"/>
  <c r="AN387" i="1"/>
  <c r="AM387" i="1"/>
  <c r="AL387" i="1"/>
  <c r="AK387" i="1"/>
  <c r="AJ387" i="1"/>
  <c r="AI387" i="1"/>
  <c r="AH387" i="1"/>
  <c r="AG387" i="1"/>
  <c r="AF387" i="1"/>
  <c r="AE387" i="1"/>
  <c r="AD387" i="1"/>
  <c r="AC387" i="1"/>
  <c r="AB387" i="1"/>
  <c r="AA387" i="1"/>
  <c r="Z387" i="1"/>
  <c r="Y387" i="1"/>
  <c r="X387" i="1"/>
  <c r="W387" i="1"/>
  <c r="V387" i="1"/>
  <c r="U387" i="1"/>
  <c r="DL386" i="1"/>
  <c r="DK386" i="1"/>
  <c r="DJ386" i="1"/>
  <c r="DI386" i="1"/>
  <c r="DF386" i="1"/>
  <c r="DE386" i="1"/>
  <c r="DD386" i="1"/>
  <c r="DC386" i="1"/>
  <c r="DA386" i="1"/>
  <c r="CZ386" i="1"/>
  <c r="CY386" i="1"/>
  <c r="CW386" i="1"/>
  <c r="CV386" i="1"/>
  <c r="CU386" i="1"/>
  <c r="CS386" i="1"/>
  <c r="CR386" i="1"/>
  <c r="CQ386" i="1"/>
  <c r="CP386" i="1"/>
  <c r="CO386" i="1"/>
  <c r="CN386" i="1"/>
  <c r="CM386" i="1"/>
  <c r="CL386" i="1"/>
  <c r="CJ386" i="1"/>
  <c r="CI386" i="1"/>
  <c r="CH386" i="1"/>
  <c r="CG386" i="1"/>
  <c r="CF386" i="1"/>
  <c r="CE386" i="1"/>
  <c r="CC386" i="1"/>
  <c r="CB386" i="1"/>
  <c r="CA386" i="1"/>
  <c r="BY386" i="1"/>
  <c r="BV386" i="1"/>
  <c r="BU386" i="1"/>
  <c r="BT386" i="1"/>
  <c r="BR386" i="1"/>
  <c r="BQ386" i="1"/>
  <c r="BO386" i="1"/>
  <c r="BN386" i="1"/>
  <c r="BL386" i="1"/>
  <c r="BK386" i="1"/>
  <c r="BJ386" i="1"/>
  <c r="BF386" i="1"/>
  <c r="BE386" i="1"/>
  <c r="BD386" i="1"/>
  <c r="BC386" i="1"/>
  <c r="BB386" i="1"/>
  <c r="BA386" i="1"/>
  <c r="AZ386" i="1"/>
  <c r="AY386" i="1"/>
  <c r="AX386" i="1"/>
  <c r="AW386" i="1"/>
  <c r="AV386" i="1"/>
  <c r="AU386" i="1"/>
  <c r="AT386" i="1"/>
  <c r="AS386" i="1"/>
  <c r="AR386" i="1"/>
  <c r="AQ386" i="1"/>
  <c r="AP386" i="1"/>
  <c r="AO386" i="1"/>
  <c r="AN386" i="1"/>
  <c r="AM386" i="1"/>
  <c r="AL386" i="1"/>
  <c r="AK386" i="1"/>
  <c r="AJ386" i="1"/>
  <c r="AI386" i="1"/>
  <c r="AH386" i="1"/>
  <c r="AG386" i="1"/>
  <c r="AF386" i="1"/>
  <c r="AE386" i="1"/>
  <c r="AD386" i="1"/>
  <c r="AC386" i="1"/>
  <c r="AB386" i="1"/>
  <c r="AA386" i="1"/>
  <c r="Z386" i="1"/>
  <c r="Y386" i="1"/>
  <c r="X386" i="1"/>
  <c r="W386" i="1"/>
  <c r="V386" i="1"/>
  <c r="U386" i="1"/>
  <c r="DL385" i="1"/>
  <c r="DK385" i="1"/>
  <c r="DJ385" i="1"/>
  <c r="DI385" i="1"/>
  <c r="DF385" i="1"/>
  <c r="DE385" i="1"/>
  <c r="DD385" i="1"/>
  <c r="DC385" i="1"/>
  <c r="DA385" i="1"/>
  <c r="CZ385" i="1"/>
  <c r="CY385" i="1"/>
  <c r="CW385" i="1"/>
  <c r="CV385" i="1"/>
  <c r="CU385" i="1"/>
  <c r="CS385" i="1"/>
  <c r="CR385" i="1"/>
  <c r="CQ385" i="1"/>
  <c r="CP385" i="1"/>
  <c r="CO385" i="1"/>
  <c r="CN385" i="1"/>
  <c r="CM385" i="1"/>
  <c r="CL385" i="1"/>
  <c r="CJ385" i="1"/>
  <c r="CI385" i="1"/>
  <c r="CH385" i="1"/>
  <c r="CG385" i="1"/>
  <c r="CF385" i="1"/>
  <c r="CE385" i="1"/>
  <c r="CC385" i="1"/>
  <c r="CB385" i="1"/>
  <c r="CA385" i="1"/>
  <c r="BY385" i="1"/>
  <c r="BV385" i="1"/>
  <c r="BU385" i="1"/>
  <c r="BT385" i="1"/>
  <c r="BR385" i="1"/>
  <c r="BQ385" i="1"/>
  <c r="BO385" i="1"/>
  <c r="BN385" i="1"/>
  <c r="BL385" i="1"/>
  <c r="BK385" i="1"/>
  <c r="BJ385" i="1"/>
  <c r="BF385" i="1"/>
  <c r="BE385" i="1"/>
  <c r="BD385" i="1"/>
  <c r="BC385" i="1"/>
  <c r="BB385" i="1"/>
  <c r="BA385" i="1"/>
  <c r="AZ385" i="1"/>
  <c r="AY385" i="1"/>
  <c r="AX385" i="1"/>
  <c r="AW385" i="1"/>
  <c r="AV385" i="1"/>
  <c r="AU385" i="1"/>
  <c r="AT385" i="1"/>
  <c r="AS385" i="1"/>
  <c r="AR385" i="1"/>
  <c r="AQ385" i="1"/>
  <c r="AP385" i="1"/>
  <c r="AO385" i="1"/>
  <c r="AN385" i="1"/>
  <c r="AM385" i="1"/>
  <c r="AL385" i="1"/>
  <c r="AK385" i="1"/>
  <c r="AJ385" i="1"/>
  <c r="AI385" i="1"/>
  <c r="AH385" i="1"/>
  <c r="AG385" i="1"/>
  <c r="AF385" i="1"/>
  <c r="AE385" i="1"/>
  <c r="AD385" i="1"/>
  <c r="AC385" i="1"/>
  <c r="AB385" i="1"/>
  <c r="AA385" i="1"/>
  <c r="Z385" i="1"/>
  <c r="Y385" i="1"/>
  <c r="X385" i="1"/>
  <c r="W385" i="1"/>
  <c r="V385" i="1"/>
  <c r="U385" i="1"/>
  <c r="DL384" i="1"/>
  <c r="DK384" i="1"/>
  <c r="DJ384" i="1"/>
  <c r="DI384" i="1"/>
  <c r="DF384" i="1"/>
  <c r="DE384" i="1"/>
  <c r="DD384" i="1"/>
  <c r="DC384" i="1"/>
  <c r="DA384" i="1"/>
  <c r="CZ384" i="1"/>
  <c r="CY384" i="1"/>
  <c r="CW384" i="1"/>
  <c r="CV384" i="1"/>
  <c r="CU384" i="1"/>
  <c r="CS384" i="1"/>
  <c r="CR384" i="1"/>
  <c r="CQ384" i="1"/>
  <c r="CP384" i="1"/>
  <c r="CO384" i="1"/>
  <c r="CN384" i="1"/>
  <c r="CM384" i="1"/>
  <c r="CL384" i="1"/>
  <c r="CJ384" i="1"/>
  <c r="CI384" i="1"/>
  <c r="CH384" i="1"/>
  <c r="CG384" i="1"/>
  <c r="CF384" i="1"/>
  <c r="CE384" i="1"/>
  <c r="CC384" i="1"/>
  <c r="CB384" i="1"/>
  <c r="CA384" i="1"/>
  <c r="BY384" i="1"/>
  <c r="BV384" i="1"/>
  <c r="BU384" i="1"/>
  <c r="BT384" i="1"/>
  <c r="BR384" i="1"/>
  <c r="BQ384" i="1"/>
  <c r="BO384" i="1"/>
  <c r="BN384" i="1"/>
  <c r="BL384" i="1"/>
  <c r="BK384" i="1"/>
  <c r="BJ384" i="1"/>
  <c r="BF384" i="1"/>
  <c r="BE384" i="1"/>
  <c r="BD384" i="1"/>
  <c r="BC384" i="1"/>
  <c r="BB384" i="1"/>
  <c r="BA384" i="1"/>
  <c r="AZ384" i="1"/>
  <c r="AY384" i="1"/>
  <c r="AX384" i="1"/>
  <c r="AW384" i="1"/>
  <c r="AV384" i="1"/>
  <c r="AU384" i="1"/>
  <c r="AT384" i="1"/>
  <c r="AS384" i="1"/>
  <c r="AR384" i="1"/>
  <c r="AQ384" i="1"/>
  <c r="AP384" i="1"/>
  <c r="AO384" i="1"/>
  <c r="AN384" i="1"/>
  <c r="AM384" i="1"/>
  <c r="AL384" i="1"/>
  <c r="AK384" i="1"/>
  <c r="AJ384" i="1"/>
  <c r="AI384" i="1"/>
  <c r="AH384" i="1"/>
  <c r="AG384" i="1"/>
  <c r="AF384" i="1"/>
  <c r="AE384" i="1"/>
  <c r="AD384" i="1"/>
  <c r="AC384" i="1"/>
  <c r="AB384" i="1"/>
  <c r="AA384" i="1"/>
  <c r="Z384" i="1"/>
  <c r="Y384" i="1"/>
  <c r="X384" i="1"/>
  <c r="W384" i="1"/>
  <c r="V384" i="1"/>
  <c r="U384" i="1"/>
  <c r="DL383" i="1"/>
  <c r="DK383" i="1"/>
  <c r="DJ383" i="1"/>
  <c r="DI383" i="1"/>
  <c r="DF383" i="1"/>
  <c r="DE383" i="1"/>
  <c r="DD383" i="1"/>
  <c r="DC383" i="1"/>
  <c r="DA383" i="1"/>
  <c r="CZ383" i="1"/>
  <c r="CY383" i="1"/>
  <c r="CW383" i="1"/>
  <c r="CV383" i="1"/>
  <c r="CU383" i="1"/>
  <c r="CS383" i="1"/>
  <c r="CR383" i="1"/>
  <c r="CQ383" i="1"/>
  <c r="CP383" i="1"/>
  <c r="CO383" i="1"/>
  <c r="CN383" i="1"/>
  <c r="CM383" i="1"/>
  <c r="CL383" i="1"/>
  <c r="CJ383" i="1"/>
  <c r="CI383" i="1"/>
  <c r="CH383" i="1"/>
  <c r="CG383" i="1"/>
  <c r="CF383" i="1"/>
  <c r="CE383" i="1"/>
  <c r="CC383" i="1"/>
  <c r="CB383" i="1"/>
  <c r="CA383" i="1"/>
  <c r="BY383" i="1"/>
  <c r="BV383" i="1"/>
  <c r="BU383" i="1"/>
  <c r="BT383" i="1"/>
  <c r="BR383" i="1"/>
  <c r="BQ383" i="1"/>
  <c r="BO383" i="1"/>
  <c r="BN383" i="1"/>
  <c r="BL383" i="1"/>
  <c r="BK383" i="1"/>
  <c r="BJ383" i="1"/>
  <c r="BF383" i="1"/>
  <c r="BE383" i="1"/>
  <c r="BD383" i="1"/>
  <c r="BC383" i="1"/>
  <c r="BB383" i="1"/>
  <c r="BA383" i="1"/>
  <c r="AZ383" i="1"/>
  <c r="AY383" i="1"/>
  <c r="AX383" i="1"/>
  <c r="AW383" i="1"/>
  <c r="AV383" i="1"/>
  <c r="AU383" i="1"/>
  <c r="AT383" i="1"/>
  <c r="AS383" i="1"/>
  <c r="AR383" i="1"/>
  <c r="AQ383" i="1"/>
  <c r="AP383" i="1"/>
  <c r="AO383" i="1"/>
  <c r="AN383" i="1"/>
  <c r="AM383" i="1"/>
  <c r="AL383" i="1"/>
  <c r="AK383" i="1"/>
  <c r="AJ383" i="1"/>
  <c r="AI383" i="1"/>
  <c r="AH383" i="1"/>
  <c r="AG383" i="1"/>
  <c r="AF383" i="1"/>
  <c r="AE383" i="1"/>
  <c r="AD383" i="1"/>
  <c r="AC383" i="1"/>
  <c r="AB383" i="1"/>
  <c r="AA383" i="1"/>
  <c r="Z383" i="1"/>
  <c r="Y383" i="1"/>
  <c r="X383" i="1"/>
  <c r="W383" i="1"/>
  <c r="V383" i="1"/>
  <c r="U383" i="1"/>
  <c r="DL382" i="1"/>
  <c r="DK382" i="1"/>
  <c r="DJ382" i="1"/>
  <c r="DI382" i="1"/>
  <c r="DF382" i="1"/>
  <c r="DE382" i="1"/>
  <c r="DD382" i="1"/>
  <c r="DC382" i="1"/>
  <c r="DA382" i="1"/>
  <c r="CZ382" i="1"/>
  <c r="CY382" i="1"/>
  <c r="CW382" i="1"/>
  <c r="CV382" i="1"/>
  <c r="CU382" i="1"/>
  <c r="CS382" i="1"/>
  <c r="CR382" i="1"/>
  <c r="CQ382" i="1"/>
  <c r="CP382" i="1"/>
  <c r="CO382" i="1"/>
  <c r="CN382" i="1"/>
  <c r="CM382" i="1"/>
  <c r="CL382" i="1"/>
  <c r="CJ382" i="1"/>
  <c r="CI382" i="1"/>
  <c r="CH382" i="1"/>
  <c r="CG382" i="1"/>
  <c r="CF382" i="1"/>
  <c r="CE382" i="1"/>
  <c r="CC382" i="1"/>
  <c r="CB382" i="1"/>
  <c r="CA382" i="1"/>
  <c r="BY382" i="1"/>
  <c r="BV382" i="1"/>
  <c r="BU382" i="1"/>
  <c r="BT382" i="1"/>
  <c r="BR382" i="1"/>
  <c r="BQ382" i="1"/>
  <c r="BO382" i="1"/>
  <c r="BN382" i="1"/>
  <c r="BL382" i="1"/>
  <c r="BK382" i="1"/>
  <c r="BJ382" i="1"/>
  <c r="BF382" i="1"/>
  <c r="BE382" i="1"/>
  <c r="BD382" i="1"/>
  <c r="BC382" i="1"/>
  <c r="BB382" i="1"/>
  <c r="BA382" i="1"/>
  <c r="AZ382" i="1"/>
  <c r="AY382" i="1"/>
  <c r="AX382" i="1"/>
  <c r="AW382" i="1"/>
  <c r="AV382" i="1"/>
  <c r="AU382" i="1"/>
  <c r="AT382" i="1"/>
  <c r="AS382" i="1"/>
  <c r="AR382" i="1"/>
  <c r="AQ382" i="1"/>
  <c r="AP382" i="1"/>
  <c r="AO382" i="1"/>
  <c r="AN382" i="1"/>
  <c r="AM382" i="1"/>
  <c r="AL382" i="1"/>
  <c r="AK382" i="1"/>
  <c r="AJ382" i="1"/>
  <c r="AI382" i="1"/>
  <c r="AH382" i="1"/>
  <c r="AG382" i="1"/>
  <c r="AF382" i="1"/>
  <c r="AE382" i="1"/>
  <c r="AD382" i="1"/>
  <c r="AC382" i="1"/>
  <c r="AB382" i="1"/>
  <c r="AA382" i="1"/>
  <c r="Z382" i="1"/>
  <c r="Y382" i="1"/>
  <c r="X382" i="1"/>
  <c r="W382" i="1"/>
  <c r="V382" i="1"/>
  <c r="U382" i="1"/>
  <c r="DL381" i="1"/>
  <c r="DK381" i="1"/>
  <c r="DJ381" i="1"/>
  <c r="DI381" i="1"/>
  <c r="DF381" i="1"/>
  <c r="DE381" i="1"/>
  <c r="DD381" i="1"/>
  <c r="DC381" i="1"/>
  <c r="DA381" i="1"/>
  <c r="CZ381" i="1"/>
  <c r="CY381" i="1"/>
  <c r="CW381" i="1"/>
  <c r="CV381" i="1"/>
  <c r="CU381" i="1"/>
  <c r="CS381" i="1"/>
  <c r="CR381" i="1"/>
  <c r="CQ381" i="1"/>
  <c r="CP381" i="1"/>
  <c r="CO381" i="1"/>
  <c r="CN381" i="1"/>
  <c r="CM381" i="1"/>
  <c r="CL381" i="1"/>
  <c r="CJ381" i="1"/>
  <c r="CI381" i="1"/>
  <c r="CH381" i="1"/>
  <c r="CG381" i="1"/>
  <c r="CF381" i="1"/>
  <c r="CE381" i="1"/>
  <c r="CC381" i="1"/>
  <c r="CB381" i="1"/>
  <c r="CA381" i="1"/>
  <c r="BY381" i="1"/>
  <c r="BV381" i="1"/>
  <c r="BU381" i="1"/>
  <c r="BT381" i="1"/>
  <c r="BR381" i="1"/>
  <c r="BQ381" i="1"/>
  <c r="BO381" i="1"/>
  <c r="BN381" i="1"/>
  <c r="BL381" i="1"/>
  <c r="BK381" i="1"/>
  <c r="BJ381" i="1"/>
  <c r="BF381" i="1"/>
  <c r="BE381" i="1"/>
  <c r="BD381" i="1"/>
  <c r="BC381" i="1"/>
  <c r="BB381" i="1"/>
  <c r="BA381" i="1"/>
  <c r="AZ381" i="1"/>
  <c r="AY381" i="1"/>
  <c r="AX381" i="1"/>
  <c r="AW381" i="1"/>
  <c r="AV381" i="1"/>
  <c r="AU381" i="1"/>
  <c r="AT381" i="1"/>
  <c r="AS381" i="1"/>
  <c r="AR381" i="1"/>
  <c r="AQ381" i="1"/>
  <c r="AP381" i="1"/>
  <c r="AO381" i="1"/>
  <c r="AN381" i="1"/>
  <c r="AM381" i="1"/>
  <c r="AL381" i="1"/>
  <c r="AK381" i="1"/>
  <c r="AJ381" i="1"/>
  <c r="AI381" i="1"/>
  <c r="AH381" i="1"/>
  <c r="AG381" i="1"/>
  <c r="AF381" i="1"/>
  <c r="AE381" i="1"/>
  <c r="AD381" i="1"/>
  <c r="AC381" i="1"/>
  <c r="AB381" i="1"/>
  <c r="AA381" i="1"/>
  <c r="Z381" i="1"/>
  <c r="Y381" i="1"/>
  <c r="X381" i="1"/>
  <c r="W381" i="1"/>
  <c r="V381" i="1"/>
  <c r="U381" i="1"/>
  <c r="DL380" i="1"/>
  <c r="DK380" i="1"/>
  <c r="DJ380" i="1"/>
  <c r="DI380" i="1"/>
  <c r="DF380" i="1"/>
  <c r="DE380" i="1"/>
  <c r="DD380" i="1"/>
  <c r="DC380" i="1"/>
  <c r="DA380" i="1"/>
  <c r="CZ380" i="1"/>
  <c r="CY380" i="1"/>
  <c r="CW380" i="1"/>
  <c r="CV380" i="1"/>
  <c r="CU380" i="1"/>
  <c r="CS380" i="1"/>
  <c r="CR380" i="1"/>
  <c r="CQ380" i="1"/>
  <c r="CP380" i="1"/>
  <c r="CO380" i="1"/>
  <c r="CN380" i="1"/>
  <c r="CM380" i="1"/>
  <c r="CL380" i="1"/>
  <c r="CJ380" i="1"/>
  <c r="CI380" i="1"/>
  <c r="CH380" i="1"/>
  <c r="CG380" i="1"/>
  <c r="CF380" i="1"/>
  <c r="CE380" i="1"/>
  <c r="CC380" i="1"/>
  <c r="CB380" i="1"/>
  <c r="CA380" i="1"/>
  <c r="BY380" i="1"/>
  <c r="BV380" i="1"/>
  <c r="BU380" i="1"/>
  <c r="BT380" i="1"/>
  <c r="BR380" i="1"/>
  <c r="BQ380" i="1"/>
  <c r="BO380" i="1"/>
  <c r="BN380" i="1"/>
  <c r="BL380" i="1"/>
  <c r="BK380" i="1"/>
  <c r="BJ380" i="1"/>
  <c r="BF380" i="1"/>
  <c r="BE380" i="1"/>
  <c r="BD380" i="1"/>
  <c r="BC380" i="1"/>
  <c r="BB380" i="1"/>
  <c r="BA380" i="1"/>
  <c r="AZ380" i="1"/>
  <c r="AY380" i="1"/>
  <c r="AX380" i="1"/>
  <c r="AW380" i="1"/>
  <c r="AV380" i="1"/>
  <c r="AU380" i="1"/>
  <c r="AT380" i="1"/>
  <c r="AS380" i="1"/>
  <c r="AR380" i="1"/>
  <c r="AQ380" i="1"/>
  <c r="AP380" i="1"/>
  <c r="AO380" i="1"/>
  <c r="AN380" i="1"/>
  <c r="AM380" i="1"/>
  <c r="AL380" i="1"/>
  <c r="AK380" i="1"/>
  <c r="AJ380" i="1"/>
  <c r="AI380" i="1"/>
  <c r="AH380" i="1"/>
  <c r="AG380" i="1"/>
  <c r="AF380" i="1"/>
  <c r="AE380" i="1"/>
  <c r="AD380" i="1"/>
  <c r="AC380" i="1"/>
  <c r="AB380" i="1"/>
  <c r="AA380" i="1"/>
  <c r="Z380" i="1"/>
  <c r="Y380" i="1"/>
  <c r="X380" i="1"/>
  <c r="W380" i="1"/>
  <c r="V380" i="1"/>
  <c r="U380" i="1"/>
  <c r="DL379" i="1"/>
  <c r="DK379" i="1"/>
  <c r="DJ379" i="1"/>
  <c r="DI379" i="1"/>
  <c r="DF379" i="1"/>
  <c r="DE379" i="1"/>
  <c r="DD379" i="1"/>
  <c r="DC379" i="1"/>
  <c r="DA379" i="1"/>
  <c r="CZ379" i="1"/>
  <c r="CY379" i="1"/>
  <c r="CW379" i="1"/>
  <c r="CV379" i="1"/>
  <c r="CU379" i="1"/>
  <c r="CS379" i="1"/>
  <c r="CR379" i="1"/>
  <c r="CQ379" i="1"/>
  <c r="CP379" i="1"/>
  <c r="CO379" i="1"/>
  <c r="CN379" i="1"/>
  <c r="CM379" i="1"/>
  <c r="CL379" i="1"/>
  <c r="CJ379" i="1"/>
  <c r="CI379" i="1"/>
  <c r="CH379" i="1"/>
  <c r="CG379" i="1"/>
  <c r="CF379" i="1"/>
  <c r="CE379" i="1"/>
  <c r="CC379" i="1"/>
  <c r="CB379" i="1"/>
  <c r="CA379" i="1"/>
  <c r="BY379" i="1"/>
  <c r="BV379" i="1"/>
  <c r="BU379" i="1"/>
  <c r="BT379" i="1"/>
  <c r="BR379" i="1"/>
  <c r="BQ379" i="1"/>
  <c r="BO379" i="1"/>
  <c r="BN379" i="1"/>
  <c r="BL379" i="1"/>
  <c r="BK379" i="1"/>
  <c r="BJ379" i="1"/>
  <c r="BF379" i="1"/>
  <c r="BE379" i="1"/>
  <c r="BD379" i="1"/>
  <c r="BC379" i="1"/>
  <c r="BB379" i="1"/>
  <c r="BA379" i="1"/>
  <c r="AZ379" i="1"/>
  <c r="AY379" i="1"/>
  <c r="AX379" i="1"/>
  <c r="AW379" i="1"/>
  <c r="AV379" i="1"/>
  <c r="AU379" i="1"/>
  <c r="AT379" i="1"/>
  <c r="AS379" i="1"/>
  <c r="AR379" i="1"/>
  <c r="AQ379" i="1"/>
  <c r="AP379" i="1"/>
  <c r="AO379" i="1"/>
  <c r="AN379" i="1"/>
  <c r="AM379" i="1"/>
  <c r="AL379" i="1"/>
  <c r="AK379" i="1"/>
  <c r="AJ379" i="1"/>
  <c r="AI379" i="1"/>
  <c r="AH379" i="1"/>
  <c r="AG379" i="1"/>
  <c r="AF379" i="1"/>
  <c r="AE379" i="1"/>
  <c r="AD379" i="1"/>
  <c r="AC379" i="1"/>
  <c r="AB379" i="1"/>
  <c r="AA379" i="1"/>
  <c r="Z379" i="1"/>
  <c r="Y379" i="1"/>
  <c r="X379" i="1"/>
  <c r="W379" i="1"/>
  <c r="V379" i="1"/>
  <c r="U379" i="1"/>
  <c r="DL378" i="1"/>
  <c r="DK378" i="1"/>
  <c r="DJ378" i="1"/>
  <c r="DI378" i="1"/>
  <c r="DF378" i="1"/>
  <c r="DE378" i="1"/>
  <c r="DD378" i="1"/>
  <c r="DC378" i="1"/>
  <c r="DA378" i="1"/>
  <c r="CZ378" i="1"/>
  <c r="CY378" i="1"/>
  <c r="CW378" i="1"/>
  <c r="CV378" i="1"/>
  <c r="CU378" i="1"/>
  <c r="CS378" i="1"/>
  <c r="CR378" i="1"/>
  <c r="CQ378" i="1"/>
  <c r="CP378" i="1"/>
  <c r="CO378" i="1"/>
  <c r="CN378" i="1"/>
  <c r="CM378" i="1"/>
  <c r="CL378" i="1"/>
  <c r="CJ378" i="1"/>
  <c r="CI378" i="1"/>
  <c r="CH378" i="1"/>
  <c r="CG378" i="1"/>
  <c r="CF378" i="1"/>
  <c r="CE378" i="1"/>
  <c r="CC378" i="1"/>
  <c r="CB378" i="1"/>
  <c r="CA378" i="1"/>
  <c r="BY378" i="1"/>
  <c r="BV378" i="1"/>
  <c r="BU378" i="1"/>
  <c r="BT378" i="1"/>
  <c r="BR378" i="1"/>
  <c r="BQ378" i="1"/>
  <c r="BO378" i="1"/>
  <c r="BN378" i="1"/>
  <c r="BL378" i="1"/>
  <c r="BK378" i="1"/>
  <c r="BJ378" i="1"/>
  <c r="BF378" i="1"/>
  <c r="BE378" i="1"/>
  <c r="BD378" i="1"/>
  <c r="BC378" i="1"/>
  <c r="BB378" i="1"/>
  <c r="BA378" i="1"/>
  <c r="AZ378" i="1"/>
  <c r="AY378" i="1"/>
  <c r="AX378" i="1"/>
  <c r="AW378" i="1"/>
  <c r="AV378" i="1"/>
  <c r="AU378" i="1"/>
  <c r="AT378" i="1"/>
  <c r="AS378" i="1"/>
  <c r="AR378" i="1"/>
  <c r="AQ378" i="1"/>
  <c r="AP378" i="1"/>
  <c r="AO378" i="1"/>
  <c r="AN378" i="1"/>
  <c r="AM378" i="1"/>
  <c r="AL378" i="1"/>
  <c r="AK378" i="1"/>
  <c r="AJ378" i="1"/>
  <c r="AI378" i="1"/>
  <c r="AH378" i="1"/>
  <c r="AG378" i="1"/>
  <c r="AF378" i="1"/>
  <c r="AE378" i="1"/>
  <c r="AD378" i="1"/>
  <c r="AC378" i="1"/>
  <c r="AB378" i="1"/>
  <c r="AA378" i="1"/>
  <c r="Z378" i="1"/>
  <c r="Y378" i="1"/>
  <c r="X378" i="1"/>
  <c r="W378" i="1"/>
  <c r="V378" i="1"/>
  <c r="U378" i="1"/>
  <c r="DL377" i="1"/>
  <c r="DK377" i="1"/>
  <c r="DJ377" i="1"/>
  <c r="DI377" i="1"/>
  <c r="DF377" i="1"/>
  <c r="DE377" i="1"/>
  <c r="DD377" i="1"/>
  <c r="DC377" i="1"/>
  <c r="DA377" i="1"/>
  <c r="CZ377" i="1"/>
  <c r="CY377" i="1"/>
  <c r="CW377" i="1"/>
  <c r="CV377" i="1"/>
  <c r="CU377" i="1"/>
  <c r="CS377" i="1"/>
  <c r="CR377" i="1"/>
  <c r="CQ377" i="1"/>
  <c r="CP377" i="1"/>
  <c r="CO377" i="1"/>
  <c r="CN377" i="1"/>
  <c r="CM377" i="1"/>
  <c r="CL377" i="1"/>
  <c r="CJ377" i="1"/>
  <c r="CI377" i="1"/>
  <c r="CH377" i="1"/>
  <c r="CG377" i="1"/>
  <c r="CF377" i="1"/>
  <c r="CE377" i="1"/>
  <c r="CC377" i="1"/>
  <c r="CB377" i="1"/>
  <c r="CA377" i="1"/>
  <c r="BY377" i="1"/>
  <c r="BV377" i="1"/>
  <c r="BU377" i="1"/>
  <c r="BT377" i="1"/>
  <c r="BR377" i="1"/>
  <c r="BQ377" i="1"/>
  <c r="BO377" i="1"/>
  <c r="BN377" i="1"/>
  <c r="BL377" i="1"/>
  <c r="BK377" i="1"/>
  <c r="BJ377" i="1"/>
  <c r="BF377" i="1"/>
  <c r="BE377" i="1"/>
  <c r="BD377" i="1"/>
  <c r="BC377" i="1"/>
  <c r="BB377" i="1"/>
  <c r="BA377" i="1"/>
  <c r="AZ377" i="1"/>
  <c r="AY377" i="1"/>
  <c r="AX377" i="1"/>
  <c r="AW377" i="1"/>
  <c r="AV377" i="1"/>
  <c r="AU377" i="1"/>
  <c r="AT377" i="1"/>
  <c r="AS377" i="1"/>
  <c r="AR377" i="1"/>
  <c r="AQ377" i="1"/>
  <c r="AP377" i="1"/>
  <c r="AO377" i="1"/>
  <c r="AN377" i="1"/>
  <c r="AM377" i="1"/>
  <c r="AL377" i="1"/>
  <c r="AK377" i="1"/>
  <c r="AJ377" i="1"/>
  <c r="AI377" i="1"/>
  <c r="AH377" i="1"/>
  <c r="AG377" i="1"/>
  <c r="AF377" i="1"/>
  <c r="AE377" i="1"/>
  <c r="AD377" i="1"/>
  <c r="AC377" i="1"/>
  <c r="AB377" i="1"/>
  <c r="AA377" i="1"/>
  <c r="Z377" i="1"/>
  <c r="Y377" i="1"/>
  <c r="X377" i="1"/>
  <c r="W377" i="1"/>
  <c r="V377" i="1"/>
  <c r="U377" i="1"/>
  <c r="DL376" i="1"/>
  <c r="DK376" i="1"/>
  <c r="DJ376" i="1"/>
  <c r="DI376" i="1"/>
  <c r="DF376" i="1"/>
  <c r="DE376" i="1"/>
  <c r="DD376" i="1"/>
  <c r="DC376" i="1"/>
  <c r="DA376" i="1"/>
  <c r="CZ376" i="1"/>
  <c r="CY376" i="1"/>
  <c r="CW376" i="1"/>
  <c r="CV376" i="1"/>
  <c r="CU376" i="1"/>
  <c r="CS376" i="1"/>
  <c r="CR376" i="1"/>
  <c r="CQ376" i="1"/>
  <c r="CP376" i="1"/>
  <c r="CO376" i="1"/>
  <c r="CN376" i="1"/>
  <c r="CM376" i="1"/>
  <c r="CL376" i="1"/>
  <c r="CJ376" i="1"/>
  <c r="CI376" i="1"/>
  <c r="CH376" i="1"/>
  <c r="CG376" i="1"/>
  <c r="CF376" i="1"/>
  <c r="CE376" i="1"/>
  <c r="CC376" i="1"/>
  <c r="CB376" i="1"/>
  <c r="CA376" i="1"/>
  <c r="BY376" i="1"/>
  <c r="BV376" i="1"/>
  <c r="BU376" i="1"/>
  <c r="BT376" i="1"/>
  <c r="BR376" i="1"/>
  <c r="BQ376" i="1"/>
  <c r="BO376" i="1"/>
  <c r="BN376" i="1"/>
  <c r="BL376" i="1"/>
  <c r="BK376" i="1"/>
  <c r="BJ376" i="1"/>
  <c r="BF376" i="1"/>
  <c r="BE376" i="1"/>
  <c r="BD376" i="1"/>
  <c r="BC376" i="1"/>
  <c r="BB376" i="1"/>
  <c r="BA376" i="1"/>
  <c r="AZ376" i="1"/>
  <c r="AY376" i="1"/>
  <c r="AX376" i="1"/>
  <c r="AW376" i="1"/>
  <c r="AV376" i="1"/>
  <c r="AU376" i="1"/>
  <c r="AT376" i="1"/>
  <c r="AS376" i="1"/>
  <c r="AR376" i="1"/>
  <c r="AQ376" i="1"/>
  <c r="AP376" i="1"/>
  <c r="AO376" i="1"/>
  <c r="AN376" i="1"/>
  <c r="AM376" i="1"/>
  <c r="AL376" i="1"/>
  <c r="AK376" i="1"/>
  <c r="AJ376" i="1"/>
  <c r="AI376" i="1"/>
  <c r="AH376" i="1"/>
  <c r="AG376" i="1"/>
  <c r="AF376" i="1"/>
  <c r="AE376" i="1"/>
  <c r="AD376" i="1"/>
  <c r="AC376" i="1"/>
  <c r="AB376" i="1"/>
  <c r="AA376" i="1"/>
  <c r="Z376" i="1"/>
  <c r="Y376" i="1"/>
  <c r="X376" i="1"/>
  <c r="W376" i="1"/>
  <c r="V376" i="1"/>
  <c r="U376" i="1"/>
  <c r="DL375" i="1"/>
  <c r="DK375" i="1"/>
  <c r="DJ375" i="1"/>
  <c r="DI375" i="1"/>
  <c r="DF375" i="1"/>
  <c r="DE375" i="1"/>
  <c r="DD375" i="1"/>
  <c r="DC375" i="1"/>
  <c r="DA375" i="1"/>
  <c r="CZ375" i="1"/>
  <c r="CY375" i="1"/>
  <c r="CW375" i="1"/>
  <c r="CV375" i="1"/>
  <c r="CU375" i="1"/>
  <c r="CS375" i="1"/>
  <c r="CR375" i="1"/>
  <c r="CQ375" i="1"/>
  <c r="CP375" i="1"/>
  <c r="CO375" i="1"/>
  <c r="CN375" i="1"/>
  <c r="CM375" i="1"/>
  <c r="CL375" i="1"/>
  <c r="CJ375" i="1"/>
  <c r="CI375" i="1"/>
  <c r="CH375" i="1"/>
  <c r="CG375" i="1"/>
  <c r="CF375" i="1"/>
  <c r="CE375" i="1"/>
  <c r="CC375" i="1"/>
  <c r="CB375" i="1"/>
  <c r="CA375" i="1"/>
  <c r="BY375" i="1"/>
  <c r="BV375" i="1"/>
  <c r="BU375" i="1"/>
  <c r="BT375" i="1"/>
  <c r="BR375" i="1"/>
  <c r="BQ375" i="1"/>
  <c r="BO375" i="1"/>
  <c r="BN375" i="1"/>
  <c r="BL375" i="1"/>
  <c r="BK375" i="1"/>
  <c r="BJ375" i="1"/>
  <c r="BF375" i="1"/>
  <c r="BE375" i="1"/>
  <c r="BD375" i="1"/>
  <c r="BC375" i="1"/>
  <c r="BB375" i="1"/>
  <c r="BA375" i="1"/>
  <c r="AZ375" i="1"/>
  <c r="AY375" i="1"/>
  <c r="AX375" i="1"/>
  <c r="AW375" i="1"/>
  <c r="AV375" i="1"/>
  <c r="AU375" i="1"/>
  <c r="AT375" i="1"/>
  <c r="AS375" i="1"/>
  <c r="AR375" i="1"/>
  <c r="AQ375" i="1"/>
  <c r="AP375" i="1"/>
  <c r="AO375" i="1"/>
  <c r="AN375" i="1"/>
  <c r="AM375" i="1"/>
  <c r="AL375" i="1"/>
  <c r="AK375" i="1"/>
  <c r="AJ375" i="1"/>
  <c r="AI375" i="1"/>
  <c r="AH375" i="1"/>
  <c r="AG375" i="1"/>
  <c r="AF375" i="1"/>
  <c r="AE375" i="1"/>
  <c r="AD375" i="1"/>
  <c r="AC375" i="1"/>
  <c r="AB375" i="1"/>
  <c r="AA375" i="1"/>
  <c r="Z375" i="1"/>
  <c r="Y375" i="1"/>
  <c r="X375" i="1"/>
  <c r="W375" i="1"/>
  <c r="V375" i="1"/>
  <c r="U375" i="1"/>
  <c r="DL374" i="1"/>
  <c r="DK374" i="1"/>
  <c r="DJ374" i="1"/>
  <c r="DI374" i="1"/>
  <c r="DF374" i="1"/>
  <c r="DE374" i="1"/>
  <c r="DD374" i="1"/>
  <c r="DC374" i="1"/>
  <c r="DA374" i="1"/>
  <c r="CZ374" i="1"/>
  <c r="CY374" i="1"/>
  <c r="CW374" i="1"/>
  <c r="CV374" i="1"/>
  <c r="CU374" i="1"/>
  <c r="CS374" i="1"/>
  <c r="CR374" i="1"/>
  <c r="CQ374" i="1"/>
  <c r="CP374" i="1"/>
  <c r="CO374" i="1"/>
  <c r="CN374" i="1"/>
  <c r="CM374" i="1"/>
  <c r="CL374" i="1"/>
  <c r="CJ374" i="1"/>
  <c r="CI374" i="1"/>
  <c r="CH374" i="1"/>
  <c r="CG374" i="1"/>
  <c r="CF374" i="1"/>
  <c r="CE374" i="1"/>
  <c r="CC374" i="1"/>
  <c r="CB374" i="1"/>
  <c r="CA374" i="1"/>
  <c r="BY374" i="1"/>
  <c r="BV374" i="1"/>
  <c r="BU374" i="1"/>
  <c r="BT374" i="1"/>
  <c r="BR374" i="1"/>
  <c r="BQ374" i="1"/>
  <c r="BO374" i="1"/>
  <c r="BN374" i="1"/>
  <c r="BL374" i="1"/>
  <c r="BK374" i="1"/>
  <c r="BJ374" i="1"/>
  <c r="BF374" i="1"/>
  <c r="BE374" i="1"/>
  <c r="BD374" i="1"/>
  <c r="BC374" i="1"/>
  <c r="BB374" i="1"/>
  <c r="BA374" i="1"/>
  <c r="AZ374" i="1"/>
  <c r="AY374" i="1"/>
  <c r="AX374" i="1"/>
  <c r="AW374" i="1"/>
  <c r="AV374" i="1"/>
  <c r="AU374" i="1"/>
  <c r="AT374" i="1"/>
  <c r="AS374" i="1"/>
  <c r="AR374" i="1"/>
  <c r="AQ374" i="1"/>
  <c r="AP374" i="1"/>
  <c r="AO374" i="1"/>
  <c r="AN374" i="1"/>
  <c r="AM374" i="1"/>
  <c r="AL374" i="1"/>
  <c r="AK374" i="1"/>
  <c r="AJ374" i="1"/>
  <c r="AI374" i="1"/>
  <c r="AH374" i="1"/>
  <c r="AG374" i="1"/>
  <c r="AF374" i="1"/>
  <c r="AE374" i="1"/>
  <c r="AD374" i="1"/>
  <c r="AC374" i="1"/>
  <c r="AB374" i="1"/>
  <c r="AA374" i="1"/>
  <c r="Z374" i="1"/>
  <c r="Y374" i="1"/>
  <c r="X374" i="1"/>
  <c r="W374" i="1"/>
  <c r="V374" i="1"/>
  <c r="U374" i="1"/>
  <c r="DL373" i="1"/>
  <c r="DK373" i="1"/>
  <c r="DJ373" i="1"/>
  <c r="DI373" i="1"/>
  <c r="DF373" i="1"/>
  <c r="DE373" i="1"/>
  <c r="DD373" i="1"/>
  <c r="DC373" i="1"/>
  <c r="DA373" i="1"/>
  <c r="CZ373" i="1"/>
  <c r="CY373" i="1"/>
  <c r="CW373" i="1"/>
  <c r="CV373" i="1"/>
  <c r="CU373" i="1"/>
  <c r="CS373" i="1"/>
  <c r="CR373" i="1"/>
  <c r="CQ373" i="1"/>
  <c r="CP373" i="1"/>
  <c r="CO373" i="1"/>
  <c r="CN373" i="1"/>
  <c r="CM373" i="1"/>
  <c r="CL373" i="1"/>
  <c r="CJ373" i="1"/>
  <c r="CI373" i="1"/>
  <c r="CH373" i="1"/>
  <c r="CG373" i="1"/>
  <c r="CF373" i="1"/>
  <c r="CE373" i="1"/>
  <c r="CC373" i="1"/>
  <c r="CB373" i="1"/>
  <c r="CA373" i="1"/>
  <c r="BY373" i="1"/>
  <c r="BV373" i="1"/>
  <c r="BU373" i="1"/>
  <c r="BT373" i="1"/>
  <c r="BR373" i="1"/>
  <c r="BQ373" i="1"/>
  <c r="BO373" i="1"/>
  <c r="BN373" i="1"/>
  <c r="BL373" i="1"/>
  <c r="BK373" i="1"/>
  <c r="BJ373" i="1"/>
  <c r="BF373" i="1"/>
  <c r="BE373" i="1"/>
  <c r="BD373" i="1"/>
  <c r="BC373" i="1"/>
  <c r="BB373" i="1"/>
  <c r="BA373" i="1"/>
  <c r="AZ373" i="1"/>
  <c r="AY373" i="1"/>
  <c r="AX373" i="1"/>
  <c r="AW373" i="1"/>
  <c r="AV373" i="1"/>
  <c r="AU373" i="1"/>
  <c r="AT373" i="1"/>
  <c r="AS373" i="1"/>
  <c r="AR373" i="1"/>
  <c r="AQ373" i="1"/>
  <c r="AP373" i="1"/>
  <c r="AO373" i="1"/>
  <c r="AN373" i="1"/>
  <c r="AM373" i="1"/>
  <c r="AL373" i="1"/>
  <c r="AK373" i="1"/>
  <c r="AJ373" i="1"/>
  <c r="AI373" i="1"/>
  <c r="AH373" i="1"/>
  <c r="AG373" i="1"/>
  <c r="AF373" i="1"/>
  <c r="AE373" i="1"/>
  <c r="AD373" i="1"/>
  <c r="AC373" i="1"/>
  <c r="AB373" i="1"/>
  <c r="AA373" i="1"/>
  <c r="Z373" i="1"/>
  <c r="Y373" i="1"/>
  <c r="X373" i="1"/>
  <c r="W373" i="1"/>
  <c r="V373" i="1"/>
  <c r="U373" i="1"/>
  <c r="DL372" i="1"/>
  <c r="DK372" i="1"/>
  <c r="DJ372" i="1"/>
  <c r="DI372" i="1"/>
  <c r="DF372" i="1"/>
  <c r="DE372" i="1"/>
  <c r="DD372" i="1"/>
  <c r="DC372" i="1"/>
  <c r="DA372" i="1"/>
  <c r="CZ372" i="1"/>
  <c r="CY372" i="1"/>
  <c r="CW372" i="1"/>
  <c r="CV372" i="1"/>
  <c r="CU372" i="1"/>
  <c r="CS372" i="1"/>
  <c r="CR372" i="1"/>
  <c r="CQ372" i="1"/>
  <c r="CP372" i="1"/>
  <c r="CO372" i="1"/>
  <c r="CN372" i="1"/>
  <c r="CM372" i="1"/>
  <c r="CL372" i="1"/>
  <c r="CJ372" i="1"/>
  <c r="CI372" i="1"/>
  <c r="CH372" i="1"/>
  <c r="CG372" i="1"/>
  <c r="CF372" i="1"/>
  <c r="CE372" i="1"/>
  <c r="CC372" i="1"/>
  <c r="CB372" i="1"/>
  <c r="CA372" i="1"/>
  <c r="BY372" i="1"/>
  <c r="BV372" i="1"/>
  <c r="BU372" i="1"/>
  <c r="BT372" i="1"/>
  <c r="BR372" i="1"/>
  <c r="BQ372" i="1"/>
  <c r="BO372" i="1"/>
  <c r="BN372" i="1"/>
  <c r="BL372" i="1"/>
  <c r="BK372" i="1"/>
  <c r="BJ372" i="1"/>
  <c r="BF372" i="1"/>
  <c r="BE372" i="1"/>
  <c r="BD372" i="1"/>
  <c r="BC372" i="1"/>
  <c r="BB372" i="1"/>
  <c r="BA372" i="1"/>
  <c r="AZ372" i="1"/>
  <c r="AY372" i="1"/>
  <c r="AX372" i="1"/>
  <c r="AW372" i="1"/>
  <c r="AV372" i="1"/>
  <c r="AU372" i="1"/>
  <c r="AT372" i="1"/>
  <c r="AS372" i="1"/>
  <c r="AR372" i="1"/>
  <c r="AQ372" i="1"/>
  <c r="AP372" i="1"/>
  <c r="AO372" i="1"/>
  <c r="AN372" i="1"/>
  <c r="AM372" i="1"/>
  <c r="AL372" i="1"/>
  <c r="AK372" i="1"/>
  <c r="AJ372" i="1"/>
  <c r="AI372" i="1"/>
  <c r="AH372" i="1"/>
  <c r="AG372" i="1"/>
  <c r="AF372" i="1"/>
  <c r="AE372" i="1"/>
  <c r="AD372" i="1"/>
  <c r="AC372" i="1"/>
  <c r="AB372" i="1"/>
  <c r="AA372" i="1"/>
  <c r="Z372" i="1"/>
  <c r="Y372" i="1"/>
  <c r="X372" i="1"/>
  <c r="W372" i="1"/>
  <c r="V372" i="1"/>
  <c r="U372" i="1"/>
  <c r="DL371" i="1"/>
  <c r="DK371" i="1"/>
  <c r="DJ371" i="1"/>
  <c r="DI371" i="1"/>
  <c r="DF371" i="1"/>
  <c r="DE371" i="1"/>
  <c r="DD371" i="1"/>
  <c r="DC371" i="1"/>
  <c r="DA371" i="1"/>
  <c r="CZ371" i="1"/>
  <c r="CY371" i="1"/>
  <c r="CW371" i="1"/>
  <c r="CV371" i="1"/>
  <c r="CU371" i="1"/>
  <c r="CS371" i="1"/>
  <c r="CR371" i="1"/>
  <c r="CQ371" i="1"/>
  <c r="CP371" i="1"/>
  <c r="CO371" i="1"/>
  <c r="CN371" i="1"/>
  <c r="CM371" i="1"/>
  <c r="CL371" i="1"/>
  <c r="CJ371" i="1"/>
  <c r="CI371" i="1"/>
  <c r="CH371" i="1"/>
  <c r="CG371" i="1"/>
  <c r="CF371" i="1"/>
  <c r="CE371" i="1"/>
  <c r="CC371" i="1"/>
  <c r="CB371" i="1"/>
  <c r="CA371" i="1"/>
  <c r="BY371" i="1"/>
  <c r="BV371" i="1"/>
  <c r="BU371" i="1"/>
  <c r="BT371" i="1"/>
  <c r="BR371" i="1"/>
  <c r="BQ371" i="1"/>
  <c r="BO371" i="1"/>
  <c r="BN371" i="1"/>
  <c r="BL371" i="1"/>
  <c r="BK371" i="1"/>
  <c r="BJ371" i="1"/>
  <c r="BF371" i="1"/>
  <c r="BE371" i="1"/>
  <c r="BD371" i="1"/>
  <c r="BC371" i="1"/>
  <c r="BB371" i="1"/>
  <c r="BA371" i="1"/>
  <c r="AZ371" i="1"/>
  <c r="AY371" i="1"/>
  <c r="AX371" i="1"/>
  <c r="AW371" i="1"/>
  <c r="AV371" i="1"/>
  <c r="AU371" i="1"/>
  <c r="AT371" i="1"/>
  <c r="AS371" i="1"/>
  <c r="AR371" i="1"/>
  <c r="AQ371" i="1"/>
  <c r="AP371" i="1"/>
  <c r="AO371" i="1"/>
  <c r="AN371" i="1"/>
  <c r="AM371" i="1"/>
  <c r="AL371" i="1"/>
  <c r="AK371" i="1"/>
  <c r="AJ371" i="1"/>
  <c r="AI371" i="1"/>
  <c r="AH371" i="1"/>
  <c r="AG371" i="1"/>
  <c r="AF371" i="1"/>
  <c r="AE371" i="1"/>
  <c r="AD371" i="1"/>
  <c r="AC371" i="1"/>
  <c r="AB371" i="1"/>
  <c r="AA371" i="1"/>
  <c r="Z371" i="1"/>
  <c r="Y371" i="1"/>
  <c r="X371" i="1"/>
  <c r="W371" i="1"/>
  <c r="V371" i="1"/>
  <c r="U371" i="1"/>
  <c r="DL370" i="1"/>
  <c r="DK370" i="1"/>
  <c r="DJ370" i="1"/>
  <c r="DI370" i="1"/>
  <c r="DF370" i="1"/>
  <c r="DE370" i="1"/>
  <c r="DD370" i="1"/>
  <c r="DC370" i="1"/>
  <c r="DA370" i="1"/>
  <c r="CZ370" i="1"/>
  <c r="CY370" i="1"/>
  <c r="CW370" i="1"/>
  <c r="CV370" i="1"/>
  <c r="CU370" i="1"/>
  <c r="CS370" i="1"/>
  <c r="CR370" i="1"/>
  <c r="CQ370" i="1"/>
  <c r="CP370" i="1"/>
  <c r="CO370" i="1"/>
  <c r="CN370" i="1"/>
  <c r="CM370" i="1"/>
  <c r="CL370" i="1"/>
  <c r="CJ370" i="1"/>
  <c r="CI370" i="1"/>
  <c r="CH370" i="1"/>
  <c r="CG370" i="1"/>
  <c r="CF370" i="1"/>
  <c r="CE370" i="1"/>
  <c r="CC370" i="1"/>
  <c r="CB370" i="1"/>
  <c r="CA370" i="1"/>
  <c r="BY370" i="1"/>
  <c r="BV370" i="1"/>
  <c r="BU370" i="1"/>
  <c r="BT370" i="1"/>
  <c r="BR370" i="1"/>
  <c r="BQ370" i="1"/>
  <c r="BO370" i="1"/>
  <c r="BN370" i="1"/>
  <c r="BL370" i="1"/>
  <c r="BK370" i="1"/>
  <c r="BJ370" i="1"/>
  <c r="BF370" i="1"/>
  <c r="BE370" i="1"/>
  <c r="BD370" i="1"/>
  <c r="BC370" i="1"/>
  <c r="BB370" i="1"/>
  <c r="BA370" i="1"/>
  <c r="AZ370" i="1"/>
  <c r="AY370" i="1"/>
  <c r="AX370" i="1"/>
  <c r="AW370" i="1"/>
  <c r="AV370" i="1"/>
  <c r="AU370" i="1"/>
  <c r="AT370" i="1"/>
  <c r="AS370" i="1"/>
  <c r="AR370" i="1"/>
  <c r="AQ370" i="1"/>
  <c r="AP370" i="1"/>
  <c r="AO370" i="1"/>
  <c r="AN370" i="1"/>
  <c r="AM370" i="1"/>
  <c r="AL370" i="1"/>
  <c r="AK370" i="1"/>
  <c r="AJ370" i="1"/>
  <c r="AI370" i="1"/>
  <c r="AH370" i="1"/>
  <c r="AG370" i="1"/>
  <c r="AF370" i="1"/>
  <c r="AE370" i="1"/>
  <c r="AD370" i="1"/>
  <c r="AC370" i="1"/>
  <c r="AB370" i="1"/>
  <c r="AA370" i="1"/>
  <c r="Z370" i="1"/>
  <c r="Y370" i="1"/>
  <c r="X370" i="1"/>
  <c r="W370" i="1"/>
  <c r="V370" i="1"/>
  <c r="U370" i="1"/>
  <c r="DL369" i="1"/>
  <c r="DK369" i="1"/>
  <c r="DJ369" i="1"/>
  <c r="DI369" i="1"/>
  <c r="DF369" i="1"/>
  <c r="DE369" i="1"/>
  <c r="DD369" i="1"/>
  <c r="DC369" i="1"/>
  <c r="DA369" i="1"/>
  <c r="CZ369" i="1"/>
  <c r="CY369" i="1"/>
  <c r="CW369" i="1"/>
  <c r="CV369" i="1"/>
  <c r="CU369" i="1"/>
  <c r="CS369" i="1"/>
  <c r="CR369" i="1"/>
  <c r="CQ369" i="1"/>
  <c r="CP369" i="1"/>
  <c r="CO369" i="1"/>
  <c r="CN369" i="1"/>
  <c r="CM369" i="1"/>
  <c r="CL369" i="1"/>
  <c r="CJ369" i="1"/>
  <c r="CI369" i="1"/>
  <c r="CH369" i="1"/>
  <c r="CG369" i="1"/>
  <c r="CF369" i="1"/>
  <c r="CE369" i="1"/>
  <c r="CC369" i="1"/>
  <c r="CB369" i="1"/>
  <c r="CA369" i="1"/>
  <c r="BY369" i="1"/>
  <c r="BV369" i="1"/>
  <c r="BU369" i="1"/>
  <c r="BT369" i="1"/>
  <c r="BR369" i="1"/>
  <c r="BQ369" i="1"/>
  <c r="BO369" i="1"/>
  <c r="BN369" i="1"/>
  <c r="BL369" i="1"/>
  <c r="BK369" i="1"/>
  <c r="BJ369" i="1"/>
  <c r="BF369" i="1"/>
  <c r="BE369" i="1"/>
  <c r="BD369" i="1"/>
  <c r="BC369" i="1"/>
  <c r="BB369" i="1"/>
  <c r="BA369" i="1"/>
  <c r="AZ369" i="1"/>
  <c r="AY369" i="1"/>
  <c r="AX369" i="1"/>
  <c r="AW369" i="1"/>
  <c r="AV369" i="1"/>
  <c r="AU369" i="1"/>
  <c r="AT369" i="1"/>
  <c r="AS369" i="1"/>
  <c r="AR369" i="1"/>
  <c r="AQ369" i="1"/>
  <c r="AP369" i="1"/>
  <c r="AO369" i="1"/>
  <c r="AN369" i="1"/>
  <c r="AM369" i="1"/>
  <c r="AL369" i="1"/>
  <c r="AK369" i="1"/>
  <c r="AJ369" i="1"/>
  <c r="AI369" i="1"/>
  <c r="AH369" i="1"/>
  <c r="AG369" i="1"/>
  <c r="AF369" i="1"/>
  <c r="AE369" i="1"/>
  <c r="AD369" i="1"/>
  <c r="AC369" i="1"/>
  <c r="AB369" i="1"/>
  <c r="AA369" i="1"/>
  <c r="Z369" i="1"/>
  <c r="Y369" i="1"/>
  <c r="X369" i="1"/>
  <c r="W369" i="1"/>
  <c r="V369" i="1"/>
  <c r="U369" i="1"/>
  <c r="DL368" i="1"/>
  <c r="DK368" i="1"/>
  <c r="DJ368" i="1"/>
  <c r="DI368" i="1"/>
  <c r="DF368" i="1"/>
  <c r="DE368" i="1"/>
  <c r="DD368" i="1"/>
  <c r="DC368" i="1"/>
  <c r="DA368" i="1"/>
  <c r="CZ368" i="1"/>
  <c r="CY368" i="1"/>
  <c r="CW368" i="1"/>
  <c r="CV368" i="1"/>
  <c r="CU368" i="1"/>
  <c r="CS368" i="1"/>
  <c r="CR368" i="1"/>
  <c r="CQ368" i="1"/>
  <c r="CP368" i="1"/>
  <c r="CO368" i="1"/>
  <c r="CN368" i="1"/>
  <c r="CM368" i="1"/>
  <c r="CL368" i="1"/>
  <c r="CJ368" i="1"/>
  <c r="CI368" i="1"/>
  <c r="CH368" i="1"/>
  <c r="CG368" i="1"/>
  <c r="CF368" i="1"/>
  <c r="CE368" i="1"/>
  <c r="CC368" i="1"/>
  <c r="CB368" i="1"/>
  <c r="CA368" i="1"/>
  <c r="BY368" i="1"/>
  <c r="BV368" i="1"/>
  <c r="BU368" i="1"/>
  <c r="BT368" i="1"/>
  <c r="BR368" i="1"/>
  <c r="BQ368" i="1"/>
  <c r="BO368" i="1"/>
  <c r="BN368" i="1"/>
  <c r="BL368" i="1"/>
  <c r="BK368" i="1"/>
  <c r="BJ368" i="1"/>
  <c r="BF368" i="1"/>
  <c r="BE368" i="1"/>
  <c r="BD368" i="1"/>
  <c r="BC368" i="1"/>
  <c r="BB368" i="1"/>
  <c r="BA368" i="1"/>
  <c r="AZ368" i="1"/>
  <c r="AY368" i="1"/>
  <c r="AX368" i="1"/>
  <c r="AW368" i="1"/>
  <c r="AV368" i="1"/>
  <c r="AU368" i="1"/>
  <c r="AT368" i="1"/>
  <c r="AS368" i="1"/>
  <c r="AR368" i="1"/>
  <c r="AQ368" i="1"/>
  <c r="AP368" i="1"/>
  <c r="AO368" i="1"/>
  <c r="AN368" i="1"/>
  <c r="AM368" i="1"/>
  <c r="AL368" i="1"/>
  <c r="AK368" i="1"/>
  <c r="AJ368" i="1"/>
  <c r="AI368" i="1"/>
  <c r="AH368" i="1"/>
  <c r="AG368" i="1"/>
  <c r="AF368" i="1"/>
  <c r="AE368" i="1"/>
  <c r="AD368" i="1"/>
  <c r="AC368" i="1"/>
  <c r="AB368" i="1"/>
  <c r="AA368" i="1"/>
  <c r="Z368" i="1"/>
  <c r="Y368" i="1"/>
  <c r="X368" i="1"/>
  <c r="W368" i="1"/>
  <c r="V368" i="1"/>
  <c r="U368" i="1"/>
  <c r="DL367" i="1"/>
  <c r="DK367" i="1"/>
  <c r="DJ367" i="1"/>
  <c r="DI367" i="1"/>
  <c r="DF367" i="1"/>
  <c r="DE367" i="1"/>
  <c r="DD367" i="1"/>
  <c r="DC367" i="1"/>
  <c r="DA367" i="1"/>
  <c r="CZ367" i="1"/>
  <c r="CY367" i="1"/>
  <c r="CW367" i="1"/>
  <c r="CV367" i="1"/>
  <c r="CU367" i="1"/>
  <c r="CS367" i="1"/>
  <c r="CR367" i="1"/>
  <c r="CQ367" i="1"/>
  <c r="CP367" i="1"/>
  <c r="CO367" i="1"/>
  <c r="CN367" i="1"/>
  <c r="CM367" i="1"/>
  <c r="CL367" i="1"/>
  <c r="CJ367" i="1"/>
  <c r="CI367" i="1"/>
  <c r="CH367" i="1"/>
  <c r="CG367" i="1"/>
  <c r="CF367" i="1"/>
  <c r="CE367" i="1"/>
  <c r="CC367" i="1"/>
  <c r="CB367" i="1"/>
  <c r="CA367" i="1"/>
  <c r="BY367" i="1"/>
  <c r="BV367" i="1"/>
  <c r="BU367" i="1"/>
  <c r="BT367" i="1"/>
  <c r="BR367" i="1"/>
  <c r="BQ367" i="1"/>
  <c r="BO367" i="1"/>
  <c r="BN367" i="1"/>
  <c r="BL367" i="1"/>
  <c r="BK367" i="1"/>
  <c r="BJ367" i="1"/>
  <c r="BF367" i="1"/>
  <c r="BE367" i="1"/>
  <c r="BD367" i="1"/>
  <c r="BC367" i="1"/>
  <c r="BB367" i="1"/>
  <c r="BA367" i="1"/>
  <c r="AZ367" i="1"/>
  <c r="AY367" i="1"/>
  <c r="AX367" i="1"/>
  <c r="AW367" i="1"/>
  <c r="AV367" i="1"/>
  <c r="AU367" i="1"/>
  <c r="AT367" i="1"/>
  <c r="AS367" i="1"/>
  <c r="AR367" i="1"/>
  <c r="AQ367" i="1"/>
  <c r="AP367" i="1"/>
  <c r="AO367" i="1"/>
  <c r="AN367" i="1"/>
  <c r="AM367" i="1"/>
  <c r="AL367" i="1"/>
  <c r="AK367" i="1"/>
  <c r="AJ367" i="1"/>
  <c r="AI367" i="1"/>
  <c r="AH367" i="1"/>
  <c r="AG367" i="1"/>
  <c r="AF367" i="1"/>
  <c r="AE367" i="1"/>
  <c r="AD367" i="1"/>
  <c r="AC367" i="1"/>
  <c r="AB367" i="1"/>
  <c r="AA367" i="1"/>
  <c r="Z367" i="1"/>
  <c r="Y367" i="1"/>
  <c r="X367" i="1"/>
  <c r="W367" i="1"/>
  <c r="V367" i="1"/>
  <c r="U367" i="1"/>
  <c r="DL366" i="1"/>
  <c r="DK366" i="1"/>
  <c r="DJ366" i="1"/>
  <c r="DI366" i="1"/>
  <c r="DF366" i="1"/>
  <c r="DE366" i="1"/>
  <c r="DD366" i="1"/>
  <c r="DC366" i="1"/>
  <c r="DA366" i="1"/>
  <c r="CZ366" i="1"/>
  <c r="CY366" i="1"/>
  <c r="CW366" i="1"/>
  <c r="CV366" i="1"/>
  <c r="CU366" i="1"/>
  <c r="CS366" i="1"/>
  <c r="CR366" i="1"/>
  <c r="CQ366" i="1"/>
  <c r="CP366" i="1"/>
  <c r="CO366" i="1"/>
  <c r="CN366" i="1"/>
  <c r="CM366" i="1"/>
  <c r="CL366" i="1"/>
  <c r="CJ366" i="1"/>
  <c r="CI366" i="1"/>
  <c r="CH366" i="1"/>
  <c r="CG366" i="1"/>
  <c r="CF366" i="1"/>
  <c r="CE366" i="1"/>
  <c r="CC366" i="1"/>
  <c r="CB366" i="1"/>
  <c r="CA366" i="1"/>
  <c r="BY366" i="1"/>
  <c r="BV366" i="1"/>
  <c r="BU366" i="1"/>
  <c r="BT366" i="1"/>
  <c r="BR366" i="1"/>
  <c r="BQ366" i="1"/>
  <c r="BO366" i="1"/>
  <c r="BN366" i="1"/>
  <c r="BL366" i="1"/>
  <c r="BK366" i="1"/>
  <c r="BJ366" i="1"/>
  <c r="BF366" i="1"/>
  <c r="BE366" i="1"/>
  <c r="BD366" i="1"/>
  <c r="BC366" i="1"/>
  <c r="BB366" i="1"/>
  <c r="BA366" i="1"/>
  <c r="AZ366" i="1"/>
  <c r="AY366" i="1"/>
  <c r="AX366" i="1"/>
  <c r="AW366" i="1"/>
  <c r="AV366" i="1"/>
  <c r="AU366" i="1"/>
  <c r="AT366" i="1"/>
  <c r="AS366" i="1"/>
  <c r="AR366" i="1"/>
  <c r="AQ366" i="1"/>
  <c r="AP366" i="1"/>
  <c r="AO366" i="1"/>
  <c r="AN366" i="1"/>
  <c r="AM366" i="1"/>
  <c r="AL366" i="1"/>
  <c r="AK366" i="1"/>
  <c r="AJ366" i="1"/>
  <c r="AI366" i="1"/>
  <c r="AH366" i="1"/>
  <c r="AG366" i="1"/>
  <c r="AF366" i="1"/>
  <c r="AE366" i="1"/>
  <c r="AD366" i="1"/>
  <c r="AC366" i="1"/>
  <c r="AB366" i="1"/>
  <c r="AA366" i="1"/>
  <c r="Z366" i="1"/>
  <c r="Y366" i="1"/>
  <c r="X366" i="1"/>
  <c r="W366" i="1"/>
  <c r="V366" i="1"/>
  <c r="U366" i="1"/>
  <c r="DL365" i="1"/>
  <c r="DK365" i="1"/>
  <c r="DJ365" i="1"/>
  <c r="DI365" i="1"/>
  <c r="DF365" i="1"/>
  <c r="DE365" i="1"/>
  <c r="DD365" i="1"/>
  <c r="DC365" i="1"/>
  <c r="DA365" i="1"/>
  <c r="CZ365" i="1"/>
  <c r="CY365" i="1"/>
  <c r="CW365" i="1"/>
  <c r="CV365" i="1"/>
  <c r="CU365" i="1"/>
  <c r="CS365" i="1"/>
  <c r="CR365" i="1"/>
  <c r="CQ365" i="1"/>
  <c r="CP365" i="1"/>
  <c r="CO365" i="1"/>
  <c r="CN365" i="1"/>
  <c r="CM365" i="1"/>
  <c r="CL365" i="1"/>
  <c r="CJ365" i="1"/>
  <c r="CI365" i="1"/>
  <c r="CH365" i="1"/>
  <c r="CG365" i="1"/>
  <c r="CF365" i="1"/>
  <c r="CE365" i="1"/>
  <c r="CC365" i="1"/>
  <c r="CB365" i="1"/>
  <c r="CA365" i="1"/>
  <c r="BY365" i="1"/>
  <c r="BV365" i="1"/>
  <c r="BU365" i="1"/>
  <c r="BT365" i="1"/>
  <c r="BR365" i="1"/>
  <c r="BQ365" i="1"/>
  <c r="BO365" i="1"/>
  <c r="BN365" i="1"/>
  <c r="BL365" i="1"/>
  <c r="BK365" i="1"/>
  <c r="BJ365" i="1"/>
  <c r="BF365" i="1"/>
  <c r="BE365" i="1"/>
  <c r="BD365" i="1"/>
  <c r="BC365" i="1"/>
  <c r="BB365" i="1"/>
  <c r="BA365" i="1"/>
  <c r="AZ365" i="1"/>
  <c r="AY365" i="1"/>
  <c r="AX365" i="1"/>
  <c r="AW365" i="1"/>
  <c r="AV365" i="1"/>
  <c r="AU365" i="1"/>
  <c r="AT365" i="1"/>
  <c r="AS365" i="1"/>
  <c r="AR365" i="1"/>
  <c r="AQ365" i="1"/>
  <c r="AP365" i="1"/>
  <c r="AO365" i="1"/>
  <c r="AN365" i="1"/>
  <c r="AM365" i="1"/>
  <c r="AL365" i="1"/>
  <c r="AK365" i="1"/>
  <c r="AJ365" i="1"/>
  <c r="AI365" i="1"/>
  <c r="AH365" i="1"/>
  <c r="AG365" i="1"/>
  <c r="AF365" i="1"/>
  <c r="AE365" i="1"/>
  <c r="AD365" i="1"/>
  <c r="AC365" i="1"/>
  <c r="AB365" i="1"/>
  <c r="AA365" i="1"/>
  <c r="Z365" i="1"/>
  <c r="Y365" i="1"/>
  <c r="X365" i="1"/>
  <c r="W365" i="1"/>
  <c r="V365" i="1"/>
  <c r="U365" i="1"/>
  <c r="DL364" i="1"/>
  <c r="DK364" i="1"/>
  <c r="DJ364" i="1"/>
  <c r="DI364" i="1"/>
  <c r="DF364" i="1"/>
  <c r="DE364" i="1"/>
  <c r="DD364" i="1"/>
  <c r="DC364" i="1"/>
  <c r="DA364" i="1"/>
  <c r="CZ364" i="1"/>
  <c r="CY364" i="1"/>
  <c r="CW364" i="1"/>
  <c r="CV364" i="1"/>
  <c r="CU364" i="1"/>
  <c r="CS364" i="1"/>
  <c r="CR364" i="1"/>
  <c r="CQ364" i="1"/>
  <c r="CP364" i="1"/>
  <c r="CO364" i="1"/>
  <c r="CN364" i="1"/>
  <c r="CM364" i="1"/>
  <c r="CL364" i="1"/>
  <c r="CJ364" i="1"/>
  <c r="CI364" i="1"/>
  <c r="CH364" i="1"/>
  <c r="CG364" i="1"/>
  <c r="CF364" i="1"/>
  <c r="CE364" i="1"/>
  <c r="CC364" i="1"/>
  <c r="CB364" i="1"/>
  <c r="CA364" i="1"/>
  <c r="BY364" i="1"/>
  <c r="BV364" i="1"/>
  <c r="BU364" i="1"/>
  <c r="BT364" i="1"/>
  <c r="BR364" i="1"/>
  <c r="BQ364" i="1"/>
  <c r="BO364" i="1"/>
  <c r="BN364" i="1"/>
  <c r="BL364" i="1"/>
  <c r="BK364" i="1"/>
  <c r="BJ364" i="1"/>
  <c r="BF364" i="1"/>
  <c r="BE364" i="1"/>
  <c r="BD364" i="1"/>
  <c r="BC364" i="1"/>
  <c r="BB364" i="1"/>
  <c r="BA364" i="1"/>
  <c r="AZ364" i="1"/>
  <c r="AY364" i="1"/>
  <c r="AX364" i="1"/>
  <c r="AW364" i="1"/>
  <c r="AV364" i="1"/>
  <c r="AU364" i="1"/>
  <c r="AT364" i="1"/>
  <c r="AS364" i="1"/>
  <c r="AR364" i="1"/>
  <c r="AQ364" i="1"/>
  <c r="AP364" i="1"/>
  <c r="AO364" i="1"/>
  <c r="AN364" i="1"/>
  <c r="AM364" i="1"/>
  <c r="AL364" i="1"/>
  <c r="AK364" i="1"/>
  <c r="AJ364" i="1"/>
  <c r="AI364" i="1"/>
  <c r="AH364" i="1"/>
  <c r="AG364" i="1"/>
  <c r="AF364" i="1"/>
  <c r="AE364" i="1"/>
  <c r="AD364" i="1"/>
  <c r="AC364" i="1"/>
  <c r="AB364" i="1"/>
  <c r="AA364" i="1"/>
  <c r="Z364" i="1"/>
  <c r="Y364" i="1"/>
  <c r="X364" i="1"/>
  <c r="W364" i="1"/>
  <c r="V364" i="1"/>
  <c r="U364" i="1"/>
  <c r="DL363" i="1"/>
  <c r="DK363" i="1"/>
  <c r="DJ363" i="1"/>
  <c r="DI363" i="1"/>
  <c r="DF363" i="1"/>
  <c r="DE363" i="1"/>
  <c r="DD363" i="1"/>
  <c r="DC363" i="1"/>
  <c r="DA363" i="1"/>
  <c r="CZ363" i="1"/>
  <c r="CY363" i="1"/>
  <c r="CW363" i="1"/>
  <c r="CV363" i="1"/>
  <c r="CU363" i="1"/>
  <c r="CS363" i="1"/>
  <c r="CR363" i="1"/>
  <c r="CQ363" i="1"/>
  <c r="CP363" i="1"/>
  <c r="CO363" i="1"/>
  <c r="CN363" i="1"/>
  <c r="CM363" i="1"/>
  <c r="CL363" i="1"/>
  <c r="CJ363" i="1"/>
  <c r="CI363" i="1"/>
  <c r="CH363" i="1"/>
  <c r="CG363" i="1"/>
  <c r="CF363" i="1"/>
  <c r="CE363" i="1"/>
  <c r="CC363" i="1"/>
  <c r="CB363" i="1"/>
  <c r="CA363" i="1"/>
  <c r="BY363" i="1"/>
  <c r="BV363" i="1"/>
  <c r="BU363" i="1"/>
  <c r="BT363" i="1"/>
  <c r="BR363" i="1"/>
  <c r="BQ363" i="1"/>
  <c r="BO363" i="1"/>
  <c r="BN363" i="1"/>
  <c r="BL363" i="1"/>
  <c r="BK363" i="1"/>
  <c r="BJ363" i="1"/>
  <c r="BF363" i="1"/>
  <c r="BE363" i="1"/>
  <c r="BD363" i="1"/>
  <c r="BC363" i="1"/>
  <c r="BB363" i="1"/>
  <c r="BA363" i="1"/>
  <c r="AZ363" i="1"/>
  <c r="AY363" i="1"/>
  <c r="AX363" i="1"/>
  <c r="AW363" i="1"/>
  <c r="AV363" i="1"/>
  <c r="AU363" i="1"/>
  <c r="AT363" i="1"/>
  <c r="AS363" i="1"/>
  <c r="AR363" i="1"/>
  <c r="AQ363" i="1"/>
  <c r="AP363" i="1"/>
  <c r="AO363" i="1"/>
  <c r="AN363" i="1"/>
  <c r="AM363" i="1"/>
  <c r="AL363" i="1"/>
  <c r="AK363" i="1"/>
  <c r="AJ363" i="1"/>
  <c r="AI363" i="1"/>
  <c r="AH363" i="1"/>
  <c r="AG363" i="1"/>
  <c r="AF363" i="1"/>
  <c r="AE363" i="1"/>
  <c r="AD363" i="1"/>
  <c r="AC363" i="1"/>
  <c r="AB363" i="1"/>
  <c r="AA363" i="1"/>
  <c r="Z363" i="1"/>
  <c r="Y363" i="1"/>
  <c r="X363" i="1"/>
  <c r="W363" i="1"/>
  <c r="V363" i="1"/>
  <c r="U363" i="1"/>
  <c r="DL362" i="1"/>
  <c r="DK362" i="1"/>
  <c r="DJ362" i="1"/>
  <c r="DI362" i="1"/>
  <c r="DF362" i="1"/>
  <c r="DE362" i="1"/>
  <c r="DD362" i="1"/>
  <c r="DC362" i="1"/>
  <c r="DA362" i="1"/>
  <c r="CZ362" i="1"/>
  <c r="CY362" i="1"/>
  <c r="CW362" i="1"/>
  <c r="CV362" i="1"/>
  <c r="CU362" i="1"/>
  <c r="CS362" i="1"/>
  <c r="CR362" i="1"/>
  <c r="CQ362" i="1"/>
  <c r="CP362" i="1"/>
  <c r="CO362" i="1"/>
  <c r="CN362" i="1"/>
  <c r="CM362" i="1"/>
  <c r="CL362" i="1"/>
  <c r="CJ362" i="1"/>
  <c r="CI362" i="1"/>
  <c r="CH362" i="1"/>
  <c r="CG362" i="1"/>
  <c r="CF362" i="1"/>
  <c r="CE362" i="1"/>
  <c r="CC362" i="1"/>
  <c r="CB362" i="1"/>
  <c r="CA362" i="1"/>
  <c r="BY362" i="1"/>
  <c r="BV362" i="1"/>
  <c r="BU362" i="1"/>
  <c r="BT362" i="1"/>
  <c r="BR362" i="1"/>
  <c r="BQ362" i="1"/>
  <c r="BO362" i="1"/>
  <c r="BN362" i="1"/>
  <c r="BL362" i="1"/>
  <c r="BK362" i="1"/>
  <c r="BJ362" i="1"/>
  <c r="BF362" i="1"/>
  <c r="BE362" i="1"/>
  <c r="BD362" i="1"/>
  <c r="BC362" i="1"/>
  <c r="BB362" i="1"/>
  <c r="BA362" i="1"/>
  <c r="AZ362" i="1"/>
  <c r="AY362" i="1"/>
  <c r="AX362" i="1"/>
  <c r="AW362" i="1"/>
  <c r="AV362" i="1"/>
  <c r="AU362" i="1"/>
  <c r="AT362" i="1"/>
  <c r="AS362" i="1"/>
  <c r="AR362" i="1"/>
  <c r="AQ362" i="1"/>
  <c r="AP362" i="1"/>
  <c r="AO362" i="1"/>
  <c r="AN362" i="1"/>
  <c r="AM362" i="1"/>
  <c r="AL362" i="1"/>
  <c r="AK362" i="1"/>
  <c r="AJ362" i="1"/>
  <c r="AI362" i="1"/>
  <c r="AH362" i="1"/>
  <c r="AG362" i="1"/>
  <c r="AF362" i="1"/>
  <c r="AE362" i="1"/>
  <c r="AD362" i="1"/>
  <c r="AC362" i="1"/>
  <c r="AB362" i="1"/>
  <c r="AA362" i="1"/>
  <c r="Z362" i="1"/>
  <c r="Y362" i="1"/>
  <c r="X362" i="1"/>
  <c r="W362" i="1"/>
  <c r="V362" i="1"/>
  <c r="U362" i="1"/>
  <c r="DL361" i="1"/>
  <c r="DK361" i="1"/>
  <c r="DJ361" i="1"/>
  <c r="DI361" i="1"/>
  <c r="DF361" i="1"/>
  <c r="DE361" i="1"/>
  <c r="DD361" i="1"/>
  <c r="DC361" i="1"/>
  <c r="DA361" i="1"/>
  <c r="CZ361" i="1"/>
  <c r="CY361" i="1"/>
  <c r="CW361" i="1"/>
  <c r="CV361" i="1"/>
  <c r="CU361" i="1"/>
  <c r="CS361" i="1"/>
  <c r="CR361" i="1"/>
  <c r="CQ361" i="1"/>
  <c r="CP361" i="1"/>
  <c r="CO361" i="1"/>
  <c r="CN361" i="1"/>
  <c r="CM361" i="1"/>
  <c r="CL361" i="1"/>
  <c r="CJ361" i="1"/>
  <c r="CI361" i="1"/>
  <c r="CH361" i="1"/>
  <c r="CG361" i="1"/>
  <c r="CF361" i="1"/>
  <c r="CE361" i="1"/>
  <c r="CC361" i="1"/>
  <c r="CB361" i="1"/>
  <c r="CA361" i="1"/>
  <c r="BY361" i="1"/>
  <c r="BV361" i="1"/>
  <c r="BU361" i="1"/>
  <c r="BT361" i="1"/>
  <c r="BR361" i="1"/>
  <c r="BQ361" i="1"/>
  <c r="BO361" i="1"/>
  <c r="BN361" i="1"/>
  <c r="BL361" i="1"/>
  <c r="BK361" i="1"/>
  <c r="BJ361" i="1"/>
  <c r="BF361" i="1"/>
  <c r="BE361" i="1"/>
  <c r="BD361" i="1"/>
  <c r="BC361" i="1"/>
  <c r="BB361" i="1"/>
  <c r="BA361" i="1"/>
  <c r="AZ361" i="1"/>
  <c r="AY361" i="1"/>
  <c r="AX361" i="1"/>
  <c r="AW361" i="1"/>
  <c r="AV361" i="1"/>
  <c r="AU361" i="1"/>
  <c r="AT361" i="1"/>
  <c r="AS361" i="1"/>
  <c r="AR361" i="1"/>
  <c r="AQ361" i="1"/>
  <c r="AP361" i="1"/>
  <c r="AO361" i="1"/>
  <c r="AN361" i="1"/>
  <c r="AM361" i="1"/>
  <c r="AL361" i="1"/>
  <c r="AK361" i="1"/>
  <c r="AJ361" i="1"/>
  <c r="AI361" i="1"/>
  <c r="AH361" i="1"/>
  <c r="AG361" i="1"/>
  <c r="AF361" i="1"/>
  <c r="AE361" i="1"/>
  <c r="AD361" i="1"/>
  <c r="AC361" i="1"/>
  <c r="AB361" i="1"/>
  <c r="AA361" i="1"/>
  <c r="Z361" i="1"/>
  <c r="Y361" i="1"/>
  <c r="X361" i="1"/>
  <c r="W361" i="1"/>
  <c r="V361" i="1"/>
  <c r="U361" i="1"/>
  <c r="DL360" i="1"/>
  <c r="DK360" i="1"/>
  <c r="DJ360" i="1"/>
  <c r="DI360" i="1"/>
  <c r="DF360" i="1"/>
  <c r="DE360" i="1"/>
  <c r="DD360" i="1"/>
  <c r="DC360" i="1"/>
  <c r="DA360" i="1"/>
  <c r="CZ360" i="1"/>
  <c r="CY360" i="1"/>
  <c r="CW360" i="1"/>
  <c r="CV360" i="1"/>
  <c r="CU360" i="1"/>
  <c r="CS360" i="1"/>
  <c r="CR360" i="1"/>
  <c r="CQ360" i="1"/>
  <c r="CP360" i="1"/>
  <c r="CO360" i="1"/>
  <c r="CN360" i="1"/>
  <c r="CM360" i="1"/>
  <c r="CL360" i="1"/>
  <c r="CJ360" i="1"/>
  <c r="CI360" i="1"/>
  <c r="CH360" i="1"/>
  <c r="CG360" i="1"/>
  <c r="CF360" i="1"/>
  <c r="CE360" i="1"/>
  <c r="CC360" i="1"/>
  <c r="CB360" i="1"/>
  <c r="CA360" i="1"/>
  <c r="BY360" i="1"/>
  <c r="BV360" i="1"/>
  <c r="BU360" i="1"/>
  <c r="BT360" i="1"/>
  <c r="BR360" i="1"/>
  <c r="BQ360" i="1"/>
  <c r="BO360" i="1"/>
  <c r="BN360" i="1"/>
  <c r="BL360" i="1"/>
  <c r="BK360" i="1"/>
  <c r="BJ360" i="1"/>
  <c r="BF360" i="1"/>
  <c r="BE360" i="1"/>
  <c r="BD360" i="1"/>
  <c r="BC360" i="1"/>
  <c r="BB360" i="1"/>
  <c r="BA360" i="1"/>
  <c r="AZ360" i="1"/>
  <c r="AY360" i="1"/>
  <c r="AX360" i="1"/>
  <c r="AW360" i="1"/>
  <c r="AV360" i="1"/>
  <c r="AU360" i="1"/>
  <c r="AT360" i="1"/>
  <c r="AS360" i="1"/>
  <c r="AR360" i="1"/>
  <c r="AQ360" i="1"/>
  <c r="AP360" i="1"/>
  <c r="AO360" i="1"/>
  <c r="AN360" i="1"/>
  <c r="AM360" i="1"/>
  <c r="AL360" i="1"/>
  <c r="AK360" i="1"/>
  <c r="AJ360" i="1"/>
  <c r="AI360" i="1"/>
  <c r="AH360" i="1"/>
  <c r="AG360" i="1"/>
  <c r="AF360" i="1"/>
  <c r="AE360" i="1"/>
  <c r="AD360" i="1"/>
  <c r="AC360" i="1"/>
  <c r="AB360" i="1"/>
  <c r="AA360" i="1"/>
  <c r="Z360" i="1"/>
  <c r="Y360" i="1"/>
  <c r="X360" i="1"/>
  <c r="W360" i="1"/>
  <c r="V360" i="1"/>
  <c r="U360" i="1"/>
  <c r="DL359" i="1"/>
  <c r="DK359" i="1"/>
  <c r="DJ359" i="1"/>
  <c r="DI359" i="1"/>
  <c r="DF359" i="1"/>
  <c r="DE359" i="1"/>
  <c r="DD359" i="1"/>
  <c r="DC359" i="1"/>
  <c r="DA359" i="1"/>
  <c r="CZ359" i="1"/>
  <c r="CY359" i="1"/>
  <c r="CW359" i="1"/>
  <c r="CV359" i="1"/>
  <c r="CU359" i="1"/>
  <c r="CS359" i="1"/>
  <c r="CR359" i="1"/>
  <c r="CQ359" i="1"/>
  <c r="CP359" i="1"/>
  <c r="CO359" i="1"/>
  <c r="CN359" i="1"/>
  <c r="CM359" i="1"/>
  <c r="CL359" i="1"/>
  <c r="CJ359" i="1"/>
  <c r="CI359" i="1"/>
  <c r="CH359" i="1"/>
  <c r="CG359" i="1"/>
  <c r="CF359" i="1"/>
  <c r="CE359" i="1"/>
  <c r="CC359" i="1"/>
  <c r="CB359" i="1"/>
  <c r="CA359" i="1"/>
  <c r="BY359" i="1"/>
  <c r="BV359" i="1"/>
  <c r="BU359" i="1"/>
  <c r="BT359" i="1"/>
  <c r="BR359" i="1"/>
  <c r="BQ359" i="1"/>
  <c r="BO359" i="1"/>
  <c r="BN359" i="1"/>
  <c r="BL359" i="1"/>
  <c r="BK359" i="1"/>
  <c r="BJ359" i="1"/>
  <c r="BF359" i="1"/>
  <c r="BE359" i="1"/>
  <c r="BD359" i="1"/>
  <c r="BC359" i="1"/>
  <c r="BB359" i="1"/>
  <c r="BA359" i="1"/>
  <c r="AZ359" i="1"/>
  <c r="AY359" i="1"/>
  <c r="AX359" i="1"/>
  <c r="AW359" i="1"/>
  <c r="AV359" i="1"/>
  <c r="AU359" i="1"/>
  <c r="AT359" i="1"/>
  <c r="AS359" i="1"/>
  <c r="AR359" i="1"/>
  <c r="AQ359" i="1"/>
  <c r="AP359" i="1"/>
  <c r="AO359" i="1"/>
  <c r="AN359" i="1"/>
  <c r="AM359" i="1"/>
  <c r="AL359" i="1"/>
  <c r="AK359" i="1"/>
  <c r="AJ359" i="1"/>
  <c r="AI359" i="1"/>
  <c r="AH359" i="1"/>
  <c r="AG359" i="1"/>
  <c r="AF359" i="1"/>
  <c r="AE359" i="1"/>
  <c r="AD359" i="1"/>
  <c r="AC359" i="1"/>
  <c r="AB359" i="1"/>
  <c r="AA359" i="1"/>
  <c r="Z359" i="1"/>
  <c r="Y359" i="1"/>
  <c r="X359" i="1"/>
  <c r="W359" i="1"/>
  <c r="V359" i="1"/>
  <c r="U359" i="1"/>
  <c r="DL358" i="1"/>
  <c r="DK358" i="1"/>
  <c r="DJ358" i="1"/>
  <c r="DI358" i="1"/>
  <c r="DF358" i="1"/>
  <c r="DE358" i="1"/>
  <c r="DD358" i="1"/>
  <c r="DC358" i="1"/>
  <c r="DA358" i="1"/>
  <c r="CZ358" i="1"/>
  <c r="CY358" i="1"/>
  <c r="CW358" i="1"/>
  <c r="CV358" i="1"/>
  <c r="CU358" i="1"/>
  <c r="CS358" i="1"/>
  <c r="CR358" i="1"/>
  <c r="CQ358" i="1"/>
  <c r="CP358" i="1"/>
  <c r="CO358" i="1"/>
  <c r="CN358" i="1"/>
  <c r="CM358" i="1"/>
  <c r="CL358" i="1"/>
  <c r="CJ358" i="1"/>
  <c r="CI358" i="1"/>
  <c r="CH358" i="1"/>
  <c r="CG358" i="1"/>
  <c r="CF358" i="1"/>
  <c r="CE358" i="1"/>
  <c r="CC358" i="1"/>
  <c r="CB358" i="1"/>
  <c r="CA358" i="1"/>
  <c r="BY358" i="1"/>
  <c r="BV358" i="1"/>
  <c r="BU358" i="1"/>
  <c r="BT358" i="1"/>
  <c r="BR358" i="1"/>
  <c r="BQ358" i="1"/>
  <c r="BO358" i="1"/>
  <c r="BN358" i="1"/>
  <c r="BL358" i="1"/>
  <c r="BK358" i="1"/>
  <c r="BJ358" i="1"/>
  <c r="BF358" i="1"/>
  <c r="BE358" i="1"/>
  <c r="BD358" i="1"/>
  <c r="BC358" i="1"/>
  <c r="BB358" i="1"/>
  <c r="BA358" i="1"/>
  <c r="AZ358" i="1"/>
  <c r="AY358" i="1"/>
  <c r="AX358" i="1"/>
  <c r="AW358" i="1"/>
  <c r="AV358" i="1"/>
  <c r="AU358" i="1"/>
  <c r="AT358" i="1"/>
  <c r="AS358" i="1"/>
  <c r="AR358" i="1"/>
  <c r="AQ358" i="1"/>
  <c r="AP358" i="1"/>
  <c r="AO358" i="1"/>
  <c r="AN358" i="1"/>
  <c r="AM358" i="1"/>
  <c r="AL358" i="1"/>
  <c r="AK358" i="1"/>
  <c r="AJ358" i="1"/>
  <c r="AI358" i="1"/>
  <c r="AH358" i="1"/>
  <c r="AG358" i="1"/>
  <c r="AF358" i="1"/>
  <c r="AE358" i="1"/>
  <c r="AD358" i="1"/>
  <c r="AC358" i="1"/>
  <c r="AB358" i="1"/>
  <c r="AA358" i="1"/>
  <c r="Z358" i="1"/>
  <c r="Y358" i="1"/>
  <c r="X358" i="1"/>
  <c r="W358" i="1"/>
  <c r="V358" i="1"/>
  <c r="U358" i="1"/>
  <c r="DL357" i="1"/>
  <c r="DK357" i="1"/>
  <c r="DJ357" i="1"/>
  <c r="DI357" i="1"/>
  <c r="DF357" i="1"/>
  <c r="DE357" i="1"/>
  <c r="DD357" i="1"/>
  <c r="DC357" i="1"/>
  <c r="DA357" i="1"/>
  <c r="CZ357" i="1"/>
  <c r="CY357" i="1"/>
  <c r="CW357" i="1"/>
  <c r="CV357" i="1"/>
  <c r="CU357" i="1"/>
  <c r="CS357" i="1"/>
  <c r="CR357" i="1"/>
  <c r="CQ357" i="1"/>
  <c r="CP357" i="1"/>
  <c r="CO357" i="1"/>
  <c r="CN357" i="1"/>
  <c r="CM357" i="1"/>
  <c r="CL357" i="1"/>
  <c r="CJ357" i="1"/>
  <c r="CI357" i="1"/>
  <c r="CH357" i="1"/>
  <c r="CG357" i="1"/>
  <c r="CF357" i="1"/>
  <c r="CE357" i="1"/>
  <c r="CC357" i="1"/>
  <c r="CB357" i="1"/>
  <c r="CA357" i="1"/>
  <c r="BY357" i="1"/>
  <c r="BV357" i="1"/>
  <c r="BU357" i="1"/>
  <c r="BT357" i="1"/>
  <c r="BR357" i="1"/>
  <c r="BQ357" i="1"/>
  <c r="BO357" i="1"/>
  <c r="BN357" i="1"/>
  <c r="BL357" i="1"/>
  <c r="BK357" i="1"/>
  <c r="BJ357" i="1"/>
  <c r="BF357" i="1"/>
  <c r="BE357" i="1"/>
  <c r="BD357" i="1"/>
  <c r="BC357" i="1"/>
  <c r="BB357" i="1"/>
  <c r="BA357" i="1"/>
  <c r="AZ357" i="1"/>
  <c r="AY357" i="1"/>
  <c r="AX357" i="1"/>
  <c r="AW357" i="1"/>
  <c r="AV357" i="1"/>
  <c r="AU357" i="1"/>
  <c r="AT357" i="1"/>
  <c r="AS357" i="1"/>
  <c r="AR357" i="1"/>
  <c r="AQ357" i="1"/>
  <c r="AP357" i="1"/>
  <c r="AO357" i="1"/>
  <c r="AN357" i="1"/>
  <c r="AM357" i="1"/>
  <c r="AL357" i="1"/>
  <c r="AK357" i="1"/>
  <c r="AJ357" i="1"/>
  <c r="AI357" i="1"/>
  <c r="AH357" i="1"/>
  <c r="AG357" i="1"/>
  <c r="AF357" i="1"/>
  <c r="AE357" i="1"/>
  <c r="AD357" i="1"/>
  <c r="AC357" i="1"/>
  <c r="AB357" i="1"/>
  <c r="AA357" i="1"/>
  <c r="Z357" i="1"/>
  <c r="Y357" i="1"/>
  <c r="X357" i="1"/>
  <c r="W357" i="1"/>
  <c r="V357" i="1"/>
  <c r="U357" i="1"/>
  <c r="DL356" i="1"/>
  <c r="DK356" i="1"/>
  <c r="DJ356" i="1"/>
  <c r="DI356" i="1"/>
  <c r="DF356" i="1"/>
  <c r="DE356" i="1"/>
  <c r="DD356" i="1"/>
  <c r="DC356" i="1"/>
  <c r="DA356" i="1"/>
  <c r="CZ356" i="1"/>
  <c r="CY356" i="1"/>
  <c r="CW356" i="1"/>
  <c r="CV356" i="1"/>
  <c r="CU356" i="1"/>
  <c r="CS356" i="1"/>
  <c r="CR356" i="1"/>
  <c r="CQ356" i="1"/>
  <c r="CP356" i="1"/>
  <c r="CO356" i="1"/>
  <c r="CN356" i="1"/>
  <c r="CM356" i="1"/>
  <c r="CL356" i="1"/>
  <c r="CJ356" i="1"/>
  <c r="CI356" i="1"/>
  <c r="CH356" i="1"/>
  <c r="CG356" i="1"/>
  <c r="CF356" i="1"/>
  <c r="CE356" i="1"/>
  <c r="CC356" i="1"/>
  <c r="CB356" i="1"/>
  <c r="CA356" i="1"/>
  <c r="BY356" i="1"/>
  <c r="BV356" i="1"/>
  <c r="BU356" i="1"/>
  <c r="BT356" i="1"/>
  <c r="BR356" i="1"/>
  <c r="BQ356" i="1"/>
  <c r="BO356" i="1"/>
  <c r="BN356" i="1"/>
  <c r="BL356" i="1"/>
  <c r="BK356" i="1"/>
  <c r="BJ356" i="1"/>
  <c r="BF356" i="1"/>
  <c r="BE356" i="1"/>
  <c r="BD356" i="1"/>
  <c r="BC356" i="1"/>
  <c r="BB356" i="1"/>
  <c r="BA356" i="1"/>
  <c r="AZ356" i="1"/>
  <c r="AY356" i="1"/>
  <c r="AX356" i="1"/>
  <c r="AW356" i="1"/>
  <c r="AV356" i="1"/>
  <c r="AU356" i="1"/>
  <c r="AT356" i="1"/>
  <c r="AS356" i="1"/>
  <c r="AR356" i="1"/>
  <c r="AQ356" i="1"/>
  <c r="AP356" i="1"/>
  <c r="AO356" i="1"/>
  <c r="AN356" i="1"/>
  <c r="AM356" i="1"/>
  <c r="AL356" i="1"/>
  <c r="AK356" i="1"/>
  <c r="AJ356" i="1"/>
  <c r="AI356" i="1"/>
  <c r="AH356" i="1"/>
  <c r="AG356" i="1"/>
  <c r="AF356" i="1"/>
  <c r="AE356" i="1"/>
  <c r="AD356" i="1"/>
  <c r="AC356" i="1"/>
  <c r="AB356" i="1"/>
  <c r="AA356" i="1"/>
  <c r="Z356" i="1"/>
  <c r="Y356" i="1"/>
  <c r="X356" i="1"/>
  <c r="W356" i="1"/>
  <c r="V356" i="1"/>
  <c r="U356" i="1"/>
  <c r="DL355" i="1"/>
  <c r="DK355" i="1"/>
  <c r="DJ355" i="1"/>
  <c r="DI355" i="1"/>
  <c r="DF355" i="1"/>
  <c r="DE355" i="1"/>
  <c r="DD355" i="1"/>
  <c r="DC355" i="1"/>
  <c r="DA355" i="1"/>
  <c r="CZ355" i="1"/>
  <c r="CY355" i="1"/>
  <c r="CW355" i="1"/>
  <c r="CV355" i="1"/>
  <c r="CU355" i="1"/>
  <c r="CS355" i="1"/>
  <c r="CR355" i="1"/>
  <c r="CQ355" i="1"/>
  <c r="CP355" i="1"/>
  <c r="CO355" i="1"/>
  <c r="CN355" i="1"/>
  <c r="CM355" i="1"/>
  <c r="CL355" i="1"/>
  <c r="CJ355" i="1"/>
  <c r="CI355" i="1"/>
  <c r="CH355" i="1"/>
  <c r="CG355" i="1"/>
  <c r="CF355" i="1"/>
  <c r="CE355" i="1"/>
  <c r="CC355" i="1"/>
  <c r="CB355" i="1"/>
  <c r="CA355" i="1"/>
  <c r="BY355" i="1"/>
  <c r="BV355" i="1"/>
  <c r="BU355" i="1"/>
  <c r="BT355" i="1"/>
  <c r="BR355" i="1"/>
  <c r="BQ355" i="1"/>
  <c r="BO355" i="1"/>
  <c r="BN355" i="1"/>
  <c r="BL355" i="1"/>
  <c r="BK355" i="1"/>
  <c r="BJ355" i="1"/>
  <c r="BF355" i="1"/>
  <c r="BE355" i="1"/>
  <c r="BD355" i="1"/>
  <c r="BC355" i="1"/>
  <c r="BB355" i="1"/>
  <c r="BA355" i="1"/>
  <c r="AZ355" i="1"/>
  <c r="AY355" i="1"/>
  <c r="AX355" i="1"/>
  <c r="AW355" i="1"/>
  <c r="AV355" i="1"/>
  <c r="AU355" i="1"/>
  <c r="AT355" i="1"/>
  <c r="AS355" i="1"/>
  <c r="AR355" i="1"/>
  <c r="AQ355" i="1"/>
  <c r="AP355" i="1"/>
  <c r="AO355" i="1"/>
  <c r="AN355" i="1"/>
  <c r="AM355" i="1"/>
  <c r="AL355" i="1"/>
  <c r="AK355" i="1"/>
  <c r="AJ355" i="1"/>
  <c r="AI355" i="1"/>
  <c r="AH355" i="1"/>
  <c r="AG355" i="1"/>
  <c r="AF355" i="1"/>
  <c r="AE355" i="1"/>
  <c r="AD355" i="1"/>
  <c r="AC355" i="1"/>
  <c r="AB355" i="1"/>
  <c r="AA355" i="1"/>
  <c r="Z355" i="1"/>
  <c r="Y355" i="1"/>
  <c r="X355" i="1"/>
  <c r="W355" i="1"/>
  <c r="V355" i="1"/>
  <c r="U355" i="1"/>
  <c r="DL354" i="1"/>
  <c r="DK354" i="1"/>
  <c r="DJ354" i="1"/>
  <c r="DI354" i="1"/>
  <c r="DF354" i="1"/>
  <c r="DE354" i="1"/>
  <c r="DD354" i="1"/>
  <c r="DC354" i="1"/>
  <c r="DA354" i="1"/>
  <c r="CZ354" i="1"/>
  <c r="CY354" i="1"/>
  <c r="CW354" i="1"/>
  <c r="CV354" i="1"/>
  <c r="CU354" i="1"/>
  <c r="CS354" i="1"/>
  <c r="CR354" i="1"/>
  <c r="CQ354" i="1"/>
  <c r="CP354" i="1"/>
  <c r="CO354" i="1"/>
  <c r="CN354" i="1"/>
  <c r="CM354" i="1"/>
  <c r="CL354" i="1"/>
  <c r="CJ354" i="1"/>
  <c r="CI354" i="1"/>
  <c r="CH354" i="1"/>
  <c r="CG354" i="1"/>
  <c r="CF354" i="1"/>
  <c r="CE354" i="1"/>
  <c r="CC354" i="1"/>
  <c r="CB354" i="1"/>
  <c r="CA354" i="1"/>
  <c r="BY354" i="1"/>
  <c r="BV354" i="1"/>
  <c r="BU354" i="1"/>
  <c r="BT354" i="1"/>
  <c r="BR354" i="1"/>
  <c r="BQ354" i="1"/>
  <c r="BO354" i="1"/>
  <c r="BN354" i="1"/>
  <c r="BL354" i="1"/>
  <c r="BK354" i="1"/>
  <c r="BJ354" i="1"/>
  <c r="BF354" i="1"/>
  <c r="BE354" i="1"/>
  <c r="BD354" i="1"/>
  <c r="BC354" i="1"/>
  <c r="BB354" i="1"/>
  <c r="BA354" i="1"/>
  <c r="AZ354" i="1"/>
  <c r="AY354" i="1"/>
  <c r="AX354" i="1"/>
  <c r="AW354" i="1"/>
  <c r="AV354" i="1"/>
  <c r="AU354" i="1"/>
  <c r="AT354" i="1"/>
  <c r="AS354" i="1"/>
  <c r="AR354" i="1"/>
  <c r="AQ354" i="1"/>
  <c r="AP354" i="1"/>
  <c r="AO354" i="1"/>
  <c r="AN354" i="1"/>
  <c r="AM354" i="1"/>
  <c r="AL354" i="1"/>
  <c r="AK354" i="1"/>
  <c r="AJ354" i="1"/>
  <c r="AI354" i="1"/>
  <c r="AH354" i="1"/>
  <c r="AG354" i="1"/>
  <c r="AF354" i="1"/>
  <c r="AE354" i="1"/>
  <c r="AD354" i="1"/>
  <c r="AC354" i="1"/>
  <c r="AB354" i="1"/>
  <c r="AA354" i="1"/>
  <c r="Z354" i="1"/>
  <c r="Y354" i="1"/>
  <c r="X354" i="1"/>
  <c r="W354" i="1"/>
  <c r="V354" i="1"/>
  <c r="U354" i="1"/>
  <c r="DL353" i="1"/>
  <c r="DK353" i="1"/>
  <c r="DJ353" i="1"/>
  <c r="DI353" i="1"/>
  <c r="DF353" i="1"/>
  <c r="DE353" i="1"/>
  <c r="DD353" i="1"/>
  <c r="DC353" i="1"/>
  <c r="DA353" i="1"/>
  <c r="CZ353" i="1"/>
  <c r="CY353" i="1"/>
  <c r="CW353" i="1"/>
  <c r="CV353" i="1"/>
  <c r="CU353" i="1"/>
  <c r="CS353" i="1"/>
  <c r="CR353" i="1"/>
  <c r="CQ353" i="1"/>
  <c r="CP353" i="1"/>
  <c r="CO353" i="1"/>
  <c r="CN353" i="1"/>
  <c r="CM353" i="1"/>
  <c r="CL353" i="1"/>
  <c r="CJ353" i="1"/>
  <c r="CI353" i="1"/>
  <c r="CH353" i="1"/>
  <c r="CG353" i="1"/>
  <c r="CF353" i="1"/>
  <c r="CE353" i="1"/>
  <c r="CC353" i="1"/>
  <c r="CB353" i="1"/>
  <c r="CA353" i="1"/>
  <c r="BY353" i="1"/>
  <c r="BV353" i="1"/>
  <c r="BU353" i="1"/>
  <c r="BT353" i="1"/>
  <c r="BR353" i="1"/>
  <c r="BQ353" i="1"/>
  <c r="BO353" i="1"/>
  <c r="BN353" i="1"/>
  <c r="BL353" i="1"/>
  <c r="BK353" i="1"/>
  <c r="BJ353" i="1"/>
  <c r="BF353" i="1"/>
  <c r="BE353" i="1"/>
  <c r="BD353" i="1"/>
  <c r="BC353" i="1"/>
  <c r="BB353" i="1"/>
  <c r="BA353" i="1"/>
  <c r="AZ353" i="1"/>
  <c r="AY353" i="1"/>
  <c r="AX353" i="1"/>
  <c r="AW353" i="1"/>
  <c r="AV353" i="1"/>
  <c r="AU353" i="1"/>
  <c r="AT353" i="1"/>
  <c r="AS353" i="1"/>
  <c r="AR353" i="1"/>
  <c r="AQ353" i="1"/>
  <c r="AP353" i="1"/>
  <c r="AO353" i="1"/>
  <c r="AN353" i="1"/>
  <c r="AM353" i="1"/>
  <c r="AL353" i="1"/>
  <c r="AK353" i="1"/>
  <c r="AJ353" i="1"/>
  <c r="AI353" i="1"/>
  <c r="AH353" i="1"/>
  <c r="AG353" i="1"/>
  <c r="AF353" i="1"/>
  <c r="AE353" i="1"/>
  <c r="AD353" i="1"/>
  <c r="AC353" i="1"/>
  <c r="AB353" i="1"/>
  <c r="AA353" i="1"/>
  <c r="Z353" i="1"/>
  <c r="Y353" i="1"/>
  <c r="X353" i="1"/>
  <c r="W353" i="1"/>
  <c r="V353" i="1"/>
  <c r="U353" i="1"/>
  <c r="DL352" i="1"/>
  <c r="DK352" i="1"/>
  <c r="DJ352" i="1"/>
  <c r="DI352" i="1"/>
  <c r="DF352" i="1"/>
  <c r="DE352" i="1"/>
  <c r="DD352" i="1"/>
  <c r="DC352" i="1"/>
  <c r="DA352" i="1"/>
  <c r="CZ352" i="1"/>
  <c r="CY352" i="1"/>
  <c r="CW352" i="1"/>
  <c r="CV352" i="1"/>
  <c r="CU352" i="1"/>
  <c r="CS352" i="1"/>
  <c r="CR352" i="1"/>
  <c r="CQ352" i="1"/>
  <c r="CP352" i="1"/>
  <c r="CO352" i="1"/>
  <c r="CN352" i="1"/>
  <c r="CM352" i="1"/>
  <c r="CL352" i="1"/>
  <c r="CJ352" i="1"/>
  <c r="CI352" i="1"/>
  <c r="CH352" i="1"/>
  <c r="CG352" i="1"/>
  <c r="CF352" i="1"/>
  <c r="CE352" i="1"/>
  <c r="CC352" i="1"/>
  <c r="CB352" i="1"/>
  <c r="CA352" i="1"/>
  <c r="BY352" i="1"/>
  <c r="BV352" i="1"/>
  <c r="BU352" i="1"/>
  <c r="BT352" i="1"/>
  <c r="BR352" i="1"/>
  <c r="BQ352" i="1"/>
  <c r="BO352" i="1"/>
  <c r="BN352" i="1"/>
  <c r="BL352" i="1"/>
  <c r="BK352" i="1"/>
  <c r="BJ352" i="1"/>
  <c r="BF352" i="1"/>
  <c r="BE352" i="1"/>
  <c r="BD352" i="1"/>
  <c r="BC352" i="1"/>
  <c r="BB352" i="1"/>
  <c r="BA352" i="1"/>
  <c r="AZ352" i="1"/>
  <c r="AY352" i="1"/>
  <c r="AX352" i="1"/>
  <c r="AW352" i="1"/>
  <c r="AV352" i="1"/>
  <c r="AU352" i="1"/>
  <c r="AT352" i="1"/>
  <c r="AS352" i="1"/>
  <c r="AR352" i="1"/>
  <c r="AQ352" i="1"/>
  <c r="AP352" i="1"/>
  <c r="AO352" i="1"/>
  <c r="AN352" i="1"/>
  <c r="AM352" i="1"/>
  <c r="AL352" i="1"/>
  <c r="AK352" i="1"/>
  <c r="AJ352" i="1"/>
  <c r="AI352" i="1"/>
  <c r="AH352" i="1"/>
  <c r="AG352" i="1"/>
  <c r="AF352" i="1"/>
  <c r="AE352" i="1"/>
  <c r="AD352" i="1"/>
  <c r="AC352" i="1"/>
  <c r="AB352" i="1"/>
  <c r="AA352" i="1"/>
  <c r="Z352" i="1"/>
  <c r="Y352" i="1"/>
  <c r="X352" i="1"/>
  <c r="W352" i="1"/>
  <c r="V352" i="1"/>
  <c r="U352" i="1"/>
  <c r="DL351" i="1"/>
  <c r="DK351" i="1"/>
  <c r="DJ351" i="1"/>
  <c r="DI351" i="1"/>
  <c r="DF351" i="1"/>
  <c r="DE351" i="1"/>
  <c r="DD351" i="1"/>
  <c r="DC351" i="1"/>
  <c r="DA351" i="1"/>
  <c r="CZ351" i="1"/>
  <c r="CY351" i="1"/>
  <c r="CW351" i="1"/>
  <c r="CV351" i="1"/>
  <c r="CU351" i="1"/>
  <c r="CS351" i="1"/>
  <c r="CR351" i="1"/>
  <c r="CQ351" i="1"/>
  <c r="CP351" i="1"/>
  <c r="CO351" i="1"/>
  <c r="CN351" i="1"/>
  <c r="CM351" i="1"/>
  <c r="CL351" i="1"/>
  <c r="CJ351" i="1"/>
  <c r="CI351" i="1"/>
  <c r="CH351" i="1"/>
  <c r="CG351" i="1"/>
  <c r="CF351" i="1"/>
  <c r="CE351" i="1"/>
  <c r="CC351" i="1"/>
  <c r="CB351" i="1"/>
  <c r="CA351" i="1"/>
  <c r="BY351" i="1"/>
  <c r="BV351" i="1"/>
  <c r="BU351" i="1"/>
  <c r="BT351" i="1"/>
  <c r="BR351" i="1"/>
  <c r="BQ351" i="1"/>
  <c r="BO351" i="1"/>
  <c r="BN351" i="1"/>
  <c r="BL351" i="1"/>
  <c r="BK351" i="1"/>
  <c r="BJ351" i="1"/>
  <c r="BF351" i="1"/>
  <c r="BE351" i="1"/>
  <c r="BD351" i="1"/>
  <c r="BC351" i="1"/>
  <c r="BB351" i="1"/>
  <c r="BA351" i="1"/>
  <c r="AZ351" i="1"/>
  <c r="AY351" i="1"/>
  <c r="AX351" i="1"/>
  <c r="AW351" i="1"/>
  <c r="AV351" i="1"/>
  <c r="AU351" i="1"/>
  <c r="AT351" i="1"/>
  <c r="AS351" i="1"/>
  <c r="AR351" i="1"/>
  <c r="AQ351" i="1"/>
  <c r="AP351" i="1"/>
  <c r="AO351" i="1"/>
  <c r="AN351" i="1"/>
  <c r="AM351" i="1"/>
  <c r="AL351" i="1"/>
  <c r="AK351" i="1"/>
  <c r="AJ351" i="1"/>
  <c r="AI351" i="1"/>
  <c r="AH351" i="1"/>
  <c r="AG351" i="1"/>
  <c r="AF351" i="1"/>
  <c r="AE351" i="1"/>
  <c r="AD351" i="1"/>
  <c r="AC351" i="1"/>
  <c r="AB351" i="1"/>
  <c r="AA351" i="1"/>
  <c r="Z351" i="1"/>
  <c r="Y351" i="1"/>
  <c r="X351" i="1"/>
  <c r="W351" i="1"/>
  <c r="V351" i="1"/>
  <c r="U351" i="1"/>
  <c r="DL350" i="1"/>
  <c r="DK350" i="1"/>
  <c r="DJ350" i="1"/>
  <c r="DI350" i="1"/>
  <c r="DF350" i="1"/>
  <c r="DE350" i="1"/>
  <c r="DD350" i="1"/>
  <c r="DC350" i="1"/>
  <c r="DA350" i="1"/>
  <c r="CZ350" i="1"/>
  <c r="CY350" i="1"/>
  <c r="CW350" i="1"/>
  <c r="CV350" i="1"/>
  <c r="CU350" i="1"/>
  <c r="CS350" i="1"/>
  <c r="CR350" i="1"/>
  <c r="CQ350" i="1"/>
  <c r="CP350" i="1"/>
  <c r="CO350" i="1"/>
  <c r="CN350" i="1"/>
  <c r="CM350" i="1"/>
  <c r="CL350" i="1"/>
  <c r="CJ350" i="1"/>
  <c r="CI350" i="1"/>
  <c r="CH350" i="1"/>
  <c r="CG350" i="1"/>
  <c r="CF350" i="1"/>
  <c r="CE350" i="1"/>
  <c r="CC350" i="1"/>
  <c r="CB350" i="1"/>
  <c r="CA350" i="1"/>
  <c r="BY350" i="1"/>
  <c r="BV350" i="1"/>
  <c r="BU350" i="1"/>
  <c r="BT350" i="1"/>
  <c r="BR350" i="1"/>
  <c r="BQ350" i="1"/>
  <c r="BO350" i="1"/>
  <c r="BN350" i="1"/>
  <c r="BL350" i="1"/>
  <c r="BK350" i="1"/>
  <c r="BJ350" i="1"/>
  <c r="BF350" i="1"/>
  <c r="BE350" i="1"/>
  <c r="BD350" i="1"/>
  <c r="BC350" i="1"/>
  <c r="BB350" i="1"/>
  <c r="BA350" i="1"/>
  <c r="AZ350" i="1"/>
  <c r="AY350" i="1"/>
  <c r="AX350" i="1"/>
  <c r="AW350" i="1"/>
  <c r="AV350" i="1"/>
  <c r="AU350" i="1"/>
  <c r="AT350" i="1"/>
  <c r="AS350" i="1"/>
  <c r="AR350" i="1"/>
  <c r="AQ350" i="1"/>
  <c r="AP350" i="1"/>
  <c r="AO350" i="1"/>
  <c r="AN350" i="1"/>
  <c r="AM350" i="1"/>
  <c r="AL350" i="1"/>
  <c r="AK350" i="1"/>
  <c r="AJ350" i="1"/>
  <c r="AI350" i="1"/>
  <c r="AH350" i="1"/>
  <c r="AG350" i="1"/>
  <c r="AF350" i="1"/>
  <c r="AE350" i="1"/>
  <c r="AD350" i="1"/>
  <c r="AC350" i="1"/>
  <c r="AB350" i="1"/>
  <c r="AA350" i="1"/>
  <c r="Z350" i="1"/>
  <c r="Y350" i="1"/>
  <c r="X350" i="1"/>
  <c r="W350" i="1"/>
  <c r="V350" i="1"/>
  <c r="U350" i="1"/>
  <c r="DL349" i="1"/>
  <c r="DK349" i="1"/>
  <c r="DJ349" i="1"/>
  <c r="DI349" i="1"/>
  <c r="DF349" i="1"/>
  <c r="DE349" i="1"/>
  <c r="DD349" i="1"/>
  <c r="DC349" i="1"/>
  <c r="DA349" i="1"/>
  <c r="CZ349" i="1"/>
  <c r="CY349" i="1"/>
  <c r="CW349" i="1"/>
  <c r="CV349" i="1"/>
  <c r="CU349" i="1"/>
  <c r="CS349" i="1"/>
  <c r="CR349" i="1"/>
  <c r="CQ349" i="1"/>
  <c r="CP349" i="1"/>
  <c r="CO349" i="1"/>
  <c r="CN349" i="1"/>
  <c r="CM349" i="1"/>
  <c r="CL349" i="1"/>
  <c r="CJ349" i="1"/>
  <c r="CI349" i="1"/>
  <c r="CH349" i="1"/>
  <c r="CG349" i="1"/>
  <c r="CF349" i="1"/>
  <c r="CE349" i="1"/>
  <c r="CC349" i="1"/>
  <c r="CB349" i="1"/>
  <c r="CA349" i="1"/>
  <c r="BY349" i="1"/>
  <c r="BV349" i="1"/>
  <c r="BU349" i="1"/>
  <c r="BT349" i="1"/>
  <c r="BR349" i="1"/>
  <c r="BQ349" i="1"/>
  <c r="BO349" i="1"/>
  <c r="BN349" i="1"/>
  <c r="BL349" i="1"/>
  <c r="BK349" i="1"/>
  <c r="BJ349" i="1"/>
  <c r="BF349" i="1"/>
  <c r="BE349" i="1"/>
  <c r="BD349" i="1"/>
  <c r="BC349" i="1"/>
  <c r="BB349" i="1"/>
  <c r="BA349" i="1"/>
  <c r="AZ349" i="1"/>
  <c r="AY349" i="1"/>
  <c r="AX349" i="1"/>
  <c r="AW349" i="1"/>
  <c r="AV349" i="1"/>
  <c r="AU349" i="1"/>
  <c r="AT349" i="1"/>
  <c r="AS349" i="1"/>
  <c r="AR349" i="1"/>
  <c r="AQ349" i="1"/>
  <c r="AP349" i="1"/>
  <c r="AO349" i="1"/>
  <c r="AN349" i="1"/>
  <c r="AM349" i="1"/>
  <c r="AL349" i="1"/>
  <c r="AK349" i="1"/>
  <c r="AJ349" i="1"/>
  <c r="AI349" i="1"/>
  <c r="AH349" i="1"/>
  <c r="AG349" i="1"/>
  <c r="AF349" i="1"/>
  <c r="AE349" i="1"/>
  <c r="AD349" i="1"/>
  <c r="AC349" i="1"/>
  <c r="AB349" i="1"/>
  <c r="AA349" i="1"/>
  <c r="Z349" i="1"/>
  <c r="Y349" i="1"/>
  <c r="X349" i="1"/>
  <c r="W349" i="1"/>
  <c r="V349" i="1"/>
  <c r="U349" i="1"/>
  <c r="DL348" i="1"/>
  <c r="DK348" i="1"/>
  <c r="DJ348" i="1"/>
  <c r="DI348" i="1"/>
  <c r="DF348" i="1"/>
  <c r="DE348" i="1"/>
  <c r="DD348" i="1"/>
  <c r="DC348" i="1"/>
  <c r="DA348" i="1"/>
  <c r="CZ348" i="1"/>
  <c r="CY348" i="1"/>
  <c r="CW348" i="1"/>
  <c r="CV348" i="1"/>
  <c r="CU348" i="1"/>
  <c r="CS348" i="1"/>
  <c r="CR348" i="1"/>
  <c r="CQ348" i="1"/>
  <c r="CP348" i="1"/>
  <c r="CO348" i="1"/>
  <c r="CN348" i="1"/>
  <c r="CM348" i="1"/>
  <c r="CL348" i="1"/>
  <c r="CJ348" i="1"/>
  <c r="CI348" i="1"/>
  <c r="CH348" i="1"/>
  <c r="CG348" i="1"/>
  <c r="CF348" i="1"/>
  <c r="CE348" i="1"/>
  <c r="CC348" i="1"/>
  <c r="CB348" i="1"/>
  <c r="CA348" i="1"/>
  <c r="BY348" i="1"/>
  <c r="BV348" i="1"/>
  <c r="BU348" i="1"/>
  <c r="BT348" i="1"/>
  <c r="BR348" i="1"/>
  <c r="BQ348" i="1"/>
  <c r="BO348" i="1"/>
  <c r="BN348" i="1"/>
  <c r="BL348" i="1"/>
  <c r="BK348" i="1"/>
  <c r="BJ348" i="1"/>
  <c r="BF348" i="1"/>
  <c r="BE348" i="1"/>
  <c r="BD348" i="1"/>
  <c r="BC348" i="1"/>
  <c r="BB348" i="1"/>
  <c r="BA348" i="1"/>
  <c r="AZ348" i="1"/>
  <c r="AY348" i="1"/>
  <c r="AX348" i="1"/>
  <c r="AW348" i="1"/>
  <c r="AV348" i="1"/>
  <c r="AU348" i="1"/>
  <c r="AT348" i="1"/>
  <c r="AS348" i="1"/>
  <c r="AR348" i="1"/>
  <c r="AQ348" i="1"/>
  <c r="AP348" i="1"/>
  <c r="AO348" i="1"/>
  <c r="AN348" i="1"/>
  <c r="AM348" i="1"/>
  <c r="AL348" i="1"/>
  <c r="AK348" i="1"/>
  <c r="AJ348" i="1"/>
  <c r="AI348" i="1"/>
  <c r="AH348" i="1"/>
  <c r="AG348" i="1"/>
  <c r="AF348" i="1"/>
  <c r="AE348" i="1"/>
  <c r="AD348" i="1"/>
  <c r="AC348" i="1"/>
  <c r="AB348" i="1"/>
  <c r="AA348" i="1"/>
  <c r="Z348" i="1"/>
  <c r="Y348" i="1"/>
  <c r="X348" i="1"/>
  <c r="W348" i="1"/>
  <c r="V348" i="1"/>
  <c r="U348" i="1"/>
  <c r="DL347" i="1"/>
  <c r="DK347" i="1"/>
  <c r="DJ347" i="1"/>
  <c r="DI347" i="1"/>
  <c r="DF347" i="1"/>
  <c r="DE347" i="1"/>
  <c r="DD347" i="1"/>
  <c r="DC347" i="1"/>
  <c r="DA347" i="1"/>
  <c r="CZ347" i="1"/>
  <c r="CY347" i="1"/>
  <c r="CW347" i="1"/>
  <c r="CV347" i="1"/>
  <c r="CU347" i="1"/>
  <c r="CS347" i="1"/>
  <c r="CR347" i="1"/>
  <c r="CQ347" i="1"/>
  <c r="CP347" i="1"/>
  <c r="CO347" i="1"/>
  <c r="CN347" i="1"/>
  <c r="CM347" i="1"/>
  <c r="CL347" i="1"/>
  <c r="CJ347" i="1"/>
  <c r="CI347" i="1"/>
  <c r="CH347" i="1"/>
  <c r="CG347" i="1"/>
  <c r="CF347" i="1"/>
  <c r="CE347" i="1"/>
  <c r="CC347" i="1"/>
  <c r="CB347" i="1"/>
  <c r="CA347" i="1"/>
  <c r="BY347" i="1"/>
  <c r="BV347" i="1"/>
  <c r="BU347" i="1"/>
  <c r="BT347" i="1"/>
  <c r="BR347" i="1"/>
  <c r="BQ347" i="1"/>
  <c r="BO347" i="1"/>
  <c r="BN347" i="1"/>
  <c r="BL347" i="1"/>
  <c r="BK347" i="1"/>
  <c r="BJ347" i="1"/>
  <c r="BF347" i="1"/>
  <c r="BE347" i="1"/>
  <c r="BD347" i="1"/>
  <c r="BC347" i="1"/>
  <c r="BB347" i="1"/>
  <c r="BA347" i="1"/>
  <c r="AZ347" i="1"/>
  <c r="AY347" i="1"/>
  <c r="AX347" i="1"/>
  <c r="AW347" i="1"/>
  <c r="AV347" i="1"/>
  <c r="AU347" i="1"/>
  <c r="AT347" i="1"/>
  <c r="AS347" i="1"/>
  <c r="AR347" i="1"/>
  <c r="AQ347" i="1"/>
  <c r="AP347" i="1"/>
  <c r="AO347" i="1"/>
  <c r="AN347" i="1"/>
  <c r="AM347" i="1"/>
  <c r="AL347" i="1"/>
  <c r="AK347" i="1"/>
  <c r="AJ347" i="1"/>
  <c r="AI347" i="1"/>
  <c r="AH347" i="1"/>
  <c r="AG347" i="1"/>
  <c r="AF347" i="1"/>
  <c r="AE347" i="1"/>
  <c r="AD347" i="1"/>
  <c r="AC347" i="1"/>
  <c r="AB347" i="1"/>
  <c r="AA347" i="1"/>
  <c r="Z347" i="1"/>
  <c r="Y347" i="1"/>
  <c r="X347" i="1"/>
  <c r="W347" i="1"/>
  <c r="V347" i="1"/>
  <c r="U347" i="1"/>
  <c r="DL346" i="1"/>
  <c r="DK346" i="1"/>
  <c r="DJ346" i="1"/>
  <c r="DI346" i="1"/>
  <c r="DF346" i="1"/>
  <c r="DE346" i="1"/>
  <c r="DD346" i="1"/>
  <c r="DC346" i="1"/>
  <c r="DA346" i="1"/>
  <c r="CZ346" i="1"/>
  <c r="CY346" i="1"/>
  <c r="CW346" i="1"/>
  <c r="CV346" i="1"/>
  <c r="CU346" i="1"/>
  <c r="CS346" i="1"/>
  <c r="CR346" i="1"/>
  <c r="CQ346" i="1"/>
  <c r="CP346" i="1"/>
  <c r="CO346" i="1"/>
  <c r="CN346" i="1"/>
  <c r="CM346" i="1"/>
  <c r="CL346" i="1"/>
  <c r="CJ346" i="1"/>
  <c r="CI346" i="1"/>
  <c r="CH346" i="1"/>
  <c r="CG346" i="1"/>
  <c r="CF346" i="1"/>
  <c r="CE346" i="1"/>
  <c r="CC346" i="1"/>
  <c r="CB346" i="1"/>
  <c r="CA346" i="1"/>
  <c r="BY346" i="1"/>
  <c r="BV346" i="1"/>
  <c r="BU346" i="1"/>
  <c r="BT346" i="1"/>
  <c r="BR346" i="1"/>
  <c r="BQ346" i="1"/>
  <c r="BO346" i="1"/>
  <c r="BN346" i="1"/>
  <c r="BL346" i="1"/>
  <c r="BK346" i="1"/>
  <c r="BJ346" i="1"/>
  <c r="BF346" i="1"/>
  <c r="BE346" i="1"/>
  <c r="BD346" i="1"/>
  <c r="BC346" i="1"/>
  <c r="BB346" i="1"/>
  <c r="BA346" i="1"/>
  <c r="AZ346" i="1"/>
  <c r="AY346" i="1"/>
  <c r="AX346" i="1"/>
  <c r="AW346" i="1"/>
  <c r="AV346" i="1"/>
  <c r="AU346" i="1"/>
  <c r="AT346" i="1"/>
  <c r="AS346" i="1"/>
  <c r="AR346" i="1"/>
  <c r="AQ346" i="1"/>
  <c r="AP346" i="1"/>
  <c r="AO346" i="1"/>
  <c r="AN346" i="1"/>
  <c r="AM346" i="1"/>
  <c r="AL346" i="1"/>
  <c r="AK346" i="1"/>
  <c r="AJ346" i="1"/>
  <c r="AI346" i="1"/>
  <c r="AH346" i="1"/>
  <c r="AG346" i="1"/>
  <c r="AF346" i="1"/>
  <c r="AE346" i="1"/>
  <c r="AD346" i="1"/>
  <c r="AC346" i="1"/>
  <c r="AB346" i="1"/>
  <c r="AA346" i="1"/>
  <c r="Z346" i="1"/>
  <c r="Y346" i="1"/>
  <c r="X346" i="1"/>
  <c r="W346" i="1"/>
  <c r="V346" i="1"/>
  <c r="U346" i="1"/>
  <c r="DL345" i="1"/>
  <c r="DK345" i="1"/>
  <c r="DJ345" i="1"/>
  <c r="DI345" i="1"/>
  <c r="DF345" i="1"/>
  <c r="DE345" i="1"/>
  <c r="DD345" i="1"/>
  <c r="DC345" i="1"/>
  <c r="DA345" i="1"/>
  <c r="CZ345" i="1"/>
  <c r="CY345" i="1"/>
  <c r="CW345" i="1"/>
  <c r="CV345" i="1"/>
  <c r="CU345" i="1"/>
  <c r="CS345" i="1"/>
  <c r="CR345" i="1"/>
  <c r="CQ345" i="1"/>
  <c r="CP345" i="1"/>
  <c r="CO345" i="1"/>
  <c r="CN345" i="1"/>
  <c r="CM345" i="1"/>
  <c r="CL345" i="1"/>
  <c r="CJ345" i="1"/>
  <c r="CI345" i="1"/>
  <c r="CH345" i="1"/>
  <c r="CG345" i="1"/>
  <c r="CF345" i="1"/>
  <c r="CE345" i="1"/>
  <c r="CC345" i="1"/>
  <c r="CB345" i="1"/>
  <c r="CA345" i="1"/>
  <c r="BY345" i="1"/>
  <c r="BV345" i="1"/>
  <c r="BU345" i="1"/>
  <c r="BT345" i="1"/>
  <c r="BR345" i="1"/>
  <c r="BQ345" i="1"/>
  <c r="BO345" i="1"/>
  <c r="BN345" i="1"/>
  <c r="BL345" i="1"/>
  <c r="BK345" i="1"/>
  <c r="BJ345" i="1"/>
  <c r="BF345" i="1"/>
  <c r="BE345" i="1"/>
  <c r="BD345" i="1"/>
  <c r="BC345" i="1"/>
  <c r="BB345" i="1"/>
  <c r="BA345" i="1"/>
  <c r="AZ345" i="1"/>
  <c r="AY345" i="1"/>
  <c r="AX345" i="1"/>
  <c r="AW345" i="1"/>
  <c r="AV345" i="1"/>
  <c r="AU345" i="1"/>
  <c r="AT345" i="1"/>
  <c r="AS345" i="1"/>
  <c r="AR345" i="1"/>
  <c r="AQ345" i="1"/>
  <c r="AP345" i="1"/>
  <c r="AO345" i="1"/>
  <c r="AN345" i="1"/>
  <c r="AM345" i="1"/>
  <c r="AL345" i="1"/>
  <c r="AK345" i="1"/>
  <c r="AJ345" i="1"/>
  <c r="AI345" i="1"/>
  <c r="AH345" i="1"/>
  <c r="AG345" i="1"/>
  <c r="AF345" i="1"/>
  <c r="AE345" i="1"/>
  <c r="AD345" i="1"/>
  <c r="AC345" i="1"/>
  <c r="AB345" i="1"/>
  <c r="AA345" i="1"/>
  <c r="Z345" i="1"/>
  <c r="Y345" i="1"/>
  <c r="X345" i="1"/>
  <c r="W345" i="1"/>
  <c r="V345" i="1"/>
  <c r="U345" i="1"/>
  <c r="DL344" i="1"/>
  <c r="DK344" i="1"/>
  <c r="DJ344" i="1"/>
  <c r="DI344" i="1"/>
  <c r="DF344" i="1"/>
  <c r="DE344" i="1"/>
  <c r="DD344" i="1"/>
  <c r="DC344" i="1"/>
  <c r="DA344" i="1"/>
  <c r="CZ344" i="1"/>
  <c r="CY344" i="1"/>
  <c r="CW344" i="1"/>
  <c r="CV344" i="1"/>
  <c r="CU344" i="1"/>
  <c r="CS344" i="1"/>
  <c r="CR344" i="1"/>
  <c r="CQ344" i="1"/>
  <c r="CP344" i="1"/>
  <c r="CO344" i="1"/>
  <c r="CN344" i="1"/>
  <c r="CM344" i="1"/>
  <c r="CL344" i="1"/>
  <c r="CJ344" i="1"/>
  <c r="CI344" i="1"/>
  <c r="CH344" i="1"/>
  <c r="CG344" i="1"/>
  <c r="CF344" i="1"/>
  <c r="CE344" i="1"/>
  <c r="CC344" i="1"/>
  <c r="CB344" i="1"/>
  <c r="CA344" i="1"/>
  <c r="BY344" i="1"/>
  <c r="BV344" i="1"/>
  <c r="BU344" i="1"/>
  <c r="BT344" i="1"/>
  <c r="BR344" i="1"/>
  <c r="BQ344" i="1"/>
  <c r="BO344" i="1"/>
  <c r="BN344" i="1"/>
  <c r="BL344" i="1"/>
  <c r="BK344" i="1"/>
  <c r="BJ344" i="1"/>
  <c r="BF344" i="1"/>
  <c r="BE344" i="1"/>
  <c r="BD344" i="1"/>
  <c r="BC344" i="1"/>
  <c r="BB344" i="1"/>
  <c r="BA344" i="1"/>
  <c r="AZ344" i="1"/>
  <c r="AY344" i="1"/>
  <c r="AX344" i="1"/>
  <c r="AW344" i="1"/>
  <c r="AV344" i="1"/>
  <c r="AU344" i="1"/>
  <c r="AT344" i="1"/>
  <c r="AS344" i="1"/>
  <c r="AR344" i="1"/>
  <c r="AQ344" i="1"/>
  <c r="AP344" i="1"/>
  <c r="AO344" i="1"/>
  <c r="AN344" i="1"/>
  <c r="AM344" i="1"/>
  <c r="AL344" i="1"/>
  <c r="AK344" i="1"/>
  <c r="AJ344" i="1"/>
  <c r="AI344" i="1"/>
  <c r="AH344" i="1"/>
  <c r="AG344" i="1"/>
  <c r="AF344" i="1"/>
  <c r="AE344" i="1"/>
  <c r="AD344" i="1"/>
  <c r="AC344" i="1"/>
  <c r="AB344" i="1"/>
  <c r="AA344" i="1"/>
  <c r="Z344" i="1"/>
  <c r="Y344" i="1"/>
  <c r="X344" i="1"/>
  <c r="W344" i="1"/>
  <c r="V344" i="1"/>
  <c r="U344" i="1"/>
  <c r="DL343" i="1"/>
  <c r="DK343" i="1"/>
  <c r="DJ343" i="1"/>
  <c r="DI343" i="1"/>
  <c r="DF343" i="1"/>
  <c r="DE343" i="1"/>
  <c r="DD343" i="1"/>
  <c r="DC343" i="1"/>
  <c r="DA343" i="1"/>
  <c r="CZ343" i="1"/>
  <c r="CY343" i="1"/>
  <c r="CW343" i="1"/>
  <c r="CV343" i="1"/>
  <c r="CU343" i="1"/>
  <c r="CS343" i="1"/>
  <c r="CR343" i="1"/>
  <c r="CQ343" i="1"/>
  <c r="CP343" i="1"/>
  <c r="CO343" i="1"/>
  <c r="CN343" i="1"/>
  <c r="CM343" i="1"/>
  <c r="CL343" i="1"/>
  <c r="CJ343" i="1"/>
  <c r="CI343" i="1"/>
  <c r="CH343" i="1"/>
  <c r="CG343" i="1"/>
  <c r="CF343" i="1"/>
  <c r="CE343" i="1"/>
  <c r="CC343" i="1"/>
  <c r="CB343" i="1"/>
  <c r="CA343" i="1"/>
  <c r="BY343" i="1"/>
  <c r="BV343" i="1"/>
  <c r="BU343" i="1"/>
  <c r="BT343" i="1"/>
  <c r="BR343" i="1"/>
  <c r="BQ343" i="1"/>
  <c r="BO343" i="1"/>
  <c r="BN343" i="1"/>
  <c r="BL343" i="1"/>
  <c r="BK343" i="1"/>
  <c r="BJ343" i="1"/>
  <c r="BF343" i="1"/>
  <c r="BE343" i="1"/>
  <c r="BD343" i="1"/>
  <c r="BC343" i="1"/>
  <c r="BB343" i="1"/>
  <c r="BA343" i="1"/>
  <c r="AZ343" i="1"/>
  <c r="AY343" i="1"/>
  <c r="AX343" i="1"/>
  <c r="AW343" i="1"/>
  <c r="AV343" i="1"/>
  <c r="AU343" i="1"/>
  <c r="AT343" i="1"/>
  <c r="AS343" i="1"/>
  <c r="AR343" i="1"/>
  <c r="AQ343" i="1"/>
  <c r="AP343" i="1"/>
  <c r="AO343" i="1"/>
  <c r="AN343" i="1"/>
  <c r="AM343" i="1"/>
  <c r="AL343" i="1"/>
  <c r="AK343" i="1"/>
  <c r="AJ343" i="1"/>
  <c r="AI343" i="1"/>
  <c r="AH343" i="1"/>
  <c r="AG343" i="1"/>
  <c r="AF343" i="1"/>
  <c r="AE343" i="1"/>
  <c r="AD343" i="1"/>
  <c r="AC343" i="1"/>
  <c r="AB343" i="1"/>
  <c r="AA343" i="1"/>
  <c r="Z343" i="1"/>
  <c r="Y343" i="1"/>
  <c r="X343" i="1"/>
  <c r="W343" i="1"/>
  <c r="V343" i="1"/>
  <c r="U343" i="1"/>
  <c r="DL342" i="1"/>
  <c r="DK342" i="1"/>
  <c r="DJ342" i="1"/>
  <c r="DI342" i="1"/>
  <c r="DF342" i="1"/>
  <c r="DE342" i="1"/>
  <c r="DD342" i="1"/>
  <c r="DC342" i="1"/>
  <c r="DA342" i="1"/>
  <c r="CZ342" i="1"/>
  <c r="CY342" i="1"/>
  <c r="CW342" i="1"/>
  <c r="CV342" i="1"/>
  <c r="CU342" i="1"/>
  <c r="CS342" i="1"/>
  <c r="CR342" i="1"/>
  <c r="CQ342" i="1"/>
  <c r="CP342" i="1"/>
  <c r="CO342" i="1"/>
  <c r="CN342" i="1"/>
  <c r="CM342" i="1"/>
  <c r="CL342" i="1"/>
  <c r="CJ342" i="1"/>
  <c r="CI342" i="1"/>
  <c r="CH342" i="1"/>
  <c r="CG342" i="1"/>
  <c r="CF342" i="1"/>
  <c r="CE342" i="1"/>
  <c r="CC342" i="1"/>
  <c r="CB342" i="1"/>
  <c r="CA342" i="1"/>
  <c r="BY342" i="1"/>
  <c r="BV342" i="1"/>
  <c r="BU342" i="1"/>
  <c r="BT342" i="1"/>
  <c r="BR342" i="1"/>
  <c r="BQ342" i="1"/>
  <c r="BO342" i="1"/>
  <c r="BN342" i="1"/>
  <c r="BL342" i="1"/>
  <c r="BK342" i="1"/>
  <c r="BJ342" i="1"/>
  <c r="BF342" i="1"/>
  <c r="BE342" i="1"/>
  <c r="BD342" i="1"/>
  <c r="BC342" i="1"/>
  <c r="BB342" i="1"/>
  <c r="BA342" i="1"/>
  <c r="AZ342" i="1"/>
  <c r="AY342" i="1"/>
  <c r="AX342" i="1"/>
  <c r="AW342" i="1"/>
  <c r="AV342" i="1"/>
  <c r="AU342" i="1"/>
  <c r="AT342" i="1"/>
  <c r="AS342" i="1"/>
  <c r="AR342" i="1"/>
  <c r="AQ342" i="1"/>
  <c r="AP342" i="1"/>
  <c r="AO342" i="1"/>
  <c r="AN342" i="1"/>
  <c r="AM342" i="1"/>
  <c r="AL342" i="1"/>
  <c r="AK342" i="1"/>
  <c r="AJ342" i="1"/>
  <c r="AI342" i="1"/>
  <c r="AH342" i="1"/>
  <c r="AG342" i="1"/>
  <c r="AF342" i="1"/>
  <c r="AE342" i="1"/>
  <c r="AD342" i="1"/>
  <c r="AC342" i="1"/>
  <c r="AB342" i="1"/>
  <c r="AA342" i="1"/>
  <c r="Z342" i="1"/>
  <c r="Y342" i="1"/>
  <c r="X342" i="1"/>
  <c r="W342" i="1"/>
  <c r="V342" i="1"/>
  <c r="U342" i="1"/>
  <c r="DL341" i="1"/>
  <c r="DK341" i="1"/>
  <c r="DJ341" i="1"/>
  <c r="DI341" i="1"/>
  <c r="DF341" i="1"/>
  <c r="DE341" i="1"/>
  <c r="DD341" i="1"/>
  <c r="DC341" i="1"/>
  <c r="DA341" i="1"/>
  <c r="CZ341" i="1"/>
  <c r="CY341" i="1"/>
  <c r="CW341" i="1"/>
  <c r="CV341" i="1"/>
  <c r="CU341" i="1"/>
  <c r="CS341" i="1"/>
  <c r="CR341" i="1"/>
  <c r="CQ341" i="1"/>
  <c r="CP341" i="1"/>
  <c r="CO341" i="1"/>
  <c r="CN341" i="1"/>
  <c r="CM341" i="1"/>
  <c r="CL341" i="1"/>
  <c r="CJ341" i="1"/>
  <c r="CI341" i="1"/>
  <c r="CH341" i="1"/>
  <c r="CG341" i="1"/>
  <c r="CF341" i="1"/>
  <c r="CE341" i="1"/>
  <c r="CC341" i="1"/>
  <c r="CB341" i="1"/>
  <c r="CA341" i="1"/>
  <c r="BY341" i="1"/>
  <c r="BV341" i="1"/>
  <c r="BU341" i="1"/>
  <c r="BT341" i="1"/>
  <c r="BR341" i="1"/>
  <c r="BQ341" i="1"/>
  <c r="BO341" i="1"/>
  <c r="BN341" i="1"/>
  <c r="BL341" i="1"/>
  <c r="BK341" i="1"/>
  <c r="BJ341" i="1"/>
  <c r="BF341" i="1"/>
  <c r="BE341" i="1"/>
  <c r="BD341" i="1"/>
  <c r="BC341" i="1"/>
  <c r="BB341" i="1"/>
  <c r="BA341" i="1"/>
  <c r="AZ341" i="1"/>
  <c r="AY341" i="1"/>
  <c r="AX341" i="1"/>
  <c r="AW341" i="1"/>
  <c r="AV341" i="1"/>
  <c r="AU341" i="1"/>
  <c r="AT341" i="1"/>
  <c r="AS341" i="1"/>
  <c r="AR341" i="1"/>
  <c r="AQ341" i="1"/>
  <c r="AP341" i="1"/>
  <c r="AO341" i="1"/>
  <c r="AN341" i="1"/>
  <c r="AM341" i="1"/>
  <c r="AL341" i="1"/>
  <c r="AK341" i="1"/>
  <c r="AJ341" i="1"/>
  <c r="AI341" i="1"/>
  <c r="AH341" i="1"/>
  <c r="AG341" i="1"/>
  <c r="AF341" i="1"/>
  <c r="AE341" i="1"/>
  <c r="AD341" i="1"/>
  <c r="AC341" i="1"/>
  <c r="AB341" i="1"/>
  <c r="AA341" i="1"/>
  <c r="Z341" i="1"/>
  <c r="Y341" i="1"/>
  <c r="X341" i="1"/>
  <c r="W341" i="1"/>
  <c r="V341" i="1"/>
  <c r="U341" i="1"/>
  <c r="DL340" i="1"/>
  <c r="DK340" i="1"/>
  <c r="DJ340" i="1"/>
  <c r="DI340" i="1"/>
  <c r="DF340" i="1"/>
  <c r="DE340" i="1"/>
  <c r="DD340" i="1"/>
  <c r="DC340" i="1"/>
  <c r="DA340" i="1"/>
  <c r="CZ340" i="1"/>
  <c r="CY340" i="1"/>
  <c r="CW340" i="1"/>
  <c r="CV340" i="1"/>
  <c r="CU340" i="1"/>
  <c r="CS340" i="1"/>
  <c r="CR340" i="1"/>
  <c r="CQ340" i="1"/>
  <c r="CP340" i="1"/>
  <c r="CO340" i="1"/>
  <c r="CN340" i="1"/>
  <c r="CM340" i="1"/>
  <c r="CL340" i="1"/>
  <c r="CJ340" i="1"/>
  <c r="CI340" i="1"/>
  <c r="CH340" i="1"/>
  <c r="CG340" i="1"/>
  <c r="CF340" i="1"/>
  <c r="CE340" i="1"/>
  <c r="CC340" i="1"/>
  <c r="CB340" i="1"/>
  <c r="CA340" i="1"/>
  <c r="BY340" i="1"/>
  <c r="BV340" i="1"/>
  <c r="BU340" i="1"/>
  <c r="BT340" i="1"/>
  <c r="BR340" i="1"/>
  <c r="BQ340" i="1"/>
  <c r="BO340" i="1"/>
  <c r="BN340" i="1"/>
  <c r="BL340" i="1"/>
  <c r="BK340" i="1"/>
  <c r="BJ340" i="1"/>
  <c r="BF340" i="1"/>
  <c r="BE340" i="1"/>
  <c r="BD340" i="1"/>
  <c r="BC340" i="1"/>
  <c r="BB340" i="1"/>
  <c r="BA340" i="1"/>
  <c r="AZ340" i="1"/>
  <c r="AY340" i="1"/>
  <c r="AX340" i="1"/>
  <c r="AW340" i="1"/>
  <c r="AV340" i="1"/>
  <c r="AU340" i="1"/>
  <c r="AT340" i="1"/>
  <c r="AS340" i="1"/>
  <c r="AR340" i="1"/>
  <c r="AQ340" i="1"/>
  <c r="AP340" i="1"/>
  <c r="AO340" i="1"/>
  <c r="AN340" i="1"/>
  <c r="AM340" i="1"/>
  <c r="AL340" i="1"/>
  <c r="AK340" i="1"/>
  <c r="AJ340" i="1"/>
  <c r="AI340" i="1"/>
  <c r="AH340" i="1"/>
  <c r="AG340" i="1"/>
  <c r="AF340" i="1"/>
  <c r="AE340" i="1"/>
  <c r="AD340" i="1"/>
  <c r="AC340" i="1"/>
  <c r="AB340" i="1"/>
  <c r="AA340" i="1"/>
  <c r="Z340" i="1"/>
  <c r="Y340" i="1"/>
  <c r="X340" i="1"/>
  <c r="W340" i="1"/>
  <c r="V340" i="1"/>
  <c r="U340" i="1"/>
  <c r="DL339" i="1"/>
  <c r="DK339" i="1"/>
  <c r="DJ339" i="1"/>
  <c r="DI339" i="1"/>
  <c r="DF339" i="1"/>
  <c r="DE339" i="1"/>
  <c r="DD339" i="1"/>
  <c r="DC339" i="1"/>
  <c r="DA339" i="1"/>
  <c r="CZ339" i="1"/>
  <c r="CY339" i="1"/>
  <c r="CW339" i="1"/>
  <c r="CV339" i="1"/>
  <c r="CU339" i="1"/>
  <c r="CS339" i="1"/>
  <c r="CR339" i="1"/>
  <c r="CQ339" i="1"/>
  <c r="CP339" i="1"/>
  <c r="CO339" i="1"/>
  <c r="CN339" i="1"/>
  <c r="CM339" i="1"/>
  <c r="CL339" i="1"/>
  <c r="CJ339" i="1"/>
  <c r="CI339" i="1"/>
  <c r="CH339" i="1"/>
  <c r="CG339" i="1"/>
  <c r="CF339" i="1"/>
  <c r="CE339" i="1"/>
  <c r="CC339" i="1"/>
  <c r="CB339" i="1"/>
  <c r="CA339" i="1"/>
  <c r="BY339" i="1"/>
  <c r="BV339" i="1"/>
  <c r="BU339" i="1"/>
  <c r="BT339" i="1"/>
  <c r="BR339" i="1"/>
  <c r="BQ339" i="1"/>
  <c r="BO339" i="1"/>
  <c r="BN339" i="1"/>
  <c r="BL339" i="1"/>
  <c r="BK339" i="1"/>
  <c r="BJ339" i="1"/>
  <c r="BF339" i="1"/>
  <c r="BE339" i="1"/>
  <c r="BD339" i="1"/>
  <c r="BC339" i="1"/>
  <c r="BB339" i="1"/>
  <c r="BA339" i="1"/>
  <c r="AZ339" i="1"/>
  <c r="AY339" i="1"/>
  <c r="AX339" i="1"/>
  <c r="AW339" i="1"/>
  <c r="AV339" i="1"/>
  <c r="AU339" i="1"/>
  <c r="AT339" i="1"/>
  <c r="AS339" i="1"/>
  <c r="AR339" i="1"/>
  <c r="AQ339" i="1"/>
  <c r="AP339" i="1"/>
  <c r="AO339" i="1"/>
  <c r="AN339" i="1"/>
  <c r="AM339" i="1"/>
  <c r="AL339" i="1"/>
  <c r="AK339" i="1"/>
  <c r="AJ339" i="1"/>
  <c r="AI339" i="1"/>
  <c r="AH339" i="1"/>
  <c r="AG339" i="1"/>
  <c r="AF339" i="1"/>
  <c r="AE339" i="1"/>
  <c r="AD339" i="1"/>
  <c r="AC339" i="1"/>
  <c r="AB339" i="1"/>
  <c r="AA339" i="1"/>
  <c r="Z339" i="1"/>
  <c r="Y339" i="1"/>
  <c r="X339" i="1"/>
  <c r="W339" i="1"/>
  <c r="V339" i="1"/>
  <c r="U339" i="1"/>
  <c r="DL338" i="1"/>
  <c r="DK338" i="1"/>
  <c r="DJ338" i="1"/>
  <c r="DI338" i="1"/>
  <c r="DF338" i="1"/>
  <c r="DE338" i="1"/>
  <c r="DD338" i="1"/>
  <c r="DC338" i="1"/>
  <c r="DA338" i="1"/>
  <c r="CZ338" i="1"/>
  <c r="CY338" i="1"/>
  <c r="CW338" i="1"/>
  <c r="CV338" i="1"/>
  <c r="CU338" i="1"/>
  <c r="CS338" i="1"/>
  <c r="CR338" i="1"/>
  <c r="CQ338" i="1"/>
  <c r="CP338" i="1"/>
  <c r="CO338" i="1"/>
  <c r="CN338" i="1"/>
  <c r="CM338" i="1"/>
  <c r="CL338" i="1"/>
  <c r="CJ338" i="1"/>
  <c r="CI338" i="1"/>
  <c r="CH338" i="1"/>
  <c r="CG338" i="1"/>
  <c r="CF338" i="1"/>
  <c r="CE338" i="1"/>
  <c r="CC338" i="1"/>
  <c r="CB338" i="1"/>
  <c r="CA338" i="1"/>
  <c r="BY338" i="1"/>
  <c r="BV338" i="1"/>
  <c r="BU338" i="1"/>
  <c r="BT338" i="1"/>
  <c r="BR338" i="1"/>
  <c r="BQ338" i="1"/>
  <c r="BO338" i="1"/>
  <c r="BN338" i="1"/>
  <c r="BL338" i="1"/>
  <c r="BK338" i="1"/>
  <c r="BJ338" i="1"/>
  <c r="BF338" i="1"/>
  <c r="BE338" i="1"/>
  <c r="BD338" i="1"/>
  <c r="BC338" i="1"/>
  <c r="BB338" i="1"/>
  <c r="BA338" i="1"/>
  <c r="AZ338" i="1"/>
  <c r="AY338" i="1"/>
  <c r="AX338" i="1"/>
  <c r="AW338" i="1"/>
  <c r="AV338" i="1"/>
  <c r="AU338" i="1"/>
  <c r="AT338" i="1"/>
  <c r="AS338" i="1"/>
  <c r="AR338" i="1"/>
  <c r="AQ338" i="1"/>
  <c r="AP338" i="1"/>
  <c r="AO338" i="1"/>
  <c r="AN338" i="1"/>
  <c r="AM338" i="1"/>
  <c r="AL338" i="1"/>
  <c r="AK338" i="1"/>
  <c r="AJ338" i="1"/>
  <c r="AI338" i="1"/>
  <c r="AH338" i="1"/>
  <c r="AG338" i="1"/>
  <c r="AF338" i="1"/>
  <c r="AE338" i="1"/>
  <c r="AD338" i="1"/>
  <c r="AC338" i="1"/>
  <c r="AB338" i="1"/>
  <c r="AA338" i="1"/>
  <c r="Z338" i="1"/>
  <c r="Y338" i="1"/>
  <c r="X338" i="1"/>
  <c r="W338" i="1"/>
  <c r="V338" i="1"/>
  <c r="U338" i="1"/>
  <c r="DL337" i="1"/>
  <c r="DK337" i="1"/>
  <c r="DJ337" i="1"/>
  <c r="DI337" i="1"/>
  <c r="DF337" i="1"/>
  <c r="DE337" i="1"/>
  <c r="DD337" i="1"/>
  <c r="DC337" i="1"/>
  <c r="DA337" i="1"/>
  <c r="CZ337" i="1"/>
  <c r="CY337" i="1"/>
  <c r="CW337" i="1"/>
  <c r="CV337" i="1"/>
  <c r="CU337" i="1"/>
  <c r="CS337" i="1"/>
  <c r="CR337" i="1"/>
  <c r="CQ337" i="1"/>
  <c r="CP337" i="1"/>
  <c r="CO337" i="1"/>
  <c r="CN337" i="1"/>
  <c r="CM337" i="1"/>
  <c r="CL337" i="1"/>
  <c r="CJ337" i="1"/>
  <c r="CI337" i="1"/>
  <c r="CH337" i="1"/>
  <c r="CG337" i="1"/>
  <c r="CF337" i="1"/>
  <c r="CE337" i="1"/>
  <c r="CC337" i="1"/>
  <c r="CB337" i="1"/>
  <c r="CA337" i="1"/>
  <c r="BY337" i="1"/>
  <c r="BV337" i="1"/>
  <c r="BU337" i="1"/>
  <c r="BT337" i="1"/>
  <c r="BR337" i="1"/>
  <c r="BQ337" i="1"/>
  <c r="BO337" i="1"/>
  <c r="BN337" i="1"/>
  <c r="BL337" i="1"/>
  <c r="BK337" i="1"/>
  <c r="BJ337" i="1"/>
  <c r="BF337" i="1"/>
  <c r="BE337" i="1"/>
  <c r="BD337" i="1"/>
  <c r="BC337" i="1"/>
  <c r="BB337" i="1"/>
  <c r="BA337" i="1"/>
  <c r="AZ337" i="1"/>
  <c r="AY337" i="1"/>
  <c r="AX337" i="1"/>
  <c r="AW337" i="1"/>
  <c r="AV337" i="1"/>
  <c r="AU337" i="1"/>
  <c r="AT337" i="1"/>
  <c r="AS337" i="1"/>
  <c r="AR337" i="1"/>
  <c r="AQ337" i="1"/>
  <c r="AP337" i="1"/>
  <c r="AO337" i="1"/>
  <c r="AN337" i="1"/>
  <c r="AM337" i="1"/>
  <c r="AL337" i="1"/>
  <c r="AK337" i="1"/>
  <c r="AJ337" i="1"/>
  <c r="AI337" i="1"/>
  <c r="AH337" i="1"/>
  <c r="AG337" i="1"/>
  <c r="AF337" i="1"/>
  <c r="AE337" i="1"/>
  <c r="AD337" i="1"/>
  <c r="AC337" i="1"/>
  <c r="AB337" i="1"/>
  <c r="AA337" i="1"/>
  <c r="Z337" i="1"/>
  <c r="Y337" i="1"/>
  <c r="X337" i="1"/>
  <c r="W337" i="1"/>
  <c r="V337" i="1"/>
  <c r="U337" i="1"/>
  <c r="DL336" i="1"/>
  <c r="DK336" i="1"/>
  <c r="DJ336" i="1"/>
  <c r="DI336" i="1"/>
  <c r="DF336" i="1"/>
  <c r="DE336" i="1"/>
  <c r="DD336" i="1"/>
  <c r="DC336" i="1"/>
  <c r="DA336" i="1"/>
  <c r="CZ336" i="1"/>
  <c r="CY336" i="1"/>
  <c r="CW336" i="1"/>
  <c r="CV336" i="1"/>
  <c r="CU336" i="1"/>
  <c r="CS336" i="1"/>
  <c r="CR336" i="1"/>
  <c r="CQ336" i="1"/>
  <c r="CP336" i="1"/>
  <c r="CO336" i="1"/>
  <c r="CN336" i="1"/>
  <c r="CM336" i="1"/>
  <c r="CL336" i="1"/>
  <c r="CJ336" i="1"/>
  <c r="CI336" i="1"/>
  <c r="CH336" i="1"/>
  <c r="CG336" i="1"/>
  <c r="CF336" i="1"/>
  <c r="CE336" i="1"/>
  <c r="CC336" i="1"/>
  <c r="CB336" i="1"/>
  <c r="CA336" i="1"/>
  <c r="BY336" i="1"/>
  <c r="BV336" i="1"/>
  <c r="BU336" i="1"/>
  <c r="BT336" i="1"/>
  <c r="BR336" i="1"/>
  <c r="BQ336" i="1"/>
  <c r="BO336" i="1"/>
  <c r="BN336" i="1"/>
  <c r="BL336" i="1"/>
  <c r="BK336" i="1"/>
  <c r="BJ336" i="1"/>
  <c r="BF336" i="1"/>
  <c r="BE336" i="1"/>
  <c r="BD336" i="1"/>
  <c r="BC336" i="1"/>
  <c r="BB336" i="1"/>
  <c r="BA336" i="1"/>
  <c r="AZ336" i="1"/>
  <c r="AY336" i="1"/>
  <c r="AX336" i="1"/>
  <c r="AW336" i="1"/>
  <c r="AV336" i="1"/>
  <c r="AU336" i="1"/>
  <c r="AT336" i="1"/>
  <c r="AS336" i="1"/>
  <c r="AR336" i="1"/>
  <c r="AQ336" i="1"/>
  <c r="AP336" i="1"/>
  <c r="AO336" i="1"/>
  <c r="AN336" i="1"/>
  <c r="AM336" i="1"/>
  <c r="AL336" i="1"/>
  <c r="AK336" i="1"/>
  <c r="AJ336" i="1"/>
  <c r="AI336" i="1"/>
  <c r="AH336" i="1"/>
  <c r="AG336" i="1"/>
  <c r="AF336" i="1"/>
  <c r="AE336" i="1"/>
  <c r="AD336" i="1"/>
  <c r="AC336" i="1"/>
  <c r="AB336" i="1"/>
  <c r="AA336" i="1"/>
  <c r="Z336" i="1"/>
  <c r="Y336" i="1"/>
  <c r="X336" i="1"/>
  <c r="W336" i="1"/>
  <c r="V336" i="1"/>
  <c r="U336" i="1"/>
  <c r="DL335" i="1"/>
  <c r="DK335" i="1"/>
  <c r="DJ335" i="1"/>
  <c r="DI335" i="1"/>
  <c r="DF335" i="1"/>
  <c r="DE335" i="1"/>
  <c r="DD335" i="1"/>
  <c r="DC335" i="1"/>
  <c r="DA335" i="1"/>
  <c r="CZ335" i="1"/>
  <c r="CY335" i="1"/>
  <c r="CW335" i="1"/>
  <c r="CV335" i="1"/>
  <c r="CU335" i="1"/>
  <c r="CS335" i="1"/>
  <c r="CR335" i="1"/>
  <c r="CQ335" i="1"/>
  <c r="CP335" i="1"/>
  <c r="CO335" i="1"/>
  <c r="CN335" i="1"/>
  <c r="CM335" i="1"/>
  <c r="CL335" i="1"/>
  <c r="CJ335" i="1"/>
  <c r="CI335" i="1"/>
  <c r="CH335" i="1"/>
  <c r="CG335" i="1"/>
  <c r="CF335" i="1"/>
  <c r="CE335" i="1"/>
  <c r="CC335" i="1"/>
  <c r="CB335" i="1"/>
  <c r="CA335" i="1"/>
  <c r="BY335" i="1"/>
  <c r="BV335" i="1"/>
  <c r="BU335" i="1"/>
  <c r="BT335" i="1"/>
  <c r="BR335" i="1"/>
  <c r="BQ335" i="1"/>
  <c r="BO335" i="1"/>
  <c r="BN335" i="1"/>
  <c r="BL335" i="1"/>
  <c r="BK335" i="1"/>
  <c r="BJ335" i="1"/>
  <c r="BF335" i="1"/>
  <c r="BE335" i="1"/>
  <c r="BD335" i="1"/>
  <c r="BC335" i="1"/>
  <c r="BB335" i="1"/>
  <c r="BA335" i="1"/>
  <c r="AZ335" i="1"/>
  <c r="AY335" i="1"/>
  <c r="AX335" i="1"/>
  <c r="AW335" i="1"/>
  <c r="AV335" i="1"/>
  <c r="AU335" i="1"/>
  <c r="AT335" i="1"/>
  <c r="AS335" i="1"/>
  <c r="AR335" i="1"/>
  <c r="AQ335" i="1"/>
  <c r="AP335" i="1"/>
  <c r="AO335" i="1"/>
  <c r="AN335" i="1"/>
  <c r="AM335" i="1"/>
  <c r="AL335" i="1"/>
  <c r="AK335" i="1"/>
  <c r="AJ335" i="1"/>
  <c r="AI335" i="1"/>
  <c r="AH335" i="1"/>
  <c r="AG335" i="1"/>
  <c r="AF335" i="1"/>
  <c r="AE335" i="1"/>
  <c r="AD335" i="1"/>
  <c r="AC335" i="1"/>
  <c r="AB335" i="1"/>
  <c r="AA335" i="1"/>
  <c r="Z335" i="1"/>
  <c r="Y335" i="1"/>
  <c r="X335" i="1"/>
  <c r="W335" i="1"/>
  <c r="V335" i="1"/>
  <c r="U335" i="1"/>
  <c r="DL334" i="1"/>
  <c r="DK334" i="1"/>
  <c r="DJ334" i="1"/>
  <c r="DI334" i="1"/>
  <c r="DF334" i="1"/>
  <c r="DE334" i="1"/>
  <c r="DD334" i="1"/>
  <c r="DC334" i="1"/>
  <c r="DA334" i="1"/>
  <c r="CZ334" i="1"/>
  <c r="CY334" i="1"/>
  <c r="CW334" i="1"/>
  <c r="CV334" i="1"/>
  <c r="CU334" i="1"/>
  <c r="CS334" i="1"/>
  <c r="CR334" i="1"/>
  <c r="CQ334" i="1"/>
  <c r="CP334" i="1"/>
  <c r="CO334" i="1"/>
  <c r="CN334" i="1"/>
  <c r="CM334" i="1"/>
  <c r="CL334" i="1"/>
  <c r="CJ334" i="1"/>
  <c r="CI334" i="1"/>
  <c r="CH334" i="1"/>
  <c r="CG334" i="1"/>
  <c r="CF334" i="1"/>
  <c r="CE334" i="1"/>
  <c r="CC334" i="1"/>
  <c r="CB334" i="1"/>
  <c r="CA334" i="1"/>
  <c r="BY334" i="1"/>
  <c r="BV334" i="1"/>
  <c r="BU334" i="1"/>
  <c r="BT334" i="1"/>
  <c r="BR334" i="1"/>
  <c r="BQ334" i="1"/>
  <c r="BO334" i="1"/>
  <c r="BN334" i="1"/>
  <c r="BL334" i="1"/>
  <c r="BK334" i="1"/>
  <c r="BJ334" i="1"/>
  <c r="BF334" i="1"/>
  <c r="BE334" i="1"/>
  <c r="BD334" i="1"/>
  <c r="BC334" i="1"/>
  <c r="BB334" i="1"/>
  <c r="BA334" i="1"/>
  <c r="AZ334" i="1"/>
  <c r="AY334" i="1"/>
  <c r="AX334" i="1"/>
  <c r="AW334" i="1"/>
  <c r="AV334" i="1"/>
  <c r="AU334" i="1"/>
  <c r="AT334" i="1"/>
  <c r="AS334" i="1"/>
  <c r="AR334" i="1"/>
  <c r="AQ334" i="1"/>
  <c r="AP334" i="1"/>
  <c r="AO334" i="1"/>
  <c r="AN334" i="1"/>
  <c r="AM334" i="1"/>
  <c r="AL334" i="1"/>
  <c r="AK334" i="1"/>
  <c r="AJ334" i="1"/>
  <c r="AI334" i="1"/>
  <c r="AH334" i="1"/>
  <c r="AG334" i="1"/>
  <c r="AF334" i="1"/>
  <c r="AE334" i="1"/>
  <c r="AD334" i="1"/>
  <c r="AC334" i="1"/>
  <c r="AB334" i="1"/>
  <c r="AA334" i="1"/>
  <c r="Z334" i="1"/>
  <c r="Y334" i="1"/>
  <c r="X334" i="1"/>
  <c r="W334" i="1"/>
  <c r="V334" i="1"/>
  <c r="U334" i="1"/>
  <c r="DL333" i="1"/>
  <c r="DK333" i="1"/>
  <c r="DJ333" i="1"/>
  <c r="DI333" i="1"/>
  <c r="DF333" i="1"/>
  <c r="DE333" i="1"/>
  <c r="DD333" i="1"/>
  <c r="DC333" i="1"/>
  <c r="DA333" i="1"/>
  <c r="CZ333" i="1"/>
  <c r="CY333" i="1"/>
  <c r="CW333" i="1"/>
  <c r="CV333" i="1"/>
  <c r="CU333" i="1"/>
  <c r="CS333" i="1"/>
  <c r="CR333" i="1"/>
  <c r="CQ333" i="1"/>
  <c r="CP333" i="1"/>
  <c r="CO333" i="1"/>
  <c r="CN333" i="1"/>
  <c r="CM333" i="1"/>
  <c r="CL333" i="1"/>
  <c r="CJ333" i="1"/>
  <c r="CI333" i="1"/>
  <c r="CH333" i="1"/>
  <c r="CG333" i="1"/>
  <c r="CF333" i="1"/>
  <c r="CE333" i="1"/>
  <c r="CC333" i="1"/>
  <c r="CB333" i="1"/>
  <c r="CA333" i="1"/>
  <c r="BY333" i="1"/>
  <c r="BV333" i="1"/>
  <c r="BU333" i="1"/>
  <c r="BT333" i="1"/>
  <c r="BR333" i="1"/>
  <c r="BQ333" i="1"/>
  <c r="BO333" i="1"/>
  <c r="BN333" i="1"/>
  <c r="BL333" i="1"/>
  <c r="BK333" i="1"/>
  <c r="BJ333" i="1"/>
  <c r="BF333" i="1"/>
  <c r="BE333" i="1"/>
  <c r="BD333" i="1"/>
  <c r="BC333" i="1"/>
  <c r="BB333" i="1"/>
  <c r="BA333" i="1"/>
  <c r="AZ333" i="1"/>
  <c r="AY333" i="1"/>
  <c r="AX333" i="1"/>
  <c r="AW333" i="1"/>
  <c r="AV333" i="1"/>
  <c r="AU333" i="1"/>
  <c r="AT333" i="1"/>
  <c r="AS333" i="1"/>
  <c r="AR333" i="1"/>
  <c r="AQ333" i="1"/>
  <c r="AP333" i="1"/>
  <c r="AO333" i="1"/>
  <c r="AN333" i="1"/>
  <c r="AM333" i="1"/>
  <c r="AL333" i="1"/>
  <c r="AK333" i="1"/>
  <c r="AJ333" i="1"/>
  <c r="AI333" i="1"/>
  <c r="AH333" i="1"/>
  <c r="AG333" i="1"/>
  <c r="AF333" i="1"/>
  <c r="AE333" i="1"/>
  <c r="AD333" i="1"/>
  <c r="AC333" i="1"/>
  <c r="AB333" i="1"/>
  <c r="AA333" i="1"/>
  <c r="Z333" i="1"/>
  <c r="Y333" i="1"/>
  <c r="X333" i="1"/>
  <c r="W333" i="1"/>
  <c r="V333" i="1"/>
  <c r="U333" i="1"/>
  <c r="DL332" i="1"/>
  <c r="DK332" i="1"/>
  <c r="DJ332" i="1"/>
  <c r="DI332" i="1"/>
  <c r="DF332" i="1"/>
  <c r="DE332" i="1"/>
  <c r="DD332" i="1"/>
  <c r="DC332" i="1"/>
  <c r="DA332" i="1"/>
  <c r="CZ332" i="1"/>
  <c r="CY332" i="1"/>
  <c r="CW332" i="1"/>
  <c r="CV332" i="1"/>
  <c r="CU332" i="1"/>
  <c r="CS332" i="1"/>
  <c r="CR332" i="1"/>
  <c r="CQ332" i="1"/>
  <c r="CP332" i="1"/>
  <c r="CO332" i="1"/>
  <c r="CN332" i="1"/>
  <c r="CM332" i="1"/>
  <c r="CL332" i="1"/>
  <c r="CJ332" i="1"/>
  <c r="CI332" i="1"/>
  <c r="CH332" i="1"/>
  <c r="CG332" i="1"/>
  <c r="CF332" i="1"/>
  <c r="CE332" i="1"/>
  <c r="CC332" i="1"/>
  <c r="CB332" i="1"/>
  <c r="CA332" i="1"/>
  <c r="BY332" i="1"/>
  <c r="BV332" i="1"/>
  <c r="BU332" i="1"/>
  <c r="BT332" i="1"/>
  <c r="BR332" i="1"/>
  <c r="BQ332" i="1"/>
  <c r="BO332" i="1"/>
  <c r="BN332" i="1"/>
  <c r="BL332" i="1"/>
  <c r="BK332" i="1"/>
  <c r="BJ332" i="1"/>
  <c r="BF332" i="1"/>
  <c r="BE332" i="1"/>
  <c r="BD332" i="1"/>
  <c r="BC332" i="1"/>
  <c r="BB332" i="1"/>
  <c r="BA332" i="1"/>
  <c r="AZ332" i="1"/>
  <c r="AY332" i="1"/>
  <c r="AX332" i="1"/>
  <c r="AW332" i="1"/>
  <c r="AV332" i="1"/>
  <c r="AU332" i="1"/>
  <c r="AT332" i="1"/>
  <c r="AS332" i="1"/>
  <c r="AR332" i="1"/>
  <c r="AQ332" i="1"/>
  <c r="AP332" i="1"/>
  <c r="AO332" i="1"/>
  <c r="AN332" i="1"/>
  <c r="AM332" i="1"/>
  <c r="AL332" i="1"/>
  <c r="AK332" i="1"/>
  <c r="AJ332" i="1"/>
  <c r="AI332" i="1"/>
  <c r="AH332" i="1"/>
  <c r="AG332" i="1"/>
  <c r="AF332" i="1"/>
  <c r="AE332" i="1"/>
  <c r="AD332" i="1"/>
  <c r="AC332" i="1"/>
  <c r="AB332" i="1"/>
  <c r="AA332" i="1"/>
  <c r="Z332" i="1"/>
  <c r="Y332" i="1"/>
  <c r="X332" i="1"/>
  <c r="W332" i="1"/>
  <c r="V332" i="1"/>
  <c r="U332" i="1"/>
  <c r="DL331" i="1"/>
  <c r="DK331" i="1"/>
  <c r="DJ331" i="1"/>
  <c r="DI331" i="1"/>
  <c r="DF331" i="1"/>
  <c r="DE331" i="1"/>
  <c r="DD331" i="1"/>
  <c r="DC331" i="1"/>
  <c r="DA331" i="1"/>
  <c r="CZ331" i="1"/>
  <c r="CY331" i="1"/>
  <c r="CW331" i="1"/>
  <c r="CV331" i="1"/>
  <c r="CU331" i="1"/>
  <c r="CS331" i="1"/>
  <c r="CR331" i="1"/>
  <c r="CQ331" i="1"/>
  <c r="CP331" i="1"/>
  <c r="CO331" i="1"/>
  <c r="CN331" i="1"/>
  <c r="CM331" i="1"/>
  <c r="CL331" i="1"/>
  <c r="CJ331" i="1"/>
  <c r="CI331" i="1"/>
  <c r="CH331" i="1"/>
  <c r="CG331" i="1"/>
  <c r="CF331" i="1"/>
  <c r="CE331" i="1"/>
  <c r="CC331" i="1"/>
  <c r="CB331" i="1"/>
  <c r="CA331" i="1"/>
  <c r="BY331" i="1"/>
  <c r="BV331" i="1"/>
  <c r="BU331" i="1"/>
  <c r="BT331" i="1"/>
  <c r="BR331" i="1"/>
  <c r="BQ331" i="1"/>
  <c r="BO331" i="1"/>
  <c r="BN331" i="1"/>
  <c r="BL331" i="1"/>
  <c r="BK331" i="1"/>
  <c r="BJ331" i="1"/>
  <c r="BF331" i="1"/>
  <c r="BE331" i="1"/>
  <c r="BD331" i="1"/>
  <c r="BC331" i="1"/>
  <c r="BB331" i="1"/>
  <c r="BA331" i="1"/>
  <c r="AZ331" i="1"/>
  <c r="AY331" i="1"/>
  <c r="AX331" i="1"/>
  <c r="AW331" i="1"/>
  <c r="AV331" i="1"/>
  <c r="AU331" i="1"/>
  <c r="AT331" i="1"/>
  <c r="AS331" i="1"/>
  <c r="AR331" i="1"/>
  <c r="AQ331" i="1"/>
  <c r="AP331" i="1"/>
  <c r="AO331" i="1"/>
  <c r="AN331" i="1"/>
  <c r="AM331" i="1"/>
  <c r="AL331" i="1"/>
  <c r="AK331" i="1"/>
  <c r="AJ331" i="1"/>
  <c r="AI331" i="1"/>
  <c r="AH331" i="1"/>
  <c r="AG331" i="1"/>
  <c r="AF331" i="1"/>
  <c r="AE331" i="1"/>
  <c r="AD331" i="1"/>
  <c r="AC331" i="1"/>
  <c r="AB331" i="1"/>
  <c r="AA331" i="1"/>
  <c r="Z331" i="1"/>
  <c r="Y331" i="1"/>
  <c r="X331" i="1"/>
  <c r="W331" i="1"/>
  <c r="V331" i="1"/>
  <c r="U331" i="1"/>
  <c r="DL330" i="1"/>
  <c r="DK330" i="1"/>
  <c r="DJ330" i="1"/>
  <c r="DI330" i="1"/>
  <c r="DF330" i="1"/>
  <c r="DE330" i="1"/>
  <c r="DD330" i="1"/>
  <c r="DC330" i="1"/>
  <c r="DA330" i="1"/>
  <c r="CZ330" i="1"/>
  <c r="CY330" i="1"/>
  <c r="CW330" i="1"/>
  <c r="CV330" i="1"/>
  <c r="CU330" i="1"/>
  <c r="CS330" i="1"/>
  <c r="CR330" i="1"/>
  <c r="CQ330" i="1"/>
  <c r="CP330" i="1"/>
  <c r="CO330" i="1"/>
  <c r="CN330" i="1"/>
  <c r="CM330" i="1"/>
  <c r="CL330" i="1"/>
  <c r="CJ330" i="1"/>
  <c r="CI330" i="1"/>
  <c r="CH330" i="1"/>
  <c r="CG330" i="1"/>
  <c r="CF330" i="1"/>
  <c r="CE330" i="1"/>
  <c r="CC330" i="1"/>
  <c r="CB330" i="1"/>
  <c r="CA330" i="1"/>
  <c r="BY330" i="1"/>
  <c r="BV330" i="1"/>
  <c r="BU330" i="1"/>
  <c r="BT330" i="1"/>
  <c r="BR330" i="1"/>
  <c r="BQ330" i="1"/>
  <c r="BO330" i="1"/>
  <c r="BN330" i="1"/>
  <c r="BL330" i="1"/>
  <c r="BK330" i="1"/>
  <c r="BJ330" i="1"/>
  <c r="BF330" i="1"/>
  <c r="BE330" i="1"/>
  <c r="BD330" i="1"/>
  <c r="BC330" i="1"/>
  <c r="BB330" i="1"/>
  <c r="BA330" i="1"/>
  <c r="AZ330" i="1"/>
  <c r="AY330" i="1"/>
  <c r="AX330" i="1"/>
  <c r="AW330" i="1"/>
  <c r="AV330" i="1"/>
  <c r="AU330" i="1"/>
  <c r="AT330" i="1"/>
  <c r="AS330" i="1"/>
  <c r="AR330" i="1"/>
  <c r="AQ330" i="1"/>
  <c r="AP330" i="1"/>
  <c r="AO330" i="1"/>
  <c r="AN330" i="1"/>
  <c r="AM330" i="1"/>
  <c r="AL330" i="1"/>
  <c r="AK330" i="1"/>
  <c r="AJ330" i="1"/>
  <c r="AI330" i="1"/>
  <c r="AH330" i="1"/>
  <c r="AG330" i="1"/>
  <c r="AF330" i="1"/>
  <c r="AE330" i="1"/>
  <c r="AD330" i="1"/>
  <c r="AC330" i="1"/>
  <c r="AB330" i="1"/>
  <c r="AA330" i="1"/>
  <c r="Z330" i="1"/>
  <c r="Y330" i="1"/>
  <c r="X330" i="1"/>
  <c r="W330" i="1"/>
  <c r="V330" i="1"/>
  <c r="U330" i="1"/>
  <c r="DL329" i="1"/>
  <c r="DK329" i="1"/>
  <c r="DJ329" i="1"/>
  <c r="DI329" i="1"/>
  <c r="DF329" i="1"/>
  <c r="DE329" i="1"/>
  <c r="DD329" i="1"/>
  <c r="DC329" i="1"/>
  <c r="DA329" i="1"/>
  <c r="CZ329" i="1"/>
  <c r="CY329" i="1"/>
  <c r="CW329" i="1"/>
  <c r="CV329" i="1"/>
  <c r="CU329" i="1"/>
  <c r="CS329" i="1"/>
  <c r="CR329" i="1"/>
  <c r="CQ329" i="1"/>
  <c r="CP329" i="1"/>
  <c r="CO329" i="1"/>
  <c r="CN329" i="1"/>
  <c r="CM329" i="1"/>
  <c r="CL329" i="1"/>
  <c r="CJ329" i="1"/>
  <c r="CI329" i="1"/>
  <c r="CH329" i="1"/>
  <c r="CG329" i="1"/>
  <c r="CF329" i="1"/>
  <c r="CE329" i="1"/>
  <c r="CC329" i="1"/>
  <c r="CB329" i="1"/>
  <c r="CA329" i="1"/>
  <c r="BY329" i="1"/>
  <c r="BV329" i="1"/>
  <c r="BU329" i="1"/>
  <c r="BT329" i="1"/>
  <c r="BR329" i="1"/>
  <c r="BQ329" i="1"/>
  <c r="BO329" i="1"/>
  <c r="BN329" i="1"/>
  <c r="BL329" i="1"/>
  <c r="BK329" i="1"/>
  <c r="BJ329" i="1"/>
  <c r="BF329" i="1"/>
  <c r="BE329" i="1"/>
  <c r="BD329" i="1"/>
  <c r="BC329" i="1"/>
  <c r="BB329" i="1"/>
  <c r="BA329" i="1"/>
  <c r="AZ329" i="1"/>
  <c r="AY329" i="1"/>
  <c r="AX329" i="1"/>
  <c r="AW329" i="1"/>
  <c r="AV329" i="1"/>
  <c r="AU329" i="1"/>
  <c r="AT329" i="1"/>
  <c r="AS329" i="1"/>
  <c r="AR329" i="1"/>
  <c r="AQ329" i="1"/>
  <c r="AP329" i="1"/>
  <c r="AO329" i="1"/>
  <c r="AN329" i="1"/>
  <c r="AM329" i="1"/>
  <c r="AL329" i="1"/>
  <c r="AK329" i="1"/>
  <c r="AJ329" i="1"/>
  <c r="AI329" i="1"/>
  <c r="AH329" i="1"/>
  <c r="AG329" i="1"/>
  <c r="AF329" i="1"/>
  <c r="AE329" i="1"/>
  <c r="AD329" i="1"/>
  <c r="AC329" i="1"/>
  <c r="AB329" i="1"/>
  <c r="AA329" i="1"/>
  <c r="Z329" i="1"/>
  <c r="Y329" i="1"/>
  <c r="X329" i="1"/>
  <c r="W329" i="1"/>
  <c r="V329" i="1"/>
  <c r="U329" i="1"/>
  <c r="DL328" i="1"/>
  <c r="DK328" i="1"/>
  <c r="DJ328" i="1"/>
  <c r="DI328" i="1"/>
  <c r="DF328" i="1"/>
  <c r="DE328" i="1"/>
  <c r="DD328" i="1"/>
  <c r="DC328" i="1"/>
  <c r="DA328" i="1"/>
  <c r="CZ328" i="1"/>
  <c r="CY328" i="1"/>
  <c r="CW328" i="1"/>
  <c r="CV328" i="1"/>
  <c r="CU328" i="1"/>
  <c r="CS328" i="1"/>
  <c r="CR328" i="1"/>
  <c r="CQ328" i="1"/>
  <c r="CP328" i="1"/>
  <c r="CO328" i="1"/>
  <c r="CN328" i="1"/>
  <c r="CM328" i="1"/>
  <c r="CL328" i="1"/>
  <c r="CJ328" i="1"/>
  <c r="CI328" i="1"/>
  <c r="CH328" i="1"/>
  <c r="CG328" i="1"/>
  <c r="CF328" i="1"/>
  <c r="CE328" i="1"/>
  <c r="CC328" i="1"/>
  <c r="CB328" i="1"/>
  <c r="CA328" i="1"/>
  <c r="BY328" i="1"/>
  <c r="BV328" i="1"/>
  <c r="BU328" i="1"/>
  <c r="BT328" i="1"/>
  <c r="BR328" i="1"/>
  <c r="BQ328" i="1"/>
  <c r="BO328" i="1"/>
  <c r="BN328" i="1"/>
  <c r="BL328" i="1"/>
  <c r="BK328" i="1"/>
  <c r="BJ328" i="1"/>
  <c r="BF328" i="1"/>
  <c r="BE328" i="1"/>
  <c r="BD328" i="1"/>
  <c r="BC328" i="1"/>
  <c r="BB328" i="1"/>
  <c r="BA328" i="1"/>
  <c r="AZ328" i="1"/>
  <c r="AY328" i="1"/>
  <c r="AX328" i="1"/>
  <c r="AW328" i="1"/>
  <c r="AV328" i="1"/>
  <c r="AU328" i="1"/>
  <c r="AT328" i="1"/>
  <c r="AS328" i="1"/>
  <c r="AR328" i="1"/>
  <c r="AQ328" i="1"/>
  <c r="AP328" i="1"/>
  <c r="AO328" i="1"/>
  <c r="AN328" i="1"/>
  <c r="AM328" i="1"/>
  <c r="AL328" i="1"/>
  <c r="AK328" i="1"/>
  <c r="AJ328" i="1"/>
  <c r="AI328" i="1"/>
  <c r="AH328" i="1"/>
  <c r="AG328" i="1"/>
  <c r="AF328" i="1"/>
  <c r="AE328" i="1"/>
  <c r="AD328" i="1"/>
  <c r="AC328" i="1"/>
  <c r="AB328" i="1"/>
  <c r="AA328" i="1"/>
  <c r="Z328" i="1"/>
  <c r="Y328" i="1"/>
  <c r="X328" i="1"/>
  <c r="W328" i="1"/>
  <c r="V328" i="1"/>
  <c r="U328" i="1"/>
  <c r="DL327" i="1"/>
  <c r="DK327" i="1"/>
  <c r="DJ327" i="1"/>
  <c r="DI327" i="1"/>
  <c r="DF327" i="1"/>
  <c r="DE327" i="1"/>
  <c r="DD327" i="1"/>
  <c r="DC327" i="1"/>
  <c r="DA327" i="1"/>
  <c r="CZ327" i="1"/>
  <c r="CY327" i="1"/>
  <c r="CW327" i="1"/>
  <c r="CV327" i="1"/>
  <c r="CU327" i="1"/>
  <c r="CS327" i="1"/>
  <c r="CR327" i="1"/>
  <c r="CQ327" i="1"/>
  <c r="CP327" i="1"/>
  <c r="CO327" i="1"/>
  <c r="CN327" i="1"/>
  <c r="CM327" i="1"/>
  <c r="CL327" i="1"/>
  <c r="CJ327" i="1"/>
  <c r="CI327" i="1"/>
  <c r="CH327" i="1"/>
  <c r="CG327" i="1"/>
  <c r="CF327" i="1"/>
  <c r="CE327" i="1"/>
  <c r="CC327" i="1"/>
  <c r="CB327" i="1"/>
  <c r="CA327" i="1"/>
  <c r="BY327" i="1"/>
  <c r="BV327" i="1"/>
  <c r="BU327" i="1"/>
  <c r="BT327" i="1"/>
  <c r="BR327" i="1"/>
  <c r="BQ327" i="1"/>
  <c r="BO327" i="1"/>
  <c r="BN327" i="1"/>
  <c r="BL327" i="1"/>
  <c r="BK327" i="1"/>
  <c r="BJ327" i="1"/>
  <c r="BF327" i="1"/>
  <c r="BE327" i="1"/>
  <c r="BD327" i="1"/>
  <c r="BC327" i="1"/>
  <c r="BB327" i="1"/>
  <c r="BA327" i="1"/>
  <c r="AZ327" i="1"/>
  <c r="AY327" i="1"/>
  <c r="AX327" i="1"/>
  <c r="AW327" i="1"/>
  <c r="AV327" i="1"/>
  <c r="AU327" i="1"/>
  <c r="AT327" i="1"/>
  <c r="AS327" i="1"/>
  <c r="AR327" i="1"/>
  <c r="AQ327" i="1"/>
  <c r="AP327" i="1"/>
  <c r="AO327" i="1"/>
  <c r="AN327" i="1"/>
  <c r="AM327" i="1"/>
  <c r="AL327" i="1"/>
  <c r="AK327" i="1"/>
  <c r="AJ327" i="1"/>
  <c r="AI327" i="1"/>
  <c r="AH327" i="1"/>
  <c r="AG327" i="1"/>
  <c r="AF327" i="1"/>
  <c r="AE327" i="1"/>
  <c r="AD327" i="1"/>
  <c r="AC327" i="1"/>
  <c r="AB327" i="1"/>
  <c r="AA327" i="1"/>
  <c r="Z327" i="1"/>
  <c r="Y327" i="1"/>
  <c r="X327" i="1"/>
  <c r="W327" i="1"/>
  <c r="V327" i="1"/>
  <c r="U327" i="1"/>
  <c r="DL326" i="1"/>
  <c r="DK326" i="1"/>
  <c r="DJ326" i="1"/>
  <c r="DI326" i="1"/>
  <c r="DF326" i="1"/>
  <c r="DE326" i="1"/>
  <c r="DD326" i="1"/>
  <c r="DC326" i="1"/>
  <c r="DA326" i="1"/>
  <c r="CZ326" i="1"/>
  <c r="CY326" i="1"/>
  <c r="CW326" i="1"/>
  <c r="CV326" i="1"/>
  <c r="CU326" i="1"/>
  <c r="CS326" i="1"/>
  <c r="CR326" i="1"/>
  <c r="CQ326" i="1"/>
  <c r="CP326" i="1"/>
  <c r="CO326" i="1"/>
  <c r="CN326" i="1"/>
  <c r="CM326" i="1"/>
  <c r="CL326" i="1"/>
  <c r="CJ326" i="1"/>
  <c r="CI326" i="1"/>
  <c r="CH326" i="1"/>
  <c r="CG326" i="1"/>
  <c r="CF326" i="1"/>
  <c r="CE326" i="1"/>
  <c r="CC326" i="1"/>
  <c r="CB326" i="1"/>
  <c r="CA326" i="1"/>
  <c r="BY326" i="1"/>
  <c r="BV326" i="1"/>
  <c r="BU326" i="1"/>
  <c r="BT326" i="1"/>
  <c r="BR326" i="1"/>
  <c r="BQ326" i="1"/>
  <c r="BO326" i="1"/>
  <c r="BN326" i="1"/>
  <c r="BL326" i="1"/>
  <c r="BK326" i="1"/>
  <c r="BJ326" i="1"/>
  <c r="BF326" i="1"/>
  <c r="BE326" i="1"/>
  <c r="BD326" i="1"/>
  <c r="BC326" i="1"/>
  <c r="BB326" i="1"/>
  <c r="BA326" i="1"/>
  <c r="AZ326" i="1"/>
  <c r="AY326" i="1"/>
  <c r="AX326" i="1"/>
  <c r="AW326" i="1"/>
  <c r="AV326" i="1"/>
  <c r="AU326" i="1"/>
  <c r="AT326" i="1"/>
  <c r="AS326" i="1"/>
  <c r="AR326" i="1"/>
  <c r="AQ326" i="1"/>
  <c r="AP326" i="1"/>
  <c r="AO326" i="1"/>
  <c r="AN326" i="1"/>
  <c r="AM326" i="1"/>
  <c r="AL326" i="1"/>
  <c r="AK326" i="1"/>
  <c r="AJ326" i="1"/>
  <c r="AI326" i="1"/>
  <c r="AH326" i="1"/>
  <c r="AG326" i="1"/>
  <c r="AF326" i="1"/>
  <c r="AE326" i="1"/>
  <c r="AD326" i="1"/>
  <c r="AC326" i="1"/>
  <c r="AB326" i="1"/>
  <c r="AA326" i="1"/>
  <c r="Z326" i="1"/>
  <c r="Y326" i="1"/>
  <c r="X326" i="1"/>
  <c r="W326" i="1"/>
  <c r="V326" i="1"/>
  <c r="U326" i="1"/>
  <c r="DL325" i="1"/>
  <c r="DK325" i="1"/>
  <c r="DJ325" i="1"/>
  <c r="DI325" i="1"/>
  <c r="DF325" i="1"/>
  <c r="DE325" i="1"/>
  <c r="DD325" i="1"/>
  <c r="DC325" i="1"/>
  <c r="DA325" i="1"/>
  <c r="CZ325" i="1"/>
  <c r="CY325" i="1"/>
  <c r="CW325" i="1"/>
  <c r="CV325" i="1"/>
  <c r="CU325" i="1"/>
  <c r="CS325" i="1"/>
  <c r="CR325" i="1"/>
  <c r="CQ325" i="1"/>
  <c r="CP325" i="1"/>
  <c r="CO325" i="1"/>
  <c r="CN325" i="1"/>
  <c r="CM325" i="1"/>
  <c r="CL325" i="1"/>
  <c r="CJ325" i="1"/>
  <c r="CI325" i="1"/>
  <c r="CH325" i="1"/>
  <c r="CG325" i="1"/>
  <c r="CF325" i="1"/>
  <c r="CE325" i="1"/>
  <c r="CC325" i="1"/>
  <c r="CB325" i="1"/>
  <c r="CA325" i="1"/>
  <c r="BY325" i="1"/>
  <c r="BV325" i="1"/>
  <c r="BU325" i="1"/>
  <c r="BT325" i="1"/>
  <c r="BR325" i="1"/>
  <c r="BQ325" i="1"/>
  <c r="BO325" i="1"/>
  <c r="BN325" i="1"/>
  <c r="BL325" i="1"/>
  <c r="BK325" i="1"/>
  <c r="BJ325" i="1"/>
  <c r="BF325" i="1"/>
  <c r="BE325" i="1"/>
  <c r="BD325" i="1"/>
  <c r="BC325" i="1"/>
  <c r="BB325" i="1"/>
  <c r="BA325" i="1"/>
  <c r="AZ325" i="1"/>
  <c r="AY325" i="1"/>
  <c r="AX325" i="1"/>
  <c r="AW325" i="1"/>
  <c r="AV325" i="1"/>
  <c r="AU325" i="1"/>
  <c r="AT325" i="1"/>
  <c r="AS325" i="1"/>
  <c r="AR325" i="1"/>
  <c r="AQ325" i="1"/>
  <c r="AP325" i="1"/>
  <c r="AO325" i="1"/>
  <c r="AN325" i="1"/>
  <c r="AM325" i="1"/>
  <c r="AL325" i="1"/>
  <c r="AK325" i="1"/>
  <c r="AJ325" i="1"/>
  <c r="AI325" i="1"/>
  <c r="AH325" i="1"/>
  <c r="AG325" i="1"/>
  <c r="AF325" i="1"/>
  <c r="AE325" i="1"/>
  <c r="AD325" i="1"/>
  <c r="AC325" i="1"/>
  <c r="AB325" i="1"/>
  <c r="AA325" i="1"/>
  <c r="Z325" i="1"/>
  <c r="Y325" i="1"/>
  <c r="X325" i="1"/>
  <c r="W325" i="1"/>
  <c r="V325" i="1"/>
  <c r="U325" i="1"/>
  <c r="DL324" i="1"/>
  <c r="DK324" i="1"/>
  <c r="DJ324" i="1"/>
  <c r="DI324" i="1"/>
  <c r="DF324" i="1"/>
  <c r="DE324" i="1"/>
  <c r="DD324" i="1"/>
  <c r="DC324" i="1"/>
  <c r="DA324" i="1"/>
  <c r="CZ324" i="1"/>
  <c r="CY324" i="1"/>
  <c r="CW324" i="1"/>
  <c r="CV324" i="1"/>
  <c r="CU324" i="1"/>
  <c r="CS324" i="1"/>
  <c r="CR324" i="1"/>
  <c r="CQ324" i="1"/>
  <c r="CP324" i="1"/>
  <c r="CO324" i="1"/>
  <c r="CN324" i="1"/>
  <c r="CM324" i="1"/>
  <c r="CL324" i="1"/>
  <c r="CJ324" i="1"/>
  <c r="CI324" i="1"/>
  <c r="CH324" i="1"/>
  <c r="CG324" i="1"/>
  <c r="CF324" i="1"/>
  <c r="CE324" i="1"/>
  <c r="CC324" i="1"/>
  <c r="CB324" i="1"/>
  <c r="CA324" i="1"/>
  <c r="BY324" i="1"/>
  <c r="BV324" i="1"/>
  <c r="BU324" i="1"/>
  <c r="BT324" i="1"/>
  <c r="BR324" i="1"/>
  <c r="BQ324" i="1"/>
  <c r="BO324" i="1"/>
  <c r="BN324" i="1"/>
  <c r="BL324" i="1"/>
  <c r="BK324" i="1"/>
  <c r="BJ324" i="1"/>
  <c r="BF324" i="1"/>
  <c r="BE324" i="1"/>
  <c r="BD324" i="1"/>
  <c r="BC324" i="1"/>
  <c r="BB324" i="1"/>
  <c r="BA324" i="1"/>
  <c r="AZ324" i="1"/>
  <c r="AY324" i="1"/>
  <c r="AX324" i="1"/>
  <c r="AW324" i="1"/>
  <c r="AV324" i="1"/>
  <c r="AU324" i="1"/>
  <c r="AT324" i="1"/>
  <c r="AS324" i="1"/>
  <c r="AR324" i="1"/>
  <c r="AQ324" i="1"/>
  <c r="AP324" i="1"/>
  <c r="AO324" i="1"/>
  <c r="AN324" i="1"/>
  <c r="AM324" i="1"/>
  <c r="AL324" i="1"/>
  <c r="AK324" i="1"/>
  <c r="AJ324" i="1"/>
  <c r="AI324" i="1"/>
  <c r="AH324" i="1"/>
  <c r="AG324" i="1"/>
  <c r="AF324" i="1"/>
  <c r="AE324" i="1"/>
  <c r="AD324" i="1"/>
  <c r="AC324" i="1"/>
  <c r="AB324" i="1"/>
  <c r="AA324" i="1"/>
  <c r="Z324" i="1"/>
  <c r="Y324" i="1"/>
  <c r="X324" i="1"/>
  <c r="W324" i="1"/>
  <c r="V324" i="1"/>
  <c r="U324" i="1"/>
  <c r="DL323" i="1"/>
  <c r="DK323" i="1"/>
  <c r="DJ323" i="1"/>
  <c r="DI323" i="1"/>
  <c r="DF323" i="1"/>
  <c r="DE323" i="1"/>
  <c r="DD323" i="1"/>
  <c r="DC323" i="1"/>
  <c r="DA323" i="1"/>
  <c r="CZ323" i="1"/>
  <c r="CY323" i="1"/>
  <c r="CW323" i="1"/>
  <c r="CV323" i="1"/>
  <c r="CU323" i="1"/>
  <c r="CS323" i="1"/>
  <c r="CR323" i="1"/>
  <c r="CQ323" i="1"/>
  <c r="CP323" i="1"/>
  <c r="CO323" i="1"/>
  <c r="CN323" i="1"/>
  <c r="CM323" i="1"/>
  <c r="CL323" i="1"/>
  <c r="CJ323" i="1"/>
  <c r="CI323" i="1"/>
  <c r="CH323" i="1"/>
  <c r="CG323" i="1"/>
  <c r="CF323" i="1"/>
  <c r="CE323" i="1"/>
  <c r="CC323" i="1"/>
  <c r="CB323" i="1"/>
  <c r="CA323" i="1"/>
  <c r="BY323" i="1"/>
  <c r="BV323" i="1"/>
  <c r="BU323" i="1"/>
  <c r="BT323" i="1"/>
  <c r="BR323" i="1"/>
  <c r="BQ323" i="1"/>
  <c r="BO323" i="1"/>
  <c r="BN323" i="1"/>
  <c r="BL323" i="1"/>
  <c r="BK323" i="1"/>
  <c r="BJ323" i="1"/>
  <c r="BF323" i="1"/>
  <c r="BE323" i="1"/>
  <c r="BD323" i="1"/>
  <c r="BC323" i="1"/>
  <c r="BB323" i="1"/>
  <c r="BA323" i="1"/>
  <c r="AZ323" i="1"/>
  <c r="AY323" i="1"/>
  <c r="AX323" i="1"/>
  <c r="AW323" i="1"/>
  <c r="AV323" i="1"/>
  <c r="AU323" i="1"/>
  <c r="AT323" i="1"/>
  <c r="AS323" i="1"/>
  <c r="AR323" i="1"/>
  <c r="AQ323" i="1"/>
  <c r="AP323" i="1"/>
  <c r="AO323" i="1"/>
  <c r="AN323" i="1"/>
  <c r="AM323" i="1"/>
  <c r="AL323" i="1"/>
  <c r="AK323" i="1"/>
  <c r="AJ323" i="1"/>
  <c r="AI323" i="1"/>
  <c r="AH323" i="1"/>
  <c r="AG323" i="1"/>
  <c r="AF323" i="1"/>
  <c r="AE323" i="1"/>
  <c r="AD323" i="1"/>
  <c r="AC323" i="1"/>
  <c r="AB323" i="1"/>
  <c r="AA323" i="1"/>
  <c r="Z323" i="1"/>
  <c r="Y323" i="1"/>
  <c r="X323" i="1"/>
  <c r="W323" i="1"/>
  <c r="V323" i="1"/>
  <c r="U323" i="1"/>
  <c r="DL322" i="1"/>
  <c r="DK322" i="1"/>
  <c r="DJ322" i="1"/>
  <c r="DI322" i="1"/>
  <c r="DF322" i="1"/>
  <c r="DE322" i="1"/>
  <c r="DD322" i="1"/>
  <c r="DC322" i="1"/>
  <c r="DA322" i="1"/>
  <c r="CZ322" i="1"/>
  <c r="CY322" i="1"/>
  <c r="CW322" i="1"/>
  <c r="CV322" i="1"/>
  <c r="CU322" i="1"/>
  <c r="CS322" i="1"/>
  <c r="CR322" i="1"/>
  <c r="CQ322" i="1"/>
  <c r="CP322" i="1"/>
  <c r="CO322" i="1"/>
  <c r="CN322" i="1"/>
  <c r="CM322" i="1"/>
  <c r="CL322" i="1"/>
  <c r="CJ322" i="1"/>
  <c r="CI322" i="1"/>
  <c r="CH322" i="1"/>
  <c r="CG322" i="1"/>
  <c r="CF322" i="1"/>
  <c r="CE322" i="1"/>
  <c r="CC322" i="1"/>
  <c r="CB322" i="1"/>
  <c r="CA322" i="1"/>
  <c r="BY322" i="1"/>
  <c r="BV322" i="1"/>
  <c r="BU322" i="1"/>
  <c r="BT322" i="1"/>
  <c r="BR322" i="1"/>
  <c r="BQ322" i="1"/>
  <c r="BO322" i="1"/>
  <c r="BN322" i="1"/>
  <c r="BL322" i="1"/>
  <c r="BK322" i="1"/>
  <c r="BJ322" i="1"/>
  <c r="BF322" i="1"/>
  <c r="BE322" i="1"/>
  <c r="BD322" i="1"/>
  <c r="BC322" i="1"/>
  <c r="BB322" i="1"/>
  <c r="BA322" i="1"/>
  <c r="AZ322" i="1"/>
  <c r="AY322" i="1"/>
  <c r="AX322" i="1"/>
  <c r="AW322" i="1"/>
  <c r="AV322" i="1"/>
  <c r="AU322" i="1"/>
  <c r="AT322" i="1"/>
  <c r="AS322" i="1"/>
  <c r="AR322" i="1"/>
  <c r="AQ322" i="1"/>
  <c r="AP322" i="1"/>
  <c r="AO322" i="1"/>
  <c r="AN322" i="1"/>
  <c r="AM322" i="1"/>
  <c r="AL322" i="1"/>
  <c r="AK322" i="1"/>
  <c r="AJ322" i="1"/>
  <c r="AI322" i="1"/>
  <c r="AH322" i="1"/>
  <c r="AG322" i="1"/>
  <c r="AF322" i="1"/>
  <c r="AE322" i="1"/>
  <c r="AD322" i="1"/>
  <c r="AC322" i="1"/>
  <c r="AB322" i="1"/>
  <c r="AA322" i="1"/>
  <c r="Z322" i="1"/>
  <c r="Y322" i="1"/>
  <c r="X322" i="1"/>
  <c r="W322" i="1"/>
  <c r="V322" i="1"/>
  <c r="U322" i="1"/>
  <c r="DL321" i="1"/>
  <c r="DK321" i="1"/>
  <c r="DJ321" i="1"/>
  <c r="DI321" i="1"/>
  <c r="DF321" i="1"/>
  <c r="DE321" i="1"/>
  <c r="DD321" i="1"/>
  <c r="DC321" i="1"/>
  <c r="DA321" i="1"/>
  <c r="CZ321" i="1"/>
  <c r="CY321" i="1"/>
  <c r="CW321" i="1"/>
  <c r="CV321" i="1"/>
  <c r="CU321" i="1"/>
  <c r="CS321" i="1"/>
  <c r="CR321" i="1"/>
  <c r="CQ321" i="1"/>
  <c r="CP321" i="1"/>
  <c r="CO321" i="1"/>
  <c r="CN321" i="1"/>
  <c r="CM321" i="1"/>
  <c r="CL321" i="1"/>
  <c r="CJ321" i="1"/>
  <c r="CI321" i="1"/>
  <c r="CH321" i="1"/>
  <c r="CG321" i="1"/>
  <c r="CF321" i="1"/>
  <c r="CE321" i="1"/>
  <c r="CC321" i="1"/>
  <c r="CB321" i="1"/>
  <c r="CA321" i="1"/>
  <c r="BY321" i="1"/>
  <c r="BV321" i="1"/>
  <c r="BU321" i="1"/>
  <c r="BT321" i="1"/>
  <c r="BR321" i="1"/>
  <c r="BQ321" i="1"/>
  <c r="BO321" i="1"/>
  <c r="BN321" i="1"/>
  <c r="BL321" i="1"/>
  <c r="BK321" i="1"/>
  <c r="BJ321" i="1"/>
  <c r="BF321" i="1"/>
  <c r="BE321" i="1"/>
  <c r="BD321" i="1"/>
  <c r="BC321" i="1"/>
  <c r="BB321" i="1"/>
  <c r="BA321" i="1"/>
  <c r="AZ321" i="1"/>
  <c r="AY321" i="1"/>
  <c r="AX321" i="1"/>
  <c r="AW321" i="1"/>
  <c r="AV321" i="1"/>
  <c r="AU321" i="1"/>
  <c r="AT321" i="1"/>
  <c r="AS321" i="1"/>
  <c r="AR321" i="1"/>
  <c r="AQ321" i="1"/>
  <c r="AP321" i="1"/>
  <c r="AO321" i="1"/>
  <c r="AN321" i="1"/>
  <c r="AM321" i="1"/>
  <c r="AL321" i="1"/>
  <c r="AK321" i="1"/>
  <c r="AJ321" i="1"/>
  <c r="AI321" i="1"/>
  <c r="AH321" i="1"/>
  <c r="AG321" i="1"/>
  <c r="AF321" i="1"/>
  <c r="AE321" i="1"/>
  <c r="AD321" i="1"/>
  <c r="AC321" i="1"/>
  <c r="AB321" i="1"/>
  <c r="AA321" i="1"/>
  <c r="Z321" i="1"/>
  <c r="Y321" i="1"/>
  <c r="X321" i="1"/>
  <c r="W321" i="1"/>
  <c r="V321" i="1"/>
  <c r="U321" i="1"/>
  <c r="DL320" i="1"/>
  <c r="DK320" i="1"/>
  <c r="DJ320" i="1"/>
  <c r="DI320" i="1"/>
  <c r="DF320" i="1"/>
  <c r="DE320" i="1"/>
  <c r="DD320" i="1"/>
  <c r="DC320" i="1"/>
  <c r="DA320" i="1"/>
  <c r="CZ320" i="1"/>
  <c r="CY320" i="1"/>
  <c r="CW320" i="1"/>
  <c r="CV320" i="1"/>
  <c r="CU320" i="1"/>
  <c r="CS320" i="1"/>
  <c r="CR320" i="1"/>
  <c r="CQ320" i="1"/>
  <c r="CP320" i="1"/>
  <c r="CO320" i="1"/>
  <c r="CN320" i="1"/>
  <c r="CM320" i="1"/>
  <c r="CL320" i="1"/>
  <c r="CJ320" i="1"/>
  <c r="CI320" i="1"/>
  <c r="CH320" i="1"/>
  <c r="CG320" i="1"/>
  <c r="CF320" i="1"/>
  <c r="CE320" i="1"/>
  <c r="CC320" i="1"/>
  <c r="CB320" i="1"/>
  <c r="CA320" i="1"/>
  <c r="BY320" i="1"/>
  <c r="BV320" i="1"/>
  <c r="BU320" i="1"/>
  <c r="BT320" i="1"/>
  <c r="BR320" i="1"/>
  <c r="BQ320" i="1"/>
  <c r="BO320" i="1"/>
  <c r="BN320" i="1"/>
  <c r="BL320" i="1"/>
  <c r="BK320" i="1"/>
  <c r="BJ320" i="1"/>
  <c r="BF320" i="1"/>
  <c r="BE320" i="1"/>
  <c r="BD320" i="1"/>
  <c r="BC320" i="1"/>
  <c r="BB320" i="1"/>
  <c r="BA320" i="1"/>
  <c r="AZ320" i="1"/>
  <c r="AY320" i="1"/>
  <c r="AX320" i="1"/>
  <c r="AW320" i="1"/>
  <c r="AV320" i="1"/>
  <c r="AU320" i="1"/>
  <c r="AT320" i="1"/>
  <c r="AS320" i="1"/>
  <c r="AR320" i="1"/>
  <c r="AQ320" i="1"/>
  <c r="AP320" i="1"/>
  <c r="AO320" i="1"/>
  <c r="AN320" i="1"/>
  <c r="AM320" i="1"/>
  <c r="AL320" i="1"/>
  <c r="AK320" i="1"/>
  <c r="AJ320" i="1"/>
  <c r="AI320" i="1"/>
  <c r="AH320" i="1"/>
  <c r="AG320" i="1"/>
  <c r="AF320" i="1"/>
  <c r="AE320" i="1"/>
  <c r="AD320" i="1"/>
  <c r="AC320" i="1"/>
  <c r="AB320" i="1"/>
  <c r="AA320" i="1"/>
  <c r="Z320" i="1"/>
  <c r="Y320" i="1"/>
  <c r="X320" i="1"/>
  <c r="W320" i="1"/>
  <c r="V320" i="1"/>
  <c r="U320" i="1"/>
  <c r="DL319" i="1"/>
  <c r="DK319" i="1"/>
  <c r="DJ319" i="1"/>
  <c r="DI319" i="1"/>
  <c r="DF319" i="1"/>
  <c r="DE319" i="1"/>
  <c r="DD319" i="1"/>
  <c r="DC319" i="1"/>
  <c r="DA319" i="1"/>
  <c r="CZ319" i="1"/>
  <c r="CY319" i="1"/>
  <c r="CW319" i="1"/>
  <c r="CV319" i="1"/>
  <c r="CU319" i="1"/>
  <c r="CS319" i="1"/>
  <c r="CR319" i="1"/>
  <c r="CQ319" i="1"/>
  <c r="CP319" i="1"/>
  <c r="CO319" i="1"/>
  <c r="CN319" i="1"/>
  <c r="CM319" i="1"/>
  <c r="CL319" i="1"/>
  <c r="CJ319" i="1"/>
  <c r="CI319" i="1"/>
  <c r="CH319" i="1"/>
  <c r="CG319" i="1"/>
  <c r="CF319" i="1"/>
  <c r="CE319" i="1"/>
  <c r="CC319" i="1"/>
  <c r="CB319" i="1"/>
  <c r="CA319" i="1"/>
  <c r="BY319" i="1"/>
  <c r="BV319" i="1"/>
  <c r="BU319" i="1"/>
  <c r="BT319" i="1"/>
  <c r="BR319" i="1"/>
  <c r="BQ319" i="1"/>
  <c r="BO319" i="1"/>
  <c r="BN319" i="1"/>
  <c r="BL319" i="1"/>
  <c r="BK319" i="1"/>
  <c r="BJ319" i="1"/>
  <c r="BF319" i="1"/>
  <c r="BE319" i="1"/>
  <c r="BD319" i="1"/>
  <c r="BC319" i="1"/>
  <c r="BB319" i="1"/>
  <c r="BA319" i="1"/>
  <c r="AZ319" i="1"/>
  <c r="AY319" i="1"/>
  <c r="AX319" i="1"/>
  <c r="AW319" i="1"/>
  <c r="AV319" i="1"/>
  <c r="AU319" i="1"/>
  <c r="AT319" i="1"/>
  <c r="AS319" i="1"/>
  <c r="AR319" i="1"/>
  <c r="AQ319" i="1"/>
  <c r="AP319" i="1"/>
  <c r="AO319" i="1"/>
  <c r="AN319" i="1"/>
  <c r="AM319" i="1"/>
  <c r="AL319" i="1"/>
  <c r="AK319" i="1"/>
  <c r="AJ319" i="1"/>
  <c r="AI319" i="1"/>
  <c r="AH319" i="1"/>
  <c r="AG319" i="1"/>
  <c r="AF319" i="1"/>
  <c r="AE319" i="1"/>
  <c r="AD319" i="1"/>
  <c r="AC319" i="1"/>
  <c r="AB319" i="1"/>
  <c r="AA319" i="1"/>
  <c r="Z319" i="1"/>
  <c r="Y319" i="1"/>
  <c r="X319" i="1"/>
  <c r="W319" i="1"/>
  <c r="V319" i="1"/>
  <c r="U319" i="1"/>
  <c r="DL318" i="1"/>
  <c r="DK318" i="1"/>
  <c r="DJ318" i="1"/>
  <c r="DI318" i="1"/>
  <c r="DF318" i="1"/>
  <c r="DE318" i="1"/>
  <c r="DD318" i="1"/>
  <c r="DC318" i="1"/>
  <c r="DA318" i="1"/>
  <c r="CZ318" i="1"/>
  <c r="CY318" i="1"/>
  <c r="CW318" i="1"/>
  <c r="CV318" i="1"/>
  <c r="CU318" i="1"/>
  <c r="CS318" i="1"/>
  <c r="CR318" i="1"/>
  <c r="CQ318" i="1"/>
  <c r="CP318" i="1"/>
  <c r="CO318" i="1"/>
  <c r="CN318" i="1"/>
  <c r="CM318" i="1"/>
  <c r="CL318" i="1"/>
  <c r="CJ318" i="1"/>
  <c r="CI318" i="1"/>
  <c r="CH318" i="1"/>
  <c r="CG318" i="1"/>
  <c r="CF318" i="1"/>
  <c r="CE318" i="1"/>
  <c r="CC318" i="1"/>
  <c r="CB318" i="1"/>
  <c r="CA318" i="1"/>
  <c r="BY318" i="1"/>
  <c r="BV318" i="1"/>
  <c r="BU318" i="1"/>
  <c r="BT318" i="1"/>
  <c r="BR318" i="1"/>
  <c r="BQ318" i="1"/>
  <c r="BO318" i="1"/>
  <c r="BN318" i="1"/>
  <c r="BL318" i="1"/>
  <c r="BK318" i="1"/>
  <c r="BJ318" i="1"/>
  <c r="BF318" i="1"/>
  <c r="BE318" i="1"/>
  <c r="BD318" i="1"/>
  <c r="BC318" i="1"/>
  <c r="BB318" i="1"/>
  <c r="BA318" i="1"/>
  <c r="AZ318" i="1"/>
  <c r="AY318" i="1"/>
  <c r="AX318" i="1"/>
  <c r="AW318" i="1"/>
  <c r="AV318" i="1"/>
  <c r="AU318" i="1"/>
  <c r="AT318" i="1"/>
  <c r="AS318" i="1"/>
  <c r="AR318" i="1"/>
  <c r="AQ318" i="1"/>
  <c r="AP318" i="1"/>
  <c r="AO318" i="1"/>
  <c r="AN318" i="1"/>
  <c r="AM318" i="1"/>
  <c r="AL318" i="1"/>
  <c r="AK318" i="1"/>
  <c r="AJ318" i="1"/>
  <c r="AI318" i="1"/>
  <c r="AH318" i="1"/>
  <c r="AG318" i="1"/>
  <c r="AF318" i="1"/>
  <c r="AE318" i="1"/>
  <c r="AD318" i="1"/>
  <c r="AC318" i="1"/>
  <c r="AB318" i="1"/>
  <c r="AA318" i="1"/>
  <c r="Z318" i="1"/>
  <c r="Y318" i="1"/>
  <c r="X318" i="1"/>
  <c r="W318" i="1"/>
  <c r="V318" i="1"/>
  <c r="U318" i="1"/>
  <c r="DL317" i="1"/>
  <c r="DK317" i="1"/>
  <c r="DJ317" i="1"/>
  <c r="DI317" i="1"/>
  <c r="DF317" i="1"/>
  <c r="DE317" i="1"/>
  <c r="DD317" i="1"/>
  <c r="DC317" i="1"/>
  <c r="DA317" i="1"/>
  <c r="CZ317" i="1"/>
  <c r="CY317" i="1"/>
  <c r="CW317" i="1"/>
  <c r="CV317" i="1"/>
  <c r="CU317" i="1"/>
  <c r="CS317" i="1"/>
  <c r="CR317" i="1"/>
  <c r="CQ317" i="1"/>
  <c r="CP317" i="1"/>
  <c r="CO317" i="1"/>
  <c r="CN317" i="1"/>
  <c r="CM317" i="1"/>
  <c r="CL317" i="1"/>
  <c r="CJ317" i="1"/>
  <c r="CI317" i="1"/>
  <c r="CH317" i="1"/>
  <c r="CG317" i="1"/>
  <c r="CF317" i="1"/>
  <c r="CE317" i="1"/>
  <c r="CC317" i="1"/>
  <c r="CB317" i="1"/>
  <c r="CA317" i="1"/>
  <c r="BY317" i="1"/>
  <c r="BV317" i="1"/>
  <c r="BU317" i="1"/>
  <c r="BT317" i="1"/>
  <c r="BR317" i="1"/>
  <c r="BQ317" i="1"/>
  <c r="BO317" i="1"/>
  <c r="BN317" i="1"/>
  <c r="BL317" i="1"/>
  <c r="BK317" i="1"/>
  <c r="BJ317" i="1"/>
  <c r="BF317" i="1"/>
  <c r="BE317" i="1"/>
  <c r="BD317" i="1"/>
  <c r="BC317" i="1"/>
  <c r="BB317" i="1"/>
  <c r="BA317" i="1"/>
  <c r="AZ317" i="1"/>
  <c r="AY317" i="1"/>
  <c r="AX317" i="1"/>
  <c r="AW317" i="1"/>
  <c r="AV317" i="1"/>
  <c r="AU317" i="1"/>
  <c r="AT317" i="1"/>
  <c r="AS317" i="1"/>
  <c r="AR317" i="1"/>
  <c r="AQ317" i="1"/>
  <c r="AP317" i="1"/>
  <c r="AO317" i="1"/>
  <c r="AN317" i="1"/>
  <c r="AM317" i="1"/>
  <c r="AL317" i="1"/>
  <c r="AK317" i="1"/>
  <c r="AJ317" i="1"/>
  <c r="AI317" i="1"/>
  <c r="AH317" i="1"/>
  <c r="AG317" i="1"/>
  <c r="AF317" i="1"/>
  <c r="AE317" i="1"/>
  <c r="AD317" i="1"/>
  <c r="AC317" i="1"/>
  <c r="AB317" i="1"/>
  <c r="AA317" i="1"/>
  <c r="Z317" i="1"/>
  <c r="Y317" i="1"/>
  <c r="X317" i="1"/>
  <c r="W317" i="1"/>
  <c r="V317" i="1"/>
  <c r="U317" i="1"/>
  <c r="DL316" i="1"/>
  <c r="DK316" i="1"/>
  <c r="DJ316" i="1"/>
  <c r="DI316" i="1"/>
  <c r="DF316" i="1"/>
  <c r="DE316" i="1"/>
  <c r="DD316" i="1"/>
  <c r="DC316" i="1"/>
  <c r="DA316" i="1"/>
  <c r="CZ316" i="1"/>
  <c r="CY316" i="1"/>
  <c r="CW316" i="1"/>
  <c r="CV316" i="1"/>
  <c r="CU316" i="1"/>
  <c r="CS316" i="1"/>
  <c r="CR316" i="1"/>
  <c r="CQ316" i="1"/>
  <c r="CP316" i="1"/>
  <c r="CO316" i="1"/>
  <c r="CN316" i="1"/>
  <c r="CM316" i="1"/>
  <c r="CL316" i="1"/>
  <c r="CJ316" i="1"/>
  <c r="CI316" i="1"/>
  <c r="CH316" i="1"/>
  <c r="CG316" i="1"/>
  <c r="CF316" i="1"/>
  <c r="CE316" i="1"/>
  <c r="CC316" i="1"/>
  <c r="CB316" i="1"/>
  <c r="CA316" i="1"/>
  <c r="BY316" i="1"/>
  <c r="BV316" i="1"/>
  <c r="BU316" i="1"/>
  <c r="BT316" i="1"/>
  <c r="BR316" i="1"/>
  <c r="BQ316" i="1"/>
  <c r="BO316" i="1"/>
  <c r="BN316" i="1"/>
  <c r="BL316" i="1"/>
  <c r="BK316" i="1"/>
  <c r="BJ316" i="1"/>
  <c r="BF316" i="1"/>
  <c r="BE316" i="1"/>
  <c r="BD316" i="1"/>
  <c r="BC316" i="1"/>
  <c r="BB316" i="1"/>
  <c r="BA316" i="1"/>
  <c r="AZ316" i="1"/>
  <c r="AY316" i="1"/>
  <c r="AX316" i="1"/>
  <c r="AW316" i="1"/>
  <c r="AV316" i="1"/>
  <c r="AU316" i="1"/>
  <c r="AT316" i="1"/>
  <c r="AS316" i="1"/>
  <c r="AR316" i="1"/>
  <c r="AQ316" i="1"/>
  <c r="AP316" i="1"/>
  <c r="AO316" i="1"/>
  <c r="AN316" i="1"/>
  <c r="AM316" i="1"/>
  <c r="AL316" i="1"/>
  <c r="AK316" i="1"/>
  <c r="AJ316" i="1"/>
  <c r="AI316" i="1"/>
  <c r="AH316" i="1"/>
  <c r="AG316" i="1"/>
  <c r="AF316" i="1"/>
  <c r="AE316" i="1"/>
  <c r="AD316" i="1"/>
  <c r="AC316" i="1"/>
  <c r="AB316" i="1"/>
  <c r="AA316" i="1"/>
  <c r="Z316" i="1"/>
  <c r="Y316" i="1"/>
  <c r="X316" i="1"/>
  <c r="W316" i="1"/>
  <c r="V316" i="1"/>
  <c r="U316" i="1"/>
  <c r="DL315" i="1"/>
  <c r="DK315" i="1"/>
  <c r="DJ315" i="1"/>
  <c r="DI315" i="1"/>
  <c r="DF315" i="1"/>
  <c r="DE315" i="1"/>
  <c r="DD315" i="1"/>
  <c r="DC315" i="1"/>
  <c r="DA315" i="1"/>
  <c r="CZ315" i="1"/>
  <c r="CY315" i="1"/>
  <c r="CW315" i="1"/>
  <c r="CV315" i="1"/>
  <c r="CU315" i="1"/>
  <c r="CS315" i="1"/>
  <c r="CR315" i="1"/>
  <c r="CQ315" i="1"/>
  <c r="CP315" i="1"/>
  <c r="CO315" i="1"/>
  <c r="CN315" i="1"/>
  <c r="CM315" i="1"/>
  <c r="CL315" i="1"/>
  <c r="CJ315" i="1"/>
  <c r="CI315" i="1"/>
  <c r="CH315" i="1"/>
  <c r="CG315" i="1"/>
  <c r="CF315" i="1"/>
  <c r="CE315" i="1"/>
  <c r="CC315" i="1"/>
  <c r="CB315" i="1"/>
  <c r="CA315" i="1"/>
  <c r="BY315" i="1"/>
  <c r="BV315" i="1"/>
  <c r="BU315" i="1"/>
  <c r="BT315" i="1"/>
  <c r="BR315" i="1"/>
  <c r="BQ315" i="1"/>
  <c r="BO315" i="1"/>
  <c r="BN315" i="1"/>
  <c r="BL315" i="1"/>
  <c r="BK315" i="1"/>
  <c r="BJ315" i="1"/>
  <c r="BF315" i="1"/>
  <c r="BE315" i="1"/>
  <c r="BD315" i="1"/>
  <c r="BC315" i="1"/>
  <c r="BB315" i="1"/>
  <c r="BA315" i="1"/>
  <c r="AZ315" i="1"/>
  <c r="AY315" i="1"/>
  <c r="AX315" i="1"/>
  <c r="AW315" i="1"/>
  <c r="AV315" i="1"/>
  <c r="AU315" i="1"/>
  <c r="AT315" i="1"/>
  <c r="AS315" i="1"/>
  <c r="AR315" i="1"/>
  <c r="AQ315" i="1"/>
  <c r="AP315" i="1"/>
  <c r="AO315" i="1"/>
  <c r="AN315" i="1"/>
  <c r="AM315" i="1"/>
  <c r="AL315" i="1"/>
  <c r="AK315" i="1"/>
  <c r="AJ315" i="1"/>
  <c r="AI315" i="1"/>
  <c r="AH315" i="1"/>
  <c r="AG315" i="1"/>
  <c r="AF315" i="1"/>
  <c r="AE315" i="1"/>
  <c r="AD315" i="1"/>
  <c r="AC315" i="1"/>
  <c r="AB315" i="1"/>
  <c r="AA315" i="1"/>
  <c r="Z315" i="1"/>
  <c r="Y315" i="1"/>
  <c r="X315" i="1"/>
  <c r="W315" i="1"/>
  <c r="V315" i="1"/>
  <c r="U315" i="1"/>
  <c r="DL314" i="1"/>
  <c r="DK314" i="1"/>
  <c r="DJ314" i="1"/>
  <c r="DI314" i="1"/>
  <c r="DF314" i="1"/>
  <c r="DE314" i="1"/>
  <c r="DD314" i="1"/>
  <c r="DC314" i="1"/>
  <c r="DA314" i="1"/>
  <c r="CZ314" i="1"/>
  <c r="CY314" i="1"/>
  <c r="CW314" i="1"/>
  <c r="CV314" i="1"/>
  <c r="CU314" i="1"/>
  <c r="CS314" i="1"/>
  <c r="CR314" i="1"/>
  <c r="CQ314" i="1"/>
  <c r="CP314" i="1"/>
  <c r="CO314" i="1"/>
  <c r="CN314" i="1"/>
  <c r="CM314" i="1"/>
  <c r="CL314" i="1"/>
  <c r="CJ314" i="1"/>
  <c r="CI314" i="1"/>
  <c r="CH314" i="1"/>
  <c r="CG314" i="1"/>
  <c r="CF314" i="1"/>
  <c r="CE314" i="1"/>
  <c r="CC314" i="1"/>
  <c r="CB314" i="1"/>
  <c r="CA314" i="1"/>
  <c r="BY314" i="1"/>
  <c r="BV314" i="1"/>
  <c r="BU314" i="1"/>
  <c r="BT314" i="1"/>
  <c r="BR314" i="1"/>
  <c r="BQ314" i="1"/>
  <c r="BO314" i="1"/>
  <c r="BN314" i="1"/>
  <c r="BL314" i="1"/>
  <c r="BK314" i="1"/>
  <c r="BJ314" i="1"/>
  <c r="BF314" i="1"/>
  <c r="BE314" i="1"/>
  <c r="BD314" i="1"/>
  <c r="BC314" i="1"/>
  <c r="BB314" i="1"/>
  <c r="BA314" i="1"/>
  <c r="AZ314" i="1"/>
  <c r="AY314" i="1"/>
  <c r="AX314" i="1"/>
  <c r="AW314" i="1"/>
  <c r="AV314" i="1"/>
  <c r="AU314" i="1"/>
  <c r="AT314" i="1"/>
  <c r="AS314" i="1"/>
  <c r="AR314" i="1"/>
  <c r="AQ314" i="1"/>
  <c r="AP314" i="1"/>
  <c r="AO314" i="1"/>
  <c r="AN314" i="1"/>
  <c r="AM314" i="1"/>
  <c r="AL314" i="1"/>
  <c r="AK314" i="1"/>
  <c r="AJ314" i="1"/>
  <c r="AI314" i="1"/>
  <c r="AH314" i="1"/>
  <c r="AG314" i="1"/>
  <c r="AF314" i="1"/>
  <c r="AE314" i="1"/>
  <c r="AD314" i="1"/>
  <c r="AC314" i="1"/>
  <c r="AB314" i="1"/>
  <c r="AA314" i="1"/>
  <c r="Z314" i="1"/>
  <c r="Y314" i="1"/>
  <c r="X314" i="1"/>
  <c r="W314" i="1"/>
  <c r="V314" i="1"/>
  <c r="U314" i="1"/>
  <c r="DL313" i="1"/>
  <c r="DK313" i="1"/>
  <c r="DJ313" i="1"/>
  <c r="DI313" i="1"/>
  <c r="DF313" i="1"/>
  <c r="DE313" i="1"/>
  <c r="DD313" i="1"/>
  <c r="DC313" i="1"/>
  <c r="DA313" i="1"/>
  <c r="CZ313" i="1"/>
  <c r="CY313" i="1"/>
  <c r="CW313" i="1"/>
  <c r="CV313" i="1"/>
  <c r="CU313" i="1"/>
  <c r="CS313" i="1"/>
  <c r="CR313" i="1"/>
  <c r="CQ313" i="1"/>
  <c r="CP313" i="1"/>
  <c r="CO313" i="1"/>
  <c r="CN313" i="1"/>
  <c r="CM313" i="1"/>
  <c r="CL313" i="1"/>
  <c r="CJ313" i="1"/>
  <c r="CI313" i="1"/>
  <c r="CH313" i="1"/>
  <c r="CG313" i="1"/>
  <c r="CF313" i="1"/>
  <c r="CE313" i="1"/>
  <c r="CC313" i="1"/>
  <c r="CB313" i="1"/>
  <c r="CA313" i="1"/>
  <c r="BY313" i="1"/>
  <c r="BV313" i="1"/>
  <c r="BU313" i="1"/>
  <c r="BT313" i="1"/>
  <c r="BR313" i="1"/>
  <c r="BQ313" i="1"/>
  <c r="BO313" i="1"/>
  <c r="BN313" i="1"/>
  <c r="BL313" i="1"/>
  <c r="BK313" i="1"/>
  <c r="BJ313" i="1"/>
  <c r="BF313" i="1"/>
  <c r="BE313" i="1"/>
  <c r="BD313" i="1"/>
  <c r="BC313" i="1"/>
  <c r="BB313" i="1"/>
  <c r="BA313" i="1"/>
  <c r="AZ313" i="1"/>
  <c r="AY313" i="1"/>
  <c r="AX313" i="1"/>
  <c r="AW313" i="1"/>
  <c r="AV313" i="1"/>
  <c r="AU313" i="1"/>
  <c r="AT313" i="1"/>
  <c r="AS313" i="1"/>
  <c r="AR313" i="1"/>
  <c r="AQ313" i="1"/>
  <c r="AP313" i="1"/>
  <c r="AO313" i="1"/>
  <c r="AN313" i="1"/>
  <c r="AM313" i="1"/>
  <c r="AL313" i="1"/>
  <c r="AK313" i="1"/>
  <c r="AJ313" i="1"/>
  <c r="AI313" i="1"/>
  <c r="AH313" i="1"/>
  <c r="AG313" i="1"/>
  <c r="AF313" i="1"/>
  <c r="AE313" i="1"/>
  <c r="AD313" i="1"/>
  <c r="AC313" i="1"/>
  <c r="AB313" i="1"/>
  <c r="AA313" i="1"/>
  <c r="Z313" i="1"/>
  <c r="Y313" i="1"/>
  <c r="X313" i="1"/>
  <c r="W313" i="1"/>
  <c r="V313" i="1"/>
  <c r="U313" i="1"/>
  <c r="DL312" i="1"/>
  <c r="DK312" i="1"/>
  <c r="DJ312" i="1"/>
  <c r="DI312" i="1"/>
  <c r="DF312" i="1"/>
  <c r="DE312" i="1"/>
  <c r="DD312" i="1"/>
  <c r="DC312" i="1"/>
  <c r="DA312" i="1"/>
  <c r="CZ312" i="1"/>
  <c r="CY312" i="1"/>
  <c r="CW312" i="1"/>
  <c r="CV312" i="1"/>
  <c r="CU312" i="1"/>
  <c r="CS312" i="1"/>
  <c r="CR312" i="1"/>
  <c r="CQ312" i="1"/>
  <c r="CP312" i="1"/>
  <c r="CO312" i="1"/>
  <c r="CN312" i="1"/>
  <c r="CM312" i="1"/>
  <c r="CL312" i="1"/>
  <c r="CJ312" i="1"/>
  <c r="CI312" i="1"/>
  <c r="CH312" i="1"/>
  <c r="CG312" i="1"/>
  <c r="CF312" i="1"/>
  <c r="CE312" i="1"/>
  <c r="CC312" i="1"/>
  <c r="CB312" i="1"/>
  <c r="CA312" i="1"/>
  <c r="BY312" i="1"/>
  <c r="BV312" i="1"/>
  <c r="BU312" i="1"/>
  <c r="BT312" i="1"/>
  <c r="BR312" i="1"/>
  <c r="BQ312" i="1"/>
  <c r="BO312" i="1"/>
  <c r="BN312" i="1"/>
  <c r="BL312" i="1"/>
  <c r="BK312" i="1"/>
  <c r="BJ312" i="1"/>
  <c r="BF312" i="1"/>
  <c r="BE312" i="1"/>
  <c r="BD312" i="1"/>
  <c r="BC312" i="1"/>
  <c r="BB312" i="1"/>
  <c r="BA312" i="1"/>
  <c r="AZ312" i="1"/>
  <c r="AY312" i="1"/>
  <c r="AX312" i="1"/>
  <c r="AW312" i="1"/>
  <c r="AV312" i="1"/>
  <c r="AU312" i="1"/>
  <c r="AT312" i="1"/>
  <c r="AS312" i="1"/>
  <c r="AR312" i="1"/>
  <c r="AQ312" i="1"/>
  <c r="AP312" i="1"/>
  <c r="AO312" i="1"/>
  <c r="AN312" i="1"/>
  <c r="AM312" i="1"/>
  <c r="AL312" i="1"/>
  <c r="AK312" i="1"/>
  <c r="AJ312" i="1"/>
  <c r="AI312" i="1"/>
  <c r="AH312" i="1"/>
  <c r="AG312" i="1"/>
  <c r="AF312" i="1"/>
  <c r="AE312" i="1"/>
  <c r="AD312" i="1"/>
  <c r="AC312" i="1"/>
  <c r="AB312" i="1"/>
  <c r="AA312" i="1"/>
  <c r="Z312" i="1"/>
  <c r="Y312" i="1"/>
  <c r="X312" i="1"/>
  <c r="W312" i="1"/>
  <c r="V312" i="1"/>
  <c r="U312" i="1"/>
  <c r="DL311" i="1"/>
  <c r="DK311" i="1"/>
  <c r="DJ311" i="1"/>
  <c r="DI311" i="1"/>
  <c r="DF311" i="1"/>
  <c r="DE311" i="1"/>
  <c r="DD311" i="1"/>
  <c r="DC311" i="1"/>
  <c r="DA311" i="1"/>
  <c r="CZ311" i="1"/>
  <c r="CY311" i="1"/>
  <c r="CW311" i="1"/>
  <c r="CV311" i="1"/>
  <c r="CU311" i="1"/>
  <c r="CS311" i="1"/>
  <c r="CR311" i="1"/>
  <c r="CQ311" i="1"/>
  <c r="CP311" i="1"/>
  <c r="CO311" i="1"/>
  <c r="CN311" i="1"/>
  <c r="CM311" i="1"/>
  <c r="CL311" i="1"/>
  <c r="CJ311" i="1"/>
  <c r="CI311" i="1"/>
  <c r="CH311" i="1"/>
  <c r="CG311" i="1"/>
  <c r="CF311" i="1"/>
  <c r="CE311" i="1"/>
  <c r="CC311" i="1"/>
  <c r="CB311" i="1"/>
  <c r="CA311" i="1"/>
  <c r="BY311" i="1"/>
  <c r="BV311" i="1"/>
  <c r="BU311" i="1"/>
  <c r="BT311" i="1"/>
  <c r="BR311" i="1"/>
  <c r="BQ311" i="1"/>
  <c r="BO311" i="1"/>
  <c r="BN311" i="1"/>
  <c r="BL311" i="1"/>
  <c r="BK311" i="1"/>
  <c r="BJ311" i="1"/>
  <c r="BF311" i="1"/>
  <c r="BE311" i="1"/>
  <c r="BD311" i="1"/>
  <c r="BC311" i="1"/>
  <c r="BB311" i="1"/>
  <c r="BA311" i="1"/>
  <c r="AZ311" i="1"/>
  <c r="AY311" i="1"/>
  <c r="AX311" i="1"/>
  <c r="AW311" i="1"/>
  <c r="AV311" i="1"/>
  <c r="AU311" i="1"/>
  <c r="AT311" i="1"/>
  <c r="AS311" i="1"/>
  <c r="AR311" i="1"/>
  <c r="AQ311" i="1"/>
  <c r="AP311" i="1"/>
  <c r="AO311" i="1"/>
  <c r="AN311" i="1"/>
  <c r="AM311" i="1"/>
  <c r="AL311" i="1"/>
  <c r="AK311" i="1"/>
  <c r="AJ311" i="1"/>
  <c r="AI311" i="1"/>
  <c r="AH311" i="1"/>
  <c r="AG311" i="1"/>
  <c r="AF311" i="1"/>
  <c r="AE311" i="1"/>
  <c r="AD311" i="1"/>
  <c r="AC311" i="1"/>
  <c r="AB311" i="1"/>
  <c r="AA311" i="1"/>
  <c r="Z311" i="1"/>
  <c r="Y311" i="1"/>
  <c r="X311" i="1"/>
  <c r="W311" i="1"/>
  <c r="V311" i="1"/>
  <c r="U311" i="1"/>
  <c r="DL310" i="1"/>
  <c r="DK310" i="1"/>
  <c r="DJ310" i="1"/>
  <c r="DI310" i="1"/>
  <c r="DF310" i="1"/>
  <c r="DE310" i="1"/>
  <c r="DD310" i="1"/>
  <c r="DC310" i="1"/>
  <c r="DA310" i="1"/>
  <c r="CZ310" i="1"/>
  <c r="CY310" i="1"/>
  <c r="CW310" i="1"/>
  <c r="CV310" i="1"/>
  <c r="CU310" i="1"/>
  <c r="CS310" i="1"/>
  <c r="CR310" i="1"/>
  <c r="CQ310" i="1"/>
  <c r="CP310" i="1"/>
  <c r="CO310" i="1"/>
  <c r="CN310" i="1"/>
  <c r="CM310" i="1"/>
  <c r="CL310" i="1"/>
  <c r="CJ310" i="1"/>
  <c r="CI310" i="1"/>
  <c r="CH310" i="1"/>
  <c r="CG310" i="1"/>
  <c r="CF310" i="1"/>
  <c r="CE310" i="1"/>
  <c r="CC310" i="1"/>
  <c r="CB310" i="1"/>
  <c r="CA310" i="1"/>
  <c r="BY310" i="1"/>
  <c r="BV310" i="1"/>
  <c r="BU310" i="1"/>
  <c r="BT310" i="1"/>
  <c r="BR310" i="1"/>
  <c r="BQ310" i="1"/>
  <c r="BO310" i="1"/>
  <c r="BN310" i="1"/>
  <c r="BL310" i="1"/>
  <c r="BK310" i="1"/>
  <c r="BJ310" i="1"/>
  <c r="BF310" i="1"/>
  <c r="BE310" i="1"/>
  <c r="BD310" i="1"/>
  <c r="BC310" i="1"/>
  <c r="BB310" i="1"/>
  <c r="BA310" i="1"/>
  <c r="AZ310" i="1"/>
  <c r="AY310" i="1"/>
  <c r="AX310" i="1"/>
  <c r="AW310" i="1"/>
  <c r="AV310" i="1"/>
  <c r="AU310" i="1"/>
  <c r="AT310" i="1"/>
  <c r="AS310" i="1"/>
  <c r="AR310" i="1"/>
  <c r="AQ310" i="1"/>
  <c r="AP310" i="1"/>
  <c r="AO310" i="1"/>
  <c r="AN310" i="1"/>
  <c r="AM310" i="1"/>
  <c r="AL310" i="1"/>
  <c r="AK310" i="1"/>
  <c r="AJ310" i="1"/>
  <c r="AI310" i="1"/>
  <c r="AH310" i="1"/>
  <c r="AG310" i="1"/>
  <c r="AF310" i="1"/>
  <c r="AE310" i="1"/>
  <c r="AD310" i="1"/>
  <c r="AC310" i="1"/>
  <c r="AB310" i="1"/>
  <c r="AA310" i="1"/>
  <c r="Z310" i="1"/>
  <c r="Y310" i="1"/>
  <c r="X310" i="1"/>
  <c r="W310" i="1"/>
  <c r="V310" i="1"/>
  <c r="U310" i="1"/>
  <c r="DL309" i="1"/>
  <c r="DK309" i="1"/>
  <c r="DJ309" i="1"/>
  <c r="DI309" i="1"/>
  <c r="DF309" i="1"/>
  <c r="DE309" i="1"/>
  <c r="DD309" i="1"/>
  <c r="DC309" i="1"/>
  <c r="DA309" i="1"/>
  <c r="CZ309" i="1"/>
  <c r="CY309" i="1"/>
  <c r="CW309" i="1"/>
  <c r="CV309" i="1"/>
  <c r="CU309" i="1"/>
  <c r="CS309" i="1"/>
  <c r="CR309" i="1"/>
  <c r="CQ309" i="1"/>
  <c r="CP309" i="1"/>
  <c r="CO309" i="1"/>
  <c r="CN309" i="1"/>
  <c r="CM309" i="1"/>
  <c r="CL309" i="1"/>
  <c r="CJ309" i="1"/>
  <c r="CI309" i="1"/>
  <c r="CH309" i="1"/>
  <c r="CG309" i="1"/>
  <c r="CF309" i="1"/>
  <c r="CE309" i="1"/>
  <c r="CC309" i="1"/>
  <c r="CB309" i="1"/>
  <c r="CA309" i="1"/>
  <c r="BY309" i="1"/>
  <c r="BV309" i="1"/>
  <c r="BU309" i="1"/>
  <c r="BT309" i="1"/>
  <c r="BR309" i="1"/>
  <c r="BQ309" i="1"/>
  <c r="BO309" i="1"/>
  <c r="BN309" i="1"/>
  <c r="BL309" i="1"/>
  <c r="BK309" i="1"/>
  <c r="BJ309" i="1"/>
  <c r="BF309" i="1"/>
  <c r="BE309" i="1"/>
  <c r="BD309" i="1"/>
  <c r="BC309" i="1"/>
  <c r="BB309" i="1"/>
  <c r="BA309" i="1"/>
  <c r="AZ309" i="1"/>
  <c r="AY309" i="1"/>
  <c r="AX309" i="1"/>
  <c r="AW309" i="1"/>
  <c r="AV309" i="1"/>
  <c r="AU309" i="1"/>
  <c r="AT309" i="1"/>
  <c r="AS309" i="1"/>
  <c r="AR309" i="1"/>
  <c r="AQ309" i="1"/>
  <c r="AP309" i="1"/>
  <c r="AO309" i="1"/>
  <c r="AN309" i="1"/>
  <c r="AM309" i="1"/>
  <c r="AL309" i="1"/>
  <c r="AK309" i="1"/>
  <c r="AJ309" i="1"/>
  <c r="AI309" i="1"/>
  <c r="AH309" i="1"/>
  <c r="AG309" i="1"/>
  <c r="AF309" i="1"/>
  <c r="AE309" i="1"/>
  <c r="AD309" i="1"/>
  <c r="AC309" i="1"/>
  <c r="AB309" i="1"/>
  <c r="AA309" i="1"/>
  <c r="Z309" i="1"/>
  <c r="Y309" i="1"/>
  <c r="X309" i="1"/>
  <c r="W309" i="1"/>
  <c r="V309" i="1"/>
  <c r="U309" i="1"/>
  <c r="DL308" i="1"/>
  <c r="DK308" i="1"/>
  <c r="DJ308" i="1"/>
  <c r="DI308" i="1"/>
  <c r="DF308" i="1"/>
  <c r="DE308" i="1"/>
  <c r="DD308" i="1"/>
  <c r="DC308" i="1"/>
  <c r="DA308" i="1"/>
  <c r="CZ308" i="1"/>
  <c r="CY308" i="1"/>
  <c r="CW308" i="1"/>
  <c r="CV308" i="1"/>
  <c r="CU308" i="1"/>
  <c r="CS308" i="1"/>
  <c r="CR308" i="1"/>
  <c r="CQ308" i="1"/>
  <c r="CP308" i="1"/>
  <c r="CO308" i="1"/>
  <c r="CN308" i="1"/>
  <c r="CM308" i="1"/>
  <c r="CL308" i="1"/>
  <c r="CJ308" i="1"/>
  <c r="CI308" i="1"/>
  <c r="CH308" i="1"/>
  <c r="CG308" i="1"/>
  <c r="CF308" i="1"/>
  <c r="CE308" i="1"/>
  <c r="CC308" i="1"/>
  <c r="CB308" i="1"/>
  <c r="CA308" i="1"/>
  <c r="BY308" i="1"/>
  <c r="BV308" i="1"/>
  <c r="BU308" i="1"/>
  <c r="BT308" i="1"/>
  <c r="BR308" i="1"/>
  <c r="BQ308" i="1"/>
  <c r="BO308" i="1"/>
  <c r="BN308" i="1"/>
  <c r="BL308" i="1"/>
  <c r="BK308" i="1"/>
  <c r="BJ308" i="1"/>
  <c r="BF308" i="1"/>
  <c r="BE308" i="1"/>
  <c r="BD308" i="1"/>
  <c r="BC308" i="1"/>
  <c r="BB308" i="1"/>
  <c r="BA308" i="1"/>
  <c r="AZ308" i="1"/>
  <c r="AY308" i="1"/>
  <c r="AX308" i="1"/>
  <c r="AW308" i="1"/>
  <c r="AV308" i="1"/>
  <c r="AU308" i="1"/>
  <c r="AT308" i="1"/>
  <c r="AS308" i="1"/>
  <c r="AR308" i="1"/>
  <c r="AQ308" i="1"/>
  <c r="AP308" i="1"/>
  <c r="AO308" i="1"/>
  <c r="AN308" i="1"/>
  <c r="AM308" i="1"/>
  <c r="AL308" i="1"/>
  <c r="AK308" i="1"/>
  <c r="AJ308" i="1"/>
  <c r="AI308" i="1"/>
  <c r="AH308" i="1"/>
  <c r="AG308" i="1"/>
  <c r="AF308" i="1"/>
  <c r="AE308" i="1"/>
  <c r="AD308" i="1"/>
  <c r="AC308" i="1"/>
  <c r="AB308" i="1"/>
  <c r="AA308" i="1"/>
  <c r="Z308" i="1"/>
  <c r="Y308" i="1"/>
  <c r="X308" i="1"/>
  <c r="W308" i="1"/>
  <c r="V308" i="1"/>
  <c r="U308" i="1"/>
  <c r="DL307" i="1"/>
  <c r="DK307" i="1"/>
  <c r="DJ307" i="1"/>
  <c r="DI307" i="1"/>
  <c r="DF307" i="1"/>
  <c r="DE307" i="1"/>
  <c r="DD307" i="1"/>
  <c r="DC307" i="1"/>
  <c r="DA307" i="1"/>
  <c r="CZ307" i="1"/>
  <c r="CY307" i="1"/>
  <c r="CW307" i="1"/>
  <c r="CV307" i="1"/>
  <c r="CU307" i="1"/>
  <c r="CS307" i="1"/>
  <c r="CR307" i="1"/>
  <c r="CQ307" i="1"/>
  <c r="CP307" i="1"/>
  <c r="CO307" i="1"/>
  <c r="CN307" i="1"/>
  <c r="CM307" i="1"/>
  <c r="CL307" i="1"/>
  <c r="CJ307" i="1"/>
  <c r="CI307" i="1"/>
  <c r="CH307" i="1"/>
  <c r="CG307" i="1"/>
  <c r="CF307" i="1"/>
  <c r="CE307" i="1"/>
  <c r="CC307" i="1"/>
  <c r="CB307" i="1"/>
  <c r="CA307" i="1"/>
  <c r="BY307" i="1"/>
  <c r="BV307" i="1"/>
  <c r="BU307" i="1"/>
  <c r="BT307" i="1"/>
  <c r="BR307" i="1"/>
  <c r="BQ307" i="1"/>
  <c r="BO307" i="1"/>
  <c r="BN307" i="1"/>
  <c r="BL307" i="1"/>
  <c r="BK307" i="1"/>
  <c r="BJ307" i="1"/>
  <c r="BF307" i="1"/>
  <c r="BE307" i="1"/>
  <c r="BD307" i="1"/>
  <c r="BC307" i="1"/>
  <c r="BB307" i="1"/>
  <c r="BA307" i="1"/>
  <c r="AZ307" i="1"/>
  <c r="AY307" i="1"/>
  <c r="AX307" i="1"/>
  <c r="AW307" i="1"/>
  <c r="AV307" i="1"/>
  <c r="AU307" i="1"/>
  <c r="AT307" i="1"/>
  <c r="AS307" i="1"/>
  <c r="AR307" i="1"/>
  <c r="AQ307" i="1"/>
  <c r="AP307" i="1"/>
  <c r="AO307" i="1"/>
  <c r="AN307" i="1"/>
  <c r="AM307" i="1"/>
  <c r="AL307" i="1"/>
  <c r="AK307" i="1"/>
  <c r="AJ307" i="1"/>
  <c r="AI307" i="1"/>
  <c r="AH307" i="1"/>
  <c r="AG307" i="1"/>
  <c r="AF307" i="1"/>
  <c r="AE307" i="1"/>
  <c r="AD307" i="1"/>
  <c r="AC307" i="1"/>
  <c r="AB307" i="1"/>
  <c r="AA307" i="1"/>
  <c r="Z307" i="1"/>
  <c r="Y307" i="1"/>
  <c r="X307" i="1"/>
  <c r="W307" i="1"/>
  <c r="V307" i="1"/>
  <c r="U307" i="1"/>
  <c r="DL306" i="1"/>
  <c r="DK306" i="1"/>
  <c r="DJ306" i="1"/>
  <c r="DI306" i="1"/>
  <c r="DF306" i="1"/>
  <c r="DE306" i="1"/>
  <c r="DD306" i="1"/>
  <c r="DC306" i="1"/>
  <c r="DA306" i="1"/>
  <c r="CZ306" i="1"/>
  <c r="CY306" i="1"/>
  <c r="CW306" i="1"/>
  <c r="CV306" i="1"/>
  <c r="CU306" i="1"/>
  <c r="CS306" i="1"/>
  <c r="CR306" i="1"/>
  <c r="CQ306" i="1"/>
  <c r="CP306" i="1"/>
  <c r="CO306" i="1"/>
  <c r="CN306" i="1"/>
  <c r="CM306" i="1"/>
  <c r="CL306" i="1"/>
  <c r="CJ306" i="1"/>
  <c r="CI306" i="1"/>
  <c r="CH306" i="1"/>
  <c r="CG306" i="1"/>
  <c r="CF306" i="1"/>
  <c r="CE306" i="1"/>
  <c r="CC306" i="1"/>
  <c r="CB306" i="1"/>
  <c r="CA306" i="1"/>
  <c r="BY306" i="1"/>
  <c r="BV306" i="1"/>
  <c r="BU306" i="1"/>
  <c r="BT306" i="1"/>
  <c r="BR306" i="1"/>
  <c r="BQ306" i="1"/>
  <c r="BO306" i="1"/>
  <c r="BN306" i="1"/>
  <c r="BL306" i="1"/>
  <c r="BK306" i="1"/>
  <c r="BJ306" i="1"/>
  <c r="BF306" i="1"/>
  <c r="BE306" i="1"/>
  <c r="BD306" i="1"/>
  <c r="BC306" i="1"/>
  <c r="BB306" i="1"/>
  <c r="BA306" i="1"/>
  <c r="AZ306" i="1"/>
  <c r="AY306" i="1"/>
  <c r="AX306" i="1"/>
  <c r="AW306" i="1"/>
  <c r="AV306" i="1"/>
  <c r="AU306" i="1"/>
  <c r="AT306" i="1"/>
  <c r="AS306" i="1"/>
  <c r="AR306" i="1"/>
  <c r="AQ306" i="1"/>
  <c r="AP306" i="1"/>
  <c r="AO306" i="1"/>
  <c r="AN306" i="1"/>
  <c r="AM306" i="1"/>
  <c r="AL306" i="1"/>
  <c r="AK306" i="1"/>
  <c r="AJ306" i="1"/>
  <c r="AI306" i="1"/>
  <c r="AH306" i="1"/>
  <c r="AG306" i="1"/>
  <c r="AF306" i="1"/>
  <c r="AE306" i="1"/>
  <c r="AD306" i="1"/>
  <c r="AC306" i="1"/>
  <c r="AB306" i="1"/>
  <c r="AA306" i="1"/>
  <c r="Z306" i="1"/>
  <c r="Y306" i="1"/>
  <c r="X306" i="1"/>
  <c r="W306" i="1"/>
  <c r="V306" i="1"/>
  <c r="U306" i="1"/>
  <c r="DL305" i="1"/>
  <c r="DK305" i="1"/>
  <c r="DJ305" i="1"/>
  <c r="DI305" i="1"/>
  <c r="DF305" i="1"/>
  <c r="DE305" i="1"/>
  <c r="DD305" i="1"/>
  <c r="DC305" i="1"/>
  <c r="DA305" i="1"/>
  <c r="CZ305" i="1"/>
  <c r="CY305" i="1"/>
  <c r="CW305" i="1"/>
  <c r="CV305" i="1"/>
  <c r="CU305" i="1"/>
  <c r="CS305" i="1"/>
  <c r="CR305" i="1"/>
  <c r="CQ305" i="1"/>
  <c r="CP305" i="1"/>
  <c r="CO305" i="1"/>
  <c r="CN305" i="1"/>
  <c r="CM305" i="1"/>
  <c r="CL305" i="1"/>
  <c r="CJ305" i="1"/>
  <c r="CI305" i="1"/>
  <c r="CH305" i="1"/>
  <c r="CG305" i="1"/>
  <c r="CF305" i="1"/>
  <c r="CE305" i="1"/>
  <c r="CC305" i="1"/>
  <c r="CB305" i="1"/>
  <c r="CA305" i="1"/>
  <c r="BY305" i="1"/>
  <c r="BV305" i="1"/>
  <c r="BU305" i="1"/>
  <c r="BT305" i="1"/>
  <c r="BR305" i="1"/>
  <c r="BQ305" i="1"/>
  <c r="BO305" i="1"/>
  <c r="BN305" i="1"/>
  <c r="BL305" i="1"/>
  <c r="BK305" i="1"/>
  <c r="BJ305" i="1"/>
  <c r="BF305" i="1"/>
  <c r="BE305" i="1"/>
  <c r="BD305" i="1"/>
  <c r="BC305" i="1"/>
  <c r="BB305" i="1"/>
  <c r="BA305" i="1"/>
  <c r="AZ305" i="1"/>
  <c r="AY305" i="1"/>
  <c r="AX305" i="1"/>
  <c r="AW305" i="1"/>
  <c r="AV305" i="1"/>
  <c r="AU305" i="1"/>
  <c r="AT305" i="1"/>
  <c r="AS305" i="1"/>
  <c r="AR305" i="1"/>
  <c r="AQ305" i="1"/>
  <c r="AP305" i="1"/>
  <c r="AO305" i="1"/>
  <c r="AN305" i="1"/>
  <c r="AM305" i="1"/>
  <c r="AL305" i="1"/>
  <c r="AK305" i="1"/>
  <c r="AJ305" i="1"/>
  <c r="AI305" i="1"/>
  <c r="AH305" i="1"/>
  <c r="AG305" i="1"/>
  <c r="AF305" i="1"/>
  <c r="AE305" i="1"/>
  <c r="AD305" i="1"/>
  <c r="AC305" i="1"/>
  <c r="AB305" i="1"/>
  <c r="AA305" i="1"/>
  <c r="Z305" i="1"/>
  <c r="Y305" i="1"/>
  <c r="X305" i="1"/>
  <c r="W305" i="1"/>
  <c r="V305" i="1"/>
  <c r="U305" i="1"/>
  <c r="DL304" i="1"/>
  <c r="DK304" i="1"/>
  <c r="DJ304" i="1"/>
  <c r="DI304" i="1"/>
  <c r="DF304" i="1"/>
  <c r="DE304" i="1"/>
  <c r="DD304" i="1"/>
  <c r="DC304" i="1"/>
  <c r="DA304" i="1"/>
  <c r="CZ304" i="1"/>
  <c r="CY304" i="1"/>
  <c r="CW304" i="1"/>
  <c r="CV304" i="1"/>
  <c r="CU304" i="1"/>
  <c r="CS304" i="1"/>
  <c r="CR304" i="1"/>
  <c r="CQ304" i="1"/>
  <c r="CP304" i="1"/>
  <c r="CO304" i="1"/>
  <c r="CN304" i="1"/>
  <c r="CM304" i="1"/>
  <c r="CL304" i="1"/>
  <c r="CJ304" i="1"/>
  <c r="CI304" i="1"/>
  <c r="CH304" i="1"/>
  <c r="CG304" i="1"/>
  <c r="CF304" i="1"/>
  <c r="CE304" i="1"/>
  <c r="CC304" i="1"/>
  <c r="CB304" i="1"/>
  <c r="CA304" i="1"/>
  <c r="BY304" i="1"/>
  <c r="BV304" i="1"/>
  <c r="BU304" i="1"/>
  <c r="BT304" i="1"/>
  <c r="BR304" i="1"/>
  <c r="BQ304" i="1"/>
  <c r="BO304" i="1"/>
  <c r="BN304" i="1"/>
  <c r="BL304" i="1"/>
  <c r="BK304" i="1"/>
  <c r="BJ304" i="1"/>
  <c r="BF304" i="1"/>
  <c r="BE304" i="1"/>
  <c r="BD304" i="1"/>
  <c r="BC304" i="1"/>
  <c r="BB304" i="1"/>
  <c r="BA304" i="1"/>
  <c r="AZ304" i="1"/>
  <c r="AY304" i="1"/>
  <c r="AX304" i="1"/>
  <c r="AW304" i="1"/>
  <c r="AV304" i="1"/>
  <c r="AU304" i="1"/>
  <c r="AT304" i="1"/>
  <c r="AS304" i="1"/>
  <c r="AR304" i="1"/>
  <c r="AQ304" i="1"/>
  <c r="AP304" i="1"/>
  <c r="AO304" i="1"/>
  <c r="AN304" i="1"/>
  <c r="AM304" i="1"/>
  <c r="AL304" i="1"/>
  <c r="AK304" i="1"/>
  <c r="AJ304" i="1"/>
  <c r="AI304" i="1"/>
  <c r="AH304" i="1"/>
  <c r="AG304" i="1"/>
  <c r="AF304" i="1"/>
  <c r="AE304" i="1"/>
  <c r="AD304" i="1"/>
  <c r="AC304" i="1"/>
  <c r="AB304" i="1"/>
  <c r="AA304" i="1"/>
  <c r="Z304" i="1"/>
  <c r="Y304" i="1"/>
  <c r="X304" i="1"/>
  <c r="W304" i="1"/>
  <c r="V304" i="1"/>
  <c r="U304" i="1"/>
  <c r="DL303" i="1"/>
  <c r="DK303" i="1"/>
  <c r="DJ303" i="1"/>
  <c r="DI303" i="1"/>
  <c r="DF303" i="1"/>
  <c r="DE303" i="1"/>
  <c r="DD303" i="1"/>
  <c r="DC303" i="1"/>
  <c r="DA303" i="1"/>
  <c r="CZ303" i="1"/>
  <c r="CY303" i="1"/>
  <c r="CW303" i="1"/>
  <c r="CV303" i="1"/>
  <c r="CU303" i="1"/>
  <c r="CS303" i="1"/>
  <c r="CR303" i="1"/>
  <c r="CQ303" i="1"/>
  <c r="CP303" i="1"/>
  <c r="CO303" i="1"/>
  <c r="CN303" i="1"/>
  <c r="CM303" i="1"/>
  <c r="CL303" i="1"/>
  <c r="CJ303" i="1"/>
  <c r="CI303" i="1"/>
  <c r="CH303" i="1"/>
  <c r="CG303" i="1"/>
  <c r="CF303" i="1"/>
  <c r="CE303" i="1"/>
  <c r="CC303" i="1"/>
  <c r="CB303" i="1"/>
  <c r="CA303" i="1"/>
  <c r="BY303" i="1"/>
  <c r="BV303" i="1"/>
  <c r="BU303" i="1"/>
  <c r="BT303" i="1"/>
  <c r="BR303" i="1"/>
  <c r="BQ303" i="1"/>
  <c r="BO303" i="1"/>
  <c r="BN303" i="1"/>
  <c r="BL303" i="1"/>
  <c r="BK303" i="1"/>
  <c r="BJ303" i="1"/>
  <c r="BF303" i="1"/>
  <c r="BE303" i="1"/>
  <c r="BD303" i="1"/>
  <c r="BC303" i="1"/>
  <c r="BB303" i="1"/>
  <c r="BA303" i="1"/>
  <c r="AZ303" i="1"/>
  <c r="AY303" i="1"/>
  <c r="AX303" i="1"/>
  <c r="AW303" i="1"/>
  <c r="AV303" i="1"/>
  <c r="AU303" i="1"/>
  <c r="AT303" i="1"/>
  <c r="AS303" i="1"/>
  <c r="AR303" i="1"/>
  <c r="AQ303" i="1"/>
  <c r="AP303" i="1"/>
  <c r="AO303" i="1"/>
  <c r="AN303" i="1"/>
  <c r="AM303" i="1"/>
  <c r="AL303" i="1"/>
  <c r="AK303" i="1"/>
  <c r="AJ303" i="1"/>
  <c r="AI303" i="1"/>
  <c r="AH303" i="1"/>
  <c r="AG303" i="1"/>
  <c r="AF303" i="1"/>
  <c r="AE303" i="1"/>
  <c r="AD303" i="1"/>
  <c r="AC303" i="1"/>
  <c r="AB303" i="1"/>
  <c r="AA303" i="1"/>
  <c r="Z303" i="1"/>
  <c r="Y303" i="1"/>
  <c r="X303" i="1"/>
  <c r="W303" i="1"/>
  <c r="V303" i="1"/>
  <c r="U303" i="1"/>
  <c r="DL302" i="1"/>
  <c r="DK302" i="1"/>
  <c r="DJ302" i="1"/>
  <c r="DI302" i="1"/>
  <c r="DF302" i="1"/>
  <c r="DE302" i="1"/>
  <c r="DD302" i="1"/>
  <c r="DC302" i="1"/>
  <c r="DA302" i="1"/>
  <c r="CZ302" i="1"/>
  <c r="CY302" i="1"/>
  <c r="CW302" i="1"/>
  <c r="CV302" i="1"/>
  <c r="CU302" i="1"/>
  <c r="CS302" i="1"/>
  <c r="CR302" i="1"/>
  <c r="CQ302" i="1"/>
  <c r="CP302" i="1"/>
  <c r="CO302" i="1"/>
  <c r="CN302" i="1"/>
  <c r="CM302" i="1"/>
  <c r="CL302" i="1"/>
  <c r="CJ302" i="1"/>
  <c r="CI302" i="1"/>
  <c r="CH302" i="1"/>
  <c r="CG302" i="1"/>
  <c r="CF302" i="1"/>
  <c r="CE302" i="1"/>
  <c r="CC302" i="1"/>
  <c r="CB302" i="1"/>
  <c r="CA302" i="1"/>
  <c r="BY302" i="1"/>
  <c r="BV302" i="1"/>
  <c r="BU302" i="1"/>
  <c r="BT302" i="1"/>
  <c r="BR302" i="1"/>
  <c r="BQ302" i="1"/>
  <c r="BO302" i="1"/>
  <c r="BN302" i="1"/>
  <c r="BL302" i="1"/>
  <c r="BK302" i="1"/>
  <c r="BJ302" i="1"/>
  <c r="BF302" i="1"/>
  <c r="BE302" i="1"/>
  <c r="BD302" i="1"/>
  <c r="BC302" i="1"/>
  <c r="BB302" i="1"/>
  <c r="BA302" i="1"/>
  <c r="AZ302" i="1"/>
  <c r="AY302" i="1"/>
  <c r="AX302" i="1"/>
  <c r="AW302" i="1"/>
  <c r="AV302" i="1"/>
  <c r="AU302" i="1"/>
  <c r="AT302" i="1"/>
  <c r="AS302" i="1"/>
  <c r="AR302" i="1"/>
  <c r="AQ302" i="1"/>
  <c r="AP302" i="1"/>
  <c r="AO302" i="1"/>
  <c r="AN302" i="1"/>
  <c r="AM302" i="1"/>
  <c r="AL302" i="1"/>
  <c r="AK302" i="1"/>
  <c r="AJ302" i="1"/>
  <c r="AI302" i="1"/>
  <c r="AH302" i="1"/>
  <c r="AG302" i="1"/>
  <c r="AF302" i="1"/>
  <c r="AE302" i="1"/>
  <c r="AD302" i="1"/>
  <c r="AC302" i="1"/>
  <c r="AB302" i="1"/>
  <c r="AA302" i="1"/>
  <c r="Z302" i="1"/>
  <c r="Y302" i="1"/>
  <c r="X302" i="1"/>
  <c r="W302" i="1"/>
  <c r="V302" i="1"/>
  <c r="U302" i="1"/>
  <c r="DL301" i="1"/>
  <c r="DK301" i="1"/>
  <c r="DJ301" i="1"/>
  <c r="DI301" i="1"/>
  <c r="DF301" i="1"/>
  <c r="DE301" i="1"/>
  <c r="DD301" i="1"/>
  <c r="DC301" i="1"/>
  <c r="DA301" i="1"/>
  <c r="CZ301" i="1"/>
  <c r="CY301" i="1"/>
  <c r="CW301" i="1"/>
  <c r="CV301" i="1"/>
  <c r="CU301" i="1"/>
  <c r="CS301" i="1"/>
  <c r="CR301" i="1"/>
  <c r="CQ301" i="1"/>
  <c r="CP301" i="1"/>
  <c r="CO301" i="1"/>
  <c r="CN301" i="1"/>
  <c r="CM301" i="1"/>
  <c r="CL301" i="1"/>
  <c r="CJ301" i="1"/>
  <c r="CI301" i="1"/>
  <c r="CH301" i="1"/>
  <c r="CG301" i="1"/>
  <c r="CF301" i="1"/>
  <c r="CE301" i="1"/>
  <c r="CC301" i="1"/>
  <c r="CB301" i="1"/>
  <c r="CA301" i="1"/>
  <c r="BY301" i="1"/>
  <c r="BV301" i="1"/>
  <c r="BU301" i="1"/>
  <c r="BT301" i="1"/>
  <c r="BR301" i="1"/>
  <c r="BQ301" i="1"/>
  <c r="BO301" i="1"/>
  <c r="BN301" i="1"/>
  <c r="BL301" i="1"/>
  <c r="BK301" i="1"/>
  <c r="BJ301" i="1"/>
  <c r="BF301" i="1"/>
  <c r="BE301" i="1"/>
  <c r="BD301" i="1"/>
  <c r="BC301" i="1"/>
  <c r="BB301" i="1"/>
  <c r="BA301" i="1"/>
  <c r="AZ301" i="1"/>
  <c r="AY301" i="1"/>
  <c r="AX301" i="1"/>
  <c r="AW301" i="1"/>
  <c r="AV301" i="1"/>
  <c r="AU301" i="1"/>
  <c r="AT301" i="1"/>
  <c r="AS301" i="1"/>
  <c r="AR301" i="1"/>
  <c r="AQ301" i="1"/>
  <c r="AP301" i="1"/>
  <c r="AO301" i="1"/>
  <c r="AN301" i="1"/>
  <c r="AM301" i="1"/>
  <c r="AL301" i="1"/>
  <c r="AK301" i="1"/>
  <c r="AJ301" i="1"/>
  <c r="AI301" i="1"/>
  <c r="AH301" i="1"/>
  <c r="AG301" i="1"/>
  <c r="AF301" i="1"/>
  <c r="AE301" i="1"/>
  <c r="AD301" i="1"/>
  <c r="AC301" i="1"/>
  <c r="AB301" i="1"/>
  <c r="AA301" i="1"/>
  <c r="Z301" i="1"/>
  <c r="Y301" i="1"/>
  <c r="X301" i="1"/>
  <c r="W301" i="1"/>
  <c r="V301" i="1"/>
  <c r="U301" i="1"/>
  <c r="DL300" i="1"/>
  <c r="DK300" i="1"/>
  <c r="DJ300" i="1"/>
  <c r="DI300" i="1"/>
  <c r="DF300" i="1"/>
  <c r="DE300" i="1"/>
  <c r="DD300" i="1"/>
  <c r="DC300" i="1"/>
  <c r="DA300" i="1"/>
  <c r="CZ300" i="1"/>
  <c r="CY300" i="1"/>
  <c r="CW300" i="1"/>
  <c r="CV300" i="1"/>
  <c r="CU300" i="1"/>
  <c r="CS300" i="1"/>
  <c r="CR300" i="1"/>
  <c r="CQ300" i="1"/>
  <c r="CP300" i="1"/>
  <c r="CO300" i="1"/>
  <c r="CN300" i="1"/>
  <c r="CM300" i="1"/>
  <c r="CL300" i="1"/>
  <c r="CJ300" i="1"/>
  <c r="CI300" i="1"/>
  <c r="CH300" i="1"/>
  <c r="CG300" i="1"/>
  <c r="CF300" i="1"/>
  <c r="CE300" i="1"/>
  <c r="CC300" i="1"/>
  <c r="CB300" i="1"/>
  <c r="CA300" i="1"/>
  <c r="BY300" i="1"/>
  <c r="BV300" i="1"/>
  <c r="BU300" i="1"/>
  <c r="BT300" i="1"/>
  <c r="BR300" i="1"/>
  <c r="BQ300" i="1"/>
  <c r="BO300" i="1"/>
  <c r="BN300" i="1"/>
  <c r="BL300" i="1"/>
  <c r="BK300" i="1"/>
  <c r="BJ300" i="1"/>
  <c r="BF300" i="1"/>
  <c r="BE300" i="1"/>
  <c r="BD300" i="1"/>
  <c r="BC300" i="1"/>
  <c r="BB300" i="1"/>
  <c r="BA300" i="1"/>
  <c r="AZ300" i="1"/>
  <c r="AY300" i="1"/>
  <c r="AX300" i="1"/>
  <c r="AW300" i="1"/>
  <c r="AV300" i="1"/>
  <c r="AU300" i="1"/>
  <c r="AT300" i="1"/>
  <c r="AS300" i="1"/>
  <c r="AR300" i="1"/>
  <c r="AQ300" i="1"/>
  <c r="AP300" i="1"/>
  <c r="AO300" i="1"/>
  <c r="AN300" i="1"/>
  <c r="AM300" i="1"/>
  <c r="AL300" i="1"/>
  <c r="AK300" i="1"/>
  <c r="AJ300" i="1"/>
  <c r="AI300" i="1"/>
  <c r="AH300" i="1"/>
  <c r="AG300" i="1"/>
  <c r="AF300" i="1"/>
  <c r="AE300" i="1"/>
  <c r="AD300" i="1"/>
  <c r="AC300" i="1"/>
  <c r="AB300" i="1"/>
  <c r="AA300" i="1"/>
  <c r="Z300" i="1"/>
  <c r="Y300" i="1"/>
  <c r="X300" i="1"/>
  <c r="W300" i="1"/>
  <c r="V300" i="1"/>
  <c r="U300" i="1"/>
  <c r="DL299" i="1"/>
  <c r="DK299" i="1"/>
  <c r="DJ299" i="1"/>
  <c r="DI299" i="1"/>
  <c r="DF299" i="1"/>
  <c r="DE299" i="1"/>
  <c r="DD299" i="1"/>
  <c r="DC299" i="1"/>
  <c r="DA299" i="1"/>
  <c r="CZ299" i="1"/>
  <c r="CY299" i="1"/>
  <c r="CW299" i="1"/>
  <c r="CV299" i="1"/>
  <c r="CU299" i="1"/>
  <c r="CS299" i="1"/>
  <c r="CR299" i="1"/>
  <c r="CQ299" i="1"/>
  <c r="CP299" i="1"/>
  <c r="CO299" i="1"/>
  <c r="CN299" i="1"/>
  <c r="CM299" i="1"/>
  <c r="CL299" i="1"/>
  <c r="CJ299" i="1"/>
  <c r="CI299" i="1"/>
  <c r="CH299" i="1"/>
  <c r="CG299" i="1"/>
  <c r="CF299" i="1"/>
  <c r="CE299" i="1"/>
  <c r="CC299" i="1"/>
  <c r="CB299" i="1"/>
  <c r="CA299" i="1"/>
  <c r="BY299" i="1"/>
  <c r="BV299" i="1"/>
  <c r="BU299" i="1"/>
  <c r="BT299" i="1"/>
  <c r="BR299" i="1"/>
  <c r="BQ299" i="1"/>
  <c r="BO299" i="1"/>
  <c r="BN299" i="1"/>
  <c r="BL299" i="1"/>
  <c r="BK299" i="1"/>
  <c r="BJ299" i="1"/>
  <c r="BF299" i="1"/>
  <c r="BE299" i="1"/>
  <c r="BD299" i="1"/>
  <c r="BC299" i="1"/>
  <c r="BB299" i="1"/>
  <c r="BA299" i="1"/>
  <c r="AZ299" i="1"/>
  <c r="AY299" i="1"/>
  <c r="AX299" i="1"/>
  <c r="AW299" i="1"/>
  <c r="AV299" i="1"/>
  <c r="AU299" i="1"/>
  <c r="AT299" i="1"/>
  <c r="AS299" i="1"/>
  <c r="AR299" i="1"/>
  <c r="AQ299" i="1"/>
  <c r="AP299" i="1"/>
  <c r="AO299" i="1"/>
  <c r="AN299" i="1"/>
  <c r="AM299" i="1"/>
  <c r="AL299" i="1"/>
  <c r="AK299" i="1"/>
  <c r="AJ299" i="1"/>
  <c r="AI299" i="1"/>
  <c r="AH299" i="1"/>
  <c r="AG299" i="1"/>
  <c r="AF299" i="1"/>
  <c r="AE299" i="1"/>
  <c r="AD299" i="1"/>
  <c r="AC299" i="1"/>
  <c r="AB299" i="1"/>
  <c r="AA299" i="1"/>
  <c r="Z299" i="1"/>
  <c r="Y299" i="1"/>
  <c r="X299" i="1"/>
  <c r="W299" i="1"/>
  <c r="V299" i="1"/>
  <c r="U299" i="1"/>
  <c r="DL298" i="1"/>
  <c r="DK298" i="1"/>
  <c r="DJ298" i="1"/>
  <c r="DI298" i="1"/>
  <c r="DF298" i="1"/>
  <c r="DE298" i="1"/>
  <c r="DD298" i="1"/>
  <c r="DC298" i="1"/>
  <c r="DA298" i="1"/>
  <c r="CZ298" i="1"/>
  <c r="CY298" i="1"/>
  <c r="CW298" i="1"/>
  <c r="CV298" i="1"/>
  <c r="CU298" i="1"/>
  <c r="CS298" i="1"/>
  <c r="CR298" i="1"/>
  <c r="CQ298" i="1"/>
  <c r="CP298" i="1"/>
  <c r="CO298" i="1"/>
  <c r="CN298" i="1"/>
  <c r="CM298" i="1"/>
  <c r="CL298" i="1"/>
  <c r="CJ298" i="1"/>
  <c r="CI298" i="1"/>
  <c r="CH298" i="1"/>
  <c r="CG298" i="1"/>
  <c r="CF298" i="1"/>
  <c r="CE298" i="1"/>
  <c r="CC298" i="1"/>
  <c r="CB298" i="1"/>
  <c r="CA298" i="1"/>
  <c r="BY298" i="1"/>
  <c r="BV298" i="1"/>
  <c r="BU298" i="1"/>
  <c r="BT298" i="1"/>
  <c r="BR298" i="1"/>
  <c r="BQ298" i="1"/>
  <c r="BO298" i="1"/>
  <c r="BN298" i="1"/>
  <c r="BL298" i="1"/>
  <c r="BK298" i="1"/>
  <c r="BJ298" i="1"/>
  <c r="BF298" i="1"/>
  <c r="BE298" i="1"/>
  <c r="BD298" i="1"/>
  <c r="BC298" i="1"/>
  <c r="BB298" i="1"/>
  <c r="BA298" i="1"/>
  <c r="AZ298" i="1"/>
  <c r="AY298" i="1"/>
  <c r="AX298" i="1"/>
  <c r="AW298" i="1"/>
  <c r="AV298" i="1"/>
  <c r="AU298" i="1"/>
  <c r="AT298" i="1"/>
  <c r="AS298" i="1"/>
  <c r="AR298" i="1"/>
  <c r="AQ298" i="1"/>
  <c r="AP298" i="1"/>
  <c r="AO298" i="1"/>
  <c r="AN298" i="1"/>
  <c r="AM298" i="1"/>
  <c r="AL298" i="1"/>
  <c r="AK298" i="1"/>
  <c r="AJ298" i="1"/>
  <c r="AI298" i="1"/>
  <c r="AH298" i="1"/>
  <c r="AG298" i="1"/>
  <c r="AF298" i="1"/>
  <c r="AE298" i="1"/>
  <c r="AD298" i="1"/>
  <c r="AC298" i="1"/>
  <c r="AB298" i="1"/>
  <c r="AA298" i="1"/>
  <c r="Z298" i="1"/>
  <c r="Y298" i="1"/>
  <c r="X298" i="1"/>
  <c r="W298" i="1"/>
  <c r="V298" i="1"/>
  <c r="U298" i="1"/>
  <c r="DL297" i="1"/>
  <c r="DK297" i="1"/>
  <c r="DJ297" i="1"/>
  <c r="DI297" i="1"/>
  <c r="DF297" i="1"/>
  <c r="DE297" i="1"/>
  <c r="DD297" i="1"/>
  <c r="DC297" i="1"/>
  <c r="DA297" i="1"/>
  <c r="CZ297" i="1"/>
  <c r="CY297" i="1"/>
  <c r="CW297" i="1"/>
  <c r="CV297" i="1"/>
  <c r="CU297" i="1"/>
  <c r="CS297" i="1"/>
  <c r="CR297" i="1"/>
  <c r="CQ297" i="1"/>
  <c r="CP297" i="1"/>
  <c r="CO297" i="1"/>
  <c r="CN297" i="1"/>
  <c r="CM297" i="1"/>
  <c r="CL297" i="1"/>
  <c r="CJ297" i="1"/>
  <c r="CI297" i="1"/>
  <c r="CH297" i="1"/>
  <c r="CG297" i="1"/>
  <c r="CF297" i="1"/>
  <c r="CE297" i="1"/>
  <c r="CC297" i="1"/>
  <c r="CB297" i="1"/>
  <c r="CA297" i="1"/>
  <c r="BY297" i="1"/>
  <c r="BV297" i="1"/>
  <c r="BU297" i="1"/>
  <c r="BT297" i="1"/>
  <c r="BR297" i="1"/>
  <c r="BQ297" i="1"/>
  <c r="BO297" i="1"/>
  <c r="BN297" i="1"/>
  <c r="BL297" i="1"/>
  <c r="BK297" i="1"/>
  <c r="BJ297" i="1"/>
  <c r="BF297" i="1"/>
  <c r="BE297" i="1"/>
  <c r="BD297" i="1"/>
  <c r="BC297" i="1"/>
  <c r="BB297" i="1"/>
  <c r="BA297" i="1"/>
  <c r="AZ297" i="1"/>
  <c r="AY297" i="1"/>
  <c r="AX297" i="1"/>
  <c r="AW297" i="1"/>
  <c r="AV297" i="1"/>
  <c r="AU297" i="1"/>
  <c r="AT297" i="1"/>
  <c r="AS297" i="1"/>
  <c r="AR297" i="1"/>
  <c r="AQ297" i="1"/>
  <c r="AP297" i="1"/>
  <c r="AO297" i="1"/>
  <c r="AN297" i="1"/>
  <c r="AM297" i="1"/>
  <c r="AL297" i="1"/>
  <c r="AK297" i="1"/>
  <c r="AJ297" i="1"/>
  <c r="AI297" i="1"/>
  <c r="AH297" i="1"/>
  <c r="AG297" i="1"/>
  <c r="AF297" i="1"/>
  <c r="AE297" i="1"/>
  <c r="AD297" i="1"/>
  <c r="AC297" i="1"/>
  <c r="AB297" i="1"/>
  <c r="AA297" i="1"/>
  <c r="Z297" i="1"/>
  <c r="Y297" i="1"/>
  <c r="X297" i="1"/>
  <c r="W297" i="1"/>
  <c r="V297" i="1"/>
  <c r="U297" i="1"/>
  <c r="DL296" i="1"/>
  <c r="DK296" i="1"/>
  <c r="DJ296" i="1"/>
  <c r="DI296" i="1"/>
  <c r="DF296" i="1"/>
  <c r="DE296" i="1"/>
  <c r="DD296" i="1"/>
  <c r="DC296" i="1"/>
  <c r="DA296" i="1"/>
  <c r="CZ296" i="1"/>
  <c r="CY296" i="1"/>
  <c r="CW296" i="1"/>
  <c r="CV296" i="1"/>
  <c r="CU296" i="1"/>
  <c r="CS296" i="1"/>
  <c r="CR296" i="1"/>
  <c r="CQ296" i="1"/>
  <c r="CP296" i="1"/>
  <c r="CO296" i="1"/>
  <c r="CN296" i="1"/>
  <c r="CM296" i="1"/>
  <c r="CL296" i="1"/>
  <c r="CJ296" i="1"/>
  <c r="CI296" i="1"/>
  <c r="CH296" i="1"/>
  <c r="CG296" i="1"/>
  <c r="CF296" i="1"/>
  <c r="CE296" i="1"/>
  <c r="CC296" i="1"/>
  <c r="CB296" i="1"/>
  <c r="CA296" i="1"/>
  <c r="BY296" i="1"/>
  <c r="BV296" i="1"/>
  <c r="BU296" i="1"/>
  <c r="BT296" i="1"/>
  <c r="BR296" i="1"/>
  <c r="BQ296" i="1"/>
  <c r="BO296" i="1"/>
  <c r="BN296" i="1"/>
  <c r="BL296" i="1"/>
  <c r="BK296" i="1"/>
  <c r="BJ296" i="1"/>
  <c r="BF296" i="1"/>
  <c r="BE296" i="1"/>
  <c r="BD296" i="1"/>
  <c r="BC296" i="1"/>
  <c r="BB296" i="1"/>
  <c r="BA296" i="1"/>
  <c r="AZ296" i="1"/>
  <c r="AY296" i="1"/>
  <c r="AX296" i="1"/>
  <c r="AW296" i="1"/>
  <c r="AV296" i="1"/>
  <c r="AU296" i="1"/>
  <c r="AT296" i="1"/>
  <c r="AS296" i="1"/>
  <c r="AR296" i="1"/>
  <c r="AQ296" i="1"/>
  <c r="AP296" i="1"/>
  <c r="AO296" i="1"/>
  <c r="AN296" i="1"/>
  <c r="AM296" i="1"/>
  <c r="AL296" i="1"/>
  <c r="AK296" i="1"/>
  <c r="AJ296" i="1"/>
  <c r="AI296" i="1"/>
  <c r="AH296" i="1"/>
  <c r="AG296" i="1"/>
  <c r="AF296" i="1"/>
  <c r="AE296" i="1"/>
  <c r="AD296" i="1"/>
  <c r="AC296" i="1"/>
  <c r="AB296" i="1"/>
  <c r="AA296" i="1"/>
  <c r="Z296" i="1"/>
  <c r="Y296" i="1"/>
  <c r="X296" i="1"/>
  <c r="W296" i="1"/>
  <c r="V296" i="1"/>
  <c r="U296" i="1"/>
  <c r="DL295" i="1"/>
  <c r="DK295" i="1"/>
  <c r="DJ295" i="1"/>
  <c r="DI295" i="1"/>
  <c r="DF295" i="1"/>
  <c r="DE295" i="1"/>
  <c r="DD295" i="1"/>
  <c r="DC295" i="1"/>
  <c r="DA295" i="1"/>
  <c r="CZ295" i="1"/>
  <c r="CY295" i="1"/>
  <c r="CW295" i="1"/>
  <c r="CV295" i="1"/>
  <c r="CU295" i="1"/>
  <c r="CS295" i="1"/>
  <c r="CR295" i="1"/>
  <c r="CQ295" i="1"/>
  <c r="CP295" i="1"/>
  <c r="CO295" i="1"/>
  <c r="CN295" i="1"/>
  <c r="CM295" i="1"/>
  <c r="CL295" i="1"/>
  <c r="CJ295" i="1"/>
  <c r="CI295" i="1"/>
  <c r="CH295" i="1"/>
  <c r="CG295" i="1"/>
  <c r="CF295" i="1"/>
  <c r="CE295" i="1"/>
  <c r="CC295" i="1"/>
  <c r="CB295" i="1"/>
  <c r="CA295" i="1"/>
  <c r="BY295" i="1"/>
  <c r="BV295" i="1"/>
  <c r="BU295" i="1"/>
  <c r="BT295" i="1"/>
  <c r="BR295" i="1"/>
  <c r="BQ295" i="1"/>
  <c r="BO295" i="1"/>
  <c r="BN295" i="1"/>
  <c r="BL295" i="1"/>
  <c r="BK295" i="1"/>
  <c r="BJ295" i="1"/>
  <c r="BF295" i="1"/>
  <c r="BE295" i="1"/>
  <c r="BD295" i="1"/>
  <c r="BC295" i="1"/>
  <c r="BB295" i="1"/>
  <c r="BA295" i="1"/>
  <c r="AZ295" i="1"/>
  <c r="AY295" i="1"/>
  <c r="AX295" i="1"/>
  <c r="AW295" i="1"/>
  <c r="AV295" i="1"/>
  <c r="AU295" i="1"/>
  <c r="AT295" i="1"/>
  <c r="AS295" i="1"/>
  <c r="AR295" i="1"/>
  <c r="AQ295" i="1"/>
  <c r="AP295" i="1"/>
  <c r="AO295" i="1"/>
  <c r="AN295" i="1"/>
  <c r="AM295" i="1"/>
  <c r="AL295" i="1"/>
  <c r="AK295" i="1"/>
  <c r="AJ295" i="1"/>
  <c r="AI295" i="1"/>
  <c r="AH295" i="1"/>
  <c r="AG295" i="1"/>
  <c r="AF295" i="1"/>
  <c r="AE295" i="1"/>
  <c r="AD295" i="1"/>
  <c r="AC295" i="1"/>
  <c r="AB295" i="1"/>
  <c r="AA295" i="1"/>
  <c r="Z295" i="1"/>
  <c r="Y295" i="1"/>
  <c r="X295" i="1"/>
  <c r="W295" i="1"/>
  <c r="V295" i="1"/>
  <c r="U295" i="1"/>
  <c r="DL294" i="1"/>
  <c r="DK294" i="1"/>
  <c r="DJ294" i="1"/>
  <c r="DI294" i="1"/>
  <c r="DF294" i="1"/>
  <c r="DE294" i="1"/>
  <c r="DD294" i="1"/>
  <c r="DC294" i="1"/>
  <c r="DA294" i="1"/>
  <c r="CZ294" i="1"/>
  <c r="CY294" i="1"/>
  <c r="CW294" i="1"/>
  <c r="CV294" i="1"/>
  <c r="CU294" i="1"/>
  <c r="CS294" i="1"/>
  <c r="CR294" i="1"/>
  <c r="CQ294" i="1"/>
  <c r="CP294" i="1"/>
  <c r="CO294" i="1"/>
  <c r="CN294" i="1"/>
  <c r="CM294" i="1"/>
  <c r="CL294" i="1"/>
  <c r="CJ294" i="1"/>
  <c r="CI294" i="1"/>
  <c r="CH294" i="1"/>
  <c r="CG294" i="1"/>
  <c r="CF294" i="1"/>
  <c r="CE294" i="1"/>
  <c r="CC294" i="1"/>
  <c r="CB294" i="1"/>
  <c r="CA294" i="1"/>
  <c r="BY294" i="1"/>
  <c r="BV294" i="1"/>
  <c r="BU294" i="1"/>
  <c r="BT294" i="1"/>
  <c r="BR294" i="1"/>
  <c r="BQ294" i="1"/>
  <c r="BO294" i="1"/>
  <c r="BN294" i="1"/>
  <c r="BL294" i="1"/>
  <c r="BK294" i="1"/>
  <c r="BJ294" i="1"/>
  <c r="BF294" i="1"/>
  <c r="BE294" i="1"/>
  <c r="BD294" i="1"/>
  <c r="BC294" i="1"/>
  <c r="BB294" i="1"/>
  <c r="BA294" i="1"/>
  <c r="AZ294" i="1"/>
  <c r="AY294" i="1"/>
  <c r="AX294" i="1"/>
  <c r="AW294" i="1"/>
  <c r="AV294" i="1"/>
  <c r="AU294" i="1"/>
  <c r="AT294" i="1"/>
  <c r="AS294" i="1"/>
  <c r="AR294" i="1"/>
  <c r="AQ294" i="1"/>
  <c r="AP294" i="1"/>
  <c r="AO294" i="1"/>
  <c r="AN294" i="1"/>
  <c r="AM294" i="1"/>
  <c r="AL294" i="1"/>
  <c r="AK294" i="1"/>
  <c r="AJ294" i="1"/>
  <c r="AI294" i="1"/>
  <c r="AH294" i="1"/>
  <c r="AG294" i="1"/>
  <c r="AF294" i="1"/>
  <c r="AE294" i="1"/>
  <c r="AD294" i="1"/>
  <c r="AC294" i="1"/>
  <c r="AB294" i="1"/>
  <c r="AA294" i="1"/>
  <c r="Z294" i="1"/>
  <c r="Y294" i="1"/>
  <c r="X294" i="1"/>
  <c r="W294" i="1"/>
  <c r="V294" i="1"/>
  <c r="U294" i="1"/>
  <c r="DL293" i="1"/>
  <c r="DK293" i="1"/>
  <c r="DJ293" i="1"/>
  <c r="DI293" i="1"/>
  <c r="DF293" i="1"/>
  <c r="DE293" i="1"/>
  <c r="DD293" i="1"/>
  <c r="DC293" i="1"/>
  <c r="DA293" i="1"/>
  <c r="CZ293" i="1"/>
  <c r="CY293" i="1"/>
  <c r="CW293" i="1"/>
  <c r="CV293" i="1"/>
  <c r="CU293" i="1"/>
  <c r="CS293" i="1"/>
  <c r="CR293" i="1"/>
  <c r="CQ293" i="1"/>
  <c r="CP293" i="1"/>
  <c r="CO293" i="1"/>
  <c r="CN293" i="1"/>
  <c r="CM293" i="1"/>
  <c r="CL293" i="1"/>
  <c r="CJ293" i="1"/>
  <c r="CI293" i="1"/>
  <c r="CH293" i="1"/>
  <c r="CG293" i="1"/>
  <c r="CF293" i="1"/>
  <c r="CE293" i="1"/>
  <c r="CC293" i="1"/>
  <c r="CB293" i="1"/>
  <c r="CA293" i="1"/>
  <c r="BY293" i="1"/>
  <c r="BV293" i="1"/>
  <c r="BU293" i="1"/>
  <c r="BT293" i="1"/>
  <c r="BR293" i="1"/>
  <c r="BQ293" i="1"/>
  <c r="BO293" i="1"/>
  <c r="BN293" i="1"/>
  <c r="BL293" i="1"/>
  <c r="BK293" i="1"/>
  <c r="BJ293" i="1"/>
  <c r="BF293" i="1"/>
  <c r="BE293" i="1"/>
  <c r="BD293" i="1"/>
  <c r="BC293" i="1"/>
  <c r="BB293" i="1"/>
  <c r="BA293" i="1"/>
  <c r="AZ293" i="1"/>
  <c r="AY293" i="1"/>
  <c r="AX293" i="1"/>
  <c r="AW293" i="1"/>
  <c r="AV293" i="1"/>
  <c r="AU293" i="1"/>
  <c r="AT293" i="1"/>
  <c r="AS293" i="1"/>
  <c r="AR293" i="1"/>
  <c r="AQ293" i="1"/>
  <c r="AP293" i="1"/>
  <c r="AO293" i="1"/>
  <c r="AN293" i="1"/>
  <c r="AM293" i="1"/>
  <c r="AL293" i="1"/>
  <c r="AK293" i="1"/>
  <c r="AJ293" i="1"/>
  <c r="AI293" i="1"/>
  <c r="AH293" i="1"/>
  <c r="AG293" i="1"/>
  <c r="AF293" i="1"/>
  <c r="AE293" i="1"/>
  <c r="AD293" i="1"/>
  <c r="AC293" i="1"/>
  <c r="AB293" i="1"/>
  <c r="AA293" i="1"/>
  <c r="Z293" i="1"/>
  <c r="Y293" i="1"/>
  <c r="X293" i="1"/>
  <c r="W293" i="1"/>
  <c r="V293" i="1"/>
  <c r="U293" i="1"/>
  <c r="DL292" i="1"/>
  <c r="DK292" i="1"/>
  <c r="DJ292" i="1"/>
  <c r="DI292" i="1"/>
  <c r="DF292" i="1"/>
  <c r="DE292" i="1"/>
  <c r="DD292" i="1"/>
  <c r="DC292" i="1"/>
  <c r="DA292" i="1"/>
  <c r="CZ292" i="1"/>
  <c r="CY292" i="1"/>
  <c r="CW292" i="1"/>
  <c r="CV292" i="1"/>
  <c r="CU292" i="1"/>
  <c r="CS292" i="1"/>
  <c r="CR292" i="1"/>
  <c r="CQ292" i="1"/>
  <c r="CP292" i="1"/>
  <c r="CO292" i="1"/>
  <c r="CN292" i="1"/>
  <c r="CM292" i="1"/>
  <c r="CL292" i="1"/>
  <c r="CJ292" i="1"/>
  <c r="CI292" i="1"/>
  <c r="CH292" i="1"/>
  <c r="CG292" i="1"/>
  <c r="CF292" i="1"/>
  <c r="CE292" i="1"/>
  <c r="CC292" i="1"/>
  <c r="CB292" i="1"/>
  <c r="CA292" i="1"/>
  <c r="BY292" i="1"/>
  <c r="BV292" i="1"/>
  <c r="BU292" i="1"/>
  <c r="BT292" i="1"/>
  <c r="BR292" i="1"/>
  <c r="BQ292" i="1"/>
  <c r="BO292" i="1"/>
  <c r="BN292" i="1"/>
  <c r="BL292" i="1"/>
  <c r="BK292" i="1"/>
  <c r="BJ292" i="1"/>
  <c r="BF292" i="1"/>
  <c r="BE292" i="1"/>
  <c r="BD292" i="1"/>
  <c r="BC292" i="1"/>
  <c r="BB292" i="1"/>
  <c r="BA292" i="1"/>
  <c r="AZ292" i="1"/>
  <c r="AY292" i="1"/>
  <c r="AX292" i="1"/>
  <c r="AW292" i="1"/>
  <c r="AV292" i="1"/>
  <c r="AU292" i="1"/>
  <c r="AT292" i="1"/>
  <c r="AS292" i="1"/>
  <c r="AR292" i="1"/>
  <c r="AQ292" i="1"/>
  <c r="AP292" i="1"/>
  <c r="AO292" i="1"/>
  <c r="AN292" i="1"/>
  <c r="AM292" i="1"/>
  <c r="AL292" i="1"/>
  <c r="AK292" i="1"/>
  <c r="AJ292" i="1"/>
  <c r="AI292" i="1"/>
  <c r="AH292" i="1"/>
  <c r="AG292" i="1"/>
  <c r="AF292" i="1"/>
  <c r="AE292" i="1"/>
  <c r="AD292" i="1"/>
  <c r="AC292" i="1"/>
  <c r="AB292" i="1"/>
  <c r="AA292" i="1"/>
  <c r="Z292" i="1"/>
  <c r="Y292" i="1"/>
  <c r="X292" i="1"/>
  <c r="W292" i="1"/>
  <c r="V292" i="1"/>
  <c r="U292" i="1"/>
  <c r="DL291" i="1"/>
  <c r="DK291" i="1"/>
  <c r="DJ291" i="1"/>
  <c r="DI291" i="1"/>
  <c r="DF291" i="1"/>
  <c r="DE291" i="1"/>
  <c r="DD291" i="1"/>
  <c r="DC291" i="1"/>
  <c r="DA291" i="1"/>
  <c r="CZ291" i="1"/>
  <c r="CY291" i="1"/>
  <c r="CW291" i="1"/>
  <c r="CV291" i="1"/>
  <c r="CU291" i="1"/>
  <c r="CS291" i="1"/>
  <c r="CR291" i="1"/>
  <c r="CQ291" i="1"/>
  <c r="CP291" i="1"/>
  <c r="CO291" i="1"/>
  <c r="CN291" i="1"/>
  <c r="CM291" i="1"/>
  <c r="CL291" i="1"/>
  <c r="CJ291" i="1"/>
  <c r="CI291" i="1"/>
  <c r="CH291" i="1"/>
  <c r="CG291" i="1"/>
  <c r="CF291" i="1"/>
  <c r="CE291" i="1"/>
  <c r="CC291" i="1"/>
  <c r="CB291" i="1"/>
  <c r="CA291" i="1"/>
  <c r="BY291" i="1"/>
  <c r="BV291" i="1"/>
  <c r="BU291" i="1"/>
  <c r="BT291" i="1"/>
  <c r="BR291" i="1"/>
  <c r="BQ291" i="1"/>
  <c r="BO291" i="1"/>
  <c r="BN291" i="1"/>
  <c r="BL291" i="1"/>
  <c r="BK291" i="1"/>
  <c r="BJ291" i="1"/>
  <c r="BF291" i="1"/>
  <c r="BE291" i="1"/>
  <c r="BD291" i="1"/>
  <c r="BC291" i="1"/>
  <c r="BB291" i="1"/>
  <c r="BA291" i="1"/>
  <c r="AZ291" i="1"/>
  <c r="AY291" i="1"/>
  <c r="AX291" i="1"/>
  <c r="AW291" i="1"/>
  <c r="AV291" i="1"/>
  <c r="AU291" i="1"/>
  <c r="AT291" i="1"/>
  <c r="AS291" i="1"/>
  <c r="AR291" i="1"/>
  <c r="AQ291" i="1"/>
  <c r="AP291" i="1"/>
  <c r="AO291" i="1"/>
  <c r="AN291" i="1"/>
  <c r="AM291" i="1"/>
  <c r="AL291" i="1"/>
  <c r="AK291" i="1"/>
  <c r="AJ291" i="1"/>
  <c r="AI291" i="1"/>
  <c r="AH291" i="1"/>
  <c r="AG291" i="1"/>
  <c r="AF291" i="1"/>
  <c r="AE291" i="1"/>
  <c r="AD291" i="1"/>
  <c r="AC291" i="1"/>
  <c r="AB291" i="1"/>
  <c r="AA291" i="1"/>
  <c r="Z291" i="1"/>
  <c r="Y291" i="1"/>
  <c r="X291" i="1"/>
  <c r="W291" i="1"/>
  <c r="V291" i="1"/>
  <c r="U291" i="1"/>
  <c r="DL290" i="1"/>
  <c r="DK290" i="1"/>
  <c r="DJ290" i="1"/>
  <c r="DI290" i="1"/>
  <c r="DF290" i="1"/>
  <c r="DE290" i="1"/>
  <c r="DD290" i="1"/>
  <c r="DC290" i="1"/>
  <c r="DA290" i="1"/>
  <c r="CZ290" i="1"/>
  <c r="CY290" i="1"/>
  <c r="CW290" i="1"/>
  <c r="CV290" i="1"/>
  <c r="CU290" i="1"/>
  <c r="CS290" i="1"/>
  <c r="CR290" i="1"/>
  <c r="CQ290" i="1"/>
  <c r="CP290" i="1"/>
  <c r="CO290" i="1"/>
  <c r="CN290" i="1"/>
  <c r="CM290" i="1"/>
  <c r="CL290" i="1"/>
  <c r="CJ290" i="1"/>
  <c r="CI290" i="1"/>
  <c r="CH290" i="1"/>
  <c r="CG290" i="1"/>
  <c r="CF290" i="1"/>
  <c r="CE290" i="1"/>
  <c r="CC290" i="1"/>
  <c r="CB290" i="1"/>
  <c r="CA290" i="1"/>
  <c r="BY290" i="1"/>
  <c r="BV290" i="1"/>
  <c r="BU290" i="1"/>
  <c r="BT290" i="1"/>
  <c r="BR290" i="1"/>
  <c r="BQ290" i="1"/>
  <c r="BO290" i="1"/>
  <c r="BN290" i="1"/>
  <c r="BL290" i="1"/>
  <c r="BK290" i="1"/>
  <c r="BJ290" i="1"/>
  <c r="BF290" i="1"/>
  <c r="BE290" i="1"/>
  <c r="BD290" i="1"/>
  <c r="BC290" i="1"/>
  <c r="BB290" i="1"/>
  <c r="BA290" i="1"/>
  <c r="AZ290" i="1"/>
  <c r="AY290" i="1"/>
  <c r="AX290" i="1"/>
  <c r="AW290" i="1"/>
  <c r="AV290" i="1"/>
  <c r="AU290" i="1"/>
  <c r="AT290" i="1"/>
  <c r="AS290" i="1"/>
  <c r="AR290" i="1"/>
  <c r="AQ290" i="1"/>
  <c r="AP290" i="1"/>
  <c r="AO290" i="1"/>
  <c r="AN290" i="1"/>
  <c r="AM290" i="1"/>
  <c r="AL290" i="1"/>
  <c r="AK290" i="1"/>
  <c r="AJ290" i="1"/>
  <c r="AI290" i="1"/>
  <c r="AH290" i="1"/>
  <c r="AG290" i="1"/>
  <c r="AF290" i="1"/>
  <c r="AE290" i="1"/>
  <c r="AD290" i="1"/>
  <c r="AC290" i="1"/>
  <c r="AB290" i="1"/>
  <c r="AA290" i="1"/>
  <c r="Z290" i="1"/>
  <c r="Y290" i="1"/>
  <c r="X290" i="1"/>
  <c r="W290" i="1"/>
  <c r="V290" i="1"/>
  <c r="U290" i="1"/>
  <c r="DL289" i="1"/>
  <c r="DK289" i="1"/>
  <c r="DJ289" i="1"/>
  <c r="DI289" i="1"/>
  <c r="DF289" i="1"/>
  <c r="DE289" i="1"/>
  <c r="DD289" i="1"/>
  <c r="DC289" i="1"/>
  <c r="DA289" i="1"/>
  <c r="CZ289" i="1"/>
  <c r="CY289" i="1"/>
  <c r="CW289" i="1"/>
  <c r="CV289" i="1"/>
  <c r="CU289" i="1"/>
  <c r="CS289" i="1"/>
  <c r="CR289" i="1"/>
  <c r="CQ289" i="1"/>
  <c r="CP289" i="1"/>
  <c r="CO289" i="1"/>
  <c r="CN289" i="1"/>
  <c r="CM289" i="1"/>
  <c r="CL289" i="1"/>
  <c r="CJ289" i="1"/>
  <c r="CI289" i="1"/>
  <c r="CH289" i="1"/>
  <c r="CG289" i="1"/>
  <c r="CF289" i="1"/>
  <c r="CE289" i="1"/>
  <c r="CC289" i="1"/>
  <c r="CB289" i="1"/>
  <c r="CA289" i="1"/>
  <c r="BY289" i="1"/>
  <c r="BV289" i="1"/>
  <c r="BU289" i="1"/>
  <c r="BT289" i="1"/>
  <c r="BR289" i="1"/>
  <c r="BQ289" i="1"/>
  <c r="BO289" i="1"/>
  <c r="BN289" i="1"/>
  <c r="BL289" i="1"/>
  <c r="BK289" i="1"/>
  <c r="BJ289" i="1"/>
  <c r="BF289" i="1"/>
  <c r="BE289" i="1"/>
  <c r="BD289" i="1"/>
  <c r="BC289" i="1"/>
  <c r="BB289" i="1"/>
  <c r="BA289" i="1"/>
  <c r="AZ289" i="1"/>
  <c r="AY289" i="1"/>
  <c r="AX289" i="1"/>
  <c r="AW289" i="1"/>
  <c r="AV289" i="1"/>
  <c r="AU289" i="1"/>
  <c r="AT289" i="1"/>
  <c r="AS289" i="1"/>
  <c r="AR289" i="1"/>
  <c r="AQ289" i="1"/>
  <c r="AP289" i="1"/>
  <c r="AO289" i="1"/>
  <c r="AN289" i="1"/>
  <c r="AM289" i="1"/>
  <c r="AL289" i="1"/>
  <c r="AK289" i="1"/>
  <c r="AJ289" i="1"/>
  <c r="AI289" i="1"/>
  <c r="AH289" i="1"/>
  <c r="AG289" i="1"/>
  <c r="AF289" i="1"/>
  <c r="AE289" i="1"/>
  <c r="AD289" i="1"/>
  <c r="AC289" i="1"/>
  <c r="AB289" i="1"/>
  <c r="AA289" i="1"/>
  <c r="Z289" i="1"/>
  <c r="Y289" i="1"/>
  <c r="X289" i="1"/>
  <c r="W289" i="1"/>
  <c r="V289" i="1"/>
  <c r="U289" i="1"/>
  <c r="DL288" i="1"/>
  <c r="DK288" i="1"/>
  <c r="DJ288" i="1"/>
  <c r="DI288" i="1"/>
  <c r="DF288" i="1"/>
  <c r="DE288" i="1"/>
  <c r="DD288" i="1"/>
  <c r="DC288" i="1"/>
  <c r="DA288" i="1"/>
  <c r="CZ288" i="1"/>
  <c r="CY288" i="1"/>
  <c r="CW288" i="1"/>
  <c r="CV288" i="1"/>
  <c r="CU288" i="1"/>
  <c r="CS288" i="1"/>
  <c r="CR288" i="1"/>
  <c r="CQ288" i="1"/>
  <c r="CP288" i="1"/>
  <c r="CO288" i="1"/>
  <c r="CN288" i="1"/>
  <c r="CM288" i="1"/>
  <c r="CL288" i="1"/>
  <c r="CJ288" i="1"/>
  <c r="CI288" i="1"/>
  <c r="CH288" i="1"/>
  <c r="CG288" i="1"/>
  <c r="CF288" i="1"/>
  <c r="CE288" i="1"/>
  <c r="CC288" i="1"/>
  <c r="CB288" i="1"/>
  <c r="CA288" i="1"/>
  <c r="BY288" i="1"/>
  <c r="BV288" i="1"/>
  <c r="BU288" i="1"/>
  <c r="BT288" i="1"/>
  <c r="BR288" i="1"/>
  <c r="BQ288" i="1"/>
  <c r="BO288" i="1"/>
  <c r="BN288" i="1"/>
  <c r="BL288" i="1"/>
  <c r="BK288" i="1"/>
  <c r="BJ288" i="1"/>
  <c r="BF288" i="1"/>
  <c r="BE288" i="1"/>
  <c r="BD288" i="1"/>
  <c r="BC288" i="1"/>
  <c r="BB288" i="1"/>
  <c r="BA288" i="1"/>
  <c r="AZ288" i="1"/>
  <c r="AY288" i="1"/>
  <c r="AX288" i="1"/>
  <c r="AW288" i="1"/>
  <c r="AV288" i="1"/>
  <c r="AU288" i="1"/>
  <c r="AT288" i="1"/>
  <c r="AS288" i="1"/>
  <c r="AR288" i="1"/>
  <c r="AQ288" i="1"/>
  <c r="AP288" i="1"/>
  <c r="AO288" i="1"/>
  <c r="AN288" i="1"/>
  <c r="AM288" i="1"/>
  <c r="AL288" i="1"/>
  <c r="AK288" i="1"/>
  <c r="AJ288" i="1"/>
  <c r="AI288" i="1"/>
  <c r="AH288" i="1"/>
  <c r="AG288" i="1"/>
  <c r="AF288" i="1"/>
  <c r="AE288" i="1"/>
  <c r="AD288" i="1"/>
  <c r="AC288" i="1"/>
  <c r="AB288" i="1"/>
  <c r="AA288" i="1"/>
  <c r="Z288" i="1"/>
  <c r="Y288" i="1"/>
  <c r="X288" i="1"/>
  <c r="W288" i="1"/>
  <c r="V288" i="1"/>
  <c r="U288" i="1"/>
  <c r="DL287" i="1"/>
  <c r="DK287" i="1"/>
  <c r="DJ287" i="1"/>
  <c r="DI287" i="1"/>
  <c r="DF287" i="1"/>
  <c r="DE287" i="1"/>
  <c r="DD287" i="1"/>
  <c r="DC287" i="1"/>
  <c r="DA287" i="1"/>
  <c r="CZ287" i="1"/>
  <c r="CY287" i="1"/>
  <c r="CW287" i="1"/>
  <c r="CV287" i="1"/>
  <c r="CU287" i="1"/>
  <c r="CS287" i="1"/>
  <c r="CR287" i="1"/>
  <c r="CQ287" i="1"/>
  <c r="CP287" i="1"/>
  <c r="CO287" i="1"/>
  <c r="CN287" i="1"/>
  <c r="CM287" i="1"/>
  <c r="CL287" i="1"/>
  <c r="CJ287" i="1"/>
  <c r="CI287" i="1"/>
  <c r="CH287" i="1"/>
  <c r="CG287" i="1"/>
  <c r="CF287" i="1"/>
  <c r="CE287" i="1"/>
  <c r="CC287" i="1"/>
  <c r="CB287" i="1"/>
  <c r="CA287" i="1"/>
  <c r="BY287" i="1"/>
  <c r="BV287" i="1"/>
  <c r="BU287" i="1"/>
  <c r="BT287" i="1"/>
  <c r="BR287" i="1"/>
  <c r="BQ287" i="1"/>
  <c r="BO287" i="1"/>
  <c r="BN287" i="1"/>
  <c r="BL287" i="1"/>
  <c r="BK287" i="1"/>
  <c r="BJ287" i="1"/>
  <c r="BF287" i="1"/>
  <c r="BE287" i="1"/>
  <c r="BD287" i="1"/>
  <c r="BC287" i="1"/>
  <c r="BB287" i="1"/>
  <c r="BA287" i="1"/>
  <c r="AZ287" i="1"/>
  <c r="AY287" i="1"/>
  <c r="AX287" i="1"/>
  <c r="AW287" i="1"/>
  <c r="AV287" i="1"/>
  <c r="AU287" i="1"/>
  <c r="AT287" i="1"/>
  <c r="AS287" i="1"/>
  <c r="AR287" i="1"/>
  <c r="AQ287" i="1"/>
  <c r="AP287" i="1"/>
  <c r="AO287" i="1"/>
  <c r="AN287" i="1"/>
  <c r="AM287" i="1"/>
  <c r="AL287" i="1"/>
  <c r="AK287" i="1"/>
  <c r="AJ287" i="1"/>
  <c r="AI287" i="1"/>
  <c r="AH287" i="1"/>
  <c r="AG287" i="1"/>
  <c r="AF287" i="1"/>
  <c r="AE287" i="1"/>
  <c r="AD287" i="1"/>
  <c r="AC287" i="1"/>
  <c r="AB287" i="1"/>
  <c r="AA287" i="1"/>
  <c r="Z287" i="1"/>
  <c r="Y287" i="1"/>
  <c r="X287" i="1"/>
  <c r="W287" i="1"/>
  <c r="V287" i="1"/>
  <c r="U287" i="1"/>
  <c r="DL286" i="1"/>
  <c r="DK286" i="1"/>
  <c r="DJ286" i="1"/>
  <c r="DI286" i="1"/>
  <c r="DF286" i="1"/>
  <c r="DE286" i="1"/>
  <c r="DD286" i="1"/>
  <c r="DC286" i="1"/>
  <c r="DA286" i="1"/>
  <c r="CZ286" i="1"/>
  <c r="CY286" i="1"/>
  <c r="CW286" i="1"/>
  <c r="CV286" i="1"/>
  <c r="CU286" i="1"/>
  <c r="CS286" i="1"/>
  <c r="CR286" i="1"/>
  <c r="CQ286" i="1"/>
  <c r="CP286" i="1"/>
  <c r="CO286" i="1"/>
  <c r="CN286" i="1"/>
  <c r="CM286" i="1"/>
  <c r="CL286" i="1"/>
  <c r="CJ286" i="1"/>
  <c r="CI286" i="1"/>
  <c r="CH286" i="1"/>
  <c r="CG286" i="1"/>
  <c r="CF286" i="1"/>
  <c r="CE286" i="1"/>
  <c r="CC286" i="1"/>
  <c r="CB286" i="1"/>
  <c r="CA286" i="1"/>
  <c r="BY286" i="1"/>
  <c r="BV286" i="1"/>
  <c r="BU286" i="1"/>
  <c r="BT286" i="1"/>
  <c r="BR286" i="1"/>
  <c r="BQ286" i="1"/>
  <c r="BO286" i="1"/>
  <c r="BN286" i="1"/>
  <c r="BL286" i="1"/>
  <c r="BK286" i="1"/>
  <c r="BJ286" i="1"/>
  <c r="BF286" i="1"/>
  <c r="BE286" i="1"/>
  <c r="BD286" i="1"/>
  <c r="BC286" i="1"/>
  <c r="BB286" i="1"/>
  <c r="BA286" i="1"/>
  <c r="AZ286" i="1"/>
  <c r="AY286" i="1"/>
  <c r="AX286" i="1"/>
  <c r="AW286" i="1"/>
  <c r="AV286" i="1"/>
  <c r="AU286" i="1"/>
  <c r="AT286" i="1"/>
  <c r="AS286" i="1"/>
  <c r="AR286" i="1"/>
  <c r="AQ286" i="1"/>
  <c r="AP286" i="1"/>
  <c r="AO286" i="1"/>
  <c r="AN286" i="1"/>
  <c r="AM286" i="1"/>
  <c r="AL286" i="1"/>
  <c r="AK286" i="1"/>
  <c r="AJ286" i="1"/>
  <c r="AI286" i="1"/>
  <c r="AH286" i="1"/>
  <c r="AG286" i="1"/>
  <c r="AF286" i="1"/>
  <c r="AE286" i="1"/>
  <c r="AD286" i="1"/>
  <c r="AC286" i="1"/>
  <c r="AB286" i="1"/>
  <c r="AA286" i="1"/>
  <c r="Z286" i="1"/>
  <c r="Y286" i="1"/>
  <c r="X286" i="1"/>
  <c r="W286" i="1"/>
  <c r="V286" i="1"/>
  <c r="U286" i="1"/>
  <c r="DL285" i="1"/>
  <c r="DK285" i="1"/>
  <c r="DJ285" i="1"/>
  <c r="DI285" i="1"/>
  <c r="DF285" i="1"/>
  <c r="DE285" i="1"/>
  <c r="DD285" i="1"/>
  <c r="DC285" i="1"/>
  <c r="DA285" i="1"/>
  <c r="CZ285" i="1"/>
  <c r="CY285" i="1"/>
  <c r="CW285" i="1"/>
  <c r="CV285" i="1"/>
  <c r="CU285" i="1"/>
  <c r="CS285" i="1"/>
  <c r="CR285" i="1"/>
  <c r="CQ285" i="1"/>
  <c r="CP285" i="1"/>
  <c r="CO285" i="1"/>
  <c r="CN285" i="1"/>
  <c r="CM285" i="1"/>
  <c r="CL285" i="1"/>
  <c r="CJ285" i="1"/>
  <c r="CI285" i="1"/>
  <c r="CH285" i="1"/>
  <c r="CG285" i="1"/>
  <c r="CF285" i="1"/>
  <c r="CE285" i="1"/>
  <c r="CC285" i="1"/>
  <c r="CB285" i="1"/>
  <c r="CA285" i="1"/>
  <c r="BY285" i="1"/>
  <c r="BV285" i="1"/>
  <c r="BU285" i="1"/>
  <c r="BT285" i="1"/>
  <c r="BR285" i="1"/>
  <c r="BQ285" i="1"/>
  <c r="BO285" i="1"/>
  <c r="BN285" i="1"/>
  <c r="BL285" i="1"/>
  <c r="BK285" i="1"/>
  <c r="BJ285" i="1"/>
  <c r="BF285" i="1"/>
  <c r="BE285" i="1"/>
  <c r="BD285" i="1"/>
  <c r="BC285" i="1"/>
  <c r="BB285" i="1"/>
  <c r="BA285" i="1"/>
  <c r="AZ285" i="1"/>
  <c r="AY285" i="1"/>
  <c r="AX285" i="1"/>
  <c r="AW285" i="1"/>
  <c r="AV285" i="1"/>
  <c r="AU285" i="1"/>
  <c r="AT285" i="1"/>
  <c r="AS285" i="1"/>
  <c r="AR285" i="1"/>
  <c r="AQ285" i="1"/>
  <c r="AP285" i="1"/>
  <c r="AO285" i="1"/>
  <c r="AN285" i="1"/>
  <c r="AM285" i="1"/>
  <c r="AL285" i="1"/>
  <c r="AK285" i="1"/>
  <c r="AJ285" i="1"/>
  <c r="AI285" i="1"/>
  <c r="AH285" i="1"/>
  <c r="AG285" i="1"/>
  <c r="AF285" i="1"/>
  <c r="AE285" i="1"/>
  <c r="AD285" i="1"/>
  <c r="AC285" i="1"/>
  <c r="AB285" i="1"/>
  <c r="AA285" i="1"/>
  <c r="Z285" i="1"/>
  <c r="Y285" i="1"/>
  <c r="X285" i="1"/>
  <c r="W285" i="1"/>
  <c r="V285" i="1"/>
  <c r="U285" i="1"/>
  <c r="DL284" i="1"/>
  <c r="DK284" i="1"/>
  <c r="DJ284" i="1"/>
  <c r="DI284" i="1"/>
  <c r="DF284" i="1"/>
  <c r="DE284" i="1"/>
  <c r="DD284" i="1"/>
  <c r="DC284" i="1"/>
  <c r="DA284" i="1"/>
  <c r="CZ284" i="1"/>
  <c r="CY284" i="1"/>
  <c r="CW284" i="1"/>
  <c r="CV284" i="1"/>
  <c r="CU284" i="1"/>
  <c r="CS284" i="1"/>
  <c r="CR284" i="1"/>
  <c r="CQ284" i="1"/>
  <c r="CP284" i="1"/>
  <c r="CO284" i="1"/>
  <c r="CN284" i="1"/>
  <c r="CM284" i="1"/>
  <c r="CL284" i="1"/>
  <c r="CJ284" i="1"/>
  <c r="CI284" i="1"/>
  <c r="CH284" i="1"/>
  <c r="CG284" i="1"/>
  <c r="CF284" i="1"/>
  <c r="CE284" i="1"/>
  <c r="CC284" i="1"/>
  <c r="CB284" i="1"/>
  <c r="CA284" i="1"/>
  <c r="BY284" i="1"/>
  <c r="BV284" i="1"/>
  <c r="BU284" i="1"/>
  <c r="BT284" i="1"/>
  <c r="BR284" i="1"/>
  <c r="BQ284" i="1"/>
  <c r="BO284" i="1"/>
  <c r="BN284" i="1"/>
  <c r="BL284" i="1"/>
  <c r="BK284" i="1"/>
  <c r="BJ284" i="1"/>
  <c r="BF284" i="1"/>
  <c r="BE284" i="1"/>
  <c r="BD284" i="1"/>
  <c r="BC284" i="1"/>
  <c r="BB284" i="1"/>
  <c r="BA284" i="1"/>
  <c r="AZ284" i="1"/>
  <c r="AY284" i="1"/>
  <c r="AX284" i="1"/>
  <c r="AW284" i="1"/>
  <c r="AV284" i="1"/>
  <c r="AU284" i="1"/>
  <c r="AT284" i="1"/>
  <c r="AS284" i="1"/>
  <c r="AR284" i="1"/>
  <c r="AQ284" i="1"/>
  <c r="AP284" i="1"/>
  <c r="AO284" i="1"/>
  <c r="AN284" i="1"/>
  <c r="AM284" i="1"/>
  <c r="AL284" i="1"/>
  <c r="AK284" i="1"/>
  <c r="AJ284" i="1"/>
  <c r="AI284" i="1"/>
  <c r="AH284" i="1"/>
  <c r="AG284" i="1"/>
  <c r="AF284" i="1"/>
  <c r="AE284" i="1"/>
  <c r="AD284" i="1"/>
  <c r="AC284" i="1"/>
  <c r="AB284" i="1"/>
  <c r="AA284" i="1"/>
  <c r="Z284" i="1"/>
  <c r="Y284" i="1"/>
  <c r="X284" i="1"/>
  <c r="W284" i="1"/>
  <c r="V284" i="1"/>
  <c r="U284" i="1"/>
  <c r="DL283" i="1"/>
  <c r="DK283" i="1"/>
  <c r="DJ283" i="1"/>
  <c r="DI283" i="1"/>
  <c r="DF283" i="1"/>
  <c r="DE283" i="1"/>
  <c r="DD283" i="1"/>
  <c r="DC283" i="1"/>
  <c r="DA283" i="1"/>
  <c r="CZ283" i="1"/>
  <c r="CY283" i="1"/>
  <c r="CW283" i="1"/>
  <c r="CV283" i="1"/>
  <c r="CU283" i="1"/>
  <c r="CS283" i="1"/>
  <c r="CR283" i="1"/>
  <c r="CQ283" i="1"/>
  <c r="CP283" i="1"/>
  <c r="CO283" i="1"/>
  <c r="CN283" i="1"/>
  <c r="CM283" i="1"/>
  <c r="CL283" i="1"/>
  <c r="CJ283" i="1"/>
  <c r="CI283" i="1"/>
  <c r="CH283" i="1"/>
  <c r="CG283" i="1"/>
  <c r="CF283" i="1"/>
  <c r="CE283" i="1"/>
  <c r="CC283" i="1"/>
  <c r="CB283" i="1"/>
  <c r="CA283" i="1"/>
  <c r="BY283" i="1"/>
  <c r="BV283" i="1"/>
  <c r="BU283" i="1"/>
  <c r="BT283" i="1"/>
  <c r="BR283" i="1"/>
  <c r="BQ283" i="1"/>
  <c r="BO283" i="1"/>
  <c r="BN283" i="1"/>
  <c r="BL283" i="1"/>
  <c r="BK283" i="1"/>
  <c r="BJ283" i="1"/>
  <c r="BF283" i="1"/>
  <c r="BE283" i="1"/>
  <c r="BD283" i="1"/>
  <c r="BC283" i="1"/>
  <c r="BB283" i="1"/>
  <c r="BA283" i="1"/>
  <c r="AZ283" i="1"/>
  <c r="AY283" i="1"/>
  <c r="AX283" i="1"/>
  <c r="AW283" i="1"/>
  <c r="AV283" i="1"/>
  <c r="AU283" i="1"/>
  <c r="AT283" i="1"/>
  <c r="AS283" i="1"/>
  <c r="AR283" i="1"/>
  <c r="AQ283" i="1"/>
  <c r="AP283" i="1"/>
  <c r="AO283" i="1"/>
  <c r="AN283" i="1"/>
  <c r="AM283" i="1"/>
  <c r="AL283" i="1"/>
  <c r="AK283" i="1"/>
  <c r="AJ283" i="1"/>
  <c r="AI283" i="1"/>
  <c r="AH283" i="1"/>
  <c r="AG283" i="1"/>
  <c r="AF283" i="1"/>
  <c r="AE283" i="1"/>
  <c r="AD283" i="1"/>
  <c r="AC283" i="1"/>
  <c r="AB283" i="1"/>
  <c r="AA283" i="1"/>
  <c r="Z283" i="1"/>
  <c r="Y283" i="1"/>
  <c r="X283" i="1"/>
  <c r="W283" i="1"/>
  <c r="V283" i="1"/>
  <c r="U283" i="1"/>
  <c r="DL282" i="1"/>
  <c r="DK282" i="1"/>
  <c r="DJ282" i="1"/>
  <c r="DI282" i="1"/>
  <c r="DF282" i="1"/>
  <c r="DE282" i="1"/>
  <c r="DD282" i="1"/>
  <c r="DC282" i="1"/>
  <c r="DA282" i="1"/>
  <c r="CZ282" i="1"/>
  <c r="CY282" i="1"/>
  <c r="CW282" i="1"/>
  <c r="CV282" i="1"/>
  <c r="CU282" i="1"/>
  <c r="CS282" i="1"/>
  <c r="CR282" i="1"/>
  <c r="CQ282" i="1"/>
  <c r="CP282" i="1"/>
  <c r="CO282" i="1"/>
  <c r="CN282" i="1"/>
  <c r="CM282" i="1"/>
  <c r="CL282" i="1"/>
  <c r="CJ282" i="1"/>
  <c r="CI282" i="1"/>
  <c r="CH282" i="1"/>
  <c r="CG282" i="1"/>
  <c r="CF282" i="1"/>
  <c r="CE282" i="1"/>
  <c r="CC282" i="1"/>
  <c r="CB282" i="1"/>
  <c r="CA282" i="1"/>
  <c r="BY282" i="1"/>
  <c r="BV282" i="1"/>
  <c r="BU282" i="1"/>
  <c r="BT282" i="1"/>
  <c r="BR282" i="1"/>
  <c r="BQ282" i="1"/>
  <c r="BO282" i="1"/>
  <c r="BN282" i="1"/>
  <c r="BL282" i="1"/>
  <c r="BK282" i="1"/>
  <c r="BJ282" i="1"/>
  <c r="BF282" i="1"/>
  <c r="BE282" i="1"/>
  <c r="BD282" i="1"/>
  <c r="BC282" i="1"/>
  <c r="BB282" i="1"/>
  <c r="BA282" i="1"/>
  <c r="AZ282" i="1"/>
  <c r="AY282" i="1"/>
  <c r="AX282" i="1"/>
  <c r="AW282" i="1"/>
  <c r="AV282" i="1"/>
  <c r="AU282" i="1"/>
  <c r="AT282" i="1"/>
  <c r="AS282" i="1"/>
  <c r="AR282" i="1"/>
  <c r="AQ282" i="1"/>
  <c r="AP282" i="1"/>
  <c r="AO282" i="1"/>
  <c r="AN282" i="1"/>
  <c r="AM282" i="1"/>
  <c r="AL282" i="1"/>
  <c r="AK282" i="1"/>
  <c r="AJ282" i="1"/>
  <c r="AI282" i="1"/>
  <c r="AH282" i="1"/>
  <c r="AG282" i="1"/>
  <c r="AF282" i="1"/>
  <c r="AE282" i="1"/>
  <c r="AD282" i="1"/>
  <c r="AC282" i="1"/>
  <c r="AB282" i="1"/>
  <c r="AA282" i="1"/>
  <c r="Z282" i="1"/>
  <c r="Y282" i="1"/>
  <c r="X282" i="1"/>
  <c r="W282" i="1"/>
  <c r="V282" i="1"/>
  <c r="U282" i="1"/>
  <c r="DL281" i="1"/>
  <c r="DK281" i="1"/>
  <c r="DJ281" i="1"/>
  <c r="DI281" i="1"/>
  <c r="DF281" i="1"/>
  <c r="DE281" i="1"/>
  <c r="DD281" i="1"/>
  <c r="DC281" i="1"/>
  <c r="DA281" i="1"/>
  <c r="CZ281" i="1"/>
  <c r="CY281" i="1"/>
  <c r="CW281" i="1"/>
  <c r="CV281" i="1"/>
  <c r="CU281" i="1"/>
  <c r="CS281" i="1"/>
  <c r="CR281" i="1"/>
  <c r="CQ281" i="1"/>
  <c r="CP281" i="1"/>
  <c r="CO281" i="1"/>
  <c r="CN281" i="1"/>
  <c r="CM281" i="1"/>
  <c r="CL281" i="1"/>
  <c r="CJ281" i="1"/>
  <c r="CI281" i="1"/>
  <c r="CH281" i="1"/>
  <c r="CG281" i="1"/>
  <c r="CF281" i="1"/>
  <c r="CE281" i="1"/>
  <c r="CC281" i="1"/>
  <c r="CB281" i="1"/>
  <c r="CA281" i="1"/>
  <c r="BY281" i="1"/>
  <c r="BV281" i="1"/>
  <c r="BU281" i="1"/>
  <c r="BT281" i="1"/>
  <c r="BR281" i="1"/>
  <c r="BQ281" i="1"/>
  <c r="BO281" i="1"/>
  <c r="BN281" i="1"/>
  <c r="BL281" i="1"/>
  <c r="BK281" i="1"/>
  <c r="BJ281" i="1"/>
  <c r="BF281" i="1"/>
  <c r="BE281" i="1"/>
  <c r="BD281" i="1"/>
  <c r="BC281" i="1"/>
  <c r="BB281" i="1"/>
  <c r="BA281" i="1"/>
  <c r="AZ281" i="1"/>
  <c r="AY281" i="1"/>
  <c r="AX281" i="1"/>
  <c r="AW281" i="1"/>
  <c r="AV281" i="1"/>
  <c r="AU281" i="1"/>
  <c r="AT281" i="1"/>
  <c r="AS281" i="1"/>
  <c r="AR281" i="1"/>
  <c r="AQ281" i="1"/>
  <c r="AP281" i="1"/>
  <c r="AO281" i="1"/>
  <c r="AN281" i="1"/>
  <c r="AM281" i="1"/>
  <c r="AL281" i="1"/>
  <c r="AK281" i="1"/>
  <c r="AJ281" i="1"/>
  <c r="AI281" i="1"/>
  <c r="AH281" i="1"/>
  <c r="AG281" i="1"/>
  <c r="AF281" i="1"/>
  <c r="AE281" i="1"/>
  <c r="AD281" i="1"/>
  <c r="AC281" i="1"/>
  <c r="AB281" i="1"/>
  <c r="AA281" i="1"/>
  <c r="Z281" i="1"/>
  <c r="Y281" i="1"/>
  <c r="X281" i="1"/>
  <c r="W281" i="1"/>
  <c r="V281" i="1"/>
  <c r="U281" i="1"/>
  <c r="DL280" i="1"/>
  <c r="DK280" i="1"/>
  <c r="DJ280" i="1"/>
  <c r="DI280" i="1"/>
  <c r="DF280" i="1"/>
  <c r="DE280" i="1"/>
  <c r="DD280" i="1"/>
  <c r="DC280" i="1"/>
  <c r="DA280" i="1"/>
  <c r="CZ280" i="1"/>
  <c r="CY280" i="1"/>
  <c r="CW280" i="1"/>
  <c r="CV280" i="1"/>
  <c r="CU280" i="1"/>
  <c r="CS280" i="1"/>
  <c r="CR280" i="1"/>
  <c r="CQ280" i="1"/>
  <c r="CP280" i="1"/>
  <c r="CO280" i="1"/>
  <c r="CN280" i="1"/>
  <c r="CM280" i="1"/>
  <c r="CL280" i="1"/>
  <c r="CJ280" i="1"/>
  <c r="CI280" i="1"/>
  <c r="CH280" i="1"/>
  <c r="CG280" i="1"/>
  <c r="CF280" i="1"/>
  <c r="CE280" i="1"/>
  <c r="CC280" i="1"/>
  <c r="CB280" i="1"/>
  <c r="CA280" i="1"/>
  <c r="BY280" i="1"/>
  <c r="BV280" i="1"/>
  <c r="BU280" i="1"/>
  <c r="BT280" i="1"/>
  <c r="BR280" i="1"/>
  <c r="BQ280" i="1"/>
  <c r="BO280" i="1"/>
  <c r="BN280" i="1"/>
  <c r="BL280" i="1"/>
  <c r="BK280" i="1"/>
  <c r="BJ280" i="1"/>
  <c r="BF280" i="1"/>
  <c r="BE280" i="1"/>
  <c r="BD280" i="1"/>
  <c r="BC280" i="1"/>
  <c r="BB280" i="1"/>
  <c r="BA280" i="1"/>
  <c r="AZ280" i="1"/>
  <c r="AY280" i="1"/>
  <c r="AX280" i="1"/>
  <c r="AW280" i="1"/>
  <c r="AV280" i="1"/>
  <c r="AU280" i="1"/>
  <c r="AT280" i="1"/>
  <c r="AS280" i="1"/>
  <c r="AR280" i="1"/>
  <c r="AQ280" i="1"/>
  <c r="AP280" i="1"/>
  <c r="AO280" i="1"/>
  <c r="AN280" i="1"/>
  <c r="AM280" i="1"/>
  <c r="AL280" i="1"/>
  <c r="AK280" i="1"/>
  <c r="AJ280" i="1"/>
  <c r="AI280" i="1"/>
  <c r="AH280" i="1"/>
  <c r="AG280" i="1"/>
  <c r="AF280" i="1"/>
  <c r="AE280" i="1"/>
  <c r="AD280" i="1"/>
  <c r="AC280" i="1"/>
  <c r="AB280" i="1"/>
  <c r="AA280" i="1"/>
  <c r="Z280" i="1"/>
  <c r="Y280" i="1"/>
  <c r="X280" i="1"/>
  <c r="W280" i="1"/>
  <c r="V280" i="1"/>
  <c r="U280" i="1"/>
  <c r="DL279" i="1"/>
  <c r="DK279" i="1"/>
  <c r="DJ279" i="1"/>
  <c r="DI279" i="1"/>
  <c r="DF279" i="1"/>
  <c r="DE279" i="1"/>
  <c r="DD279" i="1"/>
  <c r="DC279" i="1"/>
  <c r="DA279" i="1"/>
  <c r="CZ279" i="1"/>
  <c r="CY279" i="1"/>
  <c r="CW279" i="1"/>
  <c r="CV279" i="1"/>
  <c r="CU279" i="1"/>
  <c r="CS279" i="1"/>
  <c r="CR279" i="1"/>
  <c r="CQ279" i="1"/>
  <c r="CP279" i="1"/>
  <c r="CO279" i="1"/>
  <c r="CN279" i="1"/>
  <c r="CM279" i="1"/>
  <c r="CL279" i="1"/>
  <c r="CJ279" i="1"/>
  <c r="CI279" i="1"/>
  <c r="CH279" i="1"/>
  <c r="CG279" i="1"/>
  <c r="CF279" i="1"/>
  <c r="CE279" i="1"/>
  <c r="CC279" i="1"/>
  <c r="CB279" i="1"/>
  <c r="CA279" i="1"/>
  <c r="BY279" i="1"/>
  <c r="BV279" i="1"/>
  <c r="BU279" i="1"/>
  <c r="BT279" i="1"/>
  <c r="BR279" i="1"/>
  <c r="BQ279" i="1"/>
  <c r="BO279" i="1"/>
  <c r="BN279" i="1"/>
  <c r="BL279" i="1"/>
  <c r="BK279" i="1"/>
  <c r="BJ279" i="1"/>
  <c r="BF279" i="1"/>
  <c r="BE279" i="1"/>
  <c r="BD279" i="1"/>
  <c r="BC279" i="1"/>
  <c r="BB279" i="1"/>
  <c r="BA279" i="1"/>
  <c r="AZ279" i="1"/>
  <c r="AY279" i="1"/>
  <c r="AX279" i="1"/>
  <c r="AW279" i="1"/>
  <c r="AV279" i="1"/>
  <c r="AU279" i="1"/>
  <c r="AT279" i="1"/>
  <c r="AS279" i="1"/>
  <c r="AR279" i="1"/>
  <c r="AQ279" i="1"/>
  <c r="AP279" i="1"/>
  <c r="AO279" i="1"/>
  <c r="AN279" i="1"/>
  <c r="AM279" i="1"/>
  <c r="AL279" i="1"/>
  <c r="AK279" i="1"/>
  <c r="AJ279" i="1"/>
  <c r="AI279" i="1"/>
  <c r="AH279" i="1"/>
  <c r="AG279" i="1"/>
  <c r="AF279" i="1"/>
  <c r="AE279" i="1"/>
  <c r="AD279" i="1"/>
  <c r="AC279" i="1"/>
  <c r="AB279" i="1"/>
  <c r="AA279" i="1"/>
  <c r="Z279" i="1"/>
  <c r="Y279" i="1"/>
  <c r="X279" i="1"/>
  <c r="W279" i="1"/>
  <c r="V279" i="1"/>
  <c r="U279" i="1"/>
  <c r="DL278" i="1"/>
  <c r="DK278" i="1"/>
  <c r="DJ278" i="1"/>
  <c r="DI278" i="1"/>
  <c r="DF278" i="1"/>
  <c r="DE278" i="1"/>
  <c r="DD278" i="1"/>
  <c r="DC278" i="1"/>
  <c r="DA278" i="1"/>
  <c r="CZ278" i="1"/>
  <c r="CY278" i="1"/>
  <c r="CW278" i="1"/>
  <c r="CV278" i="1"/>
  <c r="CU278" i="1"/>
  <c r="CS278" i="1"/>
  <c r="CR278" i="1"/>
  <c r="CQ278" i="1"/>
  <c r="CP278" i="1"/>
  <c r="CO278" i="1"/>
  <c r="CN278" i="1"/>
  <c r="CM278" i="1"/>
  <c r="CL278" i="1"/>
  <c r="CJ278" i="1"/>
  <c r="CI278" i="1"/>
  <c r="CH278" i="1"/>
  <c r="CG278" i="1"/>
  <c r="CF278" i="1"/>
  <c r="CE278" i="1"/>
  <c r="CC278" i="1"/>
  <c r="CB278" i="1"/>
  <c r="CA278" i="1"/>
  <c r="BY278" i="1"/>
  <c r="BV278" i="1"/>
  <c r="BU278" i="1"/>
  <c r="BT278" i="1"/>
  <c r="BR278" i="1"/>
  <c r="BQ278" i="1"/>
  <c r="BO278" i="1"/>
  <c r="BN278" i="1"/>
  <c r="BL278" i="1"/>
  <c r="BK278" i="1"/>
  <c r="BJ278" i="1"/>
  <c r="BF278" i="1"/>
  <c r="BE278" i="1"/>
  <c r="BD278" i="1"/>
  <c r="BC278" i="1"/>
  <c r="BB278" i="1"/>
  <c r="BA278" i="1"/>
  <c r="AZ278" i="1"/>
  <c r="AY278" i="1"/>
  <c r="AX278" i="1"/>
  <c r="AW278" i="1"/>
  <c r="AV278" i="1"/>
  <c r="AU278" i="1"/>
  <c r="AT278" i="1"/>
  <c r="AS278" i="1"/>
  <c r="AR278" i="1"/>
  <c r="AQ278" i="1"/>
  <c r="AP278" i="1"/>
  <c r="AO278" i="1"/>
  <c r="AN278" i="1"/>
  <c r="AM278" i="1"/>
  <c r="AL278" i="1"/>
  <c r="AK278" i="1"/>
  <c r="AJ278" i="1"/>
  <c r="AI278" i="1"/>
  <c r="AH278" i="1"/>
  <c r="AG278" i="1"/>
  <c r="AF278" i="1"/>
  <c r="AE278" i="1"/>
  <c r="AD278" i="1"/>
  <c r="AC278" i="1"/>
  <c r="AB278" i="1"/>
  <c r="AA278" i="1"/>
  <c r="Z278" i="1"/>
  <c r="Y278" i="1"/>
  <c r="X278" i="1"/>
  <c r="W278" i="1"/>
  <c r="V278" i="1"/>
  <c r="U278" i="1"/>
  <c r="DL277" i="1"/>
  <c r="DK277" i="1"/>
  <c r="DJ277" i="1"/>
  <c r="DI277" i="1"/>
  <c r="DF277" i="1"/>
  <c r="DE277" i="1"/>
  <c r="DD277" i="1"/>
  <c r="DC277" i="1"/>
  <c r="DA277" i="1"/>
  <c r="CZ277" i="1"/>
  <c r="CY277" i="1"/>
  <c r="CW277" i="1"/>
  <c r="CV277" i="1"/>
  <c r="CU277" i="1"/>
  <c r="CS277" i="1"/>
  <c r="CR277" i="1"/>
  <c r="CQ277" i="1"/>
  <c r="CP277" i="1"/>
  <c r="CO277" i="1"/>
  <c r="CN277" i="1"/>
  <c r="CM277" i="1"/>
  <c r="CL277" i="1"/>
  <c r="CJ277" i="1"/>
  <c r="CI277" i="1"/>
  <c r="CH277" i="1"/>
  <c r="CG277" i="1"/>
  <c r="CF277" i="1"/>
  <c r="CE277" i="1"/>
  <c r="CC277" i="1"/>
  <c r="CB277" i="1"/>
  <c r="CA277" i="1"/>
  <c r="BY277" i="1"/>
  <c r="BV277" i="1"/>
  <c r="BU277" i="1"/>
  <c r="BT277" i="1"/>
  <c r="BR277" i="1"/>
  <c r="BQ277" i="1"/>
  <c r="BO277" i="1"/>
  <c r="BN277" i="1"/>
  <c r="BL277" i="1"/>
  <c r="BK277" i="1"/>
  <c r="BJ277" i="1"/>
  <c r="BF277" i="1"/>
  <c r="BE277" i="1"/>
  <c r="BD277" i="1"/>
  <c r="BC277" i="1"/>
  <c r="BB277" i="1"/>
  <c r="BA277" i="1"/>
  <c r="AZ277" i="1"/>
  <c r="AY277" i="1"/>
  <c r="AX277" i="1"/>
  <c r="AW277" i="1"/>
  <c r="AV277" i="1"/>
  <c r="AU277" i="1"/>
  <c r="AT277" i="1"/>
  <c r="AS277" i="1"/>
  <c r="AR277" i="1"/>
  <c r="AQ277" i="1"/>
  <c r="AP277" i="1"/>
  <c r="AO277" i="1"/>
  <c r="AN277" i="1"/>
  <c r="AM277" i="1"/>
  <c r="AL277" i="1"/>
  <c r="AK277" i="1"/>
  <c r="AJ277" i="1"/>
  <c r="AI277" i="1"/>
  <c r="AH277" i="1"/>
  <c r="AG277" i="1"/>
  <c r="AF277" i="1"/>
  <c r="AE277" i="1"/>
  <c r="AD277" i="1"/>
  <c r="AC277" i="1"/>
  <c r="AB277" i="1"/>
  <c r="AA277" i="1"/>
  <c r="Z277" i="1"/>
  <c r="Y277" i="1"/>
  <c r="X277" i="1"/>
  <c r="W277" i="1"/>
  <c r="V277" i="1"/>
  <c r="U277" i="1"/>
  <c r="DL276" i="1"/>
  <c r="DK276" i="1"/>
  <c r="DJ276" i="1"/>
  <c r="DI276" i="1"/>
  <c r="DF276" i="1"/>
  <c r="DE276" i="1"/>
  <c r="DD276" i="1"/>
  <c r="DC276" i="1"/>
  <c r="DA276" i="1"/>
  <c r="CZ276" i="1"/>
  <c r="CY276" i="1"/>
  <c r="CW276" i="1"/>
  <c r="CV276" i="1"/>
  <c r="CU276" i="1"/>
  <c r="CS276" i="1"/>
  <c r="CR276" i="1"/>
  <c r="CQ276" i="1"/>
  <c r="CP276" i="1"/>
  <c r="CO276" i="1"/>
  <c r="CN276" i="1"/>
  <c r="CM276" i="1"/>
  <c r="CL276" i="1"/>
  <c r="CJ276" i="1"/>
  <c r="CI276" i="1"/>
  <c r="CH276" i="1"/>
  <c r="CG276" i="1"/>
  <c r="CF276" i="1"/>
  <c r="CE276" i="1"/>
  <c r="CC276" i="1"/>
  <c r="CB276" i="1"/>
  <c r="CA276" i="1"/>
  <c r="BY276" i="1"/>
  <c r="BV276" i="1"/>
  <c r="BU276" i="1"/>
  <c r="BT276" i="1"/>
  <c r="BR276" i="1"/>
  <c r="BQ276" i="1"/>
  <c r="BO276" i="1"/>
  <c r="BN276" i="1"/>
  <c r="BL276" i="1"/>
  <c r="BK276" i="1"/>
  <c r="BJ276" i="1"/>
  <c r="BF276" i="1"/>
  <c r="BE276" i="1"/>
  <c r="BD276" i="1"/>
  <c r="BC276" i="1"/>
  <c r="BB276" i="1"/>
  <c r="BA276" i="1"/>
  <c r="AZ276" i="1"/>
  <c r="AY276" i="1"/>
  <c r="AX276" i="1"/>
  <c r="AW276" i="1"/>
  <c r="AV276" i="1"/>
  <c r="AU276" i="1"/>
  <c r="AT276" i="1"/>
  <c r="AS276" i="1"/>
  <c r="AR276" i="1"/>
  <c r="AQ276" i="1"/>
  <c r="AP276" i="1"/>
  <c r="AO276" i="1"/>
  <c r="AN276" i="1"/>
  <c r="AM276" i="1"/>
  <c r="AL276" i="1"/>
  <c r="AK276" i="1"/>
  <c r="AJ276" i="1"/>
  <c r="AI276" i="1"/>
  <c r="AH276" i="1"/>
  <c r="AG276" i="1"/>
  <c r="AF276" i="1"/>
  <c r="AE276" i="1"/>
  <c r="AD276" i="1"/>
  <c r="AC276" i="1"/>
  <c r="AB276" i="1"/>
  <c r="AA276" i="1"/>
  <c r="Z276" i="1"/>
  <c r="Y276" i="1"/>
  <c r="X276" i="1"/>
  <c r="W276" i="1"/>
  <c r="V276" i="1"/>
  <c r="U276" i="1"/>
  <c r="DL275" i="1"/>
  <c r="DK275" i="1"/>
  <c r="DJ275" i="1"/>
  <c r="DI275" i="1"/>
  <c r="DF275" i="1"/>
  <c r="DE275" i="1"/>
  <c r="DD275" i="1"/>
  <c r="DC275" i="1"/>
  <c r="DA275" i="1"/>
  <c r="CZ275" i="1"/>
  <c r="CY275" i="1"/>
  <c r="CW275" i="1"/>
  <c r="CV275" i="1"/>
  <c r="CU275" i="1"/>
  <c r="CS275" i="1"/>
  <c r="CR275" i="1"/>
  <c r="CQ275" i="1"/>
  <c r="CP275" i="1"/>
  <c r="CO275" i="1"/>
  <c r="CN275" i="1"/>
  <c r="CM275" i="1"/>
  <c r="CL275" i="1"/>
  <c r="CJ275" i="1"/>
  <c r="CI275" i="1"/>
  <c r="CH275" i="1"/>
  <c r="CG275" i="1"/>
  <c r="CF275" i="1"/>
  <c r="CE275" i="1"/>
  <c r="CC275" i="1"/>
  <c r="CB275" i="1"/>
  <c r="CA275" i="1"/>
  <c r="BY275" i="1"/>
  <c r="BV275" i="1"/>
  <c r="BU275" i="1"/>
  <c r="BT275" i="1"/>
  <c r="BR275" i="1"/>
  <c r="BQ275" i="1"/>
  <c r="BO275" i="1"/>
  <c r="BN275" i="1"/>
  <c r="BL275" i="1"/>
  <c r="BK275" i="1"/>
  <c r="BJ275" i="1"/>
  <c r="BF275" i="1"/>
  <c r="BE275" i="1"/>
  <c r="BD275" i="1"/>
  <c r="BC275" i="1"/>
  <c r="BB275" i="1"/>
  <c r="BA275" i="1"/>
  <c r="AZ275" i="1"/>
  <c r="AY275" i="1"/>
  <c r="AX275" i="1"/>
  <c r="AW275" i="1"/>
  <c r="AV275" i="1"/>
  <c r="AU275" i="1"/>
  <c r="AT275" i="1"/>
  <c r="AS275" i="1"/>
  <c r="AR275" i="1"/>
  <c r="AQ275" i="1"/>
  <c r="AP275" i="1"/>
  <c r="AO275" i="1"/>
  <c r="AN275" i="1"/>
  <c r="AM275" i="1"/>
  <c r="AL275" i="1"/>
  <c r="AK275" i="1"/>
  <c r="AJ275" i="1"/>
  <c r="AI275" i="1"/>
  <c r="AH275" i="1"/>
  <c r="AG275" i="1"/>
  <c r="AF275" i="1"/>
  <c r="AE275" i="1"/>
  <c r="AD275" i="1"/>
  <c r="AC275" i="1"/>
  <c r="AB275" i="1"/>
  <c r="AA275" i="1"/>
  <c r="Z275" i="1"/>
  <c r="Y275" i="1"/>
  <c r="X275" i="1"/>
  <c r="W275" i="1"/>
  <c r="V275" i="1"/>
  <c r="U275" i="1"/>
  <c r="DL274" i="1"/>
  <c r="DK274" i="1"/>
  <c r="DJ274" i="1"/>
  <c r="DI274" i="1"/>
  <c r="DF274" i="1"/>
  <c r="DE274" i="1"/>
  <c r="DD274" i="1"/>
  <c r="DC274" i="1"/>
  <c r="DA274" i="1"/>
  <c r="CZ274" i="1"/>
  <c r="CY274" i="1"/>
  <c r="CW274" i="1"/>
  <c r="CV274" i="1"/>
  <c r="CU274" i="1"/>
  <c r="CS274" i="1"/>
  <c r="CR274" i="1"/>
  <c r="CQ274" i="1"/>
  <c r="CP274" i="1"/>
  <c r="CO274" i="1"/>
  <c r="CN274" i="1"/>
  <c r="CM274" i="1"/>
  <c r="CL274" i="1"/>
  <c r="CJ274" i="1"/>
  <c r="CI274" i="1"/>
  <c r="CH274" i="1"/>
  <c r="CG274" i="1"/>
  <c r="CF274" i="1"/>
  <c r="CE274" i="1"/>
  <c r="CC274" i="1"/>
  <c r="CB274" i="1"/>
  <c r="CA274" i="1"/>
  <c r="BY274" i="1"/>
  <c r="BV274" i="1"/>
  <c r="BU274" i="1"/>
  <c r="BT274" i="1"/>
  <c r="BR274" i="1"/>
  <c r="BQ274" i="1"/>
  <c r="BO274" i="1"/>
  <c r="BN274" i="1"/>
  <c r="BL274" i="1"/>
  <c r="BK274" i="1"/>
  <c r="BJ274" i="1"/>
  <c r="BF274" i="1"/>
  <c r="BE274" i="1"/>
  <c r="BD274" i="1"/>
  <c r="BC274" i="1"/>
  <c r="BB274" i="1"/>
  <c r="BA274" i="1"/>
  <c r="AZ274" i="1"/>
  <c r="AY274" i="1"/>
  <c r="AX274" i="1"/>
  <c r="AW274" i="1"/>
  <c r="AV274" i="1"/>
  <c r="AU274" i="1"/>
  <c r="AT274" i="1"/>
  <c r="AS274" i="1"/>
  <c r="AR274" i="1"/>
  <c r="AQ274" i="1"/>
  <c r="AP274" i="1"/>
  <c r="AO274" i="1"/>
  <c r="AN274" i="1"/>
  <c r="AM274" i="1"/>
  <c r="AL274" i="1"/>
  <c r="AK274" i="1"/>
  <c r="AJ274" i="1"/>
  <c r="AI274" i="1"/>
  <c r="AH274" i="1"/>
  <c r="AG274" i="1"/>
  <c r="AF274" i="1"/>
  <c r="AE274" i="1"/>
  <c r="AD274" i="1"/>
  <c r="AC274" i="1"/>
  <c r="AB274" i="1"/>
  <c r="AA274" i="1"/>
  <c r="Z274" i="1"/>
  <c r="Y274" i="1"/>
  <c r="X274" i="1"/>
  <c r="W274" i="1"/>
  <c r="V274" i="1"/>
  <c r="U274" i="1"/>
  <c r="DL273" i="1"/>
  <c r="DK273" i="1"/>
  <c r="DJ273" i="1"/>
  <c r="DI273" i="1"/>
  <c r="DF273" i="1"/>
  <c r="DE273" i="1"/>
  <c r="DD273" i="1"/>
  <c r="DC273" i="1"/>
  <c r="DA273" i="1"/>
  <c r="CZ273" i="1"/>
  <c r="CY273" i="1"/>
  <c r="CW273" i="1"/>
  <c r="CV273" i="1"/>
  <c r="CU273" i="1"/>
  <c r="CS273" i="1"/>
  <c r="CR273" i="1"/>
  <c r="CQ273" i="1"/>
  <c r="CP273" i="1"/>
  <c r="CO273" i="1"/>
  <c r="CN273" i="1"/>
  <c r="CM273" i="1"/>
  <c r="CL273" i="1"/>
  <c r="CJ273" i="1"/>
  <c r="CI273" i="1"/>
  <c r="CH273" i="1"/>
  <c r="CG273" i="1"/>
  <c r="CF273" i="1"/>
  <c r="CE273" i="1"/>
  <c r="CC273" i="1"/>
  <c r="CB273" i="1"/>
  <c r="CA273" i="1"/>
  <c r="BY273" i="1"/>
  <c r="BV273" i="1"/>
  <c r="BU273" i="1"/>
  <c r="BT273" i="1"/>
  <c r="BR273" i="1"/>
  <c r="BQ273" i="1"/>
  <c r="BO273" i="1"/>
  <c r="BN273" i="1"/>
  <c r="BL273" i="1"/>
  <c r="BK273" i="1"/>
  <c r="BJ273" i="1"/>
  <c r="BF273" i="1"/>
  <c r="BE273" i="1"/>
  <c r="BD273" i="1"/>
  <c r="BC273" i="1"/>
  <c r="BB273" i="1"/>
  <c r="BA273" i="1"/>
  <c r="AZ273" i="1"/>
  <c r="AY273" i="1"/>
  <c r="AX273" i="1"/>
  <c r="AW273" i="1"/>
  <c r="AV273" i="1"/>
  <c r="AU273" i="1"/>
  <c r="AT273" i="1"/>
  <c r="AS273" i="1"/>
  <c r="AR273" i="1"/>
  <c r="AQ273" i="1"/>
  <c r="AP273" i="1"/>
  <c r="AO273" i="1"/>
  <c r="AN273" i="1"/>
  <c r="AM273" i="1"/>
  <c r="AL273" i="1"/>
  <c r="AK273" i="1"/>
  <c r="AJ273" i="1"/>
  <c r="AI273" i="1"/>
  <c r="AH273" i="1"/>
  <c r="AG273" i="1"/>
  <c r="AF273" i="1"/>
  <c r="AE273" i="1"/>
  <c r="AD273" i="1"/>
  <c r="AC273" i="1"/>
  <c r="AB273" i="1"/>
  <c r="AA273" i="1"/>
  <c r="Z273" i="1"/>
  <c r="Y273" i="1"/>
  <c r="X273" i="1"/>
  <c r="W273" i="1"/>
  <c r="V273" i="1"/>
  <c r="U273" i="1"/>
  <c r="DL272" i="1"/>
  <c r="DK272" i="1"/>
  <c r="DJ272" i="1"/>
  <c r="DI272" i="1"/>
  <c r="DF272" i="1"/>
  <c r="DE272" i="1"/>
  <c r="DD272" i="1"/>
  <c r="DC272" i="1"/>
  <c r="DA272" i="1"/>
  <c r="CZ272" i="1"/>
  <c r="CY272" i="1"/>
  <c r="CW272" i="1"/>
  <c r="CV272" i="1"/>
  <c r="CU272" i="1"/>
  <c r="CS272" i="1"/>
  <c r="CR272" i="1"/>
  <c r="CQ272" i="1"/>
  <c r="CP272" i="1"/>
  <c r="CO272" i="1"/>
  <c r="CN272" i="1"/>
  <c r="CM272" i="1"/>
  <c r="CL272" i="1"/>
  <c r="CJ272" i="1"/>
  <c r="CI272" i="1"/>
  <c r="CH272" i="1"/>
  <c r="CG272" i="1"/>
  <c r="CF272" i="1"/>
  <c r="CE272" i="1"/>
  <c r="CC272" i="1"/>
  <c r="CB272" i="1"/>
  <c r="CA272" i="1"/>
  <c r="BY272" i="1"/>
  <c r="BV272" i="1"/>
  <c r="BU272" i="1"/>
  <c r="BT272" i="1"/>
  <c r="BR272" i="1"/>
  <c r="BQ272" i="1"/>
  <c r="BO272" i="1"/>
  <c r="BN272" i="1"/>
  <c r="BL272" i="1"/>
  <c r="BK272" i="1"/>
  <c r="BJ272" i="1"/>
  <c r="BF272" i="1"/>
  <c r="BE272" i="1"/>
  <c r="BD272" i="1"/>
  <c r="BC272" i="1"/>
  <c r="BB272" i="1"/>
  <c r="BA272" i="1"/>
  <c r="AZ272" i="1"/>
  <c r="AY272" i="1"/>
  <c r="AX272" i="1"/>
  <c r="AW272" i="1"/>
  <c r="AV272" i="1"/>
  <c r="AU272" i="1"/>
  <c r="AT272" i="1"/>
  <c r="AS272" i="1"/>
  <c r="AR272" i="1"/>
  <c r="AQ272" i="1"/>
  <c r="AP272" i="1"/>
  <c r="AO272" i="1"/>
  <c r="AN272" i="1"/>
  <c r="AM272" i="1"/>
  <c r="AL272" i="1"/>
  <c r="AK272" i="1"/>
  <c r="AJ272" i="1"/>
  <c r="AI272" i="1"/>
  <c r="AH272" i="1"/>
  <c r="AG272" i="1"/>
  <c r="AF272" i="1"/>
  <c r="AE272" i="1"/>
  <c r="AD272" i="1"/>
  <c r="AC272" i="1"/>
  <c r="AB272" i="1"/>
  <c r="AA272" i="1"/>
  <c r="Z272" i="1"/>
  <c r="Y272" i="1"/>
  <c r="X272" i="1"/>
  <c r="W272" i="1"/>
  <c r="V272" i="1"/>
  <c r="U272" i="1"/>
  <c r="DL271" i="1"/>
  <c r="DK271" i="1"/>
  <c r="DJ271" i="1"/>
  <c r="DI271" i="1"/>
  <c r="DF271" i="1"/>
  <c r="DE271" i="1"/>
  <c r="DD271" i="1"/>
  <c r="DC271" i="1"/>
  <c r="DA271" i="1"/>
  <c r="CZ271" i="1"/>
  <c r="CY271" i="1"/>
  <c r="CW271" i="1"/>
  <c r="CV271" i="1"/>
  <c r="CU271" i="1"/>
  <c r="CS271" i="1"/>
  <c r="CR271" i="1"/>
  <c r="CQ271" i="1"/>
  <c r="CP271" i="1"/>
  <c r="CO271" i="1"/>
  <c r="CN271" i="1"/>
  <c r="CM271" i="1"/>
  <c r="CL271" i="1"/>
  <c r="CJ271" i="1"/>
  <c r="CI271" i="1"/>
  <c r="CH271" i="1"/>
  <c r="CG271" i="1"/>
  <c r="CF271" i="1"/>
  <c r="CE271" i="1"/>
  <c r="CC271" i="1"/>
  <c r="CB271" i="1"/>
  <c r="CA271" i="1"/>
  <c r="BY271" i="1"/>
  <c r="BV271" i="1"/>
  <c r="BU271" i="1"/>
  <c r="BT271" i="1"/>
  <c r="BR271" i="1"/>
  <c r="BQ271" i="1"/>
  <c r="BO271" i="1"/>
  <c r="BN271" i="1"/>
  <c r="BL271" i="1"/>
  <c r="BK271" i="1"/>
  <c r="BJ271" i="1"/>
  <c r="BF271" i="1"/>
  <c r="BE271" i="1"/>
  <c r="BD271" i="1"/>
  <c r="BC271" i="1"/>
  <c r="BB271" i="1"/>
  <c r="BA271" i="1"/>
  <c r="AZ271" i="1"/>
  <c r="AY271" i="1"/>
  <c r="AX271" i="1"/>
  <c r="AW271" i="1"/>
  <c r="AV271" i="1"/>
  <c r="AU271" i="1"/>
  <c r="AT271" i="1"/>
  <c r="AS271" i="1"/>
  <c r="AR271" i="1"/>
  <c r="AQ271" i="1"/>
  <c r="AP271" i="1"/>
  <c r="AO271" i="1"/>
  <c r="AN271" i="1"/>
  <c r="AM271" i="1"/>
  <c r="AL271" i="1"/>
  <c r="AK271" i="1"/>
  <c r="AJ271" i="1"/>
  <c r="AI271" i="1"/>
  <c r="AH271" i="1"/>
  <c r="AG271" i="1"/>
  <c r="AF271" i="1"/>
  <c r="AE271" i="1"/>
  <c r="AD271" i="1"/>
  <c r="AC271" i="1"/>
  <c r="AB271" i="1"/>
  <c r="AA271" i="1"/>
  <c r="Z271" i="1"/>
  <c r="Y271" i="1"/>
  <c r="X271" i="1"/>
  <c r="W271" i="1"/>
  <c r="V271" i="1"/>
  <c r="U271" i="1"/>
  <c r="DL270" i="1"/>
  <c r="DK270" i="1"/>
  <c r="DJ270" i="1"/>
  <c r="DI270" i="1"/>
  <c r="DF270" i="1"/>
  <c r="DE270" i="1"/>
  <c r="DD270" i="1"/>
  <c r="DC270" i="1"/>
  <c r="DA270" i="1"/>
  <c r="CZ270" i="1"/>
  <c r="CY270" i="1"/>
  <c r="CW270" i="1"/>
  <c r="CV270" i="1"/>
  <c r="CU270" i="1"/>
  <c r="CS270" i="1"/>
  <c r="CR270" i="1"/>
  <c r="CQ270" i="1"/>
  <c r="CP270" i="1"/>
  <c r="CO270" i="1"/>
  <c r="CN270" i="1"/>
  <c r="CM270" i="1"/>
  <c r="CL270" i="1"/>
  <c r="CJ270" i="1"/>
  <c r="CI270" i="1"/>
  <c r="CH270" i="1"/>
  <c r="CG270" i="1"/>
  <c r="CF270" i="1"/>
  <c r="CE270" i="1"/>
  <c r="CC270" i="1"/>
  <c r="CB270" i="1"/>
  <c r="CA270" i="1"/>
  <c r="BY270" i="1"/>
  <c r="BV270" i="1"/>
  <c r="BU270" i="1"/>
  <c r="BT270" i="1"/>
  <c r="BR270" i="1"/>
  <c r="BQ270" i="1"/>
  <c r="BO270" i="1"/>
  <c r="BN270" i="1"/>
  <c r="BL270" i="1"/>
  <c r="BK270" i="1"/>
  <c r="BJ270" i="1"/>
  <c r="BF270" i="1"/>
  <c r="BE270" i="1"/>
  <c r="BD270" i="1"/>
  <c r="BC270" i="1"/>
  <c r="BB270" i="1"/>
  <c r="BA270" i="1"/>
  <c r="AZ270" i="1"/>
  <c r="AY270" i="1"/>
  <c r="AX270" i="1"/>
  <c r="AW270" i="1"/>
  <c r="AV270" i="1"/>
  <c r="AU270" i="1"/>
  <c r="AT270" i="1"/>
  <c r="AS270" i="1"/>
  <c r="AR270" i="1"/>
  <c r="AQ270" i="1"/>
  <c r="AP270" i="1"/>
  <c r="AO270" i="1"/>
  <c r="AN270" i="1"/>
  <c r="AM270" i="1"/>
  <c r="AL270" i="1"/>
  <c r="AK270" i="1"/>
  <c r="AJ270" i="1"/>
  <c r="AI270" i="1"/>
  <c r="AH270" i="1"/>
  <c r="AG270" i="1"/>
  <c r="AF270" i="1"/>
  <c r="AE270" i="1"/>
  <c r="AD270" i="1"/>
  <c r="AC270" i="1"/>
  <c r="AB270" i="1"/>
  <c r="AA270" i="1"/>
  <c r="Z270" i="1"/>
  <c r="Y270" i="1"/>
  <c r="X270" i="1"/>
  <c r="W270" i="1"/>
  <c r="V270" i="1"/>
  <c r="U270" i="1"/>
  <c r="DL269" i="1"/>
  <c r="DK269" i="1"/>
  <c r="DJ269" i="1"/>
  <c r="DI269" i="1"/>
  <c r="DF269" i="1"/>
  <c r="DE269" i="1"/>
  <c r="DD269" i="1"/>
  <c r="DC269" i="1"/>
  <c r="DA269" i="1"/>
  <c r="CZ269" i="1"/>
  <c r="CY269" i="1"/>
  <c r="CW269" i="1"/>
  <c r="CV269" i="1"/>
  <c r="CU269" i="1"/>
  <c r="CS269" i="1"/>
  <c r="CR269" i="1"/>
  <c r="CQ269" i="1"/>
  <c r="CP269" i="1"/>
  <c r="CO269" i="1"/>
  <c r="CN269" i="1"/>
  <c r="CM269" i="1"/>
  <c r="CL269" i="1"/>
  <c r="CJ269" i="1"/>
  <c r="CI269" i="1"/>
  <c r="CH269" i="1"/>
  <c r="CG269" i="1"/>
  <c r="CF269" i="1"/>
  <c r="CE269" i="1"/>
  <c r="CC269" i="1"/>
  <c r="CB269" i="1"/>
  <c r="CA269" i="1"/>
  <c r="BY269" i="1"/>
  <c r="BV269" i="1"/>
  <c r="BU269" i="1"/>
  <c r="BT269" i="1"/>
  <c r="BR269" i="1"/>
  <c r="BQ269" i="1"/>
  <c r="BO269" i="1"/>
  <c r="BN269" i="1"/>
  <c r="BL269" i="1"/>
  <c r="BK269" i="1"/>
  <c r="BJ269" i="1"/>
  <c r="BF269" i="1"/>
  <c r="BE269" i="1"/>
  <c r="BD269" i="1"/>
  <c r="BC269" i="1"/>
  <c r="BB269" i="1"/>
  <c r="BA269" i="1"/>
  <c r="AZ269" i="1"/>
  <c r="AY269" i="1"/>
  <c r="AX269" i="1"/>
  <c r="AW269" i="1"/>
  <c r="AV269" i="1"/>
  <c r="AU269" i="1"/>
  <c r="AT269" i="1"/>
  <c r="AS269" i="1"/>
  <c r="AR269" i="1"/>
  <c r="AQ269" i="1"/>
  <c r="AP269" i="1"/>
  <c r="AO269" i="1"/>
  <c r="AN269" i="1"/>
  <c r="AM269" i="1"/>
  <c r="AL269" i="1"/>
  <c r="AK269" i="1"/>
  <c r="AJ269" i="1"/>
  <c r="AI269" i="1"/>
  <c r="AH269" i="1"/>
  <c r="AG269" i="1"/>
  <c r="AF269" i="1"/>
  <c r="AE269" i="1"/>
  <c r="AD269" i="1"/>
  <c r="AC269" i="1"/>
  <c r="AB269" i="1"/>
  <c r="AA269" i="1"/>
  <c r="Z269" i="1"/>
  <c r="Y269" i="1"/>
  <c r="X269" i="1"/>
  <c r="W269" i="1"/>
  <c r="V269" i="1"/>
  <c r="U269" i="1"/>
  <c r="DL268" i="1"/>
  <c r="DK268" i="1"/>
  <c r="DJ268" i="1"/>
  <c r="DI268" i="1"/>
  <c r="DF268" i="1"/>
  <c r="DE268" i="1"/>
  <c r="DD268" i="1"/>
  <c r="DC268" i="1"/>
  <c r="DA268" i="1"/>
  <c r="CZ268" i="1"/>
  <c r="CY268" i="1"/>
  <c r="CW268" i="1"/>
  <c r="CV268" i="1"/>
  <c r="CU268" i="1"/>
  <c r="CS268" i="1"/>
  <c r="CR268" i="1"/>
  <c r="CQ268" i="1"/>
  <c r="CP268" i="1"/>
  <c r="CO268" i="1"/>
  <c r="CN268" i="1"/>
  <c r="CM268" i="1"/>
  <c r="CL268" i="1"/>
  <c r="CJ268" i="1"/>
  <c r="CI268" i="1"/>
  <c r="CH268" i="1"/>
  <c r="CG268" i="1"/>
  <c r="CF268" i="1"/>
  <c r="CE268" i="1"/>
  <c r="CC268" i="1"/>
  <c r="CB268" i="1"/>
  <c r="CA268" i="1"/>
  <c r="BY268" i="1"/>
  <c r="BV268" i="1"/>
  <c r="BU268" i="1"/>
  <c r="BT268" i="1"/>
  <c r="BR268" i="1"/>
  <c r="BQ268" i="1"/>
  <c r="BO268" i="1"/>
  <c r="BN268" i="1"/>
  <c r="BL268" i="1"/>
  <c r="BK268" i="1"/>
  <c r="BJ268" i="1"/>
  <c r="BF268" i="1"/>
  <c r="BE268" i="1"/>
  <c r="BD268" i="1"/>
  <c r="BC268" i="1"/>
  <c r="BB268" i="1"/>
  <c r="BA268" i="1"/>
  <c r="AZ268" i="1"/>
  <c r="AY268" i="1"/>
  <c r="AX268" i="1"/>
  <c r="AW268" i="1"/>
  <c r="AV268" i="1"/>
  <c r="AU268" i="1"/>
  <c r="AT268" i="1"/>
  <c r="AS268" i="1"/>
  <c r="AR268" i="1"/>
  <c r="AQ268" i="1"/>
  <c r="AP268" i="1"/>
  <c r="AO268" i="1"/>
  <c r="AN268" i="1"/>
  <c r="AM268" i="1"/>
  <c r="AL268" i="1"/>
  <c r="AK268" i="1"/>
  <c r="AJ268" i="1"/>
  <c r="AI268" i="1"/>
  <c r="AH268" i="1"/>
  <c r="AG268" i="1"/>
  <c r="AF268" i="1"/>
  <c r="AE268" i="1"/>
  <c r="AD268" i="1"/>
  <c r="AC268" i="1"/>
  <c r="AB268" i="1"/>
  <c r="AA268" i="1"/>
  <c r="Z268" i="1"/>
  <c r="Y268" i="1"/>
  <c r="X268" i="1"/>
  <c r="W268" i="1"/>
  <c r="V268" i="1"/>
  <c r="U268" i="1"/>
  <c r="DL267" i="1"/>
  <c r="DK267" i="1"/>
  <c r="DJ267" i="1"/>
  <c r="DI267" i="1"/>
  <c r="DF267" i="1"/>
  <c r="DE267" i="1"/>
  <c r="DD267" i="1"/>
  <c r="DC267" i="1"/>
  <c r="DA267" i="1"/>
  <c r="CZ267" i="1"/>
  <c r="CY267" i="1"/>
  <c r="CW267" i="1"/>
  <c r="CV267" i="1"/>
  <c r="CU267" i="1"/>
  <c r="CS267" i="1"/>
  <c r="CR267" i="1"/>
  <c r="CQ267" i="1"/>
  <c r="CP267" i="1"/>
  <c r="CO267" i="1"/>
  <c r="CN267" i="1"/>
  <c r="CM267" i="1"/>
  <c r="CL267" i="1"/>
  <c r="CJ267" i="1"/>
  <c r="CI267" i="1"/>
  <c r="CH267" i="1"/>
  <c r="CG267" i="1"/>
  <c r="CF267" i="1"/>
  <c r="CE267" i="1"/>
  <c r="CC267" i="1"/>
  <c r="CB267" i="1"/>
  <c r="CA267" i="1"/>
  <c r="BY267" i="1"/>
  <c r="BV267" i="1"/>
  <c r="BU267" i="1"/>
  <c r="BT267" i="1"/>
  <c r="BR267" i="1"/>
  <c r="BQ267" i="1"/>
  <c r="BO267" i="1"/>
  <c r="BN267" i="1"/>
  <c r="BL267" i="1"/>
  <c r="BK267" i="1"/>
  <c r="BJ267" i="1"/>
  <c r="BF267" i="1"/>
  <c r="BE267" i="1"/>
  <c r="BD267" i="1"/>
  <c r="BC267" i="1"/>
  <c r="BB267" i="1"/>
  <c r="BA267" i="1"/>
  <c r="AZ267" i="1"/>
  <c r="AY267" i="1"/>
  <c r="AX267" i="1"/>
  <c r="AW267" i="1"/>
  <c r="AV267" i="1"/>
  <c r="AU267" i="1"/>
  <c r="AT267" i="1"/>
  <c r="AS267" i="1"/>
  <c r="AR267" i="1"/>
  <c r="AQ267" i="1"/>
  <c r="AP267" i="1"/>
  <c r="AO267" i="1"/>
  <c r="AN267" i="1"/>
  <c r="AM267" i="1"/>
  <c r="AL267" i="1"/>
  <c r="AK267" i="1"/>
  <c r="AJ267" i="1"/>
  <c r="AI267" i="1"/>
  <c r="AH267" i="1"/>
  <c r="AG267" i="1"/>
  <c r="AF267" i="1"/>
  <c r="AE267" i="1"/>
  <c r="AD267" i="1"/>
  <c r="AC267" i="1"/>
  <c r="AB267" i="1"/>
  <c r="AA267" i="1"/>
  <c r="Z267" i="1"/>
  <c r="Y267" i="1"/>
  <c r="X267" i="1"/>
  <c r="W267" i="1"/>
  <c r="V267" i="1"/>
  <c r="U267" i="1"/>
  <c r="DL266" i="1"/>
  <c r="DK266" i="1"/>
  <c r="DJ266" i="1"/>
  <c r="DI266" i="1"/>
  <c r="DF266" i="1"/>
  <c r="DE266" i="1"/>
  <c r="DD266" i="1"/>
  <c r="DC266" i="1"/>
  <c r="DA266" i="1"/>
  <c r="CZ266" i="1"/>
  <c r="CY266" i="1"/>
  <c r="CW266" i="1"/>
  <c r="CV266" i="1"/>
  <c r="CU266" i="1"/>
  <c r="CS266" i="1"/>
  <c r="CR266" i="1"/>
  <c r="CQ266" i="1"/>
  <c r="CP266" i="1"/>
  <c r="CO266" i="1"/>
  <c r="CN266" i="1"/>
  <c r="CM266" i="1"/>
  <c r="CL266" i="1"/>
  <c r="CJ266" i="1"/>
  <c r="CI266" i="1"/>
  <c r="CH266" i="1"/>
  <c r="CG266" i="1"/>
  <c r="CF266" i="1"/>
  <c r="CE266" i="1"/>
  <c r="CC266" i="1"/>
  <c r="CB266" i="1"/>
  <c r="CA266" i="1"/>
  <c r="BY266" i="1"/>
  <c r="BV266" i="1"/>
  <c r="BU266" i="1"/>
  <c r="BT266" i="1"/>
  <c r="BR266" i="1"/>
  <c r="BQ266" i="1"/>
  <c r="BO266" i="1"/>
  <c r="BN266" i="1"/>
  <c r="BL266" i="1"/>
  <c r="BK266" i="1"/>
  <c r="BJ266" i="1"/>
  <c r="BF266" i="1"/>
  <c r="BE266" i="1"/>
  <c r="BD266" i="1"/>
  <c r="BC266" i="1"/>
  <c r="BB266" i="1"/>
  <c r="BA266" i="1"/>
  <c r="AZ266" i="1"/>
  <c r="AY266" i="1"/>
  <c r="AX266" i="1"/>
  <c r="AW266" i="1"/>
  <c r="AV266" i="1"/>
  <c r="AU266" i="1"/>
  <c r="AT266" i="1"/>
  <c r="AS266" i="1"/>
  <c r="AR266" i="1"/>
  <c r="AQ266" i="1"/>
  <c r="AP266" i="1"/>
  <c r="AO266" i="1"/>
  <c r="AN266" i="1"/>
  <c r="AM266" i="1"/>
  <c r="AL266" i="1"/>
  <c r="AK266" i="1"/>
  <c r="AJ266" i="1"/>
  <c r="AI266" i="1"/>
  <c r="AH266" i="1"/>
  <c r="AG266" i="1"/>
  <c r="AF266" i="1"/>
  <c r="AE266" i="1"/>
  <c r="AD266" i="1"/>
  <c r="AC266" i="1"/>
  <c r="AB266" i="1"/>
  <c r="AA266" i="1"/>
  <c r="Z266" i="1"/>
  <c r="Y266" i="1"/>
  <c r="X266" i="1"/>
  <c r="W266" i="1"/>
  <c r="V266" i="1"/>
  <c r="U266" i="1"/>
  <c r="DL265" i="1"/>
  <c r="DK265" i="1"/>
  <c r="DJ265" i="1"/>
  <c r="DI265" i="1"/>
  <c r="DF265" i="1"/>
  <c r="DE265" i="1"/>
  <c r="DD265" i="1"/>
  <c r="DC265" i="1"/>
  <c r="DA265" i="1"/>
  <c r="CZ265" i="1"/>
  <c r="CY265" i="1"/>
  <c r="CW265" i="1"/>
  <c r="CV265" i="1"/>
  <c r="CU265" i="1"/>
  <c r="CS265" i="1"/>
  <c r="CR265" i="1"/>
  <c r="CQ265" i="1"/>
  <c r="CP265" i="1"/>
  <c r="CO265" i="1"/>
  <c r="CN265" i="1"/>
  <c r="CM265" i="1"/>
  <c r="CL265" i="1"/>
  <c r="CJ265" i="1"/>
  <c r="CI265" i="1"/>
  <c r="CH265" i="1"/>
  <c r="CG265" i="1"/>
  <c r="CF265" i="1"/>
  <c r="CE265" i="1"/>
  <c r="CC265" i="1"/>
  <c r="CB265" i="1"/>
  <c r="CA265" i="1"/>
  <c r="BY265" i="1"/>
  <c r="BV265" i="1"/>
  <c r="BU265" i="1"/>
  <c r="BT265" i="1"/>
  <c r="BR265" i="1"/>
  <c r="BQ265" i="1"/>
  <c r="BO265" i="1"/>
  <c r="BN265" i="1"/>
  <c r="BL265" i="1"/>
  <c r="BK265" i="1"/>
  <c r="BJ265" i="1"/>
  <c r="BF265" i="1"/>
  <c r="BE265" i="1"/>
  <c r="BD265" i="1"/>
  <c r="BC265" i="1"/>
  <c r="BB265" i="1"/>
  <c r="BA265" i="1"/>
  <c r="AZ265" i="1"/>
  <c r="AY265" i="1"/>
  <c r="AX265" i="1"/>
  <c r="AW265" i="1"/>
  <c r="AV265" i="1"/>
  <c r="AU265" i="1"/>
  <c r="AT265" i="1"/>
  <c r="AS265" i="1"/>
  <c r="AR265" i="1"/>
  <c r="AQ265" i="1"/>
  <c r="AP265" i="1"/>
  <c r="AO265" i="1"/>
  <c r="AN265" i="1"/>
  <c r="AM265" i="1"/>
  <c r="AL265" i="1"/>
  <c r="AK265" i="1"/>
  <c r="AJ265" i="1"/>
  <c r="AI265" i="1"/>
  <c r="AH265" i="1"/>
  <c r="AG265" i="1"/>
  <c r="AF265" i="1"/>
  <c r="AE265" i="1"/>
  <c r="AD265" i="1"/>
  <c r="AC265" i="1"/>
  <c r="AB265" i="1"/>
  <c r="AA265" i="1"/>
  <c r="Z265" i="1"/>
  <c r="Y265" i="1"/>
  <c r="X265" i="1"/>
  <c r="W265" i="1"/>
  <c r="V265" i="1"/>
  <c r="U265" i="1"/>
  <c r="DL264" i="1"/>
  <c r="DK264" i="1"/>
  <c r="DJ264" i="1"/>
  <c r="DI264" i="1"/>
  <c r="DF264" i="1"/>
  <c r="DE264" i="1"/>
  <c r="DD264" i="1"/>
  <c r="DC264" i="1"/>
  <c r="DA264" i="1"/>
  <c r="CZ264" i="1"/>
  <c r="CY264" i="1"/>
  <c r="CW264" i="1"/>
  <c r="CV264" i="1"/>
  <c r="CU264" i="1"/>
  <c r="CS264" i="1"/>
  <c r="CR264" i="1"/>
  <c r="CQ264" i="1"/>
  <c r="CP264" i="1"/>
  <c r="CO264" i="1"/>
  <c r="CN264" i="1"/>
  <c r="CM264" i="1"/>
  <c r="CL264" i="1"/>
  <c r="CJ264" i="1"/>
  <c r="CI264" i="1"/>
  <c r="CH264" i="1"/>
  <c r="CG264" i="1"/>
  <c r="CF264" i="1"/>
  <c r="CE264" i="1"/>
  <c r="CC264" i="1"/>
  <c r="CB264" i="1"/>
  <c r="CA264" i="1"/>
  <c r="BY264" i="1"/>
  <c r="BV264" i="1"/>
  <c r="BU264" i="1"/>
  <c r="BT264" i="1"/>
  <c r="BR264" i="1"/>
  <c r="BQ264" i="1"/>
  <c r="BO264" i="1"/>
  <c r="BN264" i="1"/>
  <c r="BL264" i="1"/>
  <c r="BK264" i="1"/>
  <c r="BJ264" i="1"/>
  <c r="BF264" i="1"/>
  <c r="BE264" i="1"/>
  <c r="BD264" i="1"/>
  <c r="BC264" i="1"/>
  <c r="BB264" i="1"/>
  <c r="BA264" i="1"/>
  <c r="AZ264" i="1"/>
  <c r="AY264" i="1"/>
  <c r="AX264" i="1"/>
  <c r="AW264" i="1"/>
  <c r="AV264" i="1"/>
  <c r="AU264" i="1"/>
  <c r="AT264" i="1"/>
  <c r="AS264" i="1"/>
  <c r="AR264" i="1"/>
  <c r="AQ264" i="1"/>
  <c r="AP264" i="1"/>
  <c r="AO264" i="1"/>
  <c r="AN264" i="1"/>
  <c r="AM264" i="1"/>
  <c r="AL264" i="1"/>
  <c r="AK264" i="1"/>
  <c r="AJ264" i="1"/>
  <c r="AI264" i="1"/>
  <c r="AH264" i="1"/>
  <c r="AG264" i="1"/>
  <c r="AF264" i="1"/>
  <c r="AE264" i="1"/>
  <c r="AD264" i="1"/>
  <c r="AC264" i="1"/>
  <c r="AB264" i="1"/>
  <c r="AA264" i="1"/>
  <c r="Z264" i="1"/>
  <c r="Y264" i="1"/>
  <c r="X264" i="1"/>
  <c r="W264" i="1"/>
  <c r="V264" i="1"/>
  <c r="U264" i="1"/>
  <c r="DL263" i="1"/>
  <c r="DK263" i="1"/>
  <c r="DJ263" i="1"/>
  <c r="DI263" i="1"/>
  <c r="DF263" i="1"/>
  <c r="DE263" i="1"/>
  <c r="DD263" i="1"/>
  <c r="DC263" i="1"/>
  <c r="DA263" i="1"/>
  <c r="CZ263" i="1"/>
  <c r="CY263" i="1"/>
  <c r="CW263" i="1"/>
  <c r="CV263" i="1"/>
  <c r="CU263" i="1"/>
  <c r="CS263" i="1"/>
  <c r="CR263" i="1"/>
  <c r="CQ263" i="1"/>
  <c r="CP263" i="1"/>
  <c r="CO263" i="1"/>
  <c r="CN263" i="1"/>
  <c r="CM263" i="1"/>
  <c r="CL263" i="1"/>
  <c r="CJ263" i="1"/>
  <c r="CI263" i="1"/>
  <c r="CH263" i="1"/>
  <c r="CG263" i="1"/>
  <c r="CF263" i="1"/>
  <c r="CE263" i="1"/>
  <c r="CC263" i="1"/>
  <c r="CB263" i="1"/>
  <c r="CA263" i="1"/>
  <c r="BY263" i="1"/>
  <c r="BV263" i="1"/>
  <c r="BU263" i="1"/>
  <c r="BT263" i="1"/>
  <c r="BR263" i="1"/>
  <c r="BQ263" i="1"/>
  <c r="BO263" i="1"/>
  <c r="BN263" i="1"/>
  <c r="BL263" i="1"/>
  <c r="BK263" i="1"/>
  <c r="BJ263" i="1"/>
  <c r="BF263" i="1"/>
  <c r="BE263" i="1"/>
  <c r="BD263" i="1"/>
  <c r="BC263" i="1"/>
  <c r="BB263" i="1"/>
  <c r="BA263" i="1"/>
  <c r="AZ263" i="1"/>
  <c r="AY263" i="1"/>
  <c r="AX263" i="1"/>
  <c r="AW263" i="1"/>
  <c r="AV263" i="1"/>
  <c r="AU263" i="1"/>
  <c r="AT263" i="1"/>
  <c r="AS263" i="1"/>
  <c r="AR263" i="1"/>
  <c r="AQ263" i="1"/>
  <c r="AP263" i="1"/>
  <c r="AO263" i="1"/>
  <c r="AN263" i="1"/>
  <c r="AM263" i="1"/>
  <c r="AL263" i="1"/>
  <c r="AK263" i="1"/>
  <c r="AJ263" i="1"/>
  <c r="AI263" i="1"/>
  <c r="AH263" i="1"/>
  <c r="AG263" i="1"/>
  <c r="AF263" i="1"/>
  <c r="AE263" i="1"/>
  <c r="AD263" i="1"/>
  <c r="AC263" i="1"/>
  <c r="AB263" i="1"/>
  <c r="AA263" i="1"/>
  <c r="Z263" i="1"/>
  <c r="Y263" i="1"/>
  <c r="X263" i="1"/>
  <c r="W263" i="1"/>
  <c r="V263" i="1"/>
  <c r="U263" i="1"/>
  <c r="DL262" i="1"/>
  <c r="DK262" i="1"/>
  <c r="DJ262" i="1"/>
  <c r="DI262" i="1"/>
  <c r="DF262" i="1"/>
  <c r="DE262" i="1"/>
  <c r="DD262" i="1"/>
  <c r="DC262" i="1"/>
  <c r="DA262" i="1"/>
  <c r="CZ262" i="1"/>
  <c r="CY262" i="1"/>
  <c r="CW262" i="1"/>
  <c r="CV262" i="1"/>
  <c r="CU262" i="1"/>
  <c r="CS262" i="1"/>
  <c r="CR262" i="1"/>
  <c r="CQ262" i="1"/>
  <c r="CP262" i="1"/>
  <c r="CO262" i="1"/>
  <c r="CN262" i="1"/>
  <c r="CM262" i="1"/>
  <c r="CL262" i="1"/>
  <c r="CJ262" i="1"/>
  <c r="CI262" i="1"/>
  <c r="CH262" i="1"/>
  <c r="CG262" i="1"/>
  <c r="CF262" i="1"/>
  <c r="CE262" i="1"/>
  <c r="CC262" i="1"/>
  <c r="CB262" i="1"/>
  <c r="CA262" i="1"/>
  <c r="BY262" i="1"/>
  <c r="BV262" i="1"/>
  <c r="BU262" i="1"/>
  <c r="BT262" i="1"/>
  <c r="BR262" i="1"/>
  <c r="BQ262" i="1"/>
  <c r="BO262" i="1"/>
  <c r="BN262" i="1"/>
  <c r="BL262" i="1"/>
  <c r="BK262" i="1"/>
  <c r="BJ262" i="1"/>
  <c r="BF262" i="1"/>
  <c r="BE262" i="1"/>
  <c r="BD262" i="1"/>
  <c r="BC262" i="1"/>
  <c r="BB262" i="1"/>
  <c r="BA262" i="1"/>
  <c r="AZ262" i="1"/>
  <c r="AY262" i="1"/>
  <c r="AX262" i="1"/>
  <c r="AW262" i="1"/>
  <c r="AV262" i="1"/>
  <c r="AU262" i="1"/>
  <c r="AT262" i="1"/>
  <c r="AS262" i="1"/>
  <c r="AR262" i="1"/>
  <c r="AQ262" i="1"/>
  <c r="AP262" i="1"/>
  <c r="AO262" i="1"/>
  <c r="AN262" i="1"/>
  <c r="AM262" i="1"/>
  <c r="AL262" i="1"/>
  <c r="AK262" i="1"/>
  <c r="AJ262" i="1"/>
  <c r="AI262" i="1"/>
  <c r="AH262" i="1"/>
  <c r="AG262" i="1"/>
  <c r="AF262" i="1"/>
  <c r="AE262" i="1"/>
  <c r="AD262" i="1"/>
  <c r="AC262" i="1"/>
  <c r="AB262" i="1"/>
  <c r="AA262" i="1"/>
  <c r="Z262" i="1"/>
  <c r="Y262" i="1"/>
  <c r="X262" i="1"/>
  <c r="W262" i="1"/>
  <c r="V262" i="1"/>
  <c r="U262" i="1"/>
  <c r="DL261" i="1"/>
  <c r="DK261" i="1"/>
  <c r="DJ261" i="1"/>
  <c r="DI261" i="1"/>
  <c r="DF261" i="1"/>
  <c r="DE261" i="1"/>
  <c r="DD261" i="1"/>
  <c r="DC261" i="1"/>
  <c r="DA261" i="1"/>
  <c r="CZ261" i="1"/>
  <c r="CY261" i="1"/>
  <c r="CW261" i="1"/>
  <c r="CV261" i="1"/>
  <c r="CU261" i="1"/>
  <c r="CS261" i="1"/>
  <c r="CR261" i="1"/>
  <c r="CQ261" i="1"/>
  <c r="CP261" i="1"/>
  <c r="CO261" i="1"/>
  <c r="CN261" i="1"/>
  <c r="CM261" i="1"/>
  <c r="CL261" i="1"/>
  <c r="CJ261" i="1"/>
  <c r="CI261" i="1"/>
  <c r="CH261" i="1"/>
  <c r="CG261" i="1"/>
  <c r="CF261" i="1"/>
  <c r="CE261" i="1"/>
  <c r="CC261" i="1"/>
  <c r="CB261" i="1"/>
  <c r="CA261" i="1"/>
  <c r="BY261" i="1"/>
  <c r="BV261" i="1"/>
  <c r="BU261" i="1"/>
  <c r="BT261" i="1"/>
  <c r="BR261" i="1"/>
  <c r="BQ261" i="1"/>
  <c r="BO261" i="1"/>
  <c r="BN261" i="1"/>
  <c r="BL261" i="1"/>
  <c r="BK261" i="1"/>
  <c r="BJ261" i="1"/>
  <c r="BF261" i="1"/>
  <c r="BE261" i="1"/>
  <c r="BD261" i="1"/>
  <c r="BC261" i="1"/>
  <c r="BB261" i="1"/>
  <c r="BA261" i="1"/>
  <c r="AZ261" i="1"/>
  <c r="AY261" i="1"/>
  <c r="AX261" i="1"/>
  <c r="AW261" i="1"/>
  <c r="AV261" i="1"/>
  <c r="AU261" i="1"/>
  <c r="AT261" i="1"/>
  <c r="AS261" i="1"/>
  <c r="AR261" i="1"/>
  <c r="AQ261" i="1"/>
  <c r="AP261" i="1"/>
  <c r="AO261" i="1"/>
  <c r="AN261" i="1"/>
  <c r="AM261" i="1"/>
  <c r="AL261" i="1"/>
  <c r="AK261" i="1"/>
  <c r="AJ261" i="1"/>
  <c r="AI261" i="1"/>
  <c r="AH261" i="1"/>
  <c r="AG261" i="1"/>
  <c r="AF261" i="1"/>
  <c r="AE261" i="1"/>
  <c r="AD261" i="1"/>
  <c r="AC261" i="1"/>
  <c r="AB261" i="1"/>
  <c r="AA261" i="1"/>
  <c r="Z261" i="1"/>
  <c r="Y261" i="1"/>
  <c r="X261" i="1"/>
  <c r="W261" i="1"/>
  <c r="V261" i="1"/>
  <c r="U261" i="1"/>
  <c r="DL260" i="1"/>
  <c r="DK260" i="1"/>
  <c r="DJ260" i="1"/>
  <c r="DI260" i="1"/>
  <c r="DF260" i="1"/>
  <c r="DE260" i="1"/>
  <c r="DD260" i="1"/>
  <c r="DC260" i="1"/>
  <c r="DA260" i="1"/>
  <c r="CZ260" i="1"/>
  <c r="CY260" i="1"/>
  <c r="CW260" i="1"/>
  <c r="CV260" i="1"/>
  <c r="CU260" i="1"/>
  <c r="CS260" i="1"/>
  <c r="CR260" i="1"/>
  <c r="CQ260" i="1"/>
  <c r="CP260" i="1"/>
  <c r="CO260" i="1"/>
  <c r="CN260" i="1"/>
  <c r="CM260" i="1"/>
  <c r="CL260" i="1"/>
  <c r="CJ260" i="1"/>
  <c r="CI260" i="1"/>
  <c r="CH260" i="1"/>
  <c r="CG260" i="1"/>
  <c r="CF260" i="1"/>
  <c r="CE260" i="1"/>
  <c r="CC260" i="1"/>
  <c r="CB260" i="1"/>
  <c r="CA260" i="1"/>
  <c r="BY260" i="1"/>
  <c r="BV260" i="1"/>
  <c r="BU260" i="1"/>
  <c r="BT260" i="1"/>
  <c r="BR260" i="1"/>
  <c r="BQ260" i="1"/>
  <c r="BO260" i="1"/>
  <c r="BN260" i="1"/>
  <c r="BL260" i="1"/>
  <c r="BK260" i="1"/>
  <c r="BJ260" i="1"/>
  <c r="BF260" i="1"/>
  <c r="BE260" i="1"/>
  <c r="BD260" i="1"/>
  <c r="BC260" i="1"/>
  <c r="BB260" i="1"/>
  <c r="BA260" i="1"/>
  <c r="AZ260" i="1"/>
  <c r="AY260" i="1"/>
  <c r="AX260" i="1"/>
  <c r="AW260" i="1"/>
  <c r="AV260" i="1"/>
  <c r="AU260" i="1"/>
  <c r="AT260" i="1"/>
  <c r="AS260" i="1"/>
  <c r="AR260" i="1"/>
  <c r="AQ260" i="1"/>
  <c r="AP260" i="1"/>
  <c r="AO260" i="1"/>
  <c r="AN260" i="1"/>
  <c r="AM260" i="1"/>
  <c r="AL260" i="1"/>
  <c r="AK260" i="1"/>
  <c r="AJ260" i="1"/>
  <c r="AI260" i="1"/>
  <c r="AH260" i="1"/>
  <c r="AG260" i="1"/>
  <c r="AF260" i="1"/>
  <c r="AE260" i="1"/>
  <c r="AD260" i="1"/>
  <c r="AC260" i="1"/>
  <c r="AB260" i="1"/>
  <c r="AA260" i="1"/>
  <c r="Z260" i="1"/>
  <c r="Y260" i="1"/>
  <c r="X260" i="1"/>
  <c r="W260" i="1"/>
  <c r="V260" i="1"/>
  <c r="U260" i="1"/>
  <c r="DL259" i="1"/>
  <c r="DK259" i="1"/>
  <c r="DJ259" i="1"/>
  <c r="DI259" i="1"/>
  <c r="DF259" i="1"/>
  <c r="DE259" i="1"/>
  <c r="DD259" i="1"/>
  <c r="DC259" i="1"/>
  <c r="DA259" i="1"/>
  <c r="CZ259" i="1"/>
  <c r="CY259" i="1"/>
  <c r="CW259" i="1"/>
  <c r="CV259" i="1"/>
  <c r="CU259" i="1"/>
  <c r="CS259" i="1"/>
  <c r="CR259" i="1"/>
  <c r="CQ259" i="1"/>
  <c r="CP259" i="1"/>
  <c r="CO259" i="1"/>
  <c r="CN259" i="1"/>
  <c r="CM259" i="1"/>
  <c r="CL259" i="1"/>
  <c r="CJ259" i="1"/>
  <c r="CI259" i="1"/>
  <c r="CH259" i="1"/>
  <c r="CG259" i="1"/>
  <c r="CF259" i="1"/>
  <c r="CE259" i="1"/>
  <c r="CC259" i="1"/>
  <c r="CB259" i="1"/>
  <c r="CA259" i="1"/>
  <c r="BY259" i="1"/>
  <c r="BV259" i="1"/>
  <c r="BU259" i="1"/>
  <c r="BT259" i="1"/>
  <c r="BR259" i="1"/>
  <c r="BQ259" i="1"/>
  <c r="BO259" i="1"/>
  <c r="BN259" i="1"/>
  <c r="BL259" i="1"/>
  <c r="BK259" i="1"/>
  <c r="BJ259" i="1"/>
  <c r="BF259" i="1"/>
  <c r="BE259" i="1"/>
  <c r="BD259" i="1"/>
  <c r="BC259" i="1"/>
  <c r="BB259" i="1"/>
  <c r="BA259" i="1"/>
  <c r="AZ259" i="1"/>
  <c r="AY259" i="1"/>
  <c r="AX259" i="1"/>
  <c r="AW259" i="1"/>
  <c r="AV259" i="1"/>
  <c r="AU259" i="1"/>
  <c r="AT259" i="1"/>
  <c r="AS259" i="1"/>
  <c r="AR259" i="1"/>
  <c r="AQ259" i="1"/>
  <c r="AP259" i="1"/>
  <c r="AO259" i="1"/>
  <c r="AN259" i="1"/>
  <c r="AM259" i="1"/>
  <c r="AL259" i="1"/>
  <c r="AK259" i="1"/>
  <c r="AJ259" i="1"/>
  <c r="AI259" i="1"/>
  <c r="AH259" i="1"/>
  <c r="AG259" i="1"/>
  <c r="AF259" i="1"/>
  <c r="AE259" i="1"/>
  <c r="AD259" i="1"/>
  <c r="AC259" i="1"/>
  <c r="AB259" i="1"/>
  <c r="AA259" i="1"/>
  <c r="Z259" i="1"/>
  <c r="Y259" i="1"/>
  <c r="X259" i="1"/>
  <c r="W259" i="1"/>
  <c r="V259" i="1"/>
  <c r="U259" i="1"/>
  <c r="DL258" i="1"/>
  <c r="DK258" i="1"/>
  <c r="DJ258" i="1"/>
  <c r="DI258" i="1"/>
  <c r="DF258" i="1"/>
  <c r="DE258" i="1"/>
  <c r="DD258" i="1"/>
  <c r="DC258" i="1"/>
  <c r="DA258" i="1"/>
  <c r="CZ258" i="1"/>
  <c r="CY258" i="1"/>
  <c r="CW258" i="1"/>
  <c r="CV258" i="1"/>
  <c r="CU258" i="1"/>
  <c r="CS258" i="1"/>
  <c r="CR258" i="1"/>
  <c r="CQ258" i="1"/>
  <c r="CP258" i="1"/>
  <c r="CO258" i="1"/>
  <c r="CN258" i="1"/>
  <c r="CM258" i="1"/>
  <c r="CL258" i="1"/>
  <c r="CJ258" i="1"/>
  <c r="CI258" i="1"/>
  <c r="CH258" i="1"/>
  <c r="CG258" i="1"/>
  <c r="CF258" i="1"/>
  <c r="CE258" i="1"/>
  <c r="CC258" i="1"/>
  <c r="CB258" i="1"/>
  <c r="CA258" i="1"/>
  <c r="BY258" i="1"/>
  <c r="BV258" i="1"/>
  <c r="BU258" i="1"/>
  <c r="BT258" i="1"/>
  <c r="BR258" i="1"/>
  <c r="BQ258" i="1"/>
  <c r="BO258" i="1"/>
  <c r="BN258" i="1"/>
  <c r="BL258" i="1"/>
  <c r="BK258" i="1"/>
  <c r="BJ258" i="1"/>
  <c r="BF258" i="1"/>
  <c r="BE258" i="1"/>
  <c r="BD258" i="1"/>
  <c r="BC258" i="1"/>
  <c r="BB258" i="1"/>
  <c r="BA258" i="1"/>
  <c r="AZ258" i="1"/>
  <c r="AY258" i="1"/>
  <c r="AX258" i="1"/>
  <c r="AW258" i="1"/>
  <c r="AV258" i="1"/>
  <c r="AU258" i="1"/>
  <c r="AT258" i="1"/>
  <c r="AS258" i="1"/>
  <c r="AR258" i="1"/>
  <c r="AQ258" i="1"/>
  <c r="AP258" i="1"/>
  <c r="AO258" i="1"/>
  <c r="AN258" i="1"/>
  <c r="AM258" i="1"/>
  <c r="AL258" i="1"/>
  <c r="AK258" i="1"/>
  <c r="AJ258" i="1"/>
  <c r="AI258" i="1"/>
  <c r="AH258" i="1"/>
  <c r="AG258" i="1"/>
  <c r="AF258" i="1"/>
  <c r="AE258" i="1"/>
  <c r="AD258" i="1"/>
  <c r="AC258" i="1"/>
  <c r="AB258" i="1"/>
  <c r="AA258" i="1"/>
  <c r="Z258" i="1"/>
  <c r="Y258" i="1"/>
  <c r="X258" i="1"/>
  <c r="W258" i="1"/>
  <c r="V258" i="1"/>
  <c r="U258" i="1"/>
  <c r="DL257" i="1"/>
  <c r="DK257" i="1"/>
  <c r="DJ257" i="1"/>
  <c r="DI257" i="1"/>
  <c r="DF257" i="1"/>
  <c r="DE257" i="1"/>
  <c r="DD257" i="1"/>
  <c r="DC257" i="1"/>
  <c r="DA257" i="1"/>
  <c r="CZ257" i="1"/>
  <c r="CY257" i="1"/>
  <c r="CW257" i="1"/>
  <c r="CV257" i="1"/>
  <c r="CU257" i="1"/>
  <c r="CS257" i="1"/>
  <c r="CR257" i="1"/>
  <c r="CQ257" i="1"/>
  <c r="CP257" i="1"/>
  <c r="CO257" i="1"/>
  <c r="CN257" i="1"/>
  <c r="CM257" i="1"/>
  <c r="CL257" i="1"/>
  <c r="CJ257" i="1"/>
  <c r="CI257" i="1"/>
  <c r="CH257" i="1"/>
  <c r="CG257" i="1"/>
  <c r="CF257" i="1"/>
  <c r="CE257" i="1"/>
  <c r="CC257" i="1"/>
  <c r="CB257" i="1"/>
  <c r="CA257" i="1"/>
  <c r="BY257" i="1"/>
  <c r="BV257" i="1"/>
  <c r="BU257" i="1"/>
  <c r="BT257" i="1"/>
  <c r="BR257" i="1"/>
  <c r="BQ257" i="1"/>
  <c r="BO257" i="1"/>
  <c r="BN257" i="1"/>
  <c r="BL257" i="1"/>
  <c r="BK257" i="1"/>
  <c r="BJ257" i="1"/>
  <c r="BF257" i="1"/>
  <c r="BE257" i="1"/>
  <c r="BD257" i="1"/>
  <c r="BC257" i="1"/>
  <c r="BB257" i="1"/>
  <c r="BA257" i="1"/>
  <c r="AZ257" i="1"/>
  <c r="AY257" i="1"/>
  <c r="AX257" i="1"/>
  <c r="AW257" i="1"/>
  <c r="AV257" i="1"/>
  <c r="AU257" i="1"/>
  <c r="AT257" i="1"/>
  <c r="AS257" i="1"/>
  <c r="AR257" i="1"/>
  <c r="AQ257" i="1"/>
  <c r="AP257" i="1"/>
  <c r="AO257" i="1"/>
  <c r="AN257" i="1"/>
  <c r="AM257" i="1"/>
  <c r="AL257" i="1"/>
  <c r="AK257" i="1"/>
  <c r="AJ257" i="1"/>
  <c r="AI257" i="1"/>
  <c r="AH257" i="1"/>
  <c r="AG257" i="1"/>
  <c r="AF257" i="1"/>
  <c r="AE257" i="1"/>
  <c r="AD257" i="1"/>
  <c r="AC257" i="1"/>
  <c r="AB257" i="1"/>
  <c r="AA257" i="1"/>
  <c r="Z257" i="1"/>
  <c r="Y257" i="1"/>
  <c r="X257" i="1"/>
  <c r="W257" i="1"/>
  <c r="V257" i="1"/>
  <c r="U257" i="1"/>
  <c r="DL256" i="1"/>
  <c r="DK256" i="1"/>
  <c r="DJ256" i="1"/>
  <c r="DI256" i="1"/>
  <c r="DF256" i="1"/>
  <c r="DE256" i="1"/>
  <c r="DD256" i="1"/>
  <c r="DC256" i="1"/>
  <c r="DA256" i="1"/>
  <c r="CZ256" i="1"/>
  <c r="CY256" i="1"/>
  <c r="CW256" i="1"/>
  <c r="CV256" i="1"/>
  <c r="CU256" i="1"/>
  <c r="CS256" i="1"/>
  <c r="CR256" i="1"/>
  <c r="CQ256" i="1"/>
  <c r="CP256" i="1"/>
  <c r="CO256" i="1"/>
  <c r="CN256" i="1"/>
  <c r="CM256" i="1"/>
  <c r="CL256" i="1"/>
  <c r="CJ256" i="1"/>
  <c r="CI256" i="1"/>
  <c r="CH256" i="1"/>
  <c r="CG256" i="1"/>
  <c r="CF256" i="1"/>
  <c r="CE256" i="1"/>
  <c r="CC256" i="1"/>
  <c r="CB256" i="1"/>
  <c r="CA256" i="1"/>
  <c r="BY256" i="1"/>
  <c r="BV256" i="1"/>
  <c r="BU256" i="1"/>
  <c r="BT256" i="1"/>
  <c r="BR256" i="1"/>
  <c r="BQ256" i="1"/>
  <c r="BO256" i="1"/>
  <c r="BN256" i="1"/>
  <c r="BL256" i="1"/>
  <c r="BK256" i="1"/>
  <c r="BJ256" i="1"/>
  <c r="BF256" i="1"/>
  <c r="BE256" i="1"/>
  <c r="BD256" i="1"/>
  <c r="BC256" i="1"/>
  <c r="BB256" i="1"/>
  <c r="BA256" i="1"/>
  <c r="AZ256" i="1"/>
  <c r="AY256" i="1"/>
  <c r="AX256" i="1"/>
  <c r="AW256" i="1"/>
  <c r="AV256" i="1"/>
  <c r="AU256" i="1"/>
  <c r="AT256" i="1"/>
  <c r="AS256" i="1"/>
  <c r="AR256" i="1"/>
  <c r="AQ256" i="1"/>
  <c r="AP256" i="1"/>
  <c r="AO256" i="1"/>
  <c r="AN256" i="1"/>
  <c r="AM256" i="1"/>
  <c r="AL256" i="1"/>
  <c r="AK256" i="1"/>
  <c r="AJ256" i="1"/>
  <c r="AI256" i="1"/>
  <c r="AH256" i="1"/>
  <c r="AG256" i="1"/>
  <c r="AF256" i="1"/>
  <c r="AE256" i="1"/>
  <c r="AD256" i="1"/>
  <c r="AC256" i="1"/>
  <c r="AB256" i="1"/>
  <c r="AA256" i="1"/>
  <c r="Z256" i="1"/>
  <c r="Y256" i="1"/>
  <c r="X256" i="1"/>
  <c r="W256" i="1"/>
  <c r="V256" i="1"/>
  <c r="U256" i="1"/>
  <c r="DL255" i="1"/>
  <c r="DK255" i="1"/>
  <c r="DJ255" i="1"/>
  <c r="DI255" i="1"/>
  <c r="DF255" i="1"/>
  <c r="DE255" i="1"/>
  <c r="DD255" i="1"/>
  <c r="DC255" i="1"/>
  <c r="DA255" i="1"/>
  <c r="CZ255" i="1"/>
  <c r="CY255" i="1"/>
  <c r="CW255" i="1"/>
  <c r="CV255" i="1"/>
  <c r="CU255" i="1"/>
  <c r="CS255" i="1"/>
  <c r="CR255" i="1"/>
  <c r="CQ255" i="1"/>
  <c r="CP255" i="1"/>
  <c r="CO255" i="1"/>
  <c r="CN255" i="1"/>
  <c r="CM255" i="1"/>
  <c r="CL255" i="1"/>
  <c r="CJ255" i="1"/>
  <c r="CI255" i="1"/>
  <c r="CH255" i="1"/>
  <c r="CG255" i="1"/>
  <c r="CF255" i="1"/>
  <c r="CE255" i="1"/>
  <c r="CC255" i="1"/>
  <c r="CB255" i="1"/>
  <c r="CA255" i="1"/>
  <c r="BY255" i="1"/>
  <c r="BV255" i="1"/>
  <c r="BU255" i="1"/>
  <c r="BT255" i="1"/>
  <c r="BR255" i="1"/>
  <c r="BQ255" i="1"/>
  <c r="BO255" i="1"/>
  <c r="BN255" i="1"/>
  <c r="BL255" i="1"/>
  <c r="BK255" i="1"/>
  <c r="BJ255" i="1"/>
  <c r="BF255" i="1"/>
  <c r="BE255" i="1"/>
  <c r="BD255" i="1"/>
  <c r="BC255" i="1"/>
  <c r="BB255" i="1"/>
  <c r="BA255" i="1"/>
  <c r="AZ255" i="1"/>
  <c r="AY255" i="1"/>
  <c r="AX255" i="1"/>
  <c r="AW255" i="1"/>
  <c r="AV255" i="1"/>
  <c r="AU255" i="1"/>
  <c r="AT255" i="1"/>
  <c r="AS255" i="1"/>
  <c r="AR255" i="1"/>
  <c r="AQ255" i="1"/>
  <c r="AP255" i="1"/>
  <c r="AO255" i="1"/>
  <c r="AN255" i="1"/>
  <c r="AM255" i="1"/>
  <c r="AL255" i="1"/>
  <c r="AK255" i="1"/>
  <c r="AJ255" i="1"/>
  <c r="AI255" i="1"/>
  <c r="AH255" i="1"/>
  <c r="AG255" i="1"/>
  <c r="AF255" i="1"/>
  <c r="AE255" i="1"/>
  <c r="AD255" i="1"/>
  <c r="AC255" i="1"/>
  <c r="AB255" i="1"/>
  <c r="AA255" i="1"/>
  <c r="Z255" i="1"/>
  <c r="Y255" i="1"/>
  <c r="X255" i="1"/>
  <c r="W255" i="1"/>
  <c r="V255" i="1"/>
  <c r="U255" i="1"/>
  <c r="DL254" i="1"/>
  <c r="DK254" i="1"/>
  <c r="DJ254" i="1"/>
  <c r="DI254" i="1"/>
  <c r="DF254" i="1"/>
  <c r="DE254" i="1"/>
  <c r="DD254" i="1"/>
  <c r="DC254" i="1"/>
  <c r="DA254" i="1"/>
  <c r="CZ254" i="1"/>
  <c r="CY254" i="1"/>
  <c r="CW254" i="1"/>
  <c r="CV254" i="1"/>
  <c r="CU254" i="1"/>
  <c r="CS254" i="1"/>
  <c r="CR254" i="1"/>
  <c r="CQ254" i="1"/>
  <c r="CP254" i="1"/>
  <c r="CO254" i="1"/>
  <c r="CN254" i="1"/>
  <c r="CM254" i="1"/>
  <c r="CL254" i="1"/>
  <c r="CJ254" i="1"/>
  <c r="CI254" i="1"/>
  <c r="CH254" i="1"/>
  <c r="CG254" i="1"/>
  <c r="CF254" i="1"/>
  <c r="CE254" i="1"/>
  <c r="CC254" i="1"/>
  <c r="CB254" i="1"/>
  <c r="CA254" i="1"/>
  <c r="BY254" i="1"/>
  <c r="BV254" i="1"/>
  <c r="BU254" i="1"/>
  <c r="BT254" i="1"/>
  <c r="BR254" i="1"/>
  <c r="BQ254" i="1"/>
  <c r="BO254" i="1"/>
  <c r="BN254" i="1"/>
  <c r="BL254" i="1"/>
  <c r="BK254" i="1"/>
  <c r="BJ254" i="1"/>
  <c r="BF254" i="1"/>
  <c r="BE254" i="1"/>
  <c r="BD254" i="1"/>
  <c r="BC254" i="1"/>
  <c r="BB254" i="1"/>
  <c r="BA254" i="1"/>
  <c r="AZ254" i="1"/>
  <c r="AY254" i="1"/>
  <c r="AX254" i="1"/>
  <c r="AW254" i="1"/>
  <c r="AV254" i="1"/>
  <c r="AU254" i="1"/>
  <c r="AT254" i="1"/>
  <c r="AS254" i="1"/>
  <c r="AR254" i="1"/>
  <c r="AQ254" i="1"/>
  <c r="AP254" i="1"/>
  <c r="AO254" i="1"/>
  <c r="AN254" i="1"/>
  <c r="AM254" i="1"/>
  <c r="AL254" i="1"/>
  <c r="AK254" i="1"/>
  <c r="AJ254" i="1"/>
  <c r="AI254" i="1"/>
  <c r="AH254" i="1"/>
  <c r="AG254" i="1"/>
  <c r="AF254" i="1"/>
  <c r="AE254" i="1"/>
  <c r="AD254" i="1"/>
  <c r="AC254" i="1"/>
  <c r="AB254" i="1"/>
  <c r="AA254" i="1"/>
  <c r="Z254" i="1"/>
  <c r="Y254" i="1"/>
  <c r="X254" i="1"/>
  <c r="W254" i="1"/>
  <c r="V254" i="1"/>
  <c r="U254" i="1"/>
  <c r="DL253" i="1"/>
  <c r="DK253" i="1"/>
  <c r="DJ253" i="1"/>
  <c r="DI253" i="1"/>
  <c r="DF253" i="1"/>
  <c r="DE253" i="1"/>
  <c r="DD253" i="1"/>
  <c r="DC253" i="1"/>
  <c r="DA253" i="1"/>
  <c r="CZ253" i="1"/>
  <c r="CY253" i="1"/>
  <c r="CW253" i="1"/>
  <c r="CV253" i="1"/>
  <c r="CU253" i="1"/>
  <c r="CS253" i="1"/>
  <c r="CR253" i="1"/>
  <c r="CQ253" i="1"/>
  <c r="CP253" i="1"/>
  <c r="CO253" i="1"/>
  <c r="CN253" i="1"/>
  <c r="CM253" i="1"/>
  <c r="CL253" i="1"/>
  <c r="CJ253" i="1"/>
  <c r="CI253" i="1"/>
  <c r="CH253" i="1"/>
  <c r="CG253" i="1"/>
  <c r="CF253" i="1"/>
  <c r="CE253" i="1"/>
  <c r="CC253" i="1"/>
  <c r="CB253" i="1"/>
  <c r="CA253" i="1"/>
  <c r="BY253" i="1"/>
  <c r="BV253" i="1"/>
  <c r="BU253" i="1"/>
  <c r="BT253" i="1"/>
  <c r="BR253" i="1"/>
  <c r="BQ253" i="1"/>
  <c r="BO253" i="1"/>
  <c r="BN253" i="1"/>
  <c r="BL253" i="1"/>
  <c r="BK253" i="1"/>
  <c r="BJ253" i="1"/>
  <c r="BF253" i="1"/>
  <c r="BE253" i="1"/>
  <c r="BD253" i="1"/>
  <c r="BC253" i="1"/>
  <c r="BB253" i="1"/>
  <c r="BA253" i="1"/>
  <c r="AZ253" i="1"/>
  <c r="AY253" i="1"/>
  <c r="AX253" i="1"/>
  <c r="AW253" i="1"/>
  <c r="AV253" i="1"/>
  <c r="AU253" i="1"/>
  <c r="AT253" i="1"/>
  <c r="AS253" i="1"/>
  <c r="AR253" i="1"/>
  <c r="AQ253" i="1"/>
  <c r="AP253" i="1"/>
  <c r="AO253" i="1"/>
  <c r="AN253" i="1"/>
  <c r="AM253" i="1"/>
  <c r="AL253" i="1"/>
  <c r="AK253" i="1"/>
  <c r="AJ253" i="1"/>
  <c r="AI253" i="1"/>
  <c r="AH253" i="1"/>
  <c r="AG253" i="1"/>
  <c r="AF253" i="1"/>
  <c r="AE253" i="1"/>
  <c r="AD253" i="1"/>
  <c r="AC253" i="1"/>
  <c r="AB253" i="1"/>
  <c r="AA253" i="1"/>
  <c r="Z253" i="1"/>
  <c r="Y253" i="1"/>
  <c r="X253" i="1"/>
  <c r="W253" i="1"/>
  <c r="V253" i="1"/>
  <c r="U253" i="1"/>
  <c r="DL252" i="1"/>
  <c r="DK252" i="1"/>
  <c r="DJ252" i="1"/>
  <c r="DI252" i="1"/>
  <c r="DF252" i="1"/>
  <c r="DE252" i="1"/>
  <c r="DD252" i="1"/>
  <c r="DC252" i="1"/>
  <c r="DA252" i="1"/>
  <c r="CZ252" i="1"/>
  <c r="CY252" i="1"/>
  <c r="CW252" i="1"/>
  <c r="CV252" i="1"/>
  <c r="CU252" i="1"/>
  <c r="CS252" i="1"/>
  <c r="CR252" i="1"/>
  <c r="CQ252" i="1"/>
  <c r="CP252" i="1"/>
  <c r="CO252" i="1"/>
  <c r="CN252" i="1"/>
  <c r="CM252" i="1"/>
  <c r="CL252" i="1"/>
  <c r="CJ252" i="1"/>
  <c r="CI252" i="1"/>
  <c r="CH252" i="1"/>
  <c r="CG252" i="1"/>
  <c r="CF252" i="1"/>
  <c r="CE252" i="1"/>
  <c r="CC252" i="1"/>
  <c r="CB252" i="1"/>
  <c r="CA252" i="1"/>
  <c r="BY252" i="1"/>
  <c r="BV252" i="1"/>
  <c r="BU252" i="1"/>
  <c r="BT252" i="1"/>
  <c r="BR252" i="1"/>
  <c r="BQ252" i="1"/>
  <c r="BO252" i="1"/>
  <c r="BN252" i="1"/>
  <c r="BL252" i="1"/>
  <c r="BK252" i="1"/>
  <c r="BJ252" i="1"/>
  <c r="BF252" i="1"/>
  <c r="BE252" i="1"/>
  <c r="BD252" i="1"/>
  <c r="BC252" i="1"/>
  <c r="BB252" i="1"/>
  <c r="BA252" i="1"/>
  <c r="AZ252" i="1"/>
  <c r="AY252" i="1"/>
  <c r="AX252" i="1"/>
  <c r="AW252" i="1"/>
  <c r="AV252" i="1"/>
  <c r="AU252" i="1"/>
  <c r="AT252" i="1"/>
  <c r="AS252" i="1"/>
  <c r="AR252" i="1"/>
  <c r="AQ252" i="1"/>
  <c r="AP252" i="1"/>
  <c r="AO252" i="1"/>
  <c r="AN252" i="1"/>
  <c r="AM252" i="1"/>
  <c r="AL252" i="1"/>
  <c r="AK252" i="1"/>
  <c r="AJ252" i="1"/>
  <c r="AI252" i="1"/>
  <c r="AH252" i="1"/>
  <c r="AG252" i="1"/>
  <c r="AF252" i="1"/>
  <c r="AE252" i="1"/>
  <c r="AD252" i="1"/>
  <c r="AC252" i="1"/>
  <c r="AB252" i="1"/>
  <c r="AA252" i="1"/>
  <c r="Z252" i="1"/>
  <c r="Y252" i="1"/>
  <c r="X252" i="1"/>
  <c r="W252" i="1"/>
  <c r="V252" i="1"/>
  <c r="U252" i="1"/>
  <c r="DL251" i="1"/>
  <c r="DK251" i="1"/>
  <c r="DJ251" i="1"/>
  <c r="DI251" i="1"/>
  <c r="DF251" i="1"/>
  <c r="DE251" i="1"/>
  <c r="DD251" i="1"/>
  <c r="DC251" i="1"/>
  <c r="DA251" i="1"/>
  <c r="CZ251" i="1"/>
  <c r="CY251" i="1"/>
  <c r="CW251" i="1"/>
  <c r="CV251" i="1"/>
  <c r="CU251" i="1"/>
  <c r="CS251" i="1"/>
  <c r="CR251" i="1"/>
  <c r="CQ251" i="1"/>
  <c r="CP251" i="1"/>
  <c r="CO251" i="1"/>
  <c r="CN251" i="1"/>
  <c r="CM251" i="1"/>
  <c r="CL251" i="1"/>
  <c r="CJ251" i="1"/>
  <c r="CI251" i="1"/>
  <c r="CH251" i="1"/>
  <c r="CG251" i="1"/>
  <c r="CF251" i="1"/>
  <c r="CE251" i="1"/>
  <c r="CC251" i="1"/>
  <c r="CB251" i="1"/>
  <c r="CA251" i="1"/>
  <c r="BY251" i="1"/>
  <c r="BV251" i="1"/>
  <c r="BU251" i="1"/>
  <c r="BT251" i="1"/>
  <c r="BR251" i="1"/>
  <c r="BQ251" i="1"/>
  <c r="BO251" i="1"/>
  <c r="BN251" i="1"/>
  <c r="BL251" i="1"/>
  <c r="BK251" i="1"/>
  <c r="BJ251" i="1"/>
  <c r="BF251" i="1"/>
  <c r="BE251" i="1"/>
  <c r="BD251" i="1"/>
  <c r="BC251" i="1"/>
  <c r="BB251" i="1"/>
  <c r="BA251" i="1"/>
  <c r="AZ251" i="1"/>
  <c r="AY251" i="1"/>
  <c r="AX251" i="1"/>
  <c r="AW251" i="1"/>
  <c r="AV251" i="1"/>
  <c r="AU251" i="1"/>
  <c r="AT251" i="1"/>
  <c r="AS251" i="1"/>
  <c r="AR251" i="1"/>
  <c r="AQ251" i="1"/>
  <c r="AP251" i="1"/>
  <c r="AO251" i="1"/>
  <c r="AN251" i="1"/>
  <c r="AM251" i="1"/>
  <c r="AL251" i="1"/>
  <c r="AK251" i="1"/>
  <c r="AJ251" i="1"/>
  <c r="AI251" i="1"/>
  <c r="AH251" i="1"/>
  <c r="AG251" i="1"/>
  <c r="AF251" i="1"/>
  <c r="AE251" i="1"/>
  <c r="AD251" i="1"/>
  <c r="AC251" i="1"/>
  <c r="AB251" i="1"/>
  <c r="AA251" i="1"/>
  <c r="Z251" i="1"/>
  <c r="Y251" i="1"/>
  <c r="X251" i="1"/>
  <c r="W251" i="1"/>
  <c r="V251" i="1"/>
  <c r="U251" i="1"/>
  <c r="DL250" i="1"/>
  <c r="DK250" i="1"/>
  <c r="DJ250" i="1"/>
  <c r="DI250" i="1"/>
  <c r="DF250" i="1"/>
  <c r="DE250" i="1"/>
  <c r="DD250" i="1"/>
  <c r="DC250" i="1"/>
  <c r="DA250" i="1"/>
  <c r="CZ250" i="1"/>
  <c r="CY250" i="1"/>
  <c r="CW250" i="1"/>
  <c r="CV250" i="1"/>
  <c r="CU250" i="1"/>
  <c r="CS250" i="1"/>
  <c r="CR250" i="1"/>
  <c r="CQ250" i="1"/>
  <c r="CP250" i="1"/>
  <c r="CO250" i="1"/>
  <c r="CN250" i="1"/>
  <c r="CM250" i="1"/>
  <c r="CL250" i="1"/>
  <c r="CJ250" i="1"/>
  <c r="CI250" i="1"/>
  <c r="CH250" i="1"/>
  <c r="CG250" i="1"/>
  <c r="CF250" i="1"/>
  <c r="CE250" i="1"/>
  <c r="CC250" i="1"/>
  <c r="CB250" i="1"/>
  <c r="CA250" i="1"/>
  <c r="BY250" i="1"/>
  <c r="BV250" i="1"/>
  <c r="BU250" i="1"/>
  <c r="BT250" i="1"/>
  <c r="BR250" i="1"/>
  <c r="BQ250" i="1"/>
  <c r="BO250" i="1"/>
  <c r="BN250" i="1"/>
  <c r="BL250" i="1"/>
  <c r="BK250" i="1"/>
  <c r="BJ250" i="1"/>
  <c r="BF250" i="1"/>
  <c r="BE250" i="1"/>
  <c r="BD250" i="1"/>
  <c r="BC250" i="1"/>
  <c r="BB250" i="1"/>
  <c r="BA250" i="1"/>
  <c r="AZ250" i="1"/>
  <c r="AY250" i="1"/>
  <c r="AX250" i="1"/>
  <c r="AW250" i="1"/>
  <c r="AV250" i="1"/>
  <c r="AU250" i="1"/>
  <c r="AT250" i="1"/>
  <c r="AS250" i="1"/>
  <c r="AR250" i="1"/>
  <c r="AQ250" i="1"/>
  <c r="AP250" i="1"/>
  <c r="AO250" i="1"/>
  <c r="AN250" i="1"/>
  <c r="AM250" i="1"/>
  <c r="AL250" i="1"/>
  <c r="AK250" i="1"/>
  <c r="AJ250" i="1"/>
  <c r="AI250" i="1"/>
  <c r="AH250" i="1"/>
  <c r="AG250" i="1"/>
  <c r="AF250" i="1"/>
  <c r="AE250" i="1"/>
  <c r="AD250" i="1"/>
  <c r="AC250" i="1"/>
  <c r="AB250" i="1"/>
  <c r="AA250" i="1"/>
  <c r="Z250" i="1"/>
  <c r="Y250" i="1"/>
  <c r="X250" i="1"/>
  <c r="W250" i="1"/>
  <c r="V250" i="1"/>
  <c r="U250" i="1"/>
  <c r="DL249" i="1"/>
  <c r="DK249" i="1"/>
  <c r="DJ249" i="1"/>
  <c r="DI249" i="1"/>
  <c r="DF249" i="1"/>
  <c r="DE249" i="1"/>
  <c r="DD249" i="1"/>
  <c r="DC249" i="1"/>
  <c r="DA249" i="1"/>
  <c r="CZ249" i="1"/>
  <c r="CY249" i="1"/>
  <c r="CW249" i="1"/>
  <c r="CV249" i="1"/>
  <c r="CU249" i="1"/>
  <c r="CS249" i="1"/>
  <c r="CR249" i="1"/>
  <c r="CQ249" i="1"/>
  <c r="CP249" i="1"/>
  <c r="CO249" i="1"/>
  <c r="CN249" i="1"/>
  <c r="CM249" i="1"/>
  <c r="CL249" i="1"/>
  <c r="CJ249" i="1"/>
  <c r="CI249" i="1"/>
  <c r="CH249" i="1"/>
  <c r="CG249" i="1"/>
  <c r="CF249" i="1"/>
  <c r="CE249" i="1"/>
  <c r="CC249" i="1"/>
  <c r="CB249" i="1"/>
  <c r="CA249" i="1"/>
  <c r="BY249" i="1"/>
  <c r="BV249" i="1"/>
  <c r="BU249" i="1"/>
  <c r="BT249" i="1"/>
  <c r="BR249" i="1"/>
  <c r="BQ249" i="1"/>
  <c r="BO249" i="1"/>
  <c r="BN249" i="1"/>
  <c r="BL249" i="1"/>
  <c r="BK249" i="1"/>
  <c r="BJ249" i="1"/>
  <c r="BF249" i="1"/>
  <c r="BE249" i="1"/>
  <c r="BD249" i="1"/>
  <c r="BC249" i="1"/>
  <c r="BB249" i="1"/>
  <c r="BA249" i="1"/>
  <c r="AZ249" i="1"/>
  <c r="AY249" i="1"/>
  <c r="AX249" i="1"/>
  <c r="AW249" i="1"/>
  <c r="AV249" i="1"/>
  <c r="AU249" i="1"/>
  <c r="AT249" i="1"/>
  <c r="AS249" i="1"/>
  <c r="AR249" i="1"/>
  <c r="AQ249" i="1"/>
  <c r="AP249" i="1"/>
  <c r="AO249" i="1"/>
  <c r="AN249" i="1"/>
  <c r="AM249" i="1"/>
  <c r="AL249" i="1"/>
  <c r="AK249" i="1"/>
  <c r="AJ249" i="1"/>
  <c r="AI249" i="1"/>
  <c r="AH249" i="1"/>
  <c r="AG249" i="1"/>
  <c r="AF249" i="1"/>
  <c r="AE249" i="1"/>
  <c r="AD249" i="1"/>
  <c r="AC249" i="1"/>
  <c r="AB249" i="1"/>
  <c r="AA249" i="1"/>
  <c r="Z249" i="1"/>
  <c r="Y249" i="1"/>
  <c r="X249" i="1"/>
  <c r="W249" i="1"/>
  <c r="V249" i="1"/>
  <c r="U249" i="1"/>
  <c r="DL248" i="1"/>
  <c r="DK248" i="1"/>
  <c r="DJ248" i="1"/>
  <c r="DI248" i="1"/>
  <c r="DF248" i="1"/>
  <c r="DE248" i="1"/>
  <c r="DD248" i="1"/>
  <c r="DC248" i="1"/>
  <c r="DA248" i="1"/>
  <c r="CZ248" i="1"/>
  <c r="CY248" i="1"/>
  <c r="CW248" i="1"/>
  <c r="CV248" i="1"/>
  <c r="CU248" i="1"/>
  <c r="CS248" i="1"/>
  <c r="CR248" i="1"/>
  <c r="CQ248" i="1"/>
  <c r="CP248" i="1"/>
  <c r="CO248" i="1"/>
  <c r="CN248" i="1"/>
  <c r="CM248" i="1"/>
  <c r="CL248" i="1"/>
  <c r="CJ248" i="1"/>
  <c r="CI248" i="1"/>
  <c r="CH248" i="1"/>
  <c r="CG248" i="1"/>
  <c r="CF248" i="1"/>
  <c r="CE248" i="1"/>
  <c r="CC248" i="1"/>
  <c r="CB248" i="1"/>
  <c r="CA248" i="1"/>
  <c r="BY248" i="1"/>
  <c r="BV248" i="1"/>
  <c r="BU248" i="1"/>
  <c r="BT248" i="1"/>
  <c r="BR248" i="1"/>
  <c r="BQ248" i="1"/>
  <c r="BO248" i="1"/>
  <c r="BN248" i="1"/>
  <c r="BL248" i="1"/>
  <c r="BK248" i="1"/>
  <c r="BJ248" i="1"/>
  <c r="BF248" i="1"/>
  <c r="BE248" i="1"/>
  <c r="BD248" i="1"/>
  <c r="BC248" i="1"/>
  <c r="BB248" i="1"/>
  <c r="BA248" i="1"/>
  <c r="AZ248" i="1"/>
  <c r="AY248" i="1"/>
  <c r="AX248" i="1"/>
  <c r="AW248" i="1"/>
  <c r="AV248" i="1"/>
  <c r="AU248" i="1"/>
  <c r="AT248" i="1"/>
  <c r="AS248" i="1"/>
  <c r="AR248" i="1"/>
  <c r="AQ248" i="1"/>
  <c r="AP248" i="1"/>
  <c r="AO248" i="1"/>
  <c r="AN248" i="1"/>
  <c r="AM248" i="1"/>
  <c r="AL248" i="1"/>
  <c r="AK248" i="1"/>
  <c r="AJ248" i="1"/>
  <c r="AI248" i="1"/>
  <c r="AH248" i="1"/>
  <c r="AG248" i="1"/>
  <c r="AF248" i="1"/>
  <c r="AE248" i="1"/>
  <c r="AD248" i="1"/>
  <c r="AC248" i="1"/>
  <c r="AB248" i="1"/>
  <c r="AA248" i="1"/>
  <c r="Z248" i="1"/>
  <c r="Y248" i="1"/>
  <c r="X248" i="1"/>
  <c r="W248" i="1"/>
  <c r="V248" i="1"/>
  <c r="U248" i="1"/>
  <c r="DL247" i="1"/>
  <c r="DK247" i="1"/>
  <c r="DJ247" i="1"/>
  <c r="DI247" i="1"/>
  <c r="DF247" i="1"/>
  <c r="DE247" i="1"/>
  <c r="DD247" i="1"/>
  <c r="DC247" i="1"/>
  <c r="DA247" i="1"/>
  <c r="CZ247" i="1"/>
  <c r="CY247" i="1"/>
  <c r="CW247" i="1"/>
  <c r="CV247" i="1"/>
  <c r="CU247" i="1"/>
  <c r="CS247" i="1"/>
  <c r="CR247" i="1"/>
  <c r="CQ247" i="1"/>
  <c r="CP247" i="1"/>
  <c r="CO247" i="1"/>
  <c r="CN247" i="1"/>
  <c r="CM247" i="1"/>
  <c r="CL247" i="1"/>
  <c r="CJ247" i="1"/>
  <c r="CI247" i="1"/>
  <c r="CH247" i="1"/>
  <c r="CG247" i="1"/>
  <c r="CF247" i="1"/>
  <c r="CE247" i="1"/>
  <c r="CC247" i="1"/>
  <c r="CB247" i="1"/>
  <c r="CA247" i="1"/>
  <c r="BY247" i="1"/>
  <c r="BV247" i="1"/>
  <c r="BU247" i="1"/>
  <c r="BT247" i="1"/>
  <c r="BR247" i="1"/>
  <c r="BQ247" i="1"/>
  <c r="BO247" i="1"/>
  <c r="BN247" i="1"/>
  <c r="BL247" i="1"/>
  <c r="BK247" i="1"/>
  <c r="BJ247" i="1"/>
  <c r="BF247" i="1"/>
  <c r="BE247" i="1"/>
  <c r="BD247" i="1"/>
  <c r="BC247" i="1"/>
  <c r="BB247" i="1"/>
  <c r="BA247" i="1"/>
  <c r="AZ247" i="1"/>
  <c r="AY247" i="1"/>
  <c r="AX247" i="1"/>
  <c r="AW247" i="1"/>
  <c r="AV247" i="1"/>
  <c r="AU247" i="1"/>
  <c r="AT247" i="1"/>
  <c r="AS247" i="1"/>
  <c r="AR247" i="1"/>
  <c r="AQ247" i="1"/>
  <c r="AP247" i="1"/>
  <c r="AO247" i="1"/>
  <c r="AN247" i="1"/>
  <c r="AM247" i="1"/>
  <c r="AL247" i="1"/>
  <c r="AK247" i="1"/>
  <c r="AJ247" i="1"/>
  <c r="AI247" i="1"/>
  <c r="AH247" i="1"/>
  <c r="AG247" i="1"/>
  <c r="AF247" i="1"/>
  <c r="AE247" i="1"/>
  <c r="AD247" i="1"/>
  <c r="AC247" i="1"/>
  <c r="AB247" i="1"/>
  <c r="AA247" i="1"/>
  <c r="Z247" i="1"/>
  <c r="Y247" i="1"/>
  <c r="X247" i="1"/>
  <c r="W247" i="1"/>
  <c r="V247" i="1"/>
  <c r="U247" i="1"/>
  <c r="DL246" i="1"/>
  <c r="DK246" i="1"/>
  <c r="DJ246" i="1"/>
  <c r="DI246" i="1"/>
  <c r="DF246" i="1"/>
  <c r="DE246" i="1"/>
  <c r="DD246" i="1"/>
  <c r="DC246" i="1"/>
  <c r="DA246" i="1"/>
  <c r="CZ246" i="1"/>
  <c r="CY246" i="1"/>
  <c r="CW246" i="1"/>
  <c r="CV246" i="1"/>
  <c r="CU246" i="1"/>
  <c r="CS246" i="1"/>
  <c r="CR246" i="1"/>
  <c r="CQ246" i="1"/>
  <c r="CP246" i="1"/>
  <c r="CO246" i="1"/>
  <c r="CN246" i="1"/>
  <c r="CM246" i="1"/>
  <c r="CL246" i="1"/>
  <c r="CJ246" i="1"/>
  <c r="CI246" i="1"/>
  <c r="CH246" i="1"/>
  <c r="CG246" i="1"/>
  <c r="CF246" i="1"/>
  <c r="CE246" i="1"/>
  <c r="CC246" i="1"/>
  <c r="CB246" i="1"/>
  <c r="CA246" i="1"/>
  <c r="BY246" i="1"/>
  <c r="BV246" i="1"/>
  <c r="BU246" i="1"/>
  <c r="BT246" i="1"/>
  <c r="BR246" i="1"/>
  <c r="BQ246" i="1"/>
  <c r="BO246" i="1"/>
  <c r="BN246" i="1"/>
  <c r="BL246" i="1"/>
  <c r="BK246" i="1"/>
  <c r="BJ246" i="1"/>
  <c r="BF246" i="1"/>
  <c r="BE246" i="1"/>
  <c r="BD246" i="1"/>
  <c r="BC246" i="1"/>
  <c r="BB246" i="1"/>
  <c r="BA246" i="1"/>
  <c r="AZ246" i="1"/>
  <c r="AY246" i="1"/>
  <c r="AX246" i="1"/>
  <c r="AW246" i="1"/>
  <c r="AV246" i="1"/>
  <c r="AU246" i="1"/>
  <c r="AT246" i="1"/>
  <c r="AS246" i="1"/>
  <c r="AR246" i="1"/>
  <c r="AQ246" i="1"/>
  <c r="AP246" i="1"/>
  <c r="AO246" i="1"/>
  <c r="AN246" i="1"/>
  <c r="AM246" i="1"/>
  <c r="AL246" i="1"/>
  <c r="AK246" i="1"/>
  <c r="AJ246" i="1"/>
  <c r="AI246" i="1"/>
  <c r="AH246" i="1"/>
  <c r="AG246" i="1"/>
  <c r="AF246" i="1"/>
  <c r="AE246" i="1"/>
  <c r="AD246" i="1"/>
  <c r="AC246" i="1"/>
  <c r="AB246" i="1"/>
  <c r="AA246" i="1"/>
  <c r="Z246" i="1"/>
  <c r="Y246" i="1"/>
  <c r="X246" i="1"/>
  <c r="W246" i="1"/>
  <c r="V246" i="1"/>
  <c r="U246" i="1"/>
  <c r="DL245" i="1"/>
  <c r="DK245" i="1"/>
  <c r="DJ245" i="1"/>
  <c r="DI245" i="1"/>
  <c r="DF245" i="1"/>
  <c r="DE245" i="1"/>
  <c r="DD245" i="1"/>
  <c r="DC245" i="1"/>
  <c r="DA245" i="1"/>
  <c r="CZ245" i="1"/>
  <c r="CY245" i="1"/>
  <c r="CW245" i="1"/>
  <c r="CV245" i="1"/>
  <c r="CU245" i="1"/>
  <c r="CS245" i="1"/>
  <c r="CR245" i="1"/>
  <c r="CQ245" i="1"/>
  <c r="CP245" i="1"/>
  <c r="CO245" i="1"/>
  <c r="CN245" i="1"/>
  <c r="CM245" i="1"/>
  <c r="CL245" i="1"/>
  <c r="CJ245" i="1"/>
  <c r="CI245" i="1"/>
  <c r="CH245" i="1"/>
  <c r="CG245" i="1"/>
  <c r="CF245" i="1"/>
  <c r="CE245" i="1"/>
  <c r="CC245" i="1"/>
  <c r="CB245" i="1"/>
  <c r="CA245" i="1"/>
  <c r="BY245" i="1"/>
  <c r="BV245" i="1"/>
  <c r="BU245" i="1"/>
  <c r="BT245" i="1"/>
  <c r="BR245" i="1"/>
  <c r="BQ245" i="1"/>
  <c r="BO245" i="1"/>
  <c r="BN245" i="1"/>
  <c r="BL245" i="1"/>
  <c r="BK245" i="1"/>
  <c r="BJ245" i="1"/>
  <c r="BF245" i="1"/>
  <c r="BE245" i="1"/>
  <c r="BD245" i="1"/>
  <c r="BC245" i="1"/>
  <c r="BB245" i="1"/>
  <c r="BA245" i="1"/>
  <c r="AZ245" i="1"/>
  <c r="AY245" i="1"/>
  <c r="AX245" i="1"/>
  <c r="AW245" i="1"/>
  <c r="AV245" i="1"/>
  <c r="AU245" i="1"/>
  <c r="AT245" i="1"/>
  <c r="AS245" i="1"/>
  <c r="AR245" i="1"/>
  <c r="AQ245" i="1"/>
  <c r="AP245" i="1"/>
  <c r="AO245" i="1"/>
  <c r="AN245" i="1"/>
  <c r="AM245" i="1"/>
  <c r="AL245" i="1"/>
  <c r="AK245" i="1"/>
  <c r="AJ245" i="1"/>
  <c r="AI245" i="1"/>
  <c r="AH245" i="1"/>
  <c r="AG245" i="1"/>
  <c r="AF245" i="1"/>
  <c r="AE245" i="1"/>
  <c r="AD245" i="1"/>
  <c r="AC245" i="1"/>
  <c r="AB245" i="1"/>
  <c r="AA245" i="1"/>
  <c r="Z245" i="1"/>
  <c r="Y245" i="1"/>
  <c r="X245" i="1"/>
  <c r="W245" i="1"/>
  <c r="V245" i="1"/>
  <c r="U245" i="1"/>
  <c r="DL244" i="1"/>
  <c r="DK244" i="1"/>
  <c r="DJ244" i="1"/>
  <c r="DI244" i="1"/>
  <c r="DF244" i="1"/>
  <c r="DE244" i="1"/>
  <c r="DD244" i="1"/>
  <c r="DC244" i="1"/>
  <c r="DA244" i="1"/>
  <c r="CZ244" i="1"/>
  <c r="CY244" i="1"/>
  <c r="CW244" i="1"/>
  <c r="CV244" i="1"/>
  <c r="CU244" i="1"/>
  <c r="CS244" i="1"/>
  <c r="CR244" i="1"/>
  <c r="CQ244" i="1"/>
  <c r="CP244" i="1"/>
  <c r="CO244" i="1"/>
  <c r="CN244" i="1"/>
  <c r="CM244" i="1"/>
  <c r="CL244" i="1"/>
  <c r="CJ244" i="1"/>
  <c r="CI244" i="1"/>
  <c r="CH244" i="1"/>
  <c r="CG244" i="1"/>
  <c r="CF244" i="1"/>
  <c r="CE244" i="1"/>
  <c r="CC244" i="1"/>
  <c r="CB244" i="1"/>
  <c r="CA244" i="1"/>
  <c r="BY244" i="1"/>
  <c r="BV244" i="1"/>
  <c r="BU244" i="1"/>
  <c r="BT244" i="1"/>
  <c r="BR244" i="1"/>
  <c r="BQ244" i="1"/>
  <c r="BO244" i="1"/>
  <c r="BN244" i="1"/>
  <c r="BL244" i="1"/>
  <c r="BK244" i="1"/>
  <c r="BJ244" i="1"/>
  <c r="BF244" i="1"/>
  <c r="BE244" i="1"/>
  <c r="BD244" i="1"/>
  <c r="BC244" i="1"/>
  <c r="BB244" i="1"/>
  <c r="BA244" i="1"/>
  <c r="AZ244" i="1"/>
  <c r="AY244" i="1"/>
  <c r="AX244" i="1"/>
  <c r="AW244" i="1"/>
  <c r="AV244" i="1"/>
  <c r="AU244" i="1"/>
  <c r="AT244" i="1"/>
  <c r="AS244" i="1"/>
  <c r="AR244" i="1"/>
  <c r="AQ244" i="1"/>
  <c r="AP244" i="1"/>
  <c r="AO244" i="1"/>
  <c r="AN244" i="1"/>
  <c r="AM244" i="1"/>
  <c r="AL244" i="1"/>
  <c r="AK244" i="1"/>
  <c r="AJ244" i="1"/>
  <c r="AI244" i="1"/>
  <c r="AH244" i="1"/>
  <c r="AG244" i="1"/>
  <c r="AF244" i="1"/>
  <c r="AE244" i="1"/>
  <c r="AD244" i="1"/>
  <c r="AC244" i="1"/>
  <c r="AB244" i="1"/>
  <c r="AA244" i="1"/>
  <c r="Z244" i="1"/>
  <c r="Y244" i="1"/>
  <c r="X244" i="1"/>
  <c r="W244" i="1"/>
  <c r="V244" i="1"/>
  <c r="U244" i="1"/>
  <c r="DL243" i="1"/>
  <c r="DK243" i="1"/>
  <c r="DJ243" i="1"/>
  <c r="DI243" i="1"/>
  <c r="DF243" i="1"/>
  <c r="DE243" i="1"/>
  <c r="DD243" i="1"/>
  <c r="DC243" i="1"/>
  <c r="DA243" i="1"/>
  <c r="CZ243" i="1"/>
  <c r="CY243" i="1"/>
  <c r="CW243" i="1"/>
  <c r="CV243" i="1"/>
  <c r="CU243" i="1"/>
  <c r="CS243" i="1"/>
  <c r="CR243" i="1"/>
  <c r="CQ243" i="1"/>
  <c r="CP243" i="1"/>
  <c r="CO243" i="1"/>
  <c r="CN243" i="1"/>
  <c r="CM243" i="1"/>
  <c r="CL243" i="1"/>
  <c r="CJ243" i="1"/>
  <c r="CI243" i="1"/>
  <c r="CH243" i="1"/>
  <c r="CG243" i="1"/>
  <c r="CF243" i="1"/>
  <c r="CE243" i="1"/>
  <c r="CC243" i="1"/>
  <c r="CB243" i="1"/>
  <c r="CA243" i="1"/>
  <c r="BY243" i="1"/>
  <c r="BV243" i="1"/>
  <c r="BU243" i="1"/>
  <c r="BT243" i="1"/>
  <c r="BR243" i="1"/>
  <c r="BQ243" i="1"/>
  <c r="BO243" i="1"/>
  <c r="BN243" i="1"/>
  <c r="BL243" i="1"/>
  <c r="BK243" i="1"/>
  <c r="BJ243" i="1"/>
  <c r="BF243" i="1"/>
  <c r="BE243" i="1"/>
  <c r="BD243" i="1"/>
  <c r="BC243" i="1"/>
  <c r="BB243" i="1"/>
  <c r="BA243" i="1"/>
  <c r="AZ243" i="1"/>
  <c r="AY243" i="1"/>
  <c r="AX243" i="1"/>
  <c r="AW243" i="1"/>
  <c r="AV243" i="1"/>
  <c r="AU243" i="1"/>
  <c r="AT243" i="1"/>
  <c r="AS243" i="1"/>
  <c r="AR243" i="1"/>
  <c r="AQ243" i="1"/>
  <c r="AP243" i="1"/>
  <c r="AO243" i="1"/>
  <c r="AN243" i="1"/>
  <c r="AM243" i="1"/>
  <c r="AL243" i="1"/>
  <c r="AK243" i="1"/>
  <c r="AJ243" i="1"/>
  <c r="AI243" i="1"/>
  <c r="AH243" i="1"/>
  <c r="AG243" i="1"/>
  <c r="AF243" i="1"/>
  <c r="AE243" i="1"/>
  <c r="AD243" i="1"/>
  <c r="AC243" i="1"/>
  <c r="AB243" i="1"/>
  <c r="AA243" i="1"/>
  <c r="Z243" i="1"/>
  <c r="Y243" i="1"/>
  <c r="X243" i="1"/>
  <c r="W243" i="1"/>
  <c r="V243" i="1"/>
  <c r="U243" i="1"/>
  <c r="DL242" i="1"/>
  <c r="DK242" i="1"/>
  <c r="DJ242" i="1"/>
  <c r="DI242" i="1"/>
  <c r="DF242" i="1"/>
  <c r="DE242" i="1"/>
  <c r="DD242" i="1"/>
  <c r="DC242" i="1"/>
  <c r="DA242" i="1"/>
  <c r="CZ242" i="1"/>
  <c r="CY242" i="1"/>
  <c r="CW242" i="1"/>
  <c r="CV242" i="1"/>
  <c r="CU242" i="1"/>
  <c r="CS242" i="1"/>
  <c r="CR242" i="1"/>
  <c r="CQ242" i="1"/>
  <c r="CP242" i="1"/>
  <c r="CO242" i="1"/>
  <c r="CN242" i="1"/>
  <c r="CM242" i="1"/>
  <c r="CL242" i="1"/>
  <c r="CJ242" i="1"/>
  <c r="CI242" i="1"/>
  <c r="CH242" i="1"/>
  <c r="CG242" i="1"/>
  <c r="CF242" i="1"/>
  <c r="CE242" i="1"/>
  <c r="CC242" i="1"/>
  <c r="CB242" i="1"/>
  <c r="CA242" i="1"/>
  <c r="BY242" i="1"/>
  <c r="BV242" i="1"/>
  <c r="BU242" i="1"/>
  <c r="BT242" i="1"/>
  <c r="BR242" i="1"/>
  <c r="BQ242" i="1"/>
  <c r="BO242" i="1"/>
  <c r="BN242" i="1"/>
  <c r="BL242" i="1"/>
  <c r="BK242" i="1"/>
  <c r="BJ242" i="1"/>
  <c r="BF242" i="1"/>
  <c r="BE242" i="1"/>
  <c r="BD242" i="1"/>
  <c r="BC242" i="1"/>
  <c r="BB242" i="1"/>
  <c r="BA242" i="1"/>
  <c r="AZ242" i="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Z242" i="1"/>
  <c r="Y242" i="1"/>
  <c r="X242" i="1"/>
  <c r="W242" i="1"/>
  <c r="V242" i="1"/>
  <c r="U242" i="1"/>
  <c r="DL241" i="1"/>
  <c r="DK241" i="1"/>
  <c r="DJ241" i="1"/>
  <c r="DI241" i="1"/>
  <c r="DF241" i="1"/>
  <c r="DE241" i="1"/>
  <c r="DD241" i="1"/>
  <c r="DC241" i="1"/>
  <c r="DA241" i="1"/>
  <c r="CZ241" i="1"/>
  <c r="CY241" i="1"/>
  <c r="CW241" i="1"/>
  <c r="CV241" i="1"/>
  <c r="CU241" i="1"/>
  <c r="CS241" i="1"/>
  <c r="CR241" i="1"/>
  <c r="CQ241" i="1"/>
  <c r="CP241" i="1"/>
  <c r="CO241" i="1"/>
  <c r="CN241" i="1"/>
  <c r="CM241" i="1"/>
  <c r="CL241" i="1"/>
  <c r="CJ241" i="1"/>
  <c r="CI241" i="1"/>
  <c r="CH241" i="1"/>
  <c r="CG241" i="1"/>
  <c r="CF241" i="1"/>
  <c r="CE241" i="1"/>
  <c r="CC241" i="1"/>
  <c r="CB241" i="1"/>
  <c r="CA241" i="1"/>
  <c r="BY241" i="1"/>
  <c r="BV241" i="1"/>
  <c r="BU241" i="1"/>
  <c r="BT241" i="1"/>
  <c r="BR241" i="1"/>
  <c r="BQ241" i="1"/>
  <c r="BO241" i="1"/>
  <c r="BN241" i="1"/>
  <c r="BL241" i="1"/>
  <c r="BK241" i="1"/>
  <c r="BJ241" i="1"/>
  <c r="BF241" i="1"/>
  <c r="BE241" i="1"/>
  <c r="BD241" i="1"/>
  <c r="BC241" i="1"/>
  <c r="BB241" i="1"/>
  <c r="BA241" i="1"/>
  <c r="AZ241" i="1"/>
  <c r="AY241" i="1"/>
  <c r="AX241" i="1"/>
  <c r="AW241" i="1"/>
  <c r="AV241" i="1"/>
  <c r="AU241" i="1"/>
  <c r="AT241" i="1"/>
  <c r="AS241" i="1"/>
  <c r="AR241" i="1"/>
  <c r="AQ241" i="1"/>
  <c r="AP241" i="1"/>
  <c r="AO241" i="1"/>
  <c r="AN241" i="1"/>
  <c r="AM241" i="1"/>
  <c r="AL241" i="1"/>
  <c r="AK241" i="1"/>
  <c r="AJ241" i="1"/>
  <c r="AI241" i="1"/>
  <c r="AH241" i="1"/>
  <c r="AG241" i="1"/>
  <c r="AF241" i="1"/>
  <c r="AE241" i="1"/>
  <c r="AD241" i="1"/>
  <c r="AC241" i="1"/>
  <c r="AB241" i="1"/>
  <c r="AA241" i="1"/>
  <c r="Z241" i="1"/>
  <c r="Y241" i="1"/>
  <c r="X241" i="1"/>
  <c r="W241" i="1"/>
  <c r="V241" i="1"/>
  <c r="U241" i="1"/>
  <c r="DL240" i="1"/>
  <c r="DK240" i="1"/>
  <c r="DJ240" i="1"/>
  <c r="DI240" i="1"/>
  <c r="DF240" i="1"/>
  <c r="DE240" i="1"/>
  <c r="DD240" i="1"/>
  <c r="DC240" i="1"/>
  <c r="DA240" i="1"/>
  <c r="CZ240" i="1"/>
  <c r="CY240" i="1"/>
  <c r="CW240" i="1"/>
  <c r="CV240" i="1"/>
  <c r="CU240" i="1"/>
  <c r="CS240" i="1"/>
  <c r="CR240" i="1"/>
  <c r="CQ240" i="1"/>
  <c r="CP240" i="1"/>
  <c r="CO240" i="1"/>
  <c r="CN240" i="1"/>
  <c r="CM240" i="1"/>
  <c r="CL240" i="1"/>
  <c r="CJ240" i="1"/>
  <c r="CI240" i="1"/>
  <c r="CH240" i="1"/>
  <c r="CG240" i="1"/>
  <c r="CF240" i="1"/>
  <c r="CE240" i="1"/>
  <c r="CC240" i="1"/>
  <c r="CB240" i="1"/>
  <c r="CA240" i="1"/>
  <c r="BY240" i="1"/>
  <c r="BV240" i="1"/>
  <c r="BU240" i="1"/>
  <c r="BT240" i="1"/>
  <c r="BR240" i="1"/>
  <c r="BQ240" i="1"/>
  <c r="BO240" i="1"/>
  <c r="BN240" i="1"/>
  <c r="BL240" i="1"/>
  <c r="BK240" i="1"/>
  <c r="BJ240" i="1"/>
  <c r="BF240" i="1"/>
  <c r="BE240" i="1"/>
  <c r="BD240" i="1"/>
  <c r="BC240" i="1"/>
  <c r="BB240" i="1"/>
  <c r="BA240" i="1"/>
  <c r="AZ240" i="1"/>
  <c r="AY240" i="1"/>
  <c r="AX240" i="1"/>
  <c r="AW240" i="1"/>
  <c r="AV240" i="1"/>
  <c r="AU240" i="1"/>
  <c r="AT240" i="1"/>
  <c r="AS240" i="1"/>
  <c r="AR240" i="1"/>
  <c r="AQ240" i="1"/>
  <c r="AP240" i="1"/>
  <c r="AO240" i="1"/>
  <c r="AN240" i="1"/>
  <c r="AM240" i="1"/>
  <c r="AL240" i="1"/>
  <c r="AK240" i="1"/>
  <c r="AJ240" i="1"/>
  <c r="AI240" i="1"/>
  <c r="AH240" i="1"/>
  <c r="AG240" i="1"/>
  <c r="AF240" i="1"/>
  <c r="AE240" i="1"/>
  <c r="AD240" i="1"/>
  <c r="AC240" i="1"/>
  <c r="AB240" i="1"/>
  <c r="AA240" i="1"/>
  <c r="Z240" i="1"/>
  <c r="Y240" i="1"/>
  <c r="X240" i="1"/>
  <c r="W240" i="1"/>
  <c r="V240" i="1"/>
  <c r="U240" i="1"/>
  <c r="DL239" i="1"/>
  <c r="DK239" i="1"/>
  <c r="DJ239" i="1"/>
  <c r="DI239" i="1"/>
  <c r="DF239" i="1"/>
  <c r="DE239" i="1"/>
  <c r="DD239" i="1"/>
  <c r="DC239" i="1"/>
  <c r="DA239" i="1"/>
  <c r="CZ239" i="1"/>
  <c r="CY239" i="1"/>
  <c r="CW239" i="1"/>
  <c r="CV239" i="1"/>
  <c r="CU239" i="1"/>
  <c r="CS239" i="1"/>
  <c r="CR239" i="1"/>
  <c r="CQ239" i="1"/>
  <c r="CP239" i="1"/>
  <c r="CO239" i="1"/>
  <c r="CN239" i="1"/>
  <c r="CM239" i="1"/>
  <c r="CL239" i="1"/>
  <c r="CJ239" i="1"/>
  <c r="CI239" i="1"/>
  <c r="CH239" i="1"/>
  <c r="CG239" i="1"/>
  <c r="CF239" i="1"/>
  <c r="CE239" i="1"/>
  <c r="CC239" i="1"/>
  <c r="CB239" i="1"/>
  <c r="CA239" i="1"/>
  <c r="BY239" i="1"/>
  <c r="BV239" i="1"/>
  <c r="BU239" i="1"/>
  <c r="BT239" i="1"/>
  <c r="BR239" i="1"/>
  <c r="BQ239" i="1"/>
  <c r="BO239" i="1"/>
  <c r="BN239" i="1"/>
  <c r="BL239" i="1"/>
  <c r="BK239" i="1"/>
  <c r="BJ239" i="1"/>
  <c r="BF239" i="1"/>
  <c r="BE239" i="1"/>
  <c r="BD239" i="1"/>
  <c r="BC239" i="1"/>
  <c r="BB239" i="1"/>
  <c r="BA239" i="1"/>
  <c r="AZ239" i="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Z239" i="1"/>
  <c r="Y239" i="1"/>
  <c r="X239" i="1"/>
  <c r="W239" i="1"/>
  <c r="V239" i="1"/>
  <c r="U239" i="1"/>
  <c r="DL238" i="1"/>
  <c r="DK238" i="1"/>
  <c r="DJ238" i="1"/>
  <c r="DI238" i="1"/>
  <c r="DF238" i="1"/>
  <c r="DE238" i="1"/>
  <c r="DD238" i="1"/>
  <c r="DC238" i="1"/>
  <c r="DA238" i="1"/>
  <c r="CZ238" i="1"/>
  <c r="CY238" i="1"/>
  <c r="CW238" i="1"/>
  <c r="CV238" i="1"/>
  <c r="CU238" i="1"/>
  <c r="CS238" i="1"/>
  <c r="CR238" i="1"/>
  <c r="CQ238" i="1"/>
  <c r="CP238" i="1"/>
  <c r="CO238" i="1"/>
  <c r="CN238" i="1"/>
  <c r="CM238" i="1"/>
  <c r="CL238" i="1"/>
  <c r="CJ238" i="1"/>
  <c r="CI238" i="1"/>
  <c r="CH238" i="1"/>
  <c r="CG238" i="1"/>
  <c r="CF238" i="1"/>
  <c r="CE238" i="1"/>
  <c r="CC238" i="1"/>
  <c r="CB238" i="1"/>
  <c r="CA238" i="1"/>
  <c r="BY238" i="1"/>
  <c r="BV238" i="1"/>
  <c r="BU238" i="1"/>
  <c r="BT238" i="1"/>
  <c r="BR238" i="1"/>
  <c r="BQ238" i="1"/>
  <c r="BO238" i="1"/>
  <c r="BN238" i="1"/>
  <c r="BL238" i="1"/>
  <c r="BK238" i="1"/>
  <c r="BJ238" i="1"/>
  <c r="BF238" i="1"/>
  <c r="BE238" i="1"/>
  <c r="BD238" i="1"/>
  <c r="BC238" i="1"/>
  <c r="BB238" i="1"/>
  <c r="BA238" i="1"/>
  <c r="AZ238" i="1"/>
  <c r="AY238" i="1"/>
  <c r="AX238" i="1"/>
  <c r="AW238" i="1"/>
  <c r="AV238" i="1"/>
  <c r="AU238" i="1"/>
  <c r="AT238" i="1"/>
  <c r="AS238" i="1"/>
  <c r="AR238" i="1"/>
  <c r="AQ238" i="1"/>
  <c r="AP238" i="1"/>
  <c r="AO238" i="1"/>
  <c r="AN238" i="1"/>
  <c r="AM238" i="1"/>
  <c r="AL238" i="1"/>
  <c r="AK238" i="1"/>
  <c r="AJ238" i="1"/>
  <c r="AI238" i="1"/>
  <c r="AH238" i="1"/>
  <c r="AG238" i="1"/>
  <c r="AF238" i="1"/>
  <c r="AE238" i="1"/>
  <c r="AD238" i="1"/>
  <c r="AC238" i="1"/>
  <c r="AB238" i="1"/>
  <c r="AA238" i="1"/>
  <c r="Z238" i="1"/>
  <c r="Y238" i="1"/>
  <c r="X238" i="1"/>
  <c r="W238" i="1"/>
  <c r="V238" i="1"/>
  <c r="U238" i="1"/>
  <c r="DL237" i="1"/>
  <c r="DK237" i="1"/>
  <c r="DJ237" i="1"/>
  <c r="DI237" i="1"/>
  <c r="DF237" i="1"/>
  <c r="DE237" i="1"/>
  <c r="DD237" i="1"/>
  <c r="DC237" i="1"/>
  <c r="DA237" i="1"/>
  <c r="CZ237" i="1"/>
  <c r="CY237" i="1"/>
  <c r="CW237" i="1"/>
  <c r="CV237" i="1"/>
  <c r="CU237" i="1"/>
  <c r="CS237" i="1"/>
  <c r="CR237" i="1"/>
  <c r="CQ237" i="1"/>
  <c r="CP237" i="1"/>
  <c r="CO237" i="1"/>
  <c r="CN237" i="1"/>
  <c r="CM237" i="1"/>
  <c r="CL237" i="1"/>
  <c r="CJ237" i="1"/>
  <c r="CI237" i="1"/>
  <c r="CH237" i="1"/>
  <c r="CG237" i="1"/>
  <c r="CF237" i="1"/>
  <c r="CE237" i="1"/>
  <c r="CC237" i="1"/>
  <c r="CB237" i="1"/>
  <c r="CA237" i="1"/>
  <c r="BY237" i="1"/>
  <c r="BV237" i="1"/>
  <c r="BU237" i="1"/>
  <c r="BT237" i="1"/>
  <c r="BR237" i="1"/>
  <c r="BQ237" i="1"/>
  <c r="BO237" i="1"/>
  <c r="BN237" i="1"/>
  <c r="BL237" i="1"/>
  <c r="BK237" i="1"/>
  <c r="BJ237" i="1"/>
  <c r="BF237" i="1"/>
  <c r="BE237" i="1"/>
  <c r="BD237" i="1"/>
  <c r="BC237" i="1"/>
  <c r="BB237" i="1"/>
  <c r="BA237" i="1"/>
  <c r="AZ237" i="1"/>
  <c r="AY237" i="1"/>
  <c r="AX237" i="1"/>
  <c r="AW237" i="1"/>
  <c r="AV237" i="1"/>
  <c r="AU237" i="1"/>
  <c r="AT237" i="1"/>
  <c r="AS237" i="1"/>
  <c r="AR237" i="1"/>
  <c r="AQ237" i="1"/>
  <c r="AP237" i="1"/>
  <c r="AO237" i="1"/>
  <c r="AN237" i="1"/>
  <c r="AM237" i="1"/>
  <c r="AL237" i="1"/>
  <c r="AK237" i="1"/>
  <c r="AJ237" i="1"/>
  <c r="AI237" i="1"/>
  <c r="AH237" i="1"/>
  <c r="AG237" i="1"/>
  <c r="AF237" i="1"/>
  <c r="AE237" i="1"/>
  <c r="AD237" i="1"/>
  <c r="AC237" i="1"/>
  <c r="AB237" i="1"/>
  <c r="AA237" i="1"/>
  <c r="Z237" i="1"/>
  <c r="Y237" i="1"/>
  <c r="X237" i="1"/>
  <c r="W237" i="1"/>
  <c r="V237" i="1"/>
  <c r="U237" i="1"/>
  <c r="DL236" i="1"/>
  <c r="DK236" i="1"/>
  <c r="DJ236" i="1"/>
  <c r="DI236" i="1"/>
  <c r="DF236" i="1"/>
  <c r="DE236" i="1"/>
  <c r="DD236" i="1"/>
  <c r="DC236" i="1"/>
  <c r="DA236" i="1"/>
  <c r="CZ236" i="1"/>
  <c r="CY236" i="1"/>
  <c r="CW236" i="1"/>
  <c r="CV236" i="1"/>
  <c r="CU236" i="1"/>
  <c r="CS236" i="1"/>
  <c r="CR236" i="1"/>
  <c r="CQ236" i="1"/>
  <c r="CP236" i="1"/>
  <c r="CO236" i="1"/>
  <c r="CN236" i="1"/>
  <c r="CM236" i="1"/>
  <c r="CL236" i="1"/>
  <c r="CJ236" i="1"/>
  <c r="CI236" i="1"/>
  <c r="CH236" i="1"/>
  <c r="CG236" i="1"/>
  <c r="CF236" i="1"/>
  <c r="CE236" i="1"/>
  <c r="CC236" i="1"/>
  <c r="CB236" i="1"/>
  <c r="CA236" i="1"/>
  <c r="BY236" i="1"/>
  <c r="BV236" i="1"/>
  <c r="BU236" i="1"/>
  <c r="BT236" i="1"/>
  <c r="BR236" i="1"/>
  <c r="BQ236" i="1"/>
  <c r="BO236" i="1"/>
  <c r="BN236" i="1"/>
  <c r="BL236" i="1"/>
  <c r="BK236" i="1"/>
  <c r="BJ236" i="1"/>
  <c r="BF236" i="1"/>
  <c r="BE236" i="1"/>
  <c r="BD236" i="1"/>
  <c r="BC236" i="1"/>
  <c r="BB236" i="1"/>
  <c r="BA236" i="1"/>
  <c r="AZ236" i="1"/>
  <c r="AY236" i="1"/>
  <c r="AX236" i="1"/>
  <c r="AW236" i="1"/>
  <c r="AV236" i="1"/>
  <c r="AU236" i="1"/>
  <c r="AT236" i="1"/>
  <c r="AS236" i="1"/>
  <c r="AR236" i="1"/>
  <c r="AQ236" i="1"/>
  <c r="AP236" i="1"/>
  <c r="AO236" i="1"/>
  <c r="AN236" i="1"/>
  <c r="AM236" i="1"/>
  <c r="AL236" i="1"/>
  <c r="AK236" i="1"/>
  <c r="AJ236" i="1"/>
  <c r="AI236" i="1"/>
  <c r="AH236" i="1"/>
  <c r="AG236" i="1"/>
  <c r="AF236" i="1"/>
  <c r="AE236" i="1"/>
  <c r="AD236" i="1"/>
  <c r="AC236" i="1"/>
  <c r="AB236" i="1"/>
  <c r="AA236" i="1"/>
  <c r="Z236" i="1"/>
  <c r="Y236" i="1"/>
  <c r="X236" i="1"/>
  <c r="W236" i="1"/>
  <c r="V236" i="1"/>
  <c r="U236" i="1"/>
  <c r="DL235" i="1"/>
  <c r="DK235" i="1"/>
  <c r="DJ235" i="1"/>
  <c r="DI235" i="1"/>
  <c r="DF235" i="1"/>
  <c r="DE235" i="1"/>
  <c r="DD235" i="1"/>
  <c r="DC235" i="1"/>
  <c r="DA235" i="1"/>
  <c r="CZ235" i="1"/>
  <c r="CY235" i="1"/>
  <c r="CW235" i="1"/>
  <c r="CV235" i="1"/>
  <c r="CU235" i="1"/>
  <c r="CS235" i="1"/>
  <c r="CR235" i="1"/>
  <c r="CQ235" i="1"/>
  <c r="CP235" i="1"/>
  <c r="CO235" i="1"/>
  <c r="CN235" i="1"/>
  <c r="CM235" i="1"/>
  <c r="CL235" i="1"/>
  <c r="CJ235" i="1"/>
  <c r="CI235" i="1"/>
  <c r="CH235" i="1"/>
  <c r="CG235" i="1"/>
  <c r="CF235" i="1"/>
  <c r="CE235" i="1"/>
  <c r="CC235" i="1"/>
  <c r="CB235" i="1"/>
  <c r="CA235" i="1"/>
  <c r="BY235" i="1"/>
  <c r="BV235" i="1"/>
  <c r="BU235" i="1"/>
  <c r="BT235" i="1"/>
  <c r="BR235" i="1"/>
  <c r="BQ235" i="1"/>
  <c r="BO235" i="1"/>
  <c r="BN235" i="1"/>
  <c r="BL235" i="1"/>
  <c r="BK235" i="1"/>
  <c r="BJ235" i="1"/>
  <c r="BF235" i="1"/>
  <c r="BE235" i="1"/>
  <c r="BD235" i="1"/>
  <c r="BC235" i="1"/>
  <c r="BB235" i="1"/>
  <c r="BA235" i="1"/>
  <c r="AZ235" i="1"/>
  <c r="AY235" i="1"/>
  <c r="AX235" i="1"/>
  <c r="AW235" i="1"/>
  <c r="AV235" i="1"/>
  <c r="AU235" i="1"/>
  <c r="AT235" i="1"/>
  <c r="AS235" i="1"/>
  <c r="AR235" i="1"/>
  <c r="AQ235" i="1"/>
  <c r="AP235" i="1"/>
  <c r="AO235" i="1"/>
  <c r="AN235" i="1"/>
  <c r="AM235" i="1"/>
  <c r="AL235" i="1"/>
  <c r="AK235" i="1"/>
  <c r="AJ235" i="1"/>
  <c r="AI235" i="1"/>
  <c r="AH235" i="1"/>
  <c r="AG235" i="1"/>
  <c r="AF235" i="1"/>
  <c r="AE235" i="1"/>
  <c r="AD235" i="1"/>
  <c r="AC235" i="1"/>
  <c r="AB235" i="1"/>
  <c r="AA235" i="1"/>
  <c r="Z235" i="1"/>
  <c r="Y235" i="1"/>
  <c r="X235" i="1"/>
  <c r="W235" i="1"/>
  <c r="V235" i="1"/>
  <c r="U235" i="1"/>
  <c r="DL234" i="1"/>
  <c r="DK234" i="1"/>
  <c r="DJ234" i="1"/>
  <c r="DI234" i="1"/>
  <c r="DF234" i="1"/>
  <c r="DE234" i="1"/>
  <c r="DD234" i="1"/>
  <c r="DC234" i="1"/>
  <c r="DA234" i="1"/>
  <c r="CZ234" i="1"/>
  <c r="CY234" i="1"/>
  <c r="CW234" i="1"/>
  <c r="CV234" i="1"/>
  <c r="CU234" i="1"/>
  <c r="CS234" i="1"/>
  <c r="CR234" i="1"/>
  <c r="CQ234" i="1"/>
  <c r="CP234" i="1"/>
  <c r="CO234" i="1"/>
  <c r="CN234" i="1"/>
  <c r="CM234" i="1"/>
  <c r="CL234" i="1"/>
  <c r="CJ234" i="1"/>
  <c r="CI234" i="1"/>
  <c r="CH234" i="1"/>
  <c r="CG234" i="1"/>
  <c r="CF234" i="1"/>
  <c r="CE234" i="1"/>
  <c r="CC234" i="1"/>
  <c r="CB234" i="1"/>
  <c r="CA234" i="1"/>
  <c r="BY234" i="1"/>
  <c r="BV234" i="1"/>
  <c r="BU234" i="1"/>
  <c r="BT234" i="1"/>
  <c r="BR234" i="1"/>
  <c r="BQ234" i="1"/>
  <c r="BO234" i="1"/>
  <c r="BN234" i="1"/>
  <c r="BL234" i="1"/>
  <c r="BK234" i="1"/>
  <c r="BJ234" i="1"/>
  <c r="BF234" i="1"/>
  <c r="BE234" i="1"/>
  <c r="BD234" i="1"/>
  <c r="BC234" i="1"/>
  <c r="BB234" i="1"/>
  <c r="BA234" i="1"/>
  <c r="AZ234" i="1"/>
  <c r="AY234" i="1"/>
  <c r="AX234" i="1"/>
  <c r="AW234" i="1"/>
  <c r="AV234" i="1"/>
  <c r="AU234" i="1"/>
  <c r="AT234" i="1"/>
  <c r="AS234" i="1"/>
  <c r="AR234" i="1"/>
  <c r="AQ234" i="1"/>
  <c r="AP234" i="1"/>
  <c r="AO234" i="1"/>
  <c r="AN234" i="1"/>
  <c r="AM234" i="1"/>
  <c r="AL234" i="1"/>
  <c r="AK234" i="1"/>
  <c r="AJ234" i="1"/>
  <c r="AI234" i="1"/>
  <c r="AH234" i="1"/>
  <c r="AG234" i="1"/>
  <c r="AF234" i="1"/>
  <c r="AE234" i="1"/>
  <c r="AD234" i="1"/>
  <c r="AC234" i="1"/>
  <c r="AB234" i="1"/>
  <c r="AA234" i="1"/>
  <c r="Z234" i="1"/>
  <c r="Y234" i="1"/>
  <c r="X234" i="1"/>
  <c r="W234" i="1"/>
  <c r="V234" i="1"/>
  <c r="U234" i="1"/>
  <c r="DL233" i="1"/>
  <c r="DK233" i="1"/>
  <c r="DJ233" i="1"/>
  <c r="DI233" i="1"/>
  <c r="DF233" i="1"/>
  <c r="DE233" i="1"/>
  <c r="DD233" i="1"/>
  <c r="DC233" i="1"/>
  <c r="DA233" i="1"/>
  <c r="CZ233" i="1"/>
  <c r="CY233" i="1"/>
  <c r="CW233" i="1"/>
  <c r="CV233" i="1"/>
  <c r="CU233" i="1"/>
  <c r="CS233" i="1"/>
  <c r="CR233" i="1"/>
  <c r="CQ233" i="1"/>
  <c r="CP233" i="1"/>
  <c r="CO233" i="1"/>
  <c r="CN233" i="1"/>
  <c r="CM233" i="1"/>
  <c r="CL233" i="1"/>
  <c r="CJ233" i="1"/>
  <c r="CI233" i="1"/>
  <c r="CH233" i="1"/>
  <c r="CG233" i="1"/>
  <c r="CF233" i="1"/>
  <c r="CE233" i="1"/>
  <c r="CC233" i="1"/>
  <c r="CB233" i="1"/>
  <c r="CA233" i="1"/>
  <c r="BY233" i="1"/>
  <c r="BV233" i="1"/>
  <c r="BU233" i="1"/>
  <c r="BT233" i="1"/>
  <c r="BR233" i="1"/>
  <c r="BQ233" i="1"/>
  <c r="BO233" i="1"/>
  <c r="BN233" i="1"/>
  <c r="BL233" i="1"/>
  <c r="BK233" i="1"/>
  <c r="BJ233" i="1"/>
  <c r="BF233" i="1"/>
  <c r="BE233" i="1"/>
  <c r="BD233" i="1"/>
  <c r="BC233" i="1"/>
  <c r="BB233" i="1"/>
  <c r="BA233" i="1"/>
  <c r="AZ233" i="1"/>
  <c r="AY233" i="1"/>
  <c r="AX233" i="1"/>
  <c r="AW233" i="1"/>
  <c r="AV233" i="1"/>
  <c r="AU233" i="1"/>
  <c r="AT233" i="1"/>
  <c r="AS233" i="1"/>
  <c r="AR233" i="1"/>
  <c r="AQ233" i="1"/>
  <c r="AP233" i="1"/>
  <c r="AO233" i="1"/>
  <c r="AN233" i="1"/>
  <c r="AM233" i="1"/>
  <c r="AL233" i="1"/>
  <c r="AK233" i="1"/>
  <c r="AJ233" i="1"/>
  <c r="AI233" i="1"/>
  <c r="AH233" i="1"/>
  <c r="AG233" i="1"/>
  <c r="AF233" i="1"/>
  <c r="AE233" i="1"/>
  <c r="AD233" i="1"/>
  <c r="AC233" i="1"/>
  <c r="AB233" i="1"/>
  <c r="AA233" i="1"/>
  <c r="Z233" i="1"/>
  <c r="Y233" i="1"/>
  <c r="X233" i="1"/>
  <c r="W233" i="1"/>
  <c r="V233" i="1"/>
  <c r="U233" i="1"/>
  <c r="DL232" i="1"/>
  <c r="DK232" i="1"/>
  <c r="DJ232" i="1"/>
  <c r="DI232" i="1"/>
  <c r="DF232" i="1"/>
  <c r="DE232" i="1"/>
  <c r="DD232" i="1"/>
  <c r="DC232" i="1"/>
  <c r="DA232" i="1"/>
  <c r="CZ232" i="1"/>
  <c r="CY232" i="1"/>
  <c r="CW232" i="1"/>
  <c r="CV232" i="1"/>
  <c r="CU232" i="1"/>
  <c r="CS232" i="1"/>
  <c r="CR232" i="1"/>
  <c r="CQ232" i="1"/>
  <c r="CP232" i="1"/>
  <c r="CO232" i="1"/>
  <c r="CN232" i="1"/>
  <c r="CM232" i="1"/>
  <c r="CL232" i="1"/>
  <c r="CJ232" i="1"/>
  <c r="CI232" i="1"/>
  <c r="CH232" i="1"/>
  <c r="CG232" i="1"/>
  <c r="CF232" i="1"/>
  <c r="CE232" i="1"/>
  <c r="CC232" i="1"/>
  <c r="CB232" i="1"/>
  <c r="CA232" i="1"/>
  <c r="BY232" i="1"/>
  <c r="BV232" i="1"/>
  <c r="BU232" i="1"/>
  <c r="BT232" i="1"/>
  <c r="BR232" i="1"/>
  <c r="BQ232" i="1"/>
  <c r="BO232" i="1"/>
  <c r="BN232" i="1"/>
  <c r="BL232" i="1"/>
  <c r="BK232" i="1"/>
  <c r="BJ232" i="1"/>
  <c r="BF232" i="1"/>
  <c r="BE232" i="1"/>
  <c r="BD232" i="1"/>
  <c r="BC232" i="1"/>
  <c r="BB232" i="1"/>
  <c r="BA232" i="1"/>
  <c r="AZ232" i="1"/>
  <c r="AY232" i="1"/>
  <c r="AX232" i="1"/>
  <c r="AW232" i="1"/>
  <c r="AV232" i="1"/>
  <c r="AU232" i="1"/>
  <c r="AT232" i="1"/>
  <c r="AS232" i="1"/>
  <c r="AR232" i="1"/>
  <c r="AQ232" i="1"/>
  <c r="AP232" i="1"/>
  <c r="AO232" i="1"/>
  <c r="AN232" i="1"/>
  <c r="AM232" i="1"/>
  <c r="AL232" i="1"/>
  <c r="AK232" i="1"/>
  <c r="AJ232" i="1"/>
  <c r="AI232" i="1"/>
  <c r="AH232" i="1"/>
  <c r="AG232" i="1"/>
  <c r="AF232" i="1"/>
  <c r="AE232" i="1"/>
  <c r="AD232" i="1"/>
  <c r="AC232" i="1"/>
  <c r="AB232" i="1"/>
  <c r="AA232" i="1"/>
  <c r="Z232" i="1"/>
  <c r="Y232" i="1"/>
  <c r="X232" i="1"/>
  <c r="W232" i="1"/>
  <c r="V232" i="1"/>
  <c r="U232" i="1"/>
  <c r="DL231" i="1"/>
  <c r="DK231" i="1"/>
  <c r="DJ231" i="1"/>
  <c r="DI231" i="1"/>
  <c r="DF231" i="1"/>
  <c r="DE231" i="1"/>
  <c r="DD231" i="1"/>
  <c r="DC231" i="1"/>
  <c r="DA231" i="1"/>
  <c r="CZ231" i="1"/>
  <c r="CY231" i="1"/>
  <c r="CW231" i="1"/>
  <c r="CV231" i="1"/>
  <c r="CU231" i="1"/>
  <c r="CS231" i="1"/>
  <c r="CR231" i="1"/>
  <c r="CQ231" i="1"/>
  <c r="CP231" i="1"/>
  <c r="CO231" i="1"/>
  <c r="CN231" i="1"/>
  <c r="CM231" i="1"/>
  <c r="CL231" i="1"/>
  <c r="CJ231" i="1"/>
  <c r="CI231" i="1"/>
  <c r="CH231" i="1"/>
  <c r="CG231" i="1"/>
  <c r="CF231" i="1"/>
  <c r="CE231" i="1"/>
  <c r="CC231" i="1"/>
  <c r="CB231" i="1"/>
  <c r="CA231" i="1"/>
  <c r="BY231" i="1"/>
  <c r="BV231" i="1"/>
  <c r="BU231" i="1"/>
  <c r="BT231" i="1"/>
  <c r="BR231" i="1"/>
  <c r="BQ231" i="1"/>
  <c r="BO231" i="1"/>
  <c r="BN231" i="1"/>
  <c r="BL231" i="1"/>
  <c r="BK231" i="1"/>
  <c r="BJ231" i="1"/>
  <c r="BF231" i="1"/>
  <c r="BE231" i="1"/>
  <c r="BD231" i="1"/>
  <c r="BC231" i="1"/>
  <c r="BB231" i="1"/>
  <c r="BA231" i="1"/>
  <c r="AZ231" i="1"/>
  <c r="AY231" i="1"/>
  <c r="AX231" i="1"/>
  <c r="AW231" i="1"/>
  <c r="AV231" i="1"/>
  <c r="AU231" i="1"/>
  <c r="AT231" i="1"/>
  <c r="AS231" i="1"/>
  <c r="AR231" i="1"/>
  <c r="AQ231" i="1"/>
  <c r="AP231" i="1"/>
  <c r="AO231" i="1"/>
  <c r="AN231" i="1"/>
  <c r="AM231" i="1"/>
  <c r="AL231" i="1"/>
  <c r="AK231" i="1"/>
  <c r="AJ231" i="1"/>
  <c r="AI231" i="1"/>
  <c r="AH231" i="1"/>
  <c r="AG231" i="1"/>
  <c r="AF231" i="1"/>
  <c r="AE231" i="1"/>
  <c r="AD231" i="1"/>
  <c r="AC231" i="1"/>
  <c r="AB231" i="1"/>
  <c r="AA231" i="1"/>
  <c r="Z231" i="1"/>
  <c r="Y231" i="1"/>
  <c r="X231" i="1"/>
  <c r="W231" i="1"/>
  <c r="V231" i="1"/>
  <c r="U231" i="1"/>
  <c r="DL230" i="1"/>
  <c r="DK230" i="1"/>
  <c r="DJ230" i="1"/>
  <c r="DI230" i="1"/>
  <c r="DF230" i="1"/>
  <c r="DE230" i="1"/>
  <c r="DD230" i="1"/>
  <c r="DC230" i="1"/>
  <c r="DA230" i="1"/>
  <c r="CZ230" i="1"/>
  <c r="CY230" i="1"/>
  <c r="CW230" i="1"/>
  <c r="CV230" i="1"/>
  <c r="CU230" i="1"/>
  <c r="CS230" i="1"/>
  <c r="CR230" i="1"/>
  <c r="CQ230" i="1"/>
  <c r="CP230" i="1"/>
  <c r="CO230" i="1"/>
  <c r="CN230" i="1"/>
  <c r="CM230" i="1"/>
  <c r="CL230" i="1"/>
  <c r="CJ230" i="1"/>
  <c r="CI230" i="1"/>
  <c r="CH230" i="1"/>
  <c r="CG230" i="1"/>
  <c r="CF230" i="1"/>
  <c r="CE230" i="1"/>
  <c r="CC230" i="1"/>
  <c r="CB230" i="1"/>
  <c r="CA230" i="1"/>
  <c r="BY230" i="1"/>
  <c r="BV230" i="1"/>
  <c r="BU230" i="1"/>
  <c r="BT230" i="1"/>
  <c r="BR230" i="1"/>
  <c r="BQ230" i="1"/>
  <c r="BO230" i="1"/>
  <c r="BN230" i="1"/>
  <c r="BL230" i="1"/>
  <c r="BK230" i="1"/>
  <c r="BJ230" i="1"/>
  <c r="BF230" i="1"/>
  <c r="BE230" i="1"/>
  <c r="BD230" i="1"/>
  <c r="BC230" i="1"/>
  <c r="BB230" i="1"/>
  <c r="BA230" i="1"/>
  <c r="AZ230" i="1"/>
  <c r="AY230" i="1"/>
  <c r="AX230" i="1"/>
  <c r="AW230" i="1"/>
  <c r="AV230" i="1"/>
  <c r="AU230" i="1"/>
  <c r="AT230" i="1"/>
  <c r="AS230" i="1"/>
  <c r="AR230" i="1"/>
  <c r="AQ230" i="1"/>
  <c r="AP230" i="1"/>
  <c r="AO230" i="1"/>
  <c r="AN230" i="1"/>
  <c r="AM230" i="1"/>
  <c r="AL230" i="1"/>
  <c r="AK230" i="1"/>
  <c r="AJ230" i="1"/>
  <c r="AI230" i="1"/>
  <c r="AH230" i="1"/>
  <c r="AG230" i="1"/>
  <c r="AF230" i="1"/>
  <c r="AE230" i="1"/>
  <c r="AD230" i="1"/>
  <c r="AC230" i="1"/>
  <c r="AB230" i="1"/>
  <c r="AA230" i="1"/>
  <c r="Z230" i="1"/>
  <c r="Y230" i="1"/>
  <c r="X230" i="1"/>
  <c r="W230" i="1"/>
  <c r="V230" i="1"/>
  <c r="U230" i="1"/>
  <c r="DL229" i="1"/>
  <c r="DK229" i="1"/>
  <c r="DJ229" i="1"/>
  <c r="DI229" i="1"/>
  <c r="DF229" i="1"/>
  <c r="DE229" i="1"/>
  <c r="DD229" i="1"/>
  <c r="DC229" i="1"/>
  <c r="DA229" i="1"/>
  <c r="CZ229" i="1"/>
  <c r="CY229" i="1"/>
  <c r="CW229" i="1"/>
  <c r="CV229" i="1"/>
  <c r="CU229" i="1"/>
  <c r="CS229" i="1"/>
  <c r="CR229" i="1"/>
  <c r="CQ229" i="1"/>
  <c r="CP229" i="1"/>
  <c r="CO229" i="1"/>
  <c r="CN229" i="1"/>
  <c r="CM229" i="1"/>
  <c r="CL229" i="1"/>
  <c r="CJ229" i="1"/>
  <c r="CI229" i="1"/>
  <c r="CH229" i="1"/>
  <c r="CG229" i="1"/>
  <c r="CF229" i="1"/>
  <c r="CE229" i="1"/>
  <c r="CC229" i="1"/>
  <c r="CB229" i="1"/>
  <c r="CA229" i="1"/>
  <c r="BY229" i="1"/>
  <c r="BV229" i="1"/>
  <c r="BU229" i="1"/>
  <c r="BT229" i="1"/>
  <c r="BR229" i="1"/>
  <c r="BQ229" i="1"/>
  <c r="BO229" i="1"/>
  <c r="BN229" i="1"/>
  <c r="BL229" i="1"/>
  <c r="BK229" i="1"/>
  <c r="BJ229" i="1"/>
  <c r="BF229" i="1"/>
  <c r="BE229" i="1"/>
  <c r="BD229" i="1"/>
  <c r="BC229" i="1"/>
  <c r="BB229" i="1"/>
  <c r="BA229" i="1"/>
  <c r="AZ229" i="1"/>
  <c r="AY229" i="1"/>
  <c r="AX229" i="1"/>
  <c r="AW229" i="1"/>
  <c r="AV229" i="1"/>
  <c r="AU229" i="1"/>
  <c r="AT229" i="1"/>
  <c r="AS229" i="1"/>
  <c r="AR229" i="1"/>
  <c r="AQ229" i="1"/>
  <c r="AP229" i="1"/>
  <c r="AO229" i="1"/>
  <c r="AN229" i="1"/>
  <c r="AM229" i="1"/>
  <c r="AL229" i="1"/>
  <c r="AK229" i="1"/>
  <c r="AJ229" i="1"/>
  <c r="AI229" i="1"/>
  <c r="AH229" i="1"/>
  <c r="AG229" i="1"/>
  <c r="AF229" i="1"/>
  <c r="AE229" i="1"/>
  <c r="AD229" i="1"/>
  <c r="AC229" i="1"/>
  <c r="AB229" i="1"/>
  <c r="AA229" i="1"/>
  <c r="Z229" i="1"/>
  <c r="Y229" i="1"/>
  <c r="X229" i="1"/>
  <c r="W229" i="1"/>
  <c r="V229" i="1"/>
  <c r="U229" i="1"/>
  <c r="DL228" i="1"/>
  <c r="DK228" i="1"/>
  <c r="DJ228" i="1"/>
  <c r="DI228" i="1"/>
  <c r="DF228" i="1"/>
  <c r="DE228" i="1"/>
  <c r="DD228" i="1"/>
  <c r="DC228" i="1"/>
  <c r="DA228" i="1"/>
  <c r="CZ228" i="1"/>
  <c r="CY228" i="1"/>
  <c r="CW228" i="1"/>
  <c r="CV228" i="1"/>
  <c r="CU228" i="1"/>
  <c r="CS228" i="1"/>
  <c r="CR228" i="1"/>
  <c r="CQ228" i="1"/>
  <c r="CP228" i="1"/>
  <c r="CO228" i="1"/>
  <c r="CN228" i="1"/>
  <c r="CM228" i="1"/>
  <c r="CL228" i="1"/>
  <c r="CJ228" i="1"/>
  <c r="CI228" i="1"/>
  <c r="CH228" i="1"/>
  <c r="CG228" i="1"/>
  <c r="CF228" i="1"/>
  <c r="CE228" i="1"/>
  <c r="CC228" i="1"/>
  <c r="CB228" i="1"/>
  <c r="CA228" i="1"/>
  <c r="BY228" i="1"/>
  <c r="BV228" i="1"/>
  <c r="BU228" i="1"/>
  <c r="BT228" i="1"/>
  <c r="BR228" i="1"/>
  <c r="BQ228" i="1"/>
  <c r="BO228" i="1"/>
  <c r="BN228" i="1"/>
  <c r="BL228" i="1"/>
  <c r="BK228" i="1"/>
  <c r="BJ228" i="1"/>
  <c r="BF228" i="1"/>
  <c r="BE228" i="1"/>
  <c r="BD228" i="1"/>
  <c r="BC228" i="1"/>
  <c r="BB228" i="1"/>
  <c r="BA228" i="1"/>
  <c r="AZ228" i="1"/>
  <c r="AY228" i="1"/>
  <c r="AX228" i="1"/>
  <c r="AW228" i="1"/>
  <c r="AV228" i="1"/>
  <c r="AU228" i="1"/>
  <c r="AT228" i="1"/>
  <c r="AS228" i="1"/>
  <c r="AR228" i="1"/>
  <c r="AQ228" i="1"/>
  <c r="AP228" i="1"/>
  <c r="AO228" i="1"/>
  <c r="AN228" i="1"/>
  <c r="AM228" i="1"/>
  <c r="AL228" i="1"/>
  <c r="AK228" i="1"/>
  <c r="AJ228" i="1"/>
  <c r="AI228" i="1"/>
  <c r="AH228" i="1"/>
  <c r="AG228" i="1"/>
  <c r="AF228" i="1"/>
  <c r="AE228" i="1"/>
  <c r="AD228" i="1"/>
  <c r="AC228" i="1"/>
  <c r="AB228" i="1"/>
  <c r="AA228" i="1"/>
  <c r="Z228" i="1"/>
  <c r="Y228" i="1"/>
  <c r="X228" i="1"/>
  <c r="W228" i="1"/>
  <c r="V228" i="1"/>
  <c r="U228" i="1"/>
  <c r="DL227" i="1"/>
  <c r="DK227" i="1"/>
  <c r="DJ227" i="1"/>
  <c r="DI227" i="1"/>
  <c r="DF227" i="1"/>
  <c r="DE227" i="1"/>
  <c r="DD227" i="1"/>
  <c r="DC227" i="1"/>
  <c r="DA227" i="1"/>
  <c r="CZ227" i="1"/>
  <c r="CY227" i="1"/>
  <c r="CW227" i="1"/>
  <c r="CV227" i="1"/>
  <c r="CU227" i="1"/>
  <c r="CS227" i="1"/>
  <c r="CR227" i="1"/>
  <c r="CQ227" i="1"/>
  <c r="CP227" i="1"/>
  <c r="CO227" i="1"/>
  <c r="CN227" i="1"/>
  <c r="CM227" i="1"/>
  <c r="CL227" i="1"/>
  <c r="CJ227" i="1"/>
  <c r="CI227" i="1"/>
  <c r="CH227" i="1"/>
  <c r="CG227" i="1"/>
  <c r="CF227" i="1"/>
  <c r="CE227" i="1"/>
  <c r="CC227" i="1"/>
  <c r="CB227" i="1"/>
  <c r="CA227" i="1"/>
  <c r="BY227" i="1"/>
  <c r="BV227" i="1"/>
  <c r="BU227" i="1"/>
  <c r="BT227" i="1"/>
  <c r="BR227" i="1"/>
  <c r="BQ227" i="1"/>
  <c r="BO227" i="1"/>
  <c r="BN227" i="1"/>
  <c r="BL227" i="1"/>
  <c r="BK227" i="1"/>
  <c r="BJ227" i="1"/>
  <c r="BF227" i="1"/>
  <c r="BE227" i="1"/>
  <c r="BD227" i="1"/>
  <c r="BC227" i="1"/>
  <c r="BB227" i="1"/>
  <c r="BA227" i="1"/>
  <c r="AZ227" i="1"/>
  <c r="AY227" i="1"/>
  <c r="AX227" i="1"/>
  <c r="AW227" i="1"/>
  <c r="AV227" i="1"/>
  <c r="AU227" i="1"/>
  <c r="AT227" i="1"/>
  <c r="AS227" i="1"/>
  <c r="AR227" i="1"/>
  <c r="AQ227" i="1"/>
  <c r="AP227" i="1"/>
  <c r="AO227" i="1"/>
  <c r="AN227" i="1"/>
  <c r="AM227" i="1"/>
  <c r="AL227" i="1"/>
  <c r="AK227" i="1"/>
  <c r="AJ227" i="1"/>
  <c r="AI227" i="1"/>
  <c r="AH227" i="1"/>
  <c r="AG227" i="1"/>
  <c r="AF227" i="1"/>
  <c r="AE227" i="1"/>
  <c r="AD227" i="1"/>
  <c r="AC227" i="1"/>
  <c r="AB227" i="1"/>
  <c r="AA227" i="1"/>
  <c r="Z227" i="1"/>
  <c r="Y227" i="1"/>
  <c r="X227" i="1"/>
  <c r="W227" i="1"/>
  <c r="V227" i="1"/>
  <c r="U227" i="1"/>
  <c r="DL226" i="1"/>
  <c r="DK226" i="1"/>
  <c r="DJ226" i="1"/>
  <c r="DI226" i="1"/>
  <c r="DF226" i="1"/>
  <c r="DE226" i="1"/>
  <c r="DD226" i="1"/>
  <c r="DC226" i="1"/>
  <c r="DA226" i="1"/>
  <c r="CZ226" i="1"/>
  <c r="CY226" i="1"/>
  <c r="CW226" i="1"/>
  <c r="CV226" i="1"/>
  <c r="CU226" i="1"/>
  <c r="CS226" i="1"/>
  <c r="CR226" i="1"/>
  <c r="CQ226" i="1"/>
  <c r="CP226" i="1"/>
  <c r="CO226" i="1"/>
  <c r="CN226" i="1"/>
  <c r="CM226" i="1"/>
  <c r="CL226" i="1"/>
  <c r="CJ226" i="1"/>
  <c r="CI226" i="1"/>
  <c r="CH226" i="1"/>
  <c r="CG226" i="1"/>
  <c r="CF226" i="1"/>
  <c r="CE226" i="1"/>
  <c r="CC226" i="1"/>
  <c r="CB226" i="1"/>
  <c r="CA226" i="1"/>
  <c r="BY226" i="1"/>
  <c r="BV226" i="1"/>
  <c r="BU226" i="1"/>
  <c r="BT226" i="1"/>
  <c r="BR226" i="1"/>
  <c r="BQ226" i="1"/>
  <c r="BO226" i="1"/>
  <c r="BN226" i="1"/>
  <c r="BL226" i="1"/>
  <c r="BK226" i="1"/>
  <c r="BJ226" i="1"/>
  <c r="BF226" i="1"/>
  <c r="BE226" i="1"/>
  <c r="BD226" i="1"/>
  <c r="BC226" i="1"/>
  <c r="BB226" i="1"/>
  <c r="BA226" i="1"/>
  <c r="AZ226" i="1"/>
  <c r="AY226" i="1"/>
  <c r="AX226" i="1"/>
  <c r="AW226" i="1"/>
  <c r="AV226" i="1"/>
  <c r="AU226" i="1"/>
  <c r="AT226" i="1"/>
  <c r="AS226" i="1"/>
  <c r="AR226" i="1"/>
  <c r="AQ226" i="1"/>
  <c r="AP226" i="1"/>
  <c r="AO226" i="1"/>
  <c r="AN226" i="1"/>
  <c r="AM226" i="1"/>
  <c r="AL226" i="1"/>
  <c r="AK226" i="1"/>
  <c r="AJ226" i="1"/>
  <c r="AI226" i="1"/>
  <c r="AH226" i="1"/>
  <c r="AG226" i="1"/>
  <c r="AF226" i="1"/>
  <c r="AE226" i="1"/>
  <c r="AD226" i="1"/>
  <c r="AC226" i="1"/>
  <c r="AB226" i="1"/>
  <c r="AA226" i="1"/>
  <c r="Z226" i="1"/>
  <c r="Y226" i="1"/>
  <c r="X226" i="1"/>
  <c r="W226" i="1"/>
  <c r="V226" i="1"/>
  <c r="U226" i="1"/>
  <c r="DL225" i="1"/>
  <c r="DK225" i="1"/>
  <c r="DJ225" i="1"/>
  <c r="DI225" i="1"/>
  <c r="DF225" i="1"/>
  <c r="DE225" i="1"/>
  <c r="DD225" i="1"/>
  <c r="DC225" i="1"/>
  <c r="DA225" i="1"/>
  <c r="CZ225" i="1"/>
  <c r="CY225" i="1"/>
  <c r="CW225" i="1"/>
  <c r="CV225" i="1"/>
  <c r="CU225" i="1"/>
  <c r="CS225" i="1"/>
  <c r="CR225" i="1"/>
  <c r="CQ225" i="1"/>
  <c r="CP225" i="1"/>
  <c r="CO225" i="1"/>
  <c r="CN225" i="1"/>
  <c r="CM225" i="1"/>
  <c r="CL225" i="1"/>
  <c r="CJ225" i="1"/>
  <c r="CI225" i="1"/>
  <c r="CH225" i="1"/>
  <c r="CG225" i="1"/>
  <c r="CF225" i="1"/>
  <c r="CE225" i="1"/>
  <c r="CC225" i="1"/>
  <c r="CB225" i="1"/>
  <c r="CA225" i="1"/>
  <c r="BY225" i="1"/>
  <c r="BV225" i="1"/>
  <c r="BU225" i="1"/>
  <c r="BT225" i="1"/>
  <c r="BR225" i="1"/>
  <c r="BQ225" i="1"/>
  <c r="BO225" i="1"/>
  <c r="BN225" i="1"/>
  <c r="BL225" i="1"/>
  <c r="BK225" i="1"/>
  <c r="BJ225" i="1"/>
  <c r="BF225" i="1"/>
  <c r="BE225" i="1"/>
  <c r="BD225" i="1"/>
  <c r="BC225" i="1"/>
  <c r="BB225" i="1"/>
  <c r="BA225" i="1"/>
  <c r="AZ225" i="1"/>
  <c r="AY225" i="1"/>
  <c r="AX225" i="1"/>
  <c r="AW225" i="1"/>
  <c r="AV225" i="1"/>
  <c r="AU225" i="1"/>
  <c r="AT225" i="1"/>
  <c r="AS225" i="1"/>
  <c r="AR225" i="1"/>
  <c r="AQ225" i="1"/>
  <c r="AP225" i="1"/>
  <c r="AO225" i="1"/>
  <c r="AN225" i="1"/>
  <c r="AM225" i="1"/>
  <c r="AL225" i="1"/>
  <c r="AK225" i="1"/>
  <c r="AJ225" i="1"/>
  <c r="AI225" i="1"/>
  <c r="AH225" i="1"/>
  <c r="AG225" i="1"/>
  <c r="AF225" i="1"/>
  <c r="AE225" i="1"/>
  <c r="AD225" i="1"/>
  <c r="AC225" i="1"/>
  <c r="AB225" i="1"/>
  <c r="AA225" i="1"/>
  <c r="Z225" i="1"/>
  <c r="Y225" i="1"/>
  <c r="X225" i="1"/>
  <c r="W225" i="1"/>
  <c r="V225" i="1"/>
  <c r="U225" i="1"/>
  <c r="DL224" i="1"/>
  <c r="DK224" i="1"/>
  <c r="DJ224" i="1"/>
  <c r="DI224" i="1"/>
  <c r="DF224" i="1"/>
  <c r="DE224" i="1"/>
  <c r="DD224" i="1"/>
  <c r="DC224" i="1"/>
  <c r="DA224" i="1"/>
  <c r="CZ224" i="1"/>
  <c r="CY224" i="1"/>
  <c r="CW224" i="1"/>
  <c r="CV224" i="1"/>
  <c r="CU224" i="1"/>
  <c r="CS224" i="1"/>
  <c r="CR224" i="1"/>
  <c r="CQ224" i="1"/>
  <c r="CP224" i="1"/>
  <c r="CO224" i="1"/>
  <c r="CN224" i="1"/>
  <c r="CM224" i="1"/>
  <c r="CL224" i="1"/>
  <c r="CJ224" i="1"/>
  <c r="CI224" i="1"/>
  <c r="CH224" i="1"/>
  <c r="CG224" i="1"/>
  <c r="CF224" i="1"/>
  <c r="CE224" i="1"/>
  <c r="CC224" i="1"/>
  <c r="CB224" i="1"/>
  <c r="CA224" i="1"/>
  <c r="BY224" i="1"/>
  <c r="BV224" i="1"/>
  <c r="BU224" i="1"/>
  <c r="BT224" i="1"/>
  <c r="BR224" i="1"/>
  <c r="BQ224" i="1"/>
  <c r="BO224" i="1"/>
  <c r="BN224" i="1"/>
  <c r="BL224" i="1"/>
  <c r="BK224" i="1"/>
  <c r="BJ224" i="1"/>
  <c r="BF224" i="1"/>
  <c r="BE224" i="1"/>
  <c r="BD224" i="1"/>
  <c r="BC224" i="1"/>
  <c r="BB224" i="1"/>
  <c r="BA224" i="1"/>
  <c r="AZ224" i="1"/>
  <c r="AY224" i="1"/>
  <c r="AX224" i="1"/>
  <c r="AW224" i="1"/>
  <c r="AV224" i="1"/>
  <c r="AU224" i="1"/>
  <c r="AT224" i="1"/>
  <c r="AS224" i="1"/>
  <c r="AR224" i="1"/>
  <c r="AQ224" i="1"/>
  <c r="AP224" i="1"/>
  <c r="AO224" i="1"/>
  <c r="AN224" i="1"/>
  <c r="AM224" i="1"/>
  <c r="AL224" i="1"/>
  <c r="AK224" i="1"/>
  <c r="AJ224" i="1"/>
  <c r="AI224" i="1"/>
  <c r="AH224" i="1"/>
  <c r="AG224" i="1"/>
  <c r="AF224" i="1"/>
  <c r="AE224" i="1"/>
  <c r="AD224" i="1"/>
  <c r="AC224" i="1"/>
  <c r="AB224" i="1"/>
  <c r="AA224" i="1"/>
  <c r="Z224" i="1"/>
  <c r="Y224" i="1"/>
  <c r="X224" i="1"/>
  <c r="W224" i="1"/>
  <c r="V224" i="1"/>
  <c r="U224" i="1"/>
  <c r="DL223" i="1"/>
  <c r="DK223" i="1"/>
  <c r="DJ223" i="1"/>
  <c r="DI223" i="1"/>
  <c r="DF223" i="1"/>
  <c r="DE223" i="1"/>
  <c r="DD223" i="1"/>
  <c r="DC223" i="1"/>
  <c r="DA223" i="1"/>
  <c r="CZ223" i="1"/>
  <c r="CY223" i="1"/>
  <c r="CW223" i="1"/>
  <c r="CV223" i="1"/>
  <c r="CU223" i="1"/>
  <c r="CS223" i="1"/>
  <c r="CR223" i="1"/>
  <c r="CQ223" i="1"/>
  <c r="CP223" i="1"/>
  <c r="CO223" i="1"/>
  <c r="CN223" i="1"/>
  <c r="CM223" i="1"/>
  <c r="CL223" i="1"/>
  <c r="CJ223" i="1"/>
  <c r="CI223" i="1"/>
  <c r="CH223" i="1"/>
  <c r="CG223" i="1"/>
  <c r="CF223" i="1"/>
  <c r="CE223" i="1"/>
  <c r="CC223" i="1"/>
  <c r="CB223" i="1"/>
  <c r="CA223" i="1"/>
  <c r="BY223" i="1"/>
  <c r="BV223" i="1"/>
  <c r="BU223" i="1"/>
  <c r="BT223" i="1"/>
  <c r="BR223" i="1"/>
  <c r="BQ223" i="1"/>
  <c r="BO223" i="1"/>
  <c r="BN223" i="1"/>
  <c r="BL223" i="1"/>
  <c r="BK223" i="1"/>
  <c r="BJ223" i="1"/>
  <c r="BF223" i="1"/>
  <c r="BE223" i="1"/>
  <c r="BD223" i="1"/>
  <c r="BC223" i="1"/>
  <c r="BB223" i="1"/>
  <c r="BA223" i="1"/>
  <c r="AZ223" i="1"/>
  <c r="AY223" i="1"/>
  <c r="AX223" i="1"/>
  <c r="AW223" i="1"/>
  <c r="AV223" i="1"/>
  <c r="AU223" i="1"/>
  <c r="AT223" i="1"/>
  <c r="AS223" i="1"/>
  <c r="AR223" i="1"/>
  <c r="AQ223" i="1"/>
  <c r="AP223" i="1"/>
  <c r="AO223" i="1"/>
  <c r="AN223" i="1"/>
  <c r="AM223" i="1"/>
  <c r="AL223" i="1"/>
  <c r="AK223" i="1"/>
  <c r="AJ223" i="1"/>
  <c r="AI223" i="1"/>
  <c r="AH223" i="1"/>
  <c r="AG223" i="1"/>
  <c r="AF223" i="1"/>
  <c r="AE223" i="1"/>
  <c r="AD223" i="1"/>
  <c r="AC223" i="1"/>
  <c r="AB223" i="1"/>
  <c r="AA223" i="1"/>
  <c r="Z223" i="1"/>
  <c r="Y223" i="1"/>
  <c r="X223" i="1"/>
  <c r="W223" i="1"/>
  <c r="V223" i="1"/>
  <c r="U223" i="1"/>
  <c r="DL222" i="1"/>
  <c r="DK222" i="1"/>
  <c r="DJ222" i="1"/>
  <c r="DI222" i="1"/>
  <c r="DF222" i="1"/>
  <c r="DE222" i="1"/>
  <c r="DD222" i="1"/>
  <c r="DC222" i="1"/>
  <c r="DA222" i="1"/>
  <c r="CZ222" i="1"/>
  <c r="CY222" i="1"/>
  <c r="CW222" i="1"/>
  <c r="CV222" i="1"/>
  <c r="CU222" i="1"/>
  <c r="CS222" i="1"/>
  <c r="CR222" i="1"/>
  <c r="CQ222" i="1"/>
  <c r="CP222" i="1"/>
  <c r="CO222" i="1"/>
  <c r="CN222" i="1"/>
  <c r="CM222" i="1"/>
  <c r="CL222" i="1"/>
  <c r="CJ222" i="1"/>
  <c r="CI222" i="1"/>
  <c r="CH222" i="1"/>
  <c r="CG222" i="1"/>
  <c r="CF222" i="1"/>
  <c r="CE222" i="1"/>
  <c r="CC222" i="1"/>
  <c r="CB222" i="1"/>
  <c r="CA222" i="1"/>
  <c r="BY222" i="1"/>
  <c r="BV222" i="1"/>
  <c r="BU222" i="1"/>
  <c r="BT222" i="1"/>
  <c r="BR222" i="1"/>
  <c r="BQ222" i="1"/>
  <c r="BO222" i="1"/>
  <c r="BN222" i="1"/>
  <c r="BL222" i="1"/>
  <c r="BK222" i="1"/>
  <c r="BJ222" i="1"/>
  <c r="BF222" i="1"/>
  <c r="BE222" i="1"/>
  <c r="BD222" i="1"/>
  <c r="BC222" i="1"/>
  <c r="BB222" i="1"/>
  <c r="BA222" i="1"/>
  <c r="AZ222" i="1"/>
  <c r="AY222" i="1"/>
  <c r="AX222" i="1"/>
  <c r="AW222" i="1"/>
  <c r="AV222" i="1"/>
  <c r="AU222" i="1"/>
  <c r="AT222" i="1"/>
  <c r="AS222" i="1"/>
  <c r="AR222" i="1"/>
  <c r="AQ222" i="1"/>
  <c r="AP222" i="1"/>
  <c r="AO222" i="1"/>
  <c r="AN222" i="1"/>
  <c r="AM222" i="1"/>
  <c r="AL222" i="1"/>
  <c r="AK222" i="1"/>
  <c r="AJ222" i="1"/>
  <c r="AI222" i="1"/>
  <c r="AH222" i="1"/>
  <c r="AG222" i="1"/>
  <c r="AF222" i="1"/>
  <c r="AE222" i="1"/>
  <c r="AD222" i="1"/>
  <c r="AC222" i="1"/>
  <c r="AB222" i="1"/>
  <c r="AA222" i="1"/>
  <c r="Z222" i="1"/>
  <c r="Y222" i="1"/>
  <c r="X222" i="1"/>
  <c r="W222" i="1"/>
  <c r="V222" i="1"/>
  <c r="U222" i="1"/>
  <c r="DL221" i="1"/>
  <c r="DK221" i="1"/>
  <c r="DJ221" i="1"/>
  <c r="DI221" i="1"/>
  <c r="DF221" i="1"/>
  <c r="DE221" i="1"/>
  <c r="DD221" i="1"/>
  <c r="DC221" i="1"/>
  <c r="DA221" i="1"/>
  <c r="CZ221" i="1"/>
  <c r="CY221" i="1"/>
  <c r="CW221" i="1"/>
  <c r="CV221" i="1"/>
  <c r="CU221" i="1"/>
  <c r="CS221" i="1"/>
  <c r="CR221" i="1"/>
  <c r="CQ221" i="1"/>
  <c r="CP221" i="1"/>
  <c r="CO221" i="1"/>
  <c r="CN221" i="1"/>
  <c r="CM221" i="1"/>
  <c r="CL221" i="1"/>
  <c r="CJ221" i="1"/>
  <c r="CI221" i="1"/>
  <c r="CH221" i="1"/>
  <c r="CG221" i="1"/>
  <c r="CF221" i="1"/>
  <c r="CE221" i="1"/>
  <c r="CC221" i="1"/>
  <c r="CB221" i="1"/>
  <c r="CA221" i="1"/>
  <c r="BY221" i="1"/>
  <c r="BV221" i="1"/>
  <c r="BU221" i="1"/>
  <c r="BT221" i="1"/>
  <c r="BR221" i="1"/>
  <c r="BQ221" i="1"/>
  <c r="BO221" i="1"/>
  <c r="BN221" i="1"/>
  <c r="BL221" i="1"/>
  <c r="BK221" i="1"/>
  <c r="BJ221" i="1"/>
  <c r="BF221" i="1"/>
  <c r="BE221" i="1"/>
  <c r="BD221" i="1"/>
  <c r="BC221" i="1"/>
  <c r="BB221" i="1"/>
  <c r="BA221" i="1"/>
  <c r="AZ221" i="1"/>
  <c r="AY221" i="1"/>
  <c r="AX221" i="1"/>
  <c r="AW221" i="1"/>
  <c r="AV221" i="1"/>
  <c r="AU221" i="1"/>
  <c r="AT221" i="1"/>
  <c r="AS221" i="1"/>
  <c r="AR221" i="1"/>
  <c r="AQ221" i="1"/>
  <c r="AP221" i="1"/>
  <c r="AO221" i="1"/>
  <c r="AN221" i="1"/>
  <c r="AM221" i="1"/>
  <c r="AL221" i="1"/>
  <c r="AK221" i="1"/>
  <c r="AJ221" i="1"/>
  <c r="AI221" i="1"/>
  <c r="AH221" i="1"/>
  <c r="AG221" i="1"/>
  <c r="AF221" i="1"/>
  <c r="AE221" i="1"/>
  <c r="AD221" i="1"/>
  <c r="AC221" i="1"/>
  <c r="AB221" i="1"/>
  <c r="AA221" i="1"/>
  <c r="Z221" i="1"/>
  <c r="Y221" i="1"/>
  <c r="X221" i="1"/>
  <c r="W221" i="1"/>
  <c r="V221" i="1"/>
  <c r="U221" i="1"/>
  <c r="DL220" i="1"/>
  <c r="DK220" i="1"/>
  <c r="DJ220" i="1"/>
  <c r="DI220" i="1"/>
  <c r="DF220" i="1"/>
  <c r="DE220" i="1"/>
  <c r="DD220" i="1"/>
  <c r="DC220" i="1"/>
  <c r="DA220" i="1"/>
  <c r="CZ220" i="1"/>
  <c r="CY220" i="1"/>
  <c r="CW220" i="1"/>
  <c r="CV220" i="1"/>
  <c r="CU220" i="1"/>
  <c r="CS220" i="1"/>
  <c r="CR220" i="1"/>
  <c r="CQ220" i="1"/>
  <c r="CP220" i="1"/>
  <c r="CO220" i="1"/>
  <c r="CN220" i="1"/>
  <c r="CM220" i="1"/>
  <c r="CL220" i="1"/>
  <c r="CJ220" i="1"/>
  <c r="CI220" i="1"/>
  <c r="CH220" i="1"/>
  <c r="CG220" i="1"/>
  <c r="CF220" i="1"/>
  <c r="CE220" i="1"/>
  <c r="CC220" i="1"/>
  <c r="CB220" i="1"/>
  <c r="CA220" i="1"/>
  <c r="BY220" i="1"/>
  <c r="BV220" i="1"/>
  <c r="BU220" i="1"/>
  <c r="BT220" i="1"/>
  <c r="BR220" i="1"/>
  <c r="BQ220" i="1"/>
  <c r="BO220" i="1"/>
  <c r="BN220" i="1"/>
  <c r="BL220" i="1"/>
  <c r="BK220" i="1"/>
  <c r="BJ220" i="1"/>
  <c r="BF220" i="1"/>
  <c r="BE220" i="1"/>
  <c r="BD220" i="1"/>
  <c r="BC220" i="1"/>
  <c r="BB220" i="1"/>
  <c r="BA220" i="1"/>
  <c r="AZ220" i="1"/>
  <c r="AY220" i="1"/>
  <c r="AX220" i="1"/>
  <c r="AW220" i="1"/>
  <c r="AV220" i="1"/>
  <c r="AU220" i="1"/>
  <c r="AT220" i="1"/>
  <c r="AS220" i="1"/>
  <c r="AR220" i="1"/>
  <c r="AQ220" i="1"/>
  <c r="AP220" i="1"/>
  <c r="AO220" i="1"/>
  <c r="AN220" i="1"/>
  <c r="AM220" i="1"/>
  <c r="AL220" i="1"/>
  <c r="AK220" i="1"/>
  <c r="AJ220" i="1"/>
  <c r="AI220" i="1"/>
  <c r="AH220" i="1"/>
  <c r="AG220" i="1"/>
  <c r="AF220" i="1"/>
  <c r="AE220" i="1"/>
  <c r="AD220" i="1"/>
  <c r="AC220" i="1"/>
  <c r="AB220" i="1"/>
  <c r="AA220" i="1"/>
  <c r="Z220" i="1"/>
  <c r="Y220" i="1"/>
  <c r="X220" i="1"/>
  <c r="W220" i="1"/>
  <c r="V220" i="1"/>
  <c r="U220" i="1"/>
  <c r="DL219" i="1"/>
  <c r="DK219" i="1"/>
  <c r="DJ219" i="1"/>
  <c r="DI219" i="1"/>
  <c r="DF219" i="1"/>
  <c r="DE219" i="1"/>
  <c r="DD219" i="1"/>
  <c r="DC219" i="1"/>
  <c r="DA219" i="1"/>
  <c r="CZ219" i="1"/>
  <c r="CY219" i="1"/>
  <c r="CW219" i="1"/>
  <c r="CV219" i="1"/>
  <c r="CU219" i="1"/>
  <c r="CS219" i="1"/>
  <c r="CR219" i="1"/>
  <c r="CQ219" i="1"/>
  <c r="CP219" i="1"/>
  <c r="CO219" i="1"/>
  <c r="CN219" i="1"/>
  <c r="CM219" i="1"/>
  <c r="CL219" i="1"/>
  <c r="CJ219" i="1"/>
  <c r="CI219" i="1"/>
  <c r="CH219" i="1"/>
  <c r="CG219" i="1"/>
  <c r="CF219" i="1"/>
  <c r="CE219" i="1"/>
  <c r="CC219" i="1"/>
  <c r="CB219" i="1"/>
  <c r="CA219" i="1"/>
  <c r="BY219" i="1"/>
  <c r="BV219" i="1"/>
  <c r="BU219" i="1"/>
  <c r="BT219" i="1"/>
  <c r="BR219" i="1"/>
  <c r="BQ219" i="1"/>
  <c r="BO219" i="1"/>
  <c r="BN219" i="1"/>
  <c r="BL219" i="1"/>
  <c r="BK219" i="1"/>
  <c r="BJ219" i="1"/>
  <c r="BF219" i="1"/>
  <c r="BE219" i="1"/>
  <c r="BD219" i="1"/>
  <c r="BC219" i="1"/>
  <c r="BB219" i="1"/>
  <c r="BA219" i="1"/>
  <c r="AZ219" i="1"/>
  <c r="AY219" i="1"/>
  <c r="AX219" i="1"/>
  <c r="AW219" i="1"/>
  <c r="AV219" i="1"/>
  <c r="AU219" i="1"/>
  <c r="AT219" i="1"/>
  <c r="AS219" i="1"/>
  <c r="AR219" i="1"/>
  <c r="AQ219" i="1"/>
  <c r="AP219" i="1"/>
  <c r="AO219" i="1"/>
  <c r="AN219" i="1"/>
  <c r="AM219" i="1"/>
  <c r="AL219" i="1"/>
  <c r="AK219" i="1"/>
  <c r="AJ219" i="1"/>
  <c r="AI219" i="1"/>
  <c r="AH219" i="1"/>
  <c r="AG219" i="1"/>
  <c r="AF219" i="1"/>
  <c r="AE219" i="1"/>
  <c r="AD219" i="1"/>
  <c r="AC219" i="1"/>
  <c r="AB219" i="1"/>
  <c r="AA219" i="1"/>
  <c r="Z219" i="1"/>
  <c r="Y219" i="1"/>
  <c r="X219" i="1"/>
  <c r="W219" i="1"/>
  <c r="V219" i="1"/>
  <c r="U219" i="1"/>
  <c r="DL218" i="1"/>
  <c r="DK218" i="1"/>
  <c r="DJ218" i="1"/>
  <c r="DI218" i="1"/>
  <c r="DF218" i="1"/>
  <c r="DE218" i="1"/>
  <c r="DD218" i="1"/>
  <c r="DC218" i="1"/>
  <c r="DA218" i="1"/>
  <c r="CZ218" i="1"/>
  <c r="CY218" i="1"/>
  <c r="CW218" i="1"/>
  <c r="CV218" i="1"/>
  <c r="CU218" i="1"/>
  <c r="CS218" i="1"/>
  <c r="CR218" i="1"/>
  <c r="CQ218" i="1"/>
  <c r="CP218" i="1"/>
  <c r="CO218" i="1"/>
  <c r="CN218" i="1"/>
  <c r="CM218" i="1"/>
  <c r="CL218" i="1"/>
  <c r="CJ218" i="1"/>
  <c r="CI218" i="1"/>
  <c r="CH218" i="1"/>
  <c r="CG218" i="1"/>
  <c r="CF218" i="1"/>
  <c r="CE218" i="1"/>
  <c r="CC218" i="1"/>
  <c r="CB218" i="1"/>
  <c r="CA218" i="1"/>
  <c r="BY218" i="1"/>
  <c r="BV218" i="1"/>
  <c r="BU218" i="1"/>
  <c r="BT218" i="1"/>
  <c r="BR218" i="1"/>
  <c r="BQ218" i="1"/>
  <c r="BO218" i="1"/>
  <c r="BN218" i="1"/>
  <c r="BL218" i="1"/>
  <c r="BK218" i="1"/>
  <c r="BJ218" i="1"/>
  <c r="BF218" i="1"/>
  <c r="BE218" i="1"/>
  <c r="BD218" i="1"/>
  <c r="BC218" i="1"/>
  <c r="BB218" i="1"/>
  <c r="BA218" i="1"/>
  <c r="AZ218" i="1"/>
  <c r="AY218" i="1"/>
  <c r="AX218" i="1"/>
  <c r="AW218" i="1"/>
  <c r="AV218" i="1"/>
  <c r="AU218" i="1"/>
  <c r="AT218" i="1"/>
  <c r="AS218" i="1"/>
  <c r="AR218" i="1"/>
  <c r="AQ218" i="1"/>
  <c r="AP218" i="1"/>
  <c r="AO218" i="1"/>
  <c r="AN218" i="1"/>
  <c r="AM218" i="1"/>
  <c r="AL218" i="1"/>
  <c r="AK218" i="1"/>
  <c r="AJ218" i="1"/>
  <c r="AI218" i="1"/>
  <c r="AH218" i="1"/>
  <c r="AG218" i="1"/>
  <c r="AF218" i="1"/>
  <c r="AE218" i="1"/>
  <c r="AD218" i="1"/>
  <c r="AC218" i="1"/>
  <c r="AB218" i="1"/>
  <c r="AA218" i="1"/>
  <c r="Z218" i="1"/>
  <c r="Y218" i="1"/>
  <c r="X218" i="1"/>
  <c r="W218" i="1"/>
  <c r="V218" i="1"/>
  <c r="U218" i="1"/>
  <c r="DL217" i="1"/>
  <c r="DK217" i="1"/>
  <c r="DJ217" i="1"/>
  <c r="DI217" i="1"/>
  <c r="DF217" i="1"/>
  <c r="DE217" i="1"/>
  <c r="DD217" i="1"/>
  <c r="DC217" i="1"/>
  <c r="DA217" i="1"/>
  <c r="CZ217" i="1"/>
  <c r="CY217" i="1"/>
  <c r="CW217" i="1"/>
  <c r="CV217" i="1"/>
  <c r="CU217" i="1"/>
  <c r="CS217" i="1"/>
  <c r="CR217" i="1"/>
  <c r="CQ217" i="1"/>
  <c r="CP217" i="1"/>
  <c r="CO217" i="1"/>
  <c r="CN217" i="1"/>
  <c r="CM217" i="1"/>
  <c r="CL217" i="1"/>
  <c r="CJ217" i="1"/>
  <c r="CI217" i="1"/>
  <c r="CH217" i="1"/>
  <c r="CG217" i="1"/>
  <c r="CF217" i="1"/>
  <c r="CE217" i="1"/>
  <c r="CC217" i="1"/>
  <c r="CB217" i="1"/>
  <c r="CA217" i="1"/>
  <c r="BY217" i="1"/>
  <c r="BV217" i="1"/>
  <c r="BU217" i="1"/>
  <c r="BT217" i="1"/>
  <c r="BR217" i="1"/>
  <c r="BQ217" i="1"/>
  <c r="BO217" i="1"/>
  <c r="BN217" i="1"/>
  <c r="BL217" i="1"/>
  <c r="BK217" i="1"/>
  <c r="BJ217" i="1"/>
  <c r="BF217" i="1"/>
  <c r="BE217" i="1"/>
  <c r="BD217" i="1"/>
  <c r="BC217" i="1"/>
  <c r="BB217" i="1"/>
  <c r="BA217" i="1"/>
  <c r="AZ217" i="1"/>
  <c r="AY217" i="1"/>
  <c r="AX217" i="1"/>
  <c r="AW217" i="1"/>
  <c r="AV217" i="1"/>
  <c r="AU217" i="1"/>
  <c r="AT217" i="1"/>
  <c r="AS217" i="1"/>
  <c r="AR217" i="1"/>
  <c r="AQ217" i="1"/>
  <c r="AP217" i="1"/>
  <c r="AO217" i="1"/>
  <c r="AN217" i="1"/>
  <c r="AM217" i="1"/>
  <c r="AL217" i="1"/>
  <c r="AK217" i="1"/>
  <c r="AJ217" i="1"/>
  <c r="AI217" i="1"/>
  <c r="AH217" i="1"/>
  <c r="AG217" i="1"/>
  <c r="AF217" i="1"/>
  <c r="AE217" i="1"/>
  <c r="AD217" i="1"/>
  <c r="AC217" i="1"/>
  <c r="AB217" i="1"/>
  <c r="AA217" i="1"/>
  <c r="Z217" i="1"/>
  <c r="Y217" i="1"/>
  <c r="X217" i="1"/>
  <c r="W217" i="1"/>
  <c r="V217" i="1"/>
  <c r="U217" i="1"/>
  <c r="DL216" i="1"/>
  <c r="DK216" i="1"/>
  <c r="DJ216" i="1"/>
  <c r="DI216" i="1"/>
  <c r="DF216" i="1"/>
  <c r="DE216" i="1"/>
  <c r="DD216" i="1"/>
  <c r="DC216" i="1"/>
  <c r="DA216" i="1"/>
  <c r="CZ216" i="1"/>
  <c r="CY216" i="1"/>
  <c r="CW216" i="1"/>
  <c r="CV216" i="1"/>
  <c r="CU216" i="1"/>
  <c r="CS216" i="1"/>
  <c r="CR216" i="1"/>
  <c r="CQ216" i="1"/>
  <c r="CP216" i="1"/>
  <c r="CO216" i="1"/>
  <c r="CN216" i="1"/>
  <c r="CM216" i="1"/>
  <c r="CL216" i="1"/>
  <c r="CJ216" i="1"/>
  <c r="CI216" i="1"/>
  <c r="CH216" i="1"/>
  <c r="CG216" i="1"/>
  <c r="CF216" i="1"/>
  <c r="CE216" i="1"/>
  <c r="CC216" i="1"/>
  <c r="CB216" i="1"/>
  <c r="CA216" i="1"/>
  <c r="BY216" i="1"/>
  <c r="BV216" i="1"/>
  <c r="BU216" i="1"/>
  <c r="BT216" i="1"/>
  <c r="BR216" i="1"/>
  <c r="BQ216" i="1"/>
  <c r="BO216" i="1"/>
  <c r="BN216" i="1"/>
  <c r="BL216" i="1"/>
  <c r="BK216" i="1"/>
  <c r="BJ216" i="1"/>
  <c r="BF216" i="1"/>
  <c r="BE216" i="1"/>
  <c r="BD216" i="1"/>
  <c r="BC216" i="1"/>
  <c r="BB216" i="1"/>
  <c r="BA216" i="1"/>
  <c r="AZ216" i="1"/>
  <c r="AY216" i="1"/>
  <c r="AX216" i="1"/>
  <c r="AW216" i="1"/>
  <c r="AV216" i="1"/>
  <c r="AU216" i="1"/>
  <c r="AT216" i="1"/>
  <c r="AS216" i="1"/>
  <c r="AR216" i="1"/>
  <c r="AQ216" i="1"/>
  <c r="AP216" i="1"/>
  <c r="AO216" i="1"/>
  <c r="AN216" i="1"/>
  <c r="AM216" i="1"/>
  <c r="AL216" i="1"/>
  <c r="AK216" i="1"/>
  <c r="AJ216" i="1"/>
  <c r="AI216" i="1"/>
  <c r="AH216" i="1"/>
  <c r="AG216" i="1"/>
  <c r="AF216" i="1"/>
  <c r="AE216" i="1"/>
  <c r="AD216" i="1"/>
  <c r="AC216" i="1"/>
  <c r="AB216" i="1"/>
  <c r="AA216" i="1"/>
  <c r="Z216" i="1"/>
  <c r="Y216" i="1"/>
  <c r="X216" i="1"/>
  <c r="W216" i="1"/>
  <c r="V216" i="1"/>
  <c r="U216" i="1"/>
  <c r="DL215" i="1"/>
  <c r="DK215" i="1"/>
  <c r="DJ215" i="1"/>
  <c r="DI215" i="1"/>
  <c r="DF215" i="1"/>
  <c r="DE215" i="1"/>
  <c r="DD215" i="1"/>
  <c r="DC215" i="1"/>
  <c r="DA215" i="1"/>
  <c r="CZ215" i="1"/>
  <c r="CY215" i="1"/>
  <c r="CW215" i="1"/>
  <c r="CV215" i="1"/>
  <c r="CU215" i="1"/>
  <c r="CS215" i="1"/>
  <c r="CR215" i="1"/>
  <c r="CQ215" i="1"/>
  <c r="CP215" i="1"/>
  <c r="CO215" i="1"/>
  <c r="CN215" i="1"/>
  <c r="CM215" i="1"/>
  <c r="CL215" i="1"/>
  <c r="CJ215" i="1"/>
  <c r="CI215" i="1"/>
  <c r="CH215" i="1"/>
  <c r="CG215" i="1"/>
  <c r="CF215" i="1"/>
  <c r="CE215" i="1"/>
  <c r="CC215" i="1"/>
  <c r="CB215" i="1"/>
  <c r="CA215" i="1"/>
  <c r="BY215" i="1"/>
  <c r="BV215" i="1"/>
  <c r="BU215" i="1"/>
  <c r="BT215" i="1"/>
  <c r="BR215" i="1"/>
  <c r="BQ215" i="1"/>
  <c r="BO215" i="1"/>
  <c r="BN215" i="1"/>
  <c r="BL215" i="1"/>
  <c r="BK215" i="1"/>
  <c r="BJ215" i="1"/>
  <c r="BF215" i="1"/>
  <c r="BE215" i="1"/>
  <c r="BD215" i="1"/>
  <c r="BC215" i="1"/>
  <c r="BB215" i="1"/>
  <c r="BA215" i="1"/>
  <c r="AZ215" i="1"/>
  <c r="AY215" i="1"/>
  <c r="AX215" i="1"/>
  <c r="AW215" i="1"/>
  <c r="AV215" i="1"/>
  <c r="AU215" i="1"/>
  <c r="AT215" i="1"/>
  <c r="AS215" i="1"/>
  <c r="AR215" i="1"/>
  <c r="AQ215" i="1"/>
  <c r="AP215" i="1"/>
  <c r="AO215" i="1"/>
  <c r="AN215" i="1"/>
  <c r="AM215" i="1"/>
  <c r="AL215" i="1"/>
  <c r="AK215" i="1"/>
  <c r="AJ215" i="1"/>
  <c r="AI215" i="1"/>
  <c r="AH215" i="1"/>
  <c r="AG215" i="1"/>
  <c r="AF215" i="1"/>
  <c r="AE215" i="1"/>
  <c r="AD215" i="1"/>
  <c r="AC215" i="1"/>
  <c r="AB215" i="1"/>
  <c r="AA215" i="1"/>
  <c r="Z215" i="1"/>
  <c r="Y215" i="1"/>
  <c r="X215" i="1"/>
  <c r="W215" i="1"/>
  <c r="V215" i="1"/>
  <c r="U215" i="1"/>
  <c r="DL214" i="1"/>
  <c r="DK214" i="1"/>
  <c r="DJ214" i="1"/>
  <c r="DI214" i="1"/>
  <c r="DF214" i="1"/>
  <c r="DE214" i="1"/>
  <c r="DD214" i="1"/>
  <c r="DC214" i="1"/>
  <c r="DA214" i="1"/>
  <c r="CZ214" i="1"/>
  <c r="CY214" i="1"/>
  <c r="CW214" i="1"/>
  <c r="CV214" i="1"/>
  <c r="CU214" i="1"/>
  <c r="CS214" i="1"/>
  <c r="CR214" i="1"/>
  <c r="CQ214" i="1"/>
  <c r="CP214" i="1"/>
  <c r="CO214" i="1"/>
  <c r="CN214" i="1"/>
  <c r="CM214" i="1"/>
  <c r="CL214" i="1"/>
  <c r="CJ214" i="1"/>
  <c r="CI214" i="1"/>
  <c r="CH214" i="1"/>
  <c r="CG214" i="1"/>
  <c r="CF214" i="1"/>
  <c r="CE214" i="1"/>
  <c r="CC214" i="1"/>
  <c r="CB214" i="1"/>
  <c r="CA214" i="1"/>
  <c r="BY214" i="1"/>
  <c r="BV214" i="1"/>
  <c r="BU214" i="1"/>
  <c r="BT214" i="1"/>
  <c r="BR214" i="1"/>
  <c r="BQ214" i="1"/>
  <c r="BO214" i="1"/>
  <c r="BN214" i="1"/>
  <c r="BL214" i="1"/>
  <c r="BK214" i="1"/>
  <c r="BJ214" i="1"/>
  <c r="BF214" i="1"/>
  <c r="BE214" i="1"/>
  <c r="BD214" i="1"/>
  <c r="BC214" i="1"/>
  <c r="BB214" i="1"/>
  <c r="BA214" i="1"/>
  <c r="AZ214" i="1"/>
  <c r="AY214" i="1"/>
  <c r="AX214" i="1"/>
  <c r="AW214" i="1"/>
  <c r="AV214" i="1"/>
  <c r="AU214" i="1"/>
  <c r="AT214" i="1"/>
  <c r="AS214" i="1"/>
  <c r="AR214" i="1"/>
  <c r="AQ214" i="1"/>
  <c r="AP214" i="1"/>
  <c r="AO214" i="1"/>
  <c r="AN214" i="1"/>
  <c r="AM214" i="1"/>
  <c r="AL214" i="1"/>
  <c r="AK214" i="1"/>
  <c r="AJ214" i="1"/>
  <c r="AI214" i="1"/>
  <c r="AH214" i="1"/>
  <c r="AG214" i="1"/>
  <c r="AF214" i="1"/>
  <c r="AE214" i="1"/>
  <c r="AD214" i="1"/>
  <c r="AC214" i="1"/>
  <c r="AB214" i="1"/>
  <c r="AA214" i="1"/>
  <c r="Z214" i="1"/>
  <c r="Y214" i="1"/>
  <c r="X214" i="1"/>
  <c r="W214" i="1"/>
  <c r="V214" i="1"/>
  <c r="U214" i="1"/>
  <c r="DL213" i="1"/>
  <c r="DK213" i="1"/>
  <c r="DJ213" i="1"/>
  <c r="DI213" i="1"/>
  <c r="DF213" i="1"/>
  <c r="DE213" i="1"/>
  <c r="DD213" i="1"/>
  <c r="DC213" i="1"/>
  <c r="DA213" i="1"/>
  <c r="CZ213" i="1"/>
  <c r="CY213" i="1"/>
  <c r="CW213" i="1"/>
  <c r="CV213" i="1"/>
  <c r="CU213" i="1"/>
  <c r="CS213" i="1"/>
  <c r="CR213" i="1"/>
  <c r="CQ213" i="1"/>
  <c r="CP213" i="1"/>
  <c r="CO213" i="1"/>
  <c r="CN213" i="1"/>
  <c r="CM213" i="1"/>
  <c r="CL213" i="1"/>
  <c r="CJ213" i="1"/>
  <c r="CI213" i="1"/>
  <c r="CH213" i="1"/>
  <c r="CG213" i="1"/>
  <c r="CF213" i="1"/>
  <c r="CE213" i="1"/>
  <c r="CC213" i="1"/>
  <c r="CB213" i="1"/>
  <c r="CA213" i="1"/>
  <c r="BY213" i="1"/>
  <c r="BV213" i="1"/>
  <c r="BU213" i="1"/>
  <c r="BT213" i="1"/>
  <c r="BR213" i="1"/>
  <c r="BQ213" i="1"/>
  <c r="BO213" i="1"/>
  <c r="BN213" i="1"/>
  <c r="BL213" i="1"/>
  <c r="BK213" i="1"/>
  <c r="BJ213" i="1"/>
  <c r="BF213" i="1"/>
  <c r="BE213" i="1"/>
  <c r="BD213" i="1"/>
  <c r="BC213" i="1"/>
  <c r="BB213" i="1"/>
  <c r="BA213" i="1"/>
  <c r="AZ213" i="1"/>
  <c r="AY213" i="1"/>
  <c r="AX213" i="1"/>
  <c r="AW213" i="1"/>
  <c r="AV213" i="1"/>
  <c r="AU213" i="1"/>
  <c r="AT213" i="1"/>
  <c r="AS213" i="1"/>
  <c r="AR213" i="1"/>
  <c r="AQ213" i="1"/>
  <c r="AP213" i="1"/>
  <c r="AO213" i="1"/>
  <c r="AN213" i="1"/>
  <c r="AM213" i="1"/>
  <c r="AL213" i="1"/>
  <c r="AK213" i="1"/>
  <c r="AJ213" i="1"/>
  <c r="AI213" i="1"/>
  <c r="AH213" i="1"/>
  <c r="AG213" i="1"/>
  <c r="AF213" i="1"/>
  <c r="AE213" i="1"/>
  <c r="AD213" i="1"/>
  <c r="AC213" i="1"/>
  <c r="AB213" i="1"/>
  <c r="AA213" i="1"/>
  <c r="Z213" i="1"/>
  <c r="Y213" i="1"/>
  <c r="X213" i="1"/>
  <c r="W213" i="1"/>
  <c r="V213" i="1"/>
  <c r="U213" i="1"/>
  <c r="DL212" i="1"/>
  <c r="DK212" i="1"/>
  <c r="DJ212" i="1"/>
  <c r="DI212" i="1"/>
  <c r="DF212" i="1"/>
  <c r="DE212" i="1"/>
  <c r="DD212" i="1"/>
  <c r="DC212" i="1"/>
  <c r="DA212" i="1"/>
  <c r="CZ212" i="1"/>
  <c r="CY212" i="1"/>
  <c r="CW212" i="1"/>
  <c r="CV212" i="1"/>
  <c r="CU212" i="1"/>
  <c r="CS212" i="1"/>
  <c r="CR212" i="1"/>
  <c r="CQ212" i="1"/>
  <c r="CP212" i="1"/>
  <c r="CO212" i="1"/>
  <c r="CN212" i="1"/>
  <c r="CM212" i="1"/>
  <c r="CL212" i="1"/>
  <c r="CJ212" i="1"/>
  <c r="CI212" i="1"/>
  <c r="CH212" i="1"/>
  <c r="CG212" i="1"/>
  <c r="CF212" i="1"/>
  <c r="CE212" i="1"/>
  <c r="CC212" i="1"/>
  <c r="CB212" i="1"/>
  <c r="CA212" i="1"/>
  <c r="BY212" i="1"/>
  <c r="BV212" i="1"/>
  <c r="BU212" i="1"/>
  <c r="BT212" i="1"/>
  <c r="BR212" i="1"/>
  <c r="BQ212" i="1"/>
  <c r="BO212" i="1"/>
  <c r="BN212" i="1"/>
  <c r="BL212" i="1"/>
  <c r="BK212" i="1"/>
  <c r="BJ212" i="1"/>
  <c r="BF212" i="1"/>
  <c r="BE212" i="1"/>
  <c r="BD212" i="1"/>
  <c r="BC212" i="1"/>
  <c r="BB212" i="1"/>
  <c r="BA212" i="1"/>
  <c r="AZ212" i="1"/>
  <c r="AY212" i="1"/>
  <c r="AX212" i="1"/>
  <c r="AW212" i="1"/>
  <c r="AV212" i="1"/>
  <c r="AU212" i="1"/>
  <c r="AT212" i="1"/>
  <c r="AS212" i="1"/>
  <c r="AR212" i="1"/>
  <c r="AQ212" i="1"/>
  <c r="AP212" i="1"/>
  <c r="AO212" i="1"/>
  <c r="AN212" i="1"/>
  <c r="AM212" i="1"/>
  <c r="AL212" i="1"/>
  <c r="AK212" i="1"/>
  <c r="AJ212" i="1"/>
  <c r="AI212" i="1"/>
  <c r="AH212" i="1"/>
  <c r="AG212" i="1"/>
  <c r="AF212" i="1"/>
  <c r="AE212" i="1"/>
  <c r="AD212" i="1"/>
  <c r="AC212" i="1"/>
  <c r="AB212" i="1"/>
  <c r="AA212" i="1"/>
  <c r="Z212" i="1"/>
  <c r="Y212" i="1"/>
  <c r="X212" i="1"/>
  <c r="W212" i="1"/>
  <c r="V212" i="1"/>
  <c r="U212" i="1"/>
  <c r="DL211" i="1"/>
  <c r="DK211" i="1"/>
  <c r="DJ211" i="1"/>
  <c r="DI211" i="1"/>
  <c r="DF211" i="1"/>
  <c r="DE211" i="1"/>
  <c r="DD211" i="1"/>
  <c r="DC211" i="1"/>
  <c r="DA211" i="1"/>
  <c r="CZ211" i="1"/>
  <c r="CY211" i="1"/>
  <c r="CW211" i="1"/>
  <c r="CV211" i="1"/>
  <c r="CU211" i="1"/>
  <c r="CS211" i="1"/>
  <c r="CR211" i="1"/>
  <c r="CQ211" i="1"/>
  <c r="CP211" i="1"/>
  <c r="CO211" i="1"/>
  <c r="CN211" i="1"/>
  <c r="CM211" i="1"/>
  <c r="CL211" i="1"/>
  <c r="CJ211" i="1"/>
  <c r="CI211" i="1"/>
  <c r="CH211" i="1"/>
  <c r="CG211" i="1"/>
  <c r="CF211" i="1"/>
  <c r="CE211" i="1"/>
  <c r="CC211" i="1"/>
  <c r="CB211" i="1"/>
  <c r="CA211" i="1"/>
  <c r="BY211" i="1"/>
  <c r="BV211" i="1"/>
  <c r="BU211" i="1"/>
  <c r="BT211" i="1"/>
  <c r="BR211" i="1"/>
  <c r="BQ211" i="1"/>
  <c r="BO211" i="1"/>
  <c r="BN211" i="1"/>
  <c r="BL211" i="1"/>
  <c r="BK211" i="1"/>
  <c r="BJ211" i="1"/>
  <c r="BF211" i="1"/>
  <c r="BE211" i="1"/>
  <c r="BD211" i="1"/>
  <c r="BC211" i="1"/>
  <c r="BB211" i="1"/>
  <c r="BA211" i="1"/>
  <c r="AZ211" i="1"/>
  <c r="AY211" i="1"/>
  <c r="AX211" i="1"/>
  <c r="AW211" i="1"/>
  <c r="AV211" i="1"/>
  <c r="AU211" i="1"/>
  <c r="AT211" i="1"/>
  <c r="AS211" i="1"/>
  <c r="AR211" i="1"/>
  <c r="AQ211" i="1"/>
  <c r="AP211" i="1"/>
  <c r="AO211" i="1"/>
  <c r="AN211" i="1"/>
  <c r="AM211" i="1"/>
  <c r="AL211" i="1"/>
  <c r="AK211" i="1"/>
  <c r="AJ211" i="1"/>
  <c r="AI211" i="1"/>
  <c r="AH211" i="1"/>
  <c r="AG211" i="1"/>
  <c r="AF211" i="1"/>
  <c r="AE211" i="1"/>
  <c r="AD211" i="1"/>
  <c r="AC211" i="1"/>
  <c r="AB211" i="1"/>
  <c r="AA211" i="1"/>
  <c r="Z211" i="1"/>
  <c r="Y211" i="1"/>
  <c r="X211" i="1"/>
  <c r="W211" i="1"/>
  <c r="V211" i="1"/>
  <c r="U211" i="1"/>
  <c r="DL210" i="1"/>
  <c r="DK210" i="1"/>
  <c r="DJ210" i="1"/>
  <c r="DI210" i="1"/>
  <c r="DF210" i="1"/>
  <c r="DE210" i="1"/>
  <c r="DD210" i="1"/>
  <c r="DC210" i="1"/>
  <c r="DA210" i="1"/>
  <c r="CZ210" i="1"/>
  <c r="CY210" i="1"/>
  <c r="CW210" i="1"/>
  <c r="CV210" i="1"/>
  <c r="CU210" i="1"/>
  <c r="CS210" i="1"/>
  <c r="CR210" i="1"/>
  <c r="CQ210" i="1"/>
  <c r="CP210" i="1"/>
  <c r="CO210" i="1"/>
  <c r="CN210" i="1"/>
  <c r="CM210" i="1"/>
  <c r="CL210" i="1"/>
  <c r="CJ210" i="1"/>
  <c r="CI210" i="1"/>
  <c r="CH210" i="1"/>
  <c r="CG210" i="1"/>
  <c r="CF210" i="1"/>
  <c r="CE210" i="1"/>
  <c r="CC210" i="1"/>
  <c r="CB210" i="1"/>
  <c r="CA210" i="1"/>
  <c r="BY210" i="1"/>
  <c r="BV210" i="1"/>
  <c r="BU210" i="1"/>
  <c r="BT210" i="1"/>
  <c r="BR210" i="1"/>
  <c r="BQ210" i="1"/>
  <c r="BO210" i="1"/>
  <c r="BN210" i="1"/>
  <c r="BL210" i="1"/>
  <c r="BK210" i="1"/>
  <c r="BJ210" i="1"/>
  <c r="BF210" i="1"/>
  <c r="BE210" i="1"/>
  <c r="BD210" i="1"/>
  <c r="BC210" i="1"/>
  <c r="BB210" i="1"/>
  <c r="BA210" i="1"/>
  <c r="AZ210" i="1"/>
  <c r="AY210" i="1"/>
  <c r="AX210" i="1"/>
  <c r="AW210" i="1"/>
  <c r="AV210" i="1"/>
  <c r="AU210" i="1"/>
  <c r="AT210" i="1"/>
  <c r="AS210" i="1"/>
  <c r="AR210" i="1"/>
  <c r="AQ210" i="1"/>
  <c r="AP210" i="1"/>
  <c r="AO210" i="1"/>
  <c r="AN210" i="1"/>
  <c r="AM210" i="1"/>
  <c r="AL210" i="1"/>
  <c r="AK210" i="1"/>
  <c r="AJ210" i="1"/>
  <c r="AI210" i="1"/>
  <c r="AH210" i="1"/>
  <c r="AG210" i="1"/>
  <c r="AF210" i="1"/>
  <c r="AE210" i="1"/>
  <c r="AD210" i="1"/>
  <c r="AC210" i="1"/>
  <c r="AB210" i="1"/>
  <c r="AA210" i="1"/>
  <c r="Z210" i="1"/>
  <c r="Y210" i="1"/>
  <c r="X210" i="1"/>
  <c r="W210" i="1"/>
  <c r="V210" i="1"/>
  <c r="U210" i="1"/>
  <c r="DL209" i="1"/>
  <c r="DK209" i="1"/>
  <c r="DJ209" i="1"/>
  <c r="DI209" i="1"/>
  <c r="DF209" i="1"/>
  <c r="DE209" i="1"/>
  <c r="DD209" i="1"/>
  <c r="DC209" i="1"/>
  <c r="DA209" i="1"/>
  <c r="CZ209" i="1"/>
  <c r="CY209" i="1"/>
  <c r="CW209" i="1"/>
  <c r="CV209" i="1"/>
  <c r="CU209" i="1"/>
  <c r="CS209" i="1"/>
  <c r="CR209" i="1"/>
  <c r="CQ209" i="1"/>
  <c r="CP209" i="1"/>
  <c r="CO209" i="1"/>
  <c r="CN209" i="1"/>
  <c r="CM209" i="1"/>
  <c r="CL209" i="1"/>
  <c r="CJ209" i="1"/>
  <c r="CI209" i="1"/>
  <c r="CH209" i="1"/>
  <c r="CG209" i="1"/>
  <c r="CF209" i="1"/>
  <c r="CE209" i="1"/>
  <c r="CC209" i="1"/>
  <c r="CB209" i="1"/>
  <c r="CA209" i="1"/>
  <c r="BY209" i="1"/>
  <c r="BV209" i="1"/>
  <c r="BU209" i="1"/>
  <c r="BT209" i="1"/>
  <c r="BR209" i="1"/>
  <c r="BQ209" i="1"/>
  <c r="BO209" i="1"/>
  <c r="BN209" i="1"/>
  <c r="BL209" i="1"/>
  <c r="BK209" i="1"/>
  <c r="BJ209" i="1"/>
  <c r="BF209" i="1"/>
  <c r="BE209" i="1"/>
  <c r="BD209" i="1"/>
  <c r="BC209" i="1"/>
  <c r="BB209" i="1"/>
  <c r="BA209" i="1"/>
  <c r="AZ209" i="1"/>
  <c r="AY209" i="1"/>
  <c r="AX209" i="1"/>
  <c r="AW209" i="1"/>
  <c r="AV209" i="1"/>
  <c r="AU209" i="1"/>
  <c r="AT209" i="1"/>
  <c r="AS209" i="1"/>
  <c r="AR209" i="1"/>
  <c r="AQ209" i="1"/>
  <c r="AP209" i="1"/>
  <c r="AO209" i="1"/>
  <c r="AN209" i="1"/>
  <c r="AM209" i="1"/>
  <c r="AL209" i="1"/>
  <c r="AK209" i="1"/>
  <c r="AJ209" i="1"/>
  <c r="AI209" i="1"/>
  <c r="AH209" i="1"/>
  <c r="AG209" i="1"/>
  <c r="AF209" i="1"/>
  <c r="AE209" i="1"/>
  <c r="AD209" i="1"/>
  <c r="AC209" i="1"/>
  <c r="AB209" i="1"/>
  <c r="AA209" i="1"/>
  <c r="Z209" i="1"/>
  <c r="Y209" i="1"/>
  <c r="X209" i="1"/>
  <c r="W209" i="1"/>
  <c r="V209" i="1"/>
  <c r="U209" i="1"/>
  <c r="DL208" i="1"/>
  <c r="DK208" i="1"/>
  <c r="DJ208" i="1"/>
  <c r="DI208" i="1"/>
  <c r="DF208" i="1"/>
  <c r="DE208" i="1"/>
  <c r="DD208" i="1"/>
  <c r="DC208" i="1"/>
  <c r="DA208" i="1"/>
  <c r="CZ208" i="1"/>
  <c r="CY208" i="1"/>
  <c r="CW208" i="1"/>
  <c r="CV208" i="1"/>
  <c r="CU208" i="1"/>
  <c r="CS208" i="1"/>
  <c r="CR208" i="1"/>
  <c r="CQ208" i="1"/>
  <c r="CP208" i="1"/>
  <c r="CO208" i="1"/>
  <c r="CN208" i="1"/>
  <c r="CM208" i="1"/>
  <c r="CL208" i="1"/>
  <c r="CJ208" i="1"/>
  <c r="CI208" i="1"/>
  <c r="CH208" i="1"/>
  <c r="CG208" i="1"/>
  <c r="CF208" i="1"/>
  <c r="CE208" i="1"/>
  <c r="CC208" i="1"/>
  <c r="CB208" i="1"/>
  <c r="CA208" i="1"/>
  <c r="BY208" i="1"/>
  <c r="BV208" i="1"/>
  <c r="BU208" i="1"/>
  <c r="BT208" i="1"/>
  <c r="BR208" i="1"/>
  <c r="BQ208" i="1"/>
  <c r="BO208" i="1"/>
  <c r="BN208" i="1"/>
  <c r="BL208" i="1"/>
  <c r="BK208" i="1"/>
  <c r="BJ208" i="1"/>
  <c r="BF208" i="1"/>
  <c r="BE208" i="1"/>
  <c r="BD208" i="1"/>
  <c r="BC208" i="1"/>
  <c r="BB208" i="1"/>
  <c r="BA208" i="1"/>
  <c r="AZ208" i="1"/>
  <c r="AY208" i="1"/>
  <c r="AX208" i="1"/>
  <c r="AW208" i="1"/>
  <c r="AV208" i="1"/>
  <c r="AU208" i="1"/>
  <c r="AT208" i="1"/>
  <c r="AS208" i="1"/>
  <c r="AR208" i="1"/>
  <c r="AQ208" i="1"/>
  <c r="AP208" i="1"/>
  <c r="AO208" i="1"/>
  <c r="AN208" i="1"/>
  <c r="AM208" i="1"/>
  <c r="AL208" i="1"/>
  <c r="AK208" i="1"/>
  <c r="AJ208" i="1"/>
  <c r="AI208" i="1"/>
  <c r="AH208" i="1"/>
  <c r="AG208" i="1"/>
  <c r="AF208" i="1"/>
  <c r="AE208" i="1"/>
  <c r="AD208" i="1"/>
  <c r="AC208" i="1"/>
  <c r="AB208" i="1"/>
  <c r="AA208" i="1"/>
  <c r="Z208" i="1"/>
  <c r="Y208" i="1"/>
  <c r="X208" i="1"/>
  <c r="W208" i="1"/>
  <c r="V208" i="1"/>
  <c r="U208" i="1"/>
  <c r="DL207" i="1"/>
  <c r="DK207" i="1"/>
  <c r="DJ207" i="1"/>
  <c r="DI207" i="1"/>
  <c r="DF207" i="1"/>
  <c r="DE207" i="1"/>
  <c r="DD207" i="1"/>
  <c r="DC207" i="1"/>
  <c r="DA207" i="1"/>
  <c r="CZ207" i="1"/>
  <c r="CY207" i="1"/>
  <c r="CW207" i="1"/>
  <c r="CV207" i="1"/>
  <c r="CU207" i="1"/>
  <c r="CS207" i="1"/>
  <c r="CR207" i="1"/>
  <c r="CQ207" i="1"/>
  <c r="CP207" i="1"/>
  <c r="CO207" i="1"/>
  <c r="CN207" i="1"/>
  <c r="CM207" i="1"/>
  <c r="CL207" i="1"/>
  <c r="CJ207" i="1"/>
  <c r="CI207" i="1"/>
  <c r="CH207" i="1"/>
  <c r="CG207" i="1"/>
  <c r="CF207" i="1"/>
  <c r="CE207" i="1"/>
  <c r="CC207" i="1"/>
  <c r="CB207" i="1"/>
  <c r="CA207" i="1"/>
  <c r="BY207" i="1"/>
  <c r="BV207" i="1"/>
  <c r="BU207" i="1"/>
  <c r="BT207" i="1"/>
  <c r="BR207" i="1"/>
  <c r="BQ207" i="1"/>
  <c r="BO207" i="1"/>
  <c r="BN207" i="1"/>
  <c r="BL207" i="1"/>
  <c r="BK207" i="1"/>
  <c r="BJ207" i="1"/>
  <c r="BF207" i="1"/>
  <c r="BE207" i="1"/>
  <c r="BD207" i="1"/>
  <c r="BC207" i="1"/>
  <c r="BB207" i="1"/>
  <c r="BA207" i="1"/>
  <c r="AZ207" i="1"/>
  <c r="AY207" i="1"/>
  <c r="AX207" i="1"/>
  <c r="AW207" i="1"/>
  <c r="AV207" i="1"/>
  <c r="AU207" i="1"/>
  <c r="AT207" i="1"/>
  <c r="AS207" i="1"/>
  <c r="AR207" i="1"/>
  <c r="AQ207" i="1"/>
  <c r="AP207" i="1"/>
  <c r="AO207" i="1"/>
  <c r="AN207" i="1"/>
  <c r="AM207" i="1"/>
  <c r="AL207" i="1"/>
  <c r="AK207" i="1"/>
  <c r="AJ207" i="1"/>
  <c r="AI207" i="1"/>
  <c r="AH207" i="1"/>
  <c r="AG207" i="1"/>
  <c r="AF207" i="1"/>
  <c r="AE207" i="1"/>
  <c r="AD207" i="1"/>
  <c r="AC207" i="1"/>
  <c r="AB207" i="1"/>
  <c r="AA207" i="1"/>
  <c r="Z207" i="1"/>
  <c r="Y207" i="1"/>
  <c r="X207" i="1"/>
  <c r="W207" i="1"/>
  <c r="V207" i="1"/>
  <c r="U207" i="1"/>
  <c r="DL206" i="1"/>
  <c r="DK206" i="1"/>
  <c r="DJ206" i="1"/>
  <c r="DI206" i="1"/>
  <c r="DF206" i="1"/>
  <c r="DE206" i="1"/>
  <c r="DD206" i="1"/>
  <c r="DC206" i="1"/>
  <c r="DA206" i="1"/>
  <c r="CZ206" i="1"/>
  <c r="CY206" i="1"/>
  <c r="CW206" i="1"/>
  <c r="CV206" i="1"/>
  <c r="CU206" i="1"/>
  <c r="CS206" i="1"/>
  <c r="CR206" i="1"/>
  <c r="CQ206" i="1"/>
  <c r="CP206" i="1"/>
  <c r="CO206" i="1"/>
  <c r="CN206" i="1"/>
  <c r="CM206" i="1"/>
  <c r="CL206" i="1"/>
  <c r="CJ206" i="1"/>
  <c r="CI206" i="1"/>
  <c r="CH206" i="1"/>
  <c r="CG206" i="1"/>
  <c r="CF206" i="1"/>
  <c r="CE206" i="1"/>
  <c r="CC206" i="1"/>
  <c r="CB206" i="1"/>
  <c r="CA206" i="1"/>
  <c r="BY206" i="1"/>
  <c r="BV206" i="1"/>
  <c r="BU206" i="1"/>
  <c r="BT206" i="1"/>
  <c r="BR206" i="1"/>
  <c r="BQ206" i="1"/>
  <c r="BO206" i="1"/>
  <c r="BN206" i="1"/>
  <c r="BL206" i="1"/>
  <c r="BK206" i="1"/>
  <c r="BJ206" i="1"/>
  <c r="BF206" i="1"/>
  <c r="BE206" i="1"/>
  <c r="BD206" i="1"/>
  <c r="BC206" i="1"/>
  <c r="BB206" i="1"/>
  <c r="BA206" i="1"/>
  <c r="AZ206" i="1"/>
  <c r="AY206" i="1"/>
  <c r="AX206" i="1"/>
  <c r="AW206" i="1"/>
  <c r="AV206" i="1"/>
  <c r="AU206" i="1"/>
  <c r="AT206" i="1"/>
  <c r="AS206" i="1"/>
  <c r="AR206" i="1"/>
  <c r="AQ206" i="1"/>
  <c r="AP206" i="1"/>
  <c r="AO206" i="1"/>
  <c r="AN206" i="1"/>
  <c r="AM206" i="1"/>
  <c r="AL206" i="1"/>
  <c r="AK206" i="1"/>
  <c r="AJ206" i="1"/>
  <c r="AI206" i="1"/>
  <c r="AH206" i="1"/>
  <c r="AG206" i="1"/>
  <c r="AF206" i="1"/>
  <c r="AE206" i="1"/>
  <c r="AD206" i="1"/>
  <c r="AC206" i="1"/>
  <c r="AB206" i="1"/>
  <c r="AA206" i="1"/>
  <c r="Z206" i="1"/>
  <c r="Y206" i="1"/>
  <c r="X206" i="1"/>
  <c r="W206" i="1"/>
  <c r="V206" i="1"/>
  <c r="U206" i="1"/>
  <c r="DL205" i="1"/>
  <c r="DK205" i="1"/>
  <c r="DJ205" i="1"/>
  <c r="DI205" i="1"/>
  <c r="DF205" i="1"/>
  <c r="DE205" i="1"/>
  <c r="DD205" i="1"/>
  <c r="DC205" i="1"/>
  <c r="DA205" i="1"/>
  <c r="CZ205" i="1"/>
  <c r="CY205" i="1"/>
  <c r="CW205" i="1"/>
  <c r="CV205" i="1"/>
  <c r="CU205" i="1"/>
  <c r="CS205" i="1"/>
  <c r="CR205" i="1"/>
  <c r="CQ205" i="1"/>
  <c r="CP205" i="1"/>
  <c r="CO205" i="1"/>
  <c r="CN205" i="1"/>
  <c r="CM205" i="1"/>
  <c r="CL205" i="1"/>
  <c r="CJ205" i="1"/>
  <c r="CI205" i="1"/>
  <c r="CH205" i="1"/>
  <c r="CG205" i="1"/>
  <c r="CF205" i="1"/>
  <c r="CE205" i="1"/>
  <c r="CC205" i="1"/>
  <c r="CB205" i="1"/>
  <c r="CA205" i="1"/>
  <c r="BY205" i="1"/>
  <c r="BV205" i="1"/>
  <c r="BU205" i="1"/>
  <c r="BT205" i="1"/>
  <c r="BR205" i="1"/>
  <c r="BQ205" i="1"/>
  <c r="BO205" i="1"/>
  <c r="BN205" i="1"/>
  <c r="BL205" i="1"/>
  <c r="BK205" i="1"/>
  <c r="BJ205" i="1"/>
  <c r="BF205" i="1"/>
  <c r="BE205" i="1"/>
  <c r="BD205" i="1"/>
  <c r="BC205" i="1"/>
  <c r="BB205" i="1"/>
  <c r="BA205" i="1"/>
  <c r="AZ205" i="1"/>
  <c r="AY205" i="1"/>
  <c r="AX205" i="1"/>
  <c r="AW205" i="1"/>
  <c r="AV205" i="1"/>
  <c r="AU205" i="1"/>
  <c r="AT205" i="1"/>
  <c r="AS205" i="1"/>
  <c r="AR205" i="1"/>
  <c r="AQ205" i="1"/>
  <c r="AP205" i="1"/>
  <c r="AO205" i="1"/>
  <c r="AN205" i="1"/>
  <c r="AM205" i="1"/>
  <c r="AL205" i="1"/>
  <c r="AK205" i="1"/>
  <c r="AJ205" i="1"/>
  <c r="AI205" i="1"/>
  <c r="AH205" i="1"/>
  <c r="AG205" i="1"/>
  <c r="AF205" i="1"/>
  <c r="AE205" i="1"/>
  <c r="AD205" i="1"/>
  <c r="AC205" i="1"/>
  <c r="AB205" i="1"/>
  <c r="AA205" i="1"/>
  <c r="Z205" i="1"/>
  <c r="Y205" i="1"/>
  <c r="X205" i="1"/>
  <c r="W205" i="1"/>
  <c r="V205" i="1"/>
  <c r="U205" i="1"/>
  <c r="DL204" i="1"/>
  <c r="DK204" i="1"/>
  <c r="DJ204" i="1"/>
  <c r="DI204" i="1"/>
  <c r="DF204" i="1"/>
  <c r="DE204" i="1"/>
  <c r="DD204" i="1"/>
  <c r="DC204" i="1"/>
  <c r="DA204" i="1"/>
  <c r="CZ204" i="1"/>
  <c r="CY204" i="1"/>
  <c r="CW204" i="1"/>
  <c r="CV204" i="1"/>
  <c r="CU204" i="1"/>
  <c r="CS204" i="1"/>
  <c r="CR204" i="1"/>
  <c r="CQ204" i="1"/>
  <c r="CP204" i="1"/>
  <c r="CO204" i="1"/>
  <c r="CN204" i="1"/>
  <c r="CM204" i="1"/>
  <c r="CL204" i="1"/>
  <c r="CJ204" i="1"/>
  <c r="CI204" i="1"/>
  <c r="CH204" i="1"/>
  <c r="CG204" i="1"/>
  <c r="CF204" i="1"/>
  <c r="CE204" i="1"/>
  <c r="CC204" i="1"/>
  <c r="CB204" i="1"/>
  <c r="CA204" i="1"/>
  <c r="BY204" i="1"/>
  <c r="BV204" i="1"/>
  <c r="BU204" i="1"/>
  <c r="BT204" i="1"/>
  <c r="BR204" i="1"/>
  <c r="BQ204" i="1"/>
  <c r="BO204" i="1"/>
  <c r="BN204" i="1"/>
  <c r="BL204" i="1"/>
  <c r="BK204" i="1"/>
  <c r="BJ204" i="1"/>
  <c r="BF204" i="1"/>
  <c r="BE204" i="1"/>
  <c r="BD204" i="1"/>
  <c r="BC204" i="1"/>
  <c r="BB204" i="1"/>
  <c r="BA204" i="1"/>
  <c r="AZ204" i="1"/>
  <c r="AY204" i="1"/>
  <c r="AX204" i="1"/>
  <c r="AW204" i="1"/>
  <c r="AV204" i="1"/>
  <c r="AU204" i="1"/>
  <c r="AT204" i="1"/>
  <c r="AS204" i="1"/>
  <c r="AR204" i="1"/>
  <c r="AQ204" i="1"/>
  <c r="AP204" i="1"/>
  <c r="AO204" i="1"/>
  <c r="AN204" i="1"/>
  <c r="AM204" i="1"/>
  <c r="AL204" i="1"/>
  <c r="AK204" i="1"/>
  <c r="AJ204" i="1"/>
  <c r="AI204" i="1"/>
  <c r="AH204" i="1"/>
  <c r="AG204" i="1"/>
  <c r="AF204" i="1"/>
  <c r="AE204" i="1"/>
  <c r="AD204" i="1"/>
  <c r="AC204" i="1"/>
  <c r="AB204" i="1"/>
  <c r="AA204" i="1"/>
  <c r="Z204" i="1"/>
  <c r="Y204" i="1"/>
  <c r="X204" i="1"/>
  <c r="W204" i="1"/>
  <c r="V204" i="1"/>
  <c r="U204" i="1"/>
  <c r="DL203" i="1"/>
  <c r="DK203" i="1"/>
  <c r="DJ203" i="1"/>
  <c r="DI203" i="1"/>
  <c r="DF203" i="1"/>
  <c r="DE203" i="1"/>
  <c r="DD203" i="1"/>
  <c r="DC203" i="1"/>
  <c r="DA203" i="1"/>
  <c r="CZ203" i="1"/>
  <c r="CY203" i="1"/>
  <c r="CW203" i="1"/>
  <c r="CV203" i="1"/>
  <c r="CU203" i="1"/>
  <c r="CS203" i="1"/>
  <c r="CR203" i="1"/>
  <c r="CQ203" i="1"/>
  <c r="CP203" i="1"/>
  <c r="CO203" i="1"/>
  <c r="CN203" i="1"/>
  <c r="CM203" i="1"/>
  <c r="CL203" i="1"/>
  <c r="CJ203" i="1"/>
  <c r="CI203" i="1"/>
  <c r="CH203" i="1"/>
  <c r="CG203" i="1"/>
  <c r="CF203" i="1"/>
  <c r="CE203" i="1"/>
  <c r="CC203" i="1"/>
  <c r="CB203" i="1"/>
  <c r="CA203" i="1"/>
  <c r="BY203" i="1"/>
  <c r="BV203" i="1"/>
  <c r="BU203" i="1"/>
  <c r="BT203" i="1"/>
  <c r="BR203" i="1"/>
  <c r="BQ203" i="1"/>
  <c r="BO203" i="1"/>
  <c r="BN203" i="1"/>
  <c r="BL203" i="1"/>
  <c r="BK203" i="1"/>
  <c r="BJ203" i="1"/>
  <c r="BF203" i="1"/>
  <c r="BE203" i="1"/>
  <c r="BD203" i="1"/>
  <c r="BC203" i="1"/>
  <c r="BB203" i="1"/>
  <c r="BA203" i="1"/>
  <c r="AZ203" i="1"/>
  <c r="AY203" i="1"/>
  <c r="AX203" i="1"/>
  <c r="AW203" i="1"/>
  <c r="AV203" i="1"/>
  <c r="AU203" i="1"/>
  <c r="AT203" i="1"/>
  <c r="AS203" i="1"/>
  <c r="AR203" i="1"/>
  <c r="AQ203" i="1"/>
  <c r="AP203" i="1"/>
  <c r="AO203" i="1"/>
  <c r="AN203" i="1"/>
  <c r="AM203" i="1"/>
  <c r="AL203" i="1"/>
  <c r="AK203" i="1"/>
  <c r="AJ203" i="1"/>
  <c r="AI203" i="1"/>
  <c r="AH203" i="1"/>
  <c r="AG203" i="1"/>
  <c r="AF203" i="1"/>
  <c r="AE203" i="1"/>
  <c r="AD203" i="1"/>
  <c r="AC203" i="1"/>
  <c r="AB203" i="1"/>
  <c r="AA203" i="1"/>
  <c r="Z203" i="1"/>
  <c r="Y203" i="1"/>
  <c r="X203" i="1"/>
  <c r="W203" i="1"/>
  <c r="V203" i="1"/>
  <c r="U203" i="1"/>
  <c r="DL202" i="1"/>
  <c r="DK202" i="1"/>
  <c r="DJ202" i="1"/>
  <c r="DI202" i="1"/>
  <c r="DF202" i="1"/>
  <c r="DE202" i="1"/>
  <c r="DD202" i="1"/>
  <c r="DC202" i="1"/>
  <c r="DA202" i="1"/>
  <c r="CZ202" i="1"/>
  <c r="CY202" i="1"/>
  <c r="CW202" i="1"/>
  <c r="CV202" i="1"/>
  <c r="CU202" i="1"/>
  <c r="CS202" i="1"/>
  <c r="CR202" i="1"/>
  <c r="CQ202" i="1"/>
  <c r="CP202" i="1"/>
  <c r="CO202" i="1"/>
  <c r="CN202" i="1"/>
  <c r="CM202" i="1"/>
  <c r="CL202" i="1"/>
  <c r="CJ202" i="1"/>
  <c r="CI202" i="1"/>
  <c r="CH202" i="1"/>
  <c r="CG202" i="1"/>
  <c r="CF202" i="1"/>
  <c r="CE202" i="1"/>
  <c r="CC202" i="1"/>
  <c r="CB202" i="1"/>
  <c r="CA202" i="1"/>
  <c r="BY202" i="1"/>
  <c r="BV202" i="1"/>
  <c r="BU202" i="1"/>
  <c r="BT202" i="1"/>
  <c r="BR202" i="1"/>
  <c r="BQ202" i="1"/>
  <c r="BO202" i="1"/>
  <c r="BN202" i="1"/>
  <c r="BL202" i="1"/>
  <c r="BK202" i="1"/>
  <c r="BJ202" i="1"/>
  <c r="BF202" i="1"/>
  <c r="BE202" i="1"/>
  <c r="BD202" i="1"/>
  <c r="BC202" i="1"/>
  <c r="BB202" i="1"/>
  <c r="BA202" i="1"/>
  <c r="AZ202" i="1"/>
  <c r="AY202" i="1"/>
  <c r="AX202" i="1"/>
  <c r="AW202" i="1"/>
  <c r="AV202" i="1"/>
  <c r="AU202" i="1"/>
  <c r="AT202" i="1"/>
  <c r="AS202" i="1"/>
  <c r="AR202" i="1"/>
  <c r="AQ202" i="1"/>
  <c r="AP202" i="1"/>
  <c r="AO202" i="1"/>
  <c r="AN202" i="1"/>
  <c r="AM202" i="1"/>
  <c r="AL202" i="1"/>
  <c r="AK202" i="1"/>
  <c r="AJ202" i="1"/>
  <c r="AI202" i="1"/>
  <c r="AH202" i="1"/>
  <c r="AG202" i="1"/>
  <c r="AF202" i="1"/>
  <c r="AE202" i="1"/>
  <c r="AD202" i="1"/>
  <c r="AC202" i="1"/>
  <c r="AB202" i="1"/>
  <c r="AA202" i="1"/>
  <c r="Z202" i="1"/>
  <c r="Y202" i="1"/>
  <c r="X202" i="1"/>
  <c r="W202" i="1"/>
  <c r="V202" i="1"/>
  <c r="U202" i="1"/>
  <c r="DL201" i="1"/>
  <c r="DK201" i="1"/>
  <c r="DJ201" i="1"/>
  <c r="DI201" i="1"/>
  <c r="DF201" i="1"/>
  <c r="DE201" i="1"/>
  <c r="DD201" i="1"/>
  <c r="DC201" i="1"/>
  <c r="DA201" i="1"/>
  <c r="CZ201" i="1"/>
  <c r="CY201" i="1"/>
  <c r="CW201" i="1"/>
  <c r="CV201" i="1"/>
  <c r="CU201" i="1"/>
  <c r="CS201" i="1"/>
  <c r="CR201" i="1"/>
  <c r="CQ201" i="1"/>
  <c r="CP201" i="1"/>
  <c r="CO201" i="1"/>
  <c r="CN201" i="1"/>
  <c r="CM201" i="1"/>
  <c r="CL201" i="1"/>
  <c r="CJ201" i="1"/>
  <c r="CI201" i="1"/>
  <c r="CH201" i="1"/>
  <c r="CG201" i="1"/>
  <c r="CF201" i="1"/>
  <c r="CE201" i="1"/>
  <c r="CC201" i="1"/>
  <c r="CB201" i="1"/>
  <c r="CA201" i="1"/>
  <c r="BY201" i="1"/>
  <c r="BV201" i="1"/>
  <c r="BU201" i="1"/>
  <c r="BT201" i="1"/>
  <c r="BR201" i="1"/>
  <c r="BQ201" i="1"/>
  <c r="BO201" i="1"/>
  <c r="BN201" i="1"/>
  <c r="BL201" i="1"/>
  <c r="BK201" i="1"/>
  <c r="BJ201" i="1"/>
  <c r="BF201" i="1"/>
  <c r="BE201" i="1"/>
  <c r="BD201" i="1"/>
  <c r="BC201" i="1"/>
  <c r="BB201" i="1"/>
  <c r="BA201" i="1"/>
  <c r="AZ201" i="1"/>
  <c r="AY201" i="1"/>
  <c r="AX201" i="1"/>
  <c r="AW201" i="1"/>
  <c r="AV201" i="1"/>
  <c r="AU201" i="1"/>
  <c r="AT201" i="1"/>
  <c r="AS201" i="1"/>
  <c r="AR201" i="1"/>
  <c r="AQ201" i="1"/>
  <c r="AP201" i="1"/>
  <c r="AO201" i="1"/>
  <c r="AN201" i="1"/>
  <c r="AM201" i="1"/>
  <c r="AL201" i="1"/>
  <c r="AK201" i="1"/>
  <c r="AJ201" i="1"/>
  <c r="AI201" i="1"/>
  <c r="AH201" i="1"/>
  <c r="AG201" i="1"/>
  <c r="AF201" i="1"/>
  <c r="AE201" i="1"/>
  <c r="AD201" i="1"/>
  <c r="AC201" i="1"/>
  <c r="AB201" i="1"/>
  <c r="AA201" i="1"/>
  <c r="Z201" i="1"/>
  <c r="Y201" i="1"/>
  <c r="X201" i="1"/>
  <c r="W201" i="1"/>
  <c r="V201" i="1"/>
  <c r="U201" i="1"/>
  <c r="DL200" i="1"/>
  <c r="DK200" i="1"/>
  <c r="DJ200" i="1"/>
  <c r="DI200" i="1"/>
  <c r="DF200" i="1"/>
  <c r="DE200" i="1"/>
  <c r="DD200" i="1"/>
  <c r="DC200" i="1"/>
  <c r="DA200" i="1"/>
  <c r="CZ200" i="1"/>
  <c r="CY200" i="1"/>
  <c r="CW200" i="1"/>
  <c r="CV200" i="1"/>
  <c r="CU200" i="1"/>
  <c r="CS200" i="1"/>
  <c r="CR200" i="1"/>
  <c r="CQ200" i="1"/>
  <c r="CP200" i="1"/>
  <c r="CO200" i="1"/>
  <c r="CN200" i="1"/>
  <c r="CM200" i="1"/>
  <c r="CL200" i="1"/>
  <c r="CJ200" i="1"/>
  <c r="CI200" i="1"/>
  <c r="CH200" i="1"/>
  <c r="CG200" i="1"/>
  <c r="CF200" i="1"/>
  <c r="CE200" i="1"/>
  <c r="CC200" i="1"/>
  <c r="CB200" i="1"/>
  <c r="CA200" i="1"/>
  <c r="BY200" i="1"/>
  <c r="BV200" i="1"/>
  <c r="BU200" i="1"/>
  <c r="BT200" i="1"/>
  <c r="BR200" i="1"/>
  <c r="BQ200" i="1"/>
  <c r="BO200" i="1"/>
  <c r="BN200" i="1"/>
  <c r="BL200" i="1"/>
  <c r="BK200" i="1"/>
  <c r="BJ200" i="1"/>
  <c r="BF200" i="1"/>
  <c r="BE200" i="1"/>
  <c r="BD200" i="1"/>
  <c r="BC200" i="1"/>
  <c r="BB200" i="1"/>
  <c r="BA200" i="1"/>
  <c r="AZ200" i="1"/>
  <c r="AY200" i="1"/>
  <c r="AX200" i="1"/>
  <c r="AW200" i="1"/>
  <c r="AV200" i="1"/>
  <c r="AU200" i="1"/>
  <c r="AT200" i="1"/>
  <c r="AS200" i="1"/>
  <c r="AR200" i="1"/>
  <c r="AQ200" i="1"/>
  <c r="AP200" i="1"/>
  <c r="AO200" i="1"/>
  <c r="AN200" i="1"/>
  <c r="AM200" i="1"/>
  <c r="AL200" i="1"/>
  <c r="AK200" i="1"/>
  <c r="AJ200" i="1"/>
  <c r="AI200" i="1"/>
  <c r="AH200" i="1"/>
  <c r="AG200" i="1"/>
  <c r="AF200" i="1"/>
  <c r="AE200" i="1"/>
  <c r="AD200" i="1"/>
  <c r="AC200" i="1"/>
  <c r="AB200" i="1"/>
  <c r="AA200" i="1"/>
  <c r="Z200" i="1"/>
  <c r="Y200" i="1"/>
  <c r="X200" i="1"/>
  <c r="W200" i="1"/>
  <c r="V200" i="1"/>
  <c r="U200" i="1"/>
  <c r="DL199" i="1"/>
  <c r="DK199" i="1"/>
  <c r="DJ199" i="1"/>
  <c r="DI199" i="1"/>
  <c r="DF199" i="1"/>
  <c r="DE199" i="1"/>
  <c r="DD199" i="1"/>
  <c r="DC199" i="1"/>
  <c r="DA199" i="1"/>
  <c r="CZ199" i="1"/>
  <c r="CY199" i="1"/>
  <c r="CW199" i="1"/>
  <c r="CV199" i="1"/>
  <c r="CU199" i="1"/>
  <c r="CS199" i="1"/>
  <c r="CR199" i="1"/>
  <c r="CQ199" i="1"/>
  <c r="CP199" i="1"/>
  <c r="CO199" i="1"/>
  <c r="CN199" i="1"/>
  <c r="CM199" i="1"/>
  <c r="CL199" i="1"/>
  <c r="CJ199" i="1"/>
  <c r="CI199" i="1"/>
  <c r="CH199" i="1"/>
  <c r="CG199" i="1"/>
  <c r="CF199" i="1"/>
  <c r="CE199" i="1"/>
  <c r="CC199" i="1"/>
  <c r="CB199" i="1"/>
  <c r="CA199" i="1"/>
  <c r="BY199" i="1"/>
  <c r="BV199" i="1"/>
  <c r="BU199" i="1"/>
  <c r="BT199" i="1"/>
  <c r="BR199" i="1"/>
  <c r="BQ199" i="1"/>
  <c r="BO199" i="1"/>
  <c r="BN199" i="1"/>
  <c r="BL199" i="1"/>
  <c r="BK199" i="1"/>
  <c r="BJ199" i="1"/>
  <c r="BF199" i="1"/>
  <c r="BE199" i="1"/>
  <c r="BD199" i="1"/>
  <c r="BC199" i="1"/>
  <c r="BB199" i="1"/>
  <c r="BA199" i="1"/>
  <c r="AZ199" i="1"/>
  <c r="AY199" i="1"/>
  <c r="AX199" i="1"/>
  <c r="AW199" i="1"/>
  <c r="AV199" i="1"/>
  <c r="AU199" i="1"/>
  <c r="AT199" i="1"/>
  <c r="AS199" i="1"/>
  <c r="AR199" i="1"/>
  <c r="AQ199" i="1"/>
  <c r="AP199" i="1"/>
  <c r="AO199" i="1"/>
  <c r="AN199" i="1"/>
  <c r="AM199" i="1"/>
  <c r="AL199" i="1"/>
  <c r="AK199" i="1"/>
  <c r="AJ199" i="1"/>
  <c r="AI199" i="1"/>
  <c r="AH199" i="1"/>
  <c r="AG199" i="1"/>
  <c r="AF199" i="1"/>
  <c r="AE199" i="1"/>
  <c r="AD199" i="1"/>
  <c r="AC199" i="1"/>
  <c r="AB199" i="1"/>
  <c r="AA199" i="1"/>
  <c r="Z199" i="1"/>
  <c r="Y199" i="1"/>
  <c r="X199" i="1"/>
  <c r="W199" i="1"/>
  <c r="V199" i="1"/>
  <c r="U199" i="1"/>
  <c r="DL198" i="1"/>
  <c r="DK198" i="1"/>
  <c r="DJ198" i="1"/>
  <c r="DI198" i="1"/>
  <c r="DF198" i="1"/>
  <c r="DE198" i="1"/>
  <c r="DD198" i="1"/>
  <c r="DC198" i="1"/>
  <c r="DA198" i="1"/>
  <c r="CZ198" i="1"/>
  <c r="CY198" i="1"/>
  <c r="CW198" i="1"/>
  <c r="CV198" i="1"/>
  <c r="CU198" i="1"/>
  <c r="CS198" i="1"/>
  <c r="CR198" i="1"/>
  <c r="CQ198" i="1"/>
  <c r="CP198" i="1"/>
  <c r="CO198" i="1"/>
  <c r="CN198" i="1"/>
  <c r="CM198" i="1"/>
  <c r="CL198" i="1"/>
  <c r="CJ198" i="1"/>
  <c r="CI198" i="1"/>
  <c r="CH198" i="1"/>
  <c r="CG198" i="1"/>
  <c r="CF198" i="1"/>
  <c r="CE198" i="1"/>
  <c r="CC198" i="1"/>
  <c r="CB198" i="1"/>
  <c r="CA198" i="1"/>
  <c r="BY198" i="1"/>
  <c r="BV198" i="1"/>
  <c r="BU198" i="1"/>
  <c r="BT198" i="1"/>
  <c r="BR198" i="1"/>
  <c r="BQ198" i="1"/>
  <c r="BO198" i="1"/>
  <c r="BN198" i="1"/>
  <c r="BL198" i="1"/>
  <c r="BK198" i="1"/>
  <c r="BJ198" i="1"/>
  <c r="BF198" i="1"/>
  <c r="BE198" i="1"/>
  <c r="BD198" i="1"/>
  <c r="BC198" i="1"/>
  <c r="BB198" i="1"/>
  <c r="BA198" i="1"/>
  <c r="AZ198" i="1"/>
  <c r="AY198" i="1"/>
  <c r="AX198" i="1"/>
  <c r="AW198" i="1"/>
  <c r="AV198" i="1"/>
  <c r="AU198" i="1"/>
  <c r="AT198" i="1"/>
  <c r="AS198" i="1"/>
  <c r="AR198" i="1"/>
  <c r="AQ198" i="1"/>
  <c r="AP198" i="1"/>
  <c r="AO198" i="1"/>
  <c r="AN198" i="1"/>
  <c r="AM198" i="1"/>
  <c r="AL198" i="1"/>
  <c r="AK198" i="1"/>
  <c r="AJ198" i="1"/>
  <c r="AI198" i="1"/>
  <c r="AH198" i="1"/>
  <c r="AG198" i="1"/>
  <c r="AF198" i="1"/>
  <c r="AE198" i="1"/>
  <c r="AD198" i="1"/>
  <c r="AC198" i="1"/>
  <c r="AB198" i="1"/>
  <c r="AA198" i="1"/>
  <c r="Z198" i="1"/>
  <c r="Y198" i="1"/>
  <c r="X198" i="1"/>
  <c r="W198" i="1"/>
  <c r="V198" i="1"/>
  <c r="U198" i="1"/>
  <c r="DL197" i="1"/>
  <c r="DK197" i="1"/>
  <c r="DJ197" i="1"/>
  <c r="DI197" i="1"/>
  <c r="DF197" i="1"/>
  <c r="DE197" i="1"/>
  <c r="DD197" i="1"/>
  <c r="DC197" i="1"/>
  <c r="DA197" i="1"/>
  <c r="CZ197" i="1"/>
  <c r="CY197" i="1"/>
  <c r="CW197" i="1"/>
  <c r="CV197" i="1"/>
  <c r="CU197" i="1"/>
  <c r="CS197" i="1"/>
  <c r="CR197" i="1"/>
  <c r="CQ197" i="1"/>
  <c r="CP197" i="1"/>
  <c r="CO197" i="1"/>
  <c r="CN197" i="1"/>
  <c r="CM197" i="1"/>
  <c r="CL197" i="1"/>
  <c r="CJ197" i="1"/>
  <c r="CI197" i="1"/>
  <c r="CH197" i="1"/>
  <c r="CG197" i="1"/>
  <c r="CF197" i="1"/>
  <c r="CE197" i="1"/>
  <c r="CC197" i="1"/>
  <c r="CB197" i="1"/>
  <c r="CA197" i="1"/>
  <c r="BY197" i="1"/>
  <c r="BV197" i="1"/>
  <c r="BU197" i="1"/>
  <c r="BT197" i="1"/>
  <c r="BR197" i="1"/>
  <c r="BQ197" i="1"/>
  <c r="BO197" i="1"/>
  <c r="BN197" i="1"/>
  <c r="BL197" i="1"/>
  <c r="BK197" i="1"/>
  <c r="BJ197" i="1"/>
  <c r="BF197" i="1"/>
  <c r="BE197" i="1"/>
  <c r="BD197" i="1"/>
  <c r="BC197" i="1"/>
  <c r="BB197" i="1"/>
  <c r="BA197" i="1"/>
  <c r="AZ197" i="1"/>
  <c r="AY197" i="1"/>
  <c r="AX197" i="1"/>
  <c r="AW197" i="1"/>
  <c r="AV197" i="1"/>
  <c r="AU197" i="1"/>
  <c r="AT197" i="1"/>
  <c r="AS197" i="1"/>
  <c r="AR197" i="1"/>
  <c r="AQ197" i="1"/>
  <c r="AP197" i="1"/>
  <c r="AO197" i="1"/>
  <c r="AN197" i="1"/>
  <c r="AM197" i="1"/>
  <c r="AL197" i="1"/>
  <c r="AK197" i="1"/>
  <c r="AJ197" i="1"/>
  <c r="AI197" i="1"/>
  <c r="AH197" i="1"/>
  <c r="AG197" i="1"/>
  <c r="AF197" i="1"/>
  <c r="AE197" i="1"/>
  <c r="AD197" i="1"/>
  <c r="AC197" i="1"/>
  <c r="AB197" i="1"/>
  <c r="AA197" i="1"/>
  <c r="Z197" i="1"/>
  <c r="Y197" i="1"/>
  <c r="X197" i="1"/>
  <c r="W197" i="1"/>
  <c r="V197" i="1"/>
  <c r="U197" i="1"/>
  <c r="DL196" i="1"/>
  <c r="DK196" i="1"/>
  <c r="DJ196" i="1"/>
  <c r="DI196" i="1"/>
  <c r="DF196" i="1"/>
  <c r="DE196" i="1"/>
  <c r="DD196" i="1"/>
  <c r="DC196" i="1"/>
  <c r="DA196" i="1"/>
  <c r="CZ196" i="1"/>
  <c r="CY196" i="1"/>
  <c r="CW196" i="1"/>
  <c r="CV196" i="1"/>
  <c r="CU196" i="1"/>
  <c r="CS196" i="1"/>
  <c r="CR196" i="1"/>
  <c r="CQ196" i="1"/>
  <c r="CP196" i="1"/>
  <c r="CO196" i="1"/>
  <c r="CN196" i="1"/>
  <c r="CM196" i="1"/>
  <c r="CL196" i="1"/>
  <c r="CJ196" i="1"/>
  <c r="CI196" i="1"/>
  <c r="CH196" i="1"/>
  <c r="CG196" i="1"/>
  <c r="CF196" i="1"/>
  <c r="CE196" i="1"/>
  <c r="CC196" i="1"/>
  <c r="CB196" i="1"/>
  <c r="CA196" i="1"/>
  <c r="BY196" i="1"/>
  <c r="BV196" i="1"/>
  <c r="BU196" i="1"/>
  <c r="BT196" i="1"/>
  <c r="BR196" i="1"/>
  <c r="BQ196" i="1"/>
  <c r="BO196" i="1"/>
  <c r="BN196" i="1"/>
  <c r="BL196" i="1"/>
  <c r="BK196" i="1"/>
  <c r="BJ196" i="1"/>
  <c r="BF196" i="1"/>
  <c r="BE196" i="1"/>
  <c r="BD196" i="1"/>
  <c r="BC196" i="1"/>
  <c r="BB196" i="1"/>
  <c r="BA196" i="1"/>
  <c r="AZ196" i="1"/>
  <c r="AY196" i="1"/>
  <c r="AX196" i="1"/>
  <c r="AW196" i="1"/>
  <c r="AV196" i="1"/>
  <c r="AU196" i="1"/>
  <c r="AT196" i="1"/>
  <c r="AS196" i="1"/>
  <c r="AR196" i="1"/>
  <c r="AQ196" i="1"/>
  <c r="AP196" i="1"/>
  <c r="AO196" i="1"/>
  <c r="AN196" i="1"/>
  <c r="AM196" i="1"/>
  <c r="AL196" i="1"/>
  <c r="AK196" i="1"/>
  <c r="AJ196" i="1"/>
  <c r="AI196" i="1"/>
  <c r="AH196" i="1"/>
  <c r="AG196" i="1"/>
  <c r="AF196" i="1"/>
  <c r="AE196" i="1"/>
  <c r="AD196" i="1"/>
  <c r="AC196" i="1"/>
  <c r="AB196" i="1"/>
  <c r="AA196" i="1"/>
  <c r="Z196" i="1"/>
  <c r="Y196" i="1"/>
  <c r="X196" i="1"/>
  <c r="W196" i="1"/>
  <c r="V196" i="1"/>
  <c r="U196" i="1"/>
  <c r="DL195" i="1"/>
  <c r="DK195" i="1"/>
  <c r="DJ195" i="1"/>
  <c r="DI195" i="1"/>
  <c r="DF195" i="1"/>
  <c r="DE195" i="1"/>
  <c r="DD195" i="1"/>
  <c r="DC195" i="1"/>
  <c r="DA195" i="1"/>
  <c r="CZ195" i="1"/>
  <c r="CY195" i="1"/>
  <c r="CW195" i="1"/>
  <c r="CV195" i="1"/>
  <c r="CU195" i="1"/>
  <c r="CS195" i="1"/>
  <c r="CR195" i="1"/>
  <c r="CQ195" i="1"/>
  <c r="CP195" i="1"/>
  <c r="CO195" i="1"/>
  <c r="CN195" i="1"/>
  <c r="CM195" i="1"/>
  <c r="CL195" i="1"/>
  <c r="CJ195" i="1"/>
  <c r="CI195" i="1"/>
  <c r="CH195" i="1"/>
  <c r="CG195" i="1"/>
  <c r="CF195" i="1"/>
  <c r="CE195" i="1"/>
  <c r="CC195" i="1"/>
  <c r="CB195" i="1"/>
  <c r="CA195" i="1"/>
  <c r="BY195" i="1"/>
  <c r="BV195" i="1"/>
  <c r="BU195" i="1"/>
  <c r="BT195" i="1"/>
  <c r="BR195" i="1"/>
  <c r="BQ195" i="1"/>
  <c r="BO195" i="1"/>
  <c r="BN195" i="1"/>
  <c r="BL195" i="1"/>
  <c r="BK195" i="1"/>
  <c r="BJ195" i="1"/>
  <c r="BF195" i="1"/>
  <c r="BE195" i="1"/>
  <c r="BD195" i="1"/>
  <c r="BC195" i="1"/>
  <c r="BB195" i="1"/>
  <c r="BA195" i="1"/>
  <c r="AZ195" i="1"/>
  <c r="AY195" i="1"/>
  <c r="AX195" i="1"/>
  <c r="AW195" i="1"/>
  <c r="AV195" i="1"/>
  <c r="AU195" i="1"/>
  <c r="AT195" i="1"/>
  <c r="AS195" i="1"/>
  <c r="AR195" i="1"/>
  <c r="AQ195" i="1"/>
  <c r="AP195" i="1"/>
  <c r="AO195" i="1"/>
  <c r="AN195" i="1"/>
  <c r="AM195" i="1"/>
  <c r="AL195" i="1"/>
  <c r="AK195" i="1"/>
  <c r="AJ195" i="1"/>
  <c r="AI195" i="1"/>
  <c r="AH195" i="1"/>
  <c r="AG195" i="1"/>
  <c r="AF195" i="1"/>
  <c r="AE195" i="1"/>
  <c r="AD195" i="1"/>
  <c r="AC195" i="1"/>
  <c r="AB195" i="1"/>
  <c r="AA195" i="1"/>
  <c r="Z195" i="1"/>
  <c r="Y195" i="1"/>
  <c r="X195" i="1"/>
  <c r="W195" i="1"/>
  <c r="V195" i="1"/>
  <c r="U195" i="1"/>
  <c r="DL194" i="1"/>
  <c r="DK194" i="1"/>
  <c r="DJ194" i="1"/>
  <c r="DI194" i="1"/>
  <c r="DF194" i="1"/>
  <c r="DE194" i="1"/>
  <c r="DD194" i="1"/>
  <c r="DC194" i="1"/>
  <c r="DA194" i="1"/>
  <c r="CZ194" i="1"/>
  <c r="CY194" i="1"/>
  <c r="CW194" i="1"/>
  <c r="CV194" i="1"/>
  <c r="CU194" i="1"/>
  <c r="CS194" i="1"/>
  <c r="CR194" i="1"/>
  <c r="CQ194" i="1"/>
  <c r="CP194" i="1"/>
  <c r="CO194" i="1"/>
  <c r="CN194" i="1"/>
  <c r="CM194" i="1"/>
  <c r="CL194" i="1"/>
  <c r="CJ194" i="1"/>
  <c r="CI194" i="1"/>
  <c r="CH194" i="1"/>
  <c r="CG194" i="1"/>
  <c r="CF194" i="1"/>
  <c r="CE194" i="1"/>
  <c r="CC194" i="1"/>
  <c r="CB194" i="1"/>
  <c r="CA194" i="1"/>
  <c r="BY194" i="1"/>
  <c r="BV194" i="1"/>
  <c r="BU194" i="1"/>
  <c r="BT194" i="1"/>
  <c r="BR194" i="1"/>
  <c r="BQ194" i="1"/>
  <c r="BO194" i="1"/>
  <c r="BN194" i="1"/>
  <c r="BL194" i="1"/>
  <c r="BK194" i="1"/>
  <c r="BJ194" i="1"/>
  <c r="BF194" i="1"/>
  <c r="BE194" i="1"/>
  <c r="BD194" i="1"/>
  <c r="BC194" i="1"/>
  <c r="BB194" i="1"/>
  <c r="BA194" i="1"/>
  <c r="AZ194" i="1"/>
  <c r="AY194" i="1"/>
  <c r="AX194" i="1"/>
  <c r="AW194" i="1"/>
  <c r="AV194" i="1"/>
  <c r="AU194" i="1"/>
  <c r="AT194" i="1"/>
  <c r="AS194" i="1"/>
  <c r="AR194" i="1"/>
  <c r="AQ194" i="1"/>
  <c r="AP194" i="1"/>
  <c r="AO194" i="1"/>
  <c r="AN194" i="1"/>
  <c r="AM194" i="1"/>
  <c r="AL194" i="1"/>
  <c r="AK194" i="1"/>
  <c r="AJ194" i="1"/>
  <c r="AI194" i="1"/>
  <c r="AH194" i="1"/>
  <c r="AG194" i="1"/>
  <c r="AF194" i="1"/>
  <c r="AE194" i="1"/>
  <c r="AD194" i="1"/>
  <c r="AC194" i="1"/>
  <c r="AB194" i="1"/>
  <c r="AA194" i="1"/>
  <c r="Z194" i="1"/>
  <c r="Y194" i="1"/>
  <c r="X194" i="1"/>
  <c r="W194" i="1"/>
  <c r="V194" i="1"/>
  <c r="U194" i="1"/>
  <c r="DL193" i="1"/>
  <c r="DK193" i="1"/>
  <c r="DJ193" i="1"/>
  <c r="DI193" i="1"/>
  <c r="DF193" i="1"/>
  <c r="DE193" i="1"/>
  <c r="DD193" i="1"/>
  <c r="DC193" i="1"/>
  <c r="DA193" i="1"/>
  <c r="CZ193" i="1"/>
  <c r="CY193" i="1"/>
  <c r="CW193" i="1"/>
  <c r="CV193" i="1"/>
  <c r="CU193" i="1"/>
  <c r="CS193" i="1"/>
  <c r="CR193" i="1"/>
  <c r="CQ193" i="1"/>
  <c r="CP193" i="1"/>
  <c r="CO193" i="1"/>
  <c r="CN193" i="1"/>
  <c r="CM193" i="1"/>
  <c r="CL193" i="1"/>
  <c r="CJ193" i="1"/>
  <c r="CI193" i="1"/>
  <c r="CH193" i="1"/>
  <c r="CG193" i="1"/>
  <c r="CF193" i="1"/>
  <c r="CE193" i="1"/>
  <c r="CC193" i="1"/>
  <c r="CB193" i="1"/>
  <c r="CA193" i="1"/>
  <c r="BY193" i="1"/>
  <c r="BV193" i="1"/>
  <c r="BU193" i="1"/>
  <c r="BT193" i="1"/>
  <c r="BR193" i="1"/>
  <c r="BQ193" i="1"/>
  <c r="BO193" i="1"/>
  <c r="BN193" i="1"/>
  <c r="BL193" i="1"/>
  <c r="BK193" i="1"/>
  <c r="BJ193" i="1"/>
  <c r="BF193" i="1"/>
  <c r="BE193" i="1"/>
  <c r="BD193" i="1"/>
  <c r="BC193" i="1"/>
  <c r="BB193" i="1"/>
  <c r="BA193" i="1"/>
  <c r="AZ193" i="1"/>
  <c r="AY193" i="1"/>
  <c r="AX193" i="1"/>
  <c r="AW193" i="1"/>
  <c r="AV193" i="1"/>
  <c r="AU193" i="1"/>
  <c r="AT193" i="1"/>
  <c r="AS193" i="1"/>
  <c r="AR193" i="1"/>
  <c r="AQ193" i="1"/>
  <c r="AP193" i="1"/>
  <c r="AO193" i="1"/>
  <c r="AN193" i="1"/>
  <c r="AM193" i="1"/>
  <c r="AL193" i="1"/>
  <c r="AK193" i="1"/>
  <c r="AJ193" i="1"/>
  <c r="AI193" i="1"/>
  <c r="AH193" i="1"/>
  <c r="AG193" i="1"/>
  <c r="AF193" i="1"/>
  <c r="AE193" i="1"/>
  <c r="AD193" i="1"/>
  <c r="AC193" i="1"/>
  <c r="AB193" i="1"/>
  <c r="AA193" i="1"/>
  <c r="Z193" i="1"/>
  <c r="Y193" i="1"/>
  <c r="X193" i="1"/>
  <c r="W193" i="1"/>
  <c r="V193" i="1"/>
  <c r="U193" i="1"/>
  <c r="DL192" i="1"/>
  <c r="DK192" i="1"/>
  <c r="DJ192" i="1"/>
  <c r="DI192" i="1"/>
  <c r="DF192" i="1"/>
  <c r="DE192" i="1"/>
  <c r="DD192" i="1"/>
  <c r="DC192" i="1"/>
  <c r="DA192" i="1"/>
  <c r="CZ192" i="1"/>
  <c r="CY192" i="1"/>
  <c r="CW192" i="1"/>
  <c r="CV192" i="1"/>
  <c r="CU192" i="1"/>
  <c r="CS192" i="1"/>
  <c r="CR192" i="1"/>
  <c r="CQ192" i="1"/>
  <c r="CP192" i="1"/>
  <c r="CO192" i="1"/>
  <c r="CN192" i="1"/>
  <c r="CM192" i="1"/>
  <c r="CL192" i="1"/>
  <c r="CJ192" i="1"/>
  <c r="CI192" i="1"/>
  <c r="CH192" i="1"/>
  <c r="CG192" i="1"/>
  <c r="CF192" i="1"/>
  <c r="CE192" i="1"/>
  <c r="CC192" i="1"/>
  <c r="CB192" i="1"/>
  <c r="CA192" i="1"/>
  <c r="BY192" i="1"/>
  <c r="BV192" i="1"/>
  <c r="BU192" i="1"/>
  <c r="BT192" i="1"/>
  <c r="BR192" i="1"/>
  <c r="BQ192" i="1"/>
  <c r="BO192" i="1"/>
  <c r="BN192" i="1"/>
  <c r="BL192" i="1"/>
  <c r="BK192" i="1"/>
  <c r="BJ192" i="1"/>
  <c r="BF192" i="1"/>
  <c r="BE192" i="1"/>
  <c r="BD192" i="1"/>
  <c r="BC192" i="1"/>
  <c r="BB192" i="1"/>
  <c r="BA192" i="1"/>
  <c r="AZ192" i="1"/>
  <c r="AY192" i="1"/>
  <c r="AX192" i="1"/>
  <c r="AW192" i="1"/>
  <c r="AV192" i="1"/>
  <c r="AU192" i="1"/>
  <c r="AT192" i="1"/>
  <c r="AS192" i="1"/>
  <c r="AR192" i="1"/>
  <c r="AQ192" i="1"/>
  <c r="AP192" i="1"/>
  <c r="AO192" i="1"/>
  <c r="AN192" i="1"/>
  <c r="AM192" i="1"/>
  <c r="AL192" i="1"/>
  <c r="AK192" i="1"/>
  <c r="AJ192" i="1"/>
  <c r="AI192" i="1"/>
  <c r="AH192" i="1"/>
  <c r="AG192" i="1"/>
  <c r="AF192" i="1"/>
  <c r="AE192" i="1"/>
  <c r="AD192" i="1"/>
  <c r="AC192" i="1"/>
  <c r="AB192" i="1"/>
  <c r="AA192" i="1"/>
  <c r="Z192" i="1"/>
  <c r="Y192" i="1"/>
  <c r="X192" i="1"/>
  <c r="W192" i="1"/>
  <c r="V192" i="1"/>
  <c r="U192" i="1"/>
  <c r="DL191" i="1"/>
  <c r="DK191" i="1"/>
  <c r="DJ191" i="1"/>
  <c r="DI191" i="1"/>
  <c r="DF191" i="1"/>
  <c r="DE191" i="1"/>
  <c r="DD191" i="1"/>
  <c r="DC191" i="1"/>
  <c r="DA191" i="1"/>
  <c r="CZ191" i="1"/>
  <c r="CY191" i="1"/>
  <c r="CW191" i="1"/>
  <c r="CV191" i="1"/>
  <c r="CU191" i="1"/>
  <c r="CS191" i="1"/>
  <c r="CR191" i="1"/>
  <c r="CQ191" i="1"/>
  <c r="CP191" i="1"/>
  <c r="CO191" i="1"/>
  <c r="CN191" i="1"/>
  <c r="CM191" i="1"/>
  <c r="CL191" i="1"/>
  <c r="CJ191" i="1"/>
  <c r="CI191" i="1"/>
  <c r="CH191" i="1"/>
  <c r="CG191" i="1"/>
  <c r="CF191" i="1"/>
  <c r="CE191" i="1"/>
  <c r="CC191" i="1"/>
  <c r="CB191" i="1"/>
  <c r="CA191" i="1"/>
  <c r="BY191" i="1"/>
  <c r="BV191" i="1"/>
  <c r="BU191" i="1"/>
  <c r="BT191" i="1"/>
  <c r="BR191" i="1"/>
  <c r="BQ191" i="1"/>
  <c r="BO191" i="1"/>
  <c r="BN191" i="1"/>
  <c r="BL191" i="1"/>
  <c r="BK191" i="1"/>
  <c r="BJ191" i="1"/>
  <c r="BF191" i="1"/>
  <c r="BE191" i="1"/>
  <c r="BD191" i="1"/>
  <c r="BC191" i="1"/>
  <c r="BB191" i="1"/>
  <c r="BA191" i="1"/>
  <c r="AZ191" i="1"/>
  <c r="AY191" i="1"/>
  <c r="AX191" i="1"/>
  <c r="AW191" i="1"/>
  <c r="AV191" i="1"/>
  <c r="AU191" i="1"/>
  <c r="AT191" i="1"/>
  <c r="AS191" i="1"/>
  <c r="AR191" i="1"/>
  <c r="AQ191" i="1"/>
  <c r="AP191" i="1"/>
  <c r="AO191" i="1"/>
  <c r="AN191" i="1"/>
  <c r="AM191" i="1"/>
  <c r="AL191" i="1"/>
  <c r="AK191" i="1"/>
  <c r="AJ191" i="1"/>
  <c r="AI191" i="1"/>
  <c r="AH191" i="1"/>
  <c r="AG191" i="1"/>
  <c r="AF191" i="1"/>
  <c r="AE191" i="1"/>
  <c r="AD191" i="1"/>
  <c r="AC191" i="1"/>
  <c r="AB191" i="1"/>
  <c r="AA191" i="1"/>
  <c r="Z191" i="1"/>
  <c r="Y191" i="1"/>
  <c r="X191" i="1"/>
  <c r="W191" i="1"/>
  <c r="V191" i="1"/>
  <c r="U191" i="1"/>
  <c r="DL190" i="1"/>
  <c r="DK190" i="1"/>
  <c r="DJ190" i="1"/>
  <c r="DI190" i="1"/>
  <c r="DF190" i="1"/>
  <c r="DE190" i="1"/>
  <c r="DD190" i="1"/>
  <c r="DC190" i="1"/>
  <c r="DA190" i="1"/>
  <c r="CZ190" i="1"/>
  <c r="CY190" i="1"/>
  <c r="CW190" i="1"/>
  <c r="CV190" i="1"/>
  <c r="CU190" i="1"/>
  <c r="CS190" i="1"/>
  <c r="CR190" i="1"/>
  <c r="CQ190" i="1"/>
  <c r="CP190" i="1"/>
  <c r="CO190" i="1"/>
  <c r="CN190" i="1"/>
  <c r="CM190" i="1"/>
  <c r="CL190" i="1"/>
  <c r="CJ190" i="1"/>
  <c r="CI190" i="1"/>
  <c r="CH190" i="1"/>
  <c r="CG190" i="1"/>
  <c r="CF190" i="1"/>
  <c r="CE190" i="1"/>
  <c r="CC190" i="1"/>
  <c r="CB190" i="1"/>
  <c r="CA190" i="1"/>
  <c r="BY190" i="1"/>
  <c r="BV190" i="1"/>
  <c r="BU190" i="1"/>
  <c r="BT190" i="1"/>
  <c r="BR190" i="1"/>
  <c r="BQ190" i="1"/>
  <c r="BO190" i="1"/>
  <c r="BN190" i="1"/>
  <c r="BL190" i="1"/>
  <c r="BK190" i="1"/>
  <c r="BJ190" i="1"/>
  <c r="BF190" i="1"/>
  <c r="BE190" i="1"/>
  <c r="BD190" i="1"/>
  <c r="BC190" i="1"/>
  <c r="BB190" i="1"/>
  <c r="BA190" i="1"/>
  <c r="AZ190" i="1"/>
  <c r="AY190" i="1"/>
  <c r="AX190" i="1"/>
  <c r="AW190" i="1"/>
  <c r="AV190" i="1"/>
  <c r="AU190" i="1"/>
  <c r="AT190" i="1"/>
  <c r="AS190" i="1"/>
  <c r="AR190" i="1"/>
  <c r="AQ190" i="1"/>
  <c r="AP190" i="1"/>
  <c r="AO190" i="1"/>
  <c r="AN190" i="1"/>
  <c r="AM190" i="1"/>
  <c r="AL190" i="1"/>
  <c r="AK190" i="1"/>
  <c r="AJ190" i="1"/>
  <c r="AI190" i="1"/>
  <c r="AH190" i="1"/>
  <c r="AG190" i="1"/>
  <c r="AF190" i="1"/>
  <c r="AE190" i="1"/>
  <c r="AD190" i="1"/>
  <c r="AC190" i="1"/>
  <c r="AB190" i="1"/>
  <c r="AA190" i="1"/>
  <c r="Z190" i="1"/>
  <c r="Y190" i="1"/>
  <c r="X190" i="1"/>
  <c r="W190" i="1"/>
  <c r="V190" i="1"/>
  <c r="U190" i="1"/>
  <c r="DL189" i="1"/>
  <c r="DK189" i="1"/>
  <c r="DJ189" i="1"/>
  <c r="DI189" i="1"/>
  <c r="DF189" i="1"/>
  <c r="DE189" i="1"/>
  <c r="DD189" i="1"/>
  <c r="DC189" i="1"/>
  <c r="DA189" i="1"/>
  <c r="CZ189" i="1"/>
  <c r="CY189" i="1"/>
  <c r="CW189" i="1"/>
  <c r="CV189" i="1"/>
  <c r="CU189" i="1"/>
  <c r="CS189" i="1"/>
  <c r="CR189" i="1"/>
  <c r="CQ189" i="1"/>
  <c r="CP189" i="1"/>
  <c r="CO189" i="1"/>
  <c r="CN189" i="1"/>
  <c r="CM189" i="1"/>
  <c r="CL189" i="1"/>
  <c r="CJ189" i="1"/>
  <c r="CI189" i="1"/>
  <c r="CH189" i="1"/>
  <c r="CG189" i="1"/>
  <c r="CF189" i="1"/>
  <c r="CE189" i="1"/>
  <c r="CC189" i="1"/>
  <c r="CB189" i="1"/>
  <c r="CA189" i="1"/>
  <c r="BY189" i="1"/>
  <c r="BV189" i="1"/>
  <c r="BU189" i="1"/>
  <c r="BT189" i="1"/>
  <c r="BR189" i="1"/>
  <c r="BQ189" i="1"/>
  <c r="BO189" i="1"/>
  <c r="BN189" i="1"/>
  <c r="BL189" i="1"/>
  <c r="BK189" i="1"/>
  <c r="BJ189" i="1"/>
  <c r="BF189" i="1"/>
  <c r="BE189" i="1"/>
  <c r="BD189" i="1"/>
  <c r="BC189" i="1"/>
  <c r="BB189" i="1"/>
  <c r="BA189" i="1"/>
  <c r="AZ189" i="1"/>
  <c r="AY189" i="1"/>
  <c r="AX189" i="1"/>
  <c r="AW189" i="1"/>
  <c r="AV189" i="1"/>
  <c r="AU189" i="1"/>
  <c r="AT189" i="1"/>
  <c r="AS189" i="1"/>
  <c r="AR189" i="1"/>
  <c r="AQ189" i="1"/>
  <c r="AP189" i="1"/>
  <c r="AO189" i="1"/>
  <c r="AN189" i="1"/>
  <c r="AM189" i="1"/>
  <c r="AL189" i="1"/>
  <c r="AK189" i="1"/>
  <c r="AJ189" i="1"/>
  <c r="AI189" i="1"/>
  <c r="AH189" i="1"/>
  <c r="AG189" i="1"/>
  <c r="AF189" i="1"/>
  <c r="AE189" i="1"/>
  <c r="AD189" i="1"/>
  <c r="AC189" i="1"/>
  <c r="AB189" i="1"/>
  <c r="AA189" i="1"/>
  <c r="Z189" i="1"/>
  <c r="Y189" i="1"/>
  <c r="X189" i="1"/>
  <c r="W189" i="1"/>
  <c r="V189" i="1"/>
  <c r="U189" i="1"/>
  <c r="DL188" i="1"/>
  <c r="DK188" i="1"/>
  <c r="DJ188" i="1"/>
  <c r="DI188" i="1"/>
  <c r="DF188" i="1"/>
  <c r="DE188" i="1"/>
  <c r="DD188" i="1"/>
  <c r="DC188" i="1"/>
  <c r="DA188" i="1"/>
  <c r="CZ188" i="1"/>
  <c r="CY188" i="1"/>
  <c r="CW188" i="1"/>
  <c r="CV188" i="1"/>
  <c r="CU188" i="1"/>
  <c r="CS188" i="1"/>
  <c r="CR188" i="1"/>
  <c r="CQ188" i="1"/>
  <c r="CP188" i="1"/>
  <c r="CO188" i="1"/>
  <c r="CN188" i="1"/>
  <c r="CM188" i="1"/>
  <c r="CL188" i="1"/>
  <c r="CJ188" i="1"/>
  <c r="CI188" i="1"/>
  <c r="CH188" i="1"/>
  <c r="CG188" i="1"/>
  <c r="CF188" i="1"/>
  <c r="CE188" i="1"/>
  <c r="CC188" i="1"/>
  <c r="CB188" i="1"/>
  <c r="CA188" i="1"/>
  <c r="BY188" i="1"/>
  <c r="BV188" i="1"/>
  <c r="BU188" i="1"/>
  <c r="BT188" i="1"/>
  <c r="BR188" i="1"/>
  <c r="BQ188" i="1"/>
  <c r="BO188" i="1"/>
  <c r="BN188" i="1"/>
  <c r="BL188" i="1"/>
  <c r="BK188" i="1"/>
  <c r="BJ188" i="1"/>
  <c r="BF188" i="1"/>
  <c r="BE188" i="1"/>
  <c r="BD188" i="1"/>
  <c r="BC188" i="1"/>
  <c r="BB188" i="1"/>
  <c r="BA188" i="1"/>
  <c r="AZ188" i="1"/>
  <c r="AY188" i="1"/>
  <c r="AX188" i="1"/>
  <c r="AW188" i="1"/>
  <c r="AV188" i="1"/>
  <c r="AU188" i="1"/>
  <c r="AT188" i="1"/>
  <c r="AS188" i="1"/>
  <c r="AR188" i="1"/>
  <c r="AQ188" i="1"/>
  <c r="AP188" i="1"/>
  <c r="AO188" i="1"/>
  <c r="AN188" i="1"/>
  <c r="AM188" i="1"/>
  <c r="AL188" i="1"/>
  <c r="AK188" i="1"/>
  <c r="AJ188" i="1"/>
  <c r="AI188" i="1"/>
  <c r="AH188" i="1"/>
  <c r="AG188" i="1"/>
  <c r="AF188" i="1"/>
  <c r="AE188" i="1"/>
  <c r="AD188" i="1"/>
  <c r="AC188" i="1"/>
  <c r="AB188" i="1"/>
  <c r="AA188" i="1"/>
  <c r="Z188" i="1"/>
  <c r="Y188" i="1"/>
  <c r="X188" i="1"/>
  <c r="W188" i="1"/>
  <c r="V188" i="1"/>
  <c r="U188" i="1"/>
  <c r="DL187" i="1"/>
  <c r="DK187" i="1"/>
  <c r="DJ187" i="1"/>
  <c r="DI187" i="1"/>
  <c r="DF187" i="1"/>
  <c r="DE187" i="1"/>
  <c r="DD187" i="1"/>
  <c r="DC187" i="1"/>
  <c r="DA187" i="1"/>
  <c r="CZ187" i="1"/>
  <c r="CY187" i="1"/>
  <c r="CW187" i="1"/>
  <c r="CV187" i="1"/>
  <c r="CU187" i="1"/>
  <c r="CS187" i="1"/>
  <c r="CR187" i="1"/>
  <c r="CQ187" i="1"/>
  <c r="CP187" i="1"/>
  <c r="CO187" i="1"/>
  <c r="CN187" i="1"/>
  <c r="CM187" i="1"/>
  <c r="CL187" i="1"/>
  <c r="CJ187" i="1"/>
  <c r="CI187" i="1"/>
  <c r="CH187" i="1"/>
  <c r="CG187" i="1"/>
  <c r="CF187" i="1"/>
  <c r="CE187" i="1"/>
  <c r="CC187" i="1"/>
  <c r="CB187" i="1"/>
  <c r="CA187" i="1"/>
  <c r="BY187" i="1"/>
  <c r="BV187" i="1"/>
  <c r="BU187" i="1"/>
  <c r="BT187" i="1"/>
  <c r="BR187" i="1"/>
  <c r="BQ187" i="1"/>
  <c r="BO187" i="1"/>
  <c r="BN187" i="1"/>
  <c r="BL187" i="1"/>
  <c r="BK187" i="1"/>
  <c r="BJ187" i="1"/>
  <c r="BF187" i="1"/>
  <c r="BE187" i="1"/>
  <c r="BD187" i="1"/>
  <c r="BC187" i="1"/>
  <c r="BB187" i="1"/>
  <c r="BA187" i="1"/>
  <c r="AZ187" i="1"/>
  <c r="AY187" i="1"/>
  <c r="AX187" i="1"/>
  <c r="AW187" i="1"/>
  <c r="AV187" i="1"/>
  <c r="AU187" i="1"/>
  <c r="AT187" i="1"/>
  <c r="AS187" i="1"/>
  <c r="AR187" i="1"/>
  <c r="AQ187" i="1"/>
  <c r="AP187" i="1"/>
  <c r="AO187" i="1"/>
  <c r="AN187" i="1"/>
  <c r="AM187" i="1"/>
  <c r="AL187" i="1"/>
  <c r="AK187" i="1"/>
  <c r="AJ187" i="1"/>
  <c r="AI187" i="1"/>
  <c r="AH187" i="1"/>
  <c r="AG187" i="1"/>
  <c r="AF187" i="1"/>
  <c r="AE187" i="1"/>
  <c r="AD187" i="1"/>
  <c r="AC187" i="1"/>
  <c r="AB187" i="1"/>
  <c r="AA187" i="1"/>
  <c r="Z187" i="1"/>
  <c r="Y187" i="1"/>
  <c r="X187" i="1"/>
  <c r="W187" i="1"/>
  <c r="V187" i="1"/>
  <c r="U187" i="1"/>
  <c r="DL186" i="1"/>
  <c r="DK186" i="1"/>
  <c r="DJ186" i="1"/>
  <c r="DI186" i="1"/>
  <c r="DF186" i="1"/>
  <c r="DE186" i="1"/>
  <c r="DD186" i="1"/>
  <c r="DC186" i="1"/>
  <c r="DA186" i="1"/>
  <c r="CZ186" i="1"/>
  <c r="CY186" i="1"/>
  <c r="CW186" i="1"/>
  <c r="CV186" i="1"/>
  <c r="CU186" i="1"/>
  <c r="CS186" i="1"/>
  <c r="CR186" i="1"/>
  <c r="CQ186" i="1"/>
  <c r="CP186" i="1"/>
  <c r="CO186" i="1"/>
  <c r="CN186" i="1"/>
  <c r="CM186" i="1"/>
  <c r="CL186" i="1"/>
  <c r="CJ186" i="1"/>
  <c r="CI186" i="1"/>
  <c r="CH186" i="1"/>
  <c r="CG186" i="1"/>
  <c r="CF186" i="1"/>
  <c r="CE186" i="1"/>
  <c r="CC186" i="1"/>
  <c r="CB186" i="1"/>
  <c r="CA186" i="1"/>
  <c r="BY186" i="1"/>
  <c r="BV186" i="1"/>
  <c r="BU186" i="1"/>
  <c r="BT186" i="1"/>
  <c r="BR186" i="1"/>
  <c r="BQ186" i="1"/>
  <c r="BO186" i="1"/>
  <c r="BN186" i="1"/>
  <c r="BL186" i="1"/>
  <c r="BK186" i="1"/>
  <c r="BJ186" i="1"/>
  <c r="BF186" i="1"/>
  <c r="BE186" i="1"/>
  <c r="BD186" i="1"/>
  <c r="BC186" i="1"/>
  <c r="BB186" i="1"/>
  <c r="BA186" i="1"/>
  <c r="AZ186" i="1"/>
  <c r="AY186" i="1"/>
  <c r="AX186" i="1"/>
  <c r="AW186" i="1"/>
  <c r="AV186" i="1"/>
  <c r="AU186" i="1"/>
  <c r="AT186" i="1"/>
  <c r="AS186" i="1"/>
  <c r="AR186" i="1"/>
  <c r="AQ186" i="1"/>
  <c r="AP186" i="1"/>
  <c r="AO186" i="1"/>
  <c r="AN186" i="1"/>
  <c r="AM186" i="1"/>
  <c r="AL186" i="1"/>
  <c r="AK186" i="1"/>
  <c r="AJ186" i="1"/>
  <c r="AI186" i="1"/>
  <c r="AH186" i="1"/>
  <c r="AG186" i="1"/>
  <c r="AF186" i="1"/>
  <c r="AE186" i="1"/>
  <c r="AD186" i="1"/>
  <c r="AC186" i="1"/>
  <c r="AB186" i="1"/>
  <c r="AA186" i="1"/>
  <c r="Z186" i="1"/>
  <c r="Y186" i="1"/>
  <c r="X186" i="1"/>
  <c r="W186" i="1"/>
  <c r="V186" i="1"/>
  <c r="U186" i="1"/>
  <c r="DL185" i="1"/>
  <c r="DK185" i="1"/>
  <c r="DJ185" i="1"/>
  <c r="DI185" i="1"/>
  <c r="DF185" i="1"/>
  <c r="DE185" i="1"/>
  <c r="DD185" i="1"/>
  <c r="DC185" i="1"/>
  <c r="DA185" i="1"/>
  <c r="CZ185" i="1"/>
  <c r="CY185" i="1"/>
  <c r="CW185" i="1"/>
  <c r="CV185" i="1"/>
  <c r="CU185" i="1"/>
  <c r="CS185" i="1"/>
  <c r="CR185" i="1"/>
  <c r="CQ185" i="1"/>
  <c r="CP185" i="1"/>
  <c r="CO185" i="1"/>
  <c r="CN185" i="1"/>
  <c r="CM185" i="1"/>
  <c r="CL185" i="1"/>
  <c r="CJ185" i="1"/>
  <c r="CI185" i="1"/>
  <c r="CH185" i="1"/>
  <c r="CG185" i="1"/>
  <c r="CF185" i="1"/>
  <c r="CE185" i="1"/>
  <c r="CC185" i="1"/>
  <c r="CB185" i="1"/>
  <c r="CA185" i="1"/>
  <c r="BY185" i="1"/>
  <c r="BV185" i="1"/>
  <c r="BU185" i="1"/>
  <c r="BT185" i="1"/>
  <c r="BR185" i="1"/>
  <c r="BQ185" i="1"/>
  <c r="BO185" i="1"/>
  <c r="BN185" i="1"/>
  <c r="BL185" i="1"/>
  <c r="BK185" i="1"/>
  <c r="BJ185" i="1"/>
  <c r="BF185" i="1"/>
  <c r="BE185" i="1"/>
  <c r="BD185" i="1"/>
  <c r="BC185" i="1"/>
  <c r="BB185" i="1"/>
  <c r="BA185" i="1"/>
  <c r="AZ185" i="1"/>
  <c r="AY185" i="1"/>
  <c r="AX185" i="1"/>
  <c r="AW185" i="1"/>
  <c r="AV185" i="1"/>
  <c r="AU185" i="1"/>
  <c r="AT185" i="1"/>
  <c r="AS185" i="1"/>
  <c r="AR185" i="1"/>
  <c r="AQ185" i="1"/>
  <c r="AP185" i="1"/>
  <c r="AO185" i="1"/>
  <c r="AN185" i="1"/>
  <c r="AM185" i="1"/>
  <c r="AL185" i="1"/>
  <c r="AK185" i="1"/>
  <c r="AJ185" i="1"/>
  <c r="AI185" i="1"/>
  <c r="AH185" i="1"/>
  <c r="AG185" i="1"/>
  <c r="AF185" i="1"/>
  <c r="AE185" i="1"/>
  <c r="AD185" i="1"/>
  <c r="AC185" i="1"/>
  <c r="AB185" i="1"/>
  <c r="AA185" i="1"/>
  <c r="Z185" i="1"/>
  <c r="Y185" i="1"/>
  <c r="X185" i="1"/>
  <c r="W185" i="1"/>
  <c r="V185" i="1"/>
  <c r="U185" i="1"/>
  <c r="DL184" i="1"/>
  <c r="DK184" i="1"/>
  <c r="DJ184" i="1"/>
  <c r="DI184" i="1"/>
  <c r="DF184" i="1"/>
  <c r="DE184" i="1"/>
  <c r="DD184" i="1"/>
  <c r="DC184" i="1"/>
  <c r="DA184" i="1"/>
  <c r="CZ184" i="1"/>
  <c r="CY184" i="1"/>
  <c r="CW184" i="1"/>
  <c r="CV184" i="1"/>
  <c r="CU184" i="1"/>
  <c r="CS184" i="1"/>
  <c r="CR184" i="1"/>
  <c r="CQ184" i="1"/>
  <c r="CP184" i="1"/>
  <c r="CO184" i="1"/>
  <c r="CN184" i="1"/>
  <c r="CM184" i="1"/>
  <c r="CL184" i="1"/>
  <c r="CJ184" i="1"/>
  <c r="CI184" i="1"/>
  <c r="CH184" i="1"/>
  <c r="CG184" i="1"/>
  <c r="CF184" i="1"/>
  <c r="CE184" i="1"/>
  <c r="CC184" i="1"/>
  <c r="CB184" i="1"/>
  <c r="CA184" i="1"/>
  <c r="BY184" i="1"/>
  <c r="BV184" i="1"/>
  <c r="BU184" i="1"/>
  <c r="BT184" i="1"/>
  <c r="BR184" i="1"/>
  <c r="BQ184" i="1"/>
  <c r="BO184" i="1"/>
  <c r="BN184" i="1"/>
  <c r="BL184" i="1"/>
  <c r="BK184" i="1"/>
  <c r="BJ184" i="1"/>
  <c r="BF184" i="1"/>
  <c r="BE184" i="1"/>
  <c r="BD184" i="1"/>
  <c r="BC184" i="1"/>
  <c r="BB184" i="1"/>
  <c r="BA184" i="1"/>
  <c r="AZ184" i="1"/>
  <c r="AY184" i="1"/>
  <c r="AX184" i="1"/>
  <c r="AW184" i="1"/>
  <c r="AV184" i="1"/>
  <c r="AU184" i="1"/>
  <c r="AT184" i="1"/>
  <c r="AS184" i="1"/>
  <c r="AR184" i="1"/>
  <c r="AQ184" i="1"/>
  <c r="AP184" i="1"/>
  <c r="AO184" i="1"/>
  <c r="AN184" i="1"/>
  <c r="AM184" i="1"/>
  <c r="AL184" i="1"/>
  <c r="AK184" i="1"/>
  <c r="AJ184" i="1"/>
  <c r="AI184" i="1"/>
  <c r="AH184" i="1"/>
  <c r="AG184" i="1"/>
  <c r="AF184" i="1"/>
  <c r="AE184" i="1"/>
  <c r="AD184" i="1"/>
  <c r="AC184" i="1"/>
  <c r="AB184" i="1"/>
  <c r="AA184" i="1"/>
  <c r="Z184" i="1"/>
  <c r="Y184" i="1"/>
  <c r="X184" i="1"/>
  <c r="W184" i="1"/>
  <c r="V184" i="1"/>
  <c r="U184" i="1"/>
  <c r="DL183" i="1"/>
  <c r="DK183" i="1"/>
  <c r="DJ183" i="1"/>
  <c r="DI183" i="1"/>
  <c r="DF183" i="1"/>
  <c r="DE183" i="1"/>
  <c r="DD183" i="1"/>
  <c r="DC183" i="1"/>
  <c r="DA183" i="1"/>
  <c r="CZ183" i="1"/>
  <c r="CY183" i="1"/>
  <c r="CW183" i="1"/>
  <c r="CV183" i="1"/>
  <c r="CU183" i="1"/>
  <c r="CS183" i="1"/>
  <c r="CR183" i="1"/>
  <c r="CQ183" i="1"/>
  <c r="CP183" i="1"/>
  <c r="CO183" i="1"/>
  <c r="CN183" i="1"/>
  <c r="CM183" i="1"/>
  <c r="CL183" i="1"/>
  <c r="CJ183" i="1"/>
  <c r="CI183" i="1"/>
  <c r="CH183" i="1"/>
  <c r="CG183" i="1"/>
  <c r="CF183" i="1"/>
  <c r="CE183" i="1"/>
  <c r="CC183" i="1"/>
  <c r="CB183" i="1"/>
  <c r="CA183" i="1"/>
  <c r="BY183" i="1"/>
  <c r="BV183" i="1"/>
  <c r="BU183" i="1"/>
  <c r="BT183" i="1"/>
  <c r="BR183" i="1"/>
  <c r="BQ183" i="1"/>
  <c r="BO183" i="1"/>
  <c r="BN183" i="1"/>
  <c r="BL183" i="1"/>
  <c r="BK183" i="1"/>
  <c r="BJ183" i="1"/>
  <c r="BF183" i="1"/>
  <c r="BE183" i="1"/>
  <c r="BD183" i="1"/>
  <c r="BC183" i="1"/>
  <c r="BB183" i="1"/>
  <c r="BA183" i="1"/>
  <c r="AZ183" i="1"/>
  <c r="AY183" i="1"/>
  <c r="AX183" i="1"/>
  <c r="AW183" i="1"/>
  <c r="AV183" i="1"/>
  <c r="AU183" i="1"/>
  <c r="AT183" i="1"/>
  <c r="AS183" i="1"/>
  <c r="AR183" i="1"/>
  <c r="AQ183" i="1"/>
  <c r="AP183" i="1"/>
  <c r="AO183" i="1"/>
  <c r="AN183" i="1"/>
  <c r="AM183" i="1"/>
  <c r="AL183" i="1"/>
  <c r="AK183" i="1"/>
  <c r="AJ183" i="1"/>
  <c r="AI183" i="1"/>
  <c r="AH183" i="1"/>
  <c r="AG183" i="1"/>
  <c r="AF183" i="1"/>
  <c r="AE183" i="1"/>
  <c r="AD183" i="1"/>
  <c r="AC183" i="1"/>
  <c r="AB183" i="1"/>
  <c r="AA183" i="1"/>
  <c r="Z183" i="1"/>
  <c r="Y183" i="1"/>
  <c r="X183" i="1"/>
  <c r="W183" i="1"/>
  <c r="V183" i="1"/>
  <c r="U183" i="1"/>
  <c r="DL182" i="1"/>
  <c r="DK182" i="1"/>
  <c r="DJ182" i="1"/>
  <c r="DI182" i="1"/>
  <c r="DF182" i="1"/>
  <c r="DE182" i="1"/>
  <c r="DD182" i="1"/>
  <c r="DC182" i="1"/>
  <c r="DA182" i="1"/>
  <c r="CZ182" i="1"/>
  <c r="CY182" i="1"/>
  <c r="CW182" i="1"/>
  <c r="CV182" i="1"/>
  <c r="CU182" i="1"/>
  <c r="CS182" i="1"/>
  <c r="CR182" i="1"/>
  <c r="CQ182" i="1"/>
  <c r="CP182" i="1"/>
  <c r="CO182" i="1"/>
  <c r="CN182" i="1"/>
  <c r="CM182" i="1"/>
  <c r="CL182" i="1"/>
  <c r="CJ182" i="1"/>
  <c r="CI182" i="1"/>
  <c r="CH182" i="1"/>
  <c r="CG182" i="1"/>
  <c r="CF182" i="1"/>
  <c r="CE182" i="1"/>
  <c r="CC182" i="1"/>
  <c r="CB182" i="1"/>
  <c r="CA182" i="1"/>
  <c r="BY182" i="1"/>
  <c r="BV182" i="1"/>
  <c r="BU182" i="1"/>
  <c r="BT182" i="1"/>
  <c r="BR182" i="1"/>
  <c r="BQ182" i="1"/>
  <c r="BO182" i="1"/>
  <c r="BN182" i="1"/>
  <c r="BL182" i="1"/>
  <c r="BK182" i="1"/>
  <c r="BJ182" i="1"/>
  <c r="BF182" i="1"/>
  <c r="BE182" i="1"/>
  <c r="BD182" i="1"/>
  <c r="BC182" i="1"/>
  <c r="BB182" i="1"/>
  <c r="BA182" i="1"/>
  <c r="AZ182" i="1"/>
  <c r="AY182" i="1"/>
  <c r="AX182" i="1"/>
  <c r="AW182" i="1"/>
  <c r="AV182" i="1"/>
  <c r="AU182" i="1"/>
  <c r="AT182" i="1"/>
  <c r="AS182" i="1"/>
  <c r="AR182" i="1"/>
  <c r="AQ182" i="1"/>
  <c r="AP182" i="1"/>
  <c r="AO182" i="1"/>
  <c r="AN182" i="1"/>
  <c r="AM182" i="1"/>
  <c r="AL182" i="1"/>
  <c r="AK182" i="1"/>
  <c r="AJ182" i="1"/>
  <c r="AI182" i="1"/>
  <c r="AH182" i="1"/>
  <c r="AG182" i="1"/>
  <c r="AF182" i="1"/>
  <c r="AE182" i="1"/>
  <c r="AD182" i="1"/>
  <c r="AC182" i="1"/>
  <c r="AB182" i="1"/>
  <c r="AA182" i="1"/>
  <c r="Z182" i="1"/>
  <c r="Y182" i="1"/>
  <c r="X182" i="1"/>
  <c r="W182" i="1"/>
  <c r="V182" i="1"/>
  <c r="U182" i="1"/>
  <c r="DL181" i="1"/>
  <c r="DK181" i="1"/>
  <c r="DJ181" i="1"/>
  <c r="DI181" i="1"/>
  <c r="DF181" i="1"/>
  <c r="DE181" i="1"/>
  <c r="DD181" i="1"/>
  <c r="DC181" i="1"/>
  <c r="DA181" i="1"/>
  <c r="CZ181" i="1"/>
  <c r="CY181" i="1"/>
  <c r="CW181" i="1"/>
  <c r="CV181" i="1"/>
  <c r="CU181" i="1"/>
  <c r="CS181" i="1"/>
  <c r="CR181" i="1"/>
  <c r="CQ181" i="1"/>
  <c r="CP181" i="1"/>
  <c r="CO181" i="1"/>
  <c r="CN181" i="1"/>
  <c r="CM181" i="1"/>
  <c r="CL181" i="1"/>
  <c r="CJ181" i="1"/>
  <c r="CI181" i="1"/>
  <c r="CH181" i="1"/>
  <c r="CG181" i="1"/>
  <c r="CF181" i="1"/>
  <c r="CE181" i="1"/>
  <c r="CC181" i="1"/>
  <c r="CB181" i="1"/>
  <c r="CA181" i="1"/>
  <c r="BY181" i="1"/>
  <c r="BV181" i="1"/>
  <c r="BU181" i="1"/>
  <c r="BT181" i="1"/>
  <c r="BR181" i="1"/>
  <c r="BQ181" i="1"/>
  <c r="BO181" i="1"/>
  <c r="BN181" i="1"/>
  <c r="BL181" i="1"/>
  <c r="BK181" i="1"/>
  <c r="BJ181" i="1"/>
  <c r="BF181" i="1"/>
  <c r="BE181" i="1"/>
  <c r="BD181" i="1"/>
  <c r="BC181" i="1"/>
  <c r="BB181" i="1"/>
  <c r="BA181" i="1"/>
  <c r="AZ181" i="1"/>
  <c r="AY181" i="1"/>
  <c r="AX181" i="1"/>
  <c r="AW181" i="1"/>
  <c r="AV181" i="1"/>
  <c r="AU181" i="1"/>
  <c r="AT181" i="1"/>
  <c r="AS181" i="1"/>
  <c r="AR181" i="1"/>
  <c r="AQ181" i="1"/>
  <c r="AP181" i="1"/>
  <c r="AO181" i="1"/>
  <c r="AN181" i="1"/>
  <c r="AM181" i="1"/>
  <c r="AL181" i="1"/>
  <c r="AK181" i="1"/>
  <c r="AJ181" i="1"/>
  <c r="AI181" i="1"/>
  <c r="AH181" i="1"/>
  <c r="AG181" i="1"/>
  <c r="AF181" i="1"/>
  <c r="AE181" i="1"/>
  <c r="AD181" i="1"/>
  <c r="AC181" i="1"/>
  <c r="AB181" i="1"/>
  <c r="AA181" i="1"/>
  <c r="Z181" i="1"/>
  <c r="Y181" i="1"/>
  <c r="X181" i="1"/>
  <c r="W181" i="1"/>
  <c r="V181" i="1"/>
  <c r="U181" i="1"/>
  <c r="DL180" i="1"/>
  <c r="DK180" i="1"/>
  <c r="DJ180" i="1"/>
  <c r="DI180" i="1"/>
  <c r="DF180" i="1"/>
  <c r="DE180" i="1"/>
  <c r="DD180" i="1"/>
  <c r="DC180" i="1"/>
  <c r="DA180" i="1"/>
  <c r="CZ180" i="1"/>
  <c r="CY180" i="1"/>
  <c r="CW180" i="1"/>
  <c r="CV180" i="1"/>
  <c r="CU180" i="1"/>
  <c r="CS180" i="1"/>
  <c r="CR180" i="1"/>
  <c r="CQ180" i="1"/>
  <c r="CP180" i="1"/>
  <c r="CO180" i="1"/>
  <c r="CN180" i="1"/>
  <c r="CM180" i="1"/>
  <c r="CL180" i="1"/>
  <c r="CJ180" i="1"/>
  <c r="CI180" i="1"/>
  <c r="CH180" i="1"/>
  <c r="CG180" i="1"/>
  <c r="CF180" i="1"/>
  <c r="CE180" i="1"/>
  <c r="CC180" i="1"/>
  <c r="CB180" i="1"/>
  <c r="CA180" i="1"/>
  <c r="BY180" i="1"/>
  <c r="BV180" i="1"/>
  <c r="BU180" i="1"/>
  <c r="BT180" i="1"/>
  <c r="BR180" i="1"/>
  <c r="BQ180" i="1"/>
  <c r="BO180" i="1"/>
  <c r="BN180" i="1"/>
  <c r="BL180" i="1"/>
  <c r="BK180" i="1"/>
  <c r="BJ180" i="1"/>
  <c r="BF180" i="1"/>
  <c r="BE180" i="1"/>
  <c r="BD180" i="1"/>
  <c r="BC180" i="1"/>
  <c r="BB180" i="1"/>
  <c r="BA180" i="1"/>
  <c r="AZ180" i="1"/>
  <c r="AY180" i="1"/>
  <c r="AX180" i="1"/>
  <c r="AW180" i="1"/>
  <c r="AV180" i="1"/>
  <c r="AU180" i="1"/>
  <c r="AT180" i="1"/>
  <c r="AS180" i="1"/>
  <c r="AR180" i="1"/>
  <c r="AQ180" i="1"/>
  <c r="AP180" i="1"/>
  <c r="AO180" i="1"/>
  <c r="AN180" i="1"/>
  <c r="AM180" i="1"/>
  <c r="AL180" i="1"/>
  <c r="AK180" i="1"/>
  <c r="AJ180" i="1"/>
  <c r="AI180" i="1"/>
  <c r="AH180" i="1"/>
  <c r="AG180" i="1"/>
  <c r="AF180" i="1"/>
  <c r="AE180" i="1"/>
  <c r="AD180" i="1"/>
  <c r="AC180" i="1"/>
  <c r="AB180" i="1"/>
  <c r="AA180" i="1"/>
  <c r="Z180" i="1"/>
  <c r="Y180" i="1"/>
  <c r="X180" i="1"/>
  <c r="W180" i="1"/>
  <c r="V180" i="1"/>
  <c r="U180" i="1"/>
  <c r="DL179" i="1"/>
  <c r="DK179" i="1"/>
  <c r="DJ179" i="1"/>
  <c r="DI179" i="1"/>
  <c r="DF179" i="1"/>
  <c r="DE179" i="1"/>
  <c r="DD179" i="1"/>
  <c r="DC179" i="1"/>
  <c r="DA179" i="1"/>
  <c r="CZ179" i="1"/>
  <c r="CY179" i="1"/>
  <c r="CW179" i="1"/>
  <c r="CV179" i="1"/>
  <c r="CU179" i="1"/>
  <c r="CS179" i="1"/>
  <c r="CR179" i="1"/>
  <c r="CQ179" i="1"/>
  <c r="CP179" i="1"/>
  <c r="CO179" i="1"/>
  <c r="CN179" i="1"/>
  <c r="CM179" i="1"/>
  <c r="CL179" i="1"/>
  <c r="CJ179" i="1"/>
  <c r="CI179" i="1"/>
  <c r="CH179" i="1"/>
  <c r="CG179" i="1"/>
  <c r="CF179" i="1"/>
  <c r="CE179" i="1"/>
  <c r="CC179" i="1"/>
  <c r="CB179" i="1"/>
  <c r="CA179" i="1"/>
  <c r="BY179" i="1"/>
  <c r="BV179" i="1"/>
  <c r="BU179" i="1"/>
  <c r="BT179" i="1"/>
  <c r="BR179" i="1"/>
  <c r="BQ179" i="1"/>
  <c r="BO179" i="1"/>
  <c r="BN179" i="1"/>
  <c r="BL179" i="1"/>
  <c r="BK179" i="1"/>
  <c r="BJ179" i="1"/>
  <c r="BF179" i="1"/>
  <c r="BE179" i="1"/>
  <c r="BD179" i="1"/>
  <c r="BC179" i="1"/>
  <c r="BB179" i="1"/>
  <c r="BA179" i="1"/>
  <c r="AZ179" i="1"/>
  <c r="AY179" i="1"/>
  <c r="AX179" i="1"/>
  <c r="AW179" i="1"/>
  <c r="AV179" i="1"/>
  <c r="AU179" i="1"/>
  <c r="AT179" i="1"/>
  <c r="AS179" i="1"/>
  <c r="AR179" i="1"/>
  <c r="AQ179" i="1"/>
  <c r="AP179" i="1"/>
  <c r="AO179" i="1"/>
  <c r="AN179" i="1"/>
  <c r="AM179" i="1"/>
  <c r="AL179" i="1"/>
  <c r="AK179" i="1"/>
  <c r="AJ179" i="1"/>
  <c r="AI179" i="1"/>
  <c r="AH179" i="1"/>
  <c r="AG179" i="1"/>
  <c r="AF179" i="1"/>
  <c r="AE179" i="1"/>
  <c r="AD179" i="1"/>
  <c r="AC179" i="1"/>
  <c r="AB179" i="1"/>
  <c r="AA179" i="1"/>
  <c r="Z179" i="1"/>
  <c r="Y179" i="1"/>
  <c r="X179" i="1"/>
  <c r="W179" i="1"/>
  <c r="V179" i="1"/>
  <c r="U179" i="1"/>
  <c r="DL178" i="1"/>
  <c r="DK178" i="1"/>
  <c r="DJ178" i="1"/>
  <c r="DI178" i="1"/>
  <c r="DF178" i="1"/>
  <c r="DE178" i="1"/>
  <c r="DD178" i="1"/>
  <c r="DC178" i="1"/>
  <c r="DA178" i="1"/>
  <c r="CZ178" i="1"/>
  <c r="CY178" i="1"/>
  <c r="CW178" i="1"/>
  <c r="CV178" i="1"/>
  <c r="CU178" i="1"/>
  <c r="CS178" i="1"/>
  <c r="CR178" i="1"/>
  <c r="CQ178" i="1"/>
  <c r="CP178" i="1"/>
  <c r="CO178" i="1"/>
  <c r="CN178" i="1"/>
  <c r="CM178" i="1"/>
  <c r="CL178" i="1"/>
  <c r="CJ178" i="1"/>
  <c r="CI178" i="1"/>
  <c r="CH178" i="1"/>
  <c r="CG178" i="1"/>
  <c r="CF178" i="1"/>
  <c r="CE178" i="1"/>
  <c r="CC178" i="1"/>
  <c r="CB178" i="1"/>
  <c r="CA178" i="1"/>
  <c r="BY178" i="1"/>
  <c r="BV178" i="1"/>
  <c r="BU178" i="1"/>
  <c r="BT178" i="1"/>
  <c r="BR178" i="1"/>
  <c r="BQ178" i="1"/>
  <c r="BO178" i="1"/>
  <c r="BN178" i="1"/>
  <c r="BL178" i="1"/>
  <c r="BK178" i="1"/>
  <c r="BJ178" i="1"/>
  <c r="BF178" i="1"/>
  <c r="BE178" i="1"/>
  <c r="BD178" i="1"/>
  <c r="BC178" i="1"/>
  <c r="BB178" i="1"/>
  <c r="BA178" i="1"/>
  <c r="AZ178" i="1"/>
  <c r="AY178" i="1"/>
  <c r="AX178" i="1"/>
  <c r="AW178" i="1"/>
  <c r="AV178" i="1"/>
  <c r="AU178" i="1"/>
  <c r="AT178" i="1"/>
  <c r="AS178" i="1"/>
  <c r="AR178" i="1"/>
  <c r="AQ178" i="1"/>
  <c r="AP178" i="1"/>
  <c r="AO178" i="1"/>
  <c r="AN178" i="1"/>
  <c r="AM178" i="1"/>
  <c r="AL178" i="1"/>
  <c r="AK178" i="1"/>
  <c r="AJ178" i="1"/>
  <c r="AI178" i="1"/>
  <c r="AH178" i="1"/>
  <c r="AG178" i="1"/>
  <c r="AF178" i="1"/>
  <c r="AE178" i="1"/>
  <c r="AD178" i="1"/>
  <c r="AC178" i="1"/>
  <c r="AB178" i="1"/>
  <c r="AA178" i="1"/>
  <c r="Z178" i="1"/>
  <c r="Y178" i="1"/>
  <c r="X178" i="1"/>
  <c r="W178" i="1"/>
  <c r="V178" i="1"/>
  <c r="U178" i="1"/>
  <c r="DL177" i="1"/>
  <c r="DK177" i="1"/>
  <c r="DJ177" i="1"/>
  <c r="DI177" i="1"/>
  <c r="DF177" i="1"/>
  <c r="DE177" i="1"/>
  <c r="DD177" i="1"/>
  <c r="DC177" i="1"/>
  <c r="DA177" i="1"/>
  <c r="CZ177" i="1"/>
  <c r="CY177" i="1"/>
  <c r="CW177" i="1"/>
  <c r="CV177" i="1"/>
  <c r="CU177" i="1"/>
  <c r="CS177" i="1"/>
  <c r="CR177" i="1"/>
  <c r="CQ177" i="1"/>
  <c r="CP177" i="1"/>
  <c r="CO177" i="1"/>
  <c r="CN177" i="1"/>
  <c r="CM177" i="1"/>
  <c r="CL177" i="1"/>
  <c r="CJ177" i="1"/>
  <c r="CI177" i="1"/>
  <c r="CH177" i="1"/>
  <c r="CG177" i="1"/>
  <c r="CF177" i="1"/>
  <c r="CE177" i="1"/>
  <c r="CC177" i="1"/>
  <c r="CB177" i="1"/>
  <c r="CA177" i="1"/>
  <c r="BY177" i="1"/>
  <c r="BV177" i="1"/>
  <c r="BU177" i="1"/>
  <c r="BT177" i="1"/>
  <c r="BR177" i="1"/>
  <c r="BQ177" i="1"/>
  <c r="BO177" i="1"/>
  <c r="BN177" i="1"/>
  <c r="BL177" i="1"/>
  <c r="BK177" i="1"/>
  <c r="BJ177" i="1"/>
  <c r="BF177" i="1"/>
  <c r="BE177" i="1"/>
  <c r="BD177" i="1"/>
  <c r="BC177" i="1"/>
  <c r="BB177" i="1"/>
  <c r="BA177" i="1"/>
  <c r="AZ177" i="1"/>
  <c r="AY177" i="1"/>
  <c r="AX177" i="1"/>
  <c r="AW177" i="1"/>
  <c r="AV177" i="1"/>
  <c r="AU177" i="1"/>
  <c r="AT177" i="1"/>
  <c r="AS177" i="1"/>
  <c r="AR177" i="1"/>
  <c r="AQ177" i="1"/>
  <c r="AP177" i="1"/>
  <c r="AO177" i="1"/>
  <c r="AN177" i="1"/>
  <c r="AM177" i="1"/>
  <c r="AL177" i="1"/>
  <c r="AK177" i="1"/>
  <c r="AJ177" i="1"/>
  <c r="AI177" i="1"/>
  <c r="AH177" i="1"/>
  <c r="AG177" i="1"/>
  <c r="AF177" i="1"/>
  <c r="AE177" i="1"/>
  <c r="AD177" i="1"/>
  <c r="AC177" i="1"/>
  <c r="AB177" i="1"/>
  <c r="AA177" i="1"/>
  <c r="Z177" i="1"/>
  <c r="Y177" i="1"/>
  <c r="X177" i="1"/>
  <c r="W177" i="1"/>
  <c r="V177" i="1"/>
  <c r="U177" i="1"/>
  <c r="DL176" i="1"/>
  <c r="DK176" i="1"/>
  <c r="DJ176" i="1"/>
  <c r="DI176" i="1"/>
  <c r="DF176" i="1"/>
  <c r="DE176" i="1"/>
  <c r="DD176" i="1"/>
  <c r="DC176" i="1"/>
  <c r="DA176" i="1"/>
  <c r="CZ176" i="1"/>
  <c r="CY176" i="1"/>
  <c r="CW176" i="1"/>
  <c r="CV176" i="1"/>
  <c r="CU176" i="1"/>
  <c r="CS176" i="1"/>
  <c r="CR176" i="1"/>
  <c r="CQ176" i="1"/>
  <c r="CP176" i="1"/>
  <c r="CO176" i="1"/>
  <c r="CN176" i="1"/>
  <c r="CM176" i="1"/>
  <c r="CL176" i="1"/>
  <c r="CJ176" i="1"/>
  <c r="CI176" i="1"/>
  <c r="CH176" i="1"/>
  <c r="CG176" i="1"/>
  <c r="CF176" i="1"/>
  <c r="CE176" i="1"/>
  <c r="CC176" i="1"/>
  <c r="CB176" i="1"/>
  <c r="CA176" i="1"/>
  <c r="BY176" i="1"/>
  <c r="BV176" i="1"/>
  <c r="BU176" i="1"/>
  <c r="BT176" i="1"/>
  <c r="BR176" i="1"/>
  <c r="BQ176" i="1"/>
  <c r="BO176" i="1"/>
  <c r="BN176" i="1"/>
  <c r="BL176" i="1"/>
  <c r="BK176" i="1"/>
  <c r="BJ176" i="1"/>
  <c r="BF176" i="1"/>
  <c r="BE176" i="1"/>
  <c r="BD176" i="1"/>
  <c r="BC176" i="1"/>
  <c r="BB176" i="1"/>
  <c r="BA176" i="1"/>
  <c r="AZ176" i="1"/>
  <c r="AY176" i="1"/>
  <c r="AX176" i="1"/>
  <c r="AW176" i="1"/>
  <c r="AV176" i="1"/>
  <c r="AU176" i="1"/>
  <c r="AT176" i="1"/>
  <c r="AS176" i="1"/>
  <c r="AR176" i="1"/>
  <c r="AQ176" i="1"/>
  <c r="AP176" i="1"/>
  <c r="AO176" i="1"/>
  <c r="AN176" i="1"/>
  <c r="AM176" i="1"/>
  <c r="AL176" i="1"/>
  <c r="AK176" i="1"/>
  <c r="AJ176" i="1"/>
  <c r="AI176" i="1"/>
  <c r="AH176" i="1"/>
  <c r="AG176" i="1"/>
  <c r="AF176" i="1"/>
  <c r="AE176" i="1"/>
  <c r="AD176" i="1"/>
  <c r="AC176" i="1"/>
  <c r="AB176" i="1"/>
  <c r="AA176" i="1"/>
  <c r="Z176" i="1"/>
  <c r="Y176" i="1"/>
  <c r="X176" i="1"/>
  <c r="W176" i="1"/>
  <c r="V176" i="1"/>
  <c r="U176" i="1"/>
  <c r="DL175" i="1"/>
  <c r="DK175" i="1"/>
  <c r="DJ175" i="1"/>
  <c r="DI175" i="1"/>
  <c r="DF175" i="1"/>
  <c r="DE175" i="1"/>
  <c r="DD175" i="1"/>
  <c r="DC175" i="1"/>
  <c r="DA175" i="1"/>
  <c r="CZ175" i="1"/>
  <c r="CY175" i="1"/>
  <c r="CW175" i="1"/>
  <c r="CV175" i="1"/>
  <c r="CU175" i="1"/>
  <c r="CS175" i="1"/>
  <c r="CR175" i="1"/>
  <c r="CQ175" i="1"/>
  <c r="CP175" i="1"/>
  <c r="CO175" i="1"/>
  <c r="CN175" i="1"/>
  <c r="CM175" i="1"/>
  <c r="CL175" i="1"/>
  <c r="CJ175" i="1"/>
  <c r="CI175" i="1"/>
  <c r="CH175" i="1"/>
  <c r="CG175" i="1"/>
  <c r="CF175" i="1"/>
  <c r="CE175" i="1"/>
  <c r="CC175" i="1"/>
  <c r="CB175" i="1"/>
  <c r="CA175" i="1"/>
  <c r="BY175" i="1"/>
  <c r="BV175" i="1"/>
  <c r="BU175" i="1"/>
  <c r="BT175" i="1"/>
  <c r="BR175" i="1"/>
  <c r="BQ175" i="1"/>
  <c r="BO175" i="1"/>
  <c r="BN175" i="1"/>
  <c r="BL175" i="1"/>
  <c r="BK175" i="1"/>
  <c r="BJ175" i="1"/>
  <c r="BF175" i="1"/>
  <c r="BE175" i="1"/>
  <c r="BD175" i="1"/>
  <c r="BC175" i="1"/>
  <c r="BB175" i="1"/>
  <c r="BA175" i="1"/>
  <c r="AZ175" i="1"/>
  <c r="AY175" i="1"/>
  <c r="AX175" i="1"/>
  <c r="AW175" i="1"/>
  <c r="AV175" i="1"/>
  <c r="AU175" i="1"/>
  <c r="AT175" i="1"/>
  <c r="AS175" i="1"/>
  <c r="AR175" i="1"/>
  <c r="AQ175" i="1"/>
  <c r="AP175" i="1"/>
  <c r="AO175" i="1"/>
  <c r="AN175" i="1"/>
  <c r="AM175" i="1"/>
  <c r="AL175" i="1"/>
  <c r="AK175" i="1"/>
  <c r="AJ175" i="1"/>
  <c r="AI175" i="1"/>
  <c r="AH175" i="1"/>
  <c r="AG175" i="1"/>
  <c r="AF175" i="1"/>
  <c r="AE175" i="1"/>
  <c r="AD175" i="1"/>
  <c r="AC175" i="1"/>
  <c r="AB175" i="1"/>
  <c r="AA175" i="1"/>
  <c r="Z175" i="1"/>
  <c r="Y175" i="1"/>
  <c r="X175" i="1"/>
  <c r="W175" i="1"/>
  <c r="V175" i="1"/>
  <c r="U175" i="1"/>
  <c r="DL174" i="1"/>
  <c r="DK174" i="1"/>
  <c r="DJ174" i="1"/>
  <c r="DI174" i="1"/>
  <c r="DF174" i="1"/>
  <c r="DE174" i="1"/>
  <c r="DD174" i="1"/>
  <c r="DC174" i="1"/>
  <c r="DA174" i="1"/>
  <c r="CZ174" i="1"/>
  <c r="CY174" i="1"/>
  <c r="CW174" i="1"/>
  <c r="CV174" i="1"/>
  <c r="CU174" i="1"/>
  <c r="CS174" i="1"/>
  <c r="CR174" i="1"/>
  <c r="CQ174" i="1"/>
  <c r="CP174" i="1"/>
  <c r="CO174" i="1"/>
  <c r="CN174" i="1"/>
  <c r="CM174" i="1"/>
  <c r="CL174" i="1"/>
  <c r="CJ174" i="1"/>
  <c r="CI174" i="1"/>
  <c r="CH174" i="1"/>
  <c r="CG174" i="1"/>
  <c r="CF174" i="1"/>
  <c r="CE174" i="1"/>
  <c r="CC174" i="1"/>
  <c r="CB174" i="1"/>
  <c r="CA174" i="1"/>
  <c r="BY174" i="1"/>
  <c r="BV174" i="1"/>
  <c r="BU174" i="1"/>
  <c r="BT174" i="1"/>
  <c r="BR174" i="1"/>
  <c r="BQ174" i="1"/>
  <c r="BO174" i="1"/>
  <c r="BN174" i="1"/>
  <c r="BL174" i="1"/>
  <c r="BK174" i="1"/>
  <c r="BJ174" i="1"/>
  <c r="BF174" i="1"/>
  <c r="BE174" i="1"/>
  <c r="BD174" i="1"/>
  <c r="BC174" i="1"/>
  <c r="BB174" i="1"/>
  <c r="BA174" i="1"/>
  <c r="AZ174" i="1"/>
  <c r="AY174" i="1"/>
  <c r="AX174" i="1"/>
  <c r="AW174" i="1"/>
  <c r="AV174" i="1"/>
  <c r="AU174" i="1"/>
  <c r="AT174" i="1"/>
  <c r="AS174" i="1"/>
  <c r="AR174" i="1"/>
  <c r="AQ174" i="1"/>
  <c r="AP174" i="1"/>
  <c r="AO174" i="1"/>
  <c r="AN174" i="1"/>
  <c r="AM174" i="1"/>
  <c r="AL174" i="1"/>
  <c r="AK174" i="1"/>
  <c r="AJ174" i="1"/>
  <c r="AI174" i="1"/>
  <c r="AH174" i="1"/>
  <c r="AG174" i="1"/>
  <c r="AF174" i="1"/>
  <c r="AE174" i="1"/>
  <c r="AD174" i="1"/>
  <c r="AC174" i="1"/>
  <c r="AB174" i="1"/>
  <c r="AA174" i="1"/>
  <c r="Z174" i="1"/>
  <c r="Y174" i="1"/>
  <c r="X174" i="1"/>
  <c r="W174" i="1"/>
  <c r="V174" i="1"/>
  <c r="U174" i="1"/>
  <c r="DL173" i="1"/>
  <c r="DK173" i="1"/>
  <c r="DJ173" i="1"/>
  <c r="DI173" i="1"/>
  <c r="DF173" i="1"/>
  <c r="DE173" i="1"/>
  <c r="DD173" i="1"/>
  <c r="DC173" i="1"/>
  <c r="DA173" i="1"/>
  <c r="CZ173" i="1"/>
  <c r="CY173" i="1"/>
  <c r="CW173" i="1"/>
  <c r="CV173" i="1"/>
  <c r="CU173" i="1"/>
  <c r="CS173" i="1"/>
  <c r="CR173" i="1"/>
  <c r="CQ173" i="1"/>
  <c r="CP173" i="1"/>
  <c r="CO173" i="1"/>
  <c r="CN173" i="1"/>
  <c r="CM173" i="1"/>
  <c r="CL173" i="1"/>
  <c r="CJ173" i="1"/>
  <c r="CI173" i="1"/>
  <c r="CH173" i="1"/>
  <c r="CG173" i="1"/>
  <c r="CF173" i="1"/>
  <c r="CE173" i="1"/>
  <c r="CC173" i="1"/>
  <c r="CB173" i="1"/>
  <c r="CA173" i="1"/>
  <c r="BY173" i="1"/>
  <c r="BV173" i="1"/>
  <c r="BU173" i="1"/>
  <c r="BT173" i="1"/>
  <c r="BR173" i="1"/>
  <c r="BQ173" i="1"/>
  <c r="BO173" i="1"/>
  <c r="BN173" i="1"/>
  <c r="BL173" i="1"/>
  <c r="BK173" i="1"/>
  <c r="BJ173" i="1"/>
  <c r="BF173" i="1"/>
  <c r="BE173" i="1"/>
  <c r="BD173" i="1"/>
  <c r="BC173" i="1"/>
  <c r="BB173" i="1"/>
  <c r="BA173" i="1"/>
  <c r="AZ173" i="1"/>
  <c r="AY173" i="1"/>
  <c r="AX173" i="1"/>
  <c r="AW173" i="1"/>
  <c r="AV173" i="1"/>
  <c r="AU173" i="1"/>
  <c r="AT173" i="1"/>
  <c r="AS173" i="1"/>
  <c r="AR173" i="1"/>
  <c r="AQ173" i="1"/>
  <c r="AP173" i="1"/>
  <c r="AO173" i="1"/>
  <c r="AN173" i="1"/>
  <c r="AM173" i="1"/>
  <c r="AL173" i="1"/>
  <c r="AK173" i="1"/>
  <c r="AJ173" i="1"/>
  <c r="AI173" i="1"/>
  <c r="AH173" i="1"/>
  <c r="AG173" i="1"/>
  <c r="AF173" i="1"/>
  <c r="AE173" i="1"/>
  <c r="AD173" i="1"/>
  <c r="AC173" i="1"/>
  <c r="AB173" i="1"/>
  <c r="AA173" i="1"/>
  <c r="Z173" i="1"/>
  <c r="Y173" i="1"/>
  <c r="X173" i="1"/>
  <c r="W173" i="1"/>
  <c r="V173" i="1"/>
  <c r="U173" i="1"/>
  <c r="DL172" i="1"/>
  <c r="DK172" i="1"/>
  <c r="DJ172" i="1"/>
  <c r="DI172" i="1"/>
  <c r="DF172" i="1"/>
  <c r="DE172" i="1"/>
  <c r="DD172" i="1"/>
  <c r="DC172" i="1"/>
  <c r="DA172" i="1"/>
  <c r="CZ172" i="1"/>
  <c r="CY172" i="1"/>
  <c r="CW172" i="1"/>
  <c r="CV172" i="1"/>
  <c r="CU172" i="1"/>
  <c r="CS172" i="1"/>
  <c r="CR172" i="1"/>
  <c r="CQ172" i="1"/>
  <c r="CP172" i="1"/>
  <c r="CO172" i="1"/>
  <c r="CN172" i="1"/>
  <c r="CM172" i="1"/>
  <c r="CL172" i="1"/>
  <c r="CJ172" i="1"/>
  <c r="CI172" i="1"/>
  <c r="CH172" i="1"/>
  <c r="CG172" i="1"/>
  <c r="CF172" i="1"/>
  <c r="CE172" i="1"/>
  <c r="CC172" i="1"/>
  <c r="CB172" i="1"/>
  <c r="CA172" i="1"/>
  <c r="BY172" i="1"/>
  <c r="BV172" i="1"/>
  <c r="BU172" i="1"/>
  <c r="BT172" i="1"/>
  <c r="BR172" i="1"/>
  <c r="BQ172" i="1"/>
  <c r="BO172" i="1"/>
  <c r="BN172" i="1"/>
  <c r="BL172" i="1"/>
  <c r="BK172" i="1"/>
  <c r="BJ172" i="1"/>
  <c r="BF172" i="1"/>
  <c r="BE172" i="1"/>
  <c r="BD172" i="1"/>
  <c r="BC172" i="1"/>
  <c r="BB172" i="1"/>
  <c r="BA172" i="1"/>
  <c r="AZ172" i="1"/>
  <c r="AY172" i="1"/>
  <c r="AX172" i="1"/>
  <c r="AW172" i="1"/>
  <c r="AV172" i="1"/>
  <c r="AU172" i="1"/>
  <c r="AT172" i="1"/>
  <c r="AS172" i="1"/>
  <c r="AR172" i="1"/>
  <c r="AQ172" i="1"/>
  <c r="AP172" i="1"/>
  <c r="AO172" i="1"/>
  <c r="AN172" i="1"/>
  <c r="AM172" i="1"/>
  <c r="AL172" i="1"/>
  <c r="AK172" i="1"/>
  <c r="AJ172" i="1"/>
  <c r="AI172" i="1"/>
  <c r="AH172" i="1"/>
  <c r="AG172" i="1"/>
  <c r="AF172" i="1"/>
  <c r="AE172" i="1"/>
  <c r="AD172" i="1"/>
  <c r="AC172" i="1"/>
  <c r="AB172" i="1"/>
  <c r="AA172" i="1"/>
  <c r="Z172" i="1"/>
  <c r="Y172" i="1"/>
  <c r="X172" i="1"/>
  <c r="W172" i="1"/>
  <c r="V172" i="1"/>
  <c r="U172" i="1"/>
  <c r="DL171" i="1"/>
  <c r="DK171" i="1"/>
  <c r="DJ171" i="1"/>
  <c r="DI171" i="1"/>
  <c r="DF171" i="1"/>
  <c r="DE171" i="1"/>
  <c r="DD171" i="1"/>
  <c r="DC171" i="1"/>
  <c r="DA171" i="1"/>
  <c r="CZ171" i="1"/>
  <c r="CY171" i="1"/>
  <c r="CW171" i="1"/>
  <c r="CV171" i="1"/>
  <c r="CU171" i="1"/>
  <c r="CS171" i="1"/>
  <c r="CR171" i="1"/>
  <c r="CQ171" i="1"/>
  <c r="CP171" i="1"/>
  <c r="CO171" i="1"/>
  <c r="CN171" i="1"/>
  <c r="CM171" i="1"/>
  <c r="CL171" i="1"/>
  <c r="CJ171" i="1"/>
  <c r="CI171" i="1"/>
  <c r="CH171" i="1"/>
  <c r="CG171" i="1"/>
  <c r="CF171" i="1"/>
  <c r="CE171" i="1"/>
  <c r="CC171" i="1"/>
  <c r="CB171" i="1"/>
  <c r="CA171" i="1"/>
  <c r="BY171" i="1"/>
  <c r="BV171" i="1"/>
  <c r="BU171" i="1"/>
  <c r="BT171" i="1"/>
  <c r="BR171" i="1"/>
  <c r="BQ171" i="1"/>
  <c r="BO171" i="1"/>
  <c r="BN171" i="1"/>
  <c r="BL171" i="1"/>
  <c r="BK171" i="1"/>
  <c r="BJ171" i="1"/>
  <c r="BF171" i="1"/>
  <c r="BE171" i="1"/>
  <c r="BD171" i="1"/>
  <c r="BC171" i="1"/>
  <c r="BB171" i="1"/>
  <c r="BA171" i="1"/>
  <c r="AZ171" i="1"/>
  <c r="AY171" i="1"/>
  <c r="AX171" i="1"/>
  <c r="AW171" i="1"/>
  <c r="AV171" i="1"/>
  <c r="AU171" i="1"/>
  <c r="AT171" i="1"/>
  <c r="AS171" i="1"/>
  <c r="AR171" i="1"/>
  <c r="AQ171" i="1"/>
  <c r="AP171" i="1"/>
  <c r="AO171" i="1"/>
  <c r="AN171" i="1"/>
  <c r="AM171" i="1"/>
  <c r="AL171" i="1"/>
  <c r="AK171" i="1"/>
  <c r="AJ171" i="1"/>
  <c r="AI171" i="1"/>
  <c r="AH171" i="1"/>
  <c r="AG171" i="1"/>
  <c r="AF171" i="1"/>
  <c r="AE171" i="1"/>
  <c r="AD171" i="1"/>
  <c r="AC171" i="1"/>
  <c r="AB171" i="1"/>
  <c r="AA171" i="1"/>
  <c r="Z171" i="1"/>
  <c r="Y171" i="1"/>
  <c r="X171" i="1"/>
  <c r="W171" i="1"/>
  <c r="V171" i="1"/>
  <c r="U171" i="1"/>
  <c r="DL170" i="1"/>
  <c r="DK170" i="1"/>
  <c r="DJ170" i="1"/>
  <c r="DI170" i="1"/>
  <c r="DF170" i="1"/>
  <c r="DE170" i="1"/>
  <c r="DD170" i="1"/>
  <c r="DC170" i="1"/>
  <c r="DA170" i="1"/>
  <c r="CZ170" i="1"/>
  <c r="CY170" i="1"/>
  <c r="CW170" i="1"/>
  <c r="CV170" i="1"/>
  <c r="CU170" i="1"/>
  <c r="CS170" i="1"/>
  <c r="CR170" i="1"/>
  <c r="CQ170" i="1"/>
  <c r="CP170" i="1"/>
  <c r="CO170" i="1"/>
  <c r="CN170" i="1"/>
  <c r="CM170" i="1"/>
  <c r="CL170" i="1"/>
  <c r="CJ170" i="1"/>
  <c r="CI170" i="1"/>
  <c r="CH170" i="1"/>
  <c r="CG170" i="1"/>
  <c r="CF170" i="1"/>
  <c r="CE170" i="1"/>
  <c r="CC170" i="1"/>
  <c r="CB170" i="1"/>
  <c r="CA170" i="1"/>
  <c r="BY170" i="1"/>
  <c r="BV170" i="1"/>
  <c r="BU170" i="1"/>
  <c r="BT170" i="1"/>
  <c r="BR170" i="1"/>
  <c r="BQ170" i="1"/>
  <c r="BO170" i="1"/>
  <c r="BN170" i="1"/>
  <c r="BL170" i="1"/>
  <c r="BK170" i="1"/>
  <c r="BJ170" i="1"/>
  <c r="BF170" i="1"/>
  <c r="BE170" i="1"/>
  <c r="BD170" i="1"/>
  <c r="BC170" i="1"/>
  <c r="BB170" i="1"/>
  <c r="BA170" i="1"/>
  <c r="AZ170" i="1"/>
  <c r="AY170" i="1"/>
  <c r="AX170" i="1"/>
  <c r="AW170" i="1"/>
  <c r="AV170" i="1"/>
  <c r="AU170" i="1"/>
  <c r="AT170" i="1"/>
  <c r="AS170" i="1"/>
  <c r="AR170" i="1"/>
  <c r="AQ170" i="1"/>
  <c r="AP170" i="1"/>
  <c r="AO170" i="1"/>
  <c r="AN170" i="1"/>
  <c r="AM170" i="1"/>
  <c r="AL170" i="1"/>
  <c r="AK170" i="1"/>
  <c r="AJ170" i="1"/>
  <c r="AI170" i="1"/>
  <c r="AH170" i="1"/>
  <c r="AG170" i="1"/>
  <c r="AF170" i="1"/>
  <c r="AE170" i="1"/>
  <c r="AD170" i="1"/>
  <c r="AC170" i="1"/>
  <c r="AB170" i="1"/>
  <c r="AA170" i="1"/>
  <c r="Z170" i="1"/>
  <c r="Y170" i="1"/>
  <c r="X170" i="1"/>
  <c r="W170" i="1"/>
  <c r="V170" i="1"/>
  <c r="U170" i="1"/>
  <c r="DL169" i="1"/>
  <c r="DK169" i="1"/>
  <c r="DJ169" i="1"/>
  <c r="DI169" i="1"/>
  <c r="DF169" i="1"/>
  <c r="DE169" i="1"/>
  <c r="DD169" i="1"/>
  <c r="DC169" i="1"/>
  <c r="DA169" i="1"/>
  <c r="CZ169" i="1"/>
  <c r="CY169" i="1"/>
  <c r="CW169" i="1"/>
  <c r="CV169" i="1"/>
  <c r="CU169" i="1"/>
  <c r="CS169" i="1"/>
  <c r="CR169" i="1"/>
  <c r="CQ169" i="1"/>
  <c r="CP169" i="1"/>
  <c r="CO169" i="1"/>
  <c r="CN169" i="1"/>
  <c r="CM169" i="1"/>
  <c r="CL169" i="1"/>
  <c r="CJ169" i="1"/>
  <c r="CI169" i="1"/>
  <c r="CH169" i="1"/>
  <c r="CG169" i="1"/>
  <c r="CF169" i="1"/>
  <c r="CE169" i="1"/>
  <c r="CC169" i="1"/>
  <c r="CB169" i="1"/>
  <c r="CA169" i="1"/>
  <c r="BY169" i="1"/>
  <c r="BV169" i="1"/>
  <c r="BU169" i="1"/>
  <c r="BT169" i="1"/>
  <c r="BR169" i="1"/>
  <c r="BQ169" i="1"/>
  <c r="BO169" i="1"/>
  <c r="BN169" i="1"/>
  <c r="BL169" i="1"/>
  <c r="BK169" i="1"/>
  <c r="BJ169" i="1"/>
  <c r="BF169" i="1"/>
  <c r="BE169" i="1"/>
  <c r="BD169" i="1"/>
  <c r="BC169" i="1"/>
  <c r="BB169" i="1"/>
  <c r="BA169" i="1"/>
  <c r="AZ169" i="1"/>
  <c r="AY169" i="1"/>
  <c r="AX169" i="1"/>
  <c r="AW169" i="1"/>
  <c r="AV169" i="1"/>
  <c r="AU169" i="1"/>
  <c r="AT169" i="1"/>
  <c r="AS169" i="1"/>
  <c r="AR169" i="1"/>
  <c r="AQ169" i="1"/>
  <c r="AP169" i="1"/>
  <c r="AO169" i="1"/>
  <c r="AN169" i="1"/>
  <c r="AM169" i="1"/>
  <c r="AL169" i="1"/>
  <c r="AK169" i="1"/>
  <c r="AJ169" i="1"/>
  <c r="AI169" i="1"/>
  <c r="AH169" i="1"/>
  <c r="AG169" i="1"/>
  <c r="AF169" i="1"/>
  <c r="AE169" i="1"/>
  <c r="AD169" i="1"/>
  <c r="AC169" i="1"/>
  <c r="AB169" i="1"/>
  <c r="AA169" i="1"/>
  <c r="Z169" i="1"/>
  <c r="Y169" i="1"/>
  <c r="X169" i="1"/>
  <c r="W169" i="1"/>
  <c r="V169" i="1"/>
  <c r="U169" i="1"/>
  <c r="DL168" i="1"/>
  <c r="DK168" i="1"/>
  <c r="DJ168" i="1"/>
  <c r="DI168" i="1"/>
  <c r="DF168" i="1"/>
  <c r="DE168" i="1"/>
  <c r="DD168" i="1"/>
  <c r="DC168" i="1"/>
  <c r="DA168" i="1"/>
  <c r="CZ168" i="1"/>
  <c r="CY168" i="1"/>
  <c r="CW168" i="1"/>
  <c r="CV168" i="1"/>
  <c r="CU168" i="1"/>
  <c r="CS168" i="1"/>
  <c r="CR168" i="1"/>
  <c r="CQ168" i="1"/>
  <c r="CP168" i="1"/>
  <c r="CO168" i="1"/>
  <c r="CN168" i="1"/>
  <c r="CM168" i="1"/>
  <c r="CL168" i="1"/>
  <c r="CJ168" i="1"/>
  <c r="CI168" i="1"/>
  <c r="CH168" i="1"/>
  <c r="CG168" i="1"/>
  <c r="CF168" i="1"/>
  <c r="CE168" i="1"/>
  <c r="CC168" i="1"/>
  <c r="CB168" i="1"/>
  <c r="CA168" i="1"/>
  <c r="BY168" i="1"/>
  <c r="BV168" i="1"/>
  <c r="BU168" i="1"/>
  <c r="BT168" i="1"/>
  <c r="BR168" i="1"/>
  <c r="BQ168" i="1"/>
  <c r="BO168" i="1"/>
  <c r="BN168" i="1"/>
  <c r="BL168" i="1"/>
  <c r="BK168" i="1"/>
  <c r="BJ168" i="1"/>
  <c r="BF168" i="1"/>
  <c r="BE168" i="1"/>
  <c r="BD168" i="1"/>
  <c r="BC168" i="1"/>
  <c r="BB168" i="1"/>
  <c r="BA168" i="1"/>
  <c r="AZ168" i="1"/>
  <c r="AY168" i="1"/>
  <c r="AX168" i="1"/>
  <c r="AW168" i="1"/>
  <c r="AV168" i="1"/>
  <c r="AU168" i="1"/>
  <c r="AT168" i="1"/>
  <c r="AS168" i="1"/>
  <c r="AR168" i="1"/>
  <c r="AQ168" i="1"/>
  <c r="AP168" i="1"/>
  <c r="AO168" i="1"/>
  <c r="AN168" i="1"/>
  <c r="AM168" i="1"/>
  <c r="AL168" i="1"/>
  <c r="AK168" i="1"/>
  <c r="AJ168" i="1"/>
  <c r="AI168" i="1"/>
  <c r="AH168" i="1"/>
  <c r="AG168" i="1"/>
  <c r="AF168" i="1"/>
  <c r="AE168" i="1"/>
  <c r="AD168" i="1"/>
  <c r="AC168" i="1"/>
  <c r="AB168" i="1"/>
  <c r="AA168" i="1"/>
  <c r="Z168" i="1"/>
  <c r="Y168" i="1"/>
  <c r="X168" i="1"/>
  <c r="W168" i="1"/>
  <c r="V168" i="1"/>
  <c r="U168" i="1"/>
  <c r="DL167" i="1"/>
  <c r="DK167" i="1"/>
  <c r="DJ167" i="1"/>
  <c r="DI167" i="1"/>
  <c r="DF167" i="1"/>
  <c r="DE167" i="1"/>
  <c r="DD167" i="1"/>
  <c r="DC167" i="1"/>
  <c r="DA167" i="1"/>
  <c r="CZ167" i="1"/>
  <c r="CY167" i="1"/>
  <c r="CW167" i="1"/>
  <c r="CV167" i="1"/>
  <c r="CU167" i="1"/>
  <c r="CS167" i="1"/>
  <c r="CR167" i="1"/>
  <c r="CQ167" i="1"/>
  <c r="CP167" i="1"/>
  <c r="CO167" i="1"/>
  <c r="CN167" i="1"/>
  <c r="CM167" i="1"/>
  <c r="CL167" i="1"/>
  <c r="CJ167" i="1"/>
  <c r="CI167" i="1"/>
  <c r="CH167" i="1"/>
  <c r="CG167" i="1"/>
  <c r="CF167" i="1"/>
  <c r="CE167" i="1"/>
  <c r="CC167" i="1"/>
  <c r="CB167" i="1"/>
  <c r="CA167" i="1"/>
  <c r="BY167" i="1"/>
  <c r="BV167" i="1"/>
  <c r="BU167" i="1"/>
  <c r="BT167" i="1"/>
  <c r="BR167" i="1"/>
  <c r="BQ167" i="1"/>
  <c r="BO167" i="1"/>
  <c r="BN167" i="1"/>
  <c r="BL167" i="1"/>
  <c r="BK167" i="1"/>
  <c r="BJ167" i="1"/>
  <c r="BF167" i="1"/>
  <c r="BE167" i="1"/>
  <c r="BD167" i="1"/>
  <c r="BC167" i="1"/>
  <c r="BB167" i="1"/>
  <c r="BA167" i="1"/>
  <c r="AZ167" i="1"/>
  <c r="AY167" i="1"/>
  <c r="AX167" i="1"/>
  <c r="AW167" i="1"/>
  <c r="AV167" i="1"/>
  <c r="AU167" i="1"/>
  <c r="AT167" i="1"/>
  <c r="AS167" i="1"/>
  <c r="AR167" i="1"/>
  <c r="AQ167" i="1"/>
  <c r="AP167" i="1"/>
  <c r="AO167" i="1"/>
  <c r="AN167" i="1"/>
  <c r="AM167" i="1"/>
  <c r="AL167" i="1"/>
  <c r="AK167" i="1"/>
  <c r="AJ167" i="1"/>
  <c r="AI167" i="1"/>
  <c r="AH167" i="1"/>
  <c r="AG167" i="1"/>
  <c r="AF167" i="1"/>
  <c r="AE167" i="1"/>
  <c r="AD167" i="1"/>
  <c r="AC167" i="1"/>
  <c r="AB167" i="1"/>
  <c r="AA167" i="1"/>
  <c r="Z167" i="1"/>
  <c r="Y167" i="1"/>
  <c r="X167" i="1"/>
  <c r="W167" i="1"/>
  <c r="V167" i="1"/>
  <c r="U167" i="1"/>
  <c r="DL166" i="1"/>
  <c r="DK166" i="1"/>
  <c r="DJ166" i="1"/>
  <c r="DI166" i="1"/>
  <c r="DF166" i="1"/>
  <c r="DE166" i="1"/>
  <c r="DD166" i="1"/>
  <c r="DC166" i="1"/>
  <c r="DA166" i="1"/>
  <c r="CZ166" i="1"/>
  <c r="CY166" i="1"/>
  <c r="CW166" i="1"/>
  <c r="CV166" i="1"/>
  <c r="CU166" i="1"/>
  <c r="CS166" i="1"/>
  <c r="CR166" i="1"/>
  <c r="CQ166" i="1"/>
  <c r="CP166" i="1"/>
  <c r="CO166" i="1"/>
  <c r="CN166" i="1"/>
  <c r="CM166" i="1"/>
  <c r="CL166" i="1"/>
  <c r="CJ166" i="1"/>
  <c r="CI166" i="1"/>
  <c r="CH166" i="1"/>
  <c r="CG166" i="1"/>
  <c r="CF166" i="1"/>
  <c r="CE166" i="1"/>
  <c r="CC166" i="1"/>
  <c r="CB166" i="1"/>
  <c r="CA166" i="1"/>
  <c r="BY166" i="1"/>
  <c r="BV166" i="1"/>
  <c r="BU166" i="1"/>
  <c r="BT166" i="1"/>
  <c r="BR166" i="1"/>
  <c r="BQ166" i="1"/>
  <c r="BO166" i="1"/>
  <c r="BN166" i="1"/>
  <c r="BL166" i="1"/>
  <c r="BK166" i="1"/>
  <c r="BJ166" i="1"/>
  <c r="BF166" i="1"/>
  <c r="BE166" i="1"/>
  <c r="BD166" i="1"/>
  <c r="BC166" i="1"/>
  <c r="BB166" i="1"/>
  <c r="BA166" i="1"/>
  <c r="AZ166" i="1"/>
  <c r="AY166" i="1"/>
  <c r="AX166" i="1"/>
  <c r="AW166" i="1"/>
  <c r="AV166" i="1"/>
  <c r="AU166" i="1"/>
  <c r="AT166" i="1"/>
  <c r="AS166" i="1"/>
  <c r="AR166" i="1"/>
  <c r="AQ166" i="1"/>
  <c r="AP166" i="1"/>
  <c r="AO166" i="1"/>
  <c r="AN166" i="1"/>
  <c r="AM166" i="1"/>
  <c r="AL166" i="1"/>
  <c r="AK166" i="1"/>
  <c r="AJ166" i="1"/>
  <c r="AI166" i="1"/>
  <c r="AH166" i="1"/>
  <c r="AG166" i="1"/>
  <c r="AF166" i="1"/>
  <c r="AE166" i="1"/>
  <c r="AD166" i="1"/>
  <c r="AC166" i="1"/>
  <c r="AB166" i="1"/>
  <c r="AA166" i="1"/>
  <c r="Z166" i="1"/>
  <c r="Y166" i="1"/>
  <c r="X166" i="1"/>
  <c r="W166" i="1"/>
  <c r="V166" i="1"/>
  <c r="U166" i="1"/>
  <c r="DL165" i="1"/>
  <c r="DK165" i="1"/>
  <c r="DJ165" i="1"/>
  <c r="DI165" i="1"/>
  <c r="DF165" i="1"/>
  <c r="DE165" i="1"/>
  <c r="DD165" i="1"/>
  <c r="DC165" i="1"/>
  <c r="DA165" i="1"/>
  <c r="CZ165" i="1"/>
  <c r="CY165" i="1"/>
  <c r="CW165" i="1"/>
  <c r="CV165" i="1"/>
  <c r="CU165" i="1"/>
  <c r="CS165" i="1"/>
  <c r="CR165" i="1"/>
  <c r="CQ165" i="1"/>
  <c r="CP165" i="1"/>
  <c r="CO165" i="1"/>
  <c r="CN165" i="1"/>
  <c r="CM165" i="1"/>
  <c r="CL165" i="1"/>
  <c r="CJ165" i="1"/>
  <c r="CI165" i="1"/>
  <c r="CH165" i="1"/>
  <c r="CG165" i="1"/>
  <c r="CF165" i="1"/>
  <c r="CE165" i="1"/>
  <c r="CC165" i="1"/>
  <c r="CB165" i="1"/>
  <c r="CA165" i="1"/>
  <c r="BY165" i="1"/>
  <c r="BV165" i="1"/>
  <c r="BU165" i="1"/>
  <c r="BT165" i="1"/>
  <c r="BR165" i="1"/>
  <c r="BQ165" i="1"/>
  <c r="BO165" i="1"/>
  <c r="BN165" i="1"/>
  <c r="BL165" i="1"/>
  <c r="BK165" i="1"/>
  <c r="BJ165" i="1"/>
  <c r="BF165" i="1"/>
  <c r="BE165" i="1"/>
  <c r="BD165" i="1"/>
  <c r="BC165" i="1"/>
  <c r="BB165" i="1"/>
  <c r="BA165" i="1"/>
  <c r="AZ165" i="1"/>
  <c r="AY165" i="1"/>
  <c r="AX165" i="1"/>
  <c r="AW165" i="1"/>
  <c r="AV165" i="1"/>
  <c r="AU165" i="1"/>
  <c r="AT165" i="1"/>
  <c r="AS165" i="1"/>
  <c r="AR165" i="1"/>
  <c r="AQ165" i="1"/>
  <c r="AP165" i="1"/>
  <c r="AO165" i="1"/>
  <c r="AN165" i="1"/>
  <c r="AM165" i="1"/>
  <c r="AL165" i="1"/>
  <c r="AK165" i="1"/>
  <c r="AJ165" i="1"/>
  <c r="AI165" i="1"/>
  <c r="AH165" i="1"/>
  <c r="AG165" i="1"/>
  <c r="AF165" i="1"/>
  <c r="AE165" i="1"/>
  <c r="AD165" i="1"/>
  <c r="AC165" i="1"/>
  <c r="AB165" i="1"/>
  <c r="AA165" i="1"/>
  <c r="Z165" i="1"/>
  <c r="Y165" i="1"/>
  <c r="X165" i="1"/>
  <c r="W165" i="1"/>
  <c r="V165" i="1"/>
  <c r="U165" i="1"/>
  <c r="DL164" i="1"/>
  <c r="DK164" i="1"/>
  <c r="DJ164" i="1"/>
  <c r="DI164" i="1"/>
  <c r="DF164" i="1"/>
  <c r="DE164" i="1"/>
  <c r="DD164" i="1"/>
  <c r="DC164" i="1"/>
  <c r="DA164" i="1"/>
  <c r="CZ164" i="1"/>
  <c r="CY164" i="1"/>
  <c r="CW164" i="1"/>
  <c r="CV164" i="1"/>
  <c r="CU164" i="1"/>
  <c r="CS164" i="1"/>
  <c r="CR164" i="1"/>
  <c r="CQ164" i="1"/>
  <c r="CP164" i="1"/>
  <c r="CO164" i="1"/>
  <c r="CN164" i="1"/>
  <c r="CM164" i="1"/>
  <c r="CL164" i="1"/>
  <c r="CJ164" i="1"/>
  <c r="CI164" i="1"/>
  <c r="CH164" i="1"/>
  <c r="CG164" i="1"/>
  <c r="CF164" i="1"/>
  <c r="CE164" i="1"/>
  <c r="CC164" i="1"/>
  <c r="CB164" i="1"/>
  <c r="CA164" i="1"/>
  <c r="BY164" i="1"/>
  <c r="BV164" i="1"/>
  <c r="BU164" i="1"/>
  <c r="BT164" i="1"/>
  <c r="BR164" i="1"/>
  <c r="BQ164" i="1"/>
  <c r="BO164" i="1"/>
  <c r="BN164" i="1"/>
  <c r="BL164" i="1"/>
  <c r="BK164" i="1"/>
  <c r="BJ164" i="1"/>
  <c r="BF164" i="1"/>
  <c r="BE164" i="1"/>
  <c r="BD164" i="1"/>
  <c r="BC164" i="1"/>
  <c r="BB164" i="1"/>
  <c r="BA164" i="1"/>
  <c r="AZ164" i="1"/>
  <c r="AY164" i="1"/>
  <c r="AX164" i="1"/>
  <c r="AW164" i="1"/>
  <c r="AV164" i="1"/>
  <c r="AU164" i="1"/>
  <c r="AT164" i="1"/>
  <c r="AS164" i="1"/>
  <c r="AR164" i="1"/>
  <c r="AQ164" i="1"/>
  <c r="AP164" i="1"/>
  <c r="AO164" i="1"/>
  <c r="AN164" i="1"/>
  <c r="AM164" i="1"/>
  <c r="AL164" i="1"/>
  <c r="AK164" i="1"/>
  <c r="AJ164" i="1"/>
  <c r="AI164" i="1"/>
  <c r="AH164" i="1"/>
  <c r="AG164" i="1"/>
  <c r="AF164" i="1"/>
  <c r="AE164" i="1"/>
  <c r="AD164" i="1"/>
  <c r="AC164" i="1"/>
  <c r="AB164" i="1"/>
  <c r="AA164" i="1"/>
  <c r="Z164" i="1"/>
  <c r="Y164" i="1"/>
  <c r="X164" i="1"/>
  <c r="W164" i="1"/>
  <c r="V164" i="1"/>
  <c r="U164" i="1"/>
  <c r="DL163" i="1"/>
  <c r="DK163" i="1"/>
  <c r="DJ163" i="1"/>
  <c r="DI163" i="1"/>
  <c r="DF163" i="1"/>
  <c r="DE163" i="1"/>
  <c r="DD163" i="1"/>
  <c r="DC163" i="1"/>
  <c r="DA163" i="1"/>
  <c r="CZ163" i="1"/>
  <c r="CY163" i="1"/>
  <c r="CW163" i="1"/>
  <c r="CV163" i="1"/>
  <c r="CU163" i="1"/>
  <c r="CS163" i="1"/>
  <c r="CR163" i="1"/>
  <c r="CQ163" i="1"/>
  <c r="CP163" i="1"/>
  <c r="CO163" i="1"/>
  <c r="CN163" i="1"/>
  <c r="CM163" i="1"/>
  <c r="CL163" i="1"/>
  <c r="CJ163" i="1"/>
  <c r="CI163" i="1"/>
  <c r="CH163" i="1"/>
  <c r="CG163" i="1"/>
  <c r="CF163" i="1"/>
  <c r="CE163" i="1"/>
  <c r="CC163" i="1"/>
  <c r="CB163" i="1"/>
  <c r="CA163" i="1"/>
  <c r="BY163" i="1"/>
  <c r="BV163" i="1"/>
  <c r="BU163" i="1"/>
  <c r="BT163" i="1"/>
  <c r="BR163" i="1"/>
  <c r="BQ163" i="1"/>
  <c r="BO163" i="1"/>
  <c r="BN163" i="1"/>
  <c r="BL163" i="1"/>
  <c r="BK163" i="1"/>
  <c r="BJ163" i="1"/>
  <c r="BF163" i="1"/>
  <c r="BE163" i="1"/>
  <c r="BD163" i="1"/>
  <c r="BC163" i="1"/>
  <c r="BB163" i="1"/>
  <c r="BA163" i="1"/>
  <c r="AZ163" i="1"/>
  <c r="AY163" i="1"/>
  <c r="AX163" i="1"/>
  <c r="AW163" i="1"/>
  <c r="AV163" i="1"/>
  <c r="AU163" i="1"/>
  <c r="AT163" i="1"/>
  <c r="AS163" i="1"/>
  <c r="AR163" i="1"/>
  <c r="AQ163" i="1"/>
  <c r="AP163" i="1"/>
  <c r="AO163" i="1"/>
  <c r="AN163" i="1"/>
  <c r="AM163" i="1"/>
  <c r="AL163" i="1"/>
  <c r="AK163" i="1"/>
  <c r="AJ163" i="1"/>
  <c r="AI163" i="1"/>
  <c r="AH163" i="1"/>
  <c r="AG163" i="1"/>
  <c r="AF163" i="1"/>
  <c r="AE163" i="1"/>
  <c r="AD163" i="1"/>
  <c r="AC163" i="1"/>
  <c r="AB163" i="1"/>
  <c r="AA163" i="1"/>
  <c r="Z163" i="1"/>
  <c r="Y163" i="1"/>
  <c r="X163" i="1"/>
  <c r="W163" i="1"/>
  <c r="V163" i="1"/>
  <c r="U163" i="1"/>
  <c r="DL162" i="1"/>
  <c r="DK162" i="1"/>
  <c r="DJ162" i="1"/>
  <c r="DI162" i="1"/>
  <c r="DF162" i="1"/>
  <c r="DE162" i="1"/>
  <c r="DD162" i="1"/>
  <c r="DC162" i="1"/>
  <c r="DA162" i="1"/>
  <c r="CZ162" i="1"/>
  <c r="CY162" i="1"/>
  <c r="CW162" i="1"/>
  <c r="CV162" i="1"/>
  <c r="CU162" i="1"/>
  <c r="CS162" i="1"/>
  <c r="CR162" i="1"/>
  <c r="CQ162" i="1"/>
  <c r="CP162" i="1"/>
  <c r="CO162" i="1"/>
  <c r="CN162" i="1"/>
  <c r="CM162" i="1"/>
  <c r="CL162" i="1"/>
  <c r="CJ162" i="1"/>
  <c r="CI162" i="1"/>
  <c r="CH162" i="1"/>
  <c r="CG162" i="1"/>
  <c r="CF162" i="1"/>
  <c r="CE162" i="1"/>
  <c r="CC162" i="1"/>
  <c r="CB162" i="1"/>
  <c r="CA162" i="1"/>
  <c r="BY162" i="1"/>
  <c r="BV162" i="1"/>
  <c r="BU162" i="1"/>
  <c r="BT162" i="1"/>
  <c r="BR162" i="1"/>
  <c r="BQ162" i="1"/>
  <c r="BO162" i="1"/>
  <c r="BN162" i="1"/>
  <c r="BL162" i="1"/>
  <c r="BK162" i="1"/>
  <c r="BJ162" i="1"/>
  <c r="BF162" i="1"/>
  <c r="BE162" i="1"/>
  <c r="BD162" i="1"/>
  <c r="BC162" i="1"/>
  <c r="BB162" i="1"/>
  <c r="BA162" i="1"/>
  <c r="AZ162" i="1"/>
  <c r="AY162" i="1"/>
  <c r="AX162" i="1"/>
  <c r="AW162" i="1"/>
  <c r="AV162" i="1"/>
  <c r="AU162" i="1"/>
  <c r="AT162" i="1"/>
  <c r="AS162" i="1"/>
  <c r="AR162" i="1"/>
  <c r="AQ162" i="1"/>
  <c r="AP162" i="1"/>
  <c r="AO162" i="1"/>
  <c r="AN162" i="1"/>
  <c r="AM162" i="1"/>
  <c r="AL162" i="1"/>
  <c r="AK162" i="1"/>
  <c r="AJ162" i="1"/>
  <c r="AI162" i="1"/>
  <c r="AH162" i="1"/>
  <c r="AG162" i="1"/>
  <c r="AF162" i="1"/>
  <c r="AE162" i="1"/>
  <c r="AD162" i="1"/>
  <c r="AC162" i="1"/>
  <c r="AB162" i="1"/>
  <c r="AA162" i="1"/>
  <c r="Z162" i="1"/>
  <c r="Y162" i="1"/>
  <c r="X162" i="1"/>
  <c r="W162" i="1"/>
  <c r="V162" i="1"/>
  <c r="U162" i="1"/>
  <c r="DL161" i="1"/>
  <c r="DK161" i="1"/>
  <c r="DJ161" i="1"/>
  <c r="DI161" i="1"/>
  <c r="DF161" i="1"/>
  <c r="DE161" i="1"/>
  <c r="DD161" i="1"/>
  <c r="DC161" i="1"/>
  <c r="DA161" i="1"/>
  <c r="CZ161" i="1"/>
  <c r="CY161" i="1"/>
  <c r="CW161" i="1"/>
  <c r="CV161" i="1"/>
  <c r="CU161" i="1"/>
  <c r="CS161" i="1"/>
  <c r="CR161" i="1"/>
  <c r="CQ161" i="1"/>
  <c r="CP161" i="1"/>
  <c r="CO161" i="1"/>
  <c r="CN161" i="1"/>
  <c r="CM161" i="1"/>
  <c r="CL161" i="1"/>
  <c r="CJ161" i="1"/>
  <c r="CI161" i="1"/>
  <c r="CH161" i="1"/>
  <c r="CG161" i="1"/>
  <c r="CF161" i="1"/>
  <c r="CE161" i="1"/>
  <c r="CC161" i="1"/>
  <c r="CB161" i="1"/>
  <c r="CA161" i="1"/>
  <c r="BY161" i="1"/>
  <c r="BV161" i="1"/>
  <c r="BU161" i="1"/>
  <c r="BT161" i="1"/>
  <c r="BR161" i="1"/>
  <c r="BQ161" i="1"/>
  <c r="BO161" i="1"/>
  <c r="BN161" i="1"/>
  <c r="BL161" i="1"/>
  <c r="BK161" i="1"/>
  <c r="BJ161" i="1"/>
  <c r="BF161" i="1"/>
  <c r="BE161" i="1"/>
  <c r="BD161" i="1"/>
  <c r="BC161" i="1"/>
  <c r="BB161" i="1"/>
  <c r="BA161" i="1"/>
  <c r="AZ161" i="1"/>
  <c r="AY161" i="1"/>
  <c r="AX161" i="1"/>
  <c r="AW161" i="1"/>
  <c r="AV161" i="1"/>
  <c r="AU161" i="1"/>
  <c r="AT161" i="1"/>
  <c r="AS161" i="1"/>
  <c r="AR161" i="1"/>
  <c r="AQ161" i="1"/>
  <c r="AP161" i="1"/>
  <c r="AO161" i="1"/>
  <c r="AN161" i="1"/>
  <c r="AM161" i="1"/>
  <c r="AL161" i="1"/>
  <c r="AK161" i="1"/>
  <c r="AJ161" i="1"/>
  <c r="AI161" i="1"/>
  <c r="AH161" i="1"/>
  <c r="AG161" i="1"/>
  <c r="AF161" i="1"/>
  <c r="AE161" i="1"/>
  <c r="AD161" i="1"/>
  <c r="AC161" i="1"/>
  <c r="AB161" i="1"/>
  <c r="AA161" i="1"/>
  <c r="Z161" i="1"/>
  <c r="Y161" i="1"/>
  <c r="X161" i="1"/>
  <c r="W161" i="1"/>
  <c r="V161" i="1"/>
  <c r="U161" i="1"/>
  <c r="DL160" i="1"/>
  <c r="DK160" i="1"/>
  <c r="DJ160" i="1"/>
  <c r="DI160" i="1"/>
  <c r="DF160" i="1"/>
  <c r="DE160" i="1"/>
  <c r="DD160" i="1"/>
  <c r="DC160" i="1"/>
  <c r="DA160" i="1"/>
  <c r="CZ160" i="1"/>
  <c r="CY160" i="1"/>
  <c r="CW160" i="1"/>
  <c r="CV160" i="1"/>
  <c r="CU160" i="1"/>
  <c r="CS160" i="1"/>
  <c r="CR160" i="1"/>
  <c r="CQ160" i="1"/>
  <c r="CP160" i="1"/>
  <c r="CO160" i="1"/>
  <c r="CN160" i="1"/>
  <c r="CM160" i="1"/>
  <c r="CL160" i="1"/>
  <c r="CJ160" i="1"/>
  <c r="CI160" i="1"/>
  <c r="CH160" i="1"/>
  <c r="CG160" i="1"/>
  <c r="CF160" i="1"/>
  <c r="CE160" i="1"/>
  <c r="CC160" i="1"/>
  <c r="CB160" i="1"/>
  <c r="CA160" i="1"/>
  <c r="BY160" i="1"/>
  <c r="BV160" i="1"/>
  <c r="BU160" i="1"/>
  <c r="BT160" i="1"/>
  <c r="BR160" i="1"/>
  <c r="BQ160" i="1"/>
  <c r="BO160" i="1"/>
  <c r="BN160" i="1"/>
  <c r="BL160" i="1"/>
  <c r="BK160" i="1"/>
  <c r="BJ160" i="1"/>
  <c r="BF160" i="1"/>
  <c r="BE160" i="1"/>
  <c r="BD160" i="1"/>
  <c r="BC160" i="1"/>
  <c r="BB160" i="1"/>
  <c r="BA160" i="1"/>
  <c r="AZ160" i="1"/>
  <c r="AY160" i="1"/>
  <c r="AX160" i="1"/>
  <c r="AW160" i="1"/>
  <c r="AV160" i="1"/>
  <c r="AU160" i="1"/>
  <c r="AT160" i="1"/>
  <c r="AS160" i="1"/>
  <c r="AR160" i="1"/>
  <c r="AQ160" i="1"/>
  <c r="AP160" i="1"/>
  <c r="AO160" i="1"/>
  <c r="AN160" i="1"/>
  <c r="AM160" i="1"/>
  <c r="AL160" i="1"/>
  <c r="AK160" i="1"/>
  <c r="AJ160" i="1"/>
  <c r="AI160" i="1"/>
  <c r="AH160" i="1"/>
  <c r="AG160" i="1"/>
  <c r="AF160" i="1"/>
  <c r="AE160" i="1"/>
  <c r="AD160" i="1"/>
  <c r="AC160" i="1"/>
  <c r="AB160" i="1"/>
  <c r="AA160" i="1"/>
  <c r="Z160" i="1"/>
  <c r="Y160" i="1"/>
  <c r="X160" i="1"/>
  <c r="W160" i="1"/>
  <c r="V160" i="1"/>
  <c r="U160" i="1"/>
  <c r="DL159" i="1"/>
  <c r="DK159" i="1"/>
  <c r="DJ159" i="1"/>
  <c r="DI159" i="1"/>
  <c r="DF159" i="1"/>
  <c r="DE159" i="1"/>
  <c r="DD159" i="1"/>
  <c r="DC159" i="1"/>
  <c r="DA159" i="1"/>
  <c r="CZ159" i="1"/>
  <c r="CY159" i="1"/>
  <c r="CW159" i="1"/>
  <c r="CV159" i="1"/>
  <c r="CU159" i="1"/>
  <c r="CS159" i="1"/>
  <c r="CR159" i="1"/>
  <c r="CQ159" i="1"/>
  <c r="CP159" i="1"/>
  <c r="CO159" i="1"/>
  <c r="CN159" i="1"/>
  <c r="CM159" i="1"/>
  <c r="CL159" i="1"/>
  <c r="CJ159" i="1"/>
  <c r="CI159" i="1"/>
  <c r="CH159" i="1"/>
  <c r="CG159" i="1"/>
  <c r="CF159" i="1"/>
  <c r="CE159" i="1"/>
  <c r="CC159" i="1"/>
  <c r="CB159" i="1"/>
  <c r="CA159" i="1"/>
  <c r="BY159" i="1"/>
  <c r="BV159" i="1"/>
  <c r="BU159" i="1"/>
  <c r="BT159" i="1"/>
  <c r="BR159" i="1"/>
  <c r="BQ159" i="1"/>
  <c r="BO159" i="1"/>
  <c r="BN159" i="1"/>
  <c r="BL159" i="1"/>
  <c r="BK159" i="1"/>
  <c r="BJ159" i="1"/>
  <c r="BF159" i="1"/>
  <c r="BE159" i="1"/>
  <c r="BD159" i="1"/>
  <c r="BC159" i="1"/>
  <c r="BB159" i="1"/>
  <c r="BA159" i="1"/>
  <c r="AZ159" i="1"/>
  <c r="AY159" i="1"/>
  <c r="AX159" i="1"/>
  <c r="AW159" i="1"/>
  <c r="AV159" i="1"/>
  <c r="AU159" i="1"/>
  <c r="AT159" i="1"/>
  <c r="AS159" i="1"/>
  <c r="AR159" i="1"/>
  <c r="AQ159" i="1"/>
  <c r="AP159" i="1"/>
  <c r="AO159" i="1"/>
  <c r="AN159" i="1"/>
  <c r="AM159" i="1"/>
  <c r="AL159" i="1"/>
  <c r="AK159" i="1"/>
  <c r="AJ159" i="1"/>
  <c r="AI159" i="1"/>
  <c r="AH159" i="1"/>
  <c r="AG159" i="1"/>
  <c r="AF159" i="1"/>
  <c r="AE159" i="1"/>
  <c r="AD159" i="1"/>
  <c r="AC159" i="1"/>
  <c r="AB159" i="1"/>
  <c r="AA159" i="1"/>
  <c r="Z159" i="1"/>
  <c r="Y159" i="1"/>
  <c r="X159" i="1"/>
  <c r="W159" i="1"/>
  <c r="V159" i="1"/>
  <c r="U159" i="1"/>
  <c r="DL158" i="1"/>
  <c r="DK158" i="1"/>
  <c r="DJ158" i="1"/>
  <c r="DI158" i="1"/>
  <c r="DF158" i="1"/>
  <c r="DE158" i="1"/>
  <c r="DD158" i="1"/>
  <c r="DC158" i="1"/>
  <c r="DA158" i="1"/>
  <c r="CZ158" i="1"/>
  <c r="CY158" i="1"/>
  <c r="CW158" i="1"/>
  <c r="CV158" i="1"/>
  <c r="CU158" i="1"/>
  <c r="CS158" i="1"/>
  <c r="CR158" i="1"/>
  <c r="CQ158" i="1"/>
  <c r="CP158" i="1"/>
  <c r="CO158" i="1"/>
  <c r="CN158" i="1"/>
  <c r="CM158" i="1"/>
  <c r="CL158" i="1"/>
  <c r="CJ158" i="1"/>
  <c r="CI158" i="1"/>
  <c r="CH158" i="1"/>
  <c r="CG158" i="1"/>
  <c r="CF158" i="1"/>
  <c r="CE158" i="1"/>
  <c r="CC158" i="1"/>
  <c r="CB158" i="1"/>
  <c r="CA158" i="1"/>
  <c r="BY158" i="1"/>
  <c r="BV158" i="1"/>
  <c r="BU158" i="1"/>
  <c r="BT158" i="1"/>
  <c r="BR158" i="1"/>
  <c r="BQ158" i="1"/>
  <c r="BO158" i="1"/>
  <c r="BN158" i="1"/>
  <c r="BL158" i="1"/>
  <c r="BK158" i="1"/>
  <c r="BJ158" i="1"/>
  <c r="BF158" i="1"/>
  <c r="BE158" i="1"/>
  <c r="BD158" i="1"/>
  <c r="BC158" i="1"/>
  <c r="BB158" i="1"/>
  <c r="BA158" i="1"/>
  <c r="AZ158" i="1"/>
  <c r="AY158" i="1"/>
  <c r="AX158" i="1"/>
  <c r="AW158" i="1"/>
  <c r="AV158" i="1"/>
  <c r="AU158" i="1"/>
  <c r="AT158" i="1"/>
  <c r="AS158" i="1"/>
  <c r="AR158" i="1"/>
  <c r="AQ158" i="1"/>
  <c r="AP158" i="1"/>
  <c r="AO158" i="1"/>
  <c r="AN158" i="1"/>
  <c r="AM158" i="1"/>
  <c r="AL158" i="1"/>
  <c r="AK158" i="1"/>
  <c r="AJ158" i="1"/>
  <c r="AI158" i="1"/>
  <c r="AH158" i="1"/>
  <c r="AG158" i="1"/>
  <c r="AF158" i="1"/>
  <c r="AE158" i="1"/>
  <c r="AD158" i="1"/>
  <c r="AC158" i="1"/>
  <c r="AB158" i="1"/>
  <c r="AA158" i="1"/>
  <c r="Z158" i="1"/>
  <c r="Y158" i="1"/>
  <c r="X158" i="1"/>
  <c r="W158" i="1"/>
  <c r="V158" i="1"/>
  <c r="U158" i="1"/>
  <c r="DL157" i="1"/>
  <c r="DK157" i="1"/>
  <c r="DJ157" i="1"/>
  <c r="DI157" i="1"/>
  <c r="DF157" i="1"/>
  <c r="DE157" i="1"/>
  <c r="DD157" i="1"/>
  <c r="DC157" i="1"/>
  <c r="DA157" i="1"/>
  <c r="CZ157" i="1"/>
  <c r="CY157" i="1"/>
  <c r="CW157" i="1"/>
  <c r="CV157" i="1"/>
  <c r="CU157" i="1"/>
  <c r="CS157" i="1"/>
  <c r="CR157" i="1"/>
  <c r="CQ157" i="1"/>
  <c r="CP157" i="1"/>
  <c r="CO157" i="1"/>
  <c r="CN157" i="1"/>
  <c r="CM157" i="1"/>
  <c r="CL157" i="1"/>
  <c r="CJ157" i="1"/>
  <c r="CI157" i="1"/>
  <c r="CH157" i="1"/>
  <c r="CG157" i="1"/>
  <c r="CF157" i="1"/>
  <c r="CE157" i="1"/>
  <c r="CC157" i="1"/>
  <c r="CB157" i="1"/>
  <c r="CA157" i="1"/>
  <c r="BY157" i="1"/>
  <c r="BV157" i="1"/>
  <c r="BU157" i="1"/>
  <c r="BT157" i="1"/>
  <c r="BR157" i="1"/>
  <c r="BQ157" i="1"/>
  <c r="BO157" i="1"/>
  <c r="BN157" i="1"/>
  <c r="BL157" i="1"/>
  <c r="BK157" i="1"/>
  <c r="BJ157" i="1"/>
  <c r="BF157" i="1"/>
  <c r="BE157" i="1"/>
  <c r="BD157" i="1"/>
  <c r="BC157" i="1"/>
  <c r="BB157" i="1"/>
  <c r="BA157" i="1"/>
  <c r="AZ157" i="1"/>
  <c r="AY157" i="1"/>
  <c r="AX157" i="1"/>
  <c r="AW157" i="1"/>
  <c r="AV157" i="1"/>
  <c r="AU157" i="1"/>
  <c r="AT157" i="1"/>
  <c r="AS157" i="1"/>
  <c r="AR157" i="1"/>
  <c r="AQ157" i="1"/>
  <c r="AP157" i="1"/>
  <c r="AO157" i="1"/>
  <c r="AN157" i="1"/>
  <c r="AM157" i="1"/>
  <c r="AL157" i="1"/>
  <c r="AK157" i="1"/>
  <c r="AJ157" i="1"/>
  <c r="AI157" i="1"/>
  <c r="AH157" i="1"/>
  <c r="AG157" i="1"/>
  <c r="AF157" i="1"/>
  <c r="AE157" i="1"/>
  <c r="AD157" i="1"/>
  <c r="AC157" i="1"/>
  <c r="AB157" i="1"/>
  <c r="AA157" i="1"/>
  <c r="Z157" i="1"/>
  <c r="Y157" i="1"/>
  <c r="X157" i="1"/>
  <c r="W157" i="1"/>
  <c r="V157" i="1"/>
  <c r="U157" i="1"/>
  <c r="DL156" i="1"/>
  <c r="DK156" i="1"/>
  <c r="DJ156" i="1"/>
  <c r="DI156" i="1"/>
  <c r="DF156" i="1"/>
  <c r="DE156" i="1"/>
  <c r="DD156" i="1"/>
  <c r="DC156" i="1"/>
  <c r="DA156" i="1"/>
  <c r="CZ156" i="1"/>
  <c r="CY156" i="1"/>
  <c r="CW156" i="1"/>
  <c r="CV156" i="1"/>
  <c r="CU156" i="1"/>
  <c r="CS156" i="1"/>
  <c r="CR156" i="1"/>
  <c r="CQ156" i="1"/>
  <c r="CP156" i="1"/>
  <c r="CO156" i="1"/>
  <c r="CN156" i="1"/>
  <c r="CM156" i="1"/>
  <c r="CL156" i="1"/>
  <c r="CJ156" i="1"/>
  <c r="CI156" i="1"/>
  <c r="CH156" i="1"/>
  <c r="CG156" i="1"/>
  <c r="CF156" i="1"/>
  <c r="CE156" i="1"/>
  <c r="CC156" i="1"/>
  <c r="CB156" i="1"/>
  <c r="CA156" i="1"/>
  <c r="BY156" i="1"/>
  <c r="BV156" i="1"/>
  <c r="BU156" i="1"/>
  <c r="BT156" i="1"/>
  <c r="BR156" i="1"/>
  <c r="BQ156" i="1"/>
  <c r="BO156" i="1"/>
  <c r="BN156" i="1"/>
  <c r="BL156" i="1"/>
  <c r="BK156" i="1"/>
  <c r="BJ156" i="1"/>
  <c r="BF156" i="1"/>
  <c r="BE156" i="1"/>
  <c r="BD156" i="1"/>
  <c r="BC156" i="1"/>
  <c r="BB156" i="1"/>
  <c r="BA156" i="1"/>
  <c r="AZ156" i="1"/>
  <c r="AY156" i="1"/>
  <c r="AX156" i="1"/>
  <c r="AW156" i="1"/>
  <c r="AV156" i="1"/>
  <c r="AU156" i="1"/>
  <c r="AT156" i="1"/>
  <c r="AS156" i="1"/>
  <c r="AR156" i="1"/>
  <c r="AQ156" i="1"/>
  <c r="AP156" i="1"/>
  <c r="AO156" i="1"/>
  <c r="AN156" i="1"/>
  <c r="AM156" i="1"/>
  <c r="AL156" i="1"/>
  <c r="AK156" i="1"/>
  <c r="AJ156" i="1"/>
  <c r="AI156" i="1"/>
  <c r="AH156" i="1"/>
  <c r="AG156" i="1"/>
  <c r="AF156" i="1"/>
  <c r="AE156" i="1"/>
  <c r="AD156" i="1"/>
  <c r="AC156" i="1"/>
  <c r="AB156" i="1"/>
  <c r="AA156" i="1"/>
  <c r="Z156" i="1"/>
  <c r="Y156" i="1"/>
  <c r="X156" i="1"/>
  <c r="W156" i="1"/>
  <c r="V156" i="1"/>
  <c r="U156" i="1"/>
  <c r="DL155" i="1"/>
  <c r="DK155" i="1"/>
  <c r="DJ155" i="1"/>
  <c r="DI155" i="1"/>
  <c r="DF155" i="1"/>
  <c r="DE155" i="1"/>
  <c r="DD155" i="1"/>
  <c r="DC155" i="1"/>
  <c r="DA155" i="1"/>
  <c r="CZ155" i="1"/>
  <c r="CY155" i="1"/>
  <c r="CW155" i="1"/>
  <c r="CV155" i="1"/>
  <c r="CU155" i="1"/>
  <c r="CS155" i="1"/>
  <c r="CR155" i="1"/>
  <c r="CQ155" i="1"/>
  <c r="CP155" i="1"/>
  <c r="CO155" i="1"/>
  <c r="CN155" i="1"/>
  <c r="CM155" i="1"/>
  <c r="CL155" i="1"/>
  <c r="CJ155" i="1"/>
  <c r="CI155" i="1"/>
  <c r="CH155" i="1"/>
  <c r="CG155" i="1"/>
  <c r="CF155" i="1"/>
  <c r="CE155" i="1"/>
  <c r="CC155" i="1"/>
  <c r="CB155" i="1"/>
  <c r="CA155" i="1"/>
  <c r="BY155" i="1"/>
  <c r="BV155" i="1"/>
  <c r="BU155" i="1"/>
  <c r="BT155" i="1"/>
  <c r="BR155" i="1"/>
  <c r="BQ155" i="1"/>
  <c r="BO155" i="1"/>
  <c r="BN155" i="1"/>
  <c r="BL155" i="1"/>
  <c r="BK155" i="1"/>
  <c r="BJ155" i="1"/>
  <c r="BF155" i="1"/>
  <c r="BE155" i="1"/>
  <c r="BD155" i="1"/>
  <c r="BC155" i="1"/>
  <c r="BB155" i="1"/>
  <c r="BA155" i="1"/>
  <c r="AZ155" i="1"/>
  <c r="AY155" i="1"/>
  <c r="AX155" i="1"/>
  <c r="AW155" i="1"/>
  <c r="AV155" i="1"/>
  <c r="AU155" i="1"/>
  <c r="AT155" i="1"/>
  <c r="AS155" i="1"/>
  <c r="AR155" i="1"/>
  <c r="AQ155" i="1"/>
  <c r="AP155" i="1"/>
  <c r="AO155" i="1"/>
  <c r="AN155" i="1"/>
  <c r="AM155" i="1"/>
  <c r="AL155" i="1"/>
  <c r="AK155" i="1"/>
  <c r="AJ155" i="1"/>
  <c r="AI155" i="1"/>
  <c r="AH155" i="1"/>
  <c r="AG155" i="1"/>
  <c r="AF155" i="1"/>
  <c r="AE155" i="1"/>
  <c r="AD155" i="1"/>
  <c r="AC155" i="1"/>
  <c r="AB155" i="1"/>
  <c r="AA155" i="1"/>
  <c r="Z155" i="1"/>
  <c r="Y155" i="1"/>
  <c r="X155" i="1"/>
  <c r="W155" i="1"/>
  <c r="V155" i="1"/>
  <c r="U155" i="1"/>
  <c r="DL154" i="1"/>
  <c r="DK154" i="1"/>
  <c r="DJ154" i="1"/>
  <c r="DI154" i="1"/>
  <c r="DF154" i="1"/>
  <c r="DE154" i="1"/>
  <c r="DD154" i="1"/>
  <c r="DC154" i="1"/>
  <c r="DA154" i="1"/>
  <c r="CZ154" i="1"/>
  <c r="CY154" i="1"/>
  <c r="CW154" i="1"/>
  <c r="CV154" i="1"/>
  <c r="CU154" i="1"/>
  <c r="CS154" i="1"/>
  <c r="CR154" i="1"/>
  <c r="CQ154" i="1"/>
  <c r="CP154" i="1"/>
  <c r="CO154" i="1"/>
  <c r="CN154" i="1"/>
  <c r="CM154" i="1"/>
  <c r="CL154" i="1"/>
  <c r="CJ154" i="1"/>
  <c r="CI154" i="1"/>
  <c r="CH154" i="1"/>
  <c r="CG154" i="1"/>
  <c r="CF154" i="1"/>
  <c r="CE154" i="1"/>
  <c r="CC154" i="1"/>
  <c r="CB154" i="1"/>
  <c r="CA154" i="1"/>
  <c r="BY154" i="1"/>
  <c r="BV154" i="1"/>
  <c r="BU154" i="1"/>
  <c r="BT154" i="1"/>
  <c r="BR154" i="1"/>
  <c r="BQ154" i="1"/>
  <c r="BO154" i="1"/>
  <c r="BN154" i="1"/>
  <c r="BL154" i="1"/>
  <c r="BK154" i="1"/>
  <c r="BJ154" i="1"/>
  <c r="BF154" i="1"/>
  <c r="BE154" i="1"/>
  <c r="BD154" i="1"/>
  <c r="BC154" i="1"/>
  <c r="BB154" i="1"/>
  <c r="BA154" i="1"/>
  <c r="AZ154" i="1"/>
  <c r="AY154" i="1"/>
  <c r="AX154" i="1"/>
  <c r="AW154" i="1"/>
  <c r="AV154" i="1"/>
  <c r="AU154" i="1"/>
  <c r="AT154" i="1"/>
  <c r="AS154" i="1"/>
  <c r="AR154" i="1"/>
  <c r="AQ154" i="1"/>
  <c r="AP154" i="1"/>
  <c r="AO154" i="1"/>
  <c r="AN154" i="1"/>
  <c r="AM154" i="1"/>
  <c r="AL154" i="1"/>
  <c r="AK154" i="1"/>
  <c r="AJ154" i="1"/>
  <c r="AI154" i="1"/>
  <c r="AH154" i="1"/>
  <c r="AG154" i="1"/>
  <c r="AF154" i="1"/>
  <c r="AE154" i="1"/>
  <c r="AD154" i="1"/>
  <c r="AC154" i="1"/>
  <c r="AB154" i="1"/>
  <c r="AA154" i="1"/>
  <c r="Z154" i="1"/>
  <c r="Y154" i="1"/>
  <c r="X154" i="1"/>
  <c r="W154" i="1"/>
  <c r="V154" i="1"/>
  <c r="U154" i="1"/>
  <c r="DL153" i="1"/>
  <c r="DK153" i="1"/>
  <c r="DJ153" i="1"/>
  <c r="DI153" i="1"/>
  <c r="DF153" i="1"/>
  <c r="DE153" i="1"/>
  <c r="DD153" i="1"/>
  <c r="DC153" i="1"/>
  <c r="DA153" i="1"/>
  <c r="CZ153" i="1"/>
  <c r="CY153" i="1"/>
  <c r="CW153" i="1"/>
  <c r="CV153" i="1"/>
  <c r="CU153" i="1"/>
  <c r="CS153" i="1"/>
  <c r="CR153" i="1"/>
  <c r="CQ153" i="1"/>
  <c r="CP153" i="1"/>
  <c r="CO153" i="1"/>
  <c r="CN153" i="1"/>
  <c r="CM153" i="1"/>
  <c r="CL153" i="1"/>
  <c r="CJ153" i="1"/>
  <c r="CI153" i="1"/>
  <c r="CH153" i="1"/>
  <c r="CG153" i="1"/>
  <c r="CF153" i="1"/>
  <c r="CE153" i="1"/>
  <c r="CC153" i="1"/>
  <c r="CB153" i="1"/>
  <c r="CA153" i="1"/>
  <c r="BY153" i="1"/>
  <c r="BV153" i="1"/>
  <c r="BU153" i="1"/>
  <c r="BT153" i="1"/>
  <c r="BR153" i="1"/>
  <c r="BQ153" i="1"/>
  <c r="BO153" i="1"/>
  <c r="BN153" i="1"/>
  <c r="BL153" i="1"/>
  <c r="BK153" i="1"/>
  <c r="BJ153" i="1"/>
  <c r="BF153" i="1"/>
  <c r="BE153" i="1"/>
  <c r="BD153" i="1"/>
  <c r="BC153" i="1"/>
  <c r="BB153" i="1"/>
  <c r="BA153" i="1"/>
  <c r="AZ153" i="1"/>
  <c r="AY153" i="1"/>
  <c r="AX153" i="1"/>
  <c r="AW153" i="1"/>
  <c r="AV153" i="1"/>
  <c r="AU153" i="1"/>
  <c r="AT153" i="1"/>
  <c r="AS153" i="1"/>
  <c r="AR153" i="1"/>
  <c r="AQ153" i="1"/>
  <c r="AP153" i="1"/>
  <c r="AO153" i="1"/>
  <c r="AN153" i="1"/>
  <c r="AM153" i="1"/>
  <c r="AL153" i="1"/>
  <c r="AK153" i="1"/>
  <c r="AJ153" i="1"/>
  <c r="AI153" i="1"/>
  <c r="AH153" i="1"/>
  <c r="AG153" i="1"/>
  <c r="AF153" i="1"/>
  <c r="AE153" i="1"/>
  <c r="AD153" i="1"/>
  <c r="AC153" i="1"/>
  <c r="AB153" i="1"/>
  <c r="AA153" i="1"/>
  <c r="Z153" i="1"/>
  <c r="Y153" i="1"/>
  <c r="X153" i="1"/>
  <c r="W153" i="1"/>
  <c r="V153" i="1"/>
  <c r="U153" i="1"/>
  <c r="DL152" i="1"/>
  <c r="DK152" i="1"/>
  <c r="DJ152" i="1"/>
  <c r="DI152" i="1"/>
  <c r="DF152" i="1"/>
  <c r="DE152" i="1"/>
  <c r="DD152" i="1"/>
  <c r="DC152" i="1"/>
  <c r="DA152" i="1"/>
  <c r="CZ152" i="1"/>
  <c r="CY152" i="1"/>
  <c r="CW152" i="1"/>
  <c r="CV152" i="1"/>
  <c r="CU152" i="1"/>
  <c r="CS152" i="1"/>
  <c r="CR152" i="1"/>
  <c r="CQ152" i="1"/>
  <c r="CP152" i="1"/>
  <c r="CO152" i="1"/>
  <c r="CN152" i="1"/>
  <c r="CM152" i="1"/>
  <c r="CL152" i="1"/>
  <c r="CJ152" i="1"/>
  <c r="CI152" i="1"/>
  <c r="CH152" i="1"/>
  <c r="CG152" i="1"/>
  <c r="CF152" i="1"/>
  <c r="CE152" i="1"/>
  <c r="CC152" i="1"/>
  <c r="CB152" i="1"/>
  <c r="CA152" i="1"/>
  <c r="BY152" i="1"/>
  <c r="BV152" i="1"/>
  <c r="BU152" i="1"/>
  <c r="BT152" i="1"/>
  <c r="BR152" i="1"/>
  <c r="BQ152" i="1"/>
  <c r="BO152" i="1"/>
  <c r="BN152" i="1"/>
  <c r="BL152" i="1"/>
  <c r="BK152" i="1"/>
  <c r="BJ152" i="1"/>
  <c r="BF152" i="1"/>
  <c r="BE152" i="1"/>
  <c r="BD152" i="1"/>
  <c r="BC152" i="1"/>
  <c r="BB152" i="1"/>
  <c r="BA152" i="1"/>
  <c r="AZ152" i="1"/>
  <c r="AY152" i="1"/>
  <c r="AX152" i="1"/>
  <c r="AW152" i="1"/>
  <c r="AV152" i="1"/>
  <c r="AU152" i="1"/>
  <c r="AT152" i="1"/>
  <c r="AS152" i="1"/>
  <c r="AR152" i="1"/>
  <c r="AQ152" i="1"/>
  <c r="AP152" i="1"/>
  <c r="AO152" i="1"/>
  <c r="AN152" i="1"/>
  <c r="AM152" i="1"/>
  <c r="AL152" i="1"/>
  <c r="AK152" i="1"/>
  <c r="AJ152" i="1"/>
  <c r="AI152" i="1"/>
  <c r="AH152" i="1"/>
  <c r="AG152" i="1"/>
  <c r="AF152" i="1"/>
  <c r="AE152" i="1"/>
  <c r="AD152" i="1"/>
  <c r="AC152" i="1"/>
  <c r="AB152" i="1"/>
  <c r="AA152" i="1"/>
  <c r="Z152" i="1"/>
  <c r="Y152" i="1"/>
  <c r="X152" i="1"/>
  <c r="W152" i="1"/>
  <c r="V152" i="1"/>
  <c r="U152" i="1"/>
  <c r="DL151" i="1"/>
  <c r="DK151" i="1"/>
  <c r="DJ151" i="1"/>
  <c r="DI151" i="1"/>
  <c r="DF151" i="1"/>
  <c r="DE151" i="1"/>
  <c r="DD151" i="1"/>
  <c r="DC151" i="1"/>
  <c r="DA151" i="1"/>
  <c r="CZ151" i="1"/>
  <c r="CY151" i="1"/>
  <c r="CW151" i="1"/>
  <c r="CV151" i="1"/>
  <c r="CU151" i="1"/>
  <c r="CS151" i="1"/>
  <c r="CR151" i="1"/>
  <c r="CQ151" i="1"/>
  <c r="CP151" i="1"/>
  <c r="CO151" i="1"/>
  <c r="CN151" i="1"/>
  <c r="CM151" i="1"/>
  <c r="CL151" i="1"/>
  <c r="CJ151" i="1"/>
  <c r="CI151" i="1"/>
  <c r="CH151" i="1"/>
  <c r="CG151" i="1"/>
  <c r="CF151" i="1"/>
  <c r="CE151" i="1"/>
  <c r="CC151" i="1"/>
  <c r="CB151" i="1"/>
  <c r="CA151" i="1"/>
  <c r="BY151" i="1"/>
  <c r="BV151" i="1"/>
  <c r="BU151" i="1"/>
  <c r="BT151" i="1"/>
  <c r="BR151" i="1"/>
  <c r="BQ151" i="1"/>
  <c r="BO151" i="1"/>
  <c r="BN151" i="1"/>
  <c r="BL151" i="1"/>
  <c r="BK151" i="1"/>
  <c r="BJ151" i="1"/>
  <c r="BF151" i="1"/>
  <c r="BE151" i="1"/>
  <c r="BD151" i="1"/>
  <c r="BC151" i="1"/>
  <c r="BB151" i="1"/>
  <c r="BA151" i="1"/>
  <c r="AZ151" i="1"/>
  <c r="AY151" i="1"/>
  <c r="AX151" i="1"/>
  <c r="AW151" i="1"/>
  <c r="AV151" i="1"/>
  <c r="AU151" i="1"/>
  <c r="AT151" i="1"/>
  <c r="AS151" i="1"/>
  <c r="AR151" i="1"/>
  <c r="AQ151" i="1"/>
  <c r="AP151" i="1"/>
  <c r="AO151" i="1"/>
  <c r="AN151" i="1"/>
  <c r="AM151" i="1"/>
  <c r="AL151" i="1"/>
  <c r="AK151" i="1"/>
  <c r="AJ151" i="1"/>
  <c r="AI151" i="1"/>
  <c r="AH151" i="1"/>
  <c r="AG151" i="1"/>
  <c r="AF151" i="1"/>
  <c r="AE151" i="1"/>
  <c r="AD151" i="1"/>
  <c r="AC151" i="1"/>
  <c r="AB151" i="1"/>
  <c r="AA151" i="1"/>
  <c r="Z151" i="1"/>
  <c r="Y151" i="1"/>
  <c r="X151" i="1"/>
  <c r="W151" i="1"/>
  <c r="V151" i="1"/>
  <c r="U151" i="1"/>
  <c r="DL150" i="1"/>
  <c r="DK150" i="1"/>
  <c r="DJ150" i="1"/>
  <c r="DI150" i="1"/>
  <c r="DF150" i="1"/>
  <c r="DE150" i="1"/>
  <c r="DD150" i="1"/>
  <c r="DC150" i="1"/>
  <c r="DA150" i="1"/>
  <c r="CZ150" i="1"/>
  <c r="CY150" i="1"/>
  <c r="CW150" i="1"/>
  <c r="CV150" i="1"/>
  <c r="CU150" i="1"/>
  <c r="CS150" i="1"/>
  <c r="CR150" i="1"/>
  <c r="CQ150" i="1"/>
  <c r="CP150" i="1"/>
  <c r="CO150" i="1"/>
  <c r="CN150" i="1"/>
  <c r="CM150" i="1"/>
  <c r="CL150" i="1"/>
  <c r="CJ150" i="1"/>
  <c r="CI150" i="1"/>
  <c r="CH150" i="1"/>
  <c r="CG150" i="1"/>
  <c r="CF150" i="1"/>
  <c r="CE150" i="1"/>
  <c r="CC150" i="1"/>
  <c r="CB150" i="1"/>
  <c r="CA150" i="1"/>
  <c r="BY150" i="1"/>
  <c r="BV150" i="1"/>
  <c r="BU150" i="1"/>
  <c r="BT150" i="1"/>
  <c r="BR150" i="1"/>
  <c r="BQ150" i="1"/>
  <c r="BO150" i="1"/>
  <c r="BN150" i="1"/>
  <c r="BL150" i="1"/>
  <c r="BK150" i="1"/>
  <c r="BJ150" i="1"/>
  <c r="BF150" i="1"/>
  <c r="BE150" i="1"/>
  <c r="BD150" i="1"/>
  <c r="BC150" i="1"/>
  <c r="BB150" i="1"/>
  <c r="BA150" i="1"/>
  <c r="AZ150" i="1"/>
  <c r="AY150" i="1"/>
  <c r="AX150" i="1"/>
  <c r="AW150" i="1"/>
  <c r="AV150" i="1"/>
  <c r="AU150" i="1"/>
  <c r="AT150" i="1"/>
  <c r="AS150" i="1"/>
  <c r="AR150" i="1"/>
  <c r="AQ150" i="1"/>
  <c r="AP150" i="1"/>
  <c r="AO150" i="1"/>
  <c r="AN150" i="1"/>
  <c r="AM150" i="1"/>
  <c r="AL150" i="1"/>
  <c r="AK150" i="1"/>
  <c r="AJ150" i="1"/>
  <c r="AI150" i="1"/>
  <c r="AH150" i="1"/>
  <c r="AG150" i="1"/>
  <c r="AF150" i="1"/>
  <c r="AE150" i="1"/>
  <c r="AD150" i="1"/>
  <c r="AC150" i="1"/>
  <c r="AB150" i="1"/>
  <c r="AA150" i="1"/>
  <c r="Z150" i="1"/>
  <c r="Y150" i="1"/>
  <c r="X150" i="1"/>
  <c r="W150" i="1"/>
  <c r="V150" i="1"/>
  <c r="U150" i="1"/>
  <c r="DL149" i="1"/>
  <c r="DK149" i="1"/>
  <c r="DJ149" i="1"/>
  <c r="DI149" i="1"/>
  <c r="DF149" i="1"/>
  <c r="DE149" i="1"/>
  <c r="DD149" i="1"/>
  <c r="DC149" i="1"/>
  <c r="DA149" i="1"/>
  <c r="CZ149" i="1"/>
  <c r="CY149" i="1"/>
  <c r="CW149" i="1"/>
  <c r="CV149" i="1"/>
  <c r="CU149" i="1"/>
  <c r="CS149" i="1"/>
  <c r="CR149" i="1"/>
  <c r="CQ149" i="1"/>
  <c r="CP149" i="1"/>
  <c r="CO149" i="1"/>
  <c r="CN149" i="1"/>
  <c r="CM149" i="1"/>
  <c r="CL149" i="1"/>
  <c r="CJ149" i="1"/>
  <c r="CI149" i="1"/>
  <c r="CH149" i="1"/>
  <c r="CG149" i="1"/>
  <c r="CF149" i="1"/>
  <c r="CE149" i="1"/>
  <c r="CC149" i="1"/>
  <c r="CB149" i="1"/>
  <c r="CA149" i="1"/>
  <c r="BY149" i="1"/>
  <c r="BV149" i="1"/>
  <c r="BU149" i="1"/>
  <c r="BT149" i="1"/>
  <c r="BR149" i="1"/>
  <c r="BQ149" i="1"/>
  <c r="BO149" i="1"/>
  <c r="BN149" i="1"/>
  <c r="BL149" i="1"/>
  <c r="BK149" i="1"/>
  <c r="BJ149" i="1"/>
  <c r="BF149" i="1"/>
  <c r="BE149" i="1"/>
  <c r="BD149" i="1"/>
  <c r="BC149" i="1"/>
  <c r="BB149" i="1"/>
  <c r="BA149" i="1"/>
  <c r="AZ149" i="1"/>
  <c r="AY149" i="1"/>
  <c r="AX149" i="1"/>
  <c r="AW149" i="1"/>
  <c r="AV149" i="1"/>
  <c r="AU149" i="1"/>
  <c r="AT149" i="1"/>
  <c r="AS149" i="1"/>
  <c r="AR149" i="1"/>
  <c r="AQ149" i="1"/>
  <c r="AP149" i="1"/>
  <c r="AO149" i="1"/>
  <c r="AN149" i="1"/>
  <c r="AM149" i="1"/>
  <c r="AL149" i="1"/>
  <c r="AK149" i="1"/>
  <c r="AJ149" i="1"/>
  <c r="AI149" i="1"/>
  <c r="AH149" i="1"/>
  <c r="AG149" i="1"/>
  <c r="AF149" i="1"/>
  <c r="AE149" i="1"/>
  <c r="AD149" i="1"/>
  <c r="AC149" i="1"/>
  <c r="AB149" i="1"/>
  <c r="AA149" i="1"/>
  <c r="Z149" i="1"/>
  <c r="Y149" i="1"/>
  <c r="X149" i="1"/>
  <c r="W149" i="1"/>
  <c r="V149" i="1"/>
  <c r="U149" i="1"/>
  <c r="DL148" i="1"/>
  <c r="DK148" i="1"/>
  <c r="DJ148" i="1"/>
  <c r="DI148" i="1"/>
  <c r="DF148" i="1"/>
  <c r="DE148" i="1"/>
  <c r="DD148" i="1"/>
  <c r="DC148" i="1"/>
  <c r="DA148" i="1"/>
  <c r="CZ148" i="1"/>
  <c r="CY148" i="1"/>
  <c r="CW148" i="1"/>
  <c r="CV148" i="1"/>
  <c r="CU148" i="1"/>
  <c r="CS148" i="1"/>
  <c r="CR148" i="1"/>
  <c r="CQ148" i="1"/>
  <c r="CP148" i="1"/>
  <c r="CO148" i="1"/>
  <c r="CN148" i="1"/>
  <c r="CM148" i="1"/>
  <c r="CL148" i="1"/>
  <c r="CJ148" i="1"/>
  <c r="CI148" i="1"/>
  <c r="CH148" i="1"/>
  <c r="CG148" i="1"/>
  <c r="CF148" i="1"/>
  <c r="CE148" i="1"/>
  <c r="CC148" i="1"/>
  <c r="CB148" i="1"/>
  <c r="CA148" i="1"/>
  <c r="BY148" i="1"/>
  <c r="BV148" i="1"/>
  <c r="BU148" i="1"/>
  <c r="BT148" i="1"/>
  <c r="BR148" i="1"/>
  <c r="BQ148" i="1"/>
  <c r="BO148" i="1"/>
  <c r="BN148" i="1"/>
  <c r="BL148" i="1"/>
  <c r="BK148" i="1"/>
  <c r="BJ148" i="1"/>
  <c r="BF148" i="1"/>
  <c r="BE148" i="1"/>
  <c r="BD148" i="1"/>
  <c r="BC148" i="1"/>
  <c r="BB148" i="1"/>
  <c r="BA148" i="1"/>
  <c r="AZ148" i="1"/>
  <c r="AY148" i="1"/>
  <c r="AX148" i="1"/>
  <c r="AW148" i="1"/>
  <c r="AV148" i="1"/>
  <c r="AU148" i="1"/>
  <c r="AT148" i="1"/>
  <c r="AS148" i="1"/>
  <c r="AR148" i="1"/>
  <c r="AQ148" i="1"/>
  <c r="AP148" i="1"/>
  <c r="AO148" i="1"/>
  <c r="AN148" i="1"/>
  <c r="AM148" i="1"/>
  <c r="AL148" i="1"/>
  <c r="AK148" i="1"/>
  <c r="AJ148" i="1"/>
  <c r="AI148" i="1"/>
  <c r="AH148" i="1"/>
  <c r="AG148" i="1"/>
  <c r="AF148" i="1"/>
  <c r="AE148" i="1"/>
  <c r="AD148" i="1"/>
  <c r="AC148" i="1"/>
  <c r="AB148" i="1"/>
  <c r="AA148" i="1"/>
  <c r="Z148" i="1"/>
  <c r="Y148" i="1"/>
  <c r="X148" i="1"/>
  <c r="W148" i="1"/>
  <c r="V148" i="1"/>
  <c r="U148" i="1"/>
  <c r="DL147" i="1"/>
  <c r="DK147" i="1"/>
  <c r="DJ147" i="1"/>
  <c r="DI147" i="1"/>
  <c r="DF147" i="1"/>
  <c r="DE147" i="1"/>
  <c r="DD147" i="1"/>
  <c r="DC147" i="1"/>
  <c r="DA147" i="1"/>
  <c r="CZ147" i="1"/>
  <c r="CY147" i="1"/>
  <c r="CW147" i="1"/>
  <c r="CV147" i="1"/>
  <c r="CU147" i="1"/>
  <c r="CS147" i="1"/>
  <c r="CR147" i="1"/>
  <c r="CQ147" i="1"/>
  <c r="CP147" i="1"/>
  <c r="CO147" i="1"/>
  <c r="CN147" i="1"/>
  <c r="CM147" i="1"/>
  <c r="CL147" i="1"/>
  <c r="CJ147" i="1"/>
  <c r="CI147" i="1"/>
  <c r="CH147" i="1"/>
  <c r="CG147" i="1"/>
  <c r="CF147" i="1"/>
  <c r="CE147" i="1"/>
  <c r="CC147" i="1"/>
  <c r="CB147" i="1"/>
  <c r="CA147" i="1"/>
  <c r="BY147" i="1"/>
  <c r="BV147" i="1"/>
  <c r="BU147" i="1"/>
  <c r="BT147" i="1"/>
  <c r="BR147" i="1"/>
  <c r="BQ147" i="1"/>
  <c r="BO147" i="1"/>
  <c r="BN147" i="1"/>
  <c r="BL147" i="1"/>
  <c r="BK147" i="1"/>
  <c r="BJ147" i="1"/>
  <c r="BF147" i="1"/>
  <c r="BE147" i="1"/>
  <c r="BD147" i="1"/>
  <c r="BC147" i="1"/>
  <c r="BB147" i="1"/>
  <c r="BA147" i="1"/>
  <c r="AZ147" i="1"/>
  <c r="AY147" i="1"/>
  <c r="AX147" i="1"/>
  <c r="AW147" i="1"/>
  <c r="AV147" i="1"/>
  <c r="AU147" i="1"/>
  <c r="AT147" i="1"/>
  <c r="AS147" i="1"/>
  <c r="AR147" i="1"/>
  <c r="AQ147" i="1"/>
  <c r="AP147" i="1"/>
  <c r="AO147" i="1"/>
  <c r="AN147" i="1"/>
  <c r="AM147" i="1"/>
  <c r="AL147" i="1"/>
  <c r="AK147" i="1"/>
  <c r="AJ147" i="1"/>
  <c r="AI147" i="1"/>
  <c r="AH147" i="1"/>
  <c r="AG147" i="1"/>
  <c r="AF147" i="1"/>
  <c r="AE147" i="1"/>
  <c r="AD147" i="1"/>
  <c r="AC147" i="1"/>
  <c r="AB147" i="1"/>
  <c r="AA147" i="1"/>
  <c r="Z147" i="1"/>
  <c r="Y147" i="1"/>
  <c r="X147" i="1"/>
  <c r="W147" i="1"/>
  <c r="V147" i="1"/>
  <c r="U147" i="1"/>
  <c r="DL146" i="1"/>
  <c r="DK146" i="1"/>
  <c r="DJ146" i="1"/>
  <c r="DI146" i="1"/>
  <c r="DF146" i="1"/>
  <c r="DE146" i="1"/>
  <c r="DD146" i="1"/>
  <c r="DC146" i="1"/>
  <c r="DA146" i="1"/>
  <c r="CZ146" i="1"/>
  <c r="CY146" i="1"/>
  <c r="CW146" i="1"/>
  <c r="CV146" i="1"/>
  <c r="CU146" i="1"/>
  <c r="CS146" i="1"/>
  <c r="CR146" i="1"/>
  <c r="CQ146" i="1"/>
  <c r="CP146" i="1"/>
  <c r="CO146" i="1"/>
  <c r="CN146" i="1"/>
  <c r="CM146" i="1"/>
  <c r="CL146" i="1"/>
  <c r="CJ146" i="1"/>
  <c r="CI146" i="1"/>
  <c r="CH146" i="1"/>
  <c r="CG146" i="1"/>
  <c r="CF146" i="1"/>
  <c r="CE146" i="1"/>
  <c r="CC146" i="1"/>
  <c r="CB146" i="1"/>
  <c r="CA146" i="1"/>
  <c r="BY146" i="1"/>
  <c r="BV146" i="1"/>
  <c r="BU146" i="1"/>
  <c r="BT146" i="1"/>
  <c r="BR146" i="1"/>
  <c r="BQ146" i="1"/>
  <c r="BO146" i="1"/>
  <c r="BN146" i="1"/>
  <c r="BL146" i="1"/>
  <c r="BK146" i="1"/>
  <c r="BJ146" i="1"/>
  <c r="BF146" i="1"/>
  <c r="BE146" i="1"/>
  <c r="BD146" i="1"/>
  <c r="BC146" i="1"/>
  <c r="BB146" i="1"/>
  <c r="BA146" i="1"/>
  <c r="AZ146" i="1"/>
  <c r="AY146" i="1"/>
  <c r="AX146" i="1"/>
  <c r="AW146" i="1"/>
  <c r="AV146" i="1"/>
  <c r="AU146" i="1"/>
  <c r="AT146" i="1"/>
  <c r="AS146" i="1"/>
  <c r="AR146" i="1"/>
  <c r="AQ146" i="1"/>
  <c r="AP146" i="1"/>
  <c r="AO146" i="1"/>
  <c r="AN146" i="1"/>
  <c r="AM146" i="1"/>
  <c r="AL146" i="1"/>
  <c r="AK146" i="1"/>
  <c r="AJ146" i="1"/>
  <c r="AI146" i="1"/>
  <c r="AH146" i="1"/>
  <c r="AG146" i="1"/>
  <c r="AF146" i="1"/>
  <c r="AE146" i="1"/>
  <c r="AD146" i="1"/>
  <c r="AC146" i="1"/>
  <c r="AB146" i="1"/>
  <c r="AA146" i="1"/>
  <c r="Z146" i="1"/>
  <c r="Y146" i="1"/>
  <c r="X146" i="1"/>
  <c r="W146" i="1"/>
  <c r="V146" i="1"/>
  <c r="U146" i="1"/>
  <c r="DL145" i="1"/>
  <c r="DK145" i="1"/>
  <c r="DJ145" i="1"/>
  <c r="DI145" i="1"/>
  <c r="DF145" i="1"/>
  <c r="DE145" i="1"/>
  <c r="DD145" i="1"/>
  <c r="DC145" i="1"/>
  <c r="DA145" i="1"/>
  <c r="CZ145" i="1"/>
  <c r="CY145" i="1"/>
  <c r="CW145" i="1"/>
  <c r="CV145" i="1"/>
  <c r="CU145" i="1"/>
  <c r="CS145" i="1"/>
  <c r="CR145" i="1"/>
  <c r="CQ145" i="1"/>
  <c r="CP145" i="1"/>
  <c r="CO145" i="1"/>
  <c r="CN145" i="1"/>
  <c r="CM145" i="1"/>
  <c r="CL145" i="1"/>
  <c r="CJ145" i="1"/>
  <c r="CI145" i="1"/>
  <c r="CH145" i="1"/>
  <c r="CG145" i="1"/>
  <c r="CF145" i="1"/>
  <c r="CE145" i="1"/>
  <c r="CC145" i="1"/>
  <c r="CB145" i="1"/>
  <c r="CA145" i="1"/>
  <c r="BY145" i="1"/>
  <c r="BV145" i="1"/>
  <c r="BU145" i="1"/>
  <c r="BT145" i="1"/>
  <c r="BR145" i="1"/>
  <c r="BQ145" i="1"/>
  <c r="BO145" i="1"/>
  <c r="BN145" i="1"/>
  <c r="BL145" i="1"/>
  <c r="BK145" i="1"/>
  <c r="BJ145" i="1"/>
  <c r="BF145" i="1"/>
  <c r="BE145" i="1"/>
  <c r="BD145" i="1"/>
  <c r="BC145" i="1"/>
  <c r="BB145" i="1"/>
  <c r="BA145" i="1"/>
  <c r="AZ145" i="1"/>
  <c r="AY145" i="1"/>
  <c r="AX145" i="1"/>
  <c r="AW145" i="1"/>
  <c r="AV145" i="1"/>
  <c r="AU145" i="1"/>
  <c r="AT145" i="1"/>
  <c r="AS145" i="1"/>
  <c r="AR145" i="1"/>
  <c r="AQ145" i="1"/>
  <c r="AP145" i="1"/>
  <c r="AO145" i="1"/>
  <c r="AN145" i="1"/>
  <c r="AM145" i="1"/>
  <c r="AL145" i="1"/>
  <c r="AK145" i="1"/>
  <c r="AJ145" i="1"/>
  <c r="AI145" i="1"/>
  <c r="AH145" i="1"/>
  <c r="AG145" i="1"/>
  <c r="AF145" i="1"/>
  <c r="AE145" i="1"/>
  <c r="AD145" i="1"/>
  <c r="AC145" i="1"/>
  <c r="AB145" i="1"/>
  <c r="AA145" i="1"/>
  <c r="Z145" i="1"/>
  <c r="Y145" i="1"/>
  <c r="X145" i="1"/>
  <c r="W145" i="1"/>
  <c r="V145" i="1"/>
  <c r="U145" i="1"/>
  <c r="DL144" i="1"/>
  <c r="DK144" i="1"/>
  <c r="DJ144" i="1"/>
  <c r="DI144" i="1"/>
  <c r="DF144" i="1"/>
  <c r="DE144" i="1"/>
  <c r="DD144" i="1"/>
  <c r="DC144" i="1"/>
  <c r="DA144" i="1"/>
  <c r="CZ144" i="1"/>
  <c r="CY144" i="1"/>
  <c r="CW144" i="1"/>
  <c r="CV144" i="1"/>
  <c r="CU144" i="1"/>
  <c r="CS144" i="1"/>
  <c r="CR144" i="1"/>
  <c r="CQ144" i="1"/>
  <c r="CP144" i="1"/>
  <c r="CO144" i="1"/>
  <c r="CN144" i="1"/>
  <c r="CM144" i="1"/>
  <c r="CL144" i="1"/>
  <c r="CJ144" i="1"/>
  <c r="CI144" i="1"/>
  <c r="CH144" i="1"/>
  <c r="CG144" i="1"/>
  <c r="CF144" i="1"/>
  <c r="CE144" i="1"/>
  <c r="CC144" i="1"/>
  <c r="CB144" i="1"/>
  <c r="CA144" i="1"/>
  <c r="BY144" i="1"/>
  <c r="BV144" i="1"/>
  <c r="BU144" i="1"/>
  <c r="BT144" i="1"/>
  <c r="BR144" i="1"/>
  <c r="BQ144" i="1"/>
  <c r="BO144" i="1"/>
  <c r="BN144" i="1"/>
  <c r="BL144" i="1"/>
  <c r="BK144" i="1"/>
  <c r="BJ144" i="1"/>
  <c r="BF144" i="1"/>
  <c r="BE144" i="1"/>
  <c r="BD144" i="1"/>
  <c r="BC144" i="1"/>
  <c r="BB144" i="1"/>
  <c r="BA144" i="1"/>
  <c r="AZ144" i="1"/>
  <c r="AY144" i="1"/>
  <c r="AX144" i="1"/>
  <c r="AW144" i="1"/>
  <c r="AV144" i="1"/>
  <c r="AU144" i="1"/>
  <c r="AT144" i="1"/>
  <c r="AS144" i="1"/>
  <c r="AR144" i="1"/>
  <c r="AQ144" i="1"/>
  <c r="AP144" i="1"/>
  <c r="AO144" i="1"/>
  <c r="AN144" i="1"/>
  <c r="AM144" i="1"/>
  <c r="AL144" i="1"/>
  <c r="AK144" i="1"/>
  <c r="AJ144" i="1"/>
  <c r="AI144" i="1"/>
  <c r="AH144" i="1"/>
  <c r="AG144" i="1"/>
  <c r="AF144" i="1"/>
  <c r="AE144" i="1"/>
  <c r="AD144" i="1"/>
  <c r="AC144" i="1"/>
  <c r="AB144" i="1"/>
  <c r="AA144" i="1"/>
  <c r="Z144" i="1"/>
  <c r="Y144" i="1"/>
  <c r="X144" i="1"/>
  <c r="W144" i="1"/>
  <c r="V144" i="1"/>
  <c r="U144" i="1"/>
  <c r="DL143" i="1"/>
  <c r="DK143" i="1"/>
  <c r="DJ143" i="1"/>
  <c r="DI143" i="1"/>
  <c r="DF143" i="1"/>
  <c r="DE143" i="1"/>
  <c r="DD143" i="1"/>
  <c r="DC143" i="1"/>
  <c r="DA143" i="1"/>
  <c r="CZ143" i="1"/>
  <c r="CY143" i="1"/>
  <c r="CW143" i="1"/>
  <c r="CV143" i="1"/>
  <c r="CU143" i="1"/>
  <c r="CS143" i="1"/>
  <c r="CR143" i="1"/>
  <c r="CQ143" i="1"/>
  <c r="CP143" i="1"/>
  <c r="CO143" i="1"/>
  <c r="CN143" i="1"/>
  <c r="CM143" i="1"/>
  <c r="CL143" i="1"/>
  <c r="CJ143" i="1"/>
  <c r="CI143" i="1"/>
  <c r="CH143" i="1"/>
  <c r="CG143" i="1"/>
  <c r="CF143" i="1"/>
  <c r="CE143" i="1"/>
  <c r="CC143" i="1"/>
  <c r="CB143" i="1"/>
  <c r="CA143" i="1"/>
  <c r="BY143" i="1"/>
  <c r="BV143" i="1"/>
  <c r="BU143" i="1"/>
  <c r="BT143" i="1"/>
  <c r="BR143" i="1"/>
  <c r="BQ143" i="1"/>
  <c r="BO143" i="1"/>
  <c r="BN143" i="1"/>
  <c r="BL143" i="1"/>
  <c r="BK143" i="1"/>
  <c r="BJ143" i="1"/>
  <c r="BF143" i="1"/>
  <c r="BE143" i="1"/>
  <c r="BD143" i="1"/>
  <c r="BC143" i="1"/>
  <c r="BB143" i="1"/>
  <c r="BA143" i="1"/>
  <c r="AZ143" i="1"/>
  <c r="AY143" i="1"/>
  <c r="AX143" i="1"/>
  <c r="AW143" i="1"/>
  <c r="AV143" i="1"/>
  <c r="AU143" i="1"/>
  <c r="AT143" i="1"/>
  <c r="AS143" i="1"/>
  <c r="AR143" i="1"/>
  <c r="AQ143" i="1"/>
  <c r="AP143" i="1"/>
  <c r="AO143" i="1"/>
  <c r="AN143" i="1"/>
  <c r="AM143" i="1"/>
  <c r="AL143" i="1"/>
  <c r="AK143" i="1"/>
  <c r="AJ143" i="1"/>
  <c r="AI143" i="1"/>
  <c r="AH143" i="1"/>
  <c r="AG143" i="1"/>
  <c r="AF143" i="1"/>
  <c r="AE143" i="1"/>
  <c r="AD143" i="1"/>
  <c r="AC143" i="1"/>
  <c r="AB143" i="1"/>
  <c r="AA143" i="1"/>
  <c r="Z143" i="1"/>
  <c r="Y143" i="1"/>
  <c r="X143" i="1"/>
  <c r="W143" i="1"/>
  <c r="V143" i="1"/>
  <c r="U143" i="1"/>
  <c r="DL142" i="1"/>
  <c r="DK142" i="1"/>
  <c r="DJ142" i="1"/>
  <c r="DI142" i="1"/>
  <c r="DF142" i="1"/>
  <c r="DE142" i="1"/>
  <c r="DD142" i="1"/>
  <c r="DC142" i="1"/>
  <c r="DA142" i="1"/>
  <c r="CZ142" i="1"/>
  <c r="CY142" i="1"/>
  <c r="CW142" i="1"/>
  <c r="CV142" i="1"/>
  <c r="CU142" i="1"/>
  <c r="CS142" i="1"/>
  <c r="CR142" i="1"/>
  <c r="CQ142" i="1"/>
  <c r="CP142" i="1"/>
  <c r="CO142" i="1"/>
  <c r="CN142" i="1"/>
  <c r="CM142" i="1"/>
  <c r="CL142" i="1"/>
  <c r="CJ142" i="1"/>
  <c r="CI142" i="1"/>
  <c r="CH142" i="1"/>
  <c r="CG142" i="1"/>
  <c r="CF142" i="1"/>
  <c r="CE142" i="1"/>
  <c r="CC142" i="1"/>
  <c r="CB142" i="1"/>
  <c r="CA142" i="1"/>
  <c r="BY142" i="1"/>
  <c r="BV142" i="1"/>
  <c r="BU142" i="1"/>
  <c r="BT142" i="1"/>
  <c r="BR142" i="1"/>
  <c r="BQ142" i="1"/>
  <c r="BO142" i="1"/>
  <c r="BN142" i="1"/>
  <c r="BL142" i="1"/>
  <c r="BK142" i="1"/>
  <c r="BJ142" i="1"/>
  <c r="BF142" i="1"/>
  <c r="BE142" i="1"/>
  <c r="BD142" i="1"/>
  <c r="BC142" i="1"/>
  <c r="BB142" i="1"/>
  <c r="BA142" i="1"/>
  <c r="AZ142" i="1"/>
  <c r="AY142" i="1"/>
  <c r="AX142" i="1"/>
  <c r="AW142" i="1"/>
  <c r="AV142" i="1"/>
  <c r="AU142" i="1"/>
  <c r="AT142" i="1"/>
  <c r="AS142" i="1"/>
  <c r="AR142" i="1"/>
  <c r="AQ142" i="1"/>
  <c r="AP142" i="1"/>
  <c r="AO142" i="1"/>
  <c r="AN142" i="1"/>
  <c r="AM142" i="1"/>
  <c r="AL142" i="1"/>
  <c r="AK142" i="1"/>
  <c r="AJ142" i="1"/>
  <c r="AI142" i="1"/>
  <c r="AH142" i="1"/>
  <c r="AG142" i="1"/>
  <c r="AF142" i="1"/>
  <c r="AE142" i="1"/>
  <c r="AD142" i="1"/>
  <c r="AC142" i="1"/>
  <c r="AB142" i="1"/>
  <c r="AA142" i="1"/>
  <c r="Z142" i="1"/>
  <c r="Y142" i="1"/>
  <c r="X142" i="1"/>
  <c r="W142" i="1"/>
  <c r="V142" i="1"/>
  <c r="U142" i="1"/>
  <c r="DL141" i="1"/>
  <c r="DK141" i="1"/>
  <c r="DJ141" i="1"/>
  <c r="DI141" i="1"/>
  <c r="DF141" i="1"/>
  <c r="DE141" i="1"/>
  <c r="DD141" i="1"/>
  <c r="DC141" i="1"/>
  <c r="DA141" i="1"/>
  <c r="CZ141" i="1"/>
  <c r="CY141" i="1"/>
  <c r="CW141" i="1"/>
  <c r="CV141" i="1"/>
  <c r="CU141" i="1"/>
  <c r="CS141" i="1"/>
  <c r="CR141" i="1"/>
  <c r="CQ141" i="1"/>
  <c r="CP141" i="1"/>
  <c r="CO141" i="1"/>
  <c r="CN141" i="1"/>
  <c r="CM141" i="1"/>
  <c r="CL141" i="1"/>
  <c r="CJ141" i="1"/>
  <c r="CI141" i="1"/>
  <c r="CH141" i="1"/>
  <c r="CG141" i="1"/>
  <c r="CF141" i="1"/>
  <c r="CE141" i="1"/>
  <c r="CC141" i="1"/>
  <c r="CB141" i="1"/>
  <c r="CA141" i="1"/>
  <c r="BY141" i="1"/>
  <c r="BV141" i="1"/>
  <c r="BU141" i="1"/>
  <c r="BT141" i="1"/>
  <c r="BR141" i="1"/>
  <c r="BQ141" i="1"/>
  <c r="BO141" i="1"/>
  <c r="BN141" i="1"/>
  <c r="BL141" i="1"/>
  <c r="BK141" i="1"/>
  <c r="BJ141" i="1"/>
  <c r="BF141" i="1"/>
  <c r="BE141" i="1"/>
  <c r="BD141" i="1"/>
  <c r="BC141" i="1"/>
  <c r="BB141" i="1"/>
  <c r="BA141" i="1"/>
  <c r="AZ141" i="1"/>
  <c r="AY141" i="1"/>
  <c r="AX141" i="1"/>
  <c r="AW141" i="1"/>
  <c r="AV141" i="1"/>
  <c r="AU141" i="1"/>
  <c r="AT141" i="1"/>
  <c r="AS141" i="1"/>
  <c r="AR141" i="1"/>
  <c r="AQ141" i="1"/>
  <c r="AP141" i="1"/>
  <c r="AO141" i="1"/>
  <c r="AN141" i="1"/>
  <c r="AM141" i="1"/>
  <c r="AL141" i="1"/>
  <c r="AK141" i="1"/>
  <c r="AJ141" i="1"/>
  <c r="AI141" i="1"/>
  <c r="AH141" i="1"/>
  <c r="AG141" i="1"/>
  <c r="AF141" i="1"/>
  <c r="AE141" i="1"/>
  <c r="AD141" i="1"/>
  <c r="AC141" i="1"/>
  <c r="AB141" i="1"/>
  <c r="AA141" i="1"/>
  <c r="Z141" i="1"/>
  <c r="Y141" i="1"/>
  <c r="X141" i="1"/>
  <c r="W141" i="1"/>
  <c r="V141" i="1"/>
  <c r="U141" i="1"/>
  <c r="DL140" i="1"/>
  <c r="DK140" i="1"/>
  <c r="DJ140" i="1"/>
  <c r="DI140" i="1"/>
  <c r="DF140" i="1"/>
  <c r="DE140" i="1"/>
  <c r="DD140" i="1"/>
  <c r="DC140" i="1"/>
  <c r="DA140" i="1"/>
  <c r="CZ140" i="1"/>
  <c r="CY140" i="1"/>
  <c r="CW140" i="1"/>
  <c r="CV140" i="1"/>
  <c r="CU140" i="1"/>
  <c r="CS140" i="1"/>
  <c r="CR140" i="1"/>
  <c r="CQ140" i="1"/>
  <c r="CP140" i="1"/>
  <c r="CO140" i="1"/>
  <c r="CN140" i="1"/>
  <c r="CM140" i="1"/>
  <c r="CL140" i="1"/>
  <c r="CJ140" i="1"/>
  <c r="CI140" i="1"/>
  <c r="CH140" i="1"/>
  <c r="CG140" i="1"/>
  <c r="CF140" i="1"/>
  <c r="CE140" i="1"/>
  <c r="CC140" i="1"/>
  <c r="CB140" i="1"/>
  <c r="CA140" i="1"/>
  <c r="BY140" i="1"/>
  <c r="BV140" i="1"/>
  <c r="BU140" i="1"/>
  <c r="BT140" i="1"/>
  <c r="BR140" i="1"/>
  <c r="BQ140" i="1"/>
  <c r="BO140" i="1"/>
  <c r="BN140" i="1"/>
  <c r="BL140" i="1"/>
  <c r="BK140" i="1"/>
  <c r="BJ140" i="1"/>
  <c r="BF140" i="1"/>
  <c r="BE140" i="1"/>
  <c r="BD140" i="1"/>
  <c r="BC140" i="1"/>
  <c r="BB140" i="1"/>
  <c r="BA140" i="1"/>
  <c r="AZ140" i="1"/>
  <c r="AY140" i="1"/>
  <c r="AX140" i="1"/>
  <c r="AW140" i="1"/>
  <c r="AV140" i="1"/>
  <c r="AU140" i="1"/>
  <c r="AT140" i="1"/>
  <c r="AS140" i="1"/>
  <c r="AR140" i="1"/>
  <c r="AQ140" i="1"/>
  <c r="AP140" i="1"/>
  <c r="AO140" i="1"/>
  <c r="AN140" i="1"/>
  <c r="AM140" i="1"/>
  <c r="AL140" i="1"/>
  <c r="AK140" i="1"/>
  <c r="AJ140" i="1"/>
  <c r="AI140" i="1"/>
  <c r="AH140" i="1"/>
  <c r="AG140" i="1"/>
  <c r="AF140" i="1"/>
  <c r="AE140" i="1"/>
  <c r="AD140" i="1"/>
  <c r="AC140" i="1"/>
  <c r="AB140" i="1"/>
  <c r="AA140" i="1"/>
  <c r="Z140" i="1"/>
  <c r="Y140" i="1"/>
  <c r="X140" i="1"/>
  <c r="W140" i="1"/>
  <c r="V140" i="1"/>
  <c r="U140" i="1"/>
  <c r="DL139" i="1"/>
  <c r="DK139" i="1"/>
  <c r="DJ139" i="1"/>
  <c r="DI139" i="1"/>
  <c r="DF139" i="1"/>
  <c r="DE139" i="1"/>
  <c r="DD139" i="1"/>
  <c r="DC139" i="1"/>
  <c r="DA139" i="1"/>
  <c r="CZ139" i="1"/>
  <c r="CY139" i="1"/>
  <c r="CW139" i="1"/>
  <c r="CV139" i="1"/>
  <c r="CU139" i="1"/>
  <c r="CS139" i="1"/>
  <c r="CR139" i="1"/>
  <c r="CQ139" i="1"/>
  <c r="CP139" i="1"/>
  <c r="CO139" i="1"/>
  <c r="CN139" i="1"/>
  <c r="CM139" i="1"/>
  <c r="CL139" i="1"/>
  <c r="CJ139" i="1"/>
  <c r="CI139" i="1"/>
  <c r="CH139" i="1"/>
  <c r="CG139" i="1"/>
  <c r="CF139" i="1"/>
  <c r="CE139" i="1"/>
  <c r="CC139" i="1"/>
  <c r="CB139" i="1"/>
  <c r="CA139" i="1"/>
  <c r="BY139" i="1"/>
  <c r="BV139" i="1"/>
  <c r="BU139" i="1"/>
  <c r="BT139" i="1"/>
  <c r="BR139" i="1"/>
  <c r="BQ139" i="1"/>
  <c r="BO139" i="1"/>
  <c r="BN139" i="1"/>
  <c r="BL139" i="1"/>
  <c r="BK139" i="1"/>
  <c r="BJ139" i="1"/>
  <c r="BF139" i="1"/>
  <c r="BE139" i="1"/>
  <c r="BD139" i="1"/>
  <c r="BC139" i="1"/>
  <c r="BB139" i="1"/>
  <c r="BA139" i="1"/>
  <c r="AZ139" i="1"/>
  <c r="AY139" i="1"/>
  <c r="AX139" i="1"/>
  <c r="AW139" i="1"/>
  <c r="AV139" i="1"/>
  <c r="AU139" i="1"/>
  <c r="AT139" i="1"/>
  <c r="AS139" i="1"/>
  <c r="AR139" i="1"/>
  <c r="AQ139" i="1"/>
  <c r="AP139" i="1"/>
  <c r="AO139" i="1"/>
  <c r="AN139" i="1"/>
  <c r="AM139" i="1"/>
  <c r="AL139" i="1"/>
  <c r="AK139" i="1"/>
  <c r="AJ139" i="1"/>
  <c r="AI139" i="1"/>
  <c r="AH139" i="1"/>
  <c r="AG139" i="1"/>
  <c r="AF139" i="1"/>
  <c r="AE139" i="1"/>
  <c r="AD139" i="1"/>
  <c r="AC139" i="1"/>
  <c r="AB139" i="1"/>
  <c r="AA139" i="1"/>
  <c r="Z139" i="1"/>
  <c r="Y139" i="1"/>
  <c r="X139" i="1"/>
  <c r="W139" i="1"/>
  <c r="V139" i="1"/>
  <c r="U139" i="1"/>
  <c r="DL138" i="1"/>
  <c r="DK138" i="1"/>
  <c r="DJ138" i="1"/>
  <c r="DI138" i="1"/>
  <c r="DF138" i="1"/>
  <c r="DE138" i="1"/>
  <c r="DD138" i="1"/>
  <c r="DC138" i="1"/>
  <c r="DA138" i="1"/>
  <c r="CZ138" i="1"/>
  <c r="CY138" i="1"/>
  <c r="CW138" i="1"/>
  <c r="CV138" i="1"/>
  <c r="CU138" i="1"/>
  <c r="CS138" i="1"/>
  <c r="CR138" i="1"/>
  <c r="CQ138" i="1"/>
  <c r="CP138" i="1"/>
  <c r="CO138" i="1"/>
  <c r="CN138" i="1"/>
  <c r="CM138" i="1"/>
  <c r="CL138" i="1"/>
  <c r="CJ138" i="1"/>
  <c r="CI138" i="1"/>
  <c r="CH138" i="1"/>
  <c r="CG138" i="1"/>
  <c r="CF138" i="1"/>
  <c r="CE138" i="1"/>
  <c r="CC138" i="1"/>
  <c r="CB138" i="1"/>
  <c r="CA138" i="1"/>
  <c r="BY138" i="1"/>
  <c r="BV138" i="1"/>
  <c r="BU138" i="1"/>
  <c r="BT138" i="1"/>
  <c r="BR138" i="1"/>
  <c r="BQ138" i="1"/>
  <c r="BO138" i="1"/>
  <c r="BN138" i="1"/>
  <c r="BL138" i="1"/>
  <c r="BK138" i="1"/>
  <c r="BJ138" i="1"/>
  <c r="BF138" i="1"/>
  <c r="BE138" i="1"/>
  <c r="BD138" i="1"/>
  <c r="BC138" i="1"/>
  <c r="BB138" i="1"/>
  <c r="BA138" i="1"/>
  <c r="AZ138" i="1"/>
  <c r="AY138" i="1"/>
  <c r="AX138" i="1"/>
  <c r="AW138" i="1"/>
  <c r="AV138" i="1"/>
  <c r="AU138" i="1"/>
  <c r="AT138" i="1"/>
  <c r="AS138" i="1"/>
  <c r="AR138" i="1"/>
  <c r="AQ138" i="1"/>
  <c r="AP138" i="1"/>
  <c r="AO138" i="1"/>
  <c r="AN138" i="1"/>
  <c r="AM138" i="1"/>
  <c r="AL138" i="1"/>
  <c r="AK138" i="1"/>
  <c r="AJ138" i="1"/>
  <c r="AI138" i="1"/>
  <c r="AH138" i="1"/>
  <c r="AG138" i="1"/>
  <c r="AF138" i="1"/>
  <c r="AE138" i="1"/>
  <c r="AD138" i="1"/>
  <c r="AC138" i="1"/>
  <c r="AB138" i="1"/>
  <c r="AA138" i="1"/>
  <c r="Z138" i="1"/>
  <c r="Y138" i="1"/>
  <c r="X138" i="1"/>
  <c r="W138" i="1"/>
  <c r="V138" i="1"/>
  <c r="U138" i="1"/>
  <c r="DL137" i="1"/>
  <c r="DK137" i="1"/>
  <c r="DJ137" i="1"/>
  <c r="DI137" i="1"/>
  <c r="DF137" i="1"/>
  <c r="DE137" i="1"/>
  <c r="DD137" i="1"/>
  <c r="DC137" i="1"/>
  <c r="DA137" i="1"/>
  <c r="CZ137" i="1"/>
  <c r="CY137" i="1"/>
  <c r="CW137" i="1"/>
  <c r="CV137" i="1"/>
  <c r="CU137" i="1"/>
  <c r="CS137" i="1"/>
  <c r="CR137" i="1"/>
  <c r="CQ137" i="1"/>
  <c r="CP137" i="1"/>
  <c r="CO137" i="1"/>
  <c r="CN137" i="1"/>
  <c r="CM137" i="1"/>
  <c r="CL137" i="1"/>
  <c r="CJ137" i="1"/>
  <c r="CI137" i="1"/>
  <c r="CH137" i="1"/>
  <c r="CG137" i="1"/>
  <c r="CF137" i="1"/>
  <c r="CE137" i="1"/>
  <c r="CC137" i="1"/>
  <c r="CB137" i="1"/>
  <c r="CA137" i="1"/>
  <c r="BY137" i="1"/>
  <c r="BV137" i="1"/>
  <c r="BU137" i="1"/>
  <c r="BT137" i="1"/>
  <c r="BR137" i="1"/>
  <c r="BQ137" i="1"/>
  <c r="BO137" i="1"/>
  <c r="BN137" i="1"/>
  <c r="BL137" i="1"/>
  <c r="BK137" i="1"/>
  <c r="BJ137" i="1"/>
  <c r="BF137" i="1"/>
  <c r="BE137" i="1"/>
  <c r="BD137" i="1"/>
  <c r="BC137" i="1"/>
  <c r="BB137" i="1"/>
  <c r="BA137" i="1"/>
  <c r="AZ137" i="1"/>
  <c r="AY137" i="1"/>
  <c r="AX137" i="1"/>
  <c r="AW137" i="1"/>
  <c r="AV137" i="1"/>
  <c r="AU137" i="1"/>
  <c r="AT137" i="1"/>
  <c r="AS137" i="1"/>
  <c r="AR137" i="1"/>
  <c r="AQ137" i="1"/>
  <c r="AP137" i="1"/>
  <c r="AO137" i="1"/>
  <c r="AN137" i="1"/>
  <c r="AM137" i="1"/>
  <c r="AL137" i="1"/>
  <c r="AK137" i="1"/>
  <c r="AJ137" i="1"/>
  <c r="AI137" i="1"/>
  <c r="AH137" i="1"/>
  <c r="AG137" i="1"/>
  <c r="AF137" i="1"/>
  <c r="AE137" i="1"/>
  <c r="AD137" i="1"/>
  <c r="AC137" i="1"/>
  <c r="AB137" i="1"/>
  <c r="AA137" i="1"/>
  <c r="Z137" i="1"/>
  <c r="Y137" i="1"/>
  <c r="X137" i="1"/>
  <c r="W137" i="1"/>
  <c r="V137" i="1"/>
  <c r="U137" i="1"/>
  <c r="DL136" i="1"/>
  <c r="DK136" i="1"/>
  <c r="DJ136" i="1"/>
  <c r="DI136" i="1"/>
  <c r="DF136" i="1"/>
  <c r="DE136" i="1"/>
  <c r="DD136" i="1"/>
  <c r="DC136" i="1"/>
  <c r="DA136" i="1"/>
  <c r="CZ136" i="1"/>
  <c r="CY136" i="1"/>
  <c r="CW136" i="1"/>
  <c r="CV136" i="1"/>
  <c r="CU136" i="1"/>
  <c r="CS136" i="1"/>
  <c r="CR136" i="1"/>
  <c r="CQ136" i="1"/>
  <c r="CP136" i="1"/>
  <c r="CO136" i="1"/>
  <c r="CN136" i="1"/>
  <c r="CM136" i="1"/>
  <c r="CL136" i="1"/>
  <c r="CJ136" i="1"/>
  <c r="CI136" i="1"/>
  <c r="CH136" i="1"/>
  <c r="CG136" i="1"/>
  <c r="CF136" i="1"/>
  <c r="CE136" i="1"/>
  <c r="CC136" i="1"/>
  <c r="CB136" i="1"/>
  <c r="CA136" i="1"/>
  <c r="BY136" i="1"/>
  <c r="BV136" i="1"/>
  <c r="BU136" i="1"/>
  <c r="BT136" i="1"/>
  <c r="BR136" i="1"/>
  <c r="BQ136" i="1"/>
  <c r="BO136" i="1"/>
  <c r="BN136" i="1"/>
  <c r="BL136" i="1"/>
  <c r="BK136" i="1"/>
  <c r="BJ136" i="1"/>
  <c r="BF136" i="1"/>
  <c r="BE136" i="1"/>
  <c r="BD136" i="1"/>
  <c r="BC136" i="1"/>
  <c r="BB136" i="1"/>
  <c r="BA136" i="1"/>
  <c r="AZ136" i="1"/>
  <c r="AY136" i="1"/>
  <c r="AX136" i="1"/>
  <c r="AW136" i="1"/>
  <c r="AV136" i="1"/>
  <c r="AU136" i="1"/>
  <c r="AT136" i="1"/>
  <c r="AS136" i="1"/>
  <c r="AR136" i="1"/>
  <c r="AQ136" i="1"/>
  <c r="AP136" i="1"/>
  <c r="AO136" i="1"/>
  <c r="AN136" i="1"/>
  <c r="AM136" i="1"/>
  <c r="AL136" i="1"/>
  <c r="AK136" i="1"/>
  <c r="AJ136" i="1"/>
  <c r="AI136" i="1"/>
  <c r="AH136" i="1"/>
  <c r="AG136" i="1"/>
  <c r="AF136" i="1"/>
  <c r="AE136" i="1"/>
  <c r="AD136" i="1"/>
  <c r="AC136" i="1"/>
  <c r="AB136" i="1"/>
  <c r="AA136" i="1"/>
  <c r="Z136" i="1"/>
  <c r="Y136" i="1"/>
  <c r="X136" i="1"/>
  <c r="W136" i="1"/>
  <c r="V136" i="1"/>
  <c r="U136" i="1"/>
  <c r="DL135" i="1"/>
  <c r="DK135" i="1"/>
  <c r="DJ135" i="1"/>
  <c r="DI135" i="1"/>
  <c r="DF135" i="1"/>
  <c r="DE135" i="1"/>
  <c r="DD135" i="1"/>
  <c r="DC135" i="1"/>
  <c r="DA135" i="1"/>
  <c r="CZ135" i="1"/>
  <c r="CY135" i="1"/>
  <c r="CW135" i="1"/>
  <c r="CV135" i="1"/>
  <c r="CU135" i="1"/>
  <c r="CS135" i="1"/>
  <c r="CR135" i="1"/>
  <c r="CQ135" i="1"/>
  <c r="CP135" i="1"/>
  <c r="CO135" i="1"/>
  <c r="CN135" i="1"/>
  <c r="CM135" i="1"/>
  <c r="CL135" i="1"/>
  <c r="CJ135" i="1"/>
  <c r="CI135" i="1"/>
  <c r="CH135" i="1"/>
  <c r="CG135" i="1"/>
  <c r="CF135" i="1"/>
  <c r="CE135" i="1"/>
  <c r="CC135" i="1"/>
  <c r="CB135" i="1"/>
  <c r="CA135" i="1"/>
  <c r="BY135" i="1"/>
  <c r="BV135" i="1"/>
  <c r="BU135" i="1"/>
  <c r="BT135" i="1"/>
  <c r="BR135" i="1"/>
  <c r="BQ135" i="1"/>
  <c r="BO135" i="1"/>
  <c r="BN135" i="1"/>
  <c r="BL135" i="1"/>
  <c r="BK135" i="1"/>
  <c r="BJ135" i="1"/>
  <c r="BF135" i="1"/>
  <c r="BE135" i="1"/>
  <c r="BD135" i="1"/>
  <c r="BC135" i="1"/>
  <c r="BB135" i="1"/>
  <c r="BA135" i="1"/>
  <c r="AZ135" i="1"/>
  <c r="AY135" i="1"/>
  <c r="AX135" i="1"/>
  <c r="AW135" i="1"/>
  <c r="AV135" i="1"/>
  <c r="AU135" i="1"/>
  <c r="AT135" i="1"/>
  <c r="AS135" i="1"/>
  <c r="AR135" i="1"/>
  <c r="AQ135" i="1"/>
  <c r="AP135" i="1"/>
  <c r="AO135" i="1"/>
  <c r="AN135" i="1"/>
  <c r="AM135" i="1"/>
  <c r="AL135" i="1"/>
  <c r="AK135" i="1"/>
  <c r="AJ135" i="1"/>
  <c r="AI135" i="1"/>
  <c r="AH135" i="1"/>
  <c r="AG135" i="1"/>
  <c r="AF135" i="1"/>
  <c r="AE135" i="1"/>
  <c r="AD135" i="1"/>
  <c r="AC135" i="1"/>
  <c r="AB135" i="1"/>
  <c r="AA135" i="1"/>
  <c r="Z135" i="1"/>
  <c r="Y135" i="1"/>
  <c r="X135" i="1"/>
  <c r="W135" i="1"/>
  <c r="V135" i="1"/>
  <c r="U135" i="1"/>
  <c r="DL134" i="1"/>
  <c r="DK134" i="1"/>
  <c r="DJ134" i="1"/>
  <c r="DI134" i="1"/>
  <c r="DF134" i="1"/>
  <c r="DE134" i="1"/>
  <c r="DD134" i="1"/>
  <c r="DC134" i="1"/>
  <c r="DA134" i="1"/>
  <c r="CZ134" i="1"/>
  <c r="CY134" i="1"/>
  <c r="CW134" i="1"/>
  <c r="CV134" i="1"/>
  <c r="CU134" i="1"/>
  <c r="CS134" i="1"/>
  <c r="CR134" i="1"/>
  <c r="CQ134" i="1"/>
  <c r="CP134" i="1"/>
  <c r="CO134" i="1"/>
  <c r="CN134" i="1"/>
  <c r="CM134" i="1"/>
  <c r="CL134" i="1"/>
  <c r="CJ134" i="1"/>
  <c r="CI134" i="1"/>
  <c r="CH134" i="1"/>
  <c r="CG134" i="1"/>
  <c r="CF134" i="1"/>
  <c r="CE134" i="1"/>
  <c r="CC134" i="1"/>
  <c r="CB134" i="1"/>
  <c r="CA134" i="1"/>
  <c r="BY134" i="1"/>
  <c r="BV134" i="1"/>
  <c r="BU134" i="1"/>
  <c r="BT134" i="1"/>
  <c r="BR134" i="1"/>
  <c r="BQ134" i="1"/>
  <c r="BO134" i="1"/>
  <c r="BN134" i="1"/>
  <c r="BL134" i="1"/>
  <c r="BK134" i="1"/>
  <c r="BJ134" i="1"/>
  <c r="BF134" i="1"/>
  <c r="BE134" i="1"/>
  <c r="BD134" i="1"/>
  <c r="BC134" i="1"/>
  <c r="BB134" i="1"/>
  <c r="BA134" i="1"/>
  <c r="AZ134" i="1"/>
  <c r="AY134" i="1"/>
  <c r="AX134" i="1"/>
  <c r="AW134" i="1"/>
  <c r="AV134" i="1"/>
  <c r="AU134" i="1"/>
  <c r="AT134" i="1"/>
  <c r="AS134" i="1"/>
  <c r="AR134" i="1"/>
  <c r="AQ134" i="1"/>
  <c r="AP134" i="1"/>
  <c r="AO134" i="1"/>
  <c r="AN134" i="1"/>
  <c r="AM134" i="1"/>
  <c r="AL134" i="1"/>
  <c r="AK134" i="1"/>
  <c r="AJ134" i="1"/>
  <c r="AI134" i="1"/>
  <c r="AH134" i="1"/>
  <c r="AG134" i="1"/>
  <c r="AF134" i="1"/>
  <c r="AE134" i="1"/>
  <c r="AD134" i="1"/>
  <c r="AC134" i="1"/>
  <c r="AB134" i="1"/>
  <c r="AA134" i="1"/>
  <c r="Z134" i="1"/>
  <c r="Y134" i="1"/>
  <c r="X134" i="1"/>
  <c r="W134" i="1"/>
  <c r="V134" i="1"/>
  <c r="U134" i="1"/>
  <c r="DL133" i="1"/>
  <c r="DK133" i="1"/>
  <c r="DJ133" i="1"/>
  <c r="DI133" i="1"/>
  <c r="DF133" i="1"/>
  <c r="DE133" i="1"/>
  <c r="DD133" i="1"/>
  <c r="DC133" i="1"/>
  <c r="DA133" i="1"/>
  <c r="CZ133" i="1"/>
  <c r="CY133" i="1"/>
  <c r="CW133" i="1"/>
  <c r="CV133" i="1"/>
  <c r="CU133" i="1"/>
  <c r="CS133" i="1"/>
  <c r="CR133" i="1"/>
  <c r="CQ133" i="1"/>
  <c r="CP133" i="1"/>
  <c r="CO133" i="1"/>
  <c r="CN133" i="1"/>
  <c r="CM133" i="1"/>
  <c r="CL133" i="1"/>
  <c r="CJ133" i="1"/>
  <c r="CI133" i="1"/>
  <c r="CH133" i="1"/>
  <c r="CG133" i="1"/>
  <c r="CF133" i="1"/>
  <c r="CE133" i="1"/>
  <c r="CC133" i="1"/>
  <c r="CB133" i="1"/>
  <c r="CA133" i="1"/>
  <c r="BY133" i="1"/>
  <c r="BV133" i="1"/>
  <c r="BU133" i="1"/>
  <c r="BT133" i="1"/>
  <c r="BR133" i="1"/>
  <c r="BQ133" i="1"/>
  <c r="BO133" i="1"/>
  <c r="BN133" i="1"/>
  <c r="BL133" i="1"/>
  <c r="BK133" i="1"/>
  <c r="BJ133" i="1"/>
  <c r="BF133" i="1"/>
  <c r="BE133" i="1"/>
  <c r="BD133" i="1"/>
  <c r="BC133" i="1"/>
  <c r="BB133" i="1"/>
  <c r="BA133" i="1"/>
  <c r="AZ133" i="1"/>
  <c r="AY133" i="1"/>
  <c r="AX133" i="1"/>
  <c r="AW133" i="1"/>
  <c r="AV133" i="1"/>
  <c r="AU133" i="1"/>
  <c r="AT133" i="1"/>
  <c r="AS133" i="1"/>
  <c r="AR133" i="1"/>
  <c r="AQ133" i="1"/>
  <c r="AP133" i="1"/>
  <c r="AO133" i="1"/>
  <c r="AN133" i="1"/>
  <c r="AM133" i="1"/>
  <c r="AL133" i="1"/>
  <c r="AK133" i="1"/>
  <c r="AJ133" i="1"/>
  <c r="AI133" i="1"/>
  <c r="AH133" i="1"/>
  <c r="AG133" i="1"/>
  <c r="AF133" i="1"/>
  <c r="AE133" i="1"/>
  <c r="AD133" i="1"/>
  <c r="AC133" i="1"/>
  <c r="AB133" i="1"/>
  <c r="AA133" i="1"/>
  <c r="Z133" i="1"/>
  <c r="Y133" i="1"/>
  <c r="X133" i="1"/>
  <c r="W133" i="1"/>
  <c r="V133" i="1"/>
  <c r="U133" i="1"/>
  <c r="DL132" i="1"/>
  <c r="DK132" i="1"/>
  <c r="DJ132" i="1"/>
  <c r="DI132" i="1"/>
  <c r="DF132" i="1"/>
  <c r="DE132" i="1"/>
  <c r="DD132" i="1"/>
  <c r="DC132" i="1"/>
  <c r="DA132" i="1"/>
  <c r="CZ132" i="1"/>
  <c r="CY132" i="1"/>
  <c r="CW132" i="1"/>
  <c r="CV132" i="1"/>
  <c r="CU132" i="1"/>
  <c r="CS132" i="1"/>
  <c r="CR132" i="1"/>
  <c r="CQ132" i="1"/>
  <c r="CP132" i="1"/>
  <c r="CO132" i="1"/>
  <c r="CN132" i="1"/>
  <c r="CM132" i="1"/>
  <c r="CL132" i="1"/>
  <c r="CJ132" i="1"/>
  <c r="CI132" i="1"/>
  <c r="CH132" i="1"/>
  <c r="CG132" i="1"/>
  <c r="CF132" i="1"/>
  <c r="CE132" i="1"/>
  <c r="CC132" i="1"/>
  <c r="CB132" i="1"/>
  <c r="CA132" i="1"/>
  <c r="BY132" i="1"/>
  <c r="BV132" i="1"/>
  <c r="BU132" i="1"/>
  <c r="BT132" i="1"/>
  <c r="BR132" i="1"/>
  <c r="BQ132" i="1"/>
  <c r="BO132" i="1"/>
  <c r="BN132" i="1"/>
  <c r="BL132" i="1"/>
  <c r="BK132" i="1"/>
  <c r="BJ132" i="1"/>
  <c r="BF132" i="1"/>
  <c r="BE132" i="1"/>
  <c r="BD132" i="1"/>
  <c r="BC132" i="1"/>
  <c r="BB132" i="1"/>
  <c r="BA132" i="1"/>
  <c r="AZ132" i="1"/>
  <c r="AY132" i="1"/>
  <c r="AX132" i="1"/>
  <c r="AW132" i="1"/>
  <c r="AV132" i="1"/>
  <c r="AU132" i="1"/>
  <c r="AT132" i="1"/>
  <c r="AS132" i="1"/>
  <c r="AR132" i="1"/>
  <c r="AQ132" i="1"/>
  <c r="AP132" i="1"/>
  <c r="AO132" i="1"/>
  <c r="AN132" i="1"/>
  <c r="AM132" i="1"/>
  <c r="AL132" i="1"/>
  <c r="AK132" i="1"/>
  <c r="AJ132" i="1"/>
  <c r="AI132" i="1"/>
  <c r="AH132" i="1"/>
  <c r="AG132" i="1"/>
  <c r="AF132" i="1"/>
  <c r="AE132" i="1"/>
  <c r="AD132" i="1"/>
  <c r="AC132" i="1"/>
  <c r="AB132" i="1"/>
  <c r="AA132" i="1"/>
  <c r="Z132" i="1"/>
  <c r="Y132" i="1"/>
  <c r="X132" i="1"/>
  <c r="W132" i="1"/>
  <c r="V132" i="1"/>
  <c r="U132" i="1"/>
  <c r="DL131" i="1"/>
  <c r="DK131" i="1"/>
  <c r="DJ131" i="1"/>
  <c r="DI131" i="1"/>
  <c r="DF131" i="1"/>
  <c r="DE131" i="1"/>
  <c r="DD131" i="1"/>
  <c r="DC131" i="1"/>
  <c r="DA131" i="1"/>
  <c r="CZ131" i="1"/>
  <c r="CY131" i="1"/>
  <c r="CW131" i="1"/>
  <c r="CV131" i="1"/>
  <c r="CU131" i="1"/>
  <c r="CS131" i="1"/>
  <c r="CR131" i="1"/>
  <c r="CQ131" i="1"/>
  <c r="CP131" i="1"/>
  <c r="CO131" i="1"/>
  <c r="CN131" i="1"/>
  <c r="CM131" i="1"/>
  <c r="CL131" i="1"/>
  <c r="CJ131" i="1"/>
  <c r="CI131" i="1"/>
  <c r="CH131" i="1"/>
  <c r="CG131" i="1"/>
  <c r="CF131" i="1"/>
  <c r="CE131" i="1"/>
  <c r="CC131" i="1"/>
  <c r="CB131" i="1"/>
  <c r="CA131" i="1"/>
  <c r="BY131" i="1"/>
  <c r="BV131" i="1"/>
  <c r="BU131" i="1"/>
  <c r="BT131" i="1"/>
  <c r="BR131" i="1"/>
  <c r="BQ131" i="1"/>
  <c r="BO131" i="1"/>
  <c r="BN131" i="1"/>
  <c r="BL131" i="1"/>
  <c r="BK131" i="1"/>
  <c r="BJ131" i="1"/>
  <c r="BF131" i="1"/>
  <c r="BE131" i="1"/>
  <c r="BD131" i="1"/>
  <c r="BC131" i="1"/>
  <c r="BB131" i="1"/>
  <c r="BA131" i="1"/>
  <c r="AZ131" i="1"/>
  <c r="AY131" i="1"/>
  <c r="AX131" i="1"/>
  <c r="AW131" i="1"/>
  <c r="AV131" i="1"/>
  <c r="AU131" i="1"/>
  <c r="AT131" i="1"/>
  <c r="AS131" i="1"/>
  <c r="AR131" i="1"/>
  <c r="AQ131" i="1"/>
  <c r="AP131" i="1"/>
  <c r="AO131" i="1"/>
  <c r="AN131" i="1"/>
  <c r="AM131" i="1"/>
  <c r="AL131" i="1"/>
  <c r="AK131" i="1"/>
  <c r="AJ131" i="1"/>
  <c r="AI131" i="1"/>
  <c r="AH131" i="1"/>
  <c r="AG131" i="1"/>
  <c r="AF131" i="1"/>
  <c r="AE131" i="1"/>
  <c r="AD131" i="1"/>
  <c r="AC131" i="1"/>
  <c r="AB131" i="1"/>
  <c r="AA131" i="1"/>
  <c r="Z131" i="1"/>
  <c r="Y131" i="1"/>
  <c r="X131" i="1"/>
  <c r="W131" i="1"/>
  <c r="V131" i="1"/>
  <c r="U131" i="1"/>
  <c r="DL130" i="1"/>
  <c r="DK130" i="1"/>
  <c r="DJ130" i="1"/>
  <c r="DI130" i="1"/>
  <c r="DF130" i="1"/>
  <c r="DE130" i="1"/>
  <c r="DD130" i="1"/>
  <c r="DC130" i="1"/>
  <c r="DA130" i="1"/>
  <c r="CZ130" i="1"/>
  <c r="CY130" i="1"/>
  <c r="CW130" i="1"/>
  <c r="CV130" i="1"/>
  <c r="CU130" i="1"/>
  <c r="CS130" i="1"/>
  <c r="CR130" i="1"/>
  <c r="CQ130" i="1"/>
  <c r="CP130" i="1"/>
  <c r="CO130" i="1"/>
  <c r="CN130" i="1"/>
  <c r="CM130" i="1"/>
  <c r="CL130" i="1"/>
  <c r="CJ130" i="1"/>
  <c r="CI130" i="1"/>
  <c r="CH130" i="1"/>
  <c r="CG130" i="1"/>
  <c r="CF130" i="1"/>
  <c r="CE130" i="1"/>
  <c r="CC130" i="1"/>
  <c r="CB130" i="1"/>
  <c r="CA130" i="1"/>
  <c r="BY130" i="1"/>
  <c r="BV130" i="1"/>
  <c r="BU130" i="1"/>
  <c r="BT130" i="1"/>
  <c r="BR130" i="1"/>
  <c r="BQ130" i="1"/>
  <c r="BO130" i="1"/>
  <c r="BN130" i="1"/>
  <c r="BL130" i="1"/>
  <c r="BK130" i="1"/>
  <c r="BJ130" i="1"/>
  <c r="BF130" i="1"/>
  <c r="BE130" i="1"/>
  <c r="BD130" i="1"/>
  <c r="BC130" i="1"/>
  <c r="BB130" i="1"/>
  <c r="BA130" i="1"/>
  <c r="AZ130" i="1"/>
  <c r="AY130" i="1"/>
  <c r="AX130" i="1"/>
  <c r="AW130" i="1"/>
  <c r="AV130" i="1"/>
  <c r="AU130" i="1"/>
  <c r="AT130" i="1"/>
  <c r="AS130" i="1"/>
  <c r="AR130" i="1"/>
  <c r="AQ130" i="1"/>
  <c r="AP130" i="1"/>
  <c r="AO130" i="1"/>
  <c r="AN130" i="1"/>
  <c r="AM130" i="1"/>
  <c r="AL130" i="1"/>
  <c r="AK130" i="1"/>
  <c r="AJ130" i="1"/>
  <c r="AI130" i="1"/>
  <c r="AH130" i="1"/>
  <c r="AG130" i="1"/>
  <c r="AF130" i="1"/>
  <c r="AE130" i="1"/>
  <c r="AD130" i="1"/>
  <c r="AC130" i="1"/>
  <c r="AB130" i="1"/>
  <c r="AA130" i="1"/>
  <c r="Z130" i="1"/>
  <c r="Y130" i="1"/>
  <c r="X130" i="1"/>
  <c r="W130" i="1"/>
  <c r="V130" i="1"/>
  <c r="U130" i="1"/>
  <c r="DL129" i="1"/>
  <c r="DK129" i="1"/>
  <c r="DJ129" i="1"/>
  <c r="DI129" i="1"/>
  <c r="DF129" i="1"/>
  <c r="DE129" i="1"/>
  <c r="DD129" i="1"/>
  <c r="DC129" i="1"/>
  <c r="DA129" i="1"/>
  <c r="CZ129" i="1"/>
  <c r="CY129" i="1"/>
  <c r="CW129" i="1"/>
  <c r="CV129" i="1"/>
  <c r="CU129" i="1"/>
  <c r="CS129" i="1"/>
  <c r="CR129" i="1"/>
  <c r="CQ129" i="1"/>
  <c r="CP129" i="1"/>
  <c r="CO129" i="1"/>
  <c r="CN129" i="1"/>
  <c r="CM129" i="1"/>
  <c r="CL129" i="1"/>
  <c r="CJ129" i="1"/>
  <c r="CI129" i="1"/>
  <c r="CH129" i="1"/>
  <c r="CG129" i="1"/>
  <c r="CF129" i="1"/>
  <c r="CE129" i="1"/>
  <c r="CC129" i="1"/>
  <c r="CB129" i="1"/>
  <c r="CA129" i="1"/>
  <c r="BY129" i="1"/>
  <c r="BV129" i="1"/>
  <c r="BU129" i="1"/>
  <c r="BT129" i="1"/>
  <c r="BR129" i="1"/>
  <c r="BQ129" i="1"/>
  <c r="BO129" i="1"/>
  <c r="BN129" i="1"/>
  <c r="BL129" i="1"/>
  <c r="BK129" i="1"/>
  <c r="BJ129" i="1"/>
  <c r="BF129" i="1"/>
  <c r="BE129" i="1"/>
  <c r="BD129" i="1"/>
  <c r="BC129" i="1"/>
  <c r="BB129" i="1"/>
  <c r="BA129" i="1"/>
  <c r="AZ129" i="1"/>
  <c r="AY129" i="1"/>
  <c r="AX129" i="1"/>
  <c r="AW129" i="1"/>
  <c r="AV129" i="1"/>
  <c r="AU129" i="1"/>
  <c r="AT129" i="1"/>
  <c r="AS129" i="1"/>
  <c r="AR129" i="1"/>
  <c r="AQ129" i="1"/>
  <c r="AP129" i="1"/>
  <c r="AO129" i="1"/>
  <c r="AN129" i="1"/>
  <c r="AM129" i="1"/>
  <c r="AL129" i="1"/>
  <c r="AK129" i="1"/>
  <c r="AJ129" i="1"/>
  <c r="AI129" i="1"/>
  <c r="AH129" i="1"/>
  <c r="AG129" i="1"/>
  <c r="AF129" i="1"/>
  <c r="AE129" i="1"/>
  <c r="AD129" i="1"/>
  <c r="AC129" i="1"/>
  <c r="AB129" i="1"/>
  <c r="AA129" i="1"/>
  <c r="Z129" i="1"/>
  <c r="Y129" i="1"/>
  <c r="X129" i="1"/>
  <c r="W129" i="1"/>
  <c r="V129" i="1"/>
  <c r="U129" i="1"/>
  <c r="DL128" i="1"/>
  <c r="DK128" i="1"/>
  <c r="DJ128" i="1"/>
  <c r="DI128" i="1"/>
  <c r="DF128" i="1"/>
  <c r="DE128" i="1"/>
  <c r="DD128" i="1"/>
  <c r="DC128" i="1"/>
  <c r="DA128" i="1"/>
  <c r="CZ128" i="1"/>
  <c r="CY128" i="1"/>
  <c r="CW128" i="1"/>
  <c r="CV128" i="1"/>
  <c r="CU128" i="1"/>
  <c r="CS128" i="1"/>
  <c r="CR128" i="1"/>
  <c r="CQ128" i="1"/>
  <c r="CP128" i="1"/>
  <c r="CO128" i="1"/>
  <c r="CN128" i="1"/>
  <c r="CM128" i="1"/>
  <c r="CL128" i="1"/>
  <c r="CJ128" i="1"/>
  <c r="CI128" i="1"/>
  <c r="CH128" i="1"/>
  <c r="CG128" i="1"/>
  <c r="CF128" i="1"/>
  <c r="CE128" i="1"/>
  <c r="CC128" i="1"/>
  <c r="CB128" i="1"/>
  <c r="CA128" i="1"/>
  <c r="BY128" i="1"/>
  <c r="BV128" i="1"/>
  <c r="BU128" i="1"/>
  <c r="BT128" i="1"/>
  <c r="BR128" i="1"/>
  <c r="BQ128" i="1"/>
  <c r="BO128" i="1"/>
  <c r="BN128" i="1"/>
  <c r="BL128" i="1"/>
  <c r="BK128" i="1"/>
  <c r="BJ128" i="1"/>
  <c r="BF128" i="1"/>
  <c r="BE128" i="1"/>
  <c r="BD128" i="1"/>
  <c r="BC128" i="1"/>
  <c r="BB128" i="1"/>
  <c r="BA128" i="1"/>
  <c r="AZ128" i="1"/>
  <c r="AY128" i="1"/>
  <c r="AX128" i="1"/>
  <c r="AW128" i="1"/>
  <c r="AV128" i="1"/>
  <c r="AU128" i="1"/>
  <c r="AT128" i="1"/>
  <c r="AS128" i="1"/>
  <c r="AR128" i="1"/>
  <c r="AQ128" i="1"/>
  <c r="AP128" i="1"/>
  <c r="AO128" i="1"/>
  <c r="AN128" i="1"/>
  <c r="AM128" i="1"/>
  <c r="AL128" i="1"/>
  <c r="AK128" i="1"/>
  <c r="AJ128" i="1"/>
  <c r="AI128" i="1"/>
  <c r="AH128" i="1"/>
  <c r="AG128" i="1"/>
  <c r="AF128" i="1"/>
  <c r="AE128" i="1"/>
  <c r="AD128" i="1"/>
  <c r="AC128" i="1"/>
  <c r="AB128" i="1"/>
  <c r="AA128" i="1"/>
  <c r="Z128" i="1"/>
  <c r="Y128" i="1"/>
  <c r="X128" i="1"/>
  <c r="W128" i="1"/>
  <c r="V128" i="1"/>
  <c r="U128" i="1"/>
  <c r="DL127" i="1"/>
  <c r="DK127" i="1"/>
  <c r="DJ127" i="1"/>
  <c r="DI127" i="1"/>
  <c r="DF127" i="1"/>
  <c r="DE127" i="1"/>
  <c r="DD127" i="1"/>
  <c r="DC127" i="1"/>
  <c r="DA127" i="1"/>
  <c r="CZ127" i="1"/>
  <c r="CY127" i="1"/>
  <c r="CW127" i="1"/>
  <c r="CV127" i="1"/>
  <c r="CU127" i="1"/>
  <c r="CS127" i="1"/>
  <c r="CR127" i="1"/>
  <c r="CQ127" i="1"/>
  <c r="CP127" i="1"/>
  <c r="CO127" i="1"/>
  <c r="CN127" i="1"/>
  <c r="CM127" i="1"/>
  <c r="CL127" i="1"/>
  <c r="CJ127" i="1"/>
  <c r="CI127" i="1"/>
  <c r="CH127" i="1"/>
  <c r="CG127" i="1"/>
  <c r="CF127" i="1"/>
  <c r="CE127" i="1"/>
  <c r="CC127" i="1"/>
  <c r="CB127" i="1"/>
  <c r="CA127" i="1"/>
  <c r="BY127" i="1"/>
  <c r="BV127" i="1"/>
  <c r="BU127" i="1"/>
  <c r="BT127" i="1"/>
  <c r="BR127" i="1"/>
  <c r="BQ127" i="1"/>
  <c r="BO127" i="1"/>
  <c r="BN127" i="1"/>
  <c r="BL127" i="1"/>
  <c r="BK127" i="1"/>
  <c r="BJ127" i="1"/>
  <c r="BF127" i="1"/>
  <c r="BE127" i="1"/>
  <c r="BD127" i="1"/>
  <c r="BC127" i="1"/>
  <c r="BB127" i="1"/>
  <c r="BA127" i="1"/>
  <c r="AZ127" i="1"/>
  <c r="AY127" i="1"/>
  <c r="AX127" i="1"/>
  <c r="AW127" i="1"/>
  <c r="AV127" i="1"/>
  <c r="AU127" i="1"/>
  <c r="AT127" i="1"/>
  <c r="AS127" i="1"/>
  <c r="AR127" i="1"/>
  <c r="AQ127" i="1"/>
  <c r="AP127" i="1"/>
  <c r="AO127" i="1"/>
  <c r="AN127" i="1"/>
  <c r="AM127" i="1"/>
  <c r="AL127" i="1"/>
  <c r="AK127" i="1"/>
  <c r="AJ127" i="1"/>
  <c r="AI127" i="1"/>
  <c r="AH127" i="1"/>
  <c r="AG127" i="1"/>
  <c r="AF127" i="1"/>
  <c r="AE127" i="1"/>
  <c r="AD127" i="1"/>
  <c r="AC127" i="1"/>
  <c r="AB127" i="1"/>
  <c r="AA127" i="1"/>
  <c r="Z127" i="1"/>
  <c r="Y127" i="1"/>
  <c r="X127" i="1"/>
  <c r="W127" i="1"/>
  <c r="V127" i="1"/>
  <c r="U127" i="1"/>
  <c r="DL126" i="1"/>
  <c r="DK126" i="1"/>
  <c r="DJ126" i="1"/>
  <c r="DI126" i="1"/>
  <c r="DF126" i="1"/>
  <c r="DE126" i="1"/>
  <c r="DD126" i="1"/>
  <c r="DC126" i="1"/>
  <c r="DA126" i="1"/>
  <c r="CZ126" i="1"/>
  <c r="CY126" i="1"/>
  <c r="CW126" i="1"/>
  <c r="CV126" i="1"/>
  <c r="CU126" i="1"/>
  <c r="CS126" i="1"/>
  <c r="CR126" i="1"/>
  <c r="CQ126" i="1"/>
  <c r="CP126" i="1"/>
  <c r="CO126" i="1"/>
  <c r="CN126" i="1"/>
  <c r="CM126" i="1"/>
  <c r="CL126" i="1"/>
  <c r="CJ126" i="1"/>
  <c r="CI126" i="1"/>
  <c r="CH126" i="1"/>
  <c r="CG126" i="1"/>
  <c r="CF126" i="1"/>
  <c r="CE126" i="1"/>
  <c r="CC126" i="1"/>
  <c r="CB126" i="1"/>
  <c r="CA126" i="1"/>
  <c r="BY126" i="1"/>
  <c r="BV126" i="1"/>
  <c r="BU126" i="1"/>
  <c r="BT126" i="1"/>
  <c r="BR126" i="1"/>
  <c r="BQ126" i="1"/>
  <c r="BO126" i="1"/>
  <c r="BN126" i="1"/>
  <c r="BL126" i="1"/>
  <c r="BK126" i="1"/>
  <c r="BJ126" i="1"/>
  <c r="BF126" i="1"/>
  <c r="BE126" i="1"/>
  <c r="BD126" i="1"/>
  <c r="BC126" i="1"/>
  <c r="BB126" i="1"/>
  <c r="BA126" i="1"/>
  <c r="AZ126" i="1"/>
  <c r="AY126" i="1"/>
  <c r="AX126" i="1"/>
  <c r="AW126" i="1"/>
  <c r="AV126" i="1"/>
  <c r="AU126" i="1"/>
  <c r="AT126" i="1"/>
  <c r="AS126" i="1"/>
  <c r="AR126" i="1"/>
  <c r="AQ126" i="1"/>
  <c r="AP126" i="1"/>
  <c r="AO126" i="1"/>
  <c r="AN126" i="1"/>
  <c r="AM126" i="1"/>
  <c r="AL126" i="1"/>
  <c r="AK126" i="1"/>
  <c r="AJ126" i="1"/>
  <c r="AI126" i="1"/>
  <c r="AH126" i="1"/>
  <c r="AG126" i="1"/>
  <c r="AF126" i="1"/>
  <c r="AE126" i="1"/>
  <c r="AD126" i="1"/>
  <c r="AC126" i="1"/>
  <c r="AB126" i="1"/>
  <c r="AA126" i="1"/>
  <c r="Z126" i="1"/>
  <c r="Y126" i="1"/>
  <c r="X126" i="1"/>
  <c r="W126" i="1"/>
  <c r="V126" i="1"/>
  <c r="U126" i="1"/>
  <c r="DL125" i="1"/>
  <c r="DK125" i="1"/>
  <c r="DJ125" i="1"/>
  <c r="DI125" i="1"/>
  <c r="DF125" i="1"/>
  <c r="DE125" i="1"/>
  <c r="DD125" i="1"/>
  <c r="DC125" i="1"/>
  <c r="DA125" i="1"/>
  <c r="CZ125" i="1"/>
  <c r="CY125" i="1"/>
  <c r="CW125" i="1"/>
  <c r="CV125" i="1"/>
  <c r="CU125" i="1"/>
  <c r="CS125" i="1"/>
  <c r="CR125" i="1"/>
  <c r="CQ125" i="1"/>
  <c r="CP125" i="1"/>
  <c r="CO125" i="1"/>
  <c r="CN125" i="1"/>
  <c r="CM125" i="1"/>
  <c r="CL125" i="1"/>
  <c r="CJ125" i="1"/>
  <c r="CI125" i="1"/>
  <c r="CH125" i="1"/>
  <c r="CG125" i="1"/>
  <c r="CF125" i="1"/>
  <c r="CE125" i="1"/>
  <c r="CC125" i="1"/>
  <c r="CB125" i="1"/>
  <c r="CA125" i="1"/>
  <c r="BY125" i="1"/>
  <c r="BV125" i="1"/>
  <c r="BU125" i="1"/>
  <c r="BT125" i="1"/>
  <c r="BR125" i="1"/>
  <c r="BQ125" i="1"/>
  <c r="BO125" i="1"/>
  <c r="BN125" i="1"/>
  <c r="BL125" i="1"/>
  <c r="BK125" i="1"/>
  <c r="BJ125" i="1"/>
  <c r="BF125" i="1"/>
  <c r="BE125" i="1"/>
  <c r="BD125" i="1"/>
  <c r="BC125" i="1"/>
  <c r="BB125" i="1"/>
  <c r="BA125" i="1"/>
  <c r="AZ125" i="1"/>
  <c r="AY125" i="1"/>
  <c r="AX125" i="1"/>
  <c r="AW125" i="1"/>
  <c r="AV125" i="1"/>
  <c r="AU125" i="1"/>
  <c r="AT125" i="1"/>
  <c r="AS125" i="1"/>
  <c r="AR125" i="1"/>
  <c r="AQ125" i="1"/>
  <c r="AP125" i="1"/>
  <c r="AO125" i="1"/>
  <c r="AN125" i="1"/>
  <c r="AM125" i="1"/>
  <c r="AL125" i="1"/>
  <c r="AK125" i="1"/>
  <c r="AJ125" i="1"/>
  <c r="AI125" i="1"/>
  <c r="AH125" i="1"/>
  <c r="AG125" i="1"/>
  <c r="AF125" i="1"/>
  <c r="AE125" i="1"/>
  <c r="AD125" i="1"/>
  <c r="AC125" i="1"/>
  <c r="AB125" i="1"/>
  <c r="AA125" i="1"/>
  <c r="Z125" i="1"/>
  <c r="Y125" i="1"/>
  <c r="X125" i="1"/>
  <c r="W125" i="1"/>
  <c r="V125" i="1"/>
  <c r="U125" i="1"/>
  <c r="DL124" i="1"/>
  <c r="DK124" i="1"/>
  <c r="DJ124" i="1"/>
  <c r="DI124" i="1"/>
  <c r="DF124" i="1"/>
  <c r="DE124" i="1"/>
  <c r="DD124" i="1"/>
  <c r="DC124" i="1"/>
  <c r="DA124" i="1"/>
  <c r="CZ124" i="1"/>
  <c r="CY124" i="1"/>
  <c r="CW124" i="1"/>
  <c r="CV124" i="1"/>
  <c r="CU124" i="1"/>
  <c r="CS124" i="1"/>
  <c r="CR124" i="1"/>
  <c r="CQ124" i="1"/>
  <c r="CP124" i="1"/>
  <c r="CO124" i="1"/>
  <c r="CN124" i="1"/>
  <c r="CM124" i="1"/>
  <c r="CL124" i="1"/>
  <c r="CJ124" i="1"/>
  <c r="CI124" i="1"/>
  <c r="CH124" i="1"/>
  <c r="CG124" i="1"/>
  <c r="CF124" i="1"/>
  <c r="CE124" i="1"/>
  <c r="CC124" i="1"/>
  <c r="CB124" i="1"/>
  <c r="CA124" i="1"/>
  <c r="BY124" i="1"/>
  <c r="BV124" i="1"/>
  <c r="BU124" i="1"/>
  <c r="BT124" i="1"/>
  <c r="BR124" i="1"/>
  <c r="BQ124" i="1"/>
  <c r="BO124" i="1"/>
  <c r="BN124" i="1"/>
  <c r="BL124" i="1"/>
  <c r="BK124" i="1"/>
  <c r="BJ124" i="1"/>
  <c r="BF124" i="1"/>
  <c r="BE124" i="1"/>
  <c r="BD124" i="1"/>
  <c r="BC124" i="1"/>
  <c r="BB124" i="1"/>
  <c r="BA124" i="1"/>
  <c r="AZ124" i="1"/>
  <c r="AY124" i="1"/>
  <c r="AX124" i="1"/>
  <c r="AW124" i="1"/>
  <c r="AV124" i="1"/>
  <c r="AU124" i="1"/>
  <c r="AT124" i="1"/>
  <c r="AS124" i="1"/>
  <c r="AR124" i="1"/>
  <c r="AQ124" i="1"/>
  <c r="AP124" i="1"/>
  <c r="AO124" i="1"/>
  <c r="AN124" i="1"/>
  <c r="AM124" i="1"/>
  <c r="AL124" i="1"/>
  <c r="AK124" i="1"/>
  <c r="AJ124" i="1"/>
  <c r="AI124" i="1"/>
  <c r="AH124" i="1"/>
  <c r="AG124" i="1"/>
  <c r="AF124" i="1"/>
  <c r="AE124" i="1"/>
  <c r="AD124" i="1"/>
  <c r="AC124" i="1"/>
  <c r="AB124" i="1"/>
  <c r="AA124" i="1"/>
  <c r="Z124" i="1"/>
  <c r="Y124" i="1"/>
  <c r="X124" i="1"/>
  <c r="W124" i="1"/>
  <c r="V124" i="1"/>
  <c r="U124" i="1"/>
  <c r="DL123" i="1"/>
  <c r="DK123" i="1"/>
  <c r="DJ123" i="1"/>
  <c r="DI123" i="1"/>
  <c r="DF123" i="1"/>
  <c r="DE123" i="1"/>
  <c r="DD123" i="1"/>
  <c r="DC123" i="1"/>
  <c r="DA123" i="1"/>
  <c r="CZ123" i="1"/>
  <c r="CY123" i="1"/>
  <c r="CW123" i="1"/>
  <c r="CV123" i="1"/>
  <c r="CU123" i="1"/>
  <c r="CS123" i="1"/>
  <c r="CR123" i="1"/>
  <c r="CQ123" i="1"/>
  <c r="CP123" i="1"/>
  <c r="CO123" i="1"/>
  <c r="CN123" i="1"/>
  <c r="CM123" i="1"/>
  <c r="CL123" i="1"/>
  <c r="CJ123" i="1"/>
  <c r="CI123" i="1"/>
  <c r="CH123" i="1"/>
  <c r="CG123" i="1"/>
  <c r="CF123" i="1"/>
  <c r="CE123" i="1"/>
  <c r="CC123" i="1"/>
  <c r="CB123" i="1"/>
  <c r="CA123" i="1"/>
  <c r="BY123" i="1"/>
  <c r="BV123" i="1"/>
  <c r="BU123" i="1"/>
  <c r="BT123" i="1"/>
  <c r="BR123" i="1"/>
  <c r="BQ123" i="1"/>
  <c r="BO123" i="1"/>
  <c r="BN123" i="1"/>
  <c r="BL123" i="1"/>
  <c r="BK123" i="1"/>
  <c r="BJ123" i="1"/>
  <c r="BF123" i="1"/>
  <c r="BE123" i="1"/>
  <c r="BD123" i="1"/>
  <c r="BC123" i="1"/>
  <c r="BB123" i="1"/>
  <c r="BA123" i="1"/>
  <c r="AZ123" i="1"/>
  <c r="AY123" i="1"/>
  <c r="AX123" i="1"/>
  <c r="AW123" i="1"/>
  <c r="AV123" i="1"/>
  <c r="AU123" i="1"/>
  <c r="AT123" i="1"/>
  <c r="AS123" i="1"/>
  <c r="AR123" i="1"/>
  <c r="AQ123" i="1"/>
  <c r="AP123" i="1"/>
  <c r="AO123" i="1"/>
  <c r="AN123" i="1"/>
  <c r="AM123" i="1"/>
  <c r="AL123" i="1"/>
  <c r="AK123" i="1"/>
  <c r="AJ123" i="1"/>
  <c r="AI123" i="1"/>
  <c r="AH123" i="1"/>
  <c r="AG123" i="1"/>
  <c r="AF123" i="1"/>
  <c r="AE123" i="1"/>
  <c r="AD123" i="1"/>
  <c r="AC123" i="1"/>
  <c r="AB123" i="1"/>
  <c r="AA123" i="1"/>
  <c r="Z123" i="1"/>
  <c r="Y123" i="1"/>
  <c r="X123" i="1"/>
  <c r="W123" i="1"/>
  <c r="V123" i="1"/>
  <c r="U123" i="1"/>
  <c r="DL122" i="1"/>
  <c r="DK122" i="1"/>
  <c r="DJ122" i="1"/>
  <c r="DI122" i="1"/>
  <c r="DF122" i="1"/>
  <c r="DE122" i="1"/>
  <c r="DD122" i="1"/>
  <c r="DC122" i="1"/>
  <c r="DA122" i="1"/>
  <c r="CZ122" i="1"/>
  <c r="CY122" i="1"/>
  <c r="CW122" i="1"/>
  <c r="CV122" i="1"/>
  <c r="CU122" i="1"/>
  <c r="CS122" i="1"/>
  <c r="CR122" i="1"/>
  <c r="CQ122" i="1"/>
  <c r="CP122" i="1"/>
  <c r="CO122" i="1"/>
  <c r="CN122" i="1"/>
  <c r="CM122" i="1"/>
  <c r="CL122" i="1"/>
  <c r="CJ122" i="1"/>
  <c r="CI122" i="1"/>
  <c r="CH122" i="1"/>
  <c r="CG122" i="1"/>
  <c r="CF122" i="1"/>
  <c r="CE122" i="1"/>
  <c r="CC122" i="1"/>
  <c r="CB122" i="1"/>
  <c r="CA122" i="1"/>
  <c r="BY122" i="1"/>
  <c r="BV122" i="1"/>
  <c r="BU122" i="1"/>
  <c r="BT122" i="1"/>
  <c r="BR122" i="1"/>
  <c r="BQ122" i="1"/>
  <c r="BO122" i="1"/>
  <c r="BN122" i="1"/>
  <c r="BL122" i="1"/>
  <c r="BK122" i="1"/>
  <c r="BJ122" i="1"/>
  <c r="BF122" i="1"/>
  <c r="BE122" i="1"/>
  <c r="BD122" i="1"/>
  <c r="BC122" i="1"/>
  <c r="BB122" i="1"/>
  <c r="BA122" i="1"/>
  <c r="AZ122" i="1"/>
  <c r="AY122" i="1"/>
  <c r="AX122" i="1"/>
  <c r="AW122" i="1"/>
  <c r="AV122" i="1"/>
  <c r="AU122" i="1"/>
  <c r="AT122" i="1"/>
  <c r="AS122" i="1"/>
  <c r="AR122" i="1"/>
  <c r="AQ122" i="1"/>
  <c r="AP122" i="1"/>
  <c r="AO122" i="1"/>
  <c r="AN122" i="1"/>
  <c r="AM122" i="1"/>
  <c r="AL122" i="1"/>
  <c r="AK122" i="1"/>
  <c r="AJ122" i="1"/>
  <c r="AI122" i="1"/>
  <c r="AH122" i="1"/>
  <c r="AG122" i="1"/>
  <c r="AF122" i="1"/>
  <c r="AE122" i="1"/>
  <c r="AD122" i="1"/>
  <c r="AC122" i="1"/>
  <c r="AB122" i="1"/>
  <c r="AA122" i="1"/>
  <c r="Z122" i="1"/>
  <c r="Y122" i="1"/>
  <c r="X122" i="1"/>
  <c r="W122" i="1"/>
  <c r="V122" i="1"/>
  <c r="U122" i="1"/>
  <c r="DL121" i="1"/>
  <c r="DK121" i="1"/>
  <c r="DJ121" i="1"/>
  <c r="DI121" i="1"/>
  <c r="DF121" i="1"/>
  <c r="DE121" i="1"/>
  <c r="DD121" i="1"/>
  <c r="DC121" i="1"/>
  <c r="DA121" i="1"/>
  <c r="CZ121" i="1"/>
  <c r="CY121" i="1"/>
  <c r="CW121" i="1"/>
  <c r="CV121" i="1"/>
  <c r="CU121" i="1"/>
  <c r="CS121" i="1"/>
  <c r="CR121" i="1"/>
  <c r="CQ121" i="1"/>
  <c r="CP121" i="1"/>
  <c r="CO121" i="1"/>
  <c r="CN121" i="1"/>
  <c r="CM121" i="1"/>
  <c r="CL121" i="1"/>
  <c r="CJ121" i="1"/>
  <c r="CI121" i="1"/>
  <c r="CH121" i="1"/>
  <c r="CG121" i="1"/>
  <c r="CF121" i="1"/>
  <c r="CE121" i="1"/>
  <c r="CC121" i="1"/>
  <c r="CB121" i="1"/>
  <c r="CA121" i="1"/>
  <c r="BY121" i="1"/>
  <c r="BV121" i="1"/>
  <c r="BU121" i="1"/>
  <c r="BT121" i="1"/>
  <c r="BR121" i="1"/>
  <c r="BQ121" i="1"/>
  <c r="BO121" i="1"/>
  <c r="BN121" i="1"/>
  <c r="BL121" i="1"/>
  <c r="BK121" i="1"/>
  <c r="BJ121" i="1"/>
  <c r="BF121" i="1"/>
  <c r="BE121" i="1"/>
  <c r="BD121" i="1"/>
  <c r="BC121" i="1"/>
  <c r="BB121" i="1"/>
  <c r="BA121" i="1"/>
  <c r="AZ121" i="1"/>
  <c r="AY121" i="1"/>
  <c r="AX121" i="1"/>
  <c r="AW121" i="1"/>
  <c r="AV121" i="1"/>
  <c r="AU121" i="1"/>
  <c r="AT121" i="1"/>
  <c r="AS121" i="1"/>
  <c r="AR121" i="1"/>
  <c r="AQ121" i="1"/>
  <c r="AP121" i="1"/>
  <c r="AO121" i="1"/>
  <c r="AN121" i="1"/>
  <c r="AM121" i="1"/>
  <c r="AL121" i="1"/>
  <c r="AK121" i="1"/>
  <c r="AJ121" i="1"/>
  <c r="AI121" i="1"/>
  <c r="AH121" i="1"/>
  <c r="AG121" i="1"/>
  <c r="AF121" i="1"/>
  <c r="AE121" i="1"/>
  <c r="AD121" i="1"/>
  <c r="AC121" i="1"/>
  <c r="AB121" i="1"/>
  <c r="AA121" i="1"/>
  <c r="Z121" i="1"/>
  <c r="Y121" i="1"/>
  <c r="X121" i="1"/>
  <c r="W121" i="1"/>
  <c r="V121" i="1"/>
  <c r="U121" i="1"/>
  <c r="DL120" i="1"/>
  <c r="DK120" i="1"/>
  <c r="DJ120" i="1"/>
  <c r="DI120" i="1"/>
  <c r="DF120" i="1"/>
  <c r="DE120" i="1"/>
  <c r="DD120" i="1"/>
  <c r="DC120" i="1"/>
  <c r="DA120" i="1"/>
  <c r="CZ120" i="1"/>
  <c r="CY120" i="1"/>
  <c r="CW120" i="1"/>
  <c r="CV120" i="1"/>
  <c r="CU120" i="1"/>
  <c r="CS120" i="1"/>
  <c r="CR120" i="1"/>
  <c r="CQ120" i="1"/>
  <c r="CP120" i="1"/>
  <c r="CO120" i="1"/>
  <c r="CN120" i="1"/>
  <c r="CM120" i="1"/>
  <c r="CL120" i="1"/>
  <c r="CJ120" i="1"/>
  <c r="CI120" i="1"/>
  <c r="CH120" i="1"/>
  <c r="CG120" i="1"/>
  <c r="CF120" i="1"/>
  <c r="CE120" i="1"/>
  <c r="CC120" i="1"/>
  <c r="CB120" i="1"/>
  <c r="CA120" i="1"/>
  <c r="BY120" i="1"/>
  <c r="BV120" i="1"/>
  <c r="BU120" i="1"/>
  <c r="BT120" i="1"/>
  <c r="BR120" i="1"/>
  <c r="BQ120" i="1"/>
  <c r="BO120" i="1"/>
  <c r="BN120" i="1"/>
  <c r="BL120" i="1"/>
  <c r="BK120" i="1"/>
  <c r="BJ120" i="1"/>
  <c r="BF120" i="1"/>
  <c r="BE120" i="1"/>
  <c r="BD120" i="1"/>
  <c r="BC120" i="1"/>
  <c r="BB120" i="1"/>
  <c r="BA120" i="1"/>
  <c r="AZ120" i="1"/>
  <c r="AY120" i="1"/>
  <c r="AX120" i="1"/>
  <c r="AW120" i="1"/>
  <c r="AV120" i="1"/>
  <c r="AU120" i="1"/>
  <c r="AT120" i="1"/>
  <c r="AS120" i="1"/>
  <c r="AR120" i="1"/>
  <c r="AQ120" i="1"/>
  <c r="AP120" i="1"/>
  <c r="AO120" i="1"/>
  <c r="AN120" i="1"/>
  <c r="AM120" i="1"/>
  <c r="AL120" i="1"/>
  <c r="AK120" i="1"/>
  <c r="AJ120" i="1"/>
  <c r="AI120" i="1"/>
  <c r="AH120" i="1"/>
  <c r="AG120" i="1"/>
  <c r="AF120" i="1"/>
  <c r="AE120" i="1"/>
  <c r="AD120" i="1"/>
  <c r="AC120" i="1"/>
  <c r="AB120" i="1"/>
  <c r="AA120" i="1"/>
  <c r="Z120" i="1"/>
  <c r="Y120" i="1"/>
  <c r="X120" i="1"/>
  <c r="W120" i="1"/>
  <c r="V120" i="1"/>
  <c r="U120" i="1"/>
  <c r="DL119" i="1"/>
  <c r="DK119" i="1"/>
  <c r="DJ119" i="1"/>
  <c r="DI119" i="1"/>
  <c r="DF119" i="1"/>
  <c r="DE119" i="1"/>
  <c r="DD119" i="1"/>
  <c r="DC119" i="1"/>
  <c r="DA119" i="1"/>
  <c r="CZ119" i="1"/>
  <c r="CY119" i="1"/>
  <c r="CW119" i="1"/>
  <c r="CV119" i="1"/>
  <c r="CU119" i="1"/>
  <c r="CS119" i="1"/>
  <c r="CR119" i="1"/>
  <c r="CQ119" i="1"/>
  <c r="CP119" i="1"/>
  <c r="CO119" i="1"/>
  <c r="CN119" i="1"/>
  <c r="CM119" i="1"/>
  <c r="CL119" i="1"/>
  <c r="CJ119" i="1"/>
  <c r="CI119" i="1"/>
  <c r="CH119" i="1"/>
  <c r="CG119" i="1"/>
  <c r="CF119" i="1"/>
  <c r="CE119" i="1"/>
  <c r="CC119" i="1"/>
  <c r="CB119" i="1"/>
  <c r="CA119" i="1"/>
  <c r="BY119" i="1"/>
  <c r="BV119" i="1"/>
  <c r="BU119" i="1"/>
  <c r="BT119" i="1"/>
  <c r="BR119" i="1"/>
  <c r="BQ119" i="1"/>
  <c r="BO119" i="1"/>
  <c r="BN119" i="1"/>
  <c r="BL119" i="1"/>
  <c r="BK119" i="1"/>
  <c r="BJ119" i="1"/>
  <c r="BF119" i="1"/>
  <c r="BE119" i="1"/>
  <c r="BD119" i="1"/>
  <c r="BC119" i="1"/>
  <c r="BB119" i="1"/>
  <c r="BA119" i="1"/>
  <c r="AZ119" i="1"/>
  <c r="AY119" i="1"/>
  <c r="AX119" i="1"/>
  <c r="AW119" i="1"/>
  <c r="AV119" i="1"/>
  <c r="AU119" i="1"/>
  <c r="AT119" i="1"/>
  <c r="AS119" i="1"/>
  <c r="AR119" i="1"/>
  <c r="AQ119" i="1"/>
  <c r="AP119" i="1"/>
  <c r="AO119" i="1"/>
  <c r="AN119" i="1"/>
  <c r="AM119" i="1"/>
  <c r="AL119" i="1"/>
  <c r="AK119" i="1"/>
  <c r="AJ119" i="1"/>
  <c r="AI119" i="1"/>
  <c r="AH119" i="1"/>
  <c r="AG119" i="1"/>
  <c r="AF119" i="1"/>
  <c r="AE119" i="1"/>
  <c r="AD119" i="1"/>
  <c r="AC119" i="1"/>
  <c r="AB119" i="1"/>
  <c r="AA119" i="1"/>
  <c r="Z119" i="1"/>
  <c r="Y119" i="1"/>
  <c r="X119" i="1"/>
  <c r="W119" i="1"/>
  <c r="V119" i="1"/>
  <c r="U119" i="1"/>
  <c r="DL118" i="1"/>
  <c r="DK118" i="1"/>
  <c r="DJ118" i="1"/>
  <c r="DI118" i="1"/>
  <c r="DF118" i="1"/>
  <c r="DE118" i="1"/>
  <c r="DD118" i="1"/>
  <c r="DC118" i="1"/>
  <c r="DA118" i="1"/>
  <c r="CZ118" i="1"/>
  <c r="CY118" i="1"/>
  <c r="CW118" i="1"/>
  <c r="CV118" i="1"/>
  <c r="CU118" i="1"/>
  <c r="CS118" i="1"/>
  <c r="CR118" i="1"/>
  <c r="CQ118" i="1"/>
  <c r="CP118" i="1"/>
  <c r="CO118" i="1"/>
  <c r="CN118" i="1"/>
  <c r="CM118" i="1"/>
  <c r="CL118" i="1"/>
  <c r="CJ118" i="1"/>
  <c r="CI118" i="1"/>
  <c r="CH118" i="1"/>
  <c r="CG118" i="1"/>
  <c r="CF118" i="1"/>
  <c r="CE118" i="1"/>
  <c r="CC118" i="1"/>
  <c r="CB118" i="1"/>
  <c r="CA118" i="1"/>
  <c r="BY118" i="1"/>
  <c r="BV118" i="1"/>
  <c r="BU118" i="1"/>
  <c r="BT118" i="1"/>
  <c r="BR118" i="1"/>
  <c r="BQ118" i="1"/>
  <c r="BO118" i="1"/>
  <c r="BN118" i="1"/>
  <c r="BL118" i="1"/>
  <c r="BK118" i="1"/>
  <c r="BJ118" i="1"/>
  <c r="BF118" i="1"/>
  <c r="BE118" i="1"/>
  <c r="BD118" i="1"/>
  <c r="BC118" i="1"/>
  <c r="BB118" i="1"/>
  <c r="BA118" i="1"/>
  <c r="AZ118" i="1"/>
  <c r="AY118" i="1"/>
  <c r="AX118" i="1"/>
  <c r="AW118" i="1"/>
  <c r="AV118" i="1"/>
  <c r="AU118" i="1"/>
  <c r="AT118" i="1"/>
  <c r="AS118" i="1"/>
  <c r="AR118" i="1"/>
  <c r="AQ118" i="1"/>
  <c r="AP118" i="1"/>
  <c r="AO118" i="1"/>
  <c r="AN118" i="1"/>
  <c r="AM118" i="1"/>
  <c r="AL118" i="1"/>
  <c r="AK118" i="1"/>
  <c r="AJ118" i="1"/>
  <c r="AI118" i="1"/>
  <c r="AH118" i="1"/>
  <c r="AG118" i="1"/>
  <c r="AF118" i="1"/>
  <c r="AE118" i="1"/>
  <c r="AD118" i="1"/>
  <c r="AC118" i="1"/>
  <c r="AB118" i="1"/>
  <c r="AA118" i="1"/>
  <c r="Z118" i="1"/>
  <c r="Y118" i="1"/>
  <c r="X118" i="1"/>
  <c r="W118" i="1"/>
  <c r="V118" i="1"/>
  <c r="U118" i="1"/>
  <c r="DL117" i="1"/>
  <c r="DK117" i="1"/>
  <c r="DJ117" i="1"/>
  <c r="DI117" i="1"/>
  <c r="DF117" i="1"/>
  <c r="DE117" i="1"/>
  <c r="DD117" i="1"/>
  <c r="DC117" i="1"/>
  <c r="DA117" i="1"/>
  <c r="CZ117" i="1"/>
  <c r="CY117" i="1"/>
  <c r="CW117" i="1"/>
  <c r="CV117" i="1"/>
  <c r="CU117" i="1"/>
  <c r="CS117" i="1"/>
  <c r="CR117" i="1"/>
  <c r="CQ117" i="1"/>
  <c r="CP117" i="1"/>
  <c r="CO117" i="1"/>
  <c r="CN117" i="1"/>
  <c r="CM117" i="1"/>
  <c r="CL117" i="1"/>
  <c r="CJ117" i="1"/>
  <c r="CI117" i="1"/>
  <c r="CH117" i="1"/>
  <c r="CG117" i="1"/>
  <c r="CF117" i="1"/>
  <c r="CE117" i="1"/>
  <c r="CC117" i="1"/>
  <c r="CB117" i="1"/>
  <c r="CA117" i="1"/>
  <c r="BY117" i="1"/>
  <c r="BV117" i="1"/>
  <c r="BU117" i="1"/>
  <c r="BT117" i="1"/>
  <c r="BR117" i="1"/>
  <c r="BQ117" i="1"/>
  <c r="BO117" i="1"/>
  <c r="BN117" i="1"/>
  <c r="BL117" i="1"/>
  <c r="BK117" i="1"/>
  <c r="BJ117" i="1"/>
  <c r="BF117" i="1"/>
  <c r="BE117" i="1"/>
  <c r="BD117" i="1"/>
  <c r="BC117" i="1"/>
  <c r="BB117" i="1"/>
  <c r="BA117" i="1"/>
  <c r="AZ117" i="1"/>
  <c r="AY117" i="1"/>
  <c r="AX117" i="1"/>
  <c r="AW117" i="1"/>
  <c r="AV117" i="1"/>
  <c r="AU117" i="1"/>
  <c r="AT117" i="1"/>
  <c r="AS117" i="1"/>
  <c r="AR117" i="1"/>
  <c r="AQ117" i="1"/>
  <c r="AP117" i="1"/>
  <c r="AO117" i="1"/>
  <c r="AN117" i="1"/>
  <c r="AM117" i="1"/>
  <c r="AL117" i="1"/>
  <c r="AK117" i="1"/>
  <c r="AJ117" i="1"/>
  <c r="AI117" i="1"/>
  <c r="AH117" i="1"/>
  <c r="AG117" i="1"/>
  <c r="AF117" i="1"/>
  <c r="AE117" i="1"/>
  <c r="AD117" i="1"/>
  <c r="AC117" i="1"/>
  <c r="AB117" i="1"/>
  <c r="AA117" i="1"/>
  <c r="Z117" i="1"/>
  <c r="Y117" i="1"/>
  <c r="X117" i="1"/>
  <c r="W117" i="1"/>
  <c r="V117" i="1"/>
  <c r="U117" i="1"/>
  <c r="DL116" i="1"/>
  <c r="DK116" i="1"/>
  <c r="DJ116" i="1"/>
  <c r="DI116" i="1"/>
  <c r="DF116" i="1"/>
  <c r="DE116" i="1"/>
  <c r="DD116" i="1"/>
  <c r="DC116" i="1"/>
  <c r="DA116" i="1"/>
  <c r="CZ116" i="1"/>
  <c r="CY116" i="1"/>
  <c r="CW116" i="1"/>
  <c r="CV116" i="1"/>
  <c r="CU116" i="1"/>
  <c r="CS116" i="1"/>
  <c r="CR116" i="1"/>
  <c r="CQ116" i="1"/>
  <c r="CP116" i="1"/>
  <c r="CO116" i="1"/>
  <c r="CN116" i="1"/>
  <c r="CM116" i="1"/>
  <c r="CL116" i="1"/>
  <c r="CJ116" i="1"/>
  <c r="CI116" i="1"/>
  <c r="CH116" i="1"/>
  <c r="CG116" i="1"/>
  <c r="CF116" i="1"/>
  <c r="CE116" i="1"/>
  <c r="CC116" i="1"/>
  <c r="CB116" i="1"/>
  <c r="CA116" i="1"/>
  <c r="BY116" i="1"/>
  <c r="BV116" i="1"/>
  <c r="BU116" i="1"/>
  <c r="BT116" i="1"/>
  <c r="BR116" i="1"/>
  <c r="BQ116" i="1"/>
  <c r="BO116" i="1"/>
  <c r="BN116" i="1"/>
  <c r="BL116" i="1"/>
  <c r="BK116" i="1"/>
  <c r="BJ116" i="1"/>
  <c r="BF116" i="1"/>
  <c r="BE116" i="1"/>
  <c r="BD116" i="1"/>
  <c r="BC116" i="1"/>
  <c r="BB116" i="1"/>
  <c r="BA116" i="1"/>
  <c r="AZ116" i="1"/>
  <c r="AY116" i="1"/>
  <c r="AX116" i="1"/>
  <c r="AW116" i="1"/>
  <c r="AV116" i="1"/>
  <c r="AU116" i="1"/>
  <c r="AT116" i="1"/>
  <c r="AS116" i="1"/>
  <c r="AR116" i="1"/>
  <c r="AQ116" i="1"/>
  <c r="AP116" i="1"/>
  <c r="AO116" i="1"/>
  <c r="AN116" i="1"/>
  <c r="AM116" i="1"/>
  <c r="AL116" i="1"/>
  <c r="AK116" i="1"/>
  <c r="AJ116" i="1"/>
  <c r="AI116" i="1"/>
  <c r="AH116" i="1"/>
  <c r="AG116" i="1"/>
  <c r="AF116" i="1"/>
  <c r="AE116" i="1"/>
  <c r="AD116" i="1"/>
  <c r="AC116" i="1"/>
  <c r="AB116" i="1"/>
  <c r="AA116" i="1"/>
  <c r="Z116" i="1"/>
  <c r="Y116" i="1"/>
  <c r="X116" i="1"/>
  <c r="W116" i="1"/>
  <c r="V116" i="1"/>
  <c r="U116" i="1"/>
  <c r="DL115" i="1"/>
  <c r="DK115" i="1"/>
  <c r="DJ115" i="1"/>
  <c r="DI115" i="1"/>
  <c r="DF115" i="1"/>
  <c r="DE115" i="1"/>
  <c r="DD115" i="1"/>
  <c r="DC115" i="1"/>
  <c r="DA115" i="1"/>
  <c r="CZ115" i="1"/>
  <c r="CY115" i="1"/>
  <c r="CW115" i="1"/>
  <c r="CV115" i="1"/>
  <c r="CU115" i="1"/>
  <c r="CS115" i="1"/>
  <c r="CR115" i="1"/>
  <c r="CQ115" i="1"/>
  <c r="CP115" i="1"/>
  <c r="CO115" i="1"/>
  <c r="CN115" i="1"/>
  <c r="CM115" i="1"/>
  <c r="CL115" i="1"/>
  <c r="CJ115" i="1"/>
  <c r="CI115" i="1"/>
  <c r="CH115" i="1"/>
  <c r="CG115" i="1"/>
  <c r="CF115" i="1"/>
  <c r="CE115" i="1"/>
  <c r="CC115" i="1"/>
  <c r="CB115" i="1"/>
  <c r="CA115" i="1"/>
  <c r="BY115" i="1"/>
  <c r="BV115" i="1"/>
  <c r="BU115" i="1"/>
  <c r="BT115" i="1"/>
  <c r="BR115" i="1"/>
  <c r="BQ115" i="1"/>
  <c r="BO115" i="1"/>
  <c r="BN115" i="1"/>
  <c r="BL115" i="1"/>
  <c r="BK115" i="1"/>
  <c r="BJ115" i="1"/>
  <c r="BF115" i="1"/>
  <c r="BE115" i="1"/>
  <c r="BD115" i="1"/>
  <c r="BC115" i="1"/>
  <c r="BB115" i="1"/>
  <c r="BA115" i="1"/>
  <c r="AZ115" i="1"/>
  <c r="AY115" i="1"/>
  <c r="AX115" i="1"/>
  <c r="AW115" i="1"/>
  <c r="AV115" i="1"/>
  <c r="AU115" i="1"/>
  <c r="AT115" i="1"/>
  <c r="AS115" i="1"/>
  <c r="AR115" i="1"/>
  <c r="AQ115" i="1"/>
  <c r="AP115" i="1"/>
  <c r="AO115" i="1"/>
  <c r="AN115" i="1"/>
  <c r="AM115" i="1"/>
  <c r="AL115" i="1"/>
  <c r="AK115" i="1"/>
  <c r="AJ115" i="1"/>
  <c r="AI115" i="1"/>
  <c r="AH115" i="1"/>
  <c r="AG115" i="1"/>
  <c r="AF115" i="1"/>
  <c r="AE115" i="1"/>
  <c r="AD115" i="1"/>
  <c r="AC115" i="1"/>
  <c r="AB115" i="1"/>
  <c r="AA115" i="1"/>
  <c r="Z115" i="1"/>
  <c r="Y115" i="1"/>
  <c r="X115" i="1"/>
  <c r="W115" i="1"/>
  <c r="V115" i="1"/>
  <c r="U115" i="1"/>
  <c r="DL114" i="1"/>
  <c r="DK114" i="1"/>
  <c r="DJ114" i="1"/>
  <c r="DI114" i="1"/>
  <c r="DF114" i="1"/>
  <c r="DE114" i="1"/>
  <c r="DD114" i="1"/>
  <c r="DC114" i="1"/>
  <c r="DA114" i="1"/>
  <c r="CZ114" i="1"/>
  <c r="CY114" i="1"/>
  <c r="CW114" i="1"/>
  <c r="CV114" i="1"/>
  <c r="CU114" i="1"/>
  <c r="CS114" i="1"/>
  <c r="CR114" i="1"/>
  <c r="CQ114" i="1"/>
  <c r="CP114" i="1"/>
  <c r="CO114" i="1"/>
  <c r="CN114" i="1"/>
  <c r="CM114" i="1"/>
  <c r="CL114" i="1"/>
  <c r="CJ114" i="1"/>
  <c r="CI114" i="1"/>
  <c r="CH114" i="1"/>
  <c r="CG114" i="1"/>
  <c r="CF114" i="1"/>
  <c r="CE114" i="1"/>
  <c r="CC114" i="1"/>
  <c r="CB114" i="1"/>
  <c r="CA114" i="1"/>
  <c r="BY114" i="1"/>
  <c r="BV114" i="1"/>
  <c r="BU114" i="1"/>
  <c r="BT114" i="1"/>
  <c r="BR114" i="1"/>
  <c r="BQ114" i="1"/>
  <c r="BO114" i="1"/>
  <c r="BN114" i="1"/>
  <c r="BL114" i="1"/>
  <c r="BK114" i="1"/>
  <c r="BJ114" i="1"/>
  <c r="BF114" i="1"/>
  <c r="BE114" i="1"/>
  <c r="BD114" i="1"/>
  <c r="BC114" i="1"/>
  <c r="BB114" i="1"/>
  <c r="BA114" i="1"/>
  <c r="AZ114" i="1"/>
  <c r="AY114" i="1"/>
  <c r="AX114" i="1"/>
  <c r="AW114" i="1"/>
  <c r="AV114" i="1"/>
  <c r="AU114" i="1"/>
  <c r="AT114" i="1"/>
  <c r="AS114" i="1"/>
  <c r="AR114" i="1"/>
  <c r="AQ114" i="1"/>
  <c r="AP114" i="1"/>
  <c r="AO114" i="1"/>
  <c r="AN114" i="1"/>
  <c r="AM114" i="1"/>
  <c r="AL114" i="1"/>
  <c r="AK114" i="1"/>
  <c r="AJ114" i="1"/>
  <c r="AI114" i="1"/>
  <c r="AH114" i="1"/>
  <c r="AG114" i="1"/>
  <c r="AF114" i="1"/>
  <c r="AE114" i="1"/>
  <c r="AD114" i="1"/>
  <c r="AC114" i="1"/>
  <c r="AB114" i="1"/>
  <c r="AA114" i="1"/>
  <c r="Z114" i="1"/>
  <c r="Y114" i="1"/>
  <c r="X114" i="1"/>
  <c r="W114" i="1"/>
  <c r="V114" i="1"/>
  <c r="U114" i="1"/>
  <c r="DL113" i="1"/>
  <c r="DK113" i="1"/>
  <c r="DJ113" i="1"/>
  <c r="DI113" i="1"/>
  <c r="DF113" i="1"/>
  <c r="DE113" i="1"/>
  <c r="DD113" i="1"/>
  <c r="DC113" i="1"/>
  <c r="DA113" i="1"/>
  <c r="CZ113" i="1"/>
  <c r="CY113" i="1"/>
  <c r="CW113" i="1"/>
  <c r="CV113" i="1"/>
  <c r="CU113" i="1"/>
  <c r="CS113" i="1"/>
  <c r="CR113" i="1"/>
  <c r="CQ113" i="1"/>
  <c r="CP113" i="1"/>
  <c r="CO113" i="1"/>
  <c r="CN113" i="1"/>
  <c r="CM113" i="1"/>
  <c r="CL113" i="1"/>
  <c r="CJ113" i="1"/>
  <c r="CI113" i="1"/>
  <c r="CH113" i="1"/>
  <c r="CG113" i="1"/>
  <c r="CF113" i="1"/>
  <c r="CE113" i="1"/>
  <c r="CC113" i="1"/>
  <c r="CB113" i="1"/>
  <c r="CA113" i="1"/>
  <c r="BY113" i="1"/>
  <c r="BV113" i="1"/>
  <c r="BU113" i="1"/>
  <c r="BT113" i="1"/>
  <c r="BR113" i="1"/>
  <c r="BQ113" i="1"/>
  <c r="BO113" i="1"/>
  <c r="BN113" i="1"/>
  <c r="BL113" i="1"/>
  <c r="BK113" i="1"/>
  <c r="BJ113" i="1"/>
  <c r="BF113" i="1"/>
  <c r="BE113" i="1"/>
  <c r="BD113" i="1"/>
  <c r="BC113" i="1"/>
  <c r="BB113" i="1"/>
  <c r="BA113" i="1"/>
  <c r="AZ113" i="1"/>
  <c r="AY113" i="1"/>
  <c r="AX113" i="1"/>
  <c r="AW113" i="1"/>
  <c r="AV113" i="1"/>
  <c r="AU113" i="1"/>
  <c r="AT113" i="1"/>
  <c r="AS113" i="1"/>
  <c r="AR113" i="1"/>
  <c r="AQ113" i="1"/>
  <c r="AP113" i="1"/>
  <c r="AO113" i="1"/>
  <c r="AN113" i="1"/>
  <c r="AM113" i="1"/>
  <c r="AL113" i="1"/>
  <c r="AK113" i="1"/>
  <c r="AJ113" i="1"/>
  <c r="AI113" i="1"/>
  <c r="AH113" i="1"/>
  <c r="AG113" i="1"/>
  <c r="AF113" i="1"/>
  <c r="AE113" i="1"/>
  <c r="AD113" i="1"/>
  <c r="AC113" i="1"/>
  <c r="AB113" i="1"/>
  <c r="AA113" i="1"/>
  <c r="Z113" i="1"/>
  <c r="Y113" i="1"/>
  <c r="X113" i="1"/>
  <c r="W113" i="1"/>
  <c r="V113" i="1"/>
  <c r="U113" i="1"/>
  <c r="DL112" i="1"/>
  <c r="DK112" i="1"/>
  <c r="DJ112" i="1"/>
  <c r="DI112" i="1"/>
  <c r="DF112" i="1"/>
  <c r="DE112" i="1"/>
  <c r="DD112" i="1"/>
  <c r="DC112" i="1"/>
  <c r="DA112" i="1"/>
  <c r="CZ112" i="1"/>
  <c r="CY112" i="1"/>
  <c r="CW112" i="1"/>
  <c r="CV112" i="1"/>
  <c r="CU112" i="1"/>
  <c r="CS112" i="1"/>
  <c r="CR112" i="1"/>
  <c r="CQ112" i="1"/>
  <c r="CP112" i="1"/>
  <c r="CO112" i="1"/>
  <c r="CN112" i="1"/>
  <c r="CM112" i="1"/>
  <c r="CL112" i="1"/>
  <c r="CJ112" i="1"/>
  <c r="CI112" i="1"/>
  <c r="CH112" i="1"/>
  <c r="CG112" i="1"/>
  <c r="CF112" i="1"/>
  <c r="CE112" i="1"/>
  <c r="CC112" i="1"/>
  <c r="CB112" i="1"/>
  <c r="CA112" i="1"/>
  <c r="BY112" i="1"/>
  <c r="BV112" i="1"/>
  <c r="BU112" i="1"/>
  <c r="BT112" i="1"/>
  <c r="BR112" i="1"/>
  <c r="BQ112" i="1"/>
  <c r="BO112" i="1"/>
  <c r="BN112" i="1"/>
  <c r="BL112" i="1"/>
  <c r="BK112" i="1"/>
  <c r="BJ112" i="1"/>
  <c r="BF112" i="1"/>
  <c r="BE112" i="1"/>
  <c r="BD112" i="1"/>
  <c r="BC112" i="1"/>
  <c r="BB112" i="1"/>
  <c r="BA112" i="1"/>
  <c r="AZ112" i="1"/>
  <c r="AY112" i="1"/>
  <c r="AX112" i="1"/>
  <c r="AW112" i="1"/>
  <c r="AV112" i="1"/>
  <c r="AU112" i="1"/>
  <c r="AT112" i="1"/>
  <c r="AS112" i="1"/>
  <c r="AR112" i="1"/>
  <c r="AQ112" i="1"/>
  <c r="AP112" i="1"/>
  <c r="AO112" i="1"/>
  <c r="AN112" i="1"/>
  <c r="AM112" i="1"/>
  <c r="AL112" i="1"/>
  <c r="AK112" i="1"/>
  <c r="AJ112" i="1"/>
  <c r="AI112" i="1"/>
  <c r="AH112" i="1"/>
  <c r="AG112" i="1"/>
  <c r="AF112" i="1"/>
  <c r="AE112" i="1"/>
  <c r="AD112" i="1"/>
  <c r="AC112" i="1"/>
  <c r="AB112" i="1"/>
  <c r="AA112" i="1"/>
  <c r="Z112" i="1"/>
  <c r="Y112" i="1"/>
  <c r="X112" i="1"/>
  <c r="W112" i="1"/>
  <c r="V112" i="1"/>
  <c r="U112" i="1"/>
  <c r="DL111" i="1"/>
  <c r="DK111" i="1"/>
  <c r="DJ111" i="1"/>
  <c r="DI111" i="1"/>
  <c r="DF111" i="1"/>
  <c r="DE111" i="1"/>
  <c r="DD111" i="1"/>
  <c r="DC111" i="1"/>
  <c r="DA111" i="1"/>
  <c r="CZ111" i="1"/>
  <c r="CY111" i="1"/>
  <c r="CW111" i="1"/>
  <c r="CV111" i="1"/>
  <c r="CU111" i="1"/>
  <c r="CS111" i="1"/>
  <c r="CR111" i="1"/>
  <c r="CQ111" i="1"/>
  <c r="CP111" i="1"/>
  <c r="CO111" i="1"/>
  <c r="CN111" i="1"/>
  <c r="CM111" i="1"/>
  <c r="CL111" i="1"/>
  <c r="CJ111" i="1"/>
  <c r="CI111" i="1"/>
  <c r="CH111" i="1"/>
  <c r="CG111" i="1"/>
  <c r="CF111" i="1"/>
  <c r="CE111" i="1"/>
  <c r="CC111" i="1"/>
  <c r="CB111" i="1"/>
  <c r="CA111" i="1"/>
  <c r="BY111" i="1"/>
  <c r="BV111" i="1"/>
  <c r="BU111" i="1"/>
  <c r="BT111" i="1"/>
  <c r="BR111" i="1"/>
  <c r="BQ111" i="1"/>
  <c r="BO111" i="1"/>
  <c r="BN111" i="1"/>
  <c r="BL111" i="1"/>
  <c r="BK111" i="1"/>
  <c r="BJ111" i="1"/>
  <c r="BF111" i="1"/>
  <c r="BE111" i="1"/>
  <c r="BD111" i="1"/>
  <c r="BC111" i="1"/>
  <c r="BB111" i="1"/>
  <c r="BA111" i="1"/>
  <c r="AZ111" i="1"/>
  <c r="AY111" i="1"/>
  <c r="AX111" i="1"/>
  <c r="AW111" i="1"/>
  <c r="AV111" i="1"/>
  <c r="AU111" i="1"/>
  <c r="AT111" i="1"/>
  <c r="AS111" i="1"/>
  <c r="AR111" i="1"/>
  <c r="AQ111" i="1"/>
  <c r="AP111" i="1"/>
  <c r="AO111" i="1"/>
  <c r="AN111" i="1"/>
  <c r="AM111" i="1"/>
  <c r="AL111" i="1"/>
  <c r="AK111" i="1"/>
  <c r="AJ111" i="1"/>
  <c r="AI111" i="1"/>
  <c r="AH111" i="1"/>
  <c r="AG111" i="1"/>
  <c r="AF111" i="1"/>
  <c r="AE111" i="1"/>
  <c r="AD111" i="1"/>
  <c r="AC111" i="1"/>
  <c r="AB111" i="1"/>
  <c r="AA111" i="1"/>
  <c r="Z111" i="1"/>
  <c r="Y111" i="1"/>
  <c r="X111" i="1"/>
  <c r="W111" i="1"/>
  <c r="V111" i="1"/>
  <c r="U111" i="1"/>
  <c r="DL110" i="1"/>
  <c r="DK110" i="1"/>
  <c r="DJ110" i="1"/>
  <c r="DI110" i="1"/>
  <c r="DF110" i="1"/>
  <c r="DE110" i="1"/>
  <c r="DD110" i="1"/>
  <c r="DC110" i="1"/>
  <c r="DA110" i="1"/>
  <c r="CZ110" i="1"/>
  <c r="CY110" i="1"/>
  <c r="CW110" i="1"/>
  <c r="CV110" i="1"/>
  <c r="CU110" i="1"/>
  <c r="CS110" i="1"/>
  <c r="CR110" i="1"/>
  <c r="CQ110" i="1"/>
  <c r="CP110" i="1"/>
  <c r="CO110" i="1"/>
  <c r="CN110" i="1"/>
  <c r="CM110" i="1"/>
  <c r="CL110" i="1"/>
  <c r="CJ110" i="1"/>
  <c r="CI110" i="1"/>
  <c r="CH110" i="1"/>
  <c r="CG110" i="1"/>
  <c r="CF110" i="1"/>
  <c r="CE110" i="1"/>
  <c r="CC110" i="1"/>
  <c r="CB110" i="1"/>
  <c r="CA110" i="1"/>
  <c r="BY110" i="1"/>
  <c r="BV110" i="1"/>
  <c r="BU110" i="1"/>
  <c r="BT110" i="1"/>
  <c r="BR110" i="1"/>
  <c r="BQ110" i="1"/>
  <c r="BO110" i="1"/>
  <c r="BN110" i="1"/>
  <c r="BL110" i="1"/>
  <c r="BK110" i="1"/>
  <c r="BJ110" i="1"/>
  <c r="BF110" i="1"/>
  <c r="BE110" i="1"/>
  <c r="BD110" i="1"/>
  <c r="BC110" i="1"/>
  <c r="BB110" i="1"/>
  <c r="BA110" i="1"/>
  <c r="AZ110" i="1"/>
  <c r="AY110" i="1"/>
  <c r="AX110" i="1"/>
  <c r="AW110" i="1"/>
  <c r="AV110" i="1"/>
  <c r="AU110" i="1"/>
  <c r="AT110" i="1"/>
  <c r="AS110" i="1"/>
  <c r="AR110" i="1"/>
  <c r="AQ110" i="1"/>
  <c r="AP110" i="1"/>
  <c r="AO110" i="1"/>
  <c r="AN110" i="1"/>
  <c r="AM110" i="1"/>
  <c r="AL110" i="1"/>
  <c r="AK110" i="1"/>
  <c r="AJ110" i="1"/>
  <c r="AI110" i="1"/>
  <c r="AH110" i="1"/>
  <c r="AG110" i="1"/>
  <c r="AF110" i="1"/>
  <c r="AE110" i="1"/>
  <c r="AD110" i="1"/>
  <c r="AC110" i="1"/>
  <c r="AB110" i="1"/>
  <c r="AA110" i="1"/>
  <c r="Z110" i="1"/>
  <c r="Y110" i="1"/>
  <c r="X110" i="1"/>
  <c r="W110" i="1"/>
  <c r="V110" i="1"/>
  <c r="U110" i="1"/>
  <c r="DL109" i="1"/>
  <c r="DK109" i="1"/>
  <c r="DJ109" i="1"/>
  <c r="DI109" i="1"/>
  <c r="DF109" i="1"/>
  <c r="DE109" i="1"/>
  <c r="DD109" i="1"/>
  <c r="DC109" i="1"/>
  <c r="DA109" i="1"/>
  <c r="CZ109" i="1"/>
  <c r="CY109" i="1"/>
  <c r="CW109" i="1"/>
  <c r="CV109" i="1"/>
  <c r="CU109" i="1"/>
  <c r="CS109" i="1"/>
  <c r="CR109" i="1"/>
  <c r="CQ109" i="1"/>
  <c r="CP109" i="1"/>
  <c r="CO109" i="1"/>
  <c r="CN109" i="1"/>
  <c r="CM109" i="1"/>
  <c r="CL109" i="1"/>
  <c r="CJ109" i="1"/>
  <c r="CI109" i="1"/>
  <c r="CH109" i="1"/>
  <c r="CG109" i="1"/>
  <c r="CF109" i="1"/>
  <c r="CE109" i="1"/>
  <c r="CC109" i="1"/>
  <c r="CB109" i="1"/>
  <c r="CA109" i="1"/>
  <c r="BY109" i="1"/>
  <c r="BV109" i="1"/>
  <c r="BU109" i="1"/>
  <c r="BT109" i="1"/>
  <c r="BR109" i="1"/>
  <c r="BQ109" i="1"/>
  <c r="BO109" i="1"/>
  <c r="BN109" i="1"/>
  <c r="BL109" i="1"/>
  <c r="BK109" i="1"/>
  <c r="BJ109" i="1"/>
  <c r="BF109" i="1"/>
  <c r="BE109" i="1"/>
  <c r="BD109" i="1"/>
  <c r="BC109" i="1"/>
  <c r="BB109" i="1"/>
  <c r="BA109" i="1"/>
  <c r="AZ109" i="1"/>
  <c r="AY109" i="1"/>
  <c r="AX109" i="1"/>
  <c r="AW109" i="1"/>
  <c r="AV109" i="1"/>
  <c r="AU109" i="1"/>
  <c r="AT109" i="1"/>
  <c r="AS109" i="1"/>
  <c r="AR109" i="1"/>
  <c r="AQ109" i="1"/>
  <c r="AP109" i="1"/>
  <c r="AO109" i="1"/>
  <c r="AN109" i="1"/>
  <c r="AM109" i="1"/>
  <c r="AL109" i="1"/>
  <c r="AK109" i="1"/>
  <c r="AJ109" i="1"/>
  <c r="AI109" i="1"/>
  <c r="AH109" i="1"/>
  <c r="AG109" i="1"/>
  <c r="AF109" i="1"/>
  <c r="AE109" i="1"/>
  <c r="AD109" i="1"/>
  <c r="AC109" i="1"/>
  <c r="AB109" i="1"/>
  <c r="AA109" i="1"/>
  <c r="Z109" i="1"/>
  <c r="Y109" i="1"/>
  <c r="X109" i="1"/>
  <c r="W109" i="1"/>
  <c r="V109" i="1"/>
  <c r="U109" i="1"/>
  <c r="DL108" i="1"/>
  <c r="DK108" i="1"/>
  <c r="DJ108" i="1"/>
  <c r="DI108" i="1"/>
  <c r="DF108" i="1"/>
  <c r="DE108" i="1"/>
  <c r="DD108" i="1"/>
  <c r="DC108" i="1"/>
  <c r="DA108" i="1"/>
  <c r="CZ108" i="1"/>
  <c r="CY108" i="1"/>
  <c r="CW108" i="1"/>
  <c r="CV108" i="1"/>
  <c r="CU108" i="1"/>
  <c r="CS108" i="1"/>
  <c r="CR108" i="1"/>
  <c r="CQ108" i="1"/>
  <c r="CP108" i="1"/>
  <c r="CO108" i="1"/>
  <c r="CN108" i="1"/>
  <c r="CM108" i="1"/>
  <c r="CL108" i="1"/>
  <c r="CJ108" i="1"/>
  <c r="CI108" i="1"/>
  <c r="CH108" i="1"/>
  <c r="CG108" i="1"/>
  <c r="CF108" i="1"/>
  <c r="CE108" i="1"/>
  <c r="CC108" i="1"/>
  <c r="CB108" i="1"/>
  <c r="CA108" i="1"/>
  <c r="BY108" i="1"/>
  <c r="BV108" i="1"/>
  <c r="BU108" i="1"/>
  <c r="BT108" i="1"/>
  <c r="BR108" i="1"/>
  <c r="BQ108" i="1"/>
  <c r="BO108" i="1"/>
  <c r="BN108" i="1"/>
  <c r="BL108" i="1"/>
  <c r="BK108" i="1"/>
  <c r="BJ108" i="1"/>
  <c r="BF108" i="1"/>
  <c r="BE108" i="1"/>
  <c r="BD108" i="1"/>
  <c r="BC108" i="1"/>
  <c r="BB108" i="1"/>
  <c r="BA108" i="1"/>
  <c r="AZ108" i="1"/>
  <c r="AY108" i="1"/>
  <c r="AX108" i="1"/>
  <c r="AW108" i="1"/>
  <c r="AV108" i="1"/>
  <c r="AU108" i="1"/>
  <c r="AT108" i="1"/>
  <c r="AS108" i="1"/>
  <c r="AR108" i="1"/>
  <c r="AQ108" i="1"/>
  <c r="AP108" i="1"/>
  <c r="AO108" i="1"/>
  <c r="AN108" i="1"/>
  <c r="AM108" i="1"/>
  <c r="AL108" i="1"/>
  <c r="AK108" i="1"/>
  <c r="AJ108" i="1"/>
  <c r="AI108" i="1"/>
  <c r="AH108" i="1"/>
  <c r="AG108" i="1"/>
  <c r="AF108" i="1"/>
  <c r="AE108" i="1"/>
  <c r="AD108" i="1"/>
  <c r="AC108" i="1"/>
  <c r="AB108" i="1"/>
  <c r="AA108" i="1"/>
  <c r="Z108" i="1"/>
  <c r="Y108" i="1"/>
  <c r="X108" i="1"/>
  <c r="W108" i="1"/>
  <c r="V108" i="1"/>
  <c r="U108" i="1"/>
  <c r="DL107" i="1"/>
  <c r="DK107" i="1"/>
  <c r="DJ107" i="1"/>
  <c r="DI107" i="1"/>
  <c r="DF107" i="1"/>
  <c r="DE107" i="1"/>
  <c r="DD107" i="1"/>
  <c r="DC107" i="1"/>
  <c r="DA107" i="1"/>
  <c r="CZ107" i="1"/>
  <c r="CY107" i="1"/>
  <c r="CW107" i="1"/>
  <c r="CV107" i="1"/>
  <c r="CU107" i="1"/>
  <c r="CS107" i="1"/>
  <c r="CR107" i="1"/>
  <c r="CQ107" i="1"/>
  <c r="CP107" i="1"/>
  <c r="CO107" i="1"/>
  <c r="CN107" i="1"/>
  <c r="CM107" i="1"/>
  <c r="CL107" i="1"/>
  <c r="CJ107" i="1"/>
  <c r="CI107" i="1"/>
  <c r="CH107" i="1"/>
  <c r="CG107" i="1"/>
  <c r="CF107" i="1"/>
  <c r="CE107" i="1"/>
  <c r="CC107" i="1"/>
  <c r="CB107" i="1"/>
  <c r="CA107" i="1"/>
  <c r="BY107" i="1"/>
  <c r="BV107" i="1"/>
  <c r="BU107" i="1"/>
  <c r="BT107" i="1"/>
  <c r="BR107" i="1"/>
  <c r="BQ107" i="1"/>
  <c r="BO107" i="1"/>
  <c r="BN107" i="1"/>
  <c r="BL107" i="1"/>
  <c r="BK107" i="1"/>
  <c r="BJ107" i="1"/>
  <c r="BF107" i="1"/>
  <c r="BE107" i="1"/>
  <c r="BD107" i="1"/>
  <c r="BC107" i="1"/>
  <c r="BB107" i="1"/>
  <c r="BA107" i="1"/>
  <c r="AZ107" i="1"/>
  <c r="AY107" i="1"/>
  <c r="AX107" i="1"/>
  <c r="AW107" i="1"/>
  <c r="AV107" i="1"/>
  <c r="AU107" i="1"/>
  <c r="AT107" i="1"/>
  <c r="AS107" i="1"/>
  <c r="AR107" i="1"/>
  <c r="AQ107" i="1"/>
  <c r="AP107" i="1"/>
  <c r="AO107" i="1"/>
  <c r="AN107" i="1"/>
  <c r="AM107" i="1"/>
  <c r="AL107" i="1"/>
  <c r="AK107" i="1"/>
  <c r="AJ107" i="1"/>
  <c r="AI107" i="1"/>
  <c r="AH107" i="1"/>
  <c r="AG107" i="1"/>
  <c r="AF107" i="1"/>
  <c r="AE107" i="1"/>
  <c r="AD107" i="1"/>
  <c r="AC107" i="1"/>
  <c r="AB107" i="1"/>
  <c r="AA107" i="1"/>
  <c r="Z107" i="1"/>
  <c r="Y107" i="1"/>
  <c r="X107" i="1"/>
  <c r="W107" i="1"/>
  <c r="V107" i="1"/>
  <c r="U107" i="1"/>
  <c r="DL106" i="1"/>
  <c r="DK106" i="1"/>
  <c r="DJ106" i="1"/>
  <c r="DI106" i="1"/>
  <c r="DF106" i="1"/>
  <c r="DE106" i="1"/>
  <c r="DD106" i="1"/>
  <c r="DC106" i="1"/>
  <c r="DA106" i="1"/>
  <c r="CZ106" i="1"/>
  <c r="CY106" i="1"/>
  <c r="CW106" i="1"/>
  <c r="CV106" i="1"/>
  <c r="CU106" i="1"/>
  <c r="CS106" i="1"/>
  <c r="CR106" i="1"/>
  <c r="CQ106" i="1"/>
  <c r="CP106" i="1"/>
  <c r="CO106" i="1"/>
  <c r="CN106" i="1"/>
  <c r="CM106" i="1"/>
  <c r="CL106" i="1"/>
  <c r="CJ106" i="1"/>
  <c r="CI106" i="1"/>
  <c r="CH106" i="1"/>
  <c r="CG106" i="1"/>
  <c r="CF106" i="1"/>
  <c r="CE106" i="1"/>
  <c r="CC106" i="1"/>
  <c r="CB106" i="1"/>
  <c r="CA106" i="1"/>
  <c r="BY106" i="1"/>
  <c r="BV106" i="1"/>
  <c r="BU106" i="1"/>
  <c r="BT106" i="1"/>
  <c r="BR106" i="1"/>
  <c r="BQ106" i="1"/>
  <c r="BO106" i="1"/>
  <c r="BN106" i="1"/>
  <c r="BL106" i="1"/>
  <c r="BK106" i="1"/>
  <c r="BJ106" i="1"/>
  <c r="BF106" i="1"/>
  <c r="BE106" i="1"/>
  <c r="BD106" i="1"/>
  <c r="BC106" i="1"/>
  <c r="BB106" i="1"/>
  <c r="BA106" i="1"/>
  <c r="AZ106" i="1"/>
  <c r="AY106" i="1"/>
  <c r="AX106" i="1"/>
  <c r="AW106" i="1"/>
  <c r="AV106" i="1"/>
  <c r="AU106" i="1"/>
  <c r="AT106" i="1"/>
  <c r="AS106" i="1"/>
  <c r="AR106" i="1"/>
  <c r="AQ106" i="1"/>
  <c r="AP106" i="1"/>
  <c r="AO106" i="1"/>
  <c r="AN106" i="1"/>
  <c r="AM106" i="1"/>
  <c r="AL106" i="1"/>
  <c r="AK106" i="1"/>
  <c r="AJ106" i="1"/>
  <c r="AI106" i="1"/>
  <c r="AH106" i="1"/>
  <c r="AG106" i="1"/>
  <c r="AF106" i="1"/>
  <c r="AE106" i="1"/>
  <c r="AD106" i="1"/>
  <c r="AC106" i="1"/>
  <c r="AB106" i="1"/>
  <c r="AA106" i="1"/>
  <c r="Z106" i="1"/>
  <c r="Y106" i="1"/>
  <c r="X106" i="1"/>
  <c r="W106" i="1"/>
  <c r="V106" i="1"/>
  <c r="U106" i="1"/>
  <c r="DL105" i="1"/>
  <c r="DK105" i="1"/>
  <c r="DJ105" i="1"/>
  <c r="DI105" i="1"/>
  <c r="DF105" i="1"/>
  <c r="DE105" i="1"/>
  <c r="DD105" i="1"/>
  <c r="DC105" i="1"/>
  <c r="DA105" i="1"/>
  <c r="CZ105" i="1"/>
  <c r="CY105" i="1"/>
  <c r="CW105" i="1"/>
  <c r="CV105" i="1"/>
  <c r="CU105" i="1"/>
  <c r="CS105" i="1"/>
  <c r="CR105" i="1"/>
  <c r="CQ105" i="1"/>
  <c r="CP105" i="1"/>
  <c r="CO105" i="1"/>
  <c r="CN105" i="1"/>
  <c r="CM105" i="1"/>
  <c r="CL105" i="1"/>
  <c r="CJ105" i="1"/>
  <c r="CI105" i="1"/>
  <c r="CH105" i="1"/>
  <c r="CG105" i="1"/>
  <c r="CF105" i="1"/>
  <c r="CE105" i="1"/>
  <c r="CC105" i="1"/>
  <c r="CB105" i="1"/>
  <c r="CA105" i="1"/>
  <c r="BY105" i="1"/>
  <c r="BV105" i="1"/>
  <c r="BU105" i="1"/>
  <c r="BT105" i="1"/>
  <c r="BR105" i="1"/>
  <c r="BQ105" i="1"/>
  <c r="BO105" i="1"/>
  <c r="BN105" i="1"/>
  <c r="BL105" i="1"/>
  <c r="BK105" i="1"/>
  <c r="BJ105" i="1"/>
  <c r="BF105" i="1"/>
  <c r="BE105" i="1"/>
  <c r="BD105" i="1"/>
  <c r="BC105" i="1"/>
  <c r="BB105" i="1"/>
  <c r="BA105" i="1"/>
  <c r="AZ105" i="1"/>
  <c r="AY105" i="1"/>
  <c r="AX105" i="1"/>
  <c r="AW105" i="1"/>
  <c r="AV105" i="1"/>
  <c r="AU105" i="1"/>
  <c r="AT105" i="1"/>
  <c r="AS105" i="1"/>
  <c r="AR105" i="1"/>
  <c r="AQ105" i="1"/>
  <c r="AP105" i="1"/>
  <c r="AO105" i="1"/>
  <c r="AN105" i="1"/>
  <c r="AM105" i="1"/>
  <c r="AL105" i="1"/>
  <c r="AK105" i="1"/>
  <c r="AJ105" i="1"/>
  <c r="AI105" i="1"/>
  <c r="AH105" i="1"/>
  <c r="AG105" i="1"/>
  <c r="AF105" i="1"/>
  <c r="AE105" i="1"/>
  <c r="AD105" i="1"/>
  <c r="AC105" i="1"/>
  <c r="AB105" i="1"/>
  <c r="AA105" i="1"/>
  <c r="Z105" i="1"/>
  <c r="Y105" i="1"/>
  <c r="X105" i="1"/>
  <c r="W105" i="1"/>
  <c r="V105" i="1"/>
  <c r="U105" i="1"/>
  <c r="DL104" i="1"/>
  <c r="DK104" i="1"/>
  <c r="DJ104" i="1"/>
  <c r="DI104" i="1"/>
  <c r="DF104" i="1"/>
  <c r="DE104" i="1"/>
  <c r="DD104" i="1"/>
  <c r="DC104" i="1"/>
  <c r="DA104" i="1"/>
  <c r="CZ104" i="1"/>
  <c r="CY104" i="1"/>
  <c r="CW104" i="1"/>
  <c r="CV104" i="1"/>
  <c r="CU104" i="1"/>
  <c r="CS104" i="1"/>
  <c r="CR104" i="1"/>
  <c r="CQ104" i="1"/>
  <c r="CP104" i="1"/>
  <c r="CO104" i="1"/>
  <c r="CN104" i="1"/>
  <c r="CM104" i="1"/>
  <c r="CL104" i="1"/>
  <c r="CJ104" i="1"/>
  <c r="CI104" i="1"/>
  <c r="CH104" i="1"/>
  <c r="CG104" i="1"/>
  <c r="CF104" i="1"/>
  <c r="CE104" i="1"/>
  <c r="CC104" i="1"/>
  <c r="CB104" i="1"/>
  <c r="CA104" i="1"/>
  <c r="BY104" i="1"/>
  <c r="BV104" i="1"/>
  <c r="BU104" i="1"/>
  <c r="BT104" i="1"/>
  <c r="BR104" i="1"/>
  <c r="BQ104" i="1"/>
  <c r="BO104" i="1"/>
  <c r="BN104" i="1"/>
  <c r="BL104" i="1"/>
  <c r="BK104" i="1"/>
  <c r="BJ104" i="1"/>
  <c r="BF104" i="1"/>
  <c r="BE104" i="1"/>
  <c r="BD104" i="1"/>
  <c r="BC104" i="1"/>
  <c r="BB104" i="1"/>
  <c r="BA104" i="1"/>
  <c r="AZ104" i="1"/>
  <c r="AY104" i="1"/>
  <c r="AX104" i="1"/>
  <c r="AW104" i="1"/>
  <c r="AV104" i="1"/>
  <c r="AU104" i="1"/>
  <c r="AT104" i="1"/>
  <c r="AS104" i="1"/>
  <c r="AR104" i="1"/>
  <c r="AQ104" i="1"/>
  <c r="AP104" i="1"/>
  <c r="AO104" i="1"/>
  <c r="AN104" i="1"/>
  <c r="AM104" i="1"/>
  <c r="AL104" i="1"/>
  <c r="AK104" i="1"/>
  <c r="AJ104" i="1"/>
  <c r="AI104" i="1"/>
  <c r="AH104" i="1"/>
  <c r="AG104" i="1"/>
  <c r="AF104" i="1"/>
  <c r="AE104" i="1"/>
  <c r="AD104" i="1"/>
  <c r="AC104" i="1"/>
  <c r="AB104" i="1"/>
  <c r="AA104" i="1"/>
  <c r="Z104" i="1"/>
  <c r="Y104" i="1"/>
  <c r="X104" i="1"/>
  <c r="W104" i="1"/>
  <c r="V104" i="1"/>
  <c r="U104" i="1"/>
  <c r="DL103" i="1"/>
  <c r="DK103" i="1"/>
  <c r="DJ103" i="1"/>
  <c r="DI103" i="1"/>
  <c r="DF103" i="1"/>
  <c r="DE103" i="1"/>
  <c r="DD103" i="1"/>
  <c r="DC103" i="1"/>
  <c r="DA103" i="1"/>
  <c r="CZ103" i="1"/>
  <c r="CY103" i="1"/>
  <c r="CW103" i="1"/>
  <c r="CV103" i="1"/>
  <c r="CU103" i="1"/>
  <c r="CS103" i="1"/>
  <c r="CR103" i="1"/>
  <c r="CQ103" i="1"/>
  <c r="CP103" i="1"/>
  <c r="CO103" i="1"/>
  <c r="CN103" i="1"/>
  <c r="CM103" i="1"/>
  <c r="CL103" i="1"/>
  <c r="CJ103" i="1"/>
  <c r="CI103" i="1"/>
  <c r="CH103" i="1"/>
  <c r="CG103" i="1"/>
  <c r="CF103" i="1"/>
  <c r="CE103" i="1"/>
  <c r="CC103" i="1"/>
  <c r="CB103" i="1"/>
  <c r="CA103" i="1"/>
  <c r="BY103" i="1"/>
  <c r="BV103" i="1"/>
  <c r="BU103" i="1"/>
  <c r="BT103" i="1"/>
  <c r="BR103" i="1"/>
  <c r="BQ103" i="1"/>
  <c r="BO103" i="1"/>
  <c r="BN103" i="1"/>
  <c r="BL103" i="1"/>
  <c r="BK103" i="1"/>
  <c r="BJ103" i="1"/>
  <c r="BF103" i="1"/>
  <c r="BE103" i="1"/>
  <c r="BD103" i="1"/>
  <c r="BC103" i="1"/>
  <c r="BB103" i="1"/>
  <c r="BA103" i="1"/>
  <c r="AZ103" i="1"/>
  <c r="AY103" i="1"/>
  <c r="AX103" i="1"/>
  <c r="AW103" i="1"/>
  <c r="AV103" i="1"/>
  <c r="AU103" i="1"/>
  <c r="AT103" i="1"/>
  <c r="AS103" i="1"/>
  <c r="AR103" i="1"/>
  <c r="AQ103" i="1"/>
  <c r="AP103" i="1"/>
  <c r="AO103" i="1"/>
  <c r="AN103" i="1"/>
  <c r="AM103" i="1"/>
  <c r="AL103" i="1"/>
  <c r="AK103" i="1"/>
  <c r="AJ103" i="1"/>
  <c r="AI103" i="1"/>
  <c r="AH103" i="1"/>
  <c r="AG103" i="1"/>
  <c r="AF103" i="1"/>
  <c r="AE103" i="1"/>
  <c r="AD103" i="1"/>
  <c r="AC103" i="1"/>
  <c r="AB103" i="1"/>
  <c r="AA103" i="1"/>
  <c r="Z103" i="1"/>
  <c r="Y103" i="1"/>
  <c r="X103" i="1"/>
  <c r="W103" i="1"/>
  <c r="V103" i="1"/>
  <c r="U103" i="1"/>
  <c r="DL102" i="1"/>
  <c r="DK102" i="1"/>
  <c r="DJ102" i="1"/>
  <c r="DI102" i="1"/>
  <c r="DF102" i="1"/>
  <c r="DE102" i="1"/>
  <c r="DD102" i="1"/>
  <c r="DC102" i="1"/>
  <c r="DA102" i="1"/>
  <c r="CZ102" i="1"/>
  <c r="CY102" i="1"/>
  <c r="CW102" i="1"/>
  <c r="CV102" i="1"/>
  <c r="CU102" i="1"/>
  <c r="CS102" i="1"/>
  <c r="CR102" i="1"/>
  <c r="CQ102" i="1"/>
  <c r="CP102" i="1"/>
  <c r="CO102" i="1"/>
  <c r="CN102" i="1"/>
  <c r="CM102" i="1"/>
  <c r="CL102" i="1"/>
  <c r="CJ102" i="1"/>
  <c r="CI102" i="1"/>
  <c r="CH102" i="1"/>
  <c r="CG102" i="1"/>
  <c r="CF102" i="1"/>
  <c r="CE102" i="1"/>
  <c r="CC102" i="1"/>
  <c r="CB102" i="1"/>
  <c r="CA102" i="1"/>
  <c r="BY102" i="1"/>
  <c r="BV102" i="1"/>
  <c r="BU102" i="1"/>
  <c r="BT102" i="1"/>
  <c r="BR102" i="1"/>
  <c r="BQ102" i="1"/>
  <c r="BO102" i="1"/>
  <c r="BN102" i="1"/>
  <c r="BL102" i="1"/>
  <c r="BK102" i="1"/>
  <c r="BJ102" i="1"/>
  <c r="BF102" i="1"/>
  <c r="BE102" i="1"/>
  <c r="BD102" i="1"/>
  <c r="BC102" i="1"/>
  <c r="BB102" i="1"/>
  <c r="BA102" i="1"/>
  <c r="AZ102" i="1"/>
  <c r="AY102" i="1"/>
  <c r="AX102" i="1"/>
  <c r="AW102" i="1"/>
  <c r="AV102" i="1"/>
  <c r="AU102" i="1"/>
  <c r="AT102" i="1"/>
  <c r="AS102" i="1"/>
  <c r="AR102" i="1"/>
  <c r="AQ102" i="1"/>
  <c r="AP102" i="1"/>
  <c r="AO102" i="1"/>
  <c r="AN102" i="1"/>
  <c r="AM102" i="1"/>
  <c r="AL102" i="1"/>
  <c r="AK102" i="1"/>
  <c r="AJ102" i="1"/>
  <c r="AI102" i="1"/>
  <c r="AH102" i="1"/>
  <c r="AG102" i="1"/>
  <c r="AF102" i="1"/>
  <c r="AE102" i="1"/>
  <c r="AD102" i="1"/>
  <c r="AC102" i="1"/>
  <c r="AB102" i="1"/>
  <c r="AA102" i="1"/>
  <c r="Z102" i="1"/>
  <c r="Y102" i="1"/>
  <c r="X102" i="1"/>
  <c r="W102" i="1"/>
  <c r="V102" i="1"/>
  <c r="U102" i="1"/>
  <c r="DL101" i="1"/>
  <c r="DK101" i="1"/>
  <c r="DJ101" i="1"/>
  <c r="DI101" i="1"/>
  <c r="DF101" i="1"/>
  <c r="DE101" i="1"/>
  <c r="DD101" i="1"/>
  <c r="DC101" i="1"/>
  <c r="DA101" i="1"/>
  <c r="CZ101" i="1"/>
  <c r="CY101" i="1"/>
  <c r="CW101" i="1"/>
  <c r="CV101" i="1"/>
  <c r="CU101" i="1"/>
  <c r="CS101" i="1"/>
  <c r="CR101" i="1"/>
  <c r="CQ101" i="1"/>
  <c r="CP101" i="1"/>
  <c r="CO101" i="1"/>
  <c r="CN101" i="1"/>
  <c r="CM101" i="1"/>
  <c r="CL101" i="1"/>
  <c r="CJ101" i="1"/>
  <c r="CI101" i="1"/>
  <c r="CH101" i="1"/>
  <c r="CG101" i="1"/>
  <c r="CF101" i="1"/>
  <c r="CE101" i="1"/>
  <c r="CC101" i="1"/>
  <c r="CB101" i="1"/>
  <c r="CA101" i="1"/>
  <c r="BY101" i="1"/>
  <c r="BV101" i="1"/>
  <c r="BU101" i="1"/>
  <c r="BT101" i="1"/>
  <c r="BR101" i="1"/>
  <c r="BQ101" i="1"/>
  <c r="BO101" i="1"/>
  <c r="BN101" i="1"/>
  <c r="BL101" i="1"/>
  <c r="BK101" i="1"/>
  <c r="BJ101" i="1"/>
  <c r="BF101" i="1"/>
  <c r="BE101" i="1"/>
  <c r="BD101" i="1"/>
  <c r="BC101" i="1"/>
  <c r="BB101" i="1"/>
  <c r="BA101" i="1"/>
  <c r="AZ101" i="1"/>
  <c r="AY101" i="1"/>
  <c r="AX101" i="1"/>
  <c r="AW101" i="1"/>
  <c r="AV101" i="1"/>
  <c r="AU101" i="1"/>
  <c r="AT101" i="1"/>
  <c r="AS101" i="1"/>
  <c r="AR101" i="1"/>
  <c r="AQ101" i="1"/>
  <c r="AP101" i="1"/>
  <c r="AO101" i="1"/>
  <c r="AN101" i="1"/>
  <c r="AM101" i="1"/>
  <c r="AL101" i="1"/>
  <c r="AK101" i="1"/>
  <c r="AJ101" i="1"/>
  <c r="AI101" i="1"/>
  <c r="AH101" i="1"/>
  <c r="AG101" i="1"/>
  <c r="AF101" i="1"/>
  <c r="AE101" i="1"/>
  <c r="AD101" i="1"/>
  <c r="AC101" i="1"/>
  <c r="AB101" i="1"/>
  <c r="AA101" i="1"/>
  <c r="Z101" i="1"/>
  <c r="Y101" i="1"/>
  <c r="X101" i="1"/>
  <c r="W101" i="1"/>
  <c r="V101" i="1"/>
  <c r="U101" i="1"/>
  <c r="DL100" i="1"/>
  <c r="DK100" i="1"/>
  <c r="DJ100" i="1"/>
  <c r="DI100" i="1"/>
  <c r="DF100" i="1"/>
  <c r="DE100" i="1"/>
  <c r="DD100" i="1"/>
  <c r="DC100" i="1"/>
  <c r="DA100" i="1"/>
  <c r="CZ100" i="1"/>
  <c r="CY100" i="1"/>
  <c r="CW100" i="1"/>
  <c r="CV100" i="1"/>
  <c r="CU100" i="1"/>
  <c r="CS100" i="1"/>
  <c r="CR100" i="1"/>
  <c r="CQ100" i="1"/>
  <c r="CP100" i="1"/>
  <c r="CO100" i="1"/>
  <c r="CN100" i="1"/>
  <c r="CM100" i="1"/>
  <c r="CL100" i="1"/>
  <c r="CJ100" i="1"/>
  <c r="CI100" i="1"/>
  <c r="CH100" i="1"/>
  <c r="CG100" i="1"/>
  <c r="CF100" i="1"/>
  <c r="CE100" i="1"/>
  <c r="CC100" i="1"/>
  <c r="CB100" i="1"/>
  <c r="CA100" i="1"/>
  <c r="BY100" i="1"/>
  <c r="BV100" i="1"/>
  <c r="BU100" i="1"/>
  <c r="BT100" i="1"/>
  <c r="BR100" i="1"/>
  <c r="BQ100" i="1"/>
  <c r="BO100" i="1"/>
  <c r="BN100" i="1"/>
  <c r="BL100" i="1"/>
  <c r="BK100" i="1"/>
  <c r="BJ100" i="1"/>
  <c r="BF100" i="1"/>
  <c r="BE100" i="1"/>
  <c r="BD100" i="1"/>
  <c r="BC100" i="1"/>
  <c r="BB100" i="1"/>
  <c r="BA100" i="1"/>
  <c r="AZ100" i="1"/>
  <c r="AY100" i="1"/>
  <c r="AX100" i="1"/>
  <c r="AW100" i="1"/>
  <c r="AV100" i="1"/>
  <c r="AU100" i="1"/>
  <c r="AT100" i="1"/>
  <c r="AS100" i="1"/>
  <c r="AR100" i="1"/>
  <c r="AQ100" i="1"/>
  <c r="AP100" i="1"/>
  <c r="AO100" i="1"/>
  <c r="AN100" i="1"/>
  <c r="AM100" i="1"/>
  <c r="AL100" i="1"/>
  <c r="AK100" i="1"/>
  <c r="AJ100" i="1"/>
  <c r="AI100" i="1"/>
  <c r="AH100" i="1"/>
  <c r="AG100" i="1"/>
  <c r="AF100" i="1"/>
  <c r="AE100" i="1"/>
  <c r="AD100" i="1"/>
  <c r="AC100" i="1"/>
  <c r="AB100" i="1"/>
  <c r="AA100" i="1"/>
  <c r="Z100" i="1"/>
  <c r="Y100" i="1"/>
  <c r="X100" i="1"/>
  <c r="W100" i="1"/>
  <c r="V100" i="1"/>
  <c r="U100" i="1"/>
  <c r="DL99" i="1"/>
  <c r="DK99" i="1"/>
  <c r="DJ99" i="1"/>
  <c r="DI99" i="1"/>
  <c r="DF99" i="1"/>
  <c r="DE99" i="1"/>
  <c r="DD99" i="1"/>
  <c r="DC99" i="1"/>
  <c r="DA99" i="1"/>
  <c r="CZ99" i="1"/>
  <c r="CY99" i="1"/>
  <c r="CW99" i="1"/>
  <c r="CV99" i="1"/>
  <c r="CU99" i="1"/>
  <c r="CS99" i="1"/>
  <c r="CR99" i="1"/>
  <c r="CQ99" i="1"/>
  <c r="CP99" i="1"/>
  <c r="CO99" i="1"/>
  <c r="CN99" i="1"/>
  <c r="CM99" i="1"/>
  <c r="CL99" i="1"/>
  <c r="CJ99" i="1"/>
  <c r="CI99" i="1"/>
  <c r="CH99" i="1"/>
  <c r="CG99" i="1"/>
  <c r="CF99" i="1"/>
  <c r="CE99" i="1"/>
  <c r="CC99" i="1"/>
  <c r="CB99" i="1"/>
  <c r="CA99" i="1"/>
  <c r="BY99" i="1"/>
  <c r="BV99" i="1"/>
  <c r="BU99" i="1"/>
  <c r="BT99" i="1"/>
  <c r="BR99" i="1"/>
  <c r="BQ99" i="1"/>
  <c r="BO99" i="1"/>
  <c r="BN99" i="1"/>
  <c r="BL99" i="1"/>
  <c r="BK99" i="1"/>
  <c r="BJ99" i="1"/>
  <c r="BF99" i="1"/>
  <c r="BE99" i="1"/>
  <c r="BD99" i="1"/>
  <c r="BC99" i="1"/>
  <c r="BB99" i="1"/>
  <c r="BA99" i="1"/>
  <c r="AZ99" i="1"/>
  <c r="AY99" i="1"/>
  <c r="AX99" i="1"/>
  <c r="AW99" i="1"/>
  <c r="AV99" i="1"/>
  <c r="AU99" i="1"/>
  <c r="AT99" i="1"/>
  <c r="AS99" i="1"/>
  <c r="AR99" i="1"/>
  <c r="AQ99" i="1"/>
  <c r="AP99" i="1"/>
  <c r="AO99" i="1"/>
  <c r="AN99" i="1"/>
  <c r="AM99" i="1"/>
  <c r="AL99" i="1"/>
  <c r="AK99" i="1"/>
  <c r="AJ99" i="1"/>
  <c r="AI99" i="1"/>
  <c r="AH99" i="1"/>
  <c r="AG99" i="1"/>
  <c r="AF99" i="1"/>
  <c r="AE99" i="1"/>
  <c r="AD99" i="1"/>
  <c r="AC99" i="1"/>
  <c r="AB99" i="1"/>
  <c r="AA99" i="1"/>
  <c r="Z99" i="1"/>
  <c r="Y99" i="1"/>
  <c r="X99" i="1"/>
  <c r="W99" i="1"/>
  <c r="V99" i="1"/>
  <c r="U99" i="1"/>
  <c r="DL98" i="1"/>
  <c r="DK98" i="1"/>
  <c r="DJ98" i="1"/>
  <c r="DI98" i="1"/>
  <c r="DF98" i="1"/>
  <c r="DE98" i="1"/>
  <c r="DD98" i="1"/>
  <c r="DC98" i="1"/>
  <c r="DA98" i="1"/>
  <c r="CZ98" i="1"/>
  <c r="CY98" i="1"/>
  <c r="CW98" i="1"/>
  <c r="CV98" i="1"/>
  <c r="CU98" i="1"/>
  <c r="CS98" i="1"/>
  <c r="CR98" i="1"/>
  <c r="CQ98" i="1"/>
  <c r="CP98" i="1"/>
  <c r="CO98" i="1"/>
  <c r="CN98" i="1"/>
  <c r="CM98" i="1"/>
  <c r="CL98" i="1"/>
  <c r="CJ98" i="1"/>
  <c r="CI98" i="1"/>
  <c r="CH98" i="1"/>
  <c r="CG98" i="1"/>
  <c r="CF98" i="1"/>
  <c r="CE98" i="1"/>
  <c r="CC98" i="1"/>
  <c r="CB98" i="1"/>
  <c r="CA98" i="1"/>
  <c r="BY98" i="1"/>
  <c r="BV98" i="1"/>
  <c r="BU98" i="1"/>
  <c r="BT98" i="1"/>
  <c r="BR98" i="1"/>
  <c r="BQ98" i="1"/>
  <c r="BO98" i="1"/>
  <c r="BN98" i="1"/>
  <c r="BL98" i="1"/>
  <c r="BK98" i="1"/>
  <c r="BJ98" i="1"/>
  <c r="BF98" i="1"/>
  <c r="BE98" i="1"/>
  <c r="BD98" i="1"/>
  <c r="BC98" i="1"/>
  <c r="BB98" i="1"/>
  <c r="BA98" i="1"/>
  <c r="AZ98" i="1"/>
  <c r="AY98" i="1"/>
  <c r="AX98" i="1"/>
  <c r="AW98" i="1"/>
  <c r="AV98" i="1"/>
  <c r="AU98" i="1"/>
  <c r="AT98" i="1"/>
  <c r="AS98" i="1"/>
  <c r="AR98" i="1"/>
  <c r="AQ98" i="1"/>
  <c r="AP98" i="1"/>
  <c r="AO98" i="1"/>
  <c r="AN98" i="1"/>
  <c r="AM98" i="1"/>
  <c r="AL98" i="1"/>
  <c r="AK98" i="1"/>
  <c r="AJ98" i="1"/>
  <c r="AI98" i="1"/>
  <c r="AH98" i="1"/>
  <c r="AG98" i="1"/>
  <c r="AF98" i="1"/>
  <c r="AE98" i="1"/>
  <c r="AD98" i="1"/>
  <c r="AC98" i="1"/>
  <c r="AB98" i="1"/>
  <c r="AA98" i="1"/>
  <c r="Z98" i="1"/>
  <c r="Y98" i="1"/>
  <c r="X98" i="1"/>
  <c r="W98" i="1"/>
  <c r="V98" i="1"/>
  <c r="U98" i="1"/>
  <c r="DL97" i="1"/>
  <c r="DK97" i="1"/>
  <c r="DJ97" i="1"/>
  <c r="DI97" i="1"/>
  <c r="DF97" i="1"/>
  <c r="DE97" i="1"/>
  <c r="DD97" i="1"/>
  <c r="DC97" i="1"/>
  <c r="DA97" i="1"/>
  <c r="CZ97" i="1"/>
  <c r="CY97" i="1"/>
  <c r="CW97" i="1"/>
  <c r="CV97" i="1"/>
  <c r="CU97" i="1"/>
  <c r="CS97" i="1"/>
  <c r="CR97" i="1"/>
  <c r="CQ97" i="1"/>
  <c r="CP97" i="1"/>
  <c r="CO97" i="1"/>
  <c r="CN97" i="1"/>
  <c r="CM97" i="1"/>
  <c r="CL97" i="1"/>
  <c r="CJ97" i="1"/>
  <c r="CI97" i="1"/>
  <c r="CH97" i="1"/>
  <c r="CG97" i="1"/>
  <c r="CF97" i="1"/>
  <c r="CE97" i="1"/>
  <c r="CC97" i="1"/>
  <c r="CB97" i="1"/>
  <c r="CA97" i="1"/>
  <c r="BY97" i="1"/>
  <c r="BV97" i="1"/>
  <c r="BU97" i="1"/>
  <c r="BT97" i="1"/>
  <c r="BR97" i="1"/>
  <c r="BQ97" i="1"/>
  <c r="BO97" i="1"/>
  <c r="BN97" i="1"/>
  <c r="BL97" i="1"/>
  <c r="BK97" i="1"/>
  <c r="BJ97" i="1"/>
  <c r="BF97" i="1"/>
  <c r="BE97" i="1"/>
  <c r="BD97" i="1"/>
  <c r="BC97" i="1"/>
  <c r="BB97" i="1"/>
  <c r="BA97" i="1"/>
  <c r="AZ97" i="1"/>
  <c r="AY97" i="1"/>
  <c r="AX97" i="1"/>
  <c r="AW97" i="1"/>
  <c r="AV97" i="1"/>
  <c r="AU97" i="1"/>
  <c r="AT97" i="1"/>
  <c r="AS97" i="1"/>
  <c r="AR97" i="1"/>
  <c r="AQ97" i="1"/>
  <c r="AP97" i="1"/>
  <c r="AO97" i="1"/>
  <c r="AN97" i="1"/>
  <c r="AM97" i="1"/>
  <c r="AL97" i="1"/>
  <c r="AK97" i="1"/>
  <c r="AJ97" i="1"/>
  <c r="AI97" i="1"/>
  <c r="AH97" i="1"/>
  <c r="AG97" i="1"/>
  <c r="AF97" i="1"/>
  <c r="AE97" i="1"/>
  <c r="AD97" i="1"/>
  <c r="AC97" i="1"/>
  <c r="AB97" i="1"/>
  <c r="AA97" i="1"/>
  <c r="Z97" i="1"/>
  <c r="Y97" i="1"/>
  <c r="X97" i="1"/>
  <c r="W97" i="1"/>
  <c r="V97" i="1"/>
  <c r="U97" i="1"/>
  <c r="DL96" i="1"/>
  <c r="DK96" i="1"/>
  <c r="DJ96" i="1"/>
  <c r="DI96" i="1"/>
  <c r="DF96" i="1"/>
  <c r="DE96" i="1"/>
  <c r="DD96" i="1"/>
  <c r="DC96" i="1"/>
  <c r="DA96" i="1"/>
  <c r="CZ96" i="1"/>
  <c r="CY96" i="1"/>
  <c r="CW96" i="1"/>
  <c r="CV96" i="1"/>
  <c r="CU96" i="1"/>
  <c r="CS96" i="1"/>
  <c r="CR96" i="1"/>
  <c r="CQ96" i="1"/>
  <c r="CP96" i="1"/>
  <c r="CO96" i="1"/>
  <c r="CN96" i="1"/>
  <c r="CM96" i="1"/>
  <c r="CL96" i="1"/>
  <c r="CJ96" i="1"/>
  <c r="CI96" i="1"/>
  <c r="CH96" i="1"/>
  <c r="CG96" i="1"/>
  <c r="CF96" i="1"/>
  <c r="CE96" i="1"/>
  <c r="CC96" i="1"/>
  <c r="CB96" i="1"/>
  <c r="CA96" i="1"/>
  <c r="BY96" i="1"/>
  <c r="BV96" i="1"/>
  <c r="BU96" i="1"/>
  <c r="BT96" i="1"/>
  <c r="BR96" i="1"/>
  <c r="BQ96" i="1"/>
  <c r="BO96" i="1"/>
  <c r="BN96" i="1"/>
  <c r="BL96" i="1"/>
  <c r="BK96" i="1"/>
  <c r="BJ96" i="1"/>
  <c r="BF96" i="1"/>
  <c r="BE96" i="1"/>
  <c r="BD96" i="1"/>
  <c r="BC96" i="1"/>
  <c r="BB96" i="1"/>
  <c r="BA96" i="1"/>
  <c r="AZ96" i="1"/>
  <c r="AY96" i="1"/>
  <c r="AX96" i="1"/>
  <c r="AW96" i="1"/>
  <c r="AV96" i="1"/>
  <c r="AU96" i="1"/>
  <c r="AT96" i="1"/>
  <c r="AS96" i="1"/>
  <c r="AR96" i="1"/>
  <c r="AQ96" i="1"/>
  <c r="AP96" i="1"/>
  <c r="AO96" i="1"/>
  <c r="AN96" i="1"/>
  <c r="AM96" i="1"/>
  <c r="AL96" i="1"/>
  <c r="AK96" i="1"/>
  <c r="AJ96" i="1"/>
  <c r="AI96" i="1"/>
  <c r="AH96" i="1"/>
  <c r="AG96" i="1"/>
  <c r="AF96" i="1"/>
  <c r="AE96" i="1"/>
  <c r="AD96" i="1"/>
  <c r="AC96" i="1"/>
  <c r="AB96" i="1"/>
  <c r="AA96" i="1"/>
  <c r="Z96" i="1"/>
  <c r="Y96" i="1"/>
  <c r="X96" i="1"/>
  <c r="W96" i="1"/>
  <c r="V96" i="1"/>
  <c r="U96" i="1"/>
  <c r="DL95" i="1"/>
  <c r="DK95" i="1"/>
  <c r="DJ95" i="1"/>
  <c r="DI95" i="1"/>
  <c r="DF95" i="1"/>
  <c r="DE95" i="1"/>
  <c r="DD95" i="1"/>
  <c r="DC95" i="1"/>
  <c r="DA95" i="1"/>
  <c r="CZ95" i="1"/>
  <c r="CY95" i="1"/>
  <c r="CW95" i="1"/>
  <c r="CV95" i="1"/>
  <c r="CU95" i="1"/>
  <c r="CS95" i="1"/>
  <c r="CR95" i="1"/>
  <c r="CQ95" i="1"/>
  <c r="CP95" i="1"/>
  <c r="CO95" i="1"/>
  <c r="CN95" i="1"/>
  <c r="CM95" i="1"/>
  <c r="CL95" i="1"/>
  <c r="CJ95" i="1"/>
  <c r="CI95" i="1"/>
  <c r="CH95" i="1"/>
  <c r="CG95" i="1"/>
  <c r="CF95" i="1"/>
  <c r="CE95" i="1"/>
  <c r="CC95" i="1"/>
  <c r="CB95" i="1"/>
  <c r="CA95" i="1"/>
  <c r="BY95" i="1"/>
  <c r="BV95" i="1"/>
  <c r="BU95" i="1"/>
  <c r="BT95" i="1"/>
  <c r="BR95" i="1"/>
  <c r="BQ95" i="1"/>
  <c r="BO95" i="1"/>
  <c r="BN95" i="1"/>
  <c r="BL95" i="1"/>
  <c r="BK95" i="1"/>
  <c r="BJ95" i="1"/>
  <c r="BF95" i="1"/>
  <c r="BE95" i="1"/>
  <c r="BD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W95" i="1"/>
  <c r="V95" i="1"/>
  <c r="U95" i="1"/>
  <c r="DL94" i="1"/>
  <c r="DK94" i="1"/>
  <c r="DJ94" i="1"/>
  <c r="DI94" i="1"/>
  <c r="DF94" i="1"/>
  <c r="DE94" i="1"/>
  <c r="DD94" i="1"/>
  <c r="DC94" i="1"/>
  <c r="DA94" i="1"/>
  <c r="CZ94" i="1"/>
  <c r="CY94" i="1"/>
  <c r="CW94" i="1"/>
  <c r="CV94" i="1"/>
  <c r="CU94" i="1"/>
  <c r="CS94" i="1"/>
  <c r="CR94" i="1"/>
  <c r="CQ94" i="1"/>
  <c r="CP94" i="1"/>
  <c r="CO94" i="1"/>
  <c r="CN94" i="1"/>
  <c r="CM94" i="1"/>
  <c r="CL94" i="1"/>
  <c r="CJ94" i="1"/>
  <c r="CI94" i="1"/>
  <c r="CH94" i="1"/>
  <c r="CG94" i="1"/>
  <c r="CF94" i="1"/>
  <c r="CE94" i="1"/>
  <c r="CC94" i="1"/>
  <c r="CB94" i="1"/>
  <c r="CA94" i="1"/>
  <c r="BY94" i="1"/>
  <c r="BV94" i="1"/>
  <c r="BU94" i="1"/>
  <c r="BT94" i="1"/>
  <c r="BR94" i="1"/>
  <c r="BQ94" i="1"/>
  <c r="BO94" i="1"/>
  <c r="BN94" i="1"/>
  <c r="BL94" i="1"/>
  <c r="BK94" i="1"/>
  <c r="BJ94" i="1"/>
  <c r="BF94" i="1"/>
  <c r="BE94" i="1"/>
  <c r="BD94" i="1"/>
  <c r="BC94" i="1"/>
  <c r="BB94" i="1"/>
  <c r="BA94" i="1"/>
  <c r="AZ94" i="1"/>
  <c r="AY94" i="1"/>
  <c r="AX94" i="1"/>
  <c r="AW94" i="1"/>
  <c r="AV94" i="1"/>
  <c r="AU94" i="1"/>
  <c r="AT94" i="1"/>
  <c r="AS94" i="1"/>
  <c r="AR94" i="1"/>
  <c r="AQ94" i="1"/>
  <c r="AP94" i="1"/>
  <c r="AO94" i="1"/>
  <c r="AN94" i="1"/>
  <c r="AM94" i="1"/>
  <c r="AL94" i="1"/>
  <c r="AK94" i="1"/>
  <c r="AJ94" i="1"/>
  <c r="AI94" i="1"/>
  <c r="AH94" i="1"/>
  <c r="AG94" i="1"/>
  <c r="AF94" i="1"/>
  <c r="AE94" i="1"/>
  <c r="AD94" i="1"/>
  <c r="AC94" i="1"/>
  <c r="AB94" i="1"/>
  <c r="AA94" i="1"/>
  <c r="Z94" i="1"/>
  <c r="Y94" i="1"/>
  <c r="X94" i="1"/>
  <c r="W94" i="1"/>
  <c r="V94" i="1"/>
  <c r="U94" i="1"/>
  <c r="DL93" i="1"/>
  <c r="DK93" i="1"/>
  <c r="DJ93" i="1"/>
  <c r="DI93" i="1"/>
  <c r="DF93" i="1"/>
  <c r="DE93" i="1"/>
  <c r="DD93" i="1"/>
  <c r="DC93" i="1"/>
  <c r="DA93" i="1"/>
  <c r="CZ93" i="1"/>
  <c r="CY93" i="1"/>
  <c r="CW93" i="1"/>
  <c r="CV93" i="1"/>
  <c r="CU93" i="1"/>
  <c r="CS93" i="1"/>
  <c r="CR93" i="1"/>
  <c r="CQ93" i="1"/>
  <c r="CP93" i="1"/>
  <c r="CO93" i="1"/>
  <c r="CN93" i="1"/>
  <c r="CM93" i="1"/>
  <c r="CL93" i="1"/>
  <c r="CJ93" i="1"/>
  <c r="CI93" i="1"/>
  <c r="CH93" i="1"/>
  <c r="CG93" i="1"/>
  <c r="CF93" i="1"/>
  <c r="CE93" i="1"/>
  <c r="CC93" i="1"/>
  <c r="CB93" i="1"/>
  <c r="CA93" i="1"/>
  <c r="BY93" i="1"/>
  <c r="BV93" i="1"/>
  <c r="BU93" i="1"/>
  <c r="BT93" i="1"/>
  <c r="BR93" i="1"/>
  <c r="BQ93" i="1"/>
  <c r="BO93" i="1"/>
  <c r="BN93" i="1"/>
  <c r="BL93" i="1"/>
  <c r="BK93" i="1"/>
  <c r="BJ93" i="1"/>
  <c r="BF93" i="1"/>
  <c r="BE93" i="1"/>
  <c r="BD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U93" i="1"/>
  <c r="DL92" i="1"/>
  <c r="DK92" i="1"/>
  <c r="DJ92" i="1"/>
  <c r="DI92" i="1"/>
  <c r="DF92" i="1"/>
  <c r="DE92" i="1"/>
  <c r="DD92" i="1"/>
  <c r="DC92" i="1"/>
  <c r="DA92" i="1"/>
  <c r="CZ92" i="1"/>
  <c r="CY92" i="1"/>
  <c r="CW92" i="1"/>
  <c r="CV92" i="1"/>
  <c r="CU92" i="1"/>
  <c r="CS92" i="1"/>
  <c r="CR92" i="1"/>
  <c r="CQ92" i="1"/>
  <c r="CP92" i="1"/>
  <c r="CO92" i="1"/>
  <c r="CN92" i="1"/>
  <c r="CM92" i="1"/>
  <c r="CL92" i="1"/>
  <c r="CJ92" i="1"/>
  <c r="CI92" i="1"/>
  <c r="CH92" i="1"/>
  <c r="CG92" i="1"/>
  <c r="CF92" i="1"/>
  <c r="CE92" i="1"/>
  <c r="CC92" i="1"/>
  <c r="CB92" i="1"/>
  <c r="CA92" i="1"/>
  <c r="BY92" i="1"/>
  <c r="BV92" i="1"/>
  <c r="BU92" i="1"/>
  <c r="BT92" i="1"/>
  <c r="BR92" i="1"/>
  <c r="BQ92" i="1"/>
  <c r="BO92" i="1"/>
  <c r="BN92" i="1"/>
  <c r="BL92" i="1"/>
  <c r="BK92" i="1"/>
  <c r="BJ92" i="1"/>
  <c r="BF92" i="1"/>
  <c r="BE92" i="1"/>
  <c r="BD92" i="1"/>
  <c r="BC92" i="1"/>
  <c r="BB92" i="1"/>
  <c r="BA92" i="1"/>
  <c r="AZ92" i="1"/>
  <c r="AY92" i="1"/>
  <c r="AX92" i="1"/>
  <c r="AW92" i="1"/>
  <c r="AV92" i="1"/>
  <c r="AU92" i="1"/>
  <c r="AT92" i="1"/>
  <c r="AS92" i="1"/>
  <c r="AR92" i="1"/>
  <c r="AQ92" i="1"/>
  <c r="AP92" i="1"/>
  <c r="AO92" i="1"/>
  <c r="AN92" i="1"/>
  <c r="AM92" i="1"/>
  <c r="AL92" i="1"/>
  <c r="AK92" i="1"/>
  <c r="AJ92" i="1"/>
  <c r="AI92" i="1"/>
  <c r="AH92" i="1"/>
  <c r="AG92" i="1"/>
  <c r="AF92" i="1"/>
  <c r="AE92" i="1"/>
  <c r="AD92" i="1"/>
  <c r="AC92" i="1"/>
  <c r="AB92" i="1"/>
  <c r="AA92" i="1"/>
  <c r="Z92" i="1"/>
  <c r="Y92" i="1"/>
  <c r="X92" i="1"/>
  <c r="W92" i="1"/>
  <c r="V92" i="1"/>
  <c r="U92" i="1"/>
  <c r="DL91" i="1"/>
  <c r="DK91" i="1"/>
  <c r="DJ91" i="1"/>
  <c r="DI91" i="1"/>
  <c r="DF91" i="1"/>
  <c r="DE91" i="1"/>
  <c r="DD91" i="1"/>
  <c r="DC91" i="1"/>
  <c r="DA91" i="1"/>
  <c r="CZ91" i="1"/>
  <c r="CY91" i="1"/>
  <c r="CW91" i="1"/>
  <c r="CV91" i="1"/>
  <c r="CU91" i="1"/>
  <c r="CS91" i="1"/>
  <c r="CR91" i="1"/>
  <c r="CQ91" i="1"/>
  <c r="CP91" i="1"/>
  <c r="CO91" i="1"/>
  <c r="CN91" i="1"/>
  <c r="CM91" i="1"/>
  <c r="CL91" i="1"/>
  <c r="CJ91" i="1"/>
  <c r="CI91" i="1"/>
  <c r="CH91" i="1"/>
  <c r="CG91" i="1"/>
  <c r="CF91" i="1"/>
  <c r="CE91" i="1"/>
  <c r="CC91" i="1"/>
  <c r="CB91" i="1"/>
  <c r="CA91" i="1"/>
  <c r="BY91" i="1"/>
  <c r="BV91" i="1"/>
  <c r="BU91" i="1"/>
  <c r="BT91" i="1"/>
  <c r="BR91" i="1"/>
  <c r="BQ91" i="1"/>
  <c r="BO91" i="1"/>
  <c r="BN91" i="1"/>
  <c r="BL91" i="1"/>
  <c r="BK91" i="1"/>
  <c r="BJ91" i="1"/>
  <c r="BF91" i="1"/>
  <c r="BE91" i="1"/>
  <c r="BD91" i="1"/>
  <c r="BC91" i="1"/>
  <c r="BB91" i="1"/>
  <c r="BA91" i="1"/>
  <c r="AZ91" i="1"/>
  <c r="AY91" i="1"/>
  <c r="AX91" i="1"/>
  <c r="AW91" i="1"/>
  <c r="AV91" i="1"/>
  <c r="AU91" i="1"/>
  <c r="AT91" i="1"/>
  <c r="AS91" i="1"/>
  <c r="AR91" i="1"/>
  <c r="AQ91" i="1"/>
  <c r="AP91" i="1"/>
  <c r="AO91" i="1"/>
  <c r="AN91" i="1"/>
  <c r="AM91" i="1"/>
  <c r="AL91" i="1"/>
  <c r="AK91" i="1"/>
  <c r="AJ91" i="1"/>
  <c r="AI91" i="1"/>
  <c r="AH91" i="1"/>
  <c r="AG91" i="1"/>
  <c r="AF91" i="1"/>
  <c r="AE91" i="1"/>
  <c r="AD91" i="1"/>
  <c r="AC91" i="1"/>
  <c r="AB91" i="1"/>
  <c r="AA91" i="1"/>
  <c r="Z91" i="1"/>
  <c r="Y91" i="1"/>
  <c r="X91" i="1"/>
  <c r="W91" i="1"/>
  <c r="V91" i="1"/>
  <c r="U91" i="1"/>
  <c r="DL90" i="1"/>
  <c r="DK90" i="1"/>
  <c r="DJ90" i="1"/>
  <c r="DI90" i="1"/>
  <c r="DF90" i="1"/>
  <c r="DE90" i="1"/>
  <c r="DD90" i="1"/>
  <c r="DC90" i="1"/>
  <c r="DA90" i="1"/>
  <c r="CZ90" i="1"/>
  <c r="CY90" i="1"/>
  <c r="CW90" i="1"/>
  <c r="CV90" i="1"/>
  <c r="CU90" i="1"/>
  <c r="CS90" i="1"/>
  <c r="CR90" i="1"/>
  <c r="CQ90" i="1"/>
  <c r="CP90" i="1"/>
  <c r="CO90" i="1"/>
  <c r="CN90" i="1"/>
  <c r="CM90" i="1"/>
  <c r="CL90" i="1"/>
  <c r="CJ90" i="1"/>
  <c r="CI90" i="1"/>
  <c r="CH90" i="1"/>
  <c r="CG90" i="1"/>
  <c r="CF90" i="1"/>
  <c r="CE90" i="1"/>
  <c r="CC90" i="1"/>
  <c r="CB90" i="1"/>
  <c r="CA90" i="1"/>
  <c r="BY90" i="1"/>
  <c r="BV90" i="1"/>
  <c r="BU90" i="1"/>
  <c r="BT90" i="1"/>
  <c r="BR90" i="1"/>
  <c r="BQ90" i="1"/>
  <c r="BO90" i="1"/>
  <c r="BN90" i="1"/>
  <c r="BL90" i="1"/>
  <c r="BK90" i="1"/>
  <c r="BJ90" i="1"/>
  <c r="BF90" i="1"/>
  <c r="BE90" i="1"/>
  <c r="BD90" i="1"/>
  <c r="BC90" i="1"/>
  <c r="BB90" i="1"/>
  <c r="BA90" i="1"/>
  <c r="AZ90" i="1"/>
  <c r="AY90" i="1"/>
  <c r="AX90" i="1"/>
  <c r="AW90" i="1"/>
  <c r="AV90" i="1"/>
  <c r="AU90" i="1"/>
  <c r="AT90" i="1"/>
  <c r="AS90" i="1"/>
  <c r="AR90" i="1"/>
  <c r="AQ90" i="1"/>
  <c r="AP90" i="1"/>
  <c r="AO90" i="1"/>
  <c r="AN90" i="1"/>
  <c r="AM90" i="1"/>
  <c r="AL90" i="1"/>
  <c r="AK90" i="1"/>
  <c r="AJ90" i="1"/>
  <c r="AI90" i="1"/>
  <c r="AH90" i="1"/>
  <c r="AG90" i="1"/>
  <c r="AF90" i="1"/>
  <c r="AE90" i="1"/>
  <c r="AD90" i="1"/>
  <c r="AC90" i="1"/>
  <c r="AB90" i="1"/>
  <c r="AA90" i="1"/>
  <c r="Z90" i="1"/>
  <c r="Y90" i="1"/>
  <c r="X90" i="1"/>
  <c r="W90" i="1"/>
  <c r="V90" i="1"/>
  <c r="U90" i="1"/>
  <c r="DL89" i="1"/>
  <c r="DK89" i="1"/>
  <c r="DJ89" i="1"/>
  <c r="DI89" i="1"/>
  <c r="DF89" i="1"/>
  <c r="DE89" i="1"/>
  <c r="DD89" i="1"/>
  <c r="DC89" i="1"/>
  <c r="DA89" i="1"/>
  <c r="CZ89" i="1"/>
  <c r="CY89" i="1"/>
  <c r="CW89" i="1"/>
  <c r="CV89" i="1"/>
  <c r="CU89" i="1"/>
  <c r="CS89" i="1"/>
  <c r="CR89" i="1"/>
  <c r="CQ89" i="1"/>
  <c r="CP89" i="1"/>
  <c r="CO89" i="1"/>
  <c r="CN89" i="1"/>
  <c r="CM89" i="1"/>
  <c r="CL89" i="1"/>
  <c r="CJ89" i="1"/>
  <c r="CI89" i="1"/>
  <c r="CH89" i="1"/>
  <c r="CG89" i="1"/>
  <c r="CF89" i="1"/>
  <c r="CE89" i="1"/>
  <c r="CC89" i="1"/>
  <c r="CB89" i="1"/>
  <c r="CA89" i="1"/>
  <c r="BY89" i="1"/>
  <c r="BV89" i="1"/>
  <c r="BU89" i="1"/>
  <c r="BT89" i="1"/>
  <c r="BR89" i="1"/>
  <c r="BQ89" i="1"/>
  <c r="BO89" i="1"/>
  <c r="BN89" i="1"/>
  <c r="BL89" i="1"/>
  <c r="BK89" i="1"/>
  <c r="BJ89" i="1"/>
  <c r="BF89" i="1"/>
  <c r="BE89" i="1"/>
  <c r="BD89" i="1"/>
  <c r="BC89" i="1"/>
  <c r="BB89" i="1"/>
  <c r="BA89" i="1"/>
  <c r="AZ89" i="1"/>
  <c r="AY89" i="1"/>
  <c r="AX89" i="1"/>
  <c r="AW89" i="1"/>
  <c r="AV89" i="1"/>
  <c r="AU89" i="1"/>
  <c r="AT89" i="1"/>
  <c r="AS89" i="1"/>
  <c r="AR89" i="1"/>
  <c r="AQ89" i="1"/>
  <c r="AP89" i="1"/>
  <c r="AO89" i="1"/>
  <c r="AN89" i="1"/>
  <c r="AM89" i="1"/>
  <c r="AL89" i="1"/>
  <c r="AK89" i="1"/>
  <c r="AJ89" i="1"/>
  <c r="AI89" i="1"/>
  <c r="AH89" i="1"/>
  <c r="AG89" i="1"/>
  <c r="AF89" i="1"/>
  <c r="AE89" i="1"/>
  <c r="AD89" i="1"/>
  <c r="AC89" i="1"/>
  <c r="AB89" i="1"/>
  <c r="AA89" i="1"/>
  <c r="Z89" i="1"/>
  <c r="Y89" i="1"/>
  <c r="X89" i="1"/>
  <c r="W89" i="1"/>
  <c r="V89" i="1"/>
  <c r="U89" i="1"/>
  <c r="DL88" i="1"/>
  <c r="DK88" i="1"/>
  <c r="DJ88" i="1"/>
  <c r="DI88" i="1"/>
  <c r="DF88" i="1"/>
  <c r="DE88" i="1"/>
  <c r="DD88" i="1"/>
  <c r="DC88" i="1"/>
  <c r="DA88" i="1"/>
  <c r="CZ88" i="1"/>
  <c r="CY88" i="1"/>
  <c r="CW88" i="1"/>
  <c r="CV88" i="1"/>
  <c r="CU88" i="1"/>
  <c r="CS88" i="1"/>
  <c r="CR88" i="1"/>
  <c r="CQ88" i="1"/>
  <c r="CP88" i="1"/>
  <c r="CO88" i="1"/>
  <c r="CN88" i="1"/>
  <c r="CM88" i="1"/>
  <c r="CL88" i="1"/>
  <c r="CJ88" i="1"/>
  <c r="CI88" i="1"/>
  <c r="CH88" i="1"/>
  <c r="CG88" i="1"/>
  <c r="CF88" i="1"/>
  <c r="CE88" i="1"/>
  <c r="CC88" i="1"/>
  <c r="CB88" i="1"/>
  <c r="CA88" i="1"/>
  <c r="BY88" i="1"/>
  <c r="BV88" i="1"/>
  <c r="BU88" i="1"/>
  <c r="BT88" i="1"/>
  <c r="BR88" i="1"/>
  <c r="BQ88" i="1"/>
  <c r="BO88" i="1"/>
  <c r="BN88" i="1"/>
  <c r="BL88" i="1"/>
  <c r="BK88" i="1"/>
  <c r="BJ88" i="1"/>
  <c r="BF88" i="1"/>
  <c r="BE88" i="1"/>
  <c r="BD88" i="1"/>
  <c r="BC88" i="1"/>
  <c r="BB88" i="1"/>
  <c r="BA88" i="1"/>
  <c r="AZ88" i="1"/>
  <c r="AY88" i="1"/>
  <c r="AX88" i="1"/>
  <c r="AW88" i="1"/>
  <c r="AV88" i="1"/>
  <c r="AU88" i="1"/>
  <c r="AT88" i="1"/>
  <c r="AS88" i="1"/>
  <c r="AR88" i="1"/>
  <c r="AQ88" i="1"/>
  <c r="AP88" i="1"/>
  <c r="AO88" i="1"/>
  <c r="AN88" i="1"/>
  <c r="AM88" i="1"/>
  <c r="AL88" i="1"/>
  <c r="AK88" i="1"/>
  <c r="AJ88" i="1"/>
  <c r="AI88" i="1"/>
  <c r="AH88" i="1"/>
  <c r="AG88" i="1"/>
  <c r="AF88" i="1"/>
  <c r="AE88" i="1"/>
  <c r="AD88" i="1"/>
  <c r="AC88" i="1"/>
  <c r="AB88" i="1"/>
  <c r="AA88" i="1"/>
  <c r="Z88" i="1"/>
  <c r="Y88" i="1"/>
  <c r="X88" i="1"/>
  <c r="W88" i="1"/>
  <c r="V88" i="1"/>
  <c r="U88" i="1"/>
  <c r="DL87" i="1"/>
  <c r="DK87" i="1"/>
  <c r="DJ87" i="1"/>
  <c r="DI87" i="1"/>
  <c r="DF87" i="1"/>
  <c r="DE87" i="1"/>
  <c r="DD87" i="1"/>
  <c r="DC87" i="1"/>
  <c r="DA87" i="1"/>
  <c r="CZ87" i="1"/>
  <c r="CY87" i="1"/>
  <c r="CW87" i="1"/>
  <c r="CV87" i="1"/>
  <c r="CU87" i="1"/>
  <c r="CS87" i="1"/>
  <c r="CR87" i="1"/>
  <c r="CQ87" i="1"/>
  <c r="CP87" i="1"/>
  <c r="CO87" i="1"/>
  <c r="CN87" i="1"/>
  <c r="CM87" i="1"/>
  <c r="CL87" i="1"/>
  <c r="CJ87" i="1"/>
  <c r="CI87" i="1"/>
  <c r="CH87" i="1"/>
  <c r="CG87" i="1"/>
  <c r="CF87" i="1"/>
  <c r="CE87" i="1"/>
  <c r="CC87" i="1"/>
  <c r="CB87" i="1"/>
  <c r="CA87" i="1"/>
  <c r="BY87" i="1"/>
  <c r="BV87" i="1"/>
  <c r="BU87" i="1"/>
  <c r="BT87" i="1"/>
  <c r="BR87" i="1"/>
  <c r="BQ87" i="1"/>
  <c r="BO87" i="1"/>
  <c r="BN87" i="1"/>
  <c r="BL87" i="1"/>
  <c r="BK87" i="1"/>
  <c r="BJ87" i="1"/>
  <c r="BF87" i="1"/>
  <c r="BE87" i="1"/>
  <c r="BD87" i="1"/>
  <c r="BC87" i="1"/>
  <c r="BB87" i="1"/>
  <c r="BA87" i="1"/>
  <c r="AZ87" i="1"/>
  <c r="AY87" i="1"/>
  <c r="AX87" i="1"/>
  <c r="AW87" i="1"/>
  <c r="AV87" i="1"/>
  <c r="AU87" i="1"/>
  <c r="AT87" i="1"/>
  <c r="AS87" i="1"/>
  <c r="AR87" i="1"/>
  <c r="AQ87" i="1"/>
  <c r="AP87" i="1"/>
  <c r="AO87" i="1"/>
  <c r="AN87" i="1"/>
  <c r="AM87" i="1"/>
  <c r="AL87" i="1"/>
  <c r="AK87" i="1"/>
  <c r="AJ87" i="1"/>
  <c r="AI87" i="1"/>
  <c r="AH87" i="1"/>
  <c r="AG87" i="1"/>
  <c r="AF87" i="1"/>
  <c r="AE87" i="1"/>
  <c r="AD87" i="1"/>
  <c r="AC87" i="1"/>
  <c r="AB87" i="1"/>
  <c r="AA87" i="1"/>
  <c r="Z87" i="1"/>
  <c r="Y87" i="1"/>
  <c r="X87" i="1"/>
  <c r="W87" i="1"/>
  <c r="V87" i="1"/>
  <c r="U87" i="1"/>
  <c r="DL86" i="1"/>
  <c r="DK86" i="1"/>
  <c r="DJ86" i="1"/>
  <c r="DI86" i="1"/>
  <c r="DF86" i="1"/>
  <c r="DE86" i="1"/>
  <c r="DD86" i="1"/>
  <c r="DC86" i="1"/>
  <c r="DA86" i="1"/>
  <c r="CZ86" i="1"/>
  <c r="CY86" i="1"/>
  <c r="CW86" i="1"/>
  <c r="CV86" i="1"/>
  <c r="CU86" i="1"/>
  <c r="CS86" i="1"/>
  <c r="CR86" i="1"/>
  <c r="CQ86" i="1"/>
  <c r="CP86" i="1"/>
  <c r="CO86" i="1"/>
  <c r="CN86" i="1"/>
  <c r="CM86" i="1"/>
  <c r="CL86" i="1"/>
  <c r="CJ86" i="1"/>
  <c r="CI86" i="1"/>
  <c r="CH86" i="1"/>
  <c r="CG86" i="1"/>
  <c r="CF86" i="1"/>
  <c r="CE86" i="1"/>
  <c r="CC86" i="1"/>
  <c r="CB86" i="1"/>
  <c r="CA86" i="1"/>
  <c r="BY86" i="1"/>
  <c r="BV86" i="1"/>
  <c r="BU86" i="1"/>
  <c r="BT86" i="1"/>
  <c r="BR86" i="1"/>
  <c r="BQ86" i="1"/>
  <c r="BO86" i="1"/>
  <c r="BN86" i="1"/>
  <c r="BL86" i="1"/>
  <c r="BK86" i="1"/>
  <c r="BJ86" i="1"/>
  <c r="BF86" i="1"/>
  <c r="BE86" i="1"/>
  <c r="BD86" i="1"/>
  <c r="BC86" i="1"/>
  <c r="BB86" i="1"/>
  <c r="BA86" i="1"/>
  <c r="AZ86" i="1"/>
  <c r="AY86" i="1"/>
  <c r="AX86" i="1"/>
  <c r="AW86" i="1"/>
  <c r="AV86" i="1"/>
  <c r="AU86" i="1"/>
  <c r="AT86" i="1"/>
  <c r="AS86" i="1"/>
  <c r="AR86" i="1"/>
  <c r="AQ86" i="1"/>
  <c r="AP86" i="1"/>
  <c r="AO86" i="1"/>
  <c r="AN86" i="1"/>
  <c r="AM86" i="1"/>
  <c r="AL86" i="1"/>
  <c r="AK86" i="1"/>
  <c r="AJ86" i="1"/>
  <c r="AI86" i="1"/>
  <c r="AH86" i="1"/>
  <c r="AG86" i="1"/>
  <c r="AF86" i="1"/>
  <c r="AE86" i="1"/>
  <c r="AD86" i="1"/>
  <c r="AC86" i="1"/>
  <c r="AB86" i="1"/>
  <c r="AA86" i="1"/>
  <c r="Z86" i="1"/>
  <c r="Y86" i="1"/>
  <c r="X86" i="1"/>
  <c r="W86" i="1"/>
  <c r="V86" i="1"/>
  <c r="U86" i="1"/>
  <c r="U14" i="1"/>
  <c r="V14" i="1"/>
  <c r="W14" i="1"/>
  <c r="X14" i="1"/>
  <c r="Y14" i="1"/>
  <c r="Z14" i="1"/>
  <c r="AA14" i="1"/>
  <c r="AB14" i="1"/>
  <c r="AC14" i="1"/>
  <c r="AD14" i="1"/>
  <c r="AE14" i="1"/>
  <c r="AF14" i="1"/>
  <c r="AG14" i="1"/>
  <c r="AZ14" i="1"/>
  <c r="U15" i="1"/>
  <c r="V15" i="1"/>
  <c r="W15" i="1"/>
  <c r="X15" i="1"/>
  <c r="Y15" i="1"/>
  <c r="Z15" i="1"/>
  <c r="AA15" i="1"/>
  <c r="AB15" i="1"/>
  <c r="AC15" i="1"/>
  <c r="AD15" i="1"/>
  <c r="AE15" i="1"/>
  <c r="AF15" i="1"/>
  <c r="AG15" i="1"/>
  <c r="AZ15" i="1"/>
  <c r="U37" i="1"/>
  <c r="V37" i="1"/>
  <c r="W37" i="1"/>
  <c r="X37" i="1"/>
  <c r="Y37" i="1"/>
  <c r="Z37" i="1"/>
  <c r="AA37" i="1"/>
  <c r="AB37" i="1"/>
  <c r="AC37" i="1"/>
  <c r="AD37" i="1"/>
  <c r="AE37" i="1"/>
  <c r="AF37" i="1"/>
  <c r="AG37" i="1"/>
  <c r="AZ37" i="1"/>
  <c r="U4" i="1"/>
  <c r="W4" i="1"/>
  <c r="X4" i="1"/>
  <c r="Y4" i="1"/>
  <c r="Z4" i="1"/>
  <c r="AA4" i="1"/>
  <c r="AB4" i="1"/>
  <c r="AC4" i="1"/>
  <c r="AD4" i="1"/>
  <c r="AE4" i="1"/>
  <c r="AF4" i="1"/>
  <c r="AG4" i="1"/>
  <c r="AZ4" i="1"/>
  <c r="U5" i="1"/>
  <c r="V5" i="1"/>
  <c r="W5" i="1"/>
  <c r="X5" i="1"/>
  <c r="Y5" i="1"/>
  <c r="Z5" i="1"/>
  <c r="AA5" i="1"/>
  <c r="AB5" i="1"/>
  <c r="AC5" i="1"/>
  <c r="AD5" i="1"/>
  <c r="AE5" i="1"/>
  <c r="AF5" i="1"/>
  <c r="AG5" i="1"/>
  <c r="AZ5" i="1"/>
  <c r="U39" i="1"/>
  <c r="V39" i="1"/>
  <c r="W39" i="1"/>
  <c r="X39" i="1"/>
  <c r="Y39" i="1"/>
  <c r="Z39" i="1"/>
  <c r="AA39" i="1"/>
  <c r="AB39" i="1"/>
  <c r="AC39" i="1"/>
  <c r="AD39" i="1"/>
  <c r="AE39" i="1"/>
  <c r="AF39" i="1"/>
  <c r="AG39" i="1"/>
  <c r="AZ39" i="1"/>
  <c r="U40" i="1"/>
  <c r="V40" i="1"/>
  <c r="W40" i="1"/>
  <c r="X40" i="1"/>
  <c r="Y40" i="1"/>
  <c r="Z40" i="1"/>
  <c r="AA40" i="1"/>
  <c r="AB40" i="1"/>
  <c r="AC40" i="1"/>
  <c r="AD40" i="1"/>
  <c r="AE40" i="1"/>
  <c r="AF40" i="1"/>
  <c r="AG40" i="1"/>
  <c r="AZ40" i="1"/>
  <c r="U16" i="1"/>
  <c r="V16" i="1"/>
  <c r="W16" i="1"/>
  <c r="X16" i="1"/>
  <c r="Y16" i="1"/>
  <c r="Z16" i="1"/>
  <c r="AA16" i="1"/>
  <c r="AB16" i="1"/>
  <c r="AC16" i="1"/>
  <c r="AD16" i="1"/>
  <c r="AE16" i="1"/>
  <c r="AF16" i="1"/>
  <c r="AG16" i="1"/>
  <c r="AZ16" i="1"/>
  <c r="U17" i="1"/>
  <c r="V17" i="1"/>
  <c r="W17" i="1"/>
  <c r="X17" i="1"/>
  <c r="Y17" i="1"/>
  <c r="Z17" i="1"/>
  <c r="AA17" i="1"/>
  <c r="AB17" i="1"/>
  <c r="AC17" i="1"/>
  <c r="AD17" i="1"/>
  <c r="AE17" i="1"/>
  <c r="AF17" i="1"/>
  <c r="AG17" i="1"/>
  <c r="AZ17" i="1"/>
  <c r="U62" i="1"/>
  <c r="V62" i="1"/>
  <c r="W62" i="1"/>
  <c r="X62" i="1"/>
  <c r="Y62" i="1"/>
  <c r="Z62" i="1"/>
  <c r="AA62" i="1"/>
  <c r="AB62" i="1"/>
  <c r="AC62" i="1"/>
  <c r="AD62" i="1"/>
  <c r="AE62" i="1"/>
  <c r="AF62" i="1"/>
  <c r="AG62" i="1"/>
  <c r="AZ62" i="1"/>
  <c r="U63" i="1"/>
  <c r="V63" i="1"/>
  <c r="W63" i="1"/>
  <c r="X63" i="1"/>
  <c r="Y63" i="1"/>
  <c r="Z63" i="1"/>
  <c r="AA63" i="1"/>
  <c r="AB63" i="1"/>
  <c r="AC63" i="1"/>
  <c r="AD63" i="1"/>
  <c r="AE63" i="1"/>
  <c r="AF63" i="1"/>
  <c r="AG63" i="1"/>
  <c r="AZ63" i="1"/>
  <c r="U10" i="1"/>
  <c r="V10" i="1"/>
  <c r="W10" i="1"/>
  <c r="X10" i="1"/>
  <c r="Y10" i="1"/>
  <c r="Z10" i="1"/>
  <c r="AA10" i="1"/>
  <c r="AB10" i="1"/>
  <c r="AC10" i="1"/>
  <c r="AD10" i="1"/>
  <c r="AE10" i="1"/>
  <c r="AF10" i="1"/>
  <c r="AG10" i="1"/>
  <c r="AZ10" i="1"/>
  <c r="U21" i="1"/>
  <c r="V21" i="1"/>
  <c r="W21" i="1"/>
  <c r="X21" i="1"/>
  <c r="Y21" i="1"/>
  <c r="Z21" i="1"/>
  <c r="AA21" i="1"/>
  <c r="AB21" i="1"/>
  <c r="AC21" i="1"/>
  <c r="AD21" i="1"/>
  <c r="AE21" i="1"/>
  <c r="AF21" i="1"/>
  <c r="AG21" i="1"/>
  <c r="AZ21" i="1"/>
  <c r="U22" i="1"/>
  <c r="V22" i="1"/>
  <c r="W22" i="1"/>
  <c r="X22" i="1"/>
  <c r="Y22" i="1"/>
  <c r="Z22" i="1"/>
  <c r="AA22" i="1"/>
  <c r="AB22" i="1"/>
  <c r="AC22" i="1"/>
  <c r="AD22" i="1"/>
  <c r="AE22" i="1"/>
  <c r="AF22" i="1"/>
  <c r="AG22" i="1"/>
  <c r="AZ22" i="1"/>
  <c r="U23" i="1"/>
  <c r="V23" i="1"/>
  <c r="W23" i="1"/>
  <c r="X23" i="1"/>
  <c r="Y23" i="1"/>
  <c r="Z23" i="1"/>
  <c r="AA23" i="1"/>
  <c r="AB23" i="1"/>
  <c r="AC23" i="1"/>
  <c r="AD23" i="1"/>
  <c r="AE23" i="1"/>
  <c r="AF23" i="1"/>
  <c r="AG23" i="1"/>
  <c r="AZ23" i="1"/>
  <c r="U24" i="1"/>
  <c r="V24" i="1"/>
  <c r="W24" i="1"/>
  <c r="X24" i="1"/>
  <c r="Y24" i="1"/>
  <c r="Z24" i="1"/>
  <c r="AA24" i="1"/>
  <c r="AB24" i="1"/>
  <c r="AC24" i="1"/>
  <c r="AD24" i="1"/>
  <c r="AE24" i="1"/>
  <c r="AF24" i="1"/>
  <c r="AG24" i="1"/>
  <c r="AZ24" i="1"/>
  <c r="U44" i="1"/>
  <c r="V44" i="1"/>
  <c r="W44" i="1"/>
  <c r="X44" i="1"/>
  <c r="Y44" i="1"/>
  <c r="Z44" i="1"/>
  <c r="AA44" i="1"/>
  <c r="AB44" i="1"/>
  <c r="AC44" i="1"/>
  <c r="AD44" i="1"/>
  <c r="AE44" i="1"/>
  <c r="AF44" i="1"/>
  <c r="AG44" i="1"/>
  <c r="AZ44" i="1"/>
  <c r="U45" i="1"/>
  <c r="V45" i="1"/>
  <c r="W45" i="1"/>
  <c r="X45" i="1"/>
  <c r="Y45" i="1"/>
  <c r="Z45" i="1"/>
  <c r="AA45" i="1"/>
  <c r="AB45" i="1"/>
  <c r="AC45" i="1"/>
  <c r="AD45" i="1"/>
  <c r="AE45" i="1"/>
  <c r="AF45" i="1"/>
  <c r="AG45" i="1"/>
  <c r="AZ45" i="1"/>
  <c r="U46" i="1"/>
  <c r="V46" i="1"/>
  <c r="W46" i="1"/>
  <c r="X46" i="1"/>
  <c r="Y46" i="1"/>
  <c r="Z46" i="1"/>
  <c r="AA46" i="1"/>
  <c r="AB46" i="1"/>
  <c r="AC46" i="1"/>
  <c r="AD46" i="1"/>
  <c r="AE46" i="1"/>
  <c r="AF46" i="1"/>
  <c r="AG46" i="1"/>
  <c r="AZ46" i="1"/>
  <c r="U47" i="1"/>
  <c r="V47" i="1"/>
  <c r="W47" i="1"/>
  <c r="X47" i="1"/>
  <c r="Y47" i="1"/>
  <c r="Z47" i="1"/>
  <c r="AA47" i="1"/>
  <c r="AB47" i="1"/>
  <c r="AC47" i="1"/>
  <c r="AD47" i="1"/>
  <c r="AE47" i="1"/>
  <c r="AF47" i="1"/>
  <c r="AG47" i="1"/>
  <c r="AZ47" i="1"/>
  <c r="U48" i="1"/>
  <c r="V48" i="1"/>
  <c r="W48" i="1"/>
  <c r="X48" i="1"/>
  <c r="Y48" i="1"/>
  <c r="Z48" i="1"/>
  <c r="AA48" i="1"/>
  <c r="AB48" i="1"/>
  <c r="AC48" i="1"/>
  <c r="AD48" i="1"/>
  <c r="AE48" i="1"/>
  <c r="AF48" i="1"/>
  <c r="AG48" i="1"/>
  <c r="AZ48" i="1"/>
  <c r="U49" i="1"/>
  <c r="V49" i="1"/>
  <c r="W49" i="1"/>
  <c r="X49" i="1"/>
  <c r="Y49" i="1"/>
  <c r="Z49" i="1"/>
  <c r="AA49" i="1"/>
  <c r="AB49" i="1"/>
  <c r="AC49" i="1"/>
  <c r="AD49" i="1"/>
  <c r="AE49" i="1"/>
  <c r="AF49" i="1"/>
  <c r="AG49" i="1"/>
  <c r="AZ49" i="1"/>
  <c r="U50" i="1"/>
  <c r="V50" i="1"/>
  <c r="W50" i="1"/>
  <c r="X50" i="1"/>
  <c r="Y50" i="1"/>
  <c r="Z50" i="1"/>
  <c r="AA50" i="1"/>
  <c r="AB50" i="1"/>
  <c r="AC50" i="1"/>
  <c r="AD50" i="1"/>
  <c r="AE50" i="1"/>
  <c r="AF50" i="1"/>
  <c r="AG50" i="1"/>
  <c r="AZ50" i="1"/>
  <c r="U51" i="1"/>
  <c r="V51" i="1"/>
  <c r="W51" i="1"/>
  <c r="X51" i="1"/>
  <c r="Y51" i="1"/>
  <c r="Z51" i="1"/>
  <c r="AA51" i="1"/>
  <c r="AB51" i="1"/>
  <c r="AC51" i="1"/>
  <c r="AD51" i="1"/>
  <c r="AE51" i="1"/>
  <c r="AF51" i="1"/>
  <c r="AG51" i="1"/>
  <c r="AZ51" i="1"/>
  <c r="U52" i="1"/>
  <c r="V52" i="1"/>
  <c r="W52" i="1"/>
  <c r="X52" i="1"/>
  <c r="Y52" i="1"/>
  <c r="Z52" i="1"/>
  <c r="AA52" i="1"/>
  <c r="AB52" i="1"/>
  <c r="AC52" i="1"/>
  <c r="AD52" i="1"/>
  <c r="AE52" i="1"/>
  <c r="AF52" i="1"/>
  <c r="AG52" i="1"/>
  <c r="AZ52" i="1"/>
  <c r="U53" i="1"/>
  <c r="V53" i="1"/>
  <c r="W53" i="1"/>
  <c r="X53" i="1"/>
  <c r="Y53" i="1"/>
  <c r="Z53" i="1"/>
  <c r="AA53" i="1"/>
  <c r="AB53" i="1"/>
  <c r="AC53" i="1"/>
  <c r="AD53" i="1"/>
  <c r="AE53" i="1"/>
  <c r="AF53" i="1"/>
  <c r="AG53" i="1"/>
  <c r="AZ53" i="1"/>
  <c r="U54" i="1"/>
  <c r="V54" i="1"/>
  <c r="W54" i="1"/>
  <c r="X54" i="1"/>
  <c r="Y54" i="1"/>
  <c r="Z54" i="1"/>
  <c r="AA54" i="1"/>
  <c r="AB54" i="1"/>
  <c r="AC54" i="1"/>
  <c r="AD54" i="1"/>
  <c r="AE54" i="1"/>
  <c r="AF54" i="1"/>
  <c r="AG54" i="1"/>
  <c r="AZ54" i="1"/>
  <c r="U55" i="1"/>
  <c r="V55" i="1"/>
  <c r="W55" i="1"/>
  <c r="X55" i="1"/>
  <c r="Y55" i="1"/>
  <c r="Z55" i="1"/>
  <c r="AA55" i="1"/>
  <c r="AB55" i="1"/>
  <c r="AC55" i="1"/>
  <c r="AD55" i="1"/>
  <c r="AE55" i="1"/>
  <c r="AF55" i="1"/>
  <c r="AG55" i="1"/>
  <c r="AZ55" i="1"/>
  <c r="U56" i="1"/>
  <c r="V56" i="1"/>
  <c r="W56" i="1"/>
  <c r="X56" i="1"/>
  <c r="Y56" i="1"/>
  <c r="Z56" i="1"/>
  <c r="AA56" i="1"/>
  <c r="AB56" i="1"/>
  <c r="AC56" i="1"/>
  <c r="AD56" i="1"/>
  <c r="AE56" i="1"/>
  <c r="AF56" i="1"/>
  <c r="AG56" i="1"/>
  <c r="AZ56" i="1"/>
  <c r="U57" i="1"/>
  <c r="V57" i="1"/>
  <c r="W57" i="1"/>
  <c r="X57" i="1"/>
  <c r="Y57" i="1"/>
  <c r="Z57" i="1"/>
  <c r="AA57" i="1"/>
  <c r="AB57" i="1"/>
  <c r="AC57" i="1"/>
  <c r="AD57" i="1"/>
  <c r="AE57" i="1"/>
  <c r="AF57" i="1"/>
  <c r="AG57" i="1"/>
  <c r="AZ57" i="1"/>
  <c r="U58" i="1"/>
  <c r="V58" i="1"/>
  <c r="W58" i="1"/>
  <c r="X58" i="1"/>
  <c r="Y58" i="1"/>
  <c r="Z58" i="1"/>
  <c r="AA58" i="1"/>
  <c r="AB58" i="1"/>
  <c r="AC58" i="1"/>
  <c r="AD58" i="1"/>
  <c r="AE58" i="1"/>
  <c r="AF58" i="1"/>
  <c r="AG58" i="1"/>
  <c r="AZ58" i="1"/>
  <c r="U59" i="1"/>
  <c r="V59" i="1"/>
  <c r="W59" i="1"/>
  <c r="X59" i="1"/>
  <c r="Y59" i="1"/>
  <c r="Z59" i="1"/>
  <c r="AA59" i="1"/>
  <c r="AB59" i="1"/>
  <c r="AC59" i="1"/>
  <c r="AD59" i="1"/>
  <c r="AE59" i="1"/>
  <c r="AF59" i="1"/>
  <c r="AG59" i="1"/>
  <c r="AZ59" i="1"/>
  <c r="U35" i="1"/>
  <c r="V35" i="1"/>
  <c r="W35" i="1"/>
  <c r="X35" i="1"/>
  <c r="Y35" i="1"/>
  <c r="Z35" i="1"/>
  <c r="AA35" i="1"/>
  <c r="AB35" i="1"/>
  <c r="AC35" i="1"/>
  <c r="AD35" i="1"/>
  <c r="AE35" i="1"/>
  <c r="AF35" i="1"/>
  <c r="AG35" i="1"/>
  <c r="AZ35" i="1"/>
  <c r="U36" i="1"/>
  <c r="V36" i="1"/>
  <c r="W36" i="1"/>
  <c r="X36" i="1"/>
  <c r="Y36" i="1"/>
  <c r="Z36" i="1"/>
  <c r="AA36" i="1"/>
  <c r="AB36" i="1"/>
  <c r="AC36" i="1"/>
  <c r="AD36" i="1"/>
  <c r="AE36" i="1"/>
  <c r="AF36" i="1"/>
  <c r="AG36" i="1"/>
  <c r="AZ36" i="1"/>
  <c r="U41" i="1"/>
  <c r="V41" i="1"/>
  <c r="W41" i="1"/>
  <c r="X41" i="1"/>
  <c r="Y41" i="1"/>
  <c r="Z41" i="1"/>
  <c r="AA41" i="1"/>
  <c r="AB41" i="1"/>
  <c r="AC41" i="1"/>
  <c r="AD41" i="1"/>
  <c r="AE41" i="1"/>
  <c r="AF41" i="1"/>
  <c r="AG41" i="1"/>
  <c r="AZ41" i="1"/>
  <c r="U42" i="1"/>
  <c r="V42" i="1"/>
  <c r="W42" i="1"/>
  <c r="X42" i="1"/>
  <c r="Y42" i="1"/>
  <c r="Z42" i="1"/>
  <c r="AA42" i="1"/>
  <c r="AB42" i="1"/>
  <c r="AC42" i="1"/>
  <c r="AD42" i="1"/>
  <c r="AE42" i="1"/>
  <c r="AF42" i="1"/>
  <c r="AG42" i="1"/>
  <c r="AZ42" i="1"/>
  <c r="U43" i="1"/>
  <c r="V43" i="1"/>
  <c r="W43" i="1"/>
  <c r="X43" i="1"/>
  <c r="Y43" i="1"/>
  <c r="Z43" i="1"/>
  <c r="AA43" i="1"/>
  <c r="AB43" i="1"/>
  <c r="AC43" i="1"/>
  <c r="AD43" i="1"/>
  <c r="AE43" i="1"/>
  <c r="AF43" i="1"/>
  <c r="AG43" i="1"/>
  <c r="AZ43" i="1"/>
  <c r="U7" i="1"/>
  <c r="V7" i="1"/>
  <c r="W7" i="1"/>
  <c r="X7" i="1"/>
  <c r="Y7" i="1"/>
  <c r="Z7" i="1"/>
  <c r="AA7" i="1"/>
  <c r="AB7" i="1"/>
  <c r="AC7" i="1"/>
  <c r="AD7" i="1"/>
  <c r="AE7" i="1"/>
  <c r="AF7" i="1"/>
  <c r="AG7" i="1"/>
  <c r="AZ7" i="1"/>
  <c r="U8" i="1"/>
  <c r="V8" i="1"/>
  <c r="W8" i="1"/>
  <c r="X8" i="1"/>
  <c r="Y8" i="1"/>
  <c r="Z8" i="1"/>
  <c r="AA8" i="1"/>
  <c r="AB8" i="1"/>
  <c r="AC8" i="1"/>
  <c r="AD8" i="1"/>
  <c r="AE8" i="1"/>
  <c r="AF8" i="1"/>
  <c r="AG8" i="1"/>
  <c r="AZ8" i="1"/>
  <c r="U25" i="1"/>
  <c r="V25" i="1"/>
  <c r="W25" i="1"/>
  <c r="X25" i="1"/>
  <c r="Y25" i="1"/>
  <c r="Z25" i="1"/>
  <c r="AA25" i="1"/>
  <c r="AB25" i="1"/>
  <c r="AC25" i="1"/>
  <c r="AD25" i="1"/>
  <c r="AE25" i="1"/>
  <c r="AF25" i="1"/>
  <c r="AG25" i="1"/>
  <c r="AZ25" i="1"/>
  <c r="U26" i="1"/>
  <c r="V26" i="1"/>
  <c r="W26" i="1"/>
  <c r="X26" i="1"/>
  <c r="Y26" i="1"/>
  <c r="Z26" i="1"/>
  <c r="AA26" i="1"/>
  <c r="AB26" i="1"/>
  <c r="AC26" i="1"/>
  <c r="AD26" i="1"/>
  <c r="AE26" i="1"/>
  <c r="AF26" i="1"/>
  <c r="AG26" i="1"/>
  <c r="AZ26" i="1"/>
  <c r="U27" i="1"/>
  <c r="V27" i="1"/>
  <c r="W27" i="1"/>
  <c r="X27" i="1"/>
  <c r="Y27" i="1"/>
  <c r="Z27" i="1"/>
  <c r="AA27" i="1"/>
  <c r="AB27" i="1"/>
  <c r="AC27" i="1"/>
  <c r="AD27" i="1"/>
  <c r="AE27" i="1"/>
  <c r="AF27" i="1"/>
  <c r="AG27" i="1"/>
  <c r="AZ27" i="1"/>
  <c r="U12" i="1"/>
  <c r="V12" i="1"/>
  <c r="W12" i="1"/>
  <c r="X12" i="1"/>
  <c r="Y12" i="1"/>
  <c r="Z12" i="1"/>
  <c r="AA12" i="1"/>
  <c r="AB12" i="1"/>
  <c r="AC12" i="1"/>
  <c r="AD12" i="1"/>
  <c r="AE12" i="1"/>
  <c r="AF12" i="1"/>
  <c r="AG12" i="1"/>
  <c r="AZ12" i="1"/>
  <c r="U11" i="1"/>
  <c r="V11" i="1"/>
  <c r="W11" i="1"/>
  <c r="X11" i="1"/>
  <c r="Y11" i="1"/>
  <c r="Z11" i="1"/>
  <c r="AA11" i="1"/>
  <c r="AB11" i="1"/>
  <c r="AC11" i="1"/>
  <c r="AD11" i="1"/>
  <c r="AE11" i="1"/>
  <c r="AF11" i="1"/>
  <c r="AG11" i="1"/>
  <c r="AZ11" i="1"/>
  <c r="U60" i="1"/>
  <c r="V60" i="1"/>
  <c r="W60" i="1"/>
  <c r="X60" i="1"/>
  <c r="Y60" i="1"/>
  <c r="Z60" i="1"/>
  <c r="AA60" i="1"/>
  <c r="AB60" i="1"/>
  <c r="AC60" i="1"/>
  <c r="AD60" i="1"/>
  <c r="AE60" i="1"/>
  <c r="AF60" i="1"/>
  <c r="AG60" i="1"/>
  <c r="AZ60" i="1"/>
  <c r="U61" i="1"/>
  <c r="V61" i="1"/>
  <c r="W61" i="1"/>
  <c r="X61" i="1"/>
  <c r="Y61" i="1"/>
  <c r="Z61" i="1"/>
  <c r="AA61" i="1"/>
  <c r="AB61" i="1"/>
  <c r="AC61" i="1"/>
  <c r="AD61" i="1"/>
  <c r="AE61" i="1"/>
  <c r="AF61" i="1"/>
  <c r="AG61" i="1"/>
  <c r="AZ61" i="1"/>
  <c r="U38" i="1"/>
  <c r="V38" i="1"/>
  <c r="W38" i="1"/>
  <c r="X38" i="1"/>
  <c r="Y38" i="1"/>
  <c r="Z38" i="1"/>
  <c r="AA38" i="1"/>
  <c r="AB38" i="1"/>
  <c r="AC38" i="1"/>
  <c r="AD38" i="1"/>
  <c r="AE38" i="1"/>
  <c r="AF38" i="1"/>
  <c r="AG38" i="1"/>
  <c r="AZ38" i="1"/>
  <c r="U29" i="1"/>
  <c r="V29" i="1"/>
  <c r="W29" i="1"/>
  <c r="X29" i="1"/>
  <c r="Y29" i="1"/>
  <c r="Z29" i="1"/>
  <c r="AA29" i="1"/>
  <c r="AB29" i="1"/>
  <c r="AC29" i="1"/>
  <c r="AD29" i="1"/>
  <c r="AE29" i="1"/>
  <c r="AF29" i="1"/>
  <c r="AG29" i="1"/>
  <c r="AZ29" i="1"/>
  <c r="U30" i="1"/>
  <c r="V30" i="1"/>
  <c r="W30" i="1"/>
  <c r="X30" i="1"/>
  <c r="Y30" i="1"/>
  <c r="Z30" i="1"/>
  <c r="AA30" i="1"/>
  <c r="AB30" i="1"/>
  <c r="AC30" i="1"/>
  <c r="AD30" i="1"/>
  <c r="AE30" i="1"/>
  <c r="AF30" i="1"/>
  <c r="AG30" i="1"/>
  <c r="AZ30" i="1"/>
  <c r="U31" i="1"/>
  <c r="V31" i="1"/>
  <c r="W31" i="1"/>
  <c r="X31" i="1"/>
  <c r="Y31" i="1"/>
  <c r="Z31" i="1"/>
  <c r="AA31" i="1"/>
  <c r="AB31" i="1"/>
  <c r="AC31" i="1"/>
  <c r="AD31" i="1"/>
  <c r="AE31" i="1"/>
  <c r="AF31" i="1"/>
  <c r="AG31" i="1"/>
  <c r="AZ31" i="1"/>
  <c r="U32" i="1"/>
  <c r="V32" i="1"/>
  <c r="W32" i="1"/>
  <c r="X32" i="1"/>
  <c r="Y32" i="1"/>
  <c r="Z32" i="1"/>
  <c r="AA32" i="1"/>
  <c r="AB32" i="1"/>
  <c r="AC32" i="1"/>
  <c r="AD32" i="1"/>
  <c r="AE32" i="1"/>
  <c r="AF32" i="1"/>
  <c r="AG32" i="1"/>
  <c r="AZ32" i="1"/>
  <c r="U33" i="1"/>
  <c r="V33" i="1"/>
  <c r="W33" i="1"/>
  <c r="X33" i="1"/>
  <c r="Y33" i="1"/>
  <c r="Z33" i="1"/>
  <c r="AA33" i="1"/>
  <c r="AB33" i="1"/>
  <c r="AC33" i="1"/>
  <c r="AD33" i="1"/>
  <c r="AE33" i="1"/>
  <c r="AF33" i="1"/>
  <c r="AG33" i="1"/>
  <c r="AZ33" i="1"/>
  <c r="U34" i="1"/>
  <c r="V34" i="1"/>
  <c r="W34" i="1"/>
  <c r="X34" i="1"/>
  <c r="Y34" i="1"/>
  <c r="Z34" i="1"/>
  <c r="AA34" i="1"/>
  <c r="AB34" i="1"/>
  <c r="AC34" i="1"/>
  <c r="AD34" i="1"/>
  <c r="AE34" i="1"/>
  <c r="AF34" i="1"/>
  <c r="AG34" i="1"/>
  <c r="AZ34" i="1"/>
  <c r="U18" i="1"/>
  <c r="V18" i="1"/>
  <c r="W18" i="1"/>
  <c r="X18" i="1"/>
  <c r="Y18" i="1"/>
  <c r="Z18" i="1"/>
  <c r="AA18" i="1"/>
  <c r="AB18" i="1"/>
  <c r="AC18" i="1"/>
  <c r="AD18" i="1"/>
  <c r="AE18" i="1"/>
  <c r="AF18" i="1"/>
  <c r="AG18" i="1"/>
  <c r="AZ18" i="1"/>
  <c r="U19" i="1"/>
  <c r="V19" i="1"/>
  <c r="W19" i="1"/>
  <c r="X19" i="1"/>
  <c r="Y19" i="1"/>
  <c r="Z19" i="1"/>
  <c r="AA19" i="1"/>
  <c r="AB19" i="1"/>
  <c r="AC19" i="1"/>
  <c r="AD19" i="1"/>
  <c r="AE19" i="1"/>
  <c r="AF19" i="1"/>
  <c r="AG19" i="1"/>
  <c r="AZ19" i="1"/>
  <c r="U20" i="1"/>
  <c r="V20" i="1"/>
  <c r="W20" i="1"/>
  <c r="X20" i="1"/>
  <c r="Y20" i="1"/>
  <c r="Z20" i="1"/>
  <c r="AA20" i="1"/>
  <c r="AB20" i="1"/>
  <c r="AC20" i="1"/>
  <c r="AD20" i="1"/>
  <c r="AE20" i="1"/>
  <c r="AF20" i="1"/>
  <c r="AG20" i="1"/>
  <c r="AZ20" i="1"/>
  <c r="U28" i="1"/>
  <c r="V28" i="1"/>
  <c r="W28" i="1"/>
  <c r="X28" i="1"/>
  <c r="Y28" i="1"/>
  <c r="Z28" i="1"/>
  <c r="AA28" i="1"/>
  <c r="AB28" i="1"/>
  <c r="AC28" i="1"/>
  <c r="AD28" i="1"/>
  <c r="AE28" i="1"/>
  <c r="AF28" i="1"/>
  <c r="AG28" i="1"/>
  <c r="AZ28" i="1"/>
  <c r="U9" i="1"/>
  <c r="V9" i="1"/>
  <c r="W9" i="1"/>
  <c r="X9" i="1"/>
  <c r="Y9" i="1"/>
  <c r="Z9" i="1"/>
  <c r="AA9" i="1"/>
  <c r="AB9" i="1"/>
  <c r="AC9" i="1"/>
  <c r="AD9" i="1"/>
  <c r="AE9" i="1"/>
  <c r="AF9" i="1"/>
  <c r="AG9" i="1"/>
  <c r="AZ9" i="1"/>
  <c r="U64" i="1"/>
  <c r="V64" i="1"/>
  <c r="W64" i="1"/>
  <c r="X64" i="1"/>
  <c r="Y64" i="1"/>
  <c r="Z64" i="1"/>
  <c r="AA64" i="1"/>
  <c r="AB64" i="1"/>
  <c r="AC64" i="1"/>
  <c r="AD64" i="1"/>
  <c r="AE64" i="1"/>
  <c r="AF64" i="1"/>
  <c r="AG64" i="1"/>
  <c r="AZ64" i="1"/>
  <c r="U65" i="1"/>
  <c r="V65" i="1"/>
  <c r="W65" i="1"/>
  <c r="X65" i="1"/>
  <c r="Y65" i="1"/>
  <c r="Z65" i="1"/>
  <c r="AA65" i="1"/>
  <c r="AB65" i="1"/>
  <c r="AC65" i="1"/>
  <c r="AD65" i="1"/>
  <c r="AE65" i="1"/>
  <c r="AF65" i="1"/>
  <c r="AG65" i="1"/>
  <c r="AZ65" i="1"/>
  <c r="U66" i="1"/>
  <c r="V66" i="1"/>
  <c r="W66" i="1"/>
  <c r="X66" i="1"/>
  <c r="Y66" i="1"/>
  <c r="Z66" i="1"/>
  <c r="AA66" i="1"/>
  <c r="AB66" i="1"/>
  <c r="AC66" i="1"/>
  <c r="AD66" i="1"/>
  <c r="AE66" i="1"/>
  <c r="AF66" i="1"/>
  <c r="AG66" i="1"/>
  <c r="AZ66" i="1"/>
  <c r="U67" i="1"/>
  <c r="V67" i="1"/>
  <c r="W67" i="1"/>
  <c r="X67" i="1"/>
  <c r="Y67" i="1"/>
  <c r="Z67" i="1"/>
  <c r="AA67" i="1"/>
  <c r="AB67" i="1"/>
  <c r="AC67" i="1"/>
  <c r="AD67" i="1"/>
  <c r="AE67" i="1"/>
  <c r="AF67" i="1"/>
  <c r="AG67" i="1"/>
  <c r="AZ67" i="1"/>
  <c r="U68" i="1"/>
  <c r="V68" i="1"/>
  <c r="W68" i="1"/>
  <c r="X68" i="1"/>
  <c r="Y68" i="1"/>
  <c r="Z68" i="1"/>
  <c r="AA68" i="1"/>
  <c r="AB68" i="1"/>
  <c r="AC68" i="1"/>
  <c r="AD68" i="1"/>
  <c r="AE68" i="1"/>
  <c r="AF68" i="1"/>
  <c r="AG68" i="1"/>
  <c r="AZ68" i="1"/>
  <c r="U69" i="1"/>
  <c r="V69" i="1"/>
  <c r="W69" i="1"/>
  <c r="X69" i="1"/>
  <c r="Y69" i="1"/>
  <c r="Z69" i="1"/>
  <c r="AA69" i="1"/>
  <c r="AB69" i="1"/>
  <c r="AC69" i="1"/>
  <c r="AD69" i="1"/>
  <c r="AE69" i="1"/>
  <c r="AF69" i="1"/>
  <c r="AG69" i="1"/>
  <c r="AZ69" i="1"/>
  <c r="U70" i="1"/>
  <c r="V70" i="1"/>
  <c r="W70" i="1"/>
  <c r="X70" i="1"/>
  <c r="Y70" i="1"/>
  <c r="Z70" i="1"/>
  <c r="AA70" i="1"/>
  <c r="AB70" i="1"/>
  <c r="AC70" i="1"/>
  <c r="AD70" i="1"/>
  <c r="AE70" i="1"/>
  <c r="AF70" i="1"/>
  <c r="AG70" i="1"/>
  <c r="AZ70" i="1"/>
  <c r="U71" i="1"/>
  <c r="V71" i="1"/>
  <c r="W71" i="1"/>
  <c r="X71" i="1"/>
  <c r="Y71" i="1"/>
  <c r="Z71" i="1"/>
  <c r="AA71" i="1"/>
  <c r="AB71" i="1"/>
  <c r="AC71" i="1"/>
  <c r="AD71" i="1"/>
  <c r="AE71" i="1"/>
  <c r="AF71" i="1"/>
  <c r="AG71" i="1"/>
  <c r="AZ71" i="1"/>
  <c r="U72" i="1"/>
  <c r="V72" i="1"/>
  <c r="W72" i="1"/>
  <c r="X72" i="1"/>
  <c r="Y72" i="1"/>
  <c r="Z72" i="1"/>
  <c r="AA72" i="1"/>
  <c r="AB72" i="1"/>
  <c r="AC72" i="1"/>
  <c r="AD72" i="1"/>
  <c r="AE72" i="1"/>
  <c r="AF72" i="1"/>
  <c r="AG72" i="1"/>
  <c r="AZ72" i="1"/>
  <c r="U73" i="1"/>
  <c r="V73" i="1"/>
  <c r="W73" i="1"/>
  <c r="X73" i="1"/>
  <c r="Y73" i="1"/>
  <c r="Z73" i="1"/>
  <c r="AA73" i="1"/>
  <c r="AB73" i="1"/>
  <c r="AC73" i="1"/>
  <c r="AD73" i="1"/>
  <c r="AE73" i="1"/>
  <c r="AF73" i="1"/>
  <c r="AG73" i="1"/>
  <c r="AZ73" i="1"/>
  <c r="U74" i="1"/>
  <c r="V74" i="1"/>
  <c r="W74" i="1"/>
  <c r="X74" i="1"/>
  <c r="Y74" i="1"/>
  <c r="Z74" i="1"/>
  <c r="AA74" i="1"/>
  <c r="AB74" i="1"/>
  <c r="AC74" i="1"/>
  <c r="AD74" i="1"/>
  <c r="AE74" i="1"/>
  <c r="AF74" i="1"/>
  <c r="AG74" i="1"/>
  <c r="AZ74" i="1"/>
  <c r="U75" i="1"/>
  <c r="V75" i="1"/>
  <c r="W75" i="1"/>
  <c r="X75" i="1"/>
  <c r="Y75" i="1"/>
  <c r="Z75" i="1"/>
  <c r="AA75" i="1"/>
  <c r="AB75" i="1"/>
  <c r="AC75" i="1"/>
  <c r="AD75" i="1"/>
  <c r="AE75" i="1"/>
  <c r="AF75" i="1"/>
  <c r="AG75" i="1"/>
  <c r="AZ75" i="1"/>
  <c r="U85" i="1"/>
  <c r="V85" i="1"/>
  <c r="W85" i="1"/>
  <c r="X85" i="1"/>
  <c r="Y85" i="1"/>
  <c r="Z85" i="1"/>
  <c r="AA85" i="1"/>
  <c r="AB85" i="1"/>
  <c r="AC85" i="1"/>
  <c r="AD85" i="1"/>
  <c r="AE85" i="1"/>
  <c r="AF85" i="1"/>
  <c r="AG85" i="1"/>
  <c r="AH85" i="1"/>
  <c r="AI85" i="1"/>
  <c r="AJ85" i="1"/>
  <c r="AK85" i="1"/>
  <c r="AL85" i="1"/>
  <c r="AM85" i="1"/>
  <c r="AN85" i="1"/>
  <c r="AO85" i="1"/>
  <c r="AP85" i="1"/>
  <c r="AQ85" i="1"/>
  <c r="AR85" i="1"/>
  <c r="AS85" i="1"/>
  <c r="AT85" i="1"/>
  <c r="AU85" i="1"/>
  <c r="AV85" i="1"/>
  <c r="AW85" i="1"/>
  <c r="AX85" i="1"/>
  <c r="AY85" i="1"/>
  <c r="AZ85" i="1"/>
  <c r="BA85" i="1"/>
  <c r="BB85" i="1"/>
  <c r="BC85" i="1"/>
  <c r="BD85" i="1"/>
  <c r="BE85" i="1"/>
  <c r="BF85" i="1"/>
  <c r="BJ85" i="1"/>
  <c r="BK85" i="1"/>
  <c r="BL85" i="1"/>
  <c r="BN85" i="1"/>
  <c r="BO85" i="1"/>
  <c r="BQ85" i="1"/>
  <c r="BR85" i="1"/>
  <c r="BT85" i="1"/>
  <c r="BU85" i="1"/>
  <c r="BV85" i="1"/>
  <c r="BY85" i="1"/>
  <c r="CA85" i="1"/>
  <c r="CB85" i="1"/>
  <c r="CC85" i="1"/>
  <c r="CE85" i="1"/>
  <c r="CF85" i="1"/>
  <c r="CG85" i="1"/>
  <c r="CH85" i="1"/>
  <c r="CI85" i="1"/>
  <c r="CJ85" i="1"/>
  <c r="CL85" i="1"/>
  <c r="CM85" i="1"/>
  <c r="CN85" i="1"/>
  <c r="CO85" i="1"/>
  <c r="CP85" i="1"/>
  <c r="CQ85" i="1"/>
  <c r="CR85" i="1"/>
  <c r="CS85" i="1"/>
  <c r="CU85" i="1"/>
  <c r="CV85" i="1"/>
  <c r="CW85" i="1"/>
  <c r="CY85" i="1"/>
  <c r="CZ85" i="1"/>
  <c r="DA85" i="1"/>
  <c r="DC85" i="1"/>
  <c r="DD85" i="1"/>
  <c r="DE85" i="1"/>
  <c r="DF85" i="1"/>
  <c r="DI85" i="1"/>
  <c r="DJ85" i="1"/>
  <c r="DK85" i="1"/>
  <c r="DL85" i="1"/>
  <c r="AG84" i="1"/>
  <c r="AF84" i="1"/>
  <c r="AE84" i="1"/>
  <c r="AS84" i="1" s="1"/>
  <c r="AD84" i="1"/>
  <c r="AC84" i="1"/>
  <c r="AB84" i="1"/>
  <c r="AA84" i="1"/>
  <c r="AO84" i="1" s="1"/>
  <c r="Z84" i="1"/>
  <c r="Y84" i="1"/>
  <c r="X84" i="1"/>
  <c r="W84" i="1"/>
  <c r="AK84" i="1" s="1"/>
  <c r="V84" i="1"/>
  <c r="AH84" i="1" s="1"/>
  <c r="U84" i="1"/>
  <c r="BY84" i="1"/>
  <c r="AZ84" i="1"/>
  <c r="AN84" i="1" l="1"/>
  <c r="AR84" i="1"/>
  <c r="AM84" i="1"/>
  <c r="AQ84" i="1"/>
  <c r="AU84" i="1"/>
  <c r="AL84" i="1"/>
  <c r="AI84" i="1" s="1"/>
  <c r="AP84" i="1"/>
  <c r="AT84" i="1"/>
  <c r="AJ84" i="1"/>
  <c r="AH6" i="1"/>
  <c r="AM6" i="1" s="1"/>
  <c r="CN6" i="1" s="1"/>
  <c r="AH53" i="1"/>
  <c r="AM53" i="1" s="1"/>
  <c r="CN53" i="1" s="1"/>
  <c r="AH62" i="1"/>
  <c r="AJ62" i="1" s="1"/>
  <c r="AH37" i="1"/>
  <c r="AJ37" i="1" s="1"/>
  <c r="CG37" i="1" s="1"/>
  <c r="AH13" i="1"/>
  <c r="AM13" i="1" s="1"/>
  <c r="CN13" i="1" s="1"/>
  <c r="AH4" i="1"/>
  <c r="AT4" i="1" s="1"/>
  <c r="DD4" i="1" s="1"/>
  <c r="AH52" i="1"/>
  <c r="AQ52" i="1" s="1"/>
  <c r="CU52" i="1" s="1"/>
  <c r="AH45" i="1"/>
  <c r="AP45" i="1" s="1"/>
  <c r="CP45" i="1" s="1"/>
  <c r="AH74" i="1"/>
  <c r="AJ74" i="1" s="1"/>
  <c r="AH72" i="1"/>
  <c r="AQ72" i="1" s="1"/>
  <c r="CU72" i="1" s="1"/>
  <c r="AH70" i="1"/>
  <c r="AJ70" i="1" s="1"/>
  <c r="AH7" i="1"/>
  <c r="AT7" i="1" s="1"/>
  <c r="AH54" i="1"/>
  <c r="AS54" i="1" s="1"/>
  <c r="CZ54" i="1" s="1"/>
  <c r="AH47" i="1"/>
  <c r="AM47" i="1" s="1"/>
  <c r="CN47" i="1" s="1"/>
  <c r="AH44" i="1"/>
  <c r="AU44" i="1" s="1"/>
  <c r="DE44" i="1" s="1"/>
  <c r="AH22" i="1"/>
  <c r="AJ22" i="1" s="1"/>
  <c r="AH63" i="1"/>
  <c r="AT63" i="1" s="1"/>
  <c r="AH73" i="1"/>
  <c r="AP73" i="1" s="1"/>
  <c r="CP73" i="1" s="1"/>
  <c r="AH69" i="1"/>
  <c r="AP69" i="1" s="1"/>
  <c r="CP69" i="1" s="1"/>
  <c r="AH39" i="1"/>
  <c r="AJ39" i="1" s="1"/>
  <c r="AH17" i="1"/>
  <c r="AL17" i="1" s="1"/>
  <c r="AH18" i="1"/>
  <c r="AT18" i="1" s="1"/>
  <c r="AH24" i="1"/>
  <c r="AO24" i="1" s="1"/>
  <c r="CR24" i="1" s="1"/>
  <c r="AH16" i="1"/>
  <c r="AR16" i="1" s="1"/>
  <c r="AH66" i="1"/>
  <c r="AM66" i="1" s="1"/>
  <c r="CN66" i="1" s="1"/>
  <c r="AH65" i="1"/>
  <c r="AQ65" i="1" s="1"/>
  <c r="CU65" i="1" s="1"/>
  <c r="AH9" i="1"/>
  <c r="AQ9" i="1" s="1"/>
  <c r="CU9" i="1" s="1"/>
  <c r="AH19" i="1"/>
  <c r="AR19" i="1" s="1"/>
  <c r="AH57" i="1"/>
  <c r="AP57" i="1" s="1"/>
  <c r="CP57" i="1" s="1"/>
  <c r="AH40" i="1"/>
  <c r="AH75" i="1"/>
  <c r="AU75" i="1" s="1"/>
  <c r="DE75" i="1" s="1"/>
  <c r="AH71" i="1"/>
  <c r="AM71" i="1" s="1"/>
  <c r="CN71" i="1" s="1"/>
  <c r="AH34" i="1"/>
  <c r="AP34" i="1" s="1"/>
  <c r="CP34" i="1" s="1"/>
  <c r="AH43" i="1"/>
  <c r="AM43" i="1" s="1"/>
  <c r="CN43" i="1" s="1"/>
  <c r="AH42" i="1"/>
  <c r="AU42" i="1" s="1"/>
  <c r="DE42" i="1" s="1"/>
  <c r="AH41" i="1"/>
  <c r="AO41" i="1" s="1"/>
  <c r="CR41" i="1" s="1"/>
  <c r="AH36" i="1"/>
  <c r="AU36" i="1" s="1"/>
  <c r="DE36" i="1" s="1"/>
  <c r="AH35" i="1"/>
  <c r="AS35" i="1" s="1"/>
  <c r="CZ35" i="1" s="1"/>
  <c r="AH59" i="1"/>
  <c r="AU59" i="1" s="1"/>
  <c r="DE59" i="1" s="1"/>
  <c r="AH58" i="1"/>
  <c r="AO58" i="1" s="1"/>
  <c r="CR58" i="1" s="1"/>
  <c r="AH56" i="1"/>
  <c r="AO56" i="1" s="1"/>
  <c r="CR56" i="1" s="1"/>
  <c r="AH55" i="1"/>
  <c r="AR55" i="1" s="1"/>
  <c r="AH23" i="1"/>
  <c r="AO23" i="1" s="1"/>
  <c r="CR23" i="1" s="1"/>
  <c r="AH5" i="1"/>
  <c r="AO5" i="1" s="1"/>
  <c r="CR5" i="1" s="1"/>
  <c r="AH68" i="1"/>
  <c r="AM68" i="1" s="1"/>
  <c r="CN68" i="1" s="1"/>
  <c r="AH64" i="1"/>
  <c r="AQ64" i="1" s="1"/>
  <c r="CU64" i="1" s="1"/>
  <c r="AH28" i="1"/>
  <c r="AQ28" i="1" s="1"/>
  <c r="CU28" i="1" s="1"/>
  <c r="AH20" i="1"/>
  <c r="AJ20" i="1" s="1"/>
  <c r="AH8" i="1"/>
  <c r="AP52" i="1"/>
  <c r="CP52" i="1" s="1"/>
  <c r="AH51" i="1"/>
  <c r="AS51" i="1" s="1"/>
  <c r="CZ51" i="1" s="1"/>
  <c r="AH48" i="1"/>
  <c r="AJ48" i="1" s="1"/>
  <c r="AH46" i="1"/>
  <c r="AP46" i="1" s="1"/>
  <c r="CP46" i="1" s="1"/>
  <c r="AU62" i="1"/>
  <c r="DE62" i="1" s="1"/>
  <c r="AQ37" i="1"/>
  <c r="CU37" i="1" s="1"/>
  <c r="AH15" i="1"/>
  <c r="AO15" i="1" s="1"/>
  <c r="CR15" i="1" s="1"/>
  <c r="AH14" i="1"/>
  <c r="AQ14" i="1" s="1"/>
  <c r="CU14" i="1" s="1"/>
  <c r="AQ66" i="1"/>
  <c r="CU66" i="1" s="1"/>
  <c r="AT65" i="1"/>
  <c r="AK65" i="1"/>
  <c r="AM18" i="1"/>
  <c r="CN18" i="1" s="1"/>
  <c r="AL75" i="1"/>
  <c r="AK75" i="1"/>
  <c r="AO75" i="1"/>
  <c r="CR75" i="1" s="1"/>
  <c r="AN75" i="1"/>
  <c r="AR75" i="1"/>
  <c r="AQ71" i="1"/>
  <c r="CU71" i="1" s="1"/>
  <c r="AK34" i="1"/>
  <c r="AR34" i="1"/>
  <c r="AN68" i="1"/>
  <c r="AL68" i="1"/>
  <c r="AO68" i="1"/>
  <c r="CR68" i="1" s="1"/>
  <c r="AP64" i="1"/>
  <c r="CP64" i="1" s="1"/>
  <c r="AT64" i="1"/>
  <c r="AS64" i="1"/>
  <c r="CZ64" i="1" s="1"/>
  <c r="AJ64" i="1"/>
  <c r="AU34" i="1"/>
  <c r="DE34" i="1" s="1"/>
  <c r="AN74" i="1"/>
  <c r="AR74" i="1"/>
  <c r="AM74" i="1"/>
  <c r="CN74" i="1" s="1"/>
  <c r="AU74" i="1"/>
  <c r="DE74" i="1" s="1"/>
  <c r="AL74" i="1"/>
  <c r="AP74" i="1"/>
  <c r="CP74" i="1" s="1"/>
  <c r="AK74" i="1"/>
  <c r="AO74" i="1"/>
  <c r="CR74" i="1" s="1"/>
  <c r="AS74" i="1"/>
  <c r="CZ74" i="1" s="1"/>
  <c r="AK18" i="1"/>
  <c r="AO18" i="1"/>
  <c r="CR18" i="1" s="1"/>
  <c r="AS18" i="1"/>
  <c r="CZ18" i="1" s="1"/>
  <c r="AJ18" i="1"/>
  <c r="AN18" i="1"/>
  <c r="AR18" i="1"/>
  <c r="AM75" i="1"/>
  <c r="CN75" i="1" s="1"/>
  <c r="AM65" i="1"/>
  <c r="CN65" i="1" s="1"/>
  <c r="AH67" i="1"/>
  <c r="AH33" i="1"/>
  <c r="AM33" i="1" s="1"/>
  <c r="CN33" i="1" s="1"/>
  <c r="AL18" i="1"/>
  <c r="AJ57" i="1"/>
  <c r="AH61" i="1"/>
  <c r="AO61" i="1" s="1"/>
  <c r="CR61" i="1" s="1"/>
  <c r="AH12" i="1"/>
  <c r="AK12" i="1" s="1"/>
  <c r="AH27" i="1"/>
  <c r="AO27" i="1" s="1"/>
  <c r="CR27" i="1" s="1"/>
  <c r="AL42" i="1"/>
  <c r="AP42" i="1"/>
  <c r="CP42" i="1" s="1"/>
  <c r="AT42" i="1"/>
  <c r="AK42" i="1"/>
  <c r="AO42" i="1"/>
  <c r="CR42" i="1" s="1"/>
  <c r="AS42" i="1"/>
  <c r="CZ42" i="1" s="1"/>
  <c r="AJ42" i="1"/>
  <c r="AN42" i="1"/>
  <c r="AR42" i="1"/>
  <c r="AL41" i="1"/>
  <c r="AK36" i="1"/>
  <c r="AL59" i="1"/>
  <c r="AP59" i="1"/>
  <c r="CP59" i="1" s="1"/>
  <c r="AT59" i="1"/>
  <c r="AK59" i="1"/>
  <c r="AO59" i="1"/>
  <c r="CR59" i="1" s="1"/>
  <c r="AS59" i="1"/>
  <c r="CZ59" i="1" s="1"/>
  <c r="AJ59" i="1"/>
  <c r="AN59" i="1"/>
  <c r="AR59" i="1"/>
  <c r="AL58" i="1"/>
  <c r="AL8" i="1"/>
  <c r="AP8" i="1"/>
  <c r="CP8" i="1" s="1"/>
  <c r="AT8" i="1"/>
  <c r="AK8" i="1"/>
  <c r="AO8" i="1"/>
  <c r="CR8" i="1" s="1"/>
  <c r="AS8" i="1"/>
  <c r="CZ8" i="1" s="1"/>
  <c r="AJ8" i="1"/>
  <c r="AN8" i="1"/>
  <c r="AR8" i="1"/>
  <c r="AM8" i="1"/>
  <c r="CN8" i="1" s="1"/>
  <c r="AQ8" i="1"/>
  <c r="CU8" i="1" s="1"/>
  <c r="AU8" i="1"/>
  <c r="DE8" i="1" s="1"/>
  <c r="AH32" i="1"/>
  <c r="AH31" i="1"/>
  <c r="AH30" i="1"/>
  <c r="AU30" i="1" s="1"/>
  <c r="DE30" i="1" s="1"/>
  <c r="AH29" i="1"/>
  <c r="AM29" i="1" s="1"/>
  <c r="CN29" i="1" s="1"/>
  <c r="AH38" i="1"/>
  <c r="AH60" i="1"/>
  <c r="AM60" i="1" s="1"/>
  <c r="CN60" i="1" s="1"/>
  <c r="AH11" i="1"/>
  <c r="AM11" i="1" s="1"/>
  <c r="CN11" i="1" s="1"/>
  <c r="AH26" i="1"/>
  <c r="AM26" i="1" s="1"/>
  <c r="CN26" i="1" s="1"/>
  <c r="AH25" i="1"/>
  <c r="AM42" i="1"/>
  <c r="CN42" i="1" s="1"/>
  <c r="AM59" i="1"/>
  <c r="CN59" i="1" s="1"/>
  <c r="AK58" i="1"/>
  <c r="AL23" i="1"/>
  <c r="AL51" i="1"/>
  <c r="AP51" i="1"/>
  <c r="CP51" i="1" s="1"/>
  <c r="AT51" i="1"/>
  <c r="AK51" i="1"/>
  <c r="AO51" i="1"/>
  <c r="CR51" i="1" s="1"/>
  <c r="AJ51" i="1"/>
  <c r="AN51" i="1"/>
  <c r="AR51" i="1"/>
  <c r="AM51" i="1"/>
  <c r="CN51" i="1" s="1"/>
  <c r="AQ51" i="1"/>
  <c r="CU51" i="1" s="1"/>
  <c r="AU51" i="1"/>
  <c r="DE51" i="1" s="1"/>
  <c r="AN48" i="1"/>
  <c r="AU48" i="1"/>
  <c r="DE48" i="1" s="1"/>
  <c r="AK48" i="1"/>
  <c r="AU24" i="1"/>
  <c r="DE24" i="1" s="1"/>
  <c r="AL24" i="1"/>
  <c r="AH50" i="1"/>
  <c r="AQ50" i="1" s="1"/>
  <c r="CU50" i="1" s="1"/>
  <c r="AH49" i="1"/>
  <c r="AM49" i="1" s="1"/>
  <c r="CN49" i="1" s="1"/>
  <c r="AM15" i="1"/>
  <c r="CN15" i="1" s="1"/>
  <c r="AP15" i="1"/>
  <c r="CP15" i="1" s="1"/>
  <c r="AK14" i="1"/>
  <c r="AN14" i="1"/>
  <c r="AM16" i="1"/>
  <c r="CN16" i="1" s="1"/>
  <c r="AM14" i="1"/>
  <c r="CN14" i="1" s="1"/>
  <c r="AH21" i="1"/>
  <c r="AM21" i="1" s="1"/>
  <c r="CN21" i="1" s="1"/>
  <c r="AH10" i="1"/>
  <c r="AU10" i="1" s="1"/>
  <c r="DE10" i="1" s="1"/>
  <c r="CN84" i="1"/>
  <c r="DE84" i="1"/>
  <c r="CU84" i="1"/>
  <c r="CP84" i="1"/>
  <c r="CZ84" i="1"/>
  <c r="CR84" i="1"/>
  <c r="AR73" i="1" l="1"/>
  <c r="AM69" i="1"/>
  <c r="CN69" i="1" s="1"/>
  <c r="AT52" i="1"/>
  <c r="AO62" i="1"/>
  <c r="CR62" i="1" s="1"/>
  <c r="AS16" i="1"/>
  <c r="CZ16" i="1" s="1"/>
  <c r="AU15" i="1"/>
  <c r="DE15" i="1" s="1"/>
  <c r="AN15" i="1"/>
  <c r="AM5" i="1"/>
  <c r="CN5" i="1" s="1"/>
  <c r="AN55" i="1"/>
  <c r="AR35" i="1"/>
  <c r="AK20" i="1"/>
  <c r="AQ19" i="1"/>
  <c r="CU19" i="1" s="1"/>
  <c r="AM62" i="1"/>
  <c r="CN62" i="1" s="1"/>
  <c r="AP53" i="1"/>
  <c r="CP53" i="1" s="1"/>
  <c r="AP62" i="1"/>
  <c r="CP62" i="1" s="1"/>
  <c r="AK52" i="1"/>
  <c r="AS62" i="1"/>
  <c r="CZ62" i="1" s="1"/>
  <c r="AK15" i="1"/>
  <c r="AL15" i="1"/>
  <c r="AR15" i="1"/>
  <c r="CV15" i="1" s="1"/>
  <c r="CW15" i="1" s="1"/>
  <c r="AK55" i="1"/>
  <c r="AT19" i="1"/>
  <c r="AL62" i="1"/>
  <c r="AO44" i="1"/>
  <c r="CR44" i="1" s="1"/>
  <c r="AP16" i="1"/>
  <c r="CP16" i="1" s="1"/>
  <c r="AT15" i="1"/>
  <c r="AQ15" i="1"/>
  <c r="CU15" i="1" s="1"/>
  <c r="AJ15" i="1"/>
  <c r="CG15" i="1" s="1"/>
  <c r="AT5" i="1"/>
  <c r="DD5" i="1" s="1"/>
  <c r="AR23" i="1"/>
  <c r="AN36" i="1"/>
  <c r="AT9" i="1"/>
  <c r="AQ62" i="1"/>
  <c r="CU62" i="1" s="1"/>
  <c r="AT62" i="1"/>
  <c r="AK53" i="1"/>
  <c r="AL70" i="1"/>
  <c r="AT16" i="1"/>
  <c r="DD16" i="1" s="1"/>
  <c r="AQ16" i="1"/>
  <c r="CU16" i="1" s="1"/>
  <c r="AJ16" i="1"/>
  <c r="AQ46" i="1"/>
  <c r="CU46" i="1" s="1"/>
  <c r="AM36" i="1"/>
  <c r="CN36" i="1" s="1"/>
  <c r="AM56" i="1"/>
  <c r="CN56" i="1" s="1"/>
  <c r="AR36" i="1"/>
  <c r="AO36" i="1"/>
  <c r="CR36" i="1" s="1"/>
  <c r="AL36" i="1"/>
  <c r="CH36" i="1" s="1"/>
  <c r="AL34" i="1"/>
  <c r="AK19" i="1"/>
  <c r="AQ34" i="1"/>
  <c r="CU34" i="1" s="1"/>
  <c r="CV34" i="1" s="1"/>
  <c r="CW34" i="1" s="1"/>
  <c r="AO34" i="1"/>
  <c r="CR34" i="1" s="1"/>
  <c r="AU19" i="1"/>
  <c r="DE19" i="1" s="1"/>
  <c r="AS37" i="1"/>
  <c r="CZ37" i="1" s="1"/>
  <c r="AM22" i="1"/>
  <c r="CN22" i="1" s="1"/>
  <c r="AK16" i="1"/>
  <c r="BC16" i="1" s="1"/>
  <c r="AU16" i="1"/>
  <c r="DE16" i="1" s="1"/>
  <c r="AN16" i="1"/>
  <c r="AR46" i="1"/>
  <c r="AP56" i="1"/>
  <c r="CP56" i="1" s="1"/>
  <c r="AS36" i="1"/>
  <c r="CZ36" i="1" s="1"/>
  <c r="AP36" i="1"/>
  <c r="CP36" i="1" s="1"/>
  <c r="AJ56" i="1"/>
  <c r="AM34" i="1"/>
  <c r="CN34" i="1" s="1"/>
  <c r="AJ34" i="1"/>
  <c r="AL19" i="1"/>
  <c r="AO16" i="1"/>
  <c r="CR16" i="1" s="1"/>
  <c r="AL16" i="1"/>
  <c r="CH16" i="1" s="1"/>
  <c r="AJ36" i="1"/>
  <c r="AT36" i="1"/>
  <c r="AN34" i="1"/>
  <c r="AP19" i="1"/>
  <c r="CP19" i="1" s="1"/>
  <c r="AM19" i="1"/>
  <c r="CN19" i="1" s="1"/>
  <c r="AT17" i="1"/>
  <c r="AQ5" i="1"/>
  <c r="CU5" i="1" s="1"/>
  <c r="AJ5" i="1"/>
  <c r="AK23" i="1"/>
  <c r="AK46" i="1"/>
  <c r="AP23" i="1"/>
  <c r="CP23" i="1" s="1"/>
  <c r="AM23" i="1"/>
  <c r="CN23" i="1" s="1"/>
  <c r="AQ55" i="1"/>
  <c r="CU55" i="1" s="1"/>
  <c r="AN23" i="1"/>
  <c r="AU35" i="1"/>
  <c r="DE35" i="1" s="1"/>
  <c r="AR43" i="1"/>
  <c r="AP28" i="1"/>
  <c r="CP28" i="1" s="1"/>
  <c r="AU68" i="1"/>
  <c r="DE68" i="1" s="1"/>
  <c r="AT66" i="1"/>
  <c r="DD66" i="1" s="1"/>
  <c r="AL37" i="1"/>
  <c r="CH37" i="1" s="1"/>
  <c r="CE37" i="1" s="1"/>
  <c r="AN39" i="1"/>
  <c r="AK5" i="1"/>
  <c r="AU5" i="1"/>
  <c r="DE5" i="1" s="1"/>
  <c r="AN5" i="1"/>
  <c r="AL5" i="1"/>
  <c r="AO46" i="1"/>
  <c r="CR46" i="1" s="1"/>
  <c r="AT23" i="1"/>
  <c r="DD23" i="1" s="1"/>
  <c r="DC23" i="1" s="1"/>
  <c r="DF23" i="1" s="1"/>
  <c r="AQ23" i="1"/>
  <c r="CU23" i="1" s="1"/>
  <c r="CV23" i="1" s="1"/>
  <c r="CY23" i="1" s="1"/>
  <c r="AU55" i="1"/>
  <c r="DE55" i="1" s="1"/>
  <c r="AJ23" i="1"/>
  <c r="AL35" i="1"/>
  <c r="AL43" i="1"/>
  <c r="AR5" i="1"/>
  <c r="AP5" i="1"/>
  <c r="CP5" i="1" s="1"/>
  <c r="AU46" i="1"/>
  <c r="DE46" i="1" s="1"/>
  <c r="AN46" i="1"/>
  <c r="AU23" i="1"/>
  <c r="DE23" i="1" s="1"/>
  <c r="AT55" i="1"/>
  <c r="AJ55" i="1"/>
  <c r="AN35" i="1"/>
  <c r="AO43" i="1"/>
  <c r="CR43" i="1" s="1"/>
  <c r="AK68" i="1"/>
  <c r="AJ68" i="1"/>
  <c r="BB68" i="1" s="1"/>
  <c r="AJ66" i="1"/>
  <c r="AS7" i="1"/>
  <c r="CZ7" i="1" s="1"/>
  <c r="AS28" i="1"/>
  <c r="CZ28" i="1" s="1"/>
  <c r="AL22" i="1"/>
  <c r="CH22" i="1" s="1"/>
  <c r="AO22" i="1"/>
  <c r="CR22" i="1" s="1"/>
  <c r="AU17" i="1"/>
  <c r="DE17" i="1" s="1"/>
  <c r="AM64" i="1"/>
  <c r="CN64" i="1" s="1"/>
  <c r="AN64" i="1"/>
  <c r="AK64" i="1"/>
  <c r="BE64" i="1" s="1"/>
  <c r="AS68" i="1"/>
  <c r="CZ68" i="1" s="1"/>
  <c r="AP68" i="1"/>
  <c r="CP68" i="1" s="1"/>
  <c r="AR68" i="1"/>
  <c r="CV68" i="1" s="1"/>
  <c r="CW68" i="1" s="1"/>
  <c r="AS75" i="1"/>
  <c r="CZ75" i="1" s="1"/>
  <c r="AP75" i="1"/>
  <c r="CP75" i="1" s="1"/>
  <c r="AJ65" i="1"/>
  <c r="AS52" i="1"/>
  <c r="CZ52" i="1" s="1"/>
  <c r="AK62" i="1"/>
  <c r="AV62" i="1" s="1"/>
  <c r="AO70" i="1"/>
  <c r="CR70" i="1" s="1"/>
  <c r="AR64" i="1"/>
  <c r="AO64" i="1"/>
  <c r="CR64" i="1" s="1"/>
  <c r="AL64" i="1"/>
  <c r="CH64" i="1" s="1"/>
  <c r="AT68" i="1"/>
  <c r="AQ68" i="1"/>
  <c r="CU68" i="1" s="1"/>
  <c r="AJ75" i="1"/>
  <c r="CH75" i="1" s="1"/>
  <c r="AT75" i="1"/>
  <c r="DD75" i="1" s="1"/>
  <c r="DC75" i="1" s="1"/>
  <c r="DF75" i="1" s="1"/>
  <c r="AU18" i="1"/>
  <c r="DE18" i="1" s="1"/>
  <c r="AN65" i="1"/>
  <c r="AO52" i="1"/>
  <c r="CR52" i="1" s="1"/>
  <c r="AM70" i="1"/>
  <c r="CN70" i="1" s="1"/>
  <c r="AR62" i="1"/>
  <c r="CG20" i="1"/>
  <c r="AQ22" i="1"/>
  <c r="CU22" i="1" s="1"/>
  <c r="CV22" i="1" s="1"/>
  <c r="AP22" i="1"/>
  <c r="CP22" i="1" s="1"/>
  <c r="AL7" i="1"/>
  <c r="AS22" i="1"/>
  <c r="CZ22" i="1" s="1"/>
  <c r="AM7" i="1"/>
  <c r="CN7" i="1" s="1"/>
  <c r="AU39" i="1"/>
  <c r="DE39" i="1" s="1"/>
  <c r="CG22" i="1"/>
  <c r="AU22" i="1"/>
  <c r="DE22" i="1" s="1"/>
  <c r="AN22" i="1"/>
  <c r="AT22" i="1"/>
  <c r="DD22" i="1" s="1"/>
  <c r="DC22" i="1" s="1"/>
  <c r="DF22" i="1" s="1"/>
  <c r="AQ7" i="1"/>
  <c r="CU7" i="1" s="1"/>
  <c r="AP7" i="1"/>
  <c r="CP7" i="1" s="1"/>
  <c r="AK17" i="1"/>
  <c r="AK39" i="1"/>
  <c r="AR22" i="1"/>
  <c r="AK22" i="1"/>
  <c r="AO7" i="1"/>
  <c r="CR7" i="1" s="1"/>
  <c r="AN17" i="1"/>
  <c r="AJ63" i="1"/>
  <c r="AN62" i="1"/>
  <c r="AR17" i="1"/>
  <c r="AJ17" i="1"/>
  <c r="AK41" i="1"/>
  <c r="AT71" i="1"/>
  <c r="AJ9" i="1"/>
  <c r="AM37" i="1"/>
  <c r="CN37" i="1" s="1"/>
  <c r="AO37" i="1"/>
  <c r="CR37" i="1" s="1"/>
  <c r="AT47" i="1"/>
  <c r="DD47" i="1" s="1"/>
  <c r="AQ70" i="1"/>
  <c r="CU70" i="1" s="1"/>
  <c r="AS70" i="1"/>
  <c r="CZ70" i="1" s="1"/>
  <c r="AP70" i="1"/>
  <c r="CP70" i="1" s="1"/>
  <c r="AO72" i="1"/>
  <c r="CR72" i="1" s="1"/>
  <c r="AL45" i="1"/>
  <c r="CH45" i="1" s="1"/>
  <c r="AO69" i="1"/>
  <c r="CR69" i="1" s="1"/>
  <c r="AR37" i="1"/>
  <c r="CV37" i="1" s="1"/>
  <c r="AL52" i="1"/>
  <c r="AL20" i="1"/>
  <c r="AT37" i="1"/>
  <c r="DD37" i="1" s="1"/>
  <c r="AK37" i="1"/>
  <c r="AP44" i="1"/>
  <c r="CP44" i="1" s="1"/>
  <c r="AU70" i="1"/>
  <c r="DE70" i="1" s="1"/>
  <c r="AN70" i="1"/>
  <c r="BD70" i="1" s="1"/>
  <c r="AT70" i="1"/>
  <c r="AR72" i="1"/>
  <c r="CV72" i="1" s="1"/>
  <c r="CY72" i="1" s="1"/>
  <c r="AR58" i="1"/>
  <c r="AR41" i="1"/>
  <c r="AJ71" i="1"/>
  <c r="AU37" i="1"/>
  <c r="DE37" i="1" s="1"/>
  <c r="AP37" i="1"/>
  <c r="CP37" i="1" s="1"/>
  <c r="AS45" i="1"/>
  <c r="CZ45" i="1" s="1"/>
  <c r="AJ45" i="1"/>
  <c r="AR70" i="1"/>
  <c r="AK70" i="1"/>
  <c r="CH17" i="1"/>
  <c r="AL46" i="1"/>
  <c r="AK24" i="1"/>
  <c r="AT24" i="1"/>
  <c r="AW24" i="1" s="1"/>
  <c r="AQ24" i="1"/>
  <c r="CU24" i="1" s="1"/>
  <c r="CV24" i="1" s="1"/>
  <c r="CY24" i="1" s="1"/>
  <c r="AJ46" i="1"/>
  <c r="AS55" i="1"/>
  <c r="CZ55" i="1" s="1"/>
  <c r="AP55" i="1"/>
  <c r="CP55" i="1" s="1"/>
  <c r="AM55" i="1"/>
  <c r="CN55" i="1" s="1"/>
  <c r="AT35" i="1"/>
  <c r="AQ35" i="1"/>
  <c r="CU35" i="1" s="1"/>
  <c r="CV35" i="1" s="1"/>
  <c r="AJ35" i="1"/>
  <c r="CG35" i="1" s="1"/>
  <c r="AT43" i="1"/>
  <c r="AQ43" i="1"/>
  <c r="CU43" i="1" s="1"/>
  <c r="AJ43" i="1"/>
  <c r="AT74" i="1"/>
  <c r="DD74" i="1" s="1"/>
  <c r="DC74" i="1" s="1"/>
  <c r="DF74" i="1" s="1"/>
  <c r="AQ74" i="1"/>
  <c r="CU74" i="1" s="1"/>
  <c r="AT20" i="1"/>
  <c r="AQ20" i="1"/>
  <c r="CU20" i="1" s="1"/>
  <c r="AS34" i="1"/>
  <c r="CZ34" i="1" s="1"/>
  <c r="AQ18" i="1"/>
  <c r="CU18" i="1" s="1"/>
  <c r="CV18" i="1" s="1"/>
  <c r="CW18" i="1" s="1"/>
  <c r="AR9" i="1"/>
  <c r="AO9" i="1"/>
  <c r="CR9" i="1" s="1"/>
  <c r="AL9" i="1"/>
  <c r="AS65" i="1"/>
  <c r="CZ65" i="1" s="1"/>
  <c r="AP65" i="1"/>
  <c r="CP65" i="1" s="1"/>
  <c r="AN24" i="1"/>
  <c r="AT53" i="1"/>
  <c r="AO53" i="1"/>
  <c r="CR53" i="1" s="1"/>
  <c r="AR4" i="1"/>
  <c r="AJ47" i="1"/>
  <c r="AL54" i="1"/>
  <c r="AR7" i="1"/>
  <c r="CV7" i="1" s="1"/>
  <c r="AK7" i="1"/>
  <c r="AJ7" i="1"/>
  <c r="AQ17" i="1"/>
  <c r="CU17" i="1" s="1"/>
  <c r="CV17" i="1" s="1"/>
  <c r="AS17" i="1"/>
  <c r="CZ17" i="1" s="1"/>
  <c r="CE17" i="1" s="1"/>
  <c r="AP17" i="1"/>
  <c r="CP17" i="1" s="1"/>
  <c r="AR63" i="1"/>
  <c r="AN53" i="1"/>
  <c r="AU53" i="1"/>
  <c r="DE53" i="1" s="1"/>
  <c r="AK43" i="1"/>
  <c r="AU43" i="1"/>
  <c r="DE43" i="1" s="1"/>
  <c r="AN43" i="1"/>
  <c r="AM9" i="1"/>
  <c r="CN9" i="1" s="1"/>
  <c r="AU20" i="1"/>
  <c r="DE20" i="1" s="1"/>
  <c r="AS9" i="1"/>
  <c r="CZ9" i="1" s="1"/>
  <c r="AP9" i="1"/>
  <c r="CP9" i="1" s="1"/>
  <c r="AJ24" i="1"/>
  <c r="AK54" i="1"/>
  <c r="AQ47" i="1"/>
  <c r="CU47" i="1" s="1"/>
  <c r="AN54" i="1"/>
  <c r="AK4" i="1"/>
  <c r="AJ53" i="1"/>
  <c r="AQ53" i="1"/>
  <c r="CU53" i="1" s="1"/>
  <c r="AM46" i="1"/>
  <c r="CN46" i="1" s="1"/>
  <c r="AP24" i="1"/>
  <c r="CP24" i="1" s="1"/>
  <c r="AM24" i="1"/>
  <c r="CN24" i="1" s="1"/>
  <c r="AS46" i="1"/>
  <c r="CZ46" i="1" s="1"/>
  <c r="AO55" i="1"/>
  <c r="CR55" i="1" s="1"/>
  <c r="AL55" i="1"/>
  <c r="AK35" i="1"/>
  <c r="AP35" i="1"/>
  <c r="CP35" i="1" s="1"/>
  <c r="AM35" i="1"/>
  <c r="CN35" i="1" s="1"/>
  <c r="AS43" i="1"/>
  <c r="CZ43" i="1" s="1"/>
  <c r="AP43" i="1"/>
  <c r="CP43" i="1" s="1"/>
  <c r="AP20" i="1"/>
  <c r="CP20" i="1" s="1"/>
  <c r="AM20" i="1"/>
  <c r="CN20" i="1" s="1"/>
  <c r="AN9" i="1"/>
  <c r="AK9" i="1"/>
  <c r="AR65" i="1"/>
  <c r="AO65" i="1"/>
  <c r="CR65" i="1" s="1"/>
  <c r="AL65" i="1"/>
  <c r="BB65" i="1" s="1"/>
  <c r="AR24" i="1"/>
  <c r="AS53" i="1"/>
  <c r="CZ53" i="1" s="1"/>
  <c r="AL4" i="1"/>
  <c r="AU7" i="1"/>
  <c r="DE7" i="1" s="1"/>
  <c r="AN7" i="1"/>
  <c r="AM17" i="1"/>
  <c r="CN17" i="1" s="1"/>
  <c r="AO17" i="1"/>
  <c r="CR17" i="1" s="1"/>
  <c r="AK63" i="1"/>
  <c r="AK73" i="1"/>
  <c r="AR53" i="1"/>
  <c r="AL53" i="1"/>
  <c r="DG84" i="1"/>
  <c r="AV84" i="1"/>
  <c r="AM63" i="1"/>
  <c r="CN63" i="1" s="1"/>
  <c r="AO63" i="1"/>
  <c r="CR63" i="1" s="1"/>
  <c r="AL63" i="1"/>
  <c r="AO39" i="1"/>
  <c r="CR39" i="1" s="1"/>
  <c r="AL39" i="1"/>
  <c r="AR39" i="1"/>
  <c r="AS69" i="1"/>
  <c r="CZ69" i="1" s="1"/>
  <c r="AQ69" i="1"/>
  <c r="CU69" i="1" s="1"/>
  <c r="AJ69" i="1"/>
  <c r="AR52" i="1"/>
  <c r="CV52" i="1" s="1"/>
  <c r="AN37" i="1"/>
  <c r="AM52" i="1"/>
  <c r="CN52" i="1" s="1"/>
  <c r="AQ63" i="1"/>
  <c r="CU63" i="1" s="1"/>
  <c r="AS63" i="1"/>
  <c r="CZ63" i="1" s="1"/>
  <c r="AP63" i="1"/>
  <c r="CP63" i="1" s="1"/>
  <c r="AS39" i="1"/>
  <c r="CZ39" i="1" s="1"/>
  <c r="AP39" i="1"/>
  <c r="CP39" i="1" s="1"/>
  <c r="AM39" i="1"/>
  <c r="CN39" i="1" s="1"/>
  <c r="AU69" i="1"/>
  <c r="DE69" i="1" s="1"/>
  <c r="AN69" i="1"/>
  <c r="AN52" i="1"/>
  <c r="AL69" i="1"/>
  <c r="CH69" i="1" s="1"/>
  <c r="AU63" i="1"/>
  <c r="DE63" i="1" s="1"/>
  <c r="AN63" i="1"/>
  <c r="AT39" i="1"/>
  <c r="AQ39" i="1"/>
  <c r="CU39" i="1" s="1"/>
  <c r="AK69" i="1"/>
  <c r="AR69" i="1"/>
  <c r="AJ52" i="1"/>
  <c r="CG62" i="1"/>
  <c r="AR14" i="1"/>
  <c r="AO14" i="1"/>
  <c r="CR14" i="1" s="1"/>
  <c r="AL14" i="1"/>
  <c r="CG39" i="1"/>
  <c r="AL57" i="1"/>
  <c r="AO48" i="1"/>
  <c r="CR48" i="1" s="1"/>
  <c r="AL48" i="1"/>
  <c r="AR48" i="1"/>
  <c r="AK56" i="1"/>
  <c r="AT56" i="1"/>
  <c r="DD56" i="1" s="1"/>
  <c r="AQ56" i="1"/>
  <c r="CU56" i="1" s="1"/>
  <c r="AP58" i="1"/>
  <c r="CP58" i="1" s="1"/>
  <c r="AM58" i="1"/>
  <c r="CN58" i="1" s="1"/>
  <c r="AP41" i="1"/>
  <c r="CP41" i="1" s="1"/>
  <c r="AM41" i="1"/>
  <c r="CN41" i="1" s="1"/>
  <c r="AN57" i="1"/>
  <c r="AK57" i="1"/>
  <c r="AJ28" i="1"/>
  <c r="CG28" i="1" s="1"/>
  <c r="AT28" i="1"/>
  <c r="DD28" i="1" s="1"/>
  <c r="AK71" i="1"/>
  <c r="AU71" i="1"/>
  <c r="DE71" i="1" s="1"/>
  <c r="AN71" i="1"/>
  <c r="AK66" i="1"/>
  <c r="AU66" i="1"/>
  <c r="DE66" i="1" s="1"/>
  <c r="AN66" i="1"/>
  <c r="AK44" i="1"/>
  <c r="AO45" i="1"/>
  <c r="CR45" i="1" s="1"/>
  <c r="AU57" i="1"/>
  <c r="DE57" i="1" s="1"/>
  <c r="AR44" i="1"/>
  <c r="AN4" i="1"/>
  <c r="AL44" i="1"/>
  <c r="AL72" i="1"/>
  <c r="AS72" i="1"/>
  <c r="CZ72" i="1" s="1"/>
  <c r="AO4" i="1"/>
  <c r="CR4" i="1" s="1"/>
  <c r="AM4" i="1"/>
  <c r="CN4" i="1" s="1"/>
  <c r="CH62" i="1"/>
  <c r="AU45" i="1"/>
  <c r="DE45" i="1" s="1"/>
  <c r="AS14" i="1"/>
  <c r="CZ14" i="1" s="1"/>
  <c r="AP14" i="1"/>
  <c r="CP14" i="1" s="1"/>
  <c r="AS48" i="1"/>
  <c r="CZ48" i="1" s="1"/>
  <c r="AP48" i="1"/>
  <c r="CP48" i="1" s="1"/>
  <c r="AM48" i="1"/>
  <c r="CN48" i="1" s="1"/>
  <c r="AU56" i="1"/>
  <c r="DE56" i="1" s="1"/>
  <c r="AT58" i="1"/>
  <c r="AQ58" i="1"/>
  <c r="CU58" i="1" s="1"/>
  <c r="AJ58" i="1"/>
  <c r="AT41" i="1"/>
  <c r="DD41" i="1" s="1"/>
  <c r="AQ41" i="1"/>
  <c r="CU41" i="1" s="1"/>
  <c r="CV41" i="1" s="1"/>
  <c r="CY41" i="1" s="1"/>
  <c r="AJ41" i="1"/>
  <c r="AR56" i="1"/>
  <c r="AR57" i="1"/>
  <c r="AO57" i="1"/>
  <c r="CR57" i="1" s="1"/>
  <c r="AN28" i="1"/>
  <c r="AK28" i="1"/>
  <c r="AO71" i="1"/>
  <c r="CR71" i="1" s="1"/>
  <c r="AL71" i="1"/>
  <c r="CH71" i="1" s="1"/>
  <c r="AR71" i="1"/>
  <c r="CV71" i="1" s="1"/>
  <c r="CW71" i="1" s="1"/>
  <c r="AO66" i="1"/>
  <c r="CR66" i="1" s="1"/>
  <c r="AL66" i="1"/>
  <c r="AR66" i="1"/>
  <c r="CV66" i="1" s="1"/>
  <c r="CY66" i="1" s="1"/>
  <c r="CG70" i="1"/>
  <c r="AK45" i="1"/>
  <c r="AQ57" i="1"/>
  <c r="CU57" i="1" s="1"/>
  <c r="AN44" i="1"/>
  <c r="AR45" i="1"/>
  <c r="AM72" i="1"/>
  <c r="CN72" i="1" s="1"/>
  <c r="AT44" i="1"/>
  <c r="AW44" i="1" s="1"/>
  <c r="AP72" i="1"/>
  <c r="CP72" i="1" s="1"/>
  <c r="AJ72" i="1"/>
  <c r="AS4" i="1"/>
  <c r="CZ4" i="1" s="1"/>
  <c r="AQ4" i="1"/>
  <c r="CU4" i="1" s="1"/>
  <c r="AQ45" i="1"/>
  <c r="CU45" i="1" s="1"/>
  <c r="AJ14" i="1"/>
  <c r="AT14" i="1"/>
  <c r="DD14" i="1" s="1"/>
  <c r="CH39" i="1"/>
  <c r="AT48" i="1"/>
  <c r="AQ48" i="1"/>
  <c r="CU48" i="1" s="1"/>
  <c r="AL56" i="1"/>
  <c r="AU58" i="1"/>
  <c r="DE58" i="1" s="1"/>
  <c r="AN58" i="1"/>
  <c r="AU41" i="1"/>
  <c r="DE41" i="1" s="1"/>
  <c r="AN41" i="1"/>
  <c r="AN56" i="1"/>
  <c r="AS57" i="1"/>
  <c r="CZ57" i="1" s="1"/>
  <c r="AM28" i="1"/>
  <c r="CN28" i="1" s="1"/>
  <c r="AR28" i="1"/>
  <c r="CV28" i="1" s="1"/>
  <c r="CW28" i="1" s="1"/>
  <c r="AO28" i="1"/>
  <c r="CR28" i="1" s="1"/>
  <c r="AL28" i="1"/>
  <c r="AS71" i="1"/>
  <c r="CZ71" i="1" s="1"/>
  <c r="AP71" i="1"/>
  <c r="CP71" i="1" s="1"/>
  <c r="AS66" i="1"/>
  <c r="CZ66" i="1" s="1"/>
  <c r="AP66" i="1"/>
  <c r="CP66" i="1" s="1"/>
  <c r="CH70" i="1"/>
  <c r="CE70" i="1" s="1"/>
  <c r="AS44" i="1"/>
  <c r="CZ44" i="1" s="1"/>
  <c r="AM57" i="1"/>
  <c r="CN57" i="1" s="1"/>
  <c r="AJ44" i="1"/>
  <c r="AN45" i="1"/>
  <c r="AQ44" i="1"/>
  <c r="CU44" i="1" s="1"/>
  <c r="AM44" i="1"/>
  <c r="CN44" i="1" s="1"/>
  <c r="AT72" i="1"/>
  <c r="DD72" i="1" s="1"/>
  <c r="AN72" i="1"/>
  <c r="AK72" i="1"/>
  <c r="AU4" i="1"/>
  <c r="DE4" i="1" s="1"/>
  <c r="DC4" i="1" s="1"/>
  <c r="AK47" i="1"/>
  <c r="AU47" i="1"/>
  <c r="DE47" i="1" s="1"/>
  <c r="AN47" i="1"/>
  <c r="AR54" i="1"/>
  <c r="AP54" i="1"/>
  <c r="CP54" i="1" s="1"/>
  <c r="AM54" i="1"/>
  <c r="CN54" i="1" s="1"/>
  <c r="AT45" i="1"/>
  <c r="DD45" i="1" s="1"/>
  <c r="AO73" i="1"/>
  <c r="CR73" i="1" s="1"/>
  <c r="AM73" i="1"/>
  <c r="CN73" i="1" s="1"/>
  <c r="AP4" i="1"/>
  <c r="CP4" i="1" s="1"/>
  <c r="AO47" i="1"/>
  <c r="CR47" i="1" s="1"/>
  <c r="AL47" i="1"/>
  <c r="AR47" i="1"/>
  <c r="CV47" i="1" s="1"/>
  <c r="CW47" i="1" s="1"/>
  <c r="AT54" i="1"/>
  <c r="DD54" i="1" s="1"/>
  <c r="AQ54" i="1"/>
  <c r="CU54" i="1" s="1"/>
  <c r="AM45" i="1"/>
  <c r="CN45" i="1" s="1"/>
  <c r="AS73" i="1"/>
  <c r="CZ73" i="1" s="1"/>
  <c r="AQ73" i="1"/>
  <c r="CU73" i="1" s="1"/>
  <c r="CV73" i="1" s="1"/>
  <c r="AJ73" i="1"/>
  <c r="AL73" i="1"/>
  <c r="AS47" i="1"/>
  <c r="CZ47" i="1" s="1"/>
  <c r="AP47" i="1"/>
  <c r="CP47" i="1" s="1"/>
  <c r="AJ54" i="1"/>
  <c r="AU54" i="1"/>
  <c r="DE54" i="1" s="1"/>
  <c r="AU73" i="1"/>
  <c r="DE73" i="1" s="1"/>
  <c r="AN73" i="1"/>
  <c r="AO35" i="1"/>
  <c r="CR35" i="1" s="1"/>
  <c r="AT6" i="1"/>
  <c r="AQ6" i="1"/>
  <c r="CU6" i="1" s="1"/>
  <c r="AJ6" i="1"/>
  <c r="AK6" i="1"/>
  <c r="AU6" i="1"/>
  <c r="DE6" i="1" s="1"/>
  <c r="AN6" i="1"/>
  <c r="AO6" i="1"/>
  <c r="CR6" i="1" s="1"/>
  <c r="AL6" i="1"/>
  <c r="AR6" i="1"/>
  <c r="AS6" i="1"/>
  <c r="CZ6" i="1" s="1"/>
  <c r="AP6" i="1"/>
  <c r="CP6" i="1" s="1"/>
  <c r="AU52" i="1"/>
  <c r="DE52" i="1" s="1"/>
  <c r="AQ59" i="1"/>
  <c r="CU59" i="1" s="1"/>
  <c r="CV59" i="1" s="1"/>
  <c r="CW59" i="1" s="1"/>
  <c r="AP18" i="1"/>
  <c r="CP18" i="1" s="1"/>
  <c r="AU14" i="1"/>
  <c r="DE14" i="1" s="1"/>
  <c r="AU65" i="1"/>
  <c r="DE65" i="1" s="1"/>
  <c r="AT57" i="1"/>
  <c r="AQ42" i="1"/>
  <c r="CU42" i="1" s="1"/>
  <c r="CV42" i="1" s="1"/>
  <c r="AU64" i="1"/>
  <c r="DE64" i="1" s="1"/>
  <c r="AT13" i="1"/>
  <c r="AQ13" i="1"/>
  <c r="CU13" i="1" s="1"/>
  <c r="AJ13" i="1"/>
  <c r="AT69" i="1"/>
  <c r="DD69" i="1" s="1"/>
  <c r="AK13" i="1"/>
  <c r="AU13" i="1"/>
  <c r="DE13" i="1" s="1"/>
  <c r="AN13" i="1"/>
  <c r="AQ33" i="1"/>
  <c r="CU33" i="1" s="1"/>
  <c r="AQ75" i="1"/>
  <c r="CU75" i="1" s="1"/>
  <c r="CV75" i="1" s="1"/>
  <c r="AO13" i="1"/>
  <c r="CR13" i="1" s="1"/>
  <c r="AL13" i="1"/>
  <c r="AR13" i="1"/>
  <c r="CV64" i="1"/>
  <c r="CW64" i="1" s="1"/>
  <c r="AO54" i="1"/>
  <c r="CR54" i="1" s="1"/>
  <c r="AS13" i="1"/>
  <c r="CZ13" i="1" s="1"/>
  <c r="AP13" i="1"/>
  <c r="CP13" i="1" s="1"/>
  <c r="AW18" i="1"/>
  <c r="DD18" i="1"/>
  <c r="DC18" i="1" s="1"/>
  <c r="DF18" i="1" s="1"/>
  <c r="AS15" i="1"/>
  <c r="CZ15" i="1" s="1"/>
  <c r="AT46" i="1"/>
  <c r="DD46" i="1" s="1"/>
  <c r="AS23" i="1"/>
  <c r="CZ23" i="1" s="1"/>
  <c r="AS56" i="1"/>
  <c r="CZ56" i="1" s="1"/>
  <c r="AS24" i="1"/>
  <c r="CZ24" i="1" s="1"/>
  <c r="AT73" i="1"/>
  <c r="DD73" i="1" s="1"/>
  <c r="AU72" i="1"/>
  <c r="DE72" i="1" s="1"/>
  <c r="AN20" i="1"/>
  <c r="AJ40" i="1"/>
  <c r="AN40" i="1"/>
  <c r="AR40" i="1"/>
  <c r="AL40" i="1"/>
  <c r="AP40" i="1"/>
  <c r="CP40" i="1" s="1"/>
  <c r="AT40" i="1"/>
  <c r="AO20" i="1"/>
  <c r="CR20" i="1" s="1"/>
  <c r="AU28" i="1"/>
  <c r="DE28" i="1" s="1"/>
  <c r="AS5" i="1"/>
  <c r="CZ5" i="1" s="1"/>
  <c r="AS58" i="1"/>
  <c r="CZ58" i="1" s="1"/>
  <c r="AQ36" i="1"/>
  <c r="CU36" i="1" s="1"/>
  <c r="CV36" i="1" s="1"/>
  <c r="AS41" i="1"/>
  <c r="CZ41" i="1" s="1"/>
  <c r="AT34" i="1"/>
  <c r="DD34" i="1" s="1"/>
  <c r="DC34" i="1" s="1"/>
  <c r="DF34" i="1" s="1"/>
  <c r="AO19" i="1"/>
  <c r="CR19" i="1" s="1"/>
  <c r="AU9" i="1"/>
  <c r="DE9" i="1" s="1"/>
  <c r="AN19" i="1"/>
  <c r="BF53" i="1"/>
  <c r="AS40" i="1"/>
  <c r="AQ40" i="1"/>
  <c r="CU40" i="1" s="1"/>
  <c r="DD52" i="1"/>
  <c r="DD62" i="1"/>
  <c r="DC62" i="1" s="1"/>
  <c r="DF62" i="1" s="1"/>
  <c r="AW62" i="1"/>
  <c r="DD63" i="1"/>
  <c r="CG69" i="1"/>
  <c r="CV9" i="1"/>
  <c r="CW9" i="1" s="1"/>
  <c r="AR20" i="1"/>
  <c r="AJ19" i="1"/>
  <c r="AO40" i="1"/>
  <c r="CR40" i="1" s="1"/>
  <c r="AM40" i="1"/>
  <c r="CN40" i="1" s="1"/>
  <c r="CV69" i="1"/>
  <c r="AW22" i="1"/>
  <c r="CG72" i="1"/>
  <c r="AW39" i="1"/>
  <c r="DD39" i="1"/>
  <c r="CG73" i="1"/>
  <c r="CH20" i="1"/>
  <c r="AK40" i="1"/>
  <c r="DD53" i="1"/>
  <c r="DC53" i="1" s="1"/>
  <c r="DF53" i="1" s="1"/>
  <c r="DD7" i="1"/>
  <c r="AW70" i="1"/>
  <c r="DD70" i="1"/>
  <c r="AW17" i="1"/>
  <c r="DD17" i="1"/>
  <c r="DC17" i="1" s="1"/>
  <c r="DF17" i="1" s="1"/>
  <c r="AS20" i="1"/>
  <c r="CZ20" i="1" s="1"/>
  <c r="AS19" i="1"/>
  <c r="CZ19" i="1" s="1"/>
  <c r="AU40" i="1"/>
  <c r="DE40" i="1" s="1"/>
  <c r="AW16" i="1"/>
  <c r="CV16" i="1"/>
  <c r="CW16" i="1" s="1"/>
  <c r="CG16" i="1"/>
  <c r="DG16" i="1"/>
  <c r="CO16" i="1" s="1"/>
  <c r="AX16" i="1" s="1"/>
  <c r="DD15" i="1"/>
  <c r="DC15" i="1" s="1"/>
  <c r="DF15" i="1" s="1"/>
  <c r="AW15" i="1"/>
  <c r="CH15" i="1"/>
  <c r="CI39" i="1"/>
  <c r="CM39" i="1" s="1"/>
  <c r="DG46" i="1"/>
  <c r="CO46" i="1" s="1"/>
  <c r="CQ46" i="1" s="1"/>
  <c r="CH46" i="1"/>
  <c r="CG46" i="1"/>
  <c r="AW51" i="1"/>
  <c r="DD51" i="1"/>
  <c r="DC51" i="1" s="1"/>
  <c r="DF51" i="1" s="1"/>
  <c r="AL25" i="1"/>
  <c r="AP25" i="1"/>
  <c r="CP25" i="1" s="1"/>
  <c r="AT25" i="1"/>
  <c r="AK25" i="1"/>
  <c r="AO25" i="1"/>
  <c r="CR25" i="1" s="1"/>
  <c r="AS25" i="1"/>
  <c r="CZ25" i="1" s="1"/>
  <c r="AL38" i="1"/>
  <c r="AP38" i="1"/>
  <c r="CP38" i="1" s="1"/>
  <c r="AT38" i="1"/>
  <c r="AK38" i="1"/>
  <c r="AO38" i="1"/>
  <c r="CR38" i="1" s="1"/>
  <c r="AS38" i="1"/>
  <c r="CZ38" i="1" s="1"/>
  <c r="AJ38" i="1"/>
  <c r="AN38" i="1"/>
  <c r="AR38" i="1"/>
  <c r="AL32" i="1"/>
  <c r="AP32" i="1"/>
  <c r="CP32" i="1" s="1"/>
  <c r="AT32" i="1"/>
  <c r="AK32" i="1"/>
  <c r="AO32" i="1"/>
  <c r="CR32" i="1" s="1"/>
  <c r="AS32" i="1"/>
  <c r="CZ32" i="1" s="1"/>
  <c r="AJ32" i="1"/>
  <c r="AN32" i="1"/>
  <c r="AR32" i="1"/>
  <c r="AI8" i="1"/>
  <c r="DD35" i="1"/>
  <c r="AW35" i="1"/>
  <c r="CH35" i="1"/>
  <c r="BB42" i="1"/>
  <c r="BF42" i="1"/>
  <c r="BE42" i="1"/>
  <c r="CH42" i="1"/>
  <c r="AV42" i="1"/>
  <c r="CG42" i="1"/>
  <c r="BC42" i="1"/>
  <c r="BQ42" i="1" s="1"/>
  <c r="BN42" i="1" s="1"/>
  <c r="AW42" i="1"/>
  <c r="DD42" i="1"/>
  <c r="DC42" i="1" s="1"/>
  <c r="DF42" i="1" s="1"/>
  <c r="AW74" i="1"/>
  <c r="CV74" i="1"/>
  <c r="CW74" i="1" s="1"/>
  <c r="CG74" i="1"/>
  <c r="BC74" i="1"/>
  <c r="BE74" i="1"/>
  <c r="CH74" i="1"/>
  <c r="DD68" i="1"/>
  <c r="DC68" i="1" s="1"/>
  <c r="DF68" i="1" s="1"/>
  <c r="AW68" i="1"/>
  <c r="AV68" i="1"/>
  <c r="CG75" i="1"/>
  <c r="AW75" i="1"/>
  <c r="AM10" i="1"/>
  <c r="CN10" i="1" s="1"/>
  <c r="CE39" i="1"/>
  <c r="AW45" i="1"/>
  <c r="AR26" i="1"/>
  <c r="AU26" i="1"/>
  <c r="DE26" i="1" s="1"/>
  <c r="AU38" i="1"/>
  <c r="DE38" i="1" s="1"/>
  <c r="AM32" i="1"/>
  <c r="CN32" i="1" s="1"/>
  <c r="AU33" i="1"/>
  <c r="DE33" i="1" s="1"/>
  <c r="AL12" i="1"/>
  <c r="AQ11" i="1"/>
  <c r="CU11" i="1" s="1"/>
  <c r="AU29" i="1"/>
  <c r="DE29" i="1" s="1"/>
  <c r="AJ50" i="1"/>
  <c r="AN50" i="1"/>
  <c r="AR50" i="1"/>
  <c r="CV50" i="1" s="1"/>
  <c r="CW50" i="1" s="1"/>
  <c r="AL50" i="1"/>
  <c r="AP50" i="1"/>
  <c r="CP50" i="1" s="1"/>
  <c r="AT50" i="1"/>
  <c r="AK50" i="1"/>
  <c r="AO50" i="1"/>
  <c r="CR50" i="1" s="1"/>
  <c r="AS50" i="1"/>
  <c r="CZ50" i="1" s="1"/>
  <c r="AW48" i="1"/>
  <c r="DD48" i="1"/>
  <c r="DC48" i="1" s="1"/>
  <c r="DF48" i="1" s="1"/>
  <c r="CG48" i="1"/>
  <c r="AI55" i="1"/>
  <c r="AL60" i="1"/>
  <c r="AP60" i="1"/>
  <c r="CP60" i="1" s="1"/>
  <c r="AT60" i="1"/>
  <c r="AK60" i="1"/>
  <c r="AO60" i="1"/>
  <c r="CR60" i="1" s="1"/>
  <c r="AS60" i="1"/>
  <c r="CZ60" i="1" s="1"/>
  <c r="AJ60" i="1"/>
  <c r="AN60" i="1"/>
  <c r="AR60" i="1"/>
  <c r="AL31" i="1"/>
  <c r="AP31" i="1"/>
  <c r="CP31" i="1" s="1"/>
  <c r="AT31" i="1"/>
  <c r="AK31" i="1"/>
  <c r="AO31" i="1"/>
  <c r="CR31" i="1" s="1"/>
  <c r="AS31" i="1"/>
  <c r="CZ31" i="1" s="1"/>
  <c r="AJ31" i="1"/>
  <c r="AN31" i="1"/>
  <c r="AR31" i="1"/>
  <c r="CV58" i="1"/>
  <c r="CW58" i="1" s="1"/>
  <c r="CG58" i="1"/>
  <c r="CG36" i="1"/>
  <c r="AW36" i="1"/>
  <c r="DD36" i="1"/>
  <c r="DC36" i="1" s="1"/>
  <c r="DF36" i="1" s="1"/>
  <c r="AJ61" i="1"/>
  <c r="AN61" i="1"/>
  <c r="AR61" i="1"/>
  <c r="AM61" i="1"/>
  <c r="CN61" i="1" s="1"/>
  <c r="AQ61" i="1"/>
  <c r="CU61" i="1" s="1"/>
  <c r="AU61" i="1"/>
  <c r="DE61" i="1" s="1"/>
  <c r="AL61" i="1"/>
  <c r="AP61" i="1"/>
  <c r="CP61" i="1" s="1"/>
  <c r="AT61" i="1"/>
  <c r="AL33" i="1"/>
  <c r="AP33" i="1"/>
  <c r="CP33" i="1" s="1"/>
  <c r="AT33" i="1"/>
  <c r="AJ33" i="1"/>
  <c r="AN33" i="1"/>
  <c r="AR33" i="1"/>
  <c r="AK33" i="1"/>
  <c r="AS33" i="1"/>
  <c r="CZ33" i="1" s="1"/>
  <c r="AO33" i="1"/>
  <c r="CR33" i="1" s="1"/>
  <c r="AJ67" i="1"/>
  <c r="AN67" i="1"/>
  <c r="AR67" i="1"/>
  <c r="AQ67" i="1"/>
  <c r="CU67" i="1" s="1"/>
  <c r="AU67" i="1"/>
  <c r="DE67" i="1" s="1"/>
  <c r="AL67" i="1"/>
  <c r="AP67" i="1"/>
  <c r="CP67" i="1" s="1"/>
  <c r="AT67" i="1"/>
  <c r="AK67" i="1"/>
  <c r="AO67" i="1"/>
  <c r="CR67" i="1" s="1"/>
  <c r="AS67" i="1"/>
  <c r="CZ67" i="1" s="1"/>
  <c r="DD20" i="1"/>
  <c r="DC20" i="1" s="1"/>
  <c r="DF20" i="1" s="1"/>
  <c r="AW20" i="1"/>
  <c r="BF28" i="1"/>
  <c r="CG64" i="1"/>
  <c r="DD64" i="1"/>
  <c r="DC64" i="1" s="1"/>
  <c r="DF64" i="1" s="1"/>
  <c r="CG34" i="1"/>
  <c r="BE34" i="1"/>
  <c r="BC34" i="1"/>
  <c r="BQ34" i="1" s="1"/>
  <c r="CH34" i="1"/>
  <c r="AM50" i="1"/>
  <c r="CN50" i="1" s="1"/>
  <c r="AN26" i="1"/>
  <c r="AT27" i="1"/>
  <c r="AQ26" i="1"/>
  <c r="CU26" i="1" s="1"/>
  <c r="AS27" i="1"/>
  <c r="CZ27" i="1" s="1"/>
  <c r="AK61" i="1"/>
  <c r="AQ38" i="1"/>
  <c r="CU38" i="1" s="1"/>
  <c r="AR25" i="1"/>
  <c r="AU25" i="1"/>
  <c r="DE25" i="1" s="1"/>
  <c r="AQ29" i="1"/>
  <c r="CU29" i="1" s="1"/>
  <c r="AU31" i="1"/>
  <c r="DE31" i="1" s="1"/>
  <c r="AJ21" i="1"/>
  <c r="AN21" i="1"/>
  <c r="AR21" i="1"/>
  <c r="AQ21" i="1"/>
  <c r="CU21" i="1" s="1"/>
  <c r="AU21" i="1"/>
  <c r="DE21" i="1" s="1"/>
  <c r="AL21" i="1"/>
  <c r="AP21" i="1"/>
  <c r="CP21" i="1" s="1"/>
  <c r="AT21" i="1"/>
  <c r="AK21" i="1"/>
  <c r="AO21" i="1"/>
  <c r="CR21" i="1" s="1"/>
  <c r="AS21" i="1"/>
  <c r="CZ21" i="1" s="1"/>
  <c r="AI16" i="1"/>
  <c r="AJ49" i="1"/>
  <c r="AN49" i="1"/>
  <c r="AR49" i="1"/>
  <c r="AL49" i="1"/>
  <c r="AP49" i="1"/>
  <c r="CP49" i="1" s="1"/>
  <c r="AT49" i="1"/>
  <c r="AK49" i="1"/>
  <c r="AO49" i="1"/>
  <c r="CR49" i="1" s="1"/>
  <c r="AS49" i="1"/>
  <c r="CZ49" i="1" s="1"/>
  <c r="CV5" i="1"/>
  <c r="CY5" i="1" s="1"/>
  <c r="DA5" i="1" s="1"/>
  <c r="BE5" i="1"/>
  <c r="CV46" i="1"/>
  <c r="CW46" i="1" s="1"/>
  <c r="AI51" i="1"/>
  <c r="CH23" i="1"/>
  <c r="CG23" i="1"/>
  <c r="AL11" i="1"/>
  <c r="AP11" i="1"/>
  <c r="CP11" i="1" s="1"/>
  <c r="AT11" i="1"/>
  <c r="AK11" i="1"/>
  <c r="AO11" i="1"/>
  <c r="CR11" i="1" s="1"/>
  <c r="AS11" i="1"/>
  <c r="CZ11" i="1" s="1"/>
  <c r="AJ11" i="1"/>
  <c r="AN11" i="1"/>
  <c r="AR11" i="1"/>
  <c r="AL30" i="1"/>
  <c r="AP30" i="1"/>
  <c r="CP30" i="1" s="1"/>
  <c r="AT30" i="1"/>
  <c r="AK30" i="1"/>
  <c r="AO30" i="1"/>
  <c r="CR30" i="1" s="1"/>
  <c r="AS30" i="1"/>
  <c r="CZ30" i="1" s="1"/>
  <c r="AJ30" i="1"/>
  <c r="AN30" i="1"/>
  <c r="AR30" i="1"/>
  <c r="CV8" i="1"/>
  <c r="CY8" i="1" s="1"/>
  <c r="DA8" i="1" s="1"/>
  <c r="BB8" i="1"/>
  <c r="BF8" i="1"/>
  <c r="BE8" i="1"/>
  <c r="AV8" i="1"/>
  <c r="BD8" i="1"/>
  <c r="BC8" i="1"/>
  <c r="BQ8" i="1" s="1"/>
  <c r="BN8" i="1" s="1"/>
  <c r="CH8" i="1"/>
  <c r="CG8" i="1"/>
  <c r="DG8" i="1"/>
  <c r="CO8" i="1" s="1"/>
  <c r="AX8" i="1" s="1"/>
  <c r="AW8" i="1"/>
  <c r="DD8" i="1"/>
  <c r="DC8" i="1" s="1"/>
  <c r="DF8" i="1" s="1"/>
  <c r="AW56" i="1"/>
  <c r="CV56" i="1"/>
  <c r="CW56" i="1" s="1"/>
  <c r="CH59" i="1"/>
  <c r="CG59" i="1"/>
  <c r="AW59" i="1"/>
  <c r="DD59" i="1"/>
  <c r="DC59" i="1" s="1"/>
  <c r="DF59" i="1" s="1"/>
  <c r="AI42" i="1"/>
  <c r="CG56" i="1"/>
  <c r="BF56" i="1"/>
  <c r="AJ12" i="1"/>
  <c r="AN12" i="1"/>
  <c r="AR12" i="1"/>
  <c r="AM12" i="1"/>
  <c r="CN12" i="1" s="1"/>
  <c r="AQ12" i="1"/>
  <c r="CU12" i="1" s="1"/>
  <c r="AU12" i="1"/>
  <c r="DE12" i="1" s="1"/>
  <c r="BE57" i="1"/>
  <c r="CH57" i="1"/>
  <c r="CG57" i="1"/>
  <c r="BC57" i="1"/>
  <c r="AI74" i="1"/>
  <c r="AW71" i="1"/>
  <c r="DD71" i="1"/>
  <c r="DC71" i="1" s="1"/>
  <c r="DF71" i="1" s="1"/>
  <c r="CG71" i="1"/>
  <c r="AV66" i="1"/>
  <c r="CV14" i="1"/>
  <c r="CW14" i="1" s="1"/>
  <c r="AU49" i="1"/>
  <c r="DE49" i="1" s="1"/>
  <c r="AJ26" i="1"/>
  <c r="AP27" i="1"/>
  <c r="CP27" i="1" s="1"/>
  <c r="AU60" i="1"/>
  <c r="DE60" i="1" s="1"/>
  <c r="AM38" i="1"/>
  <c r="CN38" i="1" s="1"/>
  <c r="AQ30" i="1"/>
  <c r="CU30" i="1" s="1"/>
  <c r="AU32" i="1"/>
  <c r="DE32" i="1" s="1"/>
  <c r="AN25" i="1"/>
  <c r="AT12" i="1"/>
  <c r="AQ25" i="1"/>
  <c r="CU25" i="1" s="1"/>
  <c r="AS12" i="1"/>
  <c r="CZ12" i="1" s="1"/>
  <c r="AQ31" i="1"/>
  <c r="CU31" i="1" s="1"/>
  <c r="AW34" i="1"/>
  <c r="AM67" i="1"/>
  <c r="CN67" i="1" s="1"/>
  <c r="AJ10" i="1"/>
  <c r="AN10" i="1"/>
  <c r="AR10" i="1"/>
  <c r="AL10" i="1"/>
  <c r="AP10" i="1"/>
  <c r="CP10" i="1" s="1"/>
  <c r="AT10" i="1"/>
  <c r="AK10" i="1"/>
  <c r="AO10" i="1"/>
  <c r="CR10" i="1" s="1"/>
  <c r="AS10" i="1"/>
  <c r="CZ10" i="1" s="1"/>
  <c r="CV51" i="1"/>
  <c r="CY51" i="1" s="1"/>
  <c r="DA51" i="1" s="1"/>
  <c r="BB51" i="1"/>
  <c r="BF51" i="1"/>
  <c r="CG51" i="1"/>
  <c r="BE51" i="1"/>
  <c r="AV51" i="1"/>
  <c r="BD51" i="1"/>
  <c r="DG51" i="1"/>
  <c r="CO51" i="1" s="1"/>
  <c r="AX51" i="1" s="1"/>
  <c r="BC51" i="1"/>
  <c r="CH51" i="1"/>
  <c r="AW55" i="1"/>
  <c r="DD55" i="1"/>
  <c r="DC55" i="1" s="1"/>
  <c r="DF55" i="1" s="1"/>
  <c r="CV55" i="1"/>
  <c r="CY55" i="1" s="1"/>
  <c r="BC55" i="1"/>
  <c r="AL26" i="1"/>
  <c r="AP26" i="1"/>
  <c r="CP26" i="1" s="1"/>
  <c r="AT26" i="1"/>
  <c r="AK26" i="1"/>
  <c r="AO26" i="1"/>
  <c r="CR26" i="1" s="1"/>
  <c r="AS26" i="1"/>
  <c r="CZ26" i="1" s="1"/>
  <c r="AL29" i="1"/>
  <c r="AP29" i="1"/>
  <c r="CP29" i="1" s="1"/>
  <c r="AT29" i="1"/>
  <c r="AK29" i="1"/>
  <c r="AO29" i="1"/>
  <c r="CR29" i="1" s="1"/>
  <c r="AS29" i="1"/>
  <c r="CZ29" i="1" s="1"/>
  <c r="AJ29" i="1"/>
  <c r="AN29" i="1"/>
  <c r="AR29" i="1"/>
  <c r="CG41" i="1"/>
  <c r="CH41" i="1"/>
  <c r="DD43" i="1"/>
  <c r="CH43" i="1"/>
  <c r="AJ27" i="1"/>
  <c r="AN27" i="1"/>
  <c r="AR27" i="1"/>
  <c r="AM27" i="1"/>
  <c r="CN27" i="1" s="1"/>
  <c r="AQ27" i="1"/>
  <c r="CU27" i="1" s="1"/>
  <c r="AU27" i="1"/>
  <c r="DE27" i="1" s="1"/>
  <c r="CH18" i="1"/>
  <c r="CG18" i="1"/>
  <c r="CL20" i="1"/>
  <c r="AI64" i="1"/>
  <c r="AW19" i="1"/>
  <c r="DD19" i="1"/>
  <c r="DC19" i="1" s="1"/>
  <c r="DF19" i="1" s="1"/>
  <c r="CV19" i="1"/>
  <c r="CY19" i="1" s="1"/>
  <c r="DA19" i="1" s="1"/>
  <c r="BB9" i="1"/>
  <c r="AW9" i="1"/>
  <c r="DD9" i="1"/>
  <c r="DC9" i="1" s="1"/>
  <c r="DF9" i="1" s="1"/>
  <c r="BE65" i="1"/>
  <c r="CG65" i="1"/>
  <c r="DD65" i="1"/>
  <c r="AQ10" i="1"/>
  <c r="CU10" i="1" s="1"/>
  <c r="AU50" i="1"/>
  <c r="DE50" i="1" s="1"/>
  <c r="AQ49" i="1"/>
  <c r="CU49" i="1" s="1"/>
  <c r="AL27" i="1"/>
  <c r="AK27" i="1"/>
  <c r="AQ60" i="1"/>
  <c r="CU60" i="1" s="1"/>
  <c r="AS61" i="1"/>
  <c r="CZ61" i="1" s="1"/>
  <c r="AM30" i="1"/>
  <c r="CN30" i="1" s="1"/>
  <c r="AQ32" i="1"/>
  <c r="CU32" i="1" s="1"/>
  <c r="AJ25" i="1"/>
  <c r="AP12" i="1"/>
  <c r="CP12" i="1" s="1"/>
  <c r="AM25" i="1"/>
  <c r="CN25" i="1" s="1"/>
  <c r="AO12" i="1"/>
  <c r="CR12" i="1" s="1"/>
  <c r="AU11" i="1"/>
  <c r="DE11" i="1" s="1"/>
  <c r="AM31" i="1"/>
  <c r="CN31" i="1" s="1"/>
  <c r="CV65" i="1"/>
  <c r="CW65" i="1" s="1"/>
  <c r="BD84" i="1"/>
  <c r="BC84" i="1"/>
  <c r="CH84" i="1"/>
  <c r="BB84" i="1"/>
  <c r="BF84" i="1"/>
  <c r="CG84" i="1"/>
  <c r="BE84" i="1"/>
  <c r="BL84" i="1" s="1"/>
  <c r="CV84" i="1"/>
  <c r="CW84" i="1" s="1"/>
  <c r="CE84" i="1"/>
  <c r="CL84" i="1"/>
  <c r="AW84" i="1"/>
  <c r="DD84" i="1"/>
  <c r="DC84" i="1" s="1"/>
  <c r="DF84" i="1" s="1"/>
  <c r="CO84" i="1"/>
  <c r="AX84" i="1" s="1"/>
  <c r="CH54" i="1" l="1"/>
  <c r="DG55" i="1"/>
  <c r="CO55" i="1" s="1"/>
  <c r="AX55" i="1" s="1"/>
  <c r="AI52" i="1"/>
  <c r="DC28" i="1"/>
  <c r="DF28" i="1" s="1"/>
  <c r="BC14" i="1"/>
  <c r="BC66" i="1"/>
  <c r="BD46" i="1"/>
  <c r="DA23" i="1"/>
  <c r="DC16" i="1"/>
  <c r="DF16" i="1" s="1"/>
  <c r="AI4" i="1"/>
  <c r="AV9" i="1"/>
  <c r="BB34" i="1"/>
  <c r="CH56" i="1"/>
  <c r="BL74" i="1"/>
  <c r="AW4" i="1"/>
  <c r="AV48" i="1"/>
  <c r="DC54" i="1"/>
  <c r="DF54" i="1" s="1"/>
  <c r="CH72" i="1"/>
  <c r="BC69" i="1"/>
  <c r="BF24" i="1"/>
  <c r="AI17" i="1"/>
  <c r="BB43" i="1"/>
  <c r="CV43" i="1"/>
  <c r="CW43" i="1" s="1"/>
  <c r="CH5" i="1"/>
  <c r="CY52" i="1"/>
  <c r="CW52" i="1"/>
  <c r="BF18" i="1"/>
  <c r="CG66" i="1"/>
  <c r="CI37" i="1"/>
  <c r="CM37" i="1" s="1"/>
  <c r="AI65" i="1"/>
  <c r="DG74" i="1"/>
  <c r="CO74" i="1" s="1"/>
  <c r="AX74" i="1" s="1"/>
  <c r="BD16" i="1"/>
  <c r="AW53" i="1"/>
  <c r="CH24" i="1"/>
  <c r="CL24" i="1" s="1"/>
  <c r="BB70" i="1"/>
  <c r="BC24" i="1"/>
  <c r="BQ24" i="1" s="1"/>
  <c r="BN24" i="1" s="1"/>
  <c r="BO24" i="1" s="1"/>
  <c r="BP24" i="1" s="1"/>
  <c r="AW65" i="1"/>
  <c r="AV65" i="1"/>
  <c r="BF65" i="1"/>
  <c r="CH9" i="1"/>
  <c r="CE9" i="1" s="1"/>
  <c r="BC18" i="1"/>
  <c r="AV43" i="1"/>
  <c r="CH66" i="1"/>
  <c r="CL66" i="1" s="1"/>
  <c r="AI68" i="1"/>
  <c r="BD56" i="1"/>
  <c r="CG5" i="1"/>
  <c r="BD34" i="1"/>
  <c r="BF34" i="1"/>
  <c r="BC64" i="1"/>
  <c r="CH28" i="1"/>
  <c r="CL28" i="1" s="1"/>
  <c r="CH48" i="1"/>
  <c r="CE48" i="1" s="1"/>
  <c r="CH68" i="1"/>
  <c r="CE68" i="1" s="1"/>
  <c r="BF74" i="1"/>
  <c r="BD74" i="1"/>
  <c r="BC35" i="1"/>
  <c r="DD24" i="1"/>
  <c r="DC24" i="1" s="1"/>
  <c r="DF24" i="1" s="1"/>
  <c r="BB16" i="1"/>
  <c r="AV16" i="1"/>
  <c r="BF52" i="1"/>
  <c r="AI62" i="1"/>
  <c r="AW7" i="1"/>
  <c r="DD44" i="1"/>
  <c r="DC44" i="1" s="1"/>
  <c r="DF44" i="1" s="1"/>
  <c r="CE24" i="1"/>
  <c r="BB62" i="1"/>
  <c r="BD65" i="1"/>
  <c r="DG65" i="1"/>
  <c r="CO65" i="1" s="1"/>
  <c r="AX65" i="1" s="1"/>
  <c r="BD19" i="1"/>
  <c r="DG34" i="1"/>
  <c r="CO34" i="1" s="1"/>
  <c r="BF16" i="1"/>
  <c r="AI53" i="1"/>
  <c r="BD62" i="1"/>
  <c r="BC65" i="1"/>
  <c r="CH65" i="1"/>
  <c r="AV34" i="1"/>
  <c r="BB74" i="1"/>
  <c r="AV74" i="1"/>
  <c r="AI34" i="1"/>
  <c r="BE16" i="1"/>
  <c r="BL16" i="1" s="1"/>
  <c r="DC70" i="1"/>
  <c r="DF70" i="1" s="1"/>
  <c r="DC39" i="1"/>
  <c r="DF39" i="1" s="1"/>
  <c r="BE62" i="1"/>
  <c r="CV62" i="1"/>
  <c r="CY62" i="1" s="1"/>
  <c r="DA62" i="1" s="1"/>
  <c r="BD42" i="1"/>
  <c r="DG42" i="1"/>
  <c r="CO42" i="1" s="1"/>
  <c r="AX42" i="1" s="1"/>
  <c r="BB15" i="1"/>
  <c r="BE70" i="1"/>
  <c r="BB22" i="1"/>
  <c r="BJ22" i="1" s="1"/>
  <c r="BD4" i="1"/>
  <c r="DC45" i="1"/>
  <c r="DF45" i="1" s="1"/>
  <c r="CV44" i="1"/>
  <c r="BF22" i="1"/>
  <c r="AI69" i="1"/>
  <c r="BD37" i="1"/>
  <c r="CV53" i="1"/>
  <c r="BF62" i="1"/>
  <c r="BK62" i="1" s="1"/>
  <c r="DG62" i="1"/>
  <c r="CO62" i="1" s="1"/>
  <c r="CE22" i="1"/>
  <c r="CI22" i="1"/>
  <c r="CM22" i="1" s="1"/>
  <c r="CW62" i="1"/>
  <c r="CV4" i="1"/>
  <c r="CU76" i="1"/>
  <c r="CU77" i="1" s="1"/>
  <c r="CP76" i="1"/>
  <c r="CP77" i="1" s="1"/>
  <c r="BC45" i="1"/>
  <c r="BD28" i="1"/>
  <c r="CR76" i="1"/>
  <c r="CR77" i="1" s="1"/>
  <c r="AV56" i="1"/>
  <c r="BE58" i="1"/>
  <c r="AI63" i="1"/>
  <c r="CE46" i="1"/>
  <c r="CV63" i="1"/>
  <c r="CW63" i="1" s="1"/>
  <c r="AV7" i="1"/>
  <c r="CV20" i="1"/>
  <c r="CY20" i="1" s="1"/>
  <c r="AI43" i="1"/>
  <c r="BD24" i="1"/>
  <c r="AV70" i="1"/>
  <c r="DA72" i="1"/>
  <c r="BC52" i="1"/>
  <c r="BE9" i="1"/>
  <c r="BE63" i="1"/>
  <c r="DE76" i="1"/>
  <c r="DE77" i="1" s="1"/>
  <c r="CN76" i="1"/>
  <c r="CN77" i="1" s="1"/>
  <c r="DG64" i="1"/>
  <c r="CO64" i="1" s="1"/>
  <c r="AX64" i="1" s="1"/>
  <c r="BE22" i="1"/>
  <c r="BC68" i="1"/>
  <c r="BD55" i="1"/>
  <c r="BE35" i="1"/>
  <c r="DF4" i="1"/>
  <c r="BC73" i="1"/>
  <c r="BB72" i="1"/>
  <c r="BD71" i="1"/>
  <c r="BF57" i="1"/>
  <c r="CW35" i="1"/>
  <c r="CY35" i="1"/>
  <c r="DA35" i="1" s="1"/>
  <c r="AI71" i="1"/>
  <c r="BD68" i="1"/>
  <c r="BB35" i="1"/>
  <c r="BE46" i="1"/>
  <c r="DA24" i="1"/>
  <c r="BF15" i="1"/>
  <c r="BD15" i="1"/>
  <c r="AI46" i="1"/>
  <c r="DC7" i="1"/>
  <c r="DF7" i="1" s="1"/>
  <c r="BD54" i="1"/>
  <c r="AI7" i="1"/>
  <c r="BE69" i="1"/>
  <c r="BL69" i="1" s="1"/>
  <c r="DG69" i="1"/>
  <c r="CO69" i="1" s="1"/>
  <c r="DC63" i="1"/>
  <c r="DF63" i="1" s="1"/>
  <c r="AV52" i="1"/>
  <c r="AV53" i="1"/>
  <c r="DC46" i="1"/>
  <c r="DF46" i="1" s="1"/>
  <c r="DA52" i="1"/>
  <c r="BB7" i="1"/>
  <c r="BK7" i="1" s="1"/>
  <c r="AV24" i="1"/>
  <c r="BF9" i="1"/>
  <c r="BF43" i="1"/>
  <c r="DC43" i="1"/>
  <c r="DF43" i="1" s="1"/>
  <c r="CH55" i="1"/>
  <c r="CE55" i="1" s="1"/>
  <c r="BB55" i="1"/>
  <c r="DG56" i="1"/>
  <c r="CO56" i="1" s="1"/>
  <c r="AX56" i="1" s="1"/>
  <c r="DG23" i="1"/>
  <c r="CO23" i="1" s="1"/>
  <c r="AX23" i="1" s="1"/>
  <c r="BB24" i="1"/>
  <c r="BJ24" i="1" s="1"/>
  <c r="AI9" i="1"/>
  <c r="BB64" i="1"/>
  <c r="BC48" i="1"/>
  <c r="BF68" i="1"/>
  <c r="DG9" i="1"/>
  <c r="CO9" i="1" s="1"/>
  <c r="AX9" i="1" s="1"/>
  <c r="CG9" i="1"/>
  <c r="CG43" i="1"/>
  <c r="CI43" i="1" s="1"/>
  <c r="CM43" i="1" s="1"/>
  <c r="AW43" i="1"/>
  <c r="CL5" i="1"/>
  <c r="CY15" i="1"/>
  <c r="DA15" i="1" s="1"/>
  <c r="BD57" i="1"/>
  <c r="BE56" i="1"/>
  <c r="AW23" i="1"/>
  <c r="AV5" i="1"/>
  <c r="BF5" i="1"/>
  <c r="AI15" i="1"/>
  <c r="BF14" i="1"/>
  <c r="DG45" i="1"/>
  <c r="CO45" i="1" s="1"/>
  <c r="BD64" i="1"/>
  <c r="BQ64" i="1" s="1"/>
  <c r="BJ64" i="1" s="1"/>
  <c r="BF64" i="1"/>
  <c r="BK64" i="1" s="1"/>
  <c r="CH58" i="1"/>
  <c r="AW5" i="1"/>
  <c r="BE24" i="1"/>
  <c r="BL24" i="1" s="1"/>
  <c r="BB75" i="1"/>
  <c r="DG68" i="1"/>
  <c r="CO68" i="1" s="1"/>
  <c r="AX68" i="1" s="1"/>
  <c r="CG68" i="1"/>
  <c r="BF35" i="1"/>
  <c r="BD35" i="1"/>
  <c r="AI56" i="1"/>
  <c r="BC46" i="1"/>
  <c r="BB46" i="1"/>
  <c r="BK46" i="1" s="1"/>
  <c r="DG15" i="1"/>
  <c r="CO15" i="1" s="1"/>
  <c r="DG22" i="1"/>
  <c r="CO22" i="1" s="1"/>
  <c r="DC37" i="1"/>
  <c r="DF37" i="1" s="1"/>
  <c r="BB52" i="1"/>
  <c r="BD53" i="1"/>
  <c r="DG52" i="1"/>
  <c r="CO52" i="1" s="1"/>
  <c r="AI70" i="1"/>
  <c r="BC53" i="1"/>
  <c r="BL53" i="1" s="1"/>
  <c r="AI37" i="1"/>
  <c r="BB69" i="1"/>
  <c r="AW63" i="1"/>
  <c r="BE52" i="1"/>
  <c r="BC4" i="1"/>
  <c r="BE53" i="1"/>
  <c r="BE39" i="1"/>
  <c r="CL37" i="1"/>
  <c r="BD9" i="1"/>
  <c r="BD43" i="1"/>
  <c r="DA55" i="1"/>
  <c r="AI35" i="1"/>
  <c r="BC5" i="1"/>
  <c r="BL5" i="1" s="1"/>
  <c r="BB5" i="1"/>
  <c r="AV64" i="1"/>
  <c r="AI57" i="1"/>
  <c r="DG43" i="1"/>
  <c r="CO43" i="1" s="1"/>
  <c r="AX43" i="1" s="1"/>
  <c r="DC41" i="1"/>
  <c r="DF41" i="1" s="1"/>
  <c r="CG55" i="1"/>
  <c r="BF55" i="1"/>
  <c r="AV55" i="1"/>
  <c r="BE71" i="1"/>
  <c r="BB57" i="1"/>
  <c r="BC56" i="1"/>
  <c r="BC9" i="1"/>
  <c r="BQ9" i="1" s="1"/>
  <c r="BN9" i="1" s="1"/>
  <c r="BE43" i="1"/>
  <c r="BC43" i="1"/>
  <c r="BQ43" i="1" s="1"/>
  <c r="BN43" i="1" s="1"/>
  <c r="BE55" i="1"/>
  <c r="BL55" i="1" s="1"/>
  <c r="AI5" i="1"/>
  <c r="CY68" i="1"/>
  <c r="DA68" i="1" s="1"/>
  <c r="CL68" i="1"/>
  <c r="DL68" i="1" s="1"/>
  <c r="BB56" i="1"/>
  <c r="BF23" i="1"/>
  <c r="AI24" i="1"/>
  <c r="BD5" i="1"/>
  <c r="DG5" i="1"/>
  <c r="CO5" i="1" s="1"/>
  <c r="AX5" i="1" s="1"/>
  <c r="AV14" i="1"/>
  <c r="DC5" i="1"/>
  <c r="DF5" i="1" s="1"/>
  <c r="BE68" i="1"/>
  <c r="BL68" i="1" s="1"/>
  <c r="DC35" i="1"/>
  <c r="DF35" i="1" s="1"/>
  <c r="AV46" i="1"/>
  <c r="BF46" i="1"/>
  <c r="BE15" i="1"/>
  <c r="BC15" i="1"/>
  <c r="BB53" i="1"/>
  <c r="BK53" i="1" s="1"/>
  <c r="AW37" i="1"/>
  <c r="BD52" i="1"/>
  <c r="DG53" i="1"/>
  <c r="CO53" i="1" s="1"/>
  <c r="CQ53" i="1" s="1"/>
  <c r="DJ53" i="1" s="1"/>
  <c r="BD69" i="1"/>
  <c r="BF69" i="1"/>
  <c r="AV69" i="1"/>
  <c r="AI22" i="1"/>
  <c r="BF4" i="1"/>
  <c r="DC69" i="1"/>
  <c r="DF69" i="1" s="1"/>
  <c r="CV70" i="1"/>
  <c r="CW70" i="1" s="1"/>
  <c r="CE45" i="1"/>
  <c r="BD22" i="1"/>
  <c r="BF17" i="1"/>
  <c r="BF7" i="1"/>
  <c r="AV15" i="1"/>
  <c r="CE4" i="1"/>
  <c r="BC70" i="1"/>
  <c r="BD17" i="1"/>
  <c r="BE37" i="1"/>
  <c r="BF70" i="1"/>
  <c r="BK70" i="1" s="1"/>
  <c r="BC22" i="1"/>
  <c r="BQ22" i="1" s="1"/>
  <c r="AW52" i="1"/>
  <c r="CV48" i="1"/>
  <c r="CW48" i="1" s="1"/>
  <c r="DG17" i="1"/>
  <c r="CO17" i="1" s="1"/>
  <c r="DG70" i="1"/>
  <c r="CO70" i="1" s="1"/>
  <c r="AV22" i="1"/>
  <c r="BC62" i="1"/>
  <c r="BL62" i="1" s="1"/>
  <c r="BE17" i="1"/>
  <c r="CG47" i="1"/>
  <c r="CG63" i="1"/>
  <c r="CG24" i="1"/>
  <c r="CI24" i="1" s="1"/>
  <c r="CJ24" i="1" s="1"/>
  <c r="CG45" i="1"/>
  <c r="CI45" i="1" s="1"/>
  <c r="CM45" i="1" s="1"/>
  <c r="CG17" i="1"/>
  <c r="CI17" i="1" s="1"/>
  <c r="CM17" i="1" s="1"/>
  <c r="CL65" i="1"/>
  <c r="DL65" i="1" s="1"/>
  <c r="CE71" i="1"/>
  <c r="CE5" i="1"/>
  <c r="CE34" i="1"/>
  <c r="CE36" i="1"/>
  <c r="CL46" i="1"/>
  <c r="DK46" i="1" s="1"/>
  <c r="CE15" i="1"/>
  <c r="CL16" i="1"/>
  <c r="CI20" i="1"/>
  <c r="CJ20" i="1" s="1"/>
  <c r="CL4" i="1"/>
  <c r="DL4" i="1" s="1"/>
  <c r="CE18" i="1"/>
  <c r="CL43" i="1"/>
  <c r="CE41" i="1"/>
  <c r="CL57" i="1"/>
  <c r="CE59" i="1"/>
  <c r="CL75" i="1"/>
  <c r="DL75" i="1" s="1"/>
  <c r="CL45" i="1"/>
  <c r="CL22" i="1"/>
  <c r="CL8" i="1"/>
  <c r="DL8" i="1" s="1"/>
  <c r="CE64" i="1"/>
  <c r="CL74" i="1"/>
  <c r="CE35" i="1"/>
  <c r="CL39" i="1"/>
  <c r="CL62" i="1"/>
  <c r="DL62" i="1" s="1"/>
  <c r="CE51" i="1"/>
  <c r="CE56" i="1"/>
  <c r="CL42" i="1"/>
  <c r="DK42" i="1" s="1"/>
  <c r="CL72" i="1"/>
  <c r="CL54" i="1"/>
  <c r="CE69" i="1"/>
  <c r="CL70" i="1"/>
  <c r="CL17" i="1"/>
  <c r="CV54" i="1"/>
  <c r="CW54" i="1" s="1"/>
  <c r="CY37" i="1"/>
  <c r="DA37" i="1" s="1"/>
  <c r="CW37" i="1"/>
  <c r="DG39" i="1"/>
  <c r="CO39" i="1" s="1"/>
  <c r="BB17" i="1"/>
  <c r="DG7" i="1"/>
  <c r="CO7" i="1" s="1"/>
  <c r="CQ7" i="1" s="1"/>
  <c r="DJ7" i="1" s="1"/>
  <c r="DG37" i="1"/>
  <c r="CO37" i="1" s="1"/>
  <c r="CG53" i="1"/>
  <c r="CH53" i="1"/>
  <c r="BF54" i="1"/>
  <c r="BB14" i="1"/>
  <c r="BE7" i="1"/>
  <c r="BC7" i="1"/>
  <c r="BQ7" i="1" s="1"/>
  <c r="BC17" i="1"/>
  <c r="BD7" i="1"/>
  <c r="CH7" i="1"/>
  <c r="CG7" i="1"/>
  <c r="AV17" i="1"/>
  <c r="BQ84" i="1"/>
  <c r="AW54" i="1"/>
  <c r="AV63" i="1"/>
  <c r="BF73" i="1"/>
  <c r="DG54" i="1"/>
  <c r="CO54" i="1" s="1"/>
  <c r="CV57" i="1"/>
  <c r="BC39" i="1"/>
  <c r="BL39" i="1" s="1"/>
  <c r="BF63" i="1"/>
  <c r="BD39" i="1"/>
  <c r="BC54" i="1"/>
  <c r="BE54" i="1"/>
  <c r="BB54" i="1"/>
  <c r="BB39" i="1"/>
  <c r="BC63" i="1"/>
  <c r="AV39" i="1"/>
  <c r="DG63" i="1"/>
  <c r="CO63" i="1" s="1"/>
  <c r="BD73" i="1"/>
  <c r="CG54" i="1"/>
  <c r="CI54" i="1" s="1"/>
  <c r="CM54" i="1" s="1"/>
  <c r="BD72" i="1"/>
  <c r="BF45" i="1"/>
  <c r="CV45" i="1"/>
  <c r="CY45" i="1" s="1"/>
  <c r="DA45" i="1" s="1"/>
  <c r="AI39" i="1"/>
  <c r="CV39" i="1"/>
  <c r="BD63" i="1"/>
  <c r="BF39" i="1"/>
  <c r="BK39" i="1" s="1"/>
  <c r="AV37" i="1"/>
  <c r="BF37" i="1"/>
  <c r="BC37" i="1"/>
  <c r="BB63" i="1"/>
  <c r="CH63" i="1"/>
  <c r="CH52" i="1"/>
  <c r="CG52" i="1"/>
  <c r="BB37" i="1"/>
  <c r="CI70" i="1"/>
  <c r="CM70" i="1" s="1"/>
  <c r="BB28" i="1"/>
  <c r="BK28" i="1" s="1"/>
  <c r="AW58" i="1"/>
  <c r="AI44" i="1"/>
  <c r="AV71" i="1"/>
  <c r="DC56" i="1"/>
  <c r="DF56" i="1" s="1"/>
  <c r="AI14" i="1"/>
  <c r="AV73" i="1"/>
  <c r="BC23" i="1"/>
  <c r="BQ23" i="1" s="1"/>
  <c r="BN23" i="1" s="1"/>
  <c r="AV23" i="1"/>
  <c r="BV22" i="1"/>
  <c r="BD14" i="1"/>
  <c r="DG14" i="1"/>
  <c r="CO14" i="1" s="1"/>
  <c r="AV58" i="1"/>
  <c r="BE48" i="1"/>
  <c r="BD48" i="1"/>
  <c r="AI45" i="1"/>
  <c r="CH73" i="1"/>
  <c r="BF72" i="1"/>
  <c r="BK72" i="1" s="1"/>
  <c r="AV72" i="1"/>
  <c r="AV54" i="1"/>
  <c r="AW47" i="1"/>
  <c r="AI72" i="1"/>
  <c r="BB41" i="1"/>
  <c r="AV45" i="1"/>
  <c r="CY64" i="1"/>
  <c r="DA64" i="1" s="1"/>
  <c r="BB45" i="1"/>
  <c r="AI28" i="1"/>
  <c r="AI48" i="1"/>
  <c r="CY74" i="1"/>
  <c r="DA74" i="1" s="1"/>
  <c r="BB66" i="1"/>
  <c r="DC66" i="1"/>
  <c r="DF66" i="1" s="1"/>
  <c r="BF71" i="1"/>
  <c r="DG71" i="1"/>
  <c r="CO71" i="1" s="1"/>
  <c r="AX71" i="1" s="1"/>
  <c r="AV57" i="1"/>
  <c r="BE23" i="1"/>
  <c r="CE23" i="1"/>
  <c r="BD23" i="1"/>
  <c r="CL15" i="1"/>
  <c r="BE14" i="1"/>
  <c r="BL14" i="1" s="1"/>
  <c r="DG28" i="1"/>
  <c r="CO28" i="1" s="1"/>
  <c r="AX28" i="1" s="1"/>
  <c r="BE28" i="1"/>
  <c r="AI41" i="1"/>
  <c r="DD58" i="1"/>
  <c r="DC58" i="1" s="1"/>
  <c r="DF58" i="1" s="1"/>
  <c r="BB48" i="1"/>
  <c r="AI66" i="1"/>
  <c r="CI62" i="1"/>
  <c r="CM62" i="1" s="1"/>
  <c r="BE73" i="1"/>
  <c r="DG73" i="1"/>
  <c r="CO73" i="1" s="1"/>
  <c r="CQ73" i="1" s="1"/>
  <c r="BE72" i="1"/>
  <c r="BC72" i="1"/>
  <c r="DC47" i="1"/>
  <c r="DF47" i="1" s="1"/>
  <c r="BE4" i="1"/>
  <c r="DG4" i="1"/>
  <c r="AI73" i="1"/>
  <c r="CY7" i="1"/>
  <c r="DA7" i="1" s="1"/>
  <c r="CW7" i="1"/>
  <c r="BB44" i="1"/>
  <c r="BD44" i="1"/>
  <c r="CH44" i="1"/>
  <c r="BE44" i="1"/>
  <c r="AV44" i="1"/>
  <c r="BC44" i="1"/>
  <c r="CG44" i="1"/>
  <c r="CI44" i="1" s="1"/>
  <c r="CM44" i="1" s="1"/>
  <c r="DG44" i="1"/>
  <c r="CO44" i="1" s="1"/>
  <c r="BF44" i="1"/>
  <c r="CY28" i="1"/>
  <c r="DA28" i="1" s="1"/>
  <c r="AW41" i="1"/>
  <c r="BE66" i="1"/>
  <c r="BL66" i="1" s="1"/>
  <c r="BD66" i="1"/>
  <c r="AW66" i="1"/>
  <c r="BB71" i="1"/>
  <c r="BD45" i="1"/>
  <c r="BD41" i="1"/>
  <c r="AI58" i="1"/>
  <c r="BE45" i="1"/>
  <c r="BL22" i="1"/>
  <c r="BF66" i="1"/>
  <c r="BK66" i="1" s="1"/>
  <c r="DG66" i="1"/>
  <c r="CO66" i="1" s="1"/>
  <c r="AX66" i="1" s="1"/>
  <c r="DA66" i="1"/>
  <c r="BC71" i="1"/>
  <c r="BQ71" i="1" s="1"/>
  <c r="BV71" i="1" s="1"/>
  <c r="DG57" i="1"/>
  <c r="CO57" i="1" s="1"/>
  <c r="CQ57" i="1" s="1"/>
  <c r="DI57" i="1" s="1"/>
  <c r="BB23" i="1"/>
  <c r="BS22" i="1"/>
  <c r="BU22" i="1" s="1"/>
  <c r="CG14" i="1"/>
  <c r="CH14" i="1"/>
  <c r="CE14" i="1" s="1"/>
  <c r="BC28" i="1"/>
  <c r="AV28" i="1"/>
  <c r="BB58" i="1"/>
  <c r="BF48" i="1"/>
  <c r="DG48" i="1"/>
  <c r="CO48" i="1" s="1"/>
  <c r="AI54" i="1"/>
  <c r="BB73" i="1"/>
  <c r="DG72" i="1"/>
  <c r="CO72" i="1" s="1"/>
  <c r="AX72" i="1" s="1"/>
  <c r="BK4" i="1"/>
  <c r="BQ4" i="1" s="1"/>
  <c r="BN4" i="1" s="1"/>
  <c r="AV4" i="1"/>
  <c r="CE62" i="1"/>
  <c r="DC73" i="1"/>
  <c r="DF73" i="1" s="1"/>
  <c r="CW17" i="1"/>
  <c r="CY17" i="1"/>
  <c r="DA17" i="1" s="1"/>
  <c r="AI47" i="1"/>
  <c r="CH47" i="1"/>
  <c r="BB47" i="1"/>
  <c r="BD47" i="1"/>
  <c r="BE47" i="1"/>
  <c r="AV47" i="1"/>
  <c r="BC47" i="1"/>
  <c r="DG47" i="1"/>
  <c r="CO47" i="1" s="1"/>
  <c r="BF47" i="1"/>
  <c r="CM20" i="1"/>
  <c r="CE16" i="1"/>
  <c r="BD20" i="1"/>
  <c r="BB59" i="1"/>
  <c r="DC14" i="1"/>
  <c r="DF14" i="1" s="1"/>
  <c r="BB36" i="1"/>
  <c r="CL64" i="1"/>
  <c r="BE59" i="1"/>
  <c r="AI19" i="1"/>
  <c r="CW36" i="1"/>
  <c r="CY36" i="1"/>
  <c r="DA36" i="1" s="1"/>
  <c r="BC59" i="1"/>
  <c r="BF59" i="1"/>
  <c r="CY9" i="1"/>
  <c r="DA9" i="1" s="1"/>
  <c r="BC36" i="1"/>
  <c r="AV36" i="1"/>
  <c r="BF36" i="1"/>
  <c r="BC19" i="1"/>
  <c r="DC52" i="1"/>
  <c r="DF52" i="1" s="1"/>
  <c r="DG20" i="1"/>
  <c r="CO20" i="1" s="1"/>
  <c r="CQ20" i="1" s="1"/>
  <c r="CY34" i="1"/>
  <c r="DA34" i="1" s="1"/>
  <c r="CE74" i="1"/>
  <c r="AI36" i="1"/>
  <c r="AV59" i="1"/>
  <c r="BD36" i="1"/>
  <c r="DG36" i="1"/>
  <c r="CO36" i="1" s="1"/>
  <c r="AX36" i="1" s="1"/>
  <c r="DG35" i="1"/>
  <c r="CO35" i="1" s="1"/>
  <c r="DG24" i="1"/>
  <c r="CO24" i="1" s="1"/>
  <c r="BD59" i="1"/>
  <c r="DG59" i="1"/>
  <c r="CO59" i="1" s="1"/>
  <c r="AX59" i="1" s="1"/>
  <c r="AW14" i="1"/>
  <c r="AW46" i="1"/>
  <c r="BE36" i="1"/>
  <c r="AV35" i="1"/>
  <c r="AI59" i="1"/>
  <c r="DC65" i="1"/>
  <c r="DF65" i="1" s="1"/>
  <c r="BF41" i="1"/>
  <c r="CL35" i="1"/>
  <c r="DK35" i="1" s="1"/>
  <c r="CQ16" i="1"/>
  <c r="AY16" i="1" s="1"/>
  <c r="BA16" i="1" s="1"/>
  <c r="AV19" i="1"/>
  <c r="BC75" i="1"/>
  <c r="AV75" i="1"/>
  <c r="BF75" i="1"/>
  <c r="CE75" i="1"/>
  <c r="BE20" i="1"/>
  <c r="BF19" i="1"/>
  <c r="AI20" i="1"/>
  <c r="BD18" i="1"/>
  <c r="BQ18" i="1" s="1"/>
  <c r="DG18" i="1"/>
  <c r="CO18" i="1" s="1"/>
  <c r="CQ18" i="1" s="1"/>
  <c r="AY18" i="1" s="1"/>
  <c r="AI18" i="1"/>
  <c r="DG41" i="1"/>
  <c r="CO41" i="1" s="1"/>
  <c r="AX41" i="1" s="1"/>
  <c r="DA41" i="1"/>
  <c r="CL36" i="1"/>
  <c r="BB19" i="1"/>
  <c r="BK19" i="1" s="1"/>
  <c r="CY16" i="1"/>
  <c r="DA16" i="1" s="1"/>
  <c r="BD75" i="1"/>
  <c r="DG75" i="1"/>
  <c r="CO75" i="1" s="1"/>
  <c r="AW73" i="1"/>
  <c r="AV18" i="1"/>
  <c r="BB20" i="1"/>
  <c r="DG19" i="1"/>
  <c r="CO19" i="1" s="1"/>
  <c r="CQ19" i="1" s="1"/>
  <c r="DJ19" i="1" s="1"/>
  <c r="BE18" i="1"/>
  <c r="BL18" i="1" s="1"/>
  <c r="BB18" i="1"/>
  <c r="BK18" i="1" s="1"/>
  <c r="BE41" i="1"/>
  <c r="BC41" i="1"/>
  <c r="BQ41" i="1" s="1"/>
  <c r="AV41" i="1"/>
  <c r="AI75" i="1"/>
  <c r="AW64" i="1"/>
  <c r="AW28" i="1"/>
  <c r="BE75" i="1"/>
  <c r="CY47" i="1"/>
  <c r="DA47" i="1" s="1"/>
  <c r="AI6" i="1"/>
  <c r="DD6" i="1"/>
  <c r="DC6" i="1" s="1"/>
  <c r="DF6" i="1" s="1"/>
  <c r="AW6" i="1"/>
  <c r="CV6" i="1"/>
  <c r="CW6" i="1" s="1"/>
  <c r="BC6" i="1"/>
  <c r="BQ6" i="1" s="1"/>
  <c r="BN6" i="1" s="1"/>
  <c r="CG6" i="1"/>
  <c r="BD6" i="1"/>
  <c r="AV6" i="1"/>
  <c r="CH6" i="1"/>
  <c r="BE6" i="1"/>
  <c r="DG6" i="1"/>
  <c r="CO6" i="1" s="1"/>
  <c r="AX6" i="1" s="1"/>
  <c r="BF6" i="1"/>
  <c r="BB6" i="1"/>
  <c r="CW42" i="1"/>
  <c r="CY42" i="1"/>
  <c r="DA42" i="1" s="1"/>
  <c r="CW73" i="1"/>
  <c r="CY73" i="1"/>
  <c r="DA73" i="1" s="1"/>
  <c r="CY70" i="1"/>
  <c r="DA70" i="1" s="1"/>
  <c r="CE58" i="1"/>
  <c r="BF58" i="1"/>
  <c r="BD58" i="1"/>
  <c r="AW72" i="1"/>
  <c r="BC20" i="1"/>
  <c r="DC72" i="1"/>
  <c r="DF72" i="1" s="1"/>
  <c r="AW69" i="1"/>
  <c r="DD57" i="1"/>
  <c r="DC57" i="1" s="1"/>
  <c r="DF57" i="1" s="1"/>
  <c r="AW57" i="1"/>
  <c r="CQ8" i="1"/>
  <c r="AY8" i="1" s="1"/>
  <c r="DA20" i="1"/>
  <c r="DG58" i="1"/>
  <c r="CO58" i="1" s="1"/>
  <c r="BC58" i="1"/>
  <c r="BF20" i="1"/>
  <c r="AI23" i="1"/>
  <c r="CW75" i="1"/>
  <c r="CY75" i="1"/>
  <c r="DA75" i="1" s="1"/>
  <c r="BC13" i="1"/>
  <c r="CG13" i="1"/>
  <c r="BD13" i="1"/>
  <c r="AV13" i="1"/>
  <c r="CH13" i="1"/>
  <c r="BE13" i="1"/>
  <c r="DG13" i="1"/>
  <c r="CO13" i="1" s="1"/>
  <c r="AX13" i="1" s="1"/>
  <c r="BF13" i="1"/>
  <c r="BB13" i="1"/>
  <c r="AI13" i="1"/>
  <c r="CJ39" i="1"/>
  <c r="DD13" i="1"/>
  <c r="DC13" i="1" s="1"/>
  <c r="DF13" i="1" s="1"/>
  <c r="AW13" i="1"/>
  <c r="CW23" i="1"/>
  <c r="CW53" i="1"/>
  <c r="CY53" i="1"/>
  <c r="DA53" i="1" s="1"/>
  <c r="CV13" i="1"/>
  <c r="CY13" i="1" s="1"/>
  <c r="DA13" i="1" s="1"/>
  <c r="CW72" i="1"/>
  <c r="BL51" i="1"/>
  <c r="CJ70" i="1"/>
  <c r="BL64" i="1"/>
  <c r="CW45" i="1"/>
  <c r="CY22" i="1"/>
  <c r="DA22" i="1" s="1"/>
  <c r="CW22" i="1"/>
  <c r="DK72" i="1"/>
  <c r="DL72" i="1"/>
  <c r="CI72" i="1"/>
  <c r="CM72" i="1" s="1"/>
  <c r="CQ54" i="1"/>
  <c r="AX54" i="1"/>
  <c r="CY4" i="1"/>
  <c r="CW4" i="1"/>
  <c r="BE19" i="1"/>
  <c r="CG19" i="1"/>
  <c r="CH19" i="1"/>
  <c r="AX69" i="1"/>
  <c r="CQ69" i="1"/>
  <c r="DD40" i="1"/>
  <c r="DC40" i="1" s="1"/>
  <c r="DF40" i="1" s="1"/>
  <c r="AW40" i="1"/>
  <c r="CW19" i="1"/>
  <c r="CW8" i="1"/>
  <c r="CE66" i="1"/>
  <c r="BL34" i="1"/>
  <c r="CL34" i="1"/>
  <c r="CW24" i="1"/>
  <c r="CE20" i="1"/>
  <c r="CE72" i="1"/>
  <c r="AX22" i="1"/>
  <c r="CQ22" i="1"/>
  <c r="DJ22" i="1" s="1"/>
  <c r="CW69" i="1"/>
  <c r="CY69" i="1"/>
  <c r="DA69" i="1" s="1"/>
  <c r="AV40" i="1"/>
  <c r="CZ40" i="1"/>
  <c r="CZ76" i="1" s="1"/>
  <c r="CW41" i="1"/>
  <c r="BL57" i="1"/>
  <c r="CE8" i="1"/>
  <c r="BQ73" i="1"/>
  <c r="AV20" i="1"/>
  <c r="BL52" i="1"/>
  <c r="CI73" i="1"/>
  <c r="CM73" i="1" s="1"/>
  <c r="CL73" i="1"/>
  <c r="CQ52" i="1"/>
  <c r="DJ52" i="1" s="1"/>
  <c r="AX52" i="1"/>
  <c r="CW5" i="1"/>
  <c r="CY71" i="1"/>
  <c r="DA71" i="1" s="1"/>
  <c r="BK69" i="1"/>
  <c r="AI40" i="1"/>
  <c r="DL54" i="1"/>
  <c r="DK54" i="1"/>
  <c r="CE54" i="1"/>
  <c r="CI69" i="1"/>
  <c r="CM69" i="1" s="1"/>
  <c r="CL69" i="1"/>
  <c r="CV40" i="1"/>
  <c r="CY40" i="1" s="1"/>
  <c r="BE40" i="1"/>
  <c r="CG40" i="1"/>
  <c r="BD40" i="1"/>
  <c r="BC40" i="1"/>
  <c r="DG40" i="1"/>
  <c r="CO40" i="1" s="1"/>
  <c r="CQ40" i="1" s="1"/>
  <c r="BB40" i="1"/>
  <c r="BF40" i="1"/>
  <c r="CH40" i="1"/>
  <c r="CL18" i="1"/>
  <c r="DK18" i="1" s="1"/>
  <c r="CW66" i="1"/>
  <c r="CE57" i="1"/>
  <c r="CQ65" i="1"/>
  <c r="AY65" i="1" s="1"/>
  <c r="BA65" i="1" s="1"/>
  <c r="CY59" i="1"/>
  <c r="DA59" i="1" s="1"/>
  <c r="BL73" i="1"/>
  <c r="DL43" i="1"/>
  <c r="DK43" i="1"/>
  <c r="DK65" i="1"/>
  <c r="DL57" i="1"/>
  <c r="DK57" i="1"/>
  <c r="DL46" i="1"/>
  <c r="AW29" i="1"/>
  <c r="DD29" i="1"/>
  <c r="DC29" i="1" s="1"/>
  <c r="DF29" i="1" s="1"/>
  <c r="BC30" i="1"/>
  <c r="BQ30" i="1" s="1"/>
  <c r="CH30" i="1"/>
  <c r="CE30" i="1" s="1"/>
  <c r="BB30" i="1"/>
  <c r="BF30" i="1"/>
  <c r="CG30" i="1"/>
  <c r="BE30" i="1"/>
  <c r="AV30" i="1"/>
  <c r="BD30" i="1"/>
  <c r="DG30" i="1"/>
  <c r="CO30" i="1" s="1"/>
  <c r="AX30" i="1" s="1"/>
  <c r="AW27" i="1"/>
  <c r="DD27" i="1"/>
  <c r="DC27" i="1" s="1"/>
  <c r="DF27" i="1" s="1"/>
  <c r="AX34" i="1"/>
  <c r="AW67" i="1"/>
  <c r="DD67" i="1"/>
  <c r="DC67" i="1" s="1"/>
  <c r="DF67" i="1" s="1"/>
  <c r="CV67" i="1"/>
  <c r="CW67" i="1" s="1"/>
  <c r="AI33" i="1"/>
  <c r="AI61" i="1"/>
  <c r="BC60" i="1"/>
  <c r="BQ60" i="1" s="1"/>
  <c r="BN60" i="1" s="1"/>
  <c r="BB60" i="1"/>
  <c r="BF60" i="1"/>
  <c r="DG60" i="1"/>
  <c r="CO60" i="1" s="1"/>
  <c r="AX60" i="1" s="1"/>
  <c r="BE60" i="1"/>
  <c r="CH60" i="1"/>
  <c r="AV60" i="1"/>
  <c r="BD60" i="1"/>
  <c r="CG60" i="1"/>
  <c r="DD60" i="1"/>
  <c r="DC60" i="1" s="1"/>
  <c r="DF60" i="1" s="1"/>
  <c r="AW60" i="1"/>
  <c r="CI75" i="1"/>
  <c r="CM75" i="1" s="1"/>
  <c r="CI74" i="1"/>
  <c r="CM74" i="1" s="1"/>
  <c r="CI42" i="1"/>
  <c r="CM42" i="1" s="1"/>
  <c r="DK8" i="1"/>
  <c r="BC32" i="1"/>
  <c r="BQ32" i="1" s="1"/>
  <c r="CH32" i="1"/>
  <c r="BB32" i="1"/>
  <c r="BF32" i="1"/>
  <c r="CG32" i="1"/>
  <c r="BE32" i="1"/>
  <c r="AV32" i="1"/>
  <c r="BD32" i="1"/>
  <c r="DG32" i="1"/>
  <c r="CO32" i="1" s="1"/>
  <c r="AX32" i="1" s="1"/>
  <c r="AW32" i="1"/>
  <c r="DD32" i="1"/>
  <c r="DC32" i="1" s="1"/>
  <c r="DF32" i="1" s="1"/>
  <c r="BK16" i="1"/>
  <c r="CQ43" i="1"/>
  <c r="DJ43" i="1" s="1"/>
  <c r="CQ51" i="1"/>
  <c r="DJ51" i="1" s="1"/>
  <c r="CL23" i="1"/>
  <c r="AI27" i="1"/>
  <c r="BO9" i="1"/>
  <c r="BP9" i="1" s="1"/>
  <c r="BK9" i="1"/>
  <c r="CI18" i="1"/>
  <c r="CM18" i="1" s="1"/>
  <c r="BS43" i="1"/>
  <c r="BR43" i="1"/>
  <c r="BV43" i="1"/>
  <c r="CI41" i="1"/>
  <c r="CM41" i="1" s="1"/>
  <c r="CI51" i="1"/>
  <c r="CM51" i="1" s="1"/>
  <c r="AV10" i="1"/>
  <c r="BD10" i="1"/>
  <c r="DG10" i="1"/>
  <c r="CO10" i="1" s="1"/>
  <c r="AX10" i="1" s="1"/>
  <c r="BC10" i="1"/>
  <c r="BQ10" i="1" s="1"/>
  <c r="CH10" i="1"/>
  <c r="BB10" i="1"/>
  <c r="BF10" i="1"/>
  <c r="CG10" i="1"/>
  <c r="BE10" i="1"/>
  <c r="CV31" i="1"/>
  <c r="CW31" i="1" s="1"/>
  <c r="BK57" i="1"/>
  <c r="BQ57" i="1" s="1"/>
  <c r="CI56" i="1"/>
  <c r="CM56" i="1" s="1"/>
  <c r="BS8" i="1"/>
  <c r="BR8" i="1"/>
  <c r="BV8" i="1"/>
  <c r="AI11" i="1"/>
  <c r="CI5" i="1"/>
  <c r="CM5" i="1" s="1"/>
  <c r="BK14" i="1"/>
  <c r="DL16" i="1"/>
  <c r="DK16" i="1"/>
  <c r="AV21" i="1"/>
  <c r="BD21" i="1"/>
  <c r="CG21" i="1"/>
  <c r="BC21" i="1"/>
  <c r="BQ21" i="1" s="1"/>
  <c r="BB21" i="1"/>
  <c r="BF21" i="1"/>
  <c r="DG21" i="1"/>
  <c r="CO21" i="1" s="1"/>
  <c r="AX21" i="1" s="1"/>
  <c r="BE21" i="1"/>
  <c r="BL21" i="1" s="1"/>
  <c r="CH21" i="1"/>
  <c r="CV26" i="1"/>
  <c r="CY26" i="1" s="1"/>
  <c r="DA26" i="1" s="1"/>
  <c r="AX45" i="1"/>
  <c r="CQ45" i="1"/>
  <c r="BK24" i="1"/>
  <c r="BS34" i="1"/>
  <c r="BR34" i="1"/>
  <c r="BV34" i="1"/>
  <c r="CI34" i="1"/>
  <c r="CM34" i="1" s="1"/>
  <c r="CI64" i="1"/>
  <c r="CM64" i="1" s="1"/>
  <c r="AV67" i="1"/>
  <c r="BD67" i="1"/>
  <c r="DG67" i="1"/>
  <c r="CO67" i="1" s="1"/>
  <c r="AX67" i="1" s="1"/>
  <c r="BC67" i="1"/>
  <c r="CH67" i="1"/>
  <c r="CE67" i="1" s="1"/>
  <c r="BB67" i="1"/>
  <c r="BF67" i="1"/>
  <c r="CG67" i="1"/>
  <c r="BE67" i="1"/>
  <c r="CI36" i="1"/>
  <c r="CM36" i="1" s="1"/>
  <c r="BC31" i="1"/>
  <c r="BQ31" i="1" s="1"/>
  <c r="CH31" i="1"/>
  <c r="BB31" i="1"/>
  <c r="BF31" i="1"/>
  <c r="CG31" i="1"/>
  <c r="BE31" i="1"/>
  <c r="AV31" i="1"/>
  <c r="BD31" i="1"/>
  <c r="DG31" i="1"/>
  <c r="CO31" i="1" s="1"/>
  <c r="AX31" i="1" s="1"/>
  <c r="AW31" i="1"/>
  <c r="DD31" i="1"/>
  <c r="DC31" i="1" s="1"/>
  <c r="DF31" i="1" s="1"/>
  <c r="AI12" i="1"/>
  <c r="BK68" i="1"/>
  <c r="BS42" i="1"/>
  <c r="BR42" i="1"/>
  <c r="BV42" i="1"/>
  <c r="BK35" i="1"/>
  <c r="AI38" i="1"/>
  <c r="AW25" i="1"/>
  <c r="DD25" i="1"/>
  <c r="DC25" i="1" s="1"/>
  <c r="DF25" i="1" s="1"/>
  <c r="CI15" i="1"/>
  <c r="CM15" i="1" s="1"/>
  <c r="CQ66" i="1"/>
  <c r="DJ66" i="1" s="1"/>
  <c r="CW55" i="1"/>
  <c r="CW51" i="1"/>
  <c r="CE65" i="1"/>
  <c r="CQ34" i="1"/>
  <c r="CY46" i="1"/>
  <c r="DA46" i="1" s="1"/>
  <c r="BL8" i="1"/>
  <c r="CJ37" i="1"/>
  <c r="CY18" i="1"/>
  <c r="DA18" i="1" s="1"/>
  <c r="CL41" i="1"/>
  <c r="CL55" i="1"/>
  <c r="CY50" i="1"/>
  <c r="DA50" i="1" s="1"/>
  <c r="CL71" i="1"/>
  <c r="BL42" i="1"/>
  <c r="CL59" i="1"/>
  <c r="CL56" i="1"/>
  <c r="CI65" i="1"/>
  <c r="CM65" i="1" s="1"/>
  <c r="BK56" i="1"/>
  <c r="AW49" i="1"/>
  <c r="DD49" i="1"/>
  <c r="DC49" i="1" s="1"/>
  <c r="DF49" i="1" s="1"/>
  <c r="DD21" i="1"/>
  <c r="DC21" i="1" s="1"/>
  <c r="DF21" i="1" s="1"/>
  <c r="AW21" i="1"/>
  <c r="DD50" i="1"/>
  <c r="DC50" i="1" s="1"/>
  <c r="DF50" i="1" s="1"/>
  <c r="AW50" i="1"/>
  <c r="CV32" i="1"/>
  <c r="CW32" i="1" s="1"/>
  <c r="BR24" i="1"/>
  <c r="CV10" i="1"/>
  <c r="CW10" i="1" s="1"/>
  <c r="DL20" i="1"/>
  <c r="DK20" i="1"/>
  <c r="BO43" i="1"/>
  <c r="BP43" i="1" s="1"/>
  <c r="BJ43" i="1"/>
  <c r="BK43" i="1"/>
  <c r="AI29" i="1"/>
  <c r="DD26" i="1"/>
  <c r="DC26" i="1" s="1"/>
  <c r="DF26" i="1" s="1"/>
  <c r="AW26" i="1"/>
  <c r="DL5" i="1"/>
  <c r="DK5" i="1"/>
  <c r="AW10" i="1"/>
  <c r="DD10" i="1"/>
  <c r="DC10" i="1" s="1"/>
  <c r="DF10" i="1" s="1"/>
  <c r="AW12" i="1"/>
  <c r="DD12" i="1"/>
  <c r="DC12" i="1" s="1"/>
  <c r="DF12" i="1" s="1"/>
  <c r="DL74" i="1"/>
  <c r="DK74" i="1"/>
  <c r="CI57" i="1"/>
  <c r="CM57" i="1" s="1"/>
  <c r="CS57" i="1" s="1"/>
  <c r="CI59" i="1"/>
  <c r="CM59" i="1" s="1"/>
  <c r="BO8" i="1"/>
  <c r="BP8" i="1" s="1"/>
  <c r="BK8" i="1"/>
  <c r="BJ8" i="1"/>
  <c r="AI30" i="1"/>
  <c r="AI49" i="1"/>
  <c r="AI21" i="1"/>
  <c r="AI67" i="1"/>
  <c r="AW33" i="1"/>
  <c r="DD33" i="1"/>
  <c r="DC33" i="1" s="1"/>
  <c r="DF33" i="1" s="1"/>
  <c r="AW61" i="1"/>
  <c r="DD61" i="1"/>
  <c r="DC61" i="1" s="1"/>
  <c r="DF61" i="1" s="1"/>
  <c r="CV61" i="1"/>
  <c r="CY61" i="1" s="1"/>
  <c r="DA61" i="1" s="1"/>
  <c r="BE61" i="1"/>
  <c r="CH61" i="1"/>
  <c r="AV61" i="1"/>
  <c r="BD61" i="1"/>
  <c r="CG61" i="1"/>
  <c r="BC61" i="1"/>
  <c r="BQ61" i="1" s="1"/>
  <c r="BN61" i="1" s="1"/>
  <c r="BB61" i="1"/>
  <c r="BF61" i="1"/>
  <c r="DG61" i="1"/>
  <c r="CO61" i="1" s="1"/>
  <c r="AX61" i="1" s="1"/>
  <c r="AI60" i="1"/>
  <c r="CI48" i="1"/>
  <c r="CM48" i="1" s="1"/>
  <c r="AI50" i="1"/>
  <c r="CV11" i="1"/>
  <c r="CY11" i="1" s="1"/>
  <c r="DA11" i="1" s="1"/>
  <c r="CI68" i="1"/>
  <c r="CM68" i="1" s="1"/>
  <c r="BK74" i="1"/>
  <c r="BQ74" i="1" s="1"/>
  <c r="BO42" i="1"/>
  <c r="BP42" i="1" s="1"/>
  <c r="BK42" i="1"/>
  <c r="BJ42" i="1"/>
  <c r="AI32" i="1"/>
  <c r="CI46" i="1"/>
  <c r="CM46" i="1" s="1"/>
  <c r="AX46" i="1"/>
  <c r="DJ46" i="1"/>
  <c r="CI16" i="1"/>
  <c r="CM16" i="1" s="1"/>
  <c r="BA8" i="1"/>
  <c r="CL51" i="1"/>
  <c r="CQ42" i="1"/>
  <c r="CQ23" i="1"/>
  <c r="DJ23" i="1" s="1"/>
  <c r="CQ9" i="1"/>
  <c r="CY56" i="1"/>
  <c r="DA56" i="1" s="1"/>
  <c r="CY14" i="1"/>
  <c r="DA14" i="1" s="1"/>
  <c r="BC29" i="1"/>
  <c r="BQ29" i="1" s="1"/>
  <c r="CH29" i="1"/>
  <c r="BB29" i="1"/>
  <c r="BF29" i="1"/>
  <c r="CG29" i="1"/>
  <c r="BE29" i="1"/>
  <c r="AV29" i="1"/>
  <c r="BD29" i="1"/>
  <c r="DG29" i="1"/>
  <c r="CO29" i="1" s="1"/>
  <c r="AX29" i="1" s="1"/>
  <c r="AI26" i="1"/>
  <c r="AI10" i="1"/>
  <c r="DK75" i="1"/>
  <c r="CI71" i="1"/>
  <c r="CM71" i="1" s="1"/>
  <c r="CI8" i="1"/>
  <c r="CM8" i="1" s="1"/>
  <c r="AW30" i="1"/>
  <c r="DD30" i="1"/>
  <c r="DC30" i="1" s="1"/>
  <c r="DF30" i="1" s="1"/>
  <c r="CV21" i="1"/>
  <c r="CW21" i="1" s="1"/>
  <c r="CV38" i="1"/>
  <c r="CY38" i="1" s="1"/>
  <c r="DA38" i="1" s="1"/>
  <c r="BC25" i="1"/>
  <c r="BQ25" i="1" s="1"/>
  <c r="CH25" i="1"/>
  <c r="BB25" i="1"/>
  <c r="BF25" i="1"/>
  <c r="CG25" i="1"/>
  <c r="BE25" i="1"/>
  <c r="AV25" i="1"/>
  <c r="BD25" i="1"/>
  <c r="DG25" i="1"/>
  <c r="CO25" i="1" s="1"/>
  <c r="AX25" i="1" s="1"/>
  <c r="CV60" i="1"/>
  <c r="CY60" i="1" s="1"/>
  <c r="DA60" i="1" s="1"/>
  <c r="CV49" i="1"/>
  <c r="CY49" i="1" s="1"/>
  <c r="DA49" i="1" s="1"/>
  <c r="BK65" i="1"/>
  <c r="BS9" i="1"/>
  <c r="CV27" i="1"/>
  <c r="CY27" i="1" s="1"/>
  <c r="DA27" i="1" s="1"/>
  <c r="BE27" i="1"/>
  <c r="AV27" i="1"/>
  <c r="BD27" i="1"/>
  <c r="DG27" i="1"/>
  <c r="CO27" i="1" s="1"/>
  <c r="AX27" i="1" s="1"/>
  <c r="BC27" i="1"/>
  <c r="BQ27" i="1" s="1"/>
  <c r="CH27" i="1"/>
  <c r="BB27" i="1"/>
  <c r="BF27" i="1"/>
  <c r="CG27" i="1"/>
  <c r="DL36" i="1"/>
  <c r="DK36" i="1"/>
  <c r="BK55" i="1"/>
  <c r="BK51" i="1"/>
  <c r="CV25" i="1"/>
  <c r="CY25" i="1" s="1"/>
  <c r="DA25" i="1" s="1"/>
  <c r="CV30" i="1"/>
  <c r="CY30" i="1" s="1"/>
  <c r="DA30" i="1" s="1"/>
  <c r="BC26" i="1"/>
  <c r="BQ26" i="1" s="1"/>
  <c r="BN26" i="1" s="1"/>
  <c r="BB26" i="1"/>
  <c r="BF26" i="1"/>
  <c r="DG26" i="1"/>
  <c r="CO26" i="1" s="1"/>
  <c r="AX26" i="1" s="1"/>
  <c r="BE26" i="1"/>
  <c r="CH26" i="1"/>
  <c r="AV26" i="1"/>
  <c r="BD26" i="1"/>
  <c r="CG26" i="1"/>
  <c r="CV12" i="1"/>
  <c r="CY12" i="1" s="1"/>
  <c r="DA12" i="1" s="1"/>
  <c r="BE12" i="1"/>
  <c r="CH12" i="1"/>
  <c r="AV12" i="1"/>
  <c r="BD12" i="1"/>
  <c r="CG12" i="1"/>
  <c r="BC12" i="1"/>
  <c r="BQ12" i="1" s="1"/>
  <c r="BN12" i="1" s="1"/>
  <c r="BB12" i="1"/>
  <c r="BF12" i="1"/>
  <c r="DG12" i="1"/>
  <c r="CO12" i="1" s="1"/>
  <c r="AX12" i="1" s="1"/>
  <c r="DL35" i="1"/>
  <c r="BC11" i="1"/>
  <c r="BQ11" i="1" s="1"/>
  <c r="CH11" i="1"/>
  <c r="BB11" i="1"/>
  <c r="BF11" i="1"/>
  <c r="CG11" i="1"/>
  <c r="BE11" i="1"/>
  <c r="AV11" i="1"/>
  <c r="BD11" i="1"/>
  <c r="DG11" i="1"/>
  <c r="CO11" i="1" s="1"/>
  <c r="AX11" i="1" s="1"/>
  <c r="AW11" i="1"/>
  <c r="DD11" i="1"/>
  <c r="DC11" i="1" s="1"/>
  <c r="DF11" i="1" s="1"/>
  <c r="CI23" i="1"/>
  <c r="CM23" i="1" s="1"/>
  <c r="DL24" i="1"/>
  <c r="DK24" i="1"/>
  <c r="BK5" i="1"/>
  <c r="AV49" i="1"/>
  <c r="BD49" i="1"/>
  <c r="DG49" i="1"/>
  <c r="CO49" i="1" s="1"/>
  <c r="AX49" i="1" s="1"/>
  <c r="BC49" i="1"/>
  <c r="CH49" i="1"/>
  <c r="BB49" i="1"/>
  <c r="BF49" i="1"/>
  <c r="CG49" i="1"/>
  <c r="BE49" i="1"/>
  <c r="CV29" i="1"/>
  <c r="CY29" i="1" s="1"/>
  <c r="DA29" i="1" s="1"/>
  <c r="AY46" i="1"/>
  <c r="DI46" i="1"/>
  <c r="BK34" i="1"/>
  <c r="BJ34" i="1"/>
  <c r="CI28" i="1"/>
  <c r="CM28" i="1" s="1"/>
  <c r="BC33" i="1"/>
  <c r="BQ33" i="1" s="1"/>
  <c r="CH33" i="1"/>
  <c r="BB33" i="1"/>
  <c r="BF33" i="1"/>
  <c r="CG33" i="1"/>
  <c r="AV33" i="1"/>
  <c r="BD33" i="1"/>
  <c r="BE33" i="1"/>
  <c r="DG33" i="1"/>
  <c r="CO33" i="1" s="1"/>
  <c r="AX33" i="1" s="1"/>
  <c r="CI58" i="1"/>
  <c r="CM58" i="1" s="1"/>
  <c r="AI31" i="1"/>
  <c r="CL31" i="1"/>
  <c r="AV50" i="1"/>
  <c r="BD50" i="1"/>
  <c r="CG50" i="1"/>
  <c r="BC50" i="1"/>
  <c r="BB50" i="1"/>
  <c r="BF50" i="1"/>
  <c r="DG50" i="1"/>
  <c r="CO50" i="1" s="1"/>
  <c r="AX50" i="1" s="1"/>
  <c r="BE50" i="1"/>
  <c r="CH50" i="1"/>
  <c r="CI35" i="1"/>
  <c r="CM35" i="1" s="1"/>
  <c r="BC38" i="1"/>
  <c r="BQ38" i="1" s="1"/>
  <c r="CH38" i="1"/>
  <c r="BB38" i="1"/>
  <c r="BF38" i="1"/>
  <c r="CG38" i="1"/>
  <c r="BE38" i="1"/>
  <c r="AV38" i="1"/>
  <c r="BD38" i="1"/>
  <c r="DG38" i="1"/>
  <c r="CO38" i="1" s="1"/>
  <c r="AX38" i="1" s="1"/>
  <c r="AW38" i="1"/>
  <c r="DD38" i="1"/>
  <c r="DC38" i="1" s="1"/>
  <c r="DF38" i="1" s="1"/>
  <c r="AI25" i="1"/>
  <c r="BK15" i="1"/>
  <c r="CE42" i="1"/>
  <c r="CY58" i="1"/>
  <c r="DA58" i="1" s="1"/>
  <c r="BL65" i="1"/>
  <c r="CL58" i="1"/>
  <c r="CE43" i="1"/>
  <c r="CY65" i="1"/>
  <c r="DA65" i="1" s="1"/>
  <c r="CQ68" i="1"/>
  <c r="BN34" i="1"/>
  <c r="CW20" i="1"/>
  <c r="CV33" i="1"/>
  <c r="CW33" i="1" s="1"/>
  <c r="BL48" i="1"/>
  <c r="CJ17" i="1"/>
  <c r="CQ55" i="1"/>
  <c r="BK84" i="1"/>
  <c r="CY84" i="1"/>
  <c r="DA84" i="1" s="1"/>
  <c r="BR84" i="1"/>
  <c r="CQ84" i="1"/>
  <c r="DJ84" i="1"/>
  <c r="CI84" i="1"/>
  <c r="CM84" i="1" s="1"/>
  <c r="CS84" i="1" s="1"/>
  <c r="DL84" i="1"/>
  <c r="DK84" i="1"/>
  <c r="T76" i="1"/>
  <c r="T77" i="1" s="1"/>
  <c r="S76" i="1"/>
  <c r="S77" i="1" s="1"/>
  <c r="R76" i="1"/>
  <c r="R77" i="1" s="1"/>
  <c r="Q76" i="1"/>
  <c r="Q77" i="1" s="1"/>
  <c r="P76" i="1"/>
  <c r="P77" i="1" s="1"/>
  <c r="O76" i="1"/>
  <c r="O77" i="1" s="1"/>
  <c r="N76" i="1"/>
  <c r="N77" i="1" s="1"/>
  <c r="M76" i="1"/>
  <c r="M77" i="1" s="1"/>
  <c r="L76" i="1"/>
  <c r="L77" i="1" s="1"/>
  <c r="K76" i="1"/>
  <c r="K77" i="1" s="1"/>
  <c r="J76" i="1"/>
  <c r="J77" i="1" s="1"/>
  <c r="I76" i="1"/>
  <c r="I77" i="1" s="1"/>
  <c r="C80" i="1"/>
  <c r="E76" i="1"/>
  <c r="E77" i="1" s="1"/>
  <c r="F76" i="1"/>
  <c r="F77" i="1" s="1"/>
  <c r="G76" i="1"/>
  <c r="G77" i="1" s="1"/>
  <c r="D76" i="1"/>
  <c r="D77" i="1" s="1"/>
  <c r="C76" i="1"/>
  <c r="C77" i="1" s="1"/>
  <c r="G80" i="1"/>
  <c r="F80" i="1"/>
  <c r="E80" i="1"/>
  <c r="D80" i="1"/>
  <c r="CI14" i="1" l="1"/>
  <c r="CM14" i="1" s="1"/>
  <c r="BL63" i="1"/>
  <c r="BL35" i="1"/>
  <c r="BL9" i="1"/>
  <c r="DK68" i="1"/>
  <c r="BL45" i="1"/>
  <c r="BL56" i="1"/>
  <c r="BQ56" i="1" s="1"/>
  <c r="BK73" i="1"/>
  <c r="CI66" i="1"/>
  <c r="CM66" i="1" s="1"/>
  <c r="CQ56" i="1"/>
  <c r="DJ56" i="1" s="1"/>
  <c r="CJ44" i="1"/>
  <c r="BK17" i="1"/>
  <c r="BK52" i="1"/>
  <c r="CY43" i="1"/>
  <c r="DA43" i="1" s="1"/>
  <c r="DJ18" i="1"/>
  <c r="AX18" i="1"/>
  <c r="BA18" i="1" s="1"/>
  <c r="BG18" i="1" s="1"/>
  <c r="CQ72" i="1"/>
  <c r="BK23" i="1"/>
  <c r="BL46" i="1"/>
  <c r="DL28" i="1"/>
  <c r="DK28" i="1"/>
  <c r="DK66" i="1"/>
  <c r="DL66" i="1"/>
  <c r="DI7" i="1"/>
  <c r="CS8" i="1"/>
  <c r="CI55" i="1"/>
  <c r="CM55" i="1" s="1"/>
  <c r="CS55" i="1" s="1"/>
  <c r="BS24" i="1"/>
  <c r="BU24" i="1" s="1"/>
  <c r="CI4" i="1"/>
  <c r="CM4" i="1" s="1"/>
  <c r="BL59" i="1"/>
  <c r="BK45" i="1"/>
  <c r="CL48" i="1"/>
  <c r="AY7" i="1"/>
  <c r="BV9" i="1"/>
  <c r="DJ57" i="1"/>
  <c r="CY48" i="1"/>
  <c r="DA48" i="1" s="1"/>
  <c r="CQ74" i="1"/>
  <c r="CQ64" i="1"/>
  <c r="DJ64" i="1" s="1"/>
  <c r="BJ9" i="1"/>
  <c r="BQ16" i="1"/>
  <c r="BJ16" i="1" s="1"/>
  <c r="BQ53" i="1"/>
  <c r="BJ53" i="1" s="1"/>
  <c r="CJ22" i="1"/>
  <c r="AX53" i="1"/>
  <c r="CJ45" i="1"/>
  <c r="BL4" i="1"/>
  <c r="CE28" i="1"/>
  <c r="BK22" i="1"/>
  <c r="BK54" i="1"/>
  <c r="CI9" i="1"/>
  <c r="CM9" i="1" s="1"/>
  <c r="BX9" i="1" s="1"/>
  <c r="DI8" i="1"/>
  <c r="BG8" i="1" s="1"/>
  <c r="BM8" i="1" s="1"/>
  <c r="CL9" i="1"/>
  <c r="BK75" i="1"/>
  <c r="CY63" i="1"/>
  <c r="DA63" i="1" s="1"/>
  <c r="BR9" i="1"/>
  <c r="AX57" i="1"/>
  <c r="CS46" i="1"/>
  <c r="BV24" i="1"/>
  <c r="AY57" i="1"/>
  <c r="CQ5" i="1"/>
  <c r="BK41" i="1"/>
  <c r="CM24" i="1"/>
  <c r="BL70" i="1"/>
  <c r="BQ70" i="1" s="1"/>
  <c r="DI65" i="1"/>
  <c r="BG65" i="1" s="1"/>
  <c r="BR23" i="1"/>
  <c r="BJ18" i="1"/>
  <c r="BV23" i="1"/>
  <c r="CS16" i="1"/>
  <c r="BL75" i="1"/>
  <c r="BK71" i="1"/>
  <c r="CY54" i="1"/>
  <c r="DA54" i="1" s="1"/>
  <c r="DI18" i="1"/>
  <c r="BH18" i="1" s="1"/>
  <c r="CB69" i="1"/>
  <c r="CC69" i="1" s="1"/>
  <c r="CD69" i="1" s="1"/>
  <c r="AX4" i="1"/>
  <c r="BK58" i="1"/>
  <c r="BL43" i="1"/>
  <c r="CY44" i="1"/>
  <c r="DA44" i="1" s="1"/>
  <c r="CW44" i="1"/>
  <c r="CS65" i="1"/>
  <c r="BQ62" i="1"/>
  <c r="BS62" i="1" s="1"/>
  <c r="BH46" i="1"/>
  <c r="BI46" i="1"/>
  <c r="AX62" i="1"/>
  <c r="CQ62" i="1"/>
  <c r="CB62" i="1" s="1"/>
  <c r="CC62" i="1" s="1"/>
  <c r="CD62" i="1" s="1"/>
  <c r="BQ55" i="1"/>
  <c r="BL17" i="1"/>
  <c r="BI65" i="1"/>
  <c r="BL37" i="1"/>
  <c r="BQ37" i="1" s="1"/>
  <c r="DJ4" i="1"/>
  <c r="CS68" i="1"/>
  <c r="CB23" i="1"/>
  <c r="CC23" i="1" s="1"/>
  <c r="CD23" i="1" s="1"/>
  <c r="DL42" i="1"/>
  <c r="AX73" i="1"/>
  <c r="CB34" i="1"/>
  <c r="CC34" i="1" s="1"/>
  <c r="CD34" i="1" s="1"/>
  <c r="CB20" i="1"/>
  <c r="CO76" i="1"/>
  <c r="CO77" i="1" s="1"/>
  <c r="CB72" i="1"/>
  <c r="CB74" i="1"/>
  <c r="CB22" i="1"/>
  <c r="CB16" i="1"/>
  <c r="CB65" i="1"/>
  <c r="CB68" i="1"/>
  <c r="CG76" i="1"/>
  <c r="CG77" i="1" s="1"/>
  <c r="CQ31" i="1"/>
  <c r="AY31" i="1" s="1"/>
  <c r="BA31" i="1" s="1"/>
  <c r="CB51" i="1"/>
  <c r="CC51" i="1" s="1"/>
  <c r="CD51" i="1" s="1"/>
  <c r="CB18" i="1"/>
  <c r="CC18" i="1" s="1"/>
  <c r="CD18" i="1" s="1"/>
  <c r="AX7" i="1"/>
  <c r="CB66" i="1"/>
  <c r="DC76" i="1"/>
  <c r="DC77" i="1" s="1"/>
  <c r="CV76" i="1"/>
  <c r="CV77" i="1" s="1"/>
  <c r="DA4" i="1"/>
  <c r="CH76" i="1"/>
  <c r="CH77" i="1" s="1"/>
  <c r="CB56" i="1"/>
  <c r="BQ17" i="1"/>
  <c r="BN17" i="1" s="1"/>
  <c r="CB8" i="1"/>
  <c r="CC8" i="1" s="1"/>
  <c r="CD8" i="1" s="1"/>
  <c r="CB43" i="1"/>
  <c r="CB46" i="1"/>
  <c r="CZ77" i="1"/>
  <c r="DD76" i="1"/>
  <c r="DD77" i="1" s="1"/>
  <c r="CB42" i="1"/>
  <c r="CB45" i="1"/>
  <c r="CB5" i="1"/>
  <c r="CB73" i="1"/>
  <c r="DK37" i="1"/>
  <c r="DL37" i="1"/>
  <c r="AX15" i="1"/>
  <c r="CQ15" i="1"/>
  <c r="CB15" i="1" s="1"/>
  <c r="CB55" i="1"/>
  <c r="CC55" i="1" s="1"/>
  <c r="CD55" i="1" s="1"/>
  <c r="BL15" i="1"/>
  <c r="BQ15" i="1" s="1"/>
  <c r="CQ17" i="1"/>
  <c r="CB17" i="1" s="1"/>
  <c r="AX17" i="1"/>
  <c r="BR22" i="1"/>
  <c r="BN22" i="1"/>
  <c r="AX70" i="1"/>
  <c r="CQ70" i="1"/>
  <c r="CS70" i="1" s="1"/>
  <c r="BX74" i="1"/>
  <c r="DL18" i="1"/>
  <c r="DL15" i="1"/>
  <c r="BX72" i="1"/>
  <c r="BY72" i="1" s="1"/>
  <c r="BX16" i="1"/>
  <c r="BX20" i="1"/>
  <c r="BX69" i="1"/>
  <c r="DK34" i="1"/>
  <c r="BX68" i="1"/>
  <c r="BK37" i="1"/>
  <c r="BX56" i="1"/>
  <c r="BX23" i="1"/>
  <c r="DK4" i="1"/>
  <c r="BX46" i="1"/>
  <c r="BX51" i="1"/>
  <c r="BX55" i="1"/>
  <c r="DK64" i="1"/>
  <c r="BO23" i="1"/>
  <c r="BP23" i="1" s="1"/>
  <c r="DK62" i="1"/>
  <c r="BX43" i="1"/>
  <c r="BX66" i="1"/>
  <c r="BX42" i="1"/>
  <c r="CA42" i="1" s="1"/>
  <c r="CL33" i="1"/>
  <c r="DK33" i="1" s="1"/>
  <c r="CL61" i="1"/>
  <c r="CL6" i="1"/>
  <c r="CE73" i="1"/>
  <c r="BX73" i="1"/>
  <c r="CL53" i="1"/>
  <c r="DK17" i="1"/>
  <c r="DL17" i="1"/>
  <c r="DL45" i="1"/>
  <c r="DK45" i="1"/>
  <c r="BX34" i="1"/>
  <c r="CA34" i="1" s="1"/>
  <c r="CL27" i="1"/>
  <c r="DK27" i="1" s="1"/>
  <c r="CL29" i="1"/>
  <c r="CE10" i="1"/>
  <c r="CL30" i="1"/>
  <c r="DK30" i="1" s="1"/>
  <c r="CL40" i="1"/>
  <c r="DL40" i="1" s="1"/>
  <c r="CL13" i="1"/>
  <c r="BL54" i="1"/>
  <c r="BQ54" i="1" s="1"/>
  <c r="BX17" i="1"/>
  <c r="BX62" i="1"/>
  <c r="BX45" i="1"/>
  <c r="BX18" i="1"/>
  <c r="CL38" i="1"/>
  <c r="DL38" i="1" s="1"/>
  <c r="CL49" i="1"/>
  <c r="CE11" i="1"/>
  <c r="CE26" i="1"/>
  <c r="CE25" i="1"/>
  <c r="CE31" i="1"/>
  <c r="DL70" i="1"/>
  <c r="DK70" i="1"/>
  <c r="DK39" i="1"/>
  <c r="DL39" i="1"/>
  <c r="DK22" i="1"/>
  <c r="DL22" i="1"/>
  <c r="BL33" i="1"/>
  <c r="BX5" i="1"/>
  <c r="BX65" i="1"/>
  <c r="CL50" i="1"/>
  <c r="CE12" i="1"/>
  <c r="CL67" i="1"/>
  <c r="CL21" i="1"/>
  <c r="CL32" i="1"/>
  <c r="CL60" i="1"/>
  <c r="DK60" i="1" s="1"/>
  <c r="CL14" i="1"/>
  <c r="BX8" i="1"/>
  <c r="BX22" i="1"/>
  <c r="CA22" i="1" s="1"/>
  <c r="CQ36" i="1"/>
  <c r="AY36" i="1" s="1"/>
  <c r="BA36" i="1" s="1"/>
  <c r="BK63" i="1"/>
  <c r="BQ63" i="1" s="1"/>
  <c r="BL7" i="1"/>
  <c r="CI53" i="1"/>
  <c r="CQ60" i="1"/>
  <c r="AY60" i="1" s="1"/>
  <c r="CE53" i="1"/>
  <c r="CQ39" i="1"/>
  <c r="AX39" i="1"/>
  <c r="BJ4" i="1"/>
  <c r="BN7" i="1"/>
  <c r="BR7" i="1"/>
  <c r="BS7" i="1"/>
  <c r="BV7" i="1"/>
  <c r="DK53" i="1"/>
  <c r="CQ37" i="1"/>
  <c r="BX37" i="1" s="1"/>
  <c r="AX37" i="1"/>
  <c r="CQ71" i="1"/>
  <c r="BX71" i="1" s="1"/>
  <c r="CI7" i="1"/>
  <c r="BJ7" i="1"/>
  <c r="CS20" i="1"/>
  <c r="CL7" i="1"/>
  <c r="CE7" i="1"/>
  <c r="BV84" i="1"/>
  <c r="CB84" i="1"/>
  <c r="CC84" i="1" s="1"/>
  <c r="BN84" i="1"/>
  <c r="BJ84" i="1"/>
  <c r="BL36" i="1"/>
  <c r="BQ58" i="1"/>
  <c r="BQ72" i="1"/>
  <c r="BS72" i="1" s="1"/>
  <c r="BL20" i="1"/>
  <c r="BL28" i="1"/>
  <c r="BQ28" i="1" s="1"/>
  <c r="CI52" i="1"/>
  <c r="CJ52" i="1" s="1"/>
  <c r="BK20" i="1"/>
  <c r="BQ39" i="1"/>
  <c r="BS39" i="1" s="1"/>
  <c r="DK15" i="1"/>
  <c r="BQ20" i="1"/>
  <c r="BR20" i="1" s="1"/>
  <c r="CQ10" i="1"/>
  <c r="AY10" i="1" s="1"/>
  <c r="BA10" i="1" s="1"/>
  <c r="CW57" i="1"/>
  <c r="CY57" i="1"/>
  <c r="DA57" i="1" s="1"/>
  <c r="AX63" i="1"/>
  <c r="CQ63" i="1"/>
  <c r="BQ45" i="1"/>
  <c r="BV45" i="1" s="1"/>
  <c r="BT22" i="1"/>
  <c r="BJ71" i="1"/>
  <c r="BQ46" i="1"/>
  <c r="BJ46" i="1" s="1"/>
  <c r="CE21" i="1"/>
  <c r="AX20" i="1"/>
  <c r="BQ66" i="1"/>
  <c r="BS66" i="1" s="1"/>
  <c r="CY31" i="1"/>
  <c r="DA31" i="1" s="1"/>
  <c r="CQ28" i="1"/>
  <c r="DJ28" i="1" s="1"/>
  <c r="BL58" i="1"/>
  <c r="BS71" i="1"/>
  <c r="BT71" i="1" s="1"/>
  <c r="BL71" i="1"/>
  <c r="BJ73" i="1"/>
  <c r="BK36" i="1"/>
  <c r="BQ36" i="1" s="1"/>
  <c r="CW39" i="1"/>
  <c r="CY39" i="1"/>
  <c r="DA39" i="1" s="1"/>
  <c r="BQ59" i="1"/>
  <c r="BV59" i="1" s="1"/>
  <c r="BK59" i="1"/>
  <c r="BK48" i="1"/>
  <c r="BQ48" i="1" s="1"/>
  <c r="CL52" i="1"/>
  <c r="CE52" i="1"/>
  <c r="DJ65" i="1"/>
  <c r="BR71" i="1"/>
  <c r="DJ8" i="1"/>
  <c r="BL23" i="1"/>
  <c r="BS23" i="1"/>
  <c r="BT23" i="1" s="1"/>
  <c r="CQ21" i="1"/>
  <c r="AY21" i="1" s="1"/>
  <c r="BA21" i="1" s="1"/>
  <c r="BN71" i="1"/>
  <c r="BO71" i="1" s="1"/>
  <c r="BP71" i="1" s="1"/>
  <c r="BJ23" i="1"/>
  <c r="CJ62" i="1"/>
  <c r="CL63" i="1"/>
  <c r="CI63" i="1"/>
  <c r="CE63" i="1"/>
  <c r="CS74" i="1"/>
  <c r="DI16" i="1"/>
  <c r="CF16" i="1" s="1"/>
  <c r="BQ68" i="1"/>
  <c r="BS68" i="1" s="1"/>
  <c r="BL44" i="1"/>
  <c r="BL72" i="1"/>
  <c r="AX14" i="1"/>
  <c r="CQ14" i="1"/>
  <c r="BK44" i="1"/>
  <c r="BL19" i="1"/>
  <c r="CL44" i="1"/>
  <c r="CE44" i="1"/>
  <c r="AX48" i="1"/>
  <c r="CQ48" i="1"/>
  <c r="BX48" i="1" s="1"/>
  <c r="CQ44" i="1"/>
  <c r="AX44" i="1"/>
  <c r="BJ41" i="1"/>
  <c r="BV41" i="1"/>
  <c r="BQ14" i="1"/>
  <c r="BS14" i="1" s="1"/>
  <c r="BN41" i="1"/>
  <c r="BO41" i="1" s="1"/>
  <c r="BP41" i="1" s="1"/>
  <c r="BL47" i="1"/>
  <c r="CS18" i="1"/>
  <c r="BQ19" i="1"/>
  <c r="BK47" i="1"/>
  <c r="AX47" i="1"/>
  <c r="CQ47" i="1"/>
  <c r="BQ5" i="1"/>
  <c r="BS5" i="1" s="1"/>
  <c r="CS43" i="1"/>
  <c r="CE61" i="1"/>
  <c r="BS41" i="1"/>
  <c r="BT41" i="1" s="1"/>
  <c r="DL64" i="1"/>
  <c r="AX19" i="1"/>
  <c r="CL47" i="1"/>
  <c r="CI47" i="1"/>
  <c r="CE47" i="1"/>
  <c r="BQ51" i="1"/>
  <c r="BR51" i="1" s="1"/>
  <c r="CQ41" i="1"/>
  <c r="DJ41" i="1" s="1"/>
  <c r="BR41" i="1"/>
  <c r="BQ35" i="1"/>
  <c r="BJ35" i="1" s="1"/>
  <c r="CL25" i="1"/>
  <c r="CQ12" i="1"/>
  <c r="AY12" i="1" s="1"/>
  <c r="BS58" i="1"/>
  <c r="BT58" i="1" s="1"/>
  <c r="BJ58" i="1"/>
  <c r="BV58" i="1"/>
  <c r="BR58" i="1"/>
  <c r="BN58" i="1"/>
  <c r="BO58" i="1" s="1"/>
  <c r="BP58" i="1" s="1"/>
  <c r="CE50" i="1"/>
  <c r="CY21" i="1"/>
  <c r="DA21" i="1" s="1"/>
  <c r="BN30" i="1"/>
  <c r="BR17" i="1"/>
  <c r="CQ59" i="1"/>
  <c r="BX59" i="1" s="1"/>
  <c r="AX35" i="1"/>
  <c r="CQ35" i="1"/>
  <c r="CS35" i="1" s="1"/>
  <c r="DA40" i="1"/>
  <c r="DJ16" i="1"/>
  <c r="CQ24" i="1"/>
  <c r="BX24" i="1" s="1"/>
  <c r="CA24" i="1" s="1"/>
  <c r="AX24" i="1"/>
  <c r="AX75" i="1"/>
  <c r="CQ75" i="1"/>
  <c r="CS75" i="1" s="1"/>
  <c r="CQ13" i="1"/>
  <c r="AY13" i="1" s="1"/>
  <c r="BA13" i="1" s="1"/>
  <c r="BL41" i="1"/>
  <c r="BL6" i="1"/>
  <c r="BQ52" i="1"/>
  <c r="BS52" i="1" s="1"/>
  <c r="CQ67" i="1"/>
  <c r="AY67" i="1" s="1"/>
  <c r="BA67" i="1" s="1"/>
  <c r="DL34" i="1"/>
  <c r="BQ69" i="1"/>
  <c r="BR69" i="1" s="1"/>
  <c r="CE13" i="1"/>
  <c r="CE60" i="1"/>
  <c r="BQ75" i="1"/>
  <c r="BV75" i="1" s="1"/>
  <c r="CQ30" i="1"/>
  <c r="DJ30" i="1" s="1"/>
  <c r="BL10" i="1"/>
  <c r="CE32" i="1"/>
  <c r="CY67" i="1"/>
  <c r="DA67" i="1" s="1"/>
  <c r="CE49" i="1"/>
  <c r="CE33" i="1"/>
  <c r="CF46" i="1"/>
  <c r="BA57" i="1"/>
  <c r="CQ32" i="1"/>
  <c r="DJ32" i="1" s="1"/>
  <c r="CY6" i="1"/>
  <c r="DA6" i="1" s="1"/>
  <c r="CE6" i="1"/>
  <c r="BL30" i="1"/>
  <c r="DL6" i="1"/>
  <c r="BV6" i="1"/>
  <c r="BR6" i="1"/>
  <c r="BS6" i="1"/>
  <c r="AW76" i="1"/>
  <c r="BO6" i="1"/>
  <c r="BP6" i="1" s="1"/>
  <c r="CI6" i="1"/>
  <c r="CM6" i="1" s="1"/>
  <c r="BJ6" i="1"/>
  <c r="BK6" i="1"/>
  <c r="CQ6" i="1"/>
  <c r="DJ6" i="1" s="1"/>
  <c r="CJ72" i="1"/>
  <c r="BL13" i="1"/>
  <c r="AX58" i="1"/>
  <c r="CQ58" i="1"/>
  <c r="CS58" i="1" s="1"/>
  <c r="CW13" i="1"/>
  <c r="DK13" i="1"/>
  <c r="DL13" i="1"/>
  <c r="BK13" i="1"/>
  <c r="CW29" i="1"/>
  <c r="CW30" i="1"/>
  <c r="CW11" i="1"/>
  <c r="BN10" i="1"/>
  <c r="CI19" i="1"/>
  <c r="CJ19" i="1" s="1"/>
  <c r="CI13" i="1"/>
  <c r="CM13" i="1" s="1"/>
  <c r="BL50" i="1"/>
  <c r="CW38" i="1"/>
  <c r="CJ71" i="1"/>
  <c r="CW26" i="1"/>
  <c r="CW40" i="1"/>
  <c r="CJ4" i="1"/>
  <c r="BA46" i="1"/>
  <c r="AY40" i="1"/>
  <c r="DI40" i="1"/>
  <c r="BR52" i="1"/>
  <c r="DK69" i="1"/>
  <c r="DL69" i="1"/>
  <c r="CS69" i="1"/>
  <c r="DK73" i="1"/>
  <c r="DL73" i="1"/>
  <c r="CS73" i="1"/>
  <c r="CE19" i="1"/>
  <c r="CL19" i="1"/>
  <c r="CQ26" i="1"/>
  <c r="AY26" i="1" s="1"/>
  <c r="BA26" i="1" s="1"/>
  <c r="CE29" i="1"/>
  <c r="CS28" i="1"/>
  <c r="CW12" i="1"/>
  <c r="CW25" i="1"/>
  <c r="BL27" i="1"/>
  <c r="CW61" i="1"/>
  <c r="CS42" i="1"/>
  <c r="BL40" i="1"/>
  <c r="CJ54" i="1"/>
  <c r="CE40" i="1"/>
  <c r="CI40" i="1"/>
  <c r="CM40" i="1" s="1"/>
  <c r="DI52" i="1"/>
  <c r="AY52" i="1"/>
  <c r="BA52" i="1" s="1"/>
  <c r="AY4" i="1"/>
  <c r="DI4" i="1"/>
  <c r="CQ61" i="1"/>
  <c r="AY61" i="1" s="1"/>
  <c r="BA61" i="1" s="1"/>
  <c r="CY10" i="1"/>
  <c r="DA10" i="1" s="1"/>
  <c r="CJ35" i="1"/>
  <c r="DI60" i="1"/>
  <c r="CJ58" i="1"/>
  <c r="BN33" i="1"/>
  <c r="BO33" i="1" s="1"/>
  <c r="BP33" i="1" s="1"/>
  <c r="CJ23" i="1"/>
  <c r="BN27" i="1"/>
  <c r="BQ65" i="1"/>
  <c r="BS65" i="1" s="1"/>
  <c r="CJ16" i="1"/>
  <c r="BL61" i="1"/>
  <c r="CJ57" i="1"/>
  <c r="CJ36" i="1"/>
  <c r="CS34" i="1"/>
  <c r="CS66" i="1"/>
  <c r="CJ18" i="1"/>
  <c r="BL32" i="1"/>
  <c r="CS54" i="1"/>
  <c r="CJ73" i="1"/>
  <c r="CS72" i="1"/>
  <c r="AX40" i="1"/>
  <c r="DJ40" i="1"/>
  <c r="AY73" i="1"/>
  <c r="DI73" i="1"/>
  <c r="DJ73" i="1"/>
  <c r="DI69" i="1"/>
  <c r="DJ69" i="1"/>
  <c r="AY69" i="1"/>
  <c r="BA69" i="1" s="1"/>
  <c r="DJ60" i="1"/>
  <c r="CW27" i="1"/>
  <c r="CL10" i="1"/>
  <c r="CY32" i="1"/>
  <c r="DA32" i="1" s="1"/>
  <c r="CJ55" i="1"/>
  <c r="CJ65" i="1"/>
  <c r="CJ64" i="1"/>
  <c r="CJ56" i="1"/>
  <c r="CJ66" i="1"/>
  <c r="CJ69" i="1"/>
  <c r="BK40" i="1"/>
  <c r="DI72" i="1"/>
  <c r="AY72" i="1"/>
  <c r="BA72" i="1" s="1"/>
  <c r="DJ72" i="1"/>
  <c r="BN69" i="1"/>
  <c r="BS69" i="1"/>
  <c r="BV69" i="1"/>
  <c r="BR72" i="1"/>
  <c r="BS73" i="1"/>
  <c r="BV73" i="1"/>
  <c r="BN73" i="1"/>
  <c r="BR73" i="1"/>
  <c r="CC73" i="1"/>
  <c r="CD73" i="1" s="1"/>
  <c r="AY22" i="1"/>
  <c r="BA22" i="1" s="1"/>
  <c r="DI22" i="1"/>
  <c r="CS22" i="1"/>
  <c r="DI53" i="1"/>
  <c r="AY53" i="1"/>
  <c r="DJ54" i="1"/>
  <c r="DI54" i="1"/>
  <c r="AY54" i="1"/>
  <c r="BA54" i="1" s="1"/>
  <c r="BJ69" i="1"/>
  <c r="BO60" i="1"/>
  <c r="BP60" i="1" s="1"/>
  <c r="CA43" i="1"/>
  <c r="BO12" i="1"/>
  <c r="BP12" i="1" s="1"/>
  <c r="CC66" i="1"/>
  <c r="CD66" i="1" s="1"/>
  <c r="BS55" i="1"/>
  <c r="BR55" i="1"/>
  <c r="BV55" i="1"/>
  <c r="BN55" i="1"/>
  <c r="BJ55" i="1"/>
  <c r="BS74" i="1"/>
  <c r="BR74" i="1"/>
  <c r="BV74" i="1"/>
  <c r="BN74" i="1"/>
  <c r="BJ74" i="1"/>
  <c r="BO61" i="1"/>
  <c r="BP61" i="1" s="1"/>
  <c r="DK61" i="1"/>
  <c r="DL61" i="1"/>
  <c r="BR5" i="1"/>
  <c r="BN51" i="1"/>
  <c r="DK29" i="1"/>
  <c r="DL29" i="1"/>
  <c r="BR75" i="1"/>
  <c r="AY55" i="1"/>
  <c r="BA55" i="1" s="1"/>
  <c r="DI55" i="1"/>
  <c r="BO34" i="1"/>
  <c r="BP34" i="1" s="1"/>
  <c r="BK50" i="1"/>
  <c r="BS26" i="1"/>
  <c r="BR26" i="1"/>
  <c r="BV26" i="1"/>
  <c r="CI25" i="1"/>
  <c r="CM25" i="1" s="1"/>
  <c r="BS25" i="1"/>
  <c r="BR25" i="1"/>
  <c r="BV25" i="1"/>
  <c r="CI29" i="1"/>
  <c r="CM29" i="1" s="1"/>
  <c r="BS29" i="1"/>
  <c r="BR29" i="1"/>
  <c r="BV29" i="1"/>
  <c r="AY23" i="1"/>
  <c r="BA23" i="1" s="1"/>
  <c r="DI23" i="1"/>
  <c r="BV20" i="1"/>
  <c r="BK61" i="1"/>
  <c r="BJ61" i="1"/>
  <c r="DL41" i="1"/>
  <c r="DK41" i="1"/>
  <c r="AY74" i="1"/>
  <c r="BA74" i="1" s="1"/>
  <c r="DJ74" i="1"/>
  <c r="DI74" i="1"/>
  <c r="AY66" i="1"/>
  <c r="BA66" i="1" s="1"/>
  <c r="DI66" i="1"/>
  <c r="BU42" i="1"/>
  <c r="BT42" i="1"/>
  <c r="CI31" i="1"/>
  <c r="CM31" i="1" s="1"/>
  <c r="BS31" i="1"/>
  <c r="BR31" i="1"/>
  <c r="BV31" i="1"/>
  <c r="CI67" i="1"/>
  <c r="CM67" i="1" s="1"/>
  <c r="AY45" i="1"/>
  <c r="BA45" i="1" s="1"/>
  <c r="DI45" i="1"/>
  <c r="CS45" i="1"/>
  <c r="BJ21" i="1"/>
  <c r="BK21" i="1"/>
  <c r="BU8" i="1"/>
  <c r="BT8" i="1"/>
  <c r="BJ10" i="1"/>
  <c r="BK10" i="1"/>
  <c r="DL23" i="1"/>
  <c r="DK23" i="1"/>
  <c r="CS23" i="1"/>
  <c r="BK32" i="1"/>
  <c r="BJ32" i="1"/>
  <c r="BL38" i="1"/>
  <c r="BL11" i="1"/>
  <c r="CJ48" i="1"/>
  <c r="CJ59" i="1"/>
  <c r="DJ12" i="1"/>
  <c r="DJ55" i="1"/>
  <c r="CL12" i="1"/>
  <c r="BN21" i="1"/>
  <c r="CJ5" i="1"/>
  <c r="CL11" i="1"/>
  <c r="DI26" i="1"/>
  <c r="BN32" i="1"/>
  <c r="BA60" i="1"/>
  <c r="BR68" i="1"/>
  <c r="CC68" i="1"/>
  <c r="CD68" i="1" s="1"/>
  <c r="BS57" i="1"/>
  <c r="BR57" i="1"/>
  <c r="BV57" i="1"/>
  <c r="BN57" i="1"/>
  <c r="BK38" i="1"/>
  <c r="BJ38" i="1"/>
  <c r="CI50" i="1"/>
  <c r="CM50" i="1" s="1"/>
  <c r="CI33" i="1"/>
  <c r="CM33" i="1" s="1"/>
  <c r="BS33" i="1"/>
  <c r="BV33" i="1"/>
  <c r="BR33" i="1"/>
  <c r="CI49" i="1"/>
  <c r="CM49" i="1" s="1"/>
  <c r="BK11" i="1"/>
  <c r="BJ11" i="1"/>
  <c r="BK12" i="1"/>
  <c r="BJ12" i="1"/>
  <c r="CI27" i="1"/>
  <c r="CM27" i="1" s="1"/>
  <c r="BR27" i="1"/>
  <c r="BV27" i="1"/>
  <c r="BS27" i="1"/>
  <c r="CI61" i="1"/>
  <c r="CM61" i="1" s="1"/>
  <c r="CS61" i="1" s="1"/>
  <c r="AY20" i="1"/>
  <c r="BA20" i="1" s="1"/>
  <c r="DI20" i="1"/>
  <c r="DL59" i="1"/>
  <c r="DK59" i="1"/>
  <c r="CS59" i="1"/>
  <c r="BO10" i="1"/>
  <c r="BP10" i="1" s="1"/>
  <c r="BS10" i="1"/>
  <c r="BR10" i="1"/>
  <c r="BV10" i="1"/>
  <c r="AY43" i="1"/>
  <c r="BA43" i="1" s="1"/>
  <c r="DI43" i="1"/>
  <c r="DL9" i="1"/>
  <c r="DK9" i="1"/>
  <c r="BK60" i="1"/>
  <c r="BJ60" i="1"/>
  <c r="BK30" i="1"/>
  <c r="BJ30" i="1"/>
  <c r="CF65" i="1"/>
  <c r="BN38" i="1"/>
  <c r="CJ28" i="1"/>
  <c r="CJ14" i="1"/>
  <c r="BN11" i="1"/>
  <c r="BL12" i="1"/>
  <c r="CJ9" i="1"/>
  <c r="CW49" i="1"/>
  <c r="CW60" i="1"/>
  <c r="BL25" i="1"/>
  <c r="CL26" i="1"/>
  <c r="BL29" i="1"/>
  <c r="CE38" i="1"/>
  <c r="CJ46" i="1"/>
  <c r="CQ25" i="1"/>
  <c r="DJ25" i="1" s="1"/>
  <c r="CJ15" i="1"/>
  <c r="BL31" i="1"/>
  <c r="BL67" i="1"/>
  <c r="CQ38" i="1"/>
  <c r="DJ38" i="1" s="1"/>
  <c r="CJ42" i="1"/>
  <c r="CJ75" i="1"/>
  <c r="BL60" i="1"/>
  <c r="AY68" i="1"/>
  <c r="BA68" i="1" s="1"/>
  <c r="DJ68" i="1"/>
  <c r="DI68" i="1"/>
  <c r="BR45" i="1"/>
  <c r="DK25" i="1"/>
  <c r="DL25" i="1"/>
  <c r="DK31" i="1"/>
  <c r="DL31" i="1"/>
  <c r="BK49" i="1"/>
  <c r="CI12" i="1"/>
  <c r="CM12" i="1" s="1"/>
  <c r="BK26" i="1"/>
  <c r="BJ26" i="1"/>
  <c r="BU9" i="1"/>
  <c r="BT9" i="1"/>
  <c r="BK25" i="1"/>
  <c r="BJ25" i="1"/>
  <c r="BK29" i="1"/>
  <c r="BJ29" i="1"/>
  <c r="CS51" i="1"/>
  <c r="DL51" i="1"/>
  <c r="DK51" i="1"/>
  <c r="CC56" i="1"/>
  <c r="CD56" i="1" s="1"/>
  <c r="BS18" i="1"/>
  <c r="BR18" i="1"/>
  <c r="BV18" i="1"/>
  <c r="BN18" i="1"/>
  <c r="BZ8" i="1"/>
  <c r="BY8" i="1"/>
  <c r="BR61" i="1"/>
  <c r="BV61" i="1"/>
  <c r="BS61" i="1"/>
  <c r="BU41" i="1"/>
  <c r="CS56" i="1"/>
  <c r="DL56" i="1"/>
  <c r="DK56" i="1"/>
  <c r="DL71" i="1"/>
  <c r="DK71" i="1"/>
  <c r="BS64" i="1"/>
  <c r="BR64" i="1"/>
  <c r="BV64" i="1"/>
  <c r="BN64" i="1"/>
  <c r="AY34" i="1"/>
  <c r="BA34" i="1" s="1"/>
  <c r="DI34" i="1"/>
  <c r="BK31" i="1"/>
  <c r="BJ31" i="1"/>
  <c r="BK67" i="1"/>
  <c r="BQ67" i="1" s="1"/>
  <c r="CI21" i="1"/>
  <c r="CM21" i="1" s="1"/>
  <c r="AY51" i="1"/>
  <c r="BA51" i="1" s="1"/>
  <c r="DI51" i="1"/>
  <c r="CI32" i="1"/>
  <c r="CM32" i="1" s="1"/>
  <c r="BS32" i="1"/>
  <c r="BR32" i="1"/>
  <c r="BV32" i="1"/>
  <c r="CI60" i="1"/>
  <c r="CM60" i="1" s="1"/>
  <c r="BL49" i="1"/>
  <c r="BL26" i="1"/>
  <c r="BN25" i="1"/>
  <c r="CJ8" i="1"/>
  <c r="BN29" i="1"/>
  <c r="CJ43" i="1"/>
  <c r="CE27" i="1"/>
  <c r="CQ49" i="1"/>
  <c r="CJ68" i="1"/>
  <c r="CA8" i="1"/>
  <c r="BN31" i="1"/>
  <c r="CJ34" i="1"/>
  <c r="DJ45" i="1"/>
  <c r="CJ51" i="1"/>
  <c r="CJ41" i="1"/>
  <c r="CQ50" i="1"/>
  <c r="CQ27" i="1"/>
  <c r="DJ27" i="1" s="1"/>
  <c r="CJ74" i="1"/>
  <c r="DJ34" i="1"/>
  <c r="CF57" i="1"/>
  <c r="BS16" i="1"/>
  <c r="BR16" i="1"/>
  <c r="BV16" i="1"/>
  <c r="BN16" i="1"/>
  <c r="BN46" i="1"/>
  <c r="AY28" i="1"/>
  <c r="BA28" i="1" s="1"/>
  <c r="DI28" i="1"/>
  <c r="DL58" i="1"/>
  <c r="DK58" i="1"/>
  <c r="CI38" i="1"/>
  <c r="CM38" i="1" s="1"/>
  <c r="BS38" i="1"/>
  <c r="BR38" i="1"/>
  <c r="BV38" i="1"/>
  <c r="BJ33" i="1"/>
  <c r="BK33" i="1"/>
  <c r="CI11" i="1"/>
  <c r="CM11" i="1" s="1"/>
  <c r="BS11" i="1"/>
  <c r="BR11" i="1"/>
  <c r="BV11" i="1"/>
  <c r="BR12" i="1"/>
  <c r="BV12" i="1"/>
  <c r="BS12" i="1"/>
  <c r="CI26" i="1"/>
  <c r="CM26" i="1" s="1"/>
  <c r="BO26" i="1"/>
  <c r="BP26" i="1" s="1"/>
  <c r="BK27" i="1"/>
  <c r="BJ27" i="1"/>
  <c r="BO27" i="1"/>
  <c r="BP27" i="1" s="1"/>
  <c r="DL10" i="1"/>
  <c r="DK10" i="1"/>
  <c r="AY9" i="1"/>
  <c r="BA9" i="1" s="1"/>
  <c r="DI9" i="1"/>
  <c r="DJ9" i="1"/>
  <c r="AY42" i="1"/>
  <c r="BA42" i="1" s="1"/>
  <c r="DI42" i="1"/>
  <c r="DJ42" i="1"/>
  <c r="DL21" i="1"/>
  <c r="DK21" i="1"/>
  <c r="AY19" i="1"/>
  <c r="DI19" i="1"/>
  <c r="DL55" i="1"/>
  <c r="DK55" i="1"/>
  <c r="AY56" i="1"/>
  <c r="BA56" i="1" s="1"/>
  <c r="DI56" i="1"/>
  <c r="BU34" i="1"/>
  <c r="BT34" i="1"/>
  <c r="BS21" i="1"/>
  <c r="BR21" i="1"/>
  <c r="BV21" i="1"/>
  <c r="CI10" i="1"/>
  <c r="CM10" i="1" s="1"/>
  <c r="CS10" i="1" s="1"/>
  <c r="BU43" i="1"/>
  <c r="BT43" i="1"/>
  <c r="BR35" i="1"/>
  <c r="BS60" i="1"/>
  <c r="BR60" i="1"/>
  <c r="BV60" i="1"/>
  <c r="CI30" i="1"/>
  <c r="CM30" i="1" s="1"/>
  <c r="CS30" i="1" s="1"/>
  <c r="BS30" i="1"/>
  <c r="BR30" i="1"/>
  <c r="BV30" i="1"/>
  <c r="CQ11" i="1"/>
  <c r="BA12" i="1"/>
  <c r="CY33" i="1"/>
  <c r="DA33" i="1" s="1"/>
  <c r="CQ29" i="1"/>
  <c r="DI61" i="1"/>
  <c r="BJ57" i="1"/>
  <c r="BJ20" i="1"/>
  <c r="CQ33" i="1"/>
  <c r="DJ33" i="1" s="1"/>
  <c r="DJ20" i="1"/>
  <c r="BU84" i="1"/>
  <c r="BT84" i="1"/>
  <c r="AY84" i="1"/>
  <c r="BA84" i="1" s="1"/>
  <c r="DI84" i="1"/>
  <c r="CJ84" i="1"/>
  <c r="BJ56" i="1" l="1"/>
  <c r="BS56" i="1"/>
  <c r="BN56" i="1"/>
  <c r="DI41" i="1"/>
  <c r="BR53" i="1"/>
  <c r="BS4" i="1"/>
  <c r="BT4" i="1" s="1"/>
  <c r="CS15" i="1"/>
  <c r="BH57" i="1"/>
  <c r="CS41" i="1"/>
  <c r="BS53" i="1"/>
  <c r="BR4" i="1"/>
  <c r="BV51" i="1"/>
  <c r="BV53" i="1"/>
  <c r="BV4" i="1"/>
  <c r="BQ44" i="1"/>
  <c r="BA7" i="1"/>
  <c r="BN53" i="1"/>
  <c r="CS9" i="1"/>
  <c r="BS51" i="1"/>
  <c r="BR66" i="1"/>
  <c r="BN62" i="1"/>
  <c r="BO62" i="1" s="1"/>
  <c r="BP62" i="1" s="1"/>
  <c r="CA17" i="1"/>
  <c r="BX15" i="1"/>
  <c r="CB9" i="1"/>
  <c r="CC9" i="1" s="1"/>
  <c r="CD9" i="1" s="1"/>
  <c r="BI18" i="1"/>
  <c r="BA40" i="1"/>
  <c r="BG40" i="1" s="1"/>
  <c r="BJ36" i="1"/>
  <c r="BS36" i="1"/>
  <c r="BV46" i="1"/>
  <c r="BT24" i="1"/>
  <c r="BS45" i="1"/>
  <c r="DJ31" i="1"/>
  <c r="BR14" i="1"/>
  <c r="BS75" i="1"/>
  <c r="BU75" i="1" s="1"/>
  <c r="BA53" i="1"/>
  <c r="DI64" i="1"/>
  <c r="BR46" i="1"/>
  <c r="DI31" i="1"/>
  <c r="CF31" i="1" s="1"/>
  <c r="DJ61" i="1"/>
  <c r="CS60" i="1"/>
  <c r="CS32" i="1"/>
  <c r="BV56" i="1"/>
  <c r="BN45" i="1"/>
  <c r="DI10" i="1"/>
  <c r="BG43" i="1"/>
  <c r="BM43" i="1" s="1"/>
  <c r="AY41" i="1"/>
  <c r="BA41" i="1" s="1"/>
  <c r="BG41" i="1" s="1"/>
  <c r="BM41" i="1" s="1"/>
  <c r="DL30" i="1"/>
  <c r="BJ75" i="1"/>
  <c r="BJ66" i="1"/>
  <c r="DK38" i="1"/>
  <c r="BS17" i="1"/>
  <c r="BT17" i="1" s="1"/>
  <c r="BM18" i="1"/>
  <c r="BX70" i="1"/>
  <c r="BX54" i="1"/>
  <c r="BZ54" i="1" s="1"/>
  <c r="CB64" i="1"/>
  <c r="CC64" i="1" s="1"/>
  <c r="CD64" i="1" s="1"/>
  <c r="BH8" i="1"/>
  <c r="BJ45" i="1"/>
  <c r="BI8" i="1"/>
  <c r="AY64" i="1"/>
  <c r="BA64" i="1" s="1"/>
  <c r="BG64" i="1" s="1"/>
  <c r="BG42" i="1"/>
  <c r="BG9" i="1"/>
  <c r="BS46" i="1"/>
  <c r="BU46" i="1" s="1"/>
  <c r="BR56" i="1"/>
  <c r="DI12" i="1"/>
  <c r="CF8" i="1"/>
  <c r="BX31" i="1"/>
  <c r="CA31" i="1" s="1"/>
  <c r="BN75" i="1"/>
  <c r="BJ5" i="1"/>
  <c r="CM19" i="1"/>
  <c r="CF19" i="1" s="1"/>
  <c r="BG72" i="1"/>
  <c r="CS64" i="1"/>
  <c r="BA4" i="1"/>
  <c r="BG4" i="1" s="1"/>
  <c r="BM4" i="1" s="1"/>
  <c r="DK40" i="1"/>
  <c r="BH40" i="1" s="1"/>
  <c r="BX64" i="1"/>
  <c r="CA64" i="1" s="1"/>
  <c r="CB54" i="1"/>
  <c r="AY5" i="1"/>
  <c r="BA5" i="1" s="1"/>
  <c r="DI5" i="1"/>
  <c r="DJ5" i="1"/>
  <c r="DL48" i="1"/>
  <c r="DK48" i="1"/>
  <c r="CS5" i="1"/>
  <c r="BU62" i="1"/>
  <c r="BT62" i="1"/>
  <c r="CS31" i="1"/>
  <c r="BV68" i="1"/>
  <c r="BV66" i="1"/>
  <c r="DI67" i="1"/>
  <c r="DJ67" i="1"/>
  <c r="BV17" i="1"/>
  <c r="BR62" i="1"/>
  <c r="BH65" i="1"/>
  <c r="BG61" i="1"/>
  <c r="BM61" i="1" s="1"/>
  <c r="BV35" i="1"/>
  <c r="BU23" i="1"/>
  <c r="BJ68" i="1"/>
  <c r="BU17" i="1"/>
  <c r="DL60" i="1"/>
  <c r="BN35" i="1"/>
  <c r="BA19" i="1"/>
  <c r="BG68" i="1"/>
  <c r="BM68" i="1" s="1"/>
  <c r="BO17" i="1"/>
  <c r="BP17" i="1" s="1"/>
  <c r="CA62" i="1"/>
  <c r="BN68" i="1"/>
  <c r="CA68" i="1" s="1"/>
  <c r="CF18" i="1"/>
  <c r="DJ10" i="1"/>
  <c r="BQ50" i="1"/>
  <c r="DL27" i="1"/>
  <c r="BJ51" i="1"/>
  <c r="BN66" i="1"/>
  <c r="CA66" i="1" s="1"/>
  <c r="BA73" i="1"/>
  <c r="CS40" i="1"/>
  <c r="DJ13" i="1"/>
  <c r="BG57" i="1"/>
  <c r="BV62" i="1"/>
  <c r="BJ62" i="1"/>
  <c r="BS35" i="1"/>
  <c r="BT35" i="1" s="1"/>
  <c r="BG56" i="1"/>
  <c r="BM56" i="1" s="1"/>
  <c r="BG66" i="1"/>
  <c r="BJ17" i="1"/>
  <c r="CS62" i="1"/>
  <c r="CF28" i="1"/>
  <c r="BH28" i="1"/>
  <c r="BI28" i="1"/>
  <c r="CF84" i="1"/>
  <c r="CF56" i="1"/>
  <c r="BH56" i="1"/>
  <c r="BI56" i="1"/>
  <c r="CF68" i="1"/>
  <c r="BH68" i="1"/>
  <c r="BI68" i="1"/>
  <c r="CF10" i="1"/>
  <c r="BH10" i="1"/>
  <c r="BI10" i="1"/>
  <c r="CF66" i="1"/>
  <c r="BH66" i="1"/>
  <c r="BI66" i="1"/>
  <c r="BG34" i="1"/>
  <c r="BG20" i="1"/>
  <c r="BG45" i="1"/>
  <c r="BG74" i="1"/>
  <c r="BM74" i="1" s="1"/>
  <c r="BG54" i="1"/>
  <c r="BG22" i="1"/>
  <c r="DI13" i="1"/>
  <c r="CF13" i="1" s="1"/>
  <c r="BI57" i="1"/>
  <c r="CF34" i="1"/>
  <c r="BH34" i="1"/>
  <c r="BI34" i="1"/>
  <c r="CF20" i="1"/>
  <c r="BH20" i="1"/>
  <c r="BI20" i="1"/>
  <c r="CF45" i="1"/>
  <c r="BI45" i="1"/>
  <c r="BH45" i="1"/>
  <c r="CF22" i="1"/>
  <c r="BH22" i="1"/>
  <c r="BI22" i="1"/>
  <c r="CF69" i="1"/>
  <c r="BI69" i="1"/>
  <c r="BH69" i="1"/>
  <c r="DJ62" i="1"/>
  <c r="AY62" i="1"/>
  <c r="BA62" i="1" s="1"/>
  <c r="BG62" i="1" s="1"/>
  <c r="BM62" i="1" s="1"/>
  <c r="DI62" i="1"/>
  <c r="BG60" i="1"/>
  <c r="BG55" i="1"/>
  <c r="BM55" i="1" s="1"/>
  <c r="CF61" i="1"/>
  <c r="BI61" i="1"/>
  <c r="BH61" i="1"/>
  <c r="CF64" i="1"/>
  <c r="BH64" i="1"/>
  <c r="BI64" i="1"/>
  <c r="CF42" i="1"/>
  <c r="BH42" i="1"/>
  <c r="BI42" i="1"/>
  <c r="CF9" i="1"/>
  <c r="BI9" i="1"/>
  <c r="BH9" i="1"/>
  <c r="CF43" i="1"/>
  <c r="BH43" i="1"/>
  <c r="BI43" i="1"/>
  <c r="CF41" i="1"/>
  <c r="BI41" i="1"/>
  <c r="BH41" i="1"/>
  <c r="CF74" i="1"/>
  <c r="BH74" i="1"/>
  <c r="BI74" i="1"/>
  <c r="CF55" i="1"/>
  <c r="BH55" i="1"/>
  <c r="BI55" i="1"/>
  <c r="CF72" i="1"/>
  <c r="BH72" i="1"/>
  <c r="BI72" i="1"/>
  <c r="BH60" i="1"/>
  <c r="BI60" i="1"/>
  <c r="BH4" i="1"/>
  <c r="BI4" i="1"/>
  <c r="BG46" i="1"/>
  <c r="BM46" i="1" s="1"/>
  <c r="BG28" i="1"/>
  <c r="BG51" i="1"/>
  <c r="BG10" i="1"/>
  <c r="BG23" i="1"/>
  <c r="BM23" i="1" s="1"/>
  <c r="BG73" i="1"/>
  <c r="CL76" i="1"/>
  <c r="CL77" i="1" s="1"/>
  <c r="CF51" i="1"/>
  <c r="BH51" i="1"/>
  <c r="BI51" i="1"/>
  <c r="CF12" i="1"/>
  <c r="CF26" i="1"/>
  <c r="CF23" i="1"/>
  <c r="BH23" i="1"/>
  <c r="BI23" i="1"/>
  <c r="CF54" i="1"/>
  <c r="BH54" i="1"/>
  <c r="BI54" i="1"/>
  <c r="CF73" i="1"/>
  <c r="BI73" i="1"/>
  <c r="BH73" i="1"/>
  <c r="BH16" i="1"/>
  <c r="BI16" i="1"/>
  <c r="BG69" i="1"/>
  <c r="BM69" i="1" s="1"/>
  <c r="CW76" i="1"/>
  <c r="CW77" i="1" s="1"/>
  <c r="BG16" i="1"/>
  <c r="BM16" i="1" s="1"/>
  <c r="BV63" i="1"/>
  <c r="BR63" i="1"/>
  <c r="CB11" i="1"/>
  <c r="CC11" i="1" s="1"/>
  <c r="CD11" i="1" s="1"/>
  <c r="CB12" i="1"/>
  <c r="CC12" i="1" s="1"/>
  <c r="CD12" i="1" s="1"/>
  <c r="CB25" i="1"/>
  <c r="CC25" i="1" s="1"/>
  <c r="CD25" i="1" s="1"/>
  <c r="CB60" i="1"/>
  <c r="CC60" i="1" s="1"/>
  <c r="CD60" i="1" s="1"/>
  <c r="CB38" i="1"/>
  <c r="CC38" i="1" s="1"/>
  <c r="CD38" i="1" s="1"/>
  <c r="CB40" i="1"/>
  <c r="CB27" i="1"/>
  <c r="CC27" i="1" s="1"/>
  <c r="CD27" i="1" s="1"/>
  <c r="CB33" i="1"/>
  <c r="CC33" i="1" s="1"/>
  <c r="CD33" i="1" s="1"/>
  <c r="CI76" i="1"/>
  <c r="CI77" i="1" s="1"/>
  <c r="CY76" i="1"/>
  <c r="CY77" i="1" s="1"/>
  <c r="CB44" i="1"/>
  <c r="CB39" i="1"/>
  <c r="CB14" i="1"/>
  <c r="CB67" i="1"/>
  <c r="CB49" i="1"/>
  <c r="CB13" i="1"/>
  <c r="CB29" i="1"/>
  <c r="CC29" i="1" s="1"/>
  <c r="CD29" i="1" s="1"/>
  <c r="CB61" i="1"/>
  <c r="CC61" i="1" s="1"/>
  <c r="CD61" i="1" s="1"/>
  <c r="BX38" i="1"/>
  <c r="CA38" i="1" s="1"/>
  <c r="CB26" i="1"/>
  <c r="CC26" i="1" s="1"/>
  <c r="CD26" i="1" s="1"/>
  <c r="CB10" i="1"/>
  <c r="CB21" i="1"/>
  <c r="CB6" i="1"/>
  <c r="CC6" i="1" s="1"/>
  <c r="CD6" i="1" s="1"/>
  <c r="CQ76" i="1"/>
  <c r="CQ77" i="1" s="1"/>
  <c r="CS4" i="1"/>
  <c r="CB32" i="1"/>
  <c r="CC32" i="1" s="1"/>
  <c r="CD32" i="1" s="1"/>
  <c r="CB50" i="1"/>
  <c r="CC50" i="1" s="1"/>
  <c r="CD50" i="1" s="1"/>
  <c r="CB30" i="1"/>
  <c r="CC30" i="1" s="1"/>
  <c r="CD30" i="1" s="1"/>
  <c r="DA76" i="1"/>
  <c r="DA77" i="1" s="1"/>
  <c r="BR15" i="1"/>
  <c r="BS15" i="1"/>
  <c r="BU15" i="1" s="1"/>
  <c r="BJ15" i="1"/>
  <c r="BN15" i="1"/>
  <c r="BO15" i="1" s="1"/>
  <c r="BP15" i="1" s="1"/>
  <c r="BV15" i="1"/>
  <c r="CB70" i="1"/>
  <c r="CC70" i="1" s="1"/>
  <c r="CD70" i="1" s="1"/>
  <c r="CB75" i="1"/>
  <c r="CB41" i="1"/>
  <c r="CB4" i="1"/>
  <c r="CB59" i="1"/>
  <c r="CC59" i="1" s="1"/>
  <c r="CD59" i="1" s="1"/>
  <c r="CB48" i="1"/>
  <c r="CC48" i="1" s="1"/>
  <c r="CD48" i="1" s="1"/>
  <c r="CB24" i="1"/>
  <c r="CC24" i="1" s="1"/>
  <c r="CD24" i="1" s="1"/>
  <c r="AY15" i="1"/>
  <c r="BA15" i="1" s="1"/>
  <c r="DI15" i="1"/>
  <c r="CB31" i="1"/>
  <c r="CC31" i="1" s="1"/>
  <c r="CD31" i="1" s="1"/>
  <c r="CB58" i="1"/>
  <c r="CC58" i="1" s="1"/>
  <c r="CD58" i="1" s="1"/>
  <c r="CB57" i="1"/>
  <c r="CC57" i="1" s="1"/>
  <c r="CD57" i="1" s="1"/>
  <c r="CB37" i="1"/>
  <c r="CB71" i="1"/>
  <c r="CC71" i="1" s="1"/>
  <c r="CD71" i="1" s="1"/>
  <c r="CB28" i="1"/>
  <c r="CC28" i="1" s="1"/>
  <c r="CD28" i="1" s="1"/>
  <c r="BS70" i="1"/>
  <c r="BN70" i="1"/>
  <c r="BV70" i="1"/>
  <c r="BR70" i="1"/>
  <c r="BJ70" i="1"/>
  <c r="DJ15" i="1"/>
  <c r="CB36" i="1"/>
  <c r="CB35" i="1"/>
  <c r="CM52" i="1"/>
  <c r="CS52" i="1" s="1"/>
  <c r="DJ70" i="1"/>
  <c r="DI70" i="1"/>
  <c r="AY70" i="1"/>
  <c r="BA70" i="1" s="1"/>
  <c r="BO22" i="1"/>
  <c r="BP22" i="1" s="1"/>
  <c r="DJ17" i="1"/>
  <c r="DI17" i="1"/>
  <c r="CS17" i="1"/>
  <c r="AY17" i="1"/>
  <c r="BA17" i="1" s="1"/>
  <c r="BN28" i="1"/>
  <c r="BS28" i="1"/>
  <c r="BT28" i="1" s="1"/>
  <c r="BX11" i="1"/>
  <c r="BX12" i="1"/>
  <c r="BX44" i="1"/>
  <c r="BX14" i="1"/>
  <c r="DK67" i="1"/>
  <c r="BI67" i="1" s="1"/>
  <c r="DK49" i="1"/>
  <c r="BX13" i="1"/>
  <c r="DK6" i="1"/>
  <c r="BX39" i="1"/>
  <c r="BX26" i="1"/>
  <c r="BX25" i="1"/>
  <c r="CA25" i="1" s="1"/>
  <c r="BX21" i="1"/>
  <c r="CA21" i="1" s="1"/>
  <c r="BX30" i="1"/>
  <c r="CA30" i="1" s="1"/>
  <c r="BX19" i="1"/>
  <c r="DL32" i="1"/>
  <c r="DK50" i="1"/>
  <c r="DL33" i="1"/>
  <c r="BX27" i="1"/>
  <c r="CA27" i="1" s="1"/>
  <c r="BQ47" i="1"/>
  <c r="BR47" i="1" s="1"/>
  <c r="BO30" i="1"/>
  <c r="BP30" i="1" s="1"/>
  <c r="BX60" i="1"/>
  <c r="CA60" i="1" s="1"/>
  <c r="BX29" i="1"/>
  <c r="CA29" i="1" s="1"/>
  <c r="BX61" i="1"/>
  <c r="BY61" i="1" s="1"/>
  <c r="BX40" i="1"/>
  <c r="BX58" i="1"/>
  <c r="BJ54" i="1"/>
  <c r="BN54" i="1"/>
  <c r="BO54" i="1" s="1"/>
  <c r="BP54" i="1" s="1"/>
  <c r="BR54" i="1"/>
  <c r="BV54" i="1"/>
  <c r="BS54" i="1"/>
  <c r="BU54" i="1" s="1"/>
  <c r="CC54" i="1"/>
  <c r="CD54" i="1" s="1"/>
  <c r="BJ28" i="1"/>
  <c r="BR36" i="1"/>
  <c r="BN59" i="1"/>
  <c r="BO59" i="1" s="1"/>
  <c r="BP59" i="1" s="1"/>
  <c r="BS59" i="1"/>
  <c r="BT59" i="1" s="1"/>
  <c r="BR28" i="1"/>
  <c r="BJ14" i="1"/>
  <c r="BU58" i="1"/>
  <c r="CS21" i="1"/>
  <c r="BU71" i="1"/>
  <c r="DL67" i="1"/>
  <c r="BN20" i="1"/>
  <c r="CA20" i="1" s="1"/>
  <c r="BV14" i="1"/>
  <c r="DL49" i="1"/>
  <c r="DL50" i="1"/>
  <c r="BV5" i="1"/>
  <c r="BV72" i="1"/>
  <c r="BJ72" i="1"/>
  <c r="DI36" i="1"/>
  <c r="DL53" i="1"/>
  <c r="BX32" i="1"/>
  <c r="CA32" i="1" s="1"/>
  <c r="BX67" i="1"/>
  <c r="BX50" i="1"/>
  <c r="BZ50" i="1" s="1"/>
  <c r="BX4" i="1"/>
  <c r="CA4" i="1" s="1"/>
  <c r="BX49" i="1"/>
  <c r="BX6" i="1"/>
  <c r="BY6" i="1" s="1"/>
  <c r="BX33" i="1"/>
  <c r="CA33" i="1" s="1"/>
  <c r="BX28" i="1"/>
  <c r="BX41" i="1"/>
  <c r="CA41" i="1" s="1"/>
  <c r="BJ59" i="1"/>
  <c r="BV36" i="1"/>
  <c r="BR59" i="1"/>
  <c r="BV28" i="1"/>
  <c r="CS71" i="1"/>
  <c r="DI21" i="1"/>
  <c r="DK32" i="1"/>
  <c r="CC20" i="1"/>
  <c r="CD20" i="1" s="1"/>
  <c r="BS20" i="1"/>
  <c r="BU20" i="1" s="1"/>
  <c r="BN5" i="1"/>
  <c r="BO5" i="1" s="1"/>
  <c r="BP5" i="1" s="1"/>
  <c r="CC72" i="1"/>
  <c r="CD72" i="1" s="1"/>
  <c r="BN72" i="1"/>
  <c r="CA72" i="1" s="1"/>
  <c r="DJ36" i="1"/>
  <c r="BN63" i="1"/>
  <c r="BX75" i="1"/>
  <c r="CA75" i="1" s="1"/>
  <c r="DK14" i="1"/>
  <c r="DL14" i="1"/>
  <c r="BX10" i="1"/>
  <c r="BN36" i="1"/>
  <c r="BO36" i="1" s="1"/>
  <c r="BP36" i="1" s="1"/>
  <c r="DJ26" i="1"/>
  <c r="BN14" i="1"/>
  <c r="BO14" i="1" s="1"/>
  <c r="BP14" i="1" s="1"/>
  <c r="BJ63" i="1"/>
  <c r="BS63" i="1"/>
  <c r="CS36" i="1"/>
  <c r="CS14" i="1"/>
  <c r="BX57" i="1"/>
  <c r="BX35" i="1"/>
  <c r="CA35" i="1" s="1"/>
  <c r="BX36" i="1"/>
  <c r="BM57" i="1"/>
  <c r="CM53" i="1"/>
  <c r="CS53" i="1" s="1"/>
  <c r="CJ53" i="1"/>
  <c r="CS39" i="1"/>
  <c r="DI39" i="1"/>
  <c r="AY39" i="1"/>
  <c r="BA39" i="1" s="1"/>
  <c r="DJ39" i="1"/>
  <c r="BJ39" i="1"/>
  <c r="BO7" i="1"/>
  <c r="BP7" i="1" s="1"/>
  <c r="CM7" i="1"/>
  <c r="CF7" i="1" s="1"/>
  <c r="CJ7" i="1"/>
  <c r="DJ37" i="1"/>
  <c r="CS37" i="1"/>
  <c r="AY37" i="1"/>
  <c r="BA37" i="1" s="1"/>
  <c r="DI37" i="1"/>
  <c r="DK7" i="1"/>
  <c r="DL7" i="1"/>
  <c r="CS7" i="1"/>
  <c r="AY71" i="1"/>
  <c r="BA71" i="1" s="1"/>
  <c r="DJ71" i="1"/>
  <c r="DI71" i="1"/>
  <c r="BU7" i="1"/>
  <c r="BT7" i="1"/>
  <c r="BV48" i="1"/>
  <c r="BR48" i="1"/>
  <c r="BJ48" i="1"/>
  <c r="BS48" i="1"/>
  <c r="BT48" i="1" s="1"/>
  <c r="BN48" i="1"/>
  <c r="BZ72" i="1"/>
  <c r="BN39" i="1"/>
  <c r="BV39" i="1"/>
  <c r="BT39" i="1"/>
  <c r="BU39" i="1"/>
  <c r="BR39" i="1"/>
  <c r="CC65" i="1"/>
  <c r="CD65" i="1" s="1"/>
  <c r="DJ63" i="1"/>
  <c r="DI63" i="1"/>
  <c r="AY63" i="1"/>
  <c r="BA63" i="1" s="1"/>
  <c r="BV52" i="1"/>
  <c r="BN52" i="1"/>
  <c r="CF67" i="1"/>
  <c r="BJ52" i="1"/>
  <c r="CM63" i="1"/>
  <c r="BX63" i="1" s="1"/>
  <c r="CJ63" i="1"/>
  <c r="DK52" i="1"/>
  <c r="BG52" i="1" s="1"/>
  <c r="DL52" i="1"/>
  <c r="DJ21" i="1"/>
  <c r="BS37" i="1"/>
  <c r="BN37" i="1"/>
  <c r="BV37" i="1"/>
  <c r="BR37" i="1"/>
  <c r="BJ37" i="1"/>
  <c r="DK63" i="1"/>
  <c r="DL63" i="1"/>
  <c r="AY44" i="1"/>
  <c r="BA44" i="1" s="1"/>
  <c r="DI44" i="1"/>
  <c r="AY14" i="1"/>
  <c r="BA14" i="1" s="1"/>
  <c r="DJ14" i="1"/>
  <c r="DI14" i="1"/>
  <c r="BV44" i="1"/>
  <c r="BR44" i="1"/>
  <c r="BS44" i="1"/>
  <c r="BN44" i="1"/>
  <c r="BJ44" i="1"/>
  <c r="DJ44" i="1"/>
  <c r="AY48" i="1"/>
  <c r="BA48" i="1" s="1"/>
  <c r="DJ48" i="1"/>
  <c r="DI48" i="1"/>
  <c r="CS44" i="1"/>
  <c r="DK44" i="1"/>
  <c r="DL44" i="1"/>
  <c r="CS48" i="1"/>
  <c r="BV19" i="1"/>
  <c r="BS19" i="1"/>
  <c r="BJ19" i="1"/>
  <c r="BR19" i="1"/>
  <c r="BN19" i="1"/>
  <c r="DL47" i="1"/>
  <c r="DK47" i="1"/>
  <c r="CM47" i="1"/>
  <c r="CS47" i="1" s="1"/>
  <c r="CJ47" i="1"/>
  <c r="DJ47" i="1"/>
  <c r="AY47" i="1"/>
  <c r="BA47" i="1" s="1"/>
  <c r="DI47" i="1"/>
  <c r="AY59" i="1"/>
  <c r="BA59" i="1" s="1"/>
  <c r="DI59" i="1"/>
  <c r="DJ59" i="1"/>
  <c r="CF4" i="1"/>
  <c r="AY24" i="1"/>
  <c r="BA24" i="1" s="1"/>
  <c r="DI24" i="1"/>
  <c r="CS24" i="1"/>
  <c r="AY35" i="1"/>
  <c r="BA35" i="1" s="1"/>
  <c r="DI35" i="1"/>
  <c r="DJ35" i="1"/>
  <c r="DJ24" i="1"/>
  <c r="AY75" i="1"/>
  <c r="BA75" i="1" s="1"/>
  <c r="BG75" i="1" s="1"/>
  <c r="DJ75" i="1"/>
  <c r="DI75" i="1"/>
  <c r="BQ49" i="1"/>
  <c r="BR49" i="1" s="1"/>
  <c r="AY32" i="1"/>
  <c r="BA32" i="1" s="1"/>
  <c r="DI32" i="1"/>
  <c r="AY30" i="1"/>
  <c r="BA30" i="1" s="1"/>
  <c r="DI30" i="1"/>
  <c r="CJ33" i="1"/>
  <c r="CS6" i="1"/>
  <c r="BT6" i="1"/>
  <c r="BU6" i="1"/>
  <c r="AY6" i="1"/>
  <c r="BA6" i="1" s="1"/>
  <c r="DI6" i="1"/>
  <c r="BN65" i="1"/>
  <c r="CJ6" i="1"/>
  <c r="AY58" i="1"/>
  <c r="BA58" i="1" s="1"/>
  <c r="DI58" i="1"/>
  <c r="DJ58" i="1"/>
  <c r="BQ13" i="1"/>
  <c r="BV13" i="1" s="1"/>
  <c r="CS13" i="1"/>
  <c r="CS38" i="1"/>
  <c r="CJ31" i="1"/>
  <c r="BM66" i="1"/>
  <c r="BJ65" i="1"/>
  <c r="BM65" i="1" s="1"/>
  <c r="BR65" i="1"/>
  <c r="BM73" i="1"/>
  <c r="CJ10" i="1"/>
  <c r="CJ25" i="1"/>
  <c r="BV65" i="1"/>
  <c r="BQ40" i="1"/>
  <c r="BR40" i="1" s="1"/>
  <c r="CJ13" i="1"/>
  <c r="CJ21" i="1"/>
  <c r="CS25" i="1"/>
  <c r="CJ40" i="1"/>
  <c r="BM22" i="1"/>
  <c r="DK19" i="1"/>
  <c r="DL19" i="1"/>
  <c r="BU4" i="1"/>
  <c r="BT52" i="1"/>
  <c r="BU52" i="1"/>
  <c r="CJ26" i="1"/>
  <c r="CJ11" i="1"/>
  <c r="CS49" i="1"/>
  <c r="BT73" i="1"/>
  <c r="BU73" i="1"/>
  <c r="BT72" i="1"/>
  <c r="BU72" i="1"/>
  <c r="BT69" i="1"/>
  <c r="BU69" i="1"/>
  <c r="BT53" i="1"/>
  <c r="BU53" i="1"/>
  <c r="BO4" i="1"/>
  <c r="BP4" i="1" s="1"/>
  <c r="BM42" i="1"/>
  <c r="BM9" i="1"/>
  <c r="BM20" i="1"/>
  <c r="CJ27" i="1"/>
  <c r="CJ50" i="1"/>
  <c r="BM45" i="1"/>
  <c r="CS29" i="1"/>
  <c r="CS27" i="1"/>
  <c r="CS50" i="1"/>
  <c r="BO73" i="1"/>
  <c r="BP73" i="1" s="1"/>
  <c r="BO69" i="1"/>
  <c r="BP69" i="1" s="1"/>
  <c r="BO53" i="1"/>
  <c r="BP53" i="1" s="1"/>
  <c r="CJ32" i="1"/>
  <c r="CJ61" i="1"/>
  <c r="CS33" i="1"/>
  <c r="CF40" i="1"/>
  <c r="BY50" i="1"/>
  <c r="BS67" i="1"/>
  <c r="BR67" i="1"/>
  <c r="BV67" i="1"/>
  <c r="CC67" i="1"/>
  <c r="CD67" i="1" s="1"/>
  <c r="BN67" i="1"/>
  <c r="BJ67" i="1"/>
  <c r="BU61" i="1"/>
  <c r="BT61" i="1"/>
  <c r="BZ20" i="1"/>
  <c r="BY20" i="1"/>
  <c r="BT38" i="1"/>
  <c r="BU38" i="1"/>
  <c r="CA16" i="1"/>
  <c r="BO16" i="1"/>
  <c r="BP16" i="1" s="1"/>
  <c r="BU16" i="1"/>
  <c r="BT16" i="1"/>
  <c r="AY49" i="1"/>
  <c r="BA49" i="1" s="1"/>
  <c r="DI49" i="1"/>
  <c r="BU64" i="1"/>
  <c r="BT64" i="1"/>
  <c r="CA56" i="1"/>
  <c r="AY38" i="1"/>
  <c r="BA38" i="1" s="1"/>
  <c r="DI38" i="1"/>
  <c r="CS26" i="1"/>
  <c r="DL26" i="1"/>
  <c r="DK26" i="1"/>
  <c r="BU27" i="1"/>
  <c r="BT27" i="1"/>
  <c r="BU57" i="1"/>
  <c r="BT57" i="1"/>
  <c r="DK11" i="1"/>
  <c r="CS11" i="1"/>
  <c r="DL11" i="1"/>
  <c r="CA23" i="1"/>
  <c r="BT31" i="1"/>
  <c r="BU31" i="1"/>
  <c r="BT20" i="1"/>
  <c r="BO75" i="1"/>
  <c r="BP75" i="1" s="1"/>
  <c r="BT75" i="1"/>
  <c r="CA74" i="1"/>
  <c r="BO74" i="1"/>
  <c r="BP74" i="1" s="1"/>
  <c r="BU74" i="1"/>
  <c r="BT74" i="1"/>
  <c r="BU65" i="1"/>
  <c r="BT65" i="1"/>
  <c r="CJ30" i="1"/>
  <c r="DJ49" i="1"/>
  <c r="CJ60" i="1"/>
  <c r="BM60" i="1"/>
  <c r="CJ67" i="1"/>
  <c r="CS67" i="1"/>
  <c r="CF60" i="1"/>
  <c r="AY50" i="1"/>
  <c r="BA50" i="1" s="1"/>
  <c r="DI50" i="1"/>
  <c r="BO25" i="1"/>
  <c r="BP25" i="1" s="1"/>
  <c r="BZ68" i="1"/>
  <c r="BY68" i="1"/>
  <c r="BO64" i="1"/>
  <c r="BP64" i="1" s="1"/>
  <c r="AY33" i="1"/>
  <c r="BA33" i="1" s="1"/>
  <c r="DI33" i="1"/>
  <c r="AY29" i="1"/>
  <c r="BA29" i="1" s="1"/>
  <c r="DI29" i="1"/>
  <c r="AY11" i="1"/>
  <c r="BA11" i="1" s="1"/>
  <c r="DI11" i="1"/>
  <c r="BT60" i="1"/>
  <c r="BU60" i="1"/>
  <c r="BO35" i="1"/>
  <c r="BP35" i="1" s="1"/>
  <c r="BU35" i="1"/>
  <c r="BT11" i="1"/>
  <c r="BU11" i="1"/>
  <c r="BO46" i="1"/>
  <c r="BP46" i="1" s="1"/>
  <c r="CA46" i="1"/>
  <c r="AY27" i="1"/>
  <c r="BA27" i="1" s="1"/>
  <c r="DI27" i="1"/>
  <c r="BO31" i="1"/>
  <c r="BP31" i="1" s="1"/>
  <c r="BT32" i="1"/>
  <c r="BU32" i="1"/>
  <c r="BO56" i="1"/>
  <c r="BP56" i="1" s="1"/>
  <c r="BU56" i="1"/>
  <c r="BT56" i="1"/>
  <c r="CA51" i="1"/>
  <c r="CA45" i="1"/>
  <c r="BO45" i="1"/>
  <c r="BP45" i="1" s="1"/>
  <c r="BO11" i="1"/>
  <c r="BP11" i="1" s="1"/>
  <c r="BU10" i="1"/>
  <c r="BT10" i="1"/>
  <c r="BT26" i="1"/>
  <c r="BU26" i="1"/>
  <c r="BU5" i="1"/>
  <c r="BT5" i="1"/>
  <c r="CA48" i="1"/>
  <c r="BO48" i="1"/>
  <c r="BP48" i="1" s="1"/>
  <c r="BO55" i="1"/>
  <c r="BP55" i="1" s="1"/>
  <c r="BM34" i="1"/>
  <c r="CJ12" i="1"/>
  <c r="DJ11" i="1"/>
  <c r="CJ29" i="1"/>
  <c r="BT30" i="1"/>
  <c r="BU30" i="1"/>
  <c r="BU21" i="1"/>
  <c r="BT21" i="1"/>
  <c r="CA55" i="1"/>
  <c r="BU36" i="1"/>
  <c r="BT36" i="1"/>
  <c r="BU12" i="1"/>
  <c r="BT12" i="1"/>
  <c r="BO28" i="1"/>
  <c r="BP28" i="1" s="1"/>
  <c r="BO29" i="1"/>
  <c r="BP29" i="1" s="1"/>
  <c r="BS50" i="1"/>
  <c r="BR50" i="1"/>
  <c r="BV50" i="1"/>
  <c r="BN50" i="1"/>
  <c r="CA71" i="1"/>
  <c r="BO18" i="1"/>
  <c r="BP18" i="1" s="1"/>
  <c r="CA18" i="1"/>
  <c r="BU18" i="1"/>
  <c r="BT18" i="1"/>
  <c r="BU45" i="1"/>
  <c r="BT45" i="1"/>
  <c r="BO38" i="1"/>
  <c r="BP38" i="1" s="1"/>
  <c r="CA9" i="1"/>
  <c r="BO68" i="1"/>
  <c r="BP68" i="1" s="1"/>
  <c r="BO21" i="1"/>
  <c r="BP21" i="1" s="1"/>
  <c r="DK12" i="1"/>
  <c r="CS12" i="1"/>
  <c r="DL12" i="1"/>
  <c r="BT25" i="1"/>
  <c r="BU25" i="1"/>
  <c r="BU14" i="1"/>
  <c r="BT14" i="1"/>
  <c r="BO51" i="1"/>
  <c r="BP51" i="1" s="1"/>
  <c r="CA15" i="1"/>
  <c r="BU55" i="1"/>
  <c r="BT55" i="1"/>
  <c r="BM64" i="1"/>
  <c r="CJ38" i="1"/>
  <c r="BM10" i="1"/>
  <c r="DJ29" i="1"/>
  <c r="AY25" i="1"/>
  <c r="BA25" i="1" s="1"/>
  <c r="DI25" i="1"/>
  <c r="BT33" i="1"/>
  <c r="BU33" i="1"/>
  <c r="BO57" i="1"/>
  <c r="BP57" i="1" s="1"/>
  <c r="CA57" i="1"/>
  <c r="BU68" i="1"/>
  <c r="BT68" i="1"/>
  <c r="BO32" i="1"/>
  <c r="BP32" i="1" s="1"/>
  <c r="BT29" i="1"/>
  <c r="BU29" i="1"/>
  <c r="BU51" i="1"/>
  <c r="BT51" i="1"/>
  <c r="BT15" i="1"/>
  <c r="BU66" i="1"/>
  <c r="BT66" i="1"/>
  <c r="BZ65" i="1"/>
  <c r="BY65" i="1"/>
  <c r="DJ50" i="1"/>
  <c r="CJ49" i="1"/>
  <c r="BJ50" i="1"/>
  <c r="CA84" i="1"/>
  <c r="CA6" i="1" l="1"/>
  <c r="BM28" i="1"/>
  <c r="BM51" i="1"/>
  <c r="BU28" i="1"/>
  <c r="BU48" i="1"/>
  <c r="BO66" i="1"/>
  <c r="BP66" i="1" s="1"/>
  <c r="BG39" i="1"/>
  <c r="BM54" i="1"/>
  <c r="BO20" i="1"/>
  <c r="BP20" i="1" s="1"/>
  <c r="BT46" i="1"/>
  <c r="CA54" i="1"/>
  <c r="BG31" i="1"/>
  <c r="BM31" i="1" s="1"/>
  <c r="BY54" i="1"/>
  <c r="BI19" i="1"/>
  <c r="CB19" i="1"/>
  <c r="CC19" i="1" s="1"/>
  <c r="CD19" i="1" s="1"/>
  <c r="BI40" i="1"/>
  <c r="BH31" i="1"/>
  <c r="BG5" i="1"/>
  <c r="BM5" i="1" s="1"/>
  <c r="BG35" i="1"/>
  <c r="BI31" i="1"/>
  <c r="BH5" i="1"/>
  <c r="CF5" i="1"/>
  <c r="BI5" i="1"/>
  <c r="BY60" i="1"/>
  <c r="CA5" i="1"/>
  <c r="BT54" i="1"/>
  <c r="CS19" i="1"/>
  <c r="BG71" i="1"/>
  <c r="BG48" i="1"/>
  <c r="BM48" i="1" s="1"/>
  <c r="BG63" i="1"/>
  <c r="CA28" i="1"/>
  <c r="BG25" i="1"/>
  <c r="BM25" i="1" s="1"/>
  <c r="CA63" i="1"/>
  <c r="CF47" i="1"/>
  <c r="BH47" i="1"/>
  <c r="BI47" i="1"/>
  <c r="CF11" i="1"/>
  <c r="BH11" i="1"/>
  <c r="BI11" i="1"/>
  <c r="CF33" i="1"/>
  <c r="BI33" i="1"/>
  <c r="BH33" i="1"/>
  <c r="CF50" i="1"/>
  <c r="BH50" i="1"/>
  <c r="BI50" i="1"/>
  <c r="CF32" i="1"/>
  <c r="BH32" i="1"/>
  <c r="BI32" i="1"/>
  <c r="CF75" i="1"/>
  <c r="BH75" i="1"/>
  <c r="BI75" i="1"/>
  <c r="CF24" i="1"/>
  <c r="BH24" i="1"/>
  <c r="BI24" i="1"/>
  <c r="CF59" i="1"/>
  <c r="BH59" i="1"/>
  <c r="BI59" i="1"/>
  <c r="CF48" i="1"/>
  <c r="BH48" i="1"/>
  <c r="BI48" i="1"/>
  <c r="CF44" i="1"/>
  <c r="BH44" i="1"/>
  <c r="BI44" i="1"/>
  <c r="CF71" i="1"/>
  <c r="BH71" i="1"/>
  <c r="BI71" i="1"/>
  <c r="CF39" i="1"/>
  <c r="BH39" i="1"/>
  <c r="BI39" i="1"/>
  <c r="CF21" i="1"/>
  <c r="BI21" i="1"/>
  <c r="BH21" i="1"/>
  <c r="CF36" i="1"/>
  <c r="BH36" i="1"/>
  <c r="BI36" i="1"/>
  <c r="BI13" i="1"/>
  <c r="BH13" i="1"/>
  <c r="BG49" i="1"/>
  <c r="CJ76" i="1"/>
  <c r="CJ77" i="1" s="1"/>
  <c r="BG6" i="1"/>
  <c r="BM6" i="1" s="1"/>
  <c r="BG17" i="1"/>
  <c r="BG15" i="1"/>
  <c r="BH52" i="1"/>
  <c r="BG21" i="1"/>
  <c r="BM21" i="1" s="1"/>
  <c r="BG19" i="1"/>
  <c r="BM19" i="1" s="1"/>
  <c r="BG36" i="1"/>
  <c r="BG13" i="1"/>
  <c r="CF29" i="1"/>
  <c r="BI29" i="1"/>
  <c r="BH29" i="1"/>
  <c r="CF38" i="1"/>
  <c r="BH38" i="1"/>
  <c r="BI38" i="1"/>
  <c r="CF30" i="1"/>
  <c r="BH30" i="1"/>
  <c r="BI30" i="1"/>
  <c r="BG27" i="1"/>
  <c r="BM27" i="1" s="1"/>
  <c r="CF49" i="1"/>
  <c r="BI49" i="1"/>
  <c r="BH49" i="1"/>
  <c r="CF6" i="1"/>
  <c r="BH6" i="1"/>
  <c r="BI6" i="1"/>
  <c r="BH63" i="1"/>
  <c r="BI63" i="1"/>
  <c r="CF15" i="1"/>
  <c r="BH15" i="1"/>
  <c r="BI15" i="1"/>
  <c r="BG29" i="1"/>
  <c r="BG38" i="1"/>
  <c r="BG58" i="1"/>
  <c r="BM58" i="1" s="1"/>
  <c r="BG30" i="1"/>
  <c r="BM30" i="1" s="1"/>
  <c r="BG47" i="1"/>
  <c r="BG14" i="1"/>
  <c r="BG37" i="1"/>
  <c r="BM37" i="1" s="1"/>
  <c r="BI52" i="1"/>
  <c r="BH26" i="1"/>
  <c r="BI53" i="1"/>
  <c r="CF17" i="1"/>
  <c r="BI17" i="1"/>
  <c r="BH17" i="1"/>
  <c r="CF70" i="1"/>
  <c r="BH70" i="1"/>
  <c r="BI70" i="1"/>
  <c r="BI26" i="1"/>
  <c r="BH12" i="1"/>
  <c r="BG67" i="1"/>
  <c r="BM67" i="1" s="1"/>
  <c r="BG53" i="1"/>
  <c r="BM53" i="1" s="1"/>
  <c r="BH67" i="1"/>
  <c r="BH53" i="1"/>
  <c r="BH19" i="1"/>
  <c r="CF27" i="1"/>
  <c r="BH27" i="1"/>
  <c r="BI27" i="1"/>
  <c r="CF58" i="1"/>
  <c r="BH58" i="1"/>
  <c r="BI58" i="1"/>
  <c r="CF37" i="1"/>
  <c r="BI37" i="1"/>
  <c r="BH37" i="1"/>
  <c r="CF25" i="1"/>
  <c r="BI25" i="1"/>
  <c r="BH25" i="1"/>
  <c r="CF35" i="1"/>
  <c r="BH35" i="1"/>
  <c r="BI35" i="1"/>
  <c r="CF14" i="1"/>
  <c r="BH14" i="1"/>
  <c r="BI14" i="1"/>
  <c r="BI7" i="1"/>
  <c r="BH7" i="1"/>
  <c r="BH62" i="1"/>
  <c r="BI62" i="1"/>
  <c r="CF62" i="1"/>
  <c r="BG11" i="1"/>
  <c r="BM11" i="1" s="1"/>
  <c r="BG33" i="1"/>
  <c r="BM33" i="1" s="1"/>
  <c r="BG50" i="1"/>
  <c r="BG32" i="1"/>
  <c r="BM32" i="1" s="1"/>
  <c r="BG24" i="1"/>
  <c r="BM24" i="1" s="1"/>
  <c r="BG59" i="1"/>
  <c r="BM59" i="1" s="1"/>
  <c r="BJ47" i="1"/>
  <c r="BG44" i="1"/>
  <c r="BM44" i="1" s="1"/>
  <c r="BG70" i="1"/>
  <c r="BM70" i="1" s="1"/>
  <c r="BI12" i="1"/>
  <c r="BG12" i="1"/>
  <c r="BM12" i="1" s="1"/>
  <c r="BG7" i="1"/>
  <c r="BM7" i="1" s="1"/>
  <c r="BG26" i="1"/>
  <c r="BM26" i="1" s="1"/>
  <c r="CM76" i="1"/>
  <c r="CM77" i="1" s="1"/>
  <c r="BX52" i="1"/>
  <c r="CA52" i="1" s="1"/>
  <c r="CF52" i="1"/>
  <c r="BM15" i="1"/>
  <c r="CB52" i="1"/>
  <c r="CC52" i="1" s="1"/>
  <c r="CD52" i="1" s="1"/>
  <c r="CB53" i="1"/>
  <c r="CC53" i="1" s="1"/>
  <c r="CD53" i="1" s="1"/>
  <c r="CB7" i="1"/>
  <c r="CC7" i="1" s="1"/>
  <c r="CD7" i="1" s="1"/>
  <c r="BT70" i="1"/>
  <c r="BU70" i="1"/>
  <c r="CB47" i="1"/>
  <c r="BO70" i="1"/>
  <c r="BP70" i="1" s="1"/>
  <c r="CA70" i="1"/>
  <c r="BM17" i="1"/>
  <c r="CB63" i="1"/>
  <c r="CC63" i="1" s="1"/>
  <c r="CD63" i="1" s="1"/>
  <c r="CA14" i="1"/>
  <c r="BN47" i="1"/>
  <c r="BM71" i="1"/>
  <c r="CA36" i="1"/>
  <c r="BZ61" i="1"/>
  <c r="BU59" i="1"/>
  <c r="BO52" i="1"/>
  <c r="BP52" i="1" s="1"/>
  <c r="BS47" i="1"/>
  <c r="BU47" i="1" s="1"/>
  <c r="BV47" i="1"/>
  <c r="CA61" i="1"/>
  <c r="BO72" i="1"/>
  <c r="BP72" i="1" s="1"/>
  <c r="CC47" i="1"/>
  <c r="CD47" i="1" s="1"/>
  <c r="CF53" i="1"/>
  <c r="BZ60" i="1"/>
  <c r="BM52" i="1"/>
  <c r="BM72" i="1"/>
  <c r="CA65" i="1"/>
  <c r="BO63" i="1"/>
  <c r="BP63" i="1" s="1"/>
  <c r="BX7" i="1"/>
  <c r="CA7" i="1" s="1"/>
  <c r="BY57" i="1"/>
  <c r="BZ57" i="1"/>
  <c r="BX53" i="1"/>
  <c r="BT63" i="1"/>
  <c r="BU63" i="1"/>
  <c r="BX47" i="1"/>
  <c r="BM39" i="1"/>
  <c r="BM36" i="1"/>
  <c r="CF63" i="1"/>
  <c r="CA39" i="1"/>
  <c r="BO39" i="1"/>
  <c r="BP39" i="1" s="1"/>
  <c r="CS63" i="1"/>
  <c r="CS76" i="1" s="1"/>
  <c r="CS77" i="1" s="1"/>
  <c r="BM63" i="1"/>
  <c r="BZ18" i="1"/>
  <c r="BY18" i="1"/>
  <c r="BZ52" i="1"/>
  <c r="BT37" i="1"/>
  <c r="BU37" i="1"/>
  <c r="CA37" i="1"/>
  <c r="BO37" i="1"/>
  <c r="BP37" i="1" s="1"/>
  <c r="BJ49" i="1"/>
  <c r="BM49" i="1" s="1"/>
  <c r="BS49" i="1"/>
  <c r="BT49" i="1" s="1"/>
  <c r="BO65" i="1"/>
  <c r="BP65" i="1" s="1"/>
  <c r="BV49" i="1"/>
  <c r="BN49" i="1"/>
  <c r="BO49" i="1" s="1"/>
  <c r="BP49" i="1" s="1"/>
  <c r="BM14" i="1"/>
  <c r="CA44" i="1"/>
  <c r="BT44" i="1"/>
  <c r="BU44" i="1"/>
  <c r="BO44" i="1"/>
  <c r="BP44" i="1" s="1"/>
  <c r="BM47" i="1"/>
  <c r="BO47" i="1"/>
  <c r="BP47" i="1" s="1"/>
  <c r="BO19" i="1"/>
  <c r="BP19" i="1" s="1"/>
  <c r="BT19" i="1"/>
  <c r="BU19" i="1"/>
  <c r="BY49" i="1"/>
  <c r="BM35" i="1"/>
  <c r="BS40" i="1"/>
  <c r="BT40" i="1" s="1"/>
  <c r="BZ6" i="1"/>
  <c r="BM75" i="1"/>
  <c r="BR13" i="1"/>
  <c r="BN13" i="1"/>
  <c r="BN40" i="1"/>
  <c r="BJ13" i="1"/>
  <c r="BS13" i="1"/>
  <c r="BU13" i="1" s="1"/>
  <c r="BJ40" i="1"/>
  <c r="BM40" i="1" s="1"/>
  <c r="BV40" i="1"/>
  <c r="CA19" i="1"/>
  <c r="CA69" i="1"/>
  <c r="BY69" i="1"/>
  <c r="BZ69" i="1"/>
  <c r="CA73" i="1"/>
  <c r="BY73" i="1"/>
  <c r="BZ73" i="1"/>
  <c r="BO50" i="1"/>
  <c r="BP50" i="1" s="1"/>
  <c r="CA50" i="1"/>
  <c r="BZ58" i="1"/>
  <c r="BY58" i="1"/>
  <c r="CA58" i="1"/>
  <c r="BZ10" i="1"/>
  <c r="BY10" i="1"/>
  <c r="CA10" i="1"/>
  <c r="CA67" i="1"/>
  <c r="BO67" i="1"/>
  <c r="BP67" i="1" s="1"/>
  <c r="BU67" i="1"/>
  <c r="BT67" i="1"/>
  <c r="BU50" i="1"/>
  <c r="BT50" i="1"/>
  <c r="BZ59" i="1"/>
  <c r="BY59" i="1"/>
  <c r="CA11" i="1"/>
  <c r="BZ56" i="1"/>
  <c r="BY56" i="1"/>
  <c r="CA59" i="1"/>
  <c r="BZ55" i="1"/>
  <c r="BY55" i="1"/>
  <c r="BM29" i="1"/>
  <c r="BM50" i="1"/>
  <c r="BM38" i="1"/>
  <c r="BM13" i="1" l="1"/>
  <c r="BT47" i="1"/>
  <c r="BY52" i="1"/>
  <c r="CA47" i="1"/>
  <c r="BU40" i="1"/>
  <c r="BZ7" i="1"/>
  <c r="CA40" i="1"/>
  <c r="BY7" i="1"/>
  <c r="BY53" i="1"/>
  <c r="BZ53" i="1"/>
  <c r="CA53" i="1"/>
  <c r="BU49" i="1"/>
  <c r="CA49" i="1"/>
  <c r="BT13" i="1"/>
  <c r="BZ49" i="1"/>
  <c r="BO13" i="1"/>
  <c r="BP13" i="1" s="1"/>
  <c r="BO40" i="1"/>
  <c r="BP40" i="1" s="1"/>
  <c r="CA13" i="1"/>
  <c r="BZ12" i="1"/>
  <c r="BY12" i="1"/>
  <c r="CA12" i="1"/>
  <c r="BY26" i="1"/>
  <c r="BZ26" i="1"/>
  <c r="CA26" i="1"/>
  <c r="U19" i="3"/>
  <c r="W19" i="3" s="1"/>
  <c r="X19" i="3" s="1"/>
  <c r="L108" i="3"/>
  <c r="L107" i="3"/>
  <c r="L105" i="3"/>
  <c r="L104" i="3"/>
  <c r="L102" i="3"/>
  <c r="L101" i="3"/>
  <c r="L83" i="3"/>
  <c r="L84" i="3"/>
  <c r="L85" i="3"/>
  <c r="L86" i="3"/>
  <c r="L87" i="3"/>
  <c r="L88" i="3"/>
  <c r="L89" i="3"/>
  <c r="L90" i="3"/>
  <c r="L91" i="3"/>
  <c r="L92" i="3"/>
  <c r="L93" i="3"/>
  <c r="L94" i="3"/>
  <c r="L95" i="3"/>
  <c r="L96" i="3"/>
  <c r="L97" i="3"/>
  <c r="L98" i="3"/>
  <c r="L99" i="3"/>
  <c r="L82" i="3"/>
  <c r="L66" i="3"/>
  <c r="L67" i="3"/>
  <c r="L68" i="3"/>
  <c r="L69" i="3"/>
  <c r="L70" i="3"/>
  <c r="L71" i="3"/>
  <c r="L72" i="3"/>
  <c r="L73" i="3"/>
  <c r="L74" i="3"/>
  <c r="L75" i="3"/>
  <c r="L76" i="3"/>
  <c r="L77" i="3"/>
  <c r="L78" i="3"/>
  <c r="L79" i="3"/>
  <c r="L80" i="3"/>
  <c r="L65" i="3"/>
  <c r="L53" i="3"/>
  <c r="L54" i="3"/>
  <c r="L55" i="3"/>
  <c r="L56" i="3"/>
  <c r="L57" i="3"/>
  <c r="L58" i="3"/>
  <c r="L59" i="3"/>
  <c r="L60" i="3"/>
  <c r="L61" i="3"/>
  <c r="L62" i="3"/>
  <c r="L63" i="3"/>
  <c r="L52" i="3"/>
  <c r="L44" i="3"/>
  <c r="L45" i="3"/>
  <c r="L46" i="3"/>
  <c r="L47" i="3"/>
  <c r="L48" i="3"/>
  <c r="L49" i="3"/>
  <c r="L50" i="3"/>
  <c r="L43" i="3"/>
  <c r="L41" i="3"/>
  <c r="L40" i="3"/>
  <c r="J361" i="12"/>
  <c r="J360" i="12"/>
  <c r="C40" i="3"/>
  <c r="D40" i="3"/>
  <c r="C41" i="3"/>
  <c r="D41" i="3"/>
  <c r="C42" i="3"/>
  <c r="D42" i="3"/>
  <c r="C43" i="3"/>
  <c r="D43" i="3"/>
  <c r="C44" i="3"/>
  <c r="D44" i="3"/>
  <c r="C45" i="3"/>
  <c r="D45" i="3"/>
  <c r="C46" i="3"/>
  <c r="D46" i="3"/>
  <c r="C47" i="3"/>
  <c r="D47" i="3"/>
  <c r="C48" i="3"/>
  <c r="D48" i="3"/>
  <c r="C49" i="3"/>
  <c r="D49" i="3"/>
  <c r="J369" i="12"/>
  <c r="J368" i="12"/>
  <c r="J367" i="12"/>
  <c r="J366" i="12"/>
  <c r="J365" i="12"/>
  <c r="J364" i="12"/>
  <c r="J363" i="12"/>
  <c r="J362" i="12"/>
  <c r="C16" i="3"/>
  <c r="D16" i="3"/>
  <c r="E16" i="3"/>
  <c r="F16" i="3"/>
  <c r="G16" i="3"/>
  <c r="H16" i="3"/>
  <c r="I16" i="3"/>
  <c r="J16" i="3"/>
  <c r="B16" i="3"/>
  <c r="C17" i="3"/>
  <c r="D17" i="3"/>
  <c r="E17" i="3"/>
  <c r="F17" i="3"/>
  <c r="G17" i="3"/>
  <c r="H17" i="3"/>
  <c r="I17" i="3"/>
  <c r="J17" i="3"/>
  <c r="B17" i="3"/>
  <c r="C12" i="3"/>
  <c r="D12" i="3"/>
  <c r="E12" i="3"/>
  <c r="F12" i="3"/>
  <c r="G12" i="3"/>
  <c r="H12" i="3"/>
  <c r="I12" i="3"/>
  <c r="J12" i="3"/>
  <c r="K12" i="3"/>
  <c r="L12" i="3"/>
  <c r="M12" i="3"/>
  <c r="N12" i="3"/>
  <c r="O12" i="3"/>
  <c r="P12" i="3"/>
  <c r="B12" i="3"/>
  <c r="C13" i="3"/>
  <c r="D13" i="3"/>
  <c r="E13" i="3"/>
  <c r="F13" i="3"/>
  <c r="G13" i="3"/>
  <c r="H13" i="3"/>
  <c r="I13" i="3"/>
  <c r="J13" i="3"/>
  <c r="K13" i="3"/>
  <c r="L13" i="3"/>
  <c r="M13" i="3"/>
  <c r="N13" i="3"/>
  <c r="O13" i="3"/>
  <c r="P13" i="3"/>
  <c r="B13" i="3"/>
  <c r="U21" i="3"/>
  <c r="W20" i="3"/>
  <c r="W18" i="3"/>
  <c r="W17" i="3"/>
  <c r="W16" i="3"/>
  <c r="W15" i="3"/>
  <c r="W14" i="3"/>
  <c r="W13" i="3"/>
  <c r="W12" i="3"/>
  <c r="W11" i="3"/>
  <c r="W10" i="3"/>
  <c r="W9" i="3"/>
  <c r="W8" i="3"/>
  <c r="W7" i="3"/>
  <c r="BS80" i="1" l="1"/>
  <c r="BO79" i="1"/>
  <c r="BY79" i="1"/>
  <c r="O22" i="3"/>
  <c r="O21" i="3"/>
  <c r="O28" i="3" s="1"/>
  <c r="O24" i="3"/>
  <c r="O23" i="3"/>
  <c r="P21" i="3"/>
  <c r="P28" i="3" s="1"/>
  <c r="P24" i="3"/>
  <c r="P23" i="3"/>
  <c r="P22" i="3"/>
  <c r="D21" i="3"/>
  <c r="D28" i="3" s="1"/>
  <c r="D24" i="3"/>
  <c r="D22" i="3"/>
  <c r="D23" i="3"/>
  <c r="B24" i="3"/>
  <c r="B21" i="3"/>
  <c r="B28" i="3" s="1"/>
  <c r="B23" i="3"/>
  <c r="B22" i="3"/>
  <c r="M24" i="3"/>
  <c r="M23" i="3"/>
  <c r="M21" i="3"/>
  <c r="M28" i="3" s="1"/>
  <c r="M22" i="3"/>
  <c r="I24" i="3"/>
  <c r="I23" i="3"/>
  <c r="I22" i="3"/>
  <c r="I21" i="3"/>
  <c r="I28" i="3" s="1"/>
  <c r="E24" i="3"/>
  <c r="E23" i="3"/>
  <c r="E22" i="3"/>
  <c r="E21" i="3"/>
  <c r="E28" i="3" s="1"/>
  <c r="K22" i="3"/>
  <c r="K21" i="3"/>
  <c r="K28" i="3" s="1"/>
  <c r="K24" i="3"/>
  <c r="K23" i="3"/>
  <c r="H21" i="3"/>
  <c r="H28" i="3" s="1"/>
  <c r="H24" i="3"/>
  <c r="H23" i="3"/>
  <c r="H22" i="3"/>
  <c r="N24" i="3"/>
  <c r="N23" i="3"/>
  <c r="N22" i="3"/>
  <c r="N21" i="3"/>
  <c r="N28" i="3" s="1"/>
  <c r="J23" i="3"/>
  <c r="J22" i="3"/>
  <c r="J24" i="3"/>
  <c r="J21" i="3"/>
  <c r="J28" i="3" s="1"/>
  <c r="F23" i="3"/>
  <c r="F22" i="3"/>
  <c r="F21" i="3"/>
  <c r="F28" i="3" s="1"/>
  <c r="F24" i="3"/>
  <c r="G22" i="3"/>
  <c r="G21" i="3"/>
  <c r="G28" i="3" s="1"/>
  <c r="G24" i="3"/>
  <c r="G23" i="3"/>
  <c r="C22" i="3"/>
  <c r="C21" i="3"/>
  <c r="C28" i="3" s="1"/>
  <c r="C24" i="3"/>
  <c r="C23" i="3"/>
  <c r="L21" i="3"/>
  <c r="L28" i="3" s="1"/>
  <c r="L22" i="3"/>
  <c r="L24" i="3"/>
  <c r="L23" i="3"/>
  <c r="DG76" i="1" l="1"/>
  <c r="DG77" i="1" s="1"/>
  <c r="AV76" i="1"/>
  <c r="AV77" i="1" s="1"/>
  <c r="AW77" i="1"/>
  <c r="BK76" i="1" l="1"/>
  <c r="BK77" i="1" s="1"/>
  <c r="BK79" i="1" s="1"/>
  <c r="DJ76" i="1" l="1"/>
  <c r="DJ77" i="1" s="1"/>
  <c r="DL76" i="1"/>
  <c r="DL77" i="1" s="1"/>
  <c r="DK76" i="1"/>
  <c r="DK77" i="1" s="1"/>
  <c r="DI76" i="1"/>
  <c r="DI77" i="1" s="1"/>
  <c r="BA76" i="1"/>
  <c r="BA77" i="1" s="1"/>
  <c r="BJ76" i="1" l="1"/>
  <c r="BJ77" i="1" s="1"/>
  <c r="BS76" i="1"/>
  <c r="BS77" i="1" s="1"/>
  <c r="BJ79" i="1"/>
  <c r="CB76" i="1"/>
  <c r="CB77" i="1" s="1"/>
  <c r="BO80" i="1" l="1"/>
  <c r="CD80" i="1"/>
  <c r="CD79" i="1"/>
  <c r="CC76" i="1"/>
  <c r="CC77" i="1" s="1"/>
  <c r="BS79" i="1"/>
  <c r="BO76" i="1"/>
  <c r="BO77" i="1" s="1"/>
  <c r="BY80" i="1"/>
  <c r="BY76" i="1"/>
  <c r="BY77" i="1" s="1"/>
  <c r="BO81" i="1" l="1"/>
  <c r="CD81" i="1"/>
  <c r="BS81" i="1"/>
  <c r="BY81" i="1"/>
</calcChain>
</file>

<file path=xl/sharedStrings.xml><?xml version="1.0" encoding="utf-8"?>
<sst xmlns="http://schemas.openxmlformats.org/spreadsheetml/2006/main" count="2075" uniqueCount="645">
  <si>
    <t>Eq.</t>
  </si>
  <si>
    <t>41c-103b</t>
  </si>
  <si>
    <t>41c-118</t>
  </si>
  <si>
    <t>Thermal stability + T error</t>
  </si>
  <si>
    <t>Upper limit -T error</t>
  </si>
  <si>
    <t>mean</t>
  </si>
  <si>
    <t>min</t>
  </si>
  <si>
    <r>
      <rPr>
        <sz val="9"/>
        <color indexed="8"/>
        <rFont val="Arial"/>
        <family val="2"/>
      </rPr>
      <t>K, Mg, Ca, Al, Ti, Na, Si, Fe</t>
    </r>
    <r>
      <rPr>
        <vertAlign val="superscript"/>
        <sz val="9"/>
        <color indexed="8"/>
        <rFont val="Arial"/>
        <family val="2"/>
      </rPr>
      <t>a</t>
    </r>
  </si>
  <si>
    <r>
      <rPr>
        <sz val="9"/>
        <color indexed="8"/>
        <rFont val="Arial"/>
        <family val="2"/>
      </rPr>
      <t>a. Predictors: (Constant), K, Mg, Ca, Al, Ti, Na, Si, Fe</t>
    </r>
  </si>
  <si>
    <r>
      <rPr>
        <sz val="10"/>
        <color indexed="8"/>
        <rFont val="Courier New"/>
        <family val="3"/>
      </rPr>
      <t>GET DATA   /TYPE=XLS   /FILE='D:\Documenti\Lavoro\MyPapers\Progress\Amp_thermobarometry\Post-article papers dealing with amphibole\Submission\Super\OK1\R    egr-Mn\data.xls'   /SHEET=name 'whole'   /CELLRANGE=full   /READNAMES=on   /ASSUMEDSTRWIDTH=32767. &gt;Warning.  Command name: GET DATA &gt;(2101) The column contained no recognized type; defaulting to "Numeric[8,2]" &gt;* Column 11 &gt;Warning.  Command name: GET DATA &gt;(2101) The column contained no recognized type; defaulting to "Numeric[8,2]" &gt;* Column 21 REGRESSION   /MISSING LISTWISE   /STATISTICS COEFF OUTS R ANOVA   /CRITERIA=PIN(.05) POUT(.10)   /NOORIGIN   /DEPENDENT P   /METHOD=ENTER Si Ti Al Fe Mg Ca Na K.</t>
    </r>
  </si>
  <si>
    <r>
      <rPr>
        <sz val="9"/>
        <color indexed="8"/>
        <rFont val="Arial"/>
        <family val="2"/>
      </rPr>
      <t>18-Dec-2010 21:37:15</t>
    </r>
  </si>
  <si>
    <r>
      <rPr>
        <sz val="9"/>
        <color indexed="8"/>
        <rFont val="Arial"/>
        <family val="2"/>
      </rPr>
      <t xml:space="preserve">REGRESSION
  /MISSING LISTWISE
  /STATISTICS COEFF OUTS R ANOVA
  /CRITERIA=PIN(.05) POUT(.10)
  /NOORIGIN
  /DEPENDENT P
  /METHOD=ENTER Si Ti Al Fe Mg Ca Na K.
</t>
    </r>
  </si>
  <si>
    <r>
      <rPr>
        <sz val="9"/>
        <color indexed="8"/>
        <rFont val="Arial"/>
        <family val="2"/>
      </rPr>
      <t>0:00:00.015</t>
    </r>
  </si>
  <si>
    <r>
      <rPr>
        <sz val="9"/>
        <color indexed="8"/>
        <rFont val="Arial"/>
        <family val="2"/>
      </rPr>
      <t>4724 bytes</t>
    </r>
  </si>
  <si>
    <r>
      <rPr>
        <sz val="9"/>
        <color indexed="8"/>
        <rFont val="Arial"/>
        <family val="2"/>
      </rPr>
      <t>.947</t>
    </r>
    <r>
      <rPr>
        <vertAlign val="superscript"/>
        <sz val="9"/>
        <color indexed="8"/>
        <rFont val="Arial"/>
        <family val="2"/>
      </rPr>
      <t>a</t>
    </r>
  </si>
  <si>
    <r>
      <rPr>
        <sz val="10"/>
        <color indexed="8"/>
        <rFont val="Courier New"/>
        <family val="3"/>
      </rPr>
      <t>GET DATA   /TYPE=XLS   /FILE='D:\Documenti\Lavoro\MyPapers\Progress\Amp_thermobarometry\Post-article papers dealing with amphibole\Submission\Super\OK1\R    egr-Mn\data.xls'   /SHEET=name 'whole'   /CELLRANGE=full   /READNAMES=on   /ASSUMEDSTRWIDTH=32767. &gt;Warning.  Command name: GET DATA &gt;(2101) The column contained no recognized type; defaulting to "Numeric[8,2]" &gt;* Column 21 REGRESSION   /MISSING LISTWISE   /STATISTICS COEFF OUTS R ANOVA   /CRITERIA=PIN(.05) POUT(.10)   /NOORIGIN   /DEPENDENT lnP   /METHOD=ENTER Si Ti Al Fe Mg Ca Na K.</t>
    </r>
  </si>
  <si>
    <r>
      <rPr>
        <sz val="9"/>
        <color indexed="8"/>
        <rFont val="Arial"/>
        <family val="2"/>
      </rPr>
      <t>18-Dec-2010 21:38:49</t>
    </r>
  </si>
  <si>
    <r>
      <rPr>
        <sz val="9"/>
        <color indexed="8"/>
        <rFont val="Arial"/>
        <family val="2"/>
      </rPr>
      <t xml:space="preserve">REGRESSION
  /MISSING LISTWISE
  /STATISTICS COEFF OUTS R ANOVA
  /CRITERIA=PIN(.05) POUT(.10)
  /NOORIGIN
  /DEPENDENT lnP
  /METHOD=ENTER Si Ti Al Fe Mg Ca Na K.
</t>
    </r>
  </si>
  <si>
    <t>Mg#</t>
  </si>
  <si>
    <t>charge</t>
  </si>
  <si>
    <t>Species</t>
  </si>
  <si>
    <t>800/0.9/2</t>
  </si>
  <si>
    <t>H2O</t>
  </si>
  <si>
    <t>P1R/12</t>
  </si>
  <si>
    <t>D29/2</t>
  </si>
  <si>
    <t>M45b2</t>
  </si>
  <si>
    <t>M46a</t>
  </si>
  <si>
    <r>
      <rPr>
        <sz val="9"/>
        <color indexed="8"/>
        <rFont val="Arial"/>
        <family val="2"/>
      </rPr>
      <t>K, Fe, Ca, Na, Ti, Si, Al, Mg</t>
    </r>
    <r>
      <rPr>
        <vertAlign val="superscript"/>
        <sz val="9"/>
        <color indexed="8"/>
        <rFont val="Arial"/>
        <family val="2"/>
      </rPr>
      <t>a</t>
    </r>
  </si>
  <si>
    <r>
      <rPr>
        <sz val="9"/>
        <color indexed="8"/>
        <rFont val="Arial"/>
        <family val="2"/>
      </rPr>
      <t>a. Predictors: (Constant), K, Fe, Ca, Na, Ti, Si, Al, Mg</t>
    </r>
  </si>
  <si>
    <r>
      <rPr>
        <sz val="9"/>
        <color indexed="8"/>
        <rFont val="Arial"/>
        <family val="2"/>
      </rPr>
      <t>.944</t>
    </r>
    <r>
      <rPr>
        <vertAlign val="superscript"/>
        <sz val="9"/>
        <color indexed="8"/>
        <rFont val="Arial"/>
        <family val="2"/>
      </rPr>
      <t>a</t>
    </r>
  </si>
  <si>
    <r>
      <rPr>
        <sz val="9"/>
        <color indexed="8"/>
        <rFont val="Arial"/>
        <family val="2"/>
      </rPr>
      <t>b. Dependent Variable: LnH2O</t>
    </r>
  </si>
  <si>
    <t>NVA (2.3)</t>
  </si>
  <si>
    <r>
      <rPr>
        <sz val="9"/>
        <color indexed="8"/>
        <rFont val="Arial"/>
        <family val="2"/>
      </rPr>
      <t>.002</t>
    </r>
    <r>
      <rPr>
        <vertAlign val="superscript"/>
        <sz val="9"/>
        <color indexed="8"/>
        <rFont val="Arial"/>
        <family val="2"/>
      </rPr>
      <t>a</t>
    </r>
  </si>
  <si>
    <r>
      <rPr>
        <sz val="9"/>
        <color indexed="8"/>
        <rFont val="Arial"/>
        <family val="2"/>
      </rPr>
      <t>K, Mg, Ca, Si, Na, Al, Ti, Fe</t>
    </r>
    <r>
      <rPr>
        <vertAlign val="superscript"/>
        <sz val="9"/>
        <color indexed="8"/>
        <rFont val="Arial"/>
        <family val="2"/>
      </rPr>
      <t>a</t>
    </r>
  </si>
  <si>
    <r>
      <rPr>
        <sz val="9"/>
        <color indexed="8"/>
        <rFont val="Arial"/>
        <family val="2"/>
      </rPr>
      <t>a. Predictors: (Constant), K, Mg, Ca, Si, Na, Al, Ti, Fe</t>
    </r>
  </si>
  <si>
    <r>
      <rPr>
        <sz val="10"/>
        <color indexed="8"/>
        <rFont val="Courier New"/>
        <family val="3"/>
      </rPr>
      <t xml:space="preserve">[DataSet10] </t>
    </r>
  </si>
  <si>
    <r>
      <rPr>
        <sz val="10"/>
        <color indexed="8"/>
        <rFont val="Courier New"/>
        <family val="3"/>
      </rPr>
      <t xml:space="preserve">[DataSet11] </t>
    </r>
  </si>
  <si>
    <r>
      <rPr>
        <sz val="9"/>
        <color indexed="8"/>
        <rFont val="Arial"/>
        <family val="2"/>
      </rPr>
      <t>K, Ca, Mg, Si, Ti, Na, Fe, Al</t>
    </r>
    <r>
      <rPr>
        <vertAlign val="superscript"/>
        <sz val="9"/>
        <color indexed="8"/>
        <rFont val="Arial"/>
        <family val="2"/>
      </rPr>
      <t>a</t>
    </r>
  </si>
  <si>
    <r>
      <rPr>
        <sz val="9"/>
        <color indexed="8"/>
        <rFont val="Arial"/>
        <family val="2"/>
      </rPr>
      <t>a. Predictors: (Constant), K, Ca, Mg, Si, Ti, Na, Fe, Al</t>
    </r>
  </si>
  <si>
    <r>
      <rPr>
        <sz val="9"/>
        <color indexed="8"/>
        <rFont val="Arial"/>
        <family val="2"/>
      </rPr>
      <t>.972</t>
    </r>
    <r>
      <rPr>
        <vertAlign val="superscript"/>
        <sz val="9"/>
        <color indexed="8"/>
        <rFont val="Arial"/>
        <family val="2"/>
      </rPr>
      <t>a</t>
    </r>
  </si>
  <si>
    <r>
      <rPr>
        <sz val="9"/>
        <color indexed="8"/>
        <rFont val="Arial"/>
        <family val="2"/>
      </rPr>
      <t>lnT, Mg, Ca, K, Ti, Al, Na, Si, Fe</t>
    </r>
    <r>
      <rPr>
        <vertAlign val="superscript"/>
        <sz val="9"/>
        <color indexed="8"/>
        <rFont val="Arial"/>
        <family val="2"/>
      </rPr>
      <t>a</t>
    </r>
  </si>
  <si>
    <r>
      <rPr>
        <sz val="9"/>
        <color indexed="8"/>
        <rFont val="Arial"/>
        <family val="2"/>
      </rPr>
      <t>.973</t>
    </r>
    <r>
      <rPr>
        <vertAlign val="superscript"/>
        <sz val="9"/>
        <color indexed="8"/>
        <rFont val="Arial"/>
        <family val="2"/>
      </rPr>
      <t>a</t>
    </r>
  </si>
  <si>
    <r>
      <rPr>
        <sz val="9"/>
        <color indexed="8"/>
        <rFont val="Arial"/>
        <family val="2"/>
      </rPr>
      <t>a. Predictors: (Constant), lnT, Mg, Ca, K, Ti, Al, Na, Si, Fe</t>
    </r>
  </si>
  <si>
    <r>
      <rPr>
        <sz val="9"/>
        <color indexed="8"/>
        <rFont val="Arial"/>
        <family val="2"/>
      </rPr>
      <t>lnT</t>
    </r>
  </si>
  <si>
    <r>
      <rPr>
        <sz val="9"/>
        <color indexed="8"/>
        <rFont val="Arial"/>
        <family val="2"/>
      </rPr>
      <t>K, Al, Ca, Na, Fe, Ti, Si, Mg</t>
    </r>
    <r>
      <rPr>
        <vertAlign val="superscript"/>
        <sz val="9"/>
        <color indexed="8"/>
        <rFont val="Arial"/>
        <family val="2"/>
      </rPr>
      <t>a</t>
    </r>
  </si>
  <si>
    <r>
      <rPr>
        <sz val="9"/>
        <color indexed="8"/>
        <rFont val="Arial"/>
        <family val="2"/>
      </rPr>
      <t>a. Predictors: (Constant), K, Al, Ca, Na, Fe, Ti, Si, Mg</t>
    </r>
  </si>
  <si>
    <r>
      <rPr>
        <sz val="10"/>
        <color indexed="8"/>
        <rFont val="Courier New"/>
        <family val="3"/>
      </rPr>
      <t xml:space="preserve">[DataSet14] </t>
    </r>
  </si>
  <si>
    <r>
      <rPr>
        <sz val="9"/>
        <color indexed="8"/>
        <rFont val="Arial"/>
        <family val="2"/>
      </rPr>
      <t>.916</t>
    </r>
    <r>
      <rPr>
        <vertAlign val="superscript"/>
        <sz val="9"/>
        <color indexed="8"/>
        <rFont val="Arial"/>
        <family val="2"/>
      </rPr>
      <t>a</t>
    </r>
  </si>
  <si>
    <r>
      <rPr>
        <sz val="10"/>
        <color indexed="8"/>
        <rFont val="Courier New"/>
        <family val="3"/>
      </rPr>
      <t xml:space="preserve">[DataSet15] </t>
    </r>
  </si>
  <si>
    <r>
      <rPr>
        <sz val="10"/>
        <color indexed="8"/>
        <rFont val="Courier New"/>
        <family val="3"/>
      </rPr>
      <t xml:space="preserve">[DataSet19] </t>
    </r>
  </si>
  <si>
    <r>
      <rPr>
        <sz val="9"/>
        <color indexed="8"/>
        <rFont val="Arial"/>
        <family val="2"/>
      </rPr>
      <t>lnP, Ca, Mg, K, Ti, Na, Si, Fe, Al</t>
    </r>
    <r>
      <rPr>
        <vertAlign val="superscript"/>
        <sz val="9"/>
        <color indexed="8"/>
        <rFont val="Arial"/>
        <family val="2"/>
      </rPr>
      <t>a</t>
    </r>
  </si>
  <si>
    <r>
      <rPr>
        <sz val="9"/>
        <color indexed="8"/>
        <rFont val="Arial"/>
        <family val="2"/>
      </rPr>
      <t>a. Predictors: (Constant), lnP, Ca, Mg, K, Ti, Na, Si, Fe, Al</t>
    </r>
  </si>
  <si>
    <t>P1e</t>
  </si>
  <si>
    <t>P1b</t>
  </si>
  <si>
    <t>QFM</t>
  </si>
  <si>
    <t>NNO</t>
  </si>
  <si>
    <t>Reference</t>
  </si>
  <si>
    <t>∆NNO</t>
  </si>
  <si>
    <t>error</t>
  </si>
  <si>
    <t xml:space="preserve">T </t>
  </si>
  <si>
    <t>P</t>
  </si>
  <si>
    <t>Si</t>
  </si>
  <si>
    <t>Ti</t>
  </si>
  <si>
    <t>Al</t>
  </si>
  <si>
    <t>Fe</t>
  </si>
  <si>
    <t>Mn</t>
  </si>
  <si>
    <t>Mg</t>
  </si>
  <si>
    <t>Ca</t>
  </si>
  <si>
    <t>Na</t>
  </si>
  <si>
    <t>K</t>
  </si>
  <si>
    <t>CNM-75</t>
  </si>
  <si>
    <t>CNM-78</t>
  </si>
  <si>
    <t>CNM-77</t>
  </si>
  <si>
    <t>CNM-76</t>
  </si>
  <si>
    <t>CNM-51</t>
  </si>
  <si>
    <t>G-14b</t>
  </si>
  <si>
    <t>G-15a</t>
  </si>
  <si>
    <t>G-14a</t>
  </si>
  <si>
    <t>850/0.9/2</t>
  </si>
  <si>
    <t xml:space="preserve">LC10 </t>
  </si>
  <si>
    <t>B52</t>
  </si>
  <si>
    <t xml:space="preserve">LC6  </t>
  </si>
  <si>
    <t>HAB12</t>
  </si>
  <si>
    <t>M56</t>
  </si>
  <si>
    <t>M57</t>
  </si>
  <si>
    <t>HAB2</t>
  </si>
  <si>
    <t>HAB1</t>
  </si>
  <si>
    <t>PEM12-25</t>
  </si>
  <si>
    <t>sum</t>
  </si>
  <si>
    <t>N</t>
  </si>
  <si>
    <t>max</t>
  </si>
  <si>
    <t>Stability curve data</t>
  </si>
  <si>
    <t>Upper limit</t>
  </si>
  <si>
    <t>T</t>
  </si>
  <si>
    <t>Thermal stability</t>
  </si>
  <si>
    <t>Molar weights</t>
  </si>
  <si>
    <t>PM</t>
  </si>
  <si>
    <t>O</t>
  </si>
  <si>
    <t>X ox</t>
  </si>
  <si>
    <r>
      <t>SiO</t>
    </r>
    <r>
      <rPr>
        <b/>
        <vertAlign val="subscript"/>
        <sz val="10"/>
        <rFont val="Times New Roman"/>
        <family val="1"/>
      </rPr>
      <t>2</t>
    </r>
  </si>
  <si>
    <r>
      <t>TiO</t>
    </r>
    <r>
      <rPr>
        <b/>
        <vertAlign val="subscript"/>
        <sz val="10"/>
        <rFont val="Times New Roman"/>
        <family val="1"/>
      </rPr>
      <t>2</t>
    </r>
  </si>
  <si>
    <r>
      <t>Al</t>
    </r>
    <r>
      <rPr>
        <b/>
        <vertAlign val="subscript"/>
        <sz val="10"/>
        <rFont val="Times New Roman"/>
        <family val="1"/>
      </rPr>
      <t>2</t>
    </r>
    <r>
      <rPr>
        <b/>
        <sz val="10"/>
        <rFont val="Times New Roman"/>
        <family val="1"/>
      </rPr>
      <t>O</t>
    </r>
    <r>
      <rPr>
        <b/>
        <vertAlign val="subscript"/>
        <sz val="10"/>
        <rFont val="Times New Roman"/>
        <family val="1"/>
      </rPr>
      <t>3</t>
    </r>
  </si>
  <si>
    <t>Cr2O3</t>
  </si>
  <si>
    <t>FeO</t>
  </si>
  <si>
    <t>MnO</t>
  </si>
  <si>
    <t>MgO</t>
  </si>
  <si>
    <t>CaO</t>
  </si>
  <si>
    <r>
      <t>Na</t>
    </r>
    <r>
      <rPr>
        <b/>
        <vertAlign val="subscript"/>
        <sz val="10"/>
        <rFont val="Times New Roman"/>
        <family val="1"/>
      </rPr>
      <t>2</t>
    </r>
    <r>
      <rPr>
        <b/>
        <sz val="10"/>
        <rFont val="Times New Roman"/>
        <family val="1"/>
      </rPr>
      <t>O</t>
    </r>
  </si>
  <si>
    <r>
      <t>K</t>
    </r>
    <r>
      <rPr>
        <b/>
        <vertAlign val="subscript"/>
        <sz val="10"/>
        <rFont val="Times New Roman"/>
        <family val="1"/>
      </rPr>
      <t>2</t>
    </r>
    <r>
      <rPr>
        <b/>
        <sz val="10"/>
        <rFont val="Times New Roman"/>
        <family val="1"/>
      </rPr>
      <t>O</t>
    </r>
  </si>
  <si>
    <t>Cl</t>
  </si>
  <si>
    <r>
      <t>Fe</t>
    </r>
    <r>
      <rPr>
        <b/>
        <vertAlign val="subscript"/>
        <sz val="10"/>
        <rFont val="Times New Roman"/>
        <family val="1"/>
      </rPr>
      <t>2</t>
    </r>
    <r>
      <rPr>
        <b/>
        <sz val="10"/>
        <rFont val="Times New Roman"/>
        <family val="1"/>
      </rPr>
      <t>O</t>
    </r>
    <r>
      <rPr>
        <b/>
        <vertAlign val="subscript"/>
        <sz val="10"/>
        <rFont val="Times New Roman"/>
        <family val="1"/>
      </rPr>
      <t>3</t>
    </r>
  </si>
  <si>
    <t>CO2</t>
  </si>
  <si>
    <t>PA</t>
  </si>
  <si>
    <t>Cr</t>
  </si>
  <si>
    <t>Amphibole composition (wt%)</t>
  </si>
  <si>
    <t>moles in 100 g</t>
  </si>
  <si>
    <t>Si to Mg sum</t>
  </si>
  <si>
    <t>13 cations apfu</t>
  </si>
  <si>
    <t>Total</t>
  </si>
  <si>
    <t>Al#</t>
  </si>
  <si>
    <t>C</t>
  </si>
  <si>
    <t>F</t>
  </si>
  <si>
    <r>
      <rPr>
        <b/>
        <sz val="13"/>
        <color indexed="8"/>
        <rFont val="Arial Bold"/>
      </rPr>
      <t>Regression</t>
    </r>
  </si>
  <si>
    <r>
      <rPr>
        <b/>
        <sz val="9"/>
        <color indexed="8"/>
        <rFont val="Arial Bold"/>
      </rPr>
      <t>Notes</t>
    </r>
  </si>
  <si>
    <r>
      <rPr>
        <sz val="9"/>
        <color indexed="8"/>
        <rFont val="Arial"/>
        <family val="2"/>
      </rPr>
      <t>Output Created</t>
    </r>
  </si>
  <si>
    <r>
      <rPr>
        <sz val="9"/>
        <color indexed="8"/>
        <rFont val="Arial"/>
        <family val="2"/>
      </rPr>
      <t>Comments</t>
    </r>
  </si>
  <si>
    <r>
      <rPr>
        <sz val="9"/>
        <color indexed="8"/>
        <rFont val="Arial"/>
        <family val="2"/>
      </rPr>
      <t xml:space="preserve"> </t>
    </r>
  </si>
  <si>
    <r>
      <rPr>
        <sz val="9"/>
        <color indexed="8"/>
        <rFont val="Arial"/>
        <family val="2"/>
      </rPr>
      <t>Input</t>
    </r>
  </si>
  <si>
    <r>
      <rPr>
        <sz val="9"/>
        <color indexed="8"/>
        <rFont val="Arial"/>
        <family val="2"/>
      </rPr>
      <t>Active Dataset</t>
    </r>
  </si>
  <si>
    <r>
      <rPr>
        <sz val="9"/>
        <color indexed="8"/>
        <rFont val="Arial"/>
        <family val="2"/>
      </rPr>
      <t>DataSet2</t>
    </r>
  </si>
  <si>
    <r>
      <rPr>
        <sz val="9"/>
        <color indexed="8"/>
        <rFont val="Arial"/>
        <family val="2"/>
      </rPr>
      <t>Filter</t>
    </r>
  </si>
  <si>
    <r>
      <rPr>
        <sz val="9"/>
        <color indexed="8"/>
        <rFont val="Arial"/>
        <family val="2"/>
      </rPr>
      <t>&lt;none&gt;</t>
    </r>
  </si>
  <si>
    <r>
      <rPr>
        <sz val="9"/>
        <color indexed="8"/>
        <rFont val="Arial"/>
        <family val="2"/>
      </rPr>
      <t>Weight</t>
    </r>
  </si>
  <si>
    <r>
      <rPr>
        <sz val="9"/>
        <color indexed="8"/>
        <rFont val="Arial"/>
        <family val="2"/>
      </rPr>
      <t>Split File</t>
    </r>
  </si>
  <si>
    <r>
      <rPr>
        <sz val="9"/>
        <color indexed="8"/>
        <rFont val="Arial"/>
        <family val="2"/>
      </rPr>
      <t>N of Rows in Working Data File</t>
    </r>
  </si>
  <si>
    <r>
      <rPr>
        <sz val="9"/>
        <color indexed="8"/>
        <rFont val="Arial"/>
        <family val="2"/>
      </rPr>
      <t>Missing Value Handling</t>
    </r>
  </si>
  <si>
    <r>
      <rPr>
        <sz val="9"/>
        <color indexed="8"/>
        <rFont val="Arial"/>
        <family val="2"/>
      </rPr>
      <t>Definition of Missing</t>
    </r>
  </si>
  <si>
    <r>
      <rPr>
        <sz val="9"/>
        <color indexed="8"/>
        <rFont val="Arial"/>
        <family val="2"/>
      </rPr>
      <t>User-defined missing values are treated as missing.</t>
    </r>
  </si>
  <si>
    <r>
      <rPr>
        <sz val="9"/>
        <color indexed="8"/>
        <rFont val="Arial"/>
        <family val="2"/>
      </rPr>
      <t>Cases Used</t>
    </r>
  </si>
  <si>
    <r>
      <rPr>
        <sz val="9"/>
        <color indexed="8"/>
        <rFont val="Arial"/>
        <family val="2"/>
      </rPr>
      <t>Statistics are based on cases with no missing values for any variable used.</t>
    </r>
  </si>
  <si>
    <r>
      <rPr>
        <sz val="9"/>
        <color indexed="8"/>
        <rFont val="Arial"/>
        <family val="2"/>
      </rPr>
      <t>Syntax</t>
    </r>
  </si>
  <si>
    <r>
      <rPr>
        <sz val="9"/>
        <color indexed="8"/>
        <rFont val="Arial"/>
        <family val="2"/>
      </rPr>
      <t>Resources</t>
    </r>
  </si>
  <si>
    <r>
      <rPr>
        <sz val="9"/>
        <color indexed="8"/>
        <rFont val="Arial"/>
        <family val="2"/>
      </rPr>
      <t>Processor Time</t>
    </r>
  </si>
  <si>
    <r>
      <rPr>
        <sz val="9"/>
        <color indexed="8"/>
        <rFont val="Arial"/>
        <family val="2"/>
      </rPr>
      <t>0:00:00.016</t>
    </r>
  </si>
  <si>
    <r>
      <rPr>
        <sz val="9"/>
        <color indexed="8"/>
        <rFont val="Arial"/>
        <family val="2"/>
      </rPr>
      <t>Elapsed Time</t>
    </r>
  </si>
  <si>
    <r>
      <rPr>
        <sz val="9"/>
        <color indexed="8"/>
        <rFont val="Arial"/>
        <family val="2"/>
      </rPr>
      <t>Memory Required</t>
    </r>
  </si>
  <si>
    <r>
      <rPr>
        <sz val="9"/>
        <color indexed="8"/>
        <rFont val="Arial"/>
        <family val="2"/>
      </rPr>
      <t>Additional Memory Required for Residual Plots</t>
    </r>
  </si>
  <si>
    <r>
      <rPr>
        <sz val="9"/>
        <color indexed="8"/>
        <rFont val="Arial"/>
        <family val="2"/>
      </rPr>
      <t>0 bytes</t>
    </r>
  </si>
  <si>
    <r>
      <rPr>
        <b/>
        <sz val="9"/>
        <color indexed="8"/>
        <rFont val="Arial Bold"/>
      </rPr>
      <t>Variables Entered/Removed</t>
    </r>
  </si>
  <si>
    <r>
      <rPr>
        <sz val="9"/>
        <color indexed="8"/>
        <rFont val="Arial"/>
        <family val="2"/>
      </rPr>
      <t>Model</t>
    </r>
  </si>
  <si>
    <r>
      <rPr>
        <sz val="9"/>
        <color indexed="8"/>
        <rFont val="Arial"/>
        <family val="2"/>
      </rPr>
      <t>Variables Entered</t>
    </r>
  </si>
  <si>
    <r>
      <rPr>
        <sz val="9"/>
        <color indexed="8"/>
        <rFont val="Arial"/>
        <family val="2"/>
      </rPr>
      <t>Variables Removed</t>
    </r>
  </si>
  <si>
    <r>
      <rPr>
        <sz val="9"/>
        <color indexed="8"/>
        <rFont val="Arial"/>
        <family val="2"/>
      </rPr>
      <t>Method</t>
    </r>
  </si>
  <si>
    <r>
      <rPr>
        <sz val="9"/>
        <color indexed="8"/>
        <rFont val="Arial"/>
        <family val="2"/>
      </rPr>
      <t>.</t>
    </r>
  </si>
  <si>
    <r>
      <rPr>
        <sz val="9"/>
        <color indexed="8"/>
        <rFont val="Arial"/>
        <family val="2"/>
      </rPr>
      <t>Enter</t>
    </r>
  </si>
  <si>
    <r>
      <rPr>
        <b/>
        <sz val="9"/>
        <color indexed="8"/>
        <rFont val="Arial Bold"/>
      </rPr>
      <t>Model Summary</t>
    </r>
  </si>
  <si>
    <r>
      <rPr>
        <sz val="9"/>
        <color indexed="8"/>
        <rFont val="Arial"/>
        <family val="2"/>
      </rPr>
      <t>R</t>
    </r>
  </si>
  <si>
    <r>
      <rPr>
        <sz val="9"/>
        <color indexed="8"/>
        <rFont val="Arial"/>
        <family val="2"/>
      </rPr>
      <t>R Square</t>
    </r>
  </si>
  <si>
    <r>
      <rPr>
        <sz val="9"/>
        <color indexed="8"/>
        <rFont val="Arial"/>
        <family val="2"/>
      </rPr>
      <t>Adjusted R Square</t>
    </r>
  </si>
  <si>
    <r>
      <rPr>
        <sz val="9"/>
        <color indexed="8"/>
        <rFont val="Arial"/>
        <family val="2"/>
      </rPr>
      <t>Std. Error of the Estimate</t>
    </r>
  </si>
  <si>
    <r>
      <rPr>
        <b/>
        <sz val="9"/>
        <color indexed="8"/>
        <rFont val="Arial Bold"/>
      </rPr>
      <t>ANOVA</t>
    </r>
    <r>
      <rPr>
        <b/>
        <vertAlign val="superscript"/>
        <sz val="9"/>
        <color indexed="8"/>
        <rFont val="Arial Bold"/>
      </rPr>
      <t>b</t>
    </r>
  </si>
  <si>
    <r>
      <rPr>
        <sz val="9"/>
        <color indexed="8"/>
        <rFont val="Arial"/>
        <family val="2"/>
      </rPr>
      <t>Sum of Squares</t>
    </r>
  </si>
  <si>
    <r>
      <rPr>
        <sz val="9"/>
        <color indexed="8"/>
        <rFont val="Arial"/>
        <family val="2"/>
      </rPr>
      <t>df</t>
    </r>
  </si>
  <si>
    <r>
      <rPr>
        <sz val="9"/>
        <color indexed="8"/>
        <rFont val="Arial"/>
        <family val="2"/>
      </rPr>
      <t>Mean Square</t>
    </r>
  </si>
  <si>
    <r>
      <rPr>
        <sz val="9"/>
        <color indexed="8"/>
        <rFont val="Arial"/>
        <family val="2"/>
      </rPr>
      <t>F</t>
    </r>
  </si>
  <si>
    <r>
      <rPr>
        <sz val="9"/>
        <color indexed="8"/>
        <rFont val="Arial"/>
        <family val="2"/>
      </rPr>
      <t>Sig.</t>
    </r>
  </si>
  <si>
    <r>
      <rPr>
        <sz val="9"/>
        <color indexed="8"/>
        <rFont val="Arial"/>
        <family val="2"/>
      </rPr>
      <t>Regression</t>
    </r>
  </si>
  <si>
    <r>
      <rPr>
        <sz val="9"/>
        <color indexed="8"/>
        <rFont val="Arial"/>
        <family val="2"/>
      </rPr>
      <t>.000</t>
    </r>
    <r>
      <rPr>
        <vertAlign val="superscript"/>
        <sz val="9"/>
        <color indexed="8"/>
        <rFont val="Arial"/>
        <family val="2"/>
      </rPr>
      <t>a</t>
    </r>
  </si>
  <si>
    <r>
      <rPr>
        <sz val="9"/>
        <color indexed="8"/>
        <rFont val="Arial"/>
        <family val="2"/>
      </rPr>
      <t>Residual</t>
    </r>
  </si>
  <si>
    <r>
      <rPr>
        <sz val="9"/>
        <color indexed="8"/>
        <rFont val="Arial"/>
        <family val="2"/>
      </rPr>
      <t>Total</t>
    </r>
  </si>
  <si>
    <r>
      <rPr>
        <sz val="9"/>
        <color indexed="8"/>
        <rFont val="Arial"/>
        <family val="2"/>
      </rPr>
      <t>b. Dependent Variable: H2Omelt</t>
    </r>
  </si>
  <si>
    <r>
      <rPr>
        <b/>
        <sz val="9"/>
        <color indexed="8"/>
        <rFont val="Arial Bold"/>
      </rPr>
      <t>Coefficients</t>
    </r>
    <r>
      <rPr>
        <b/>
        <vertAlign val="superscript"/>
        <sz val="9"/>
        <color indexed="8"/>
        <rFont val="Arial Bold"/>
      </rPr>
      <t>a</t>
    </r>
  </si>
  <si>
    <r>
      <rPr>
        <sz val="9"/>
        <color indexed="8"/>
        <rFont val="Arial"/>
        <family val="2"/>
      </rPr>
      <t>Unstandardized Coefficients</t>
    </r>
  </si>
  <si>
    <r>
      <rPr>
        <sz val="9"/>
        <color indexed="8"/>
        <rFont val="Arial"/>
        <family val="2"/>
      </rPr>
      <t>Standardized Coefficients</t>
    </r>
  </si>
  <si>
    <r>
      <rPr>
        <sz val="9"/>
        <color indexed="8"/>
        <rFont val="Arial"/>
        <family val="2"/>
      </rPr>
      <t>t</t>
    </r>
  </si>
  <si>
    <r>
      <rPr>
        <sz val="9"/>
        <color indexed="8"/>
        <rFont val="Arial"/>
        <family val="2"/>
      </rPr>
      <t>B</t>
    </r>
  </si>
  <si>
    <r>
      <rPr>
        <sz val="9"/>
        <color indexed="8"/>
        <rFont val="Arial"/>
        <family val="2"/>
      </rPr>
      <t>Std. Error</t>
    </r>
  </si>
  <si>
    <r>
      <rPr>
        <sz val="9"/>
        <color indexed="8"/>
        <rFont val="Arial"/>
        <family val="2"/>
      </rPr>
      <t>Beta</t>
    </r>
  </si>
  <si>
    <r>
      <rPr>
        <sz val="9"/>
        <color indexed="8"/>
        <rFont val="Arial"/>
        <family val="2"/>
      </rPr>
      <t>(Constant)</t>
    </r>
  </si>
  <si>
    <r>
      <rPr>
        <sz val="9"/>
        <color indexed="8"/>
        <rFont val="Arial"/>
        <family val="2"/>
      </rPr>
      <t>Si</t>
    </r>
  </si>
  <si>
    <r>
      <rPr>
        <sz val="9"/>
        <color indexed="8"/>
        <rFont val="Arial"/>
        <family val="2"/>
      </rPr>
      <t>Ti</t>
    </r>
  </si>
  <si>
    <r>
      <rPr>
        <sz val="9"/>
        <color indexed="8"/>
        <rFont val="Arial"/>
        <family val="2"/>
      </rPr>
      <t>Al</t>
    </r>
  </si>
  <si>
    <r>
      <rPr>
        <sz val="9"/>
        <color indexed="8"/>
        <rFont val="Arial"/>
        <family val="2"/>
      </rPr>
      <t>Fe</t>
    </r>
  </si>
  <si>
    <r>
      <rPr>
        <sz val="9"/>
        <color indexed="8"/>
        <rFont val="Arial"/>
        <family val="2"/>
      </rPr>
      <t>Ca</t>
    </r>
  </si>
  <si>
    <r>
      <rPr>
        <sz val="9"/>
        <color indexed="8"/>
        <rFont val="Arial"/>
        <family val="2"/>
      </rPr>
      <t>Na</t>
    </r>
  </si>
  <si>
    <r>
      <rPr>
        <sz val="9"/>
        <color indexed="8"/>
        <rFont val="Arial"/>
        <family val="2"/>
      </rPr>
      <t>K</t>
    </r>
  </si>
  <si>
    <r>
      <rPr>
        <sz val="9"/>
        <color indexed="8"/>
        <rFont val="Arial"/>
        <family val="2"/>
      </rPr>
      <t>Mg</t>
    </r>
  </si>
  <si>
    <r>
      <rPr>
        <sz val="9"/>
        <color indexed="8"/>
        <rFont val="Arial"/>
        <family val="2"/>
      </rPr>
      <t>0:00:00.032</t>
    </r>
  </si>
  <si>
    <r>
      <rPr>
        <sz val="9"/>
        <color indexed="8"/>
        <rFont val="Arial"/>
        <family val="2"/>
      </rPr>
      <t>DataSet8</t>
    </r>
  </si>
  <si>
    <r>
      <rPr>
        <sz val="9"/>
        <color indexed="8"/>
        <rFont val="Arial"/>
        <family val="2"/>
      </rPr>
      <t>4812 bytes</t>
    </r>
  </si>
  <si>
    <t>.936a</t>
  </si>
  <si>
    <t>(Constant)</t>
  </si>
  <si>
    <t>P^10/3</t>
  </si>
  <si>
    <t>lnP</t>
  </si>
  <si>
    <r>
      <rPr>
        <sz val="9"/>
        <color indexed="8"/>
        <rFont val="Arial"/>
        <family val="2"/>
      </rPr>
      <t>a. All requested variables entered.</t>
    </r>
  </si>
  <si>
    <r>
      <rPr>
        <sz val="9"/>
        <color indexed="8"/>
        <rFont val="Arial"/>
        <family val="2"/>
      </rPr>
      <t>b. Dependent Variable: lnP</t>
    </r>
  </si>
  <si>
    <r>
      <rPr>
        <sz val="9"/>
        <color indexed="8"/>
        <rFont val="Arial"/>
        <family val="2"/>
      </rPr>
      <t>a. Dependent Variable: lnP</t>
    </r>
  </si>
  <si>
    <r>
      <rPr>
        <sz val="10"/>
        <color indexed="8"/>
        <rFont val="Courier New"/>
        <family val="3"/>
      </rPr>
      <t>REGRESSION   /MISSING LISTWISE   /STATISTICS COEFF OUTS R ANOVA   /CRITERIA=PIN(.05) POUT(.10)   /NOORIGIN   /DEPENDENT P   /METHOD=ENTER Si Ti Al Fe Mn Mg Ca Na K.</t>
    </r>
  </si>
  <si>
    <r>
      <rPr>
        <sz val="9"/>
        <color indexed="8"/>
        <rFont val="Arial"/>
        <family val="2"/>
      </rPr>
      <t>24-Jul-2010 10:45:49</t>
    </r>
  </si>
  <si>
    <r>
      <rPr>
        <sz val="9"/>
        <color indexed="8"/>
        <rFont val="Arial"/>
        <family val="2"/>
      </rPr>
      <t xml:space="preserve">REGRESSION
  /MISSING LISTWISE
  /STATISTICS COEFF OUTS R ANOVA
  /CRITERIA=PIN(.05) POUT(.10)
  /NOORIGIN
  /DEPENDENT P
  /METHOD=ENTER Si Ti Al Fe Mn Mg Ca Na K.
</t>
    </r>
  </si>
  <si>
    <r>
      <rPr>
        <sz val="9"/>
        <color indexed="8"/>
        <rFont val="Arial"/>
        <family val="2"/>
      </rPr>
      <t>0:00:00.062</t>
    </r>
  </si>
  <si>
    <r>
      <rPr>
        <sz val="9"/>
        <color indexed="8"/>
        <rFont val="Arial"/>
        <family val="2"/>
      </rPr>
      <t>b. Dependent Variable: P</t>
    </r>
  </si>
  <si>
    <r>
      <rPr>
        <sz val="9"/>
        <color indexed="8"/>
        <rFont val="Arial"/>
        <family val="2"/>
      </rPr>
      <t>a. Dependent Variable: P</t>
    </r>
  </si>
  <si>
    <r>
      <rPr>
        <sz val="9"/>
        <color indexed="8"/>
        <rFont val="Arial"/>
        <family val="2"/>
      </rPr>
      <t>0:00:00.047</t>
    </r>
  </si>
  <si>
    <r>
      <rPr>
        <sz val="9"/>
        <color indexed="8"/>
        <rFont val="Arial"/>
        <family val="2"/>
      </rPr>
      <t>19-Aug-2010 16:10:08</t>
    </r>
  </si>
  <si>
    <r>
      <rPr>
        <sz val="9"/>
        <color indexed="8"/>
        <rFont val="Arial"/>
        <family val="2"/>
      </rPr>
      <t>0:00:00.078</t>
    </r>
  </si>
  <si>
    <r>
      <rPr>
        <sz val="9"/>
        <color indexed="8"/>
        <rFont val="Arial"/>
        <family val="2"/>
      </rPr>
      <t>DataSet1</t>
    </r>
  </si>
  <si>
    <r>
      <rPr>
        <sz val="10"/>
        <color indexed="8"/>
        <rFont val="Courier New"/>
        <family val="3"/>
      </rPr>
      <t xml:space="preserve">[DataSet1] </t>
    </r>
  </si>
  <si>
    <t>P1c</t>
  </si>
  <si>
    <t>P1d</t>
  </si>
  <si>
    <t>ΔPdb</t>
  </si>
  <si>
    <t>XPae</t>
  </si>
  <si>
    <t>APE</t>
  </si>
  <si>
    <t>P1a</t>
  </si>
  <si>
    <r>
      <rPr>
        <sz val="9"/>
        <color indexed="8"/>
        <rFont val="Arial"/>
        <family val="2"/>
      </rPr>
      <t>.955</t>
    </r>
    <r>
      <rPr>
        <vertAlign val="superscript"/>
        <sz val="9"/>
        <color indexed="8"/>
        <rFont val="Arial"/>
        <family val="2"/>
      </rPr>
      <t>a</t>
    </r>
  </si>
  <si>
    <r>
      <rPr>
        <sz val="9"/>
        <color indexed="8"/>
        <rFont val="Arial"/>
        <family val="2"/>
      </rPr>
      <t>.958</t>
    </r>
    <r>
      <rPr>
        <vertAlign val="superscript"/>
        <sz val="9"/>
        <color indexed="8"/>
        <rFont val="Arial"/>
        <family val="2"/>
      </rPr>
      <t>a</t>
    </r>
  </si>
  <si>
    <t>AB86</t>
  </si>
  <si>
    <t>AB87</t>
  </si>
  <si>
    <t>B</t>
  </si>
  <si>
    <t>Riepilogo del modello</t>
  </si>
  <si>
    <t>Modello</t>
  </si>
  <si>
    <t>R</t>
  </si>
  <si>
    <t>R-quadrato</t>
  </si>
  <si>
    <t>R-quadrato corretto</t>
  </si>
  <si>
    <t>Deviazione standard Errore della stima</t>
  </si>
  <si>
    <t>1</t>
  </si>
  <si>
    <r>
      <t>Anova</t>
    </r>
    <r>
      <rPr>
        <b/>
        <vertAlign val="superscript"/>
        <sz val="9"/>
        <color indexed="8"/>
        <rFont val="Arial Bold"/>
      </rPr>
      <t>b</t>
    </r>
  </si>
  <si>
    <t>Somma dei quadrati</t>
  </si>
  <si>
    <t>df</t>
  </si>
  <si>
    <t>Media dei quadrati</t>
  </si>
  <si>
    <t>Sig.</t>
  </si>
  <si>
    <t>Regressione</t>
  </si>
  <si>
    <t>Residuo</t>
  </si>
  <si>
    <t>Totale</t>
  </si>
  <si>
    <r>
      <t>Coefficienti</t>
    </r>
    <r>
      <rPr>
        <b/>
        <vertAlign val="superscript"/>
        <sz val="9"/>
        <color indexed="8"/>
        <rFont val="Arial Bold"/>
      </rPr>
      <t>a</t>
    </r>
  </si>
  <si>
    <t>Coefficienti non standardizzati</t>
  </si>
  <si>
    <t>Coefficienti standardizzati</t>
  </si>
  <si>
    <t>t</t>
  </si>
  <si>
    <t>Deviazione standard Errore</t>
  </si>
  <si>
    <t>Beta</t>
  </si>
  <si>
    <t>(Costante)</t>
  </si>
  <si>
    <t xml:space="preserve">a. Variabile dipendente: T 
</t>
  </si>
  <si>
    <r>
      <t>Variabili inserite/rimosse</t>
    </r>
    <r>
      <rPr>
        <b/>
        <vertAlign val="superscript"/>
        <sz val="9"/>
        <color indexed="8"/>
        <rFont val="Arial Bold"/>
      </rPr>
      <t>b</t>
    </r>
  </si>
  <si>
    <t>Variabili inserite</t>
  </si>
  <si>
    <t>Variabili rimosse</t>
  </si>
  <si>
    <t>Metodo</t>
  </si>
  <si>
    <t>.</t>
  </si>
  <si>
    <t>Per blocchi</t>
  </si>
  <si>
    <t xml:space="preserve">a. Tutte le variabili richieste sono state immesse.
b. Variabile dipendente: T 
</t>
  </si>
  <si>
    <r>
      <rPr>
        <sz val="16"/>
        <rFont val="Calibri"/>
        <family val="2"/>
      </rPr>
      <t>Δ</t>
    </r>
    <r>
      <rPr>
        <sz val="13.6"/>
        <rFont val="Arial"/>
        <family val="2"/>
      </rPr>
      <t>NNOcalc</t>
    </r>
  </si>
  <si>
    <t xml:space="preserve">a. Tutte le variabili richieste sono state immesse.
b. Variabile dipendente: ?NNO
</t>
  </si>
  <si>
    <r>
      <t>,000</t>
    </r>
    <r>
      <rPr>
        <vertAlign val="superscript"/>
        <sz val="9"/>
        <color indexed="8"/>
        <rFont val="Arial"/>
        <family val="2"/>
      </rPr>
      <t>a</t>
    </r>
  </si>
  <si>
    <t xml:space="preserve">a. Variabile dipendente: ?NNO
</t>
  </si>
  <si>
    <t>LnP, Mg, Ca, K, Ti, Na, Al, Si, Fe</t>
  </si>
  <si>
    <t>Sum</t>
  </si>
  <si>
    <r>
      <rPr>
        <sz val="9"/>
        <color indexed="8"/>
        <rFont val="Arial"/>
        <family val="2"/>
      </rPr>
      <t>Output Created</t>
    </r>
  </si>
  <si>
    <r>
      <rPr>
        <sz val="9"/>
        <color indexed="8"/>
        <rFont val="Arial"/>
        <family val="2"/>
      </rPr>
      <t>23-Jul-2010 16:31:05</t>
    </r>
  </si>
  <si>
    <r>
      <rPr>
        <sz val="9"/>
        <color indexed="8"/>
        <rFont val="Arial"/>
        <family val="2"/>
      </rPr>
      <t>Comments</t>
    </r>
  </si>
  <si>
    <r>
      <rPr>
        <sz val="9"/>
        <color indexed="8"/>
        <rFont val="Arial"/>
        <family val="2"/>
      </rPr>
      <t xml:space="preserve"> </t>
    </r>
  </si>
  <si>
    <r>
      <rPr>
        <sz val="9"/>
        <color indexed="8"/>
        <rFont val="Arial"/>
        <family val="2"/>
      </rPr>
      <t>Input</t>
    </r>
  </si>
  <si>
    <r>
      <rPr>
        <sz val="9"/>
        <color indexed="8"/>
        <rFont val="Arial"/>
        <family val="2"/>
      </rPr>
      <t>Active Dataset</t>
    </r>
  </si>
  <si>
    <r>
      <rPr>
        <sz val="9"/>
        <color indexed="8"/>
        <rFont val="Arial"/>
        <family val="2"/>
      </rPr>
      <t>DataSet1</t>
    </r>
  </si>
  <si>
    <r>
      <rPr>
        <sz val="9"/>
        <color indexed="8"/>
        <rFont val="Arial"/>
        <family val="2"/>
      </rPr>
      <t>Filter</t>
    </r>
  </si>
  <si>
    <r>
      <rPr>
        <sz val="9"/>
        <color indexed="8"/>
        <rFont val="Arial"/>
        <family val="2"/>
      </rPr>
      <t>&lt;none&gt;</t>
    </r>
  </si>
  <si>
    <r>
      <rPr>
        <sz val="9"/>
        <color indexed="8"/>
        <rFont val="Arial"/>
        <family val="2"/>
      </rPr>
      <t>Weight</t>
    </r>
  </si>
  <si>
    <r>
      <rPr>
        <sz val="9"/>
        <color indexed="8"/>
        <rFont val="Arial"/>
        <family val="2"/>
      </rPr>
      <t>Split File</t>
    </r>
  </si>
  <si>
    <r>
      <rPr>
        <sz val="9"/>
        <color indexed="8"/>
        <rFont val="Arial"/>
        <family val="2"/>
      </rPr>
      <t>N of Rows in Working Data File</t>
    </r>
  </si>
  <si>
    <r>
      <rPr>
        <sz val="9"/>
        <color indexed="8"/>
        <rFont val="Arial"/>
        <family val="2"/>
      </rPr>
      <t>Missing Value Handling</t>
    </r>
  </si>
  <si>
    <r>
      <rPr>
        <sz val="9"/>
        <color indexed="8"/>
        <rFont val="Arial"/>
        <family val="2"/>
      </rPr>
      <t>Definition of Missing</t>
    </r>
  </si>
  <si>
    <r>
      <rPr>
        <sz val="9"/>
        <color indexed="8"/>
        <rFont val="Arial"/>
        <family val="2"/>
      </rPr>
      <t>User-defined missing values are treated as missing.</t>
    </r>
  </si>
  <si>
    <r>
      <rPr>
        <sz val="9"/>
        <color indexed="8"/>
        <rFont val="Arial"/>
        <family val="2"/>
      </rPr>
      <t>Cases Used</t>
    </r>
  </si>
  <si>
    <r>
      <rPr>
        <sz val="9"/>
        <color indexed="8"/>
        <rFont val="Arial"/>
        <family val="2"/>
      </rPr>
      <t>Statistics are based on cases with no missing values for any variable used.</t>
    </r>
  </si>
  <si>
    <r>
      <rPr>
        <sz val="9"/>
        <color indexed="8"/>
        <rFont val="Arial"/>
        <family val="2"/>
      </rPr>
      <t>Syntax</t>
    </r>
  </si>
  <si>
    <r>
      <rPr>
        <sz val="9"/>
        <color indexed="8"/>
        <rFont val="Arial"/>
        <family val="2"/>
      </rPr>
      <t xml:space="preserve">REGRESSION
  /MISSING LISTWISE
  /STATISTICS COEFF OUTS R ANOVA
  /CRITERIA=PIN(.05) POUT(.10)
  /NOORIGIN
  /DEPENDENT SiO2wt
  /METHOD=ENTER Si Ti Al Fe Mn Mg Ca Na K Tcalc Pcalc NNOcalc H2Ocalc.
</t>
    </r>
  </si>
  <si>
    <r>
      <rPr>
        <sz val="9"/>
        <color indexed="8"/>
        <rFont val="Arial"/>
        <family val="2"/>
      </rPr>
      <t>Resources</t>
    </r>
  </si>
  <si>
    <r>
      <rPr>
        <sz val="9"/>
        <color indexed="8"/>
        <rFont val="Arial"/>
        <family val="2"/>
      </rPr>
      <t>Processor Time</t>
    </r>
  </si>
  <si>
    <r>
      <rPr>
        <sz val="9"/>
        <color indexed="8"/>
        <rFont val="Arial"/>
        <family val="2"/>
      </rPr>
      <t>0:00:00.015</t>
    </r>
  </si>
  <si>
    <r>
      <rPr>
        <sz val="9"/>
        <color indexed="8"/>
        <rFont val="Arial"/>
        <family val="2"/>
      </rPr>
      <t>Elapsed Time</t>
    </r>
  </si>
  <si>
    <r>
      <rPr>
        <sz val="9"/>
        <color indexed="8"/>
        <rFont val="Arial"/>
        <family val="2"/>
      </rPr>
      <t>0:00:00.032</t>
    </r>
  </si>
  <si>
    <r>
      <rPr>
        <sz val="9"/>
        <color indexed="8"/>
        <rFont val="Arial"/>
        <family val="2"/>
      </rPr>
      <t>Memory Required</t>
    </r>
  </si>
  <si>
    <r>
      <rPr>
        <sz val="9"/>
        <color indexed="8"/>
        <rFont val="Arial"/>
        <family val="2"/>
      </rPr>
      <t>7388 bytes</t>
    </r>
  </si>
  <si>
    <r>
      <rPr>
        <sz val="9"/>
        <color indexed="8"/>
        <rFont val="Arial"/>
        <family val="2"/>
      </rPr>
      <t>Additional Memory Required for Residual Plots</t>
    </r>
  </si>
  <si>
    <r>
      <rPr>
        <sz val="9"/>
        <color indexed="8"/>
        <rFont val="Arial"/>
        <family val="2"/>
      </rPr>
      <t>0 bytes</t>
    </r>
  </si>
  <si>
    <r>
      <rPr>
        <sz val="10"/>
        <color indexed="8"/>
        <rFont val="Courier New"/>
        <family val="3"/>
      </rPr>
      <t xml:space="preserve">[DataSet3] </t>
    </r>
  </si>
  <si>
    <r>
      <rPr>
        <sz val="9"/>
        <color indexed="8"/>
        <rFont val="Arial"/>
        <family val="2"/>
      </rPr>
      <t>Model</t>
    </r>
  </si>
  <si>
    <r>
      <rPr>
        <sz val="9"/>
        <color indexed="8"/>
        <rFont val="Arial"/>
        <family val="2"/>
      </rPr>
      <t>Variables Entered</t>
    </r>
  </si>
  <si>
    <r>
      <rPr>
        <sz val="9"/>
        <color indexed="8"/>
        <rFont val="Arial"/>
        <family val="2"/>
      </rPr>
      <t>Variables Removed</t>
    </r>
  </si>
  <si>
    <r>
      <rPr>
        <sz val="9"/>
        <color indexed="8"/>
        <rFont val="Arial"/>
        <family val="2"/>
      </rPr>
      <t>Method</t>
    </r>
  </si>
  <si>
    <r>
      <rPr>
        <sz val="9"/>
        <color indexed="8"/>
        <rFont val="Arial"/>
        <family val="2"/>
      </rPr>
      <t>Pcalc^-4, Mg, Ca, K, Na, Ti, Fe, Si, Al</t>
    </r>
    <r>
      <rPr>
        <vertAlign val="superscript"/>
        <sz val="9"/>
        <color indexed="8"/>
        <rFont val="Arial"/>
        <family val="2"/>
      </rPr>
      <t>a</t>
    </r>
  </si>
  <si>
    <r>
      <rPr>
        <sz val="9"/>
        <color indexed="8"/>
        <rFont val="Arial"/>
        <family val="2"/>
      </rPr>
      <t>.</t>
    </r>
  </si>
  <si>
    <r>
      <rPr>
        <sz val="9"/>
        <color indexed="8"/>
        <rFont val="Arial"/>
        <family val="2"/>
      </rPr>
      <t>Enter</t>
    </r>
  </si>
  <si>
    <r>
      <rPr>
        <sz val="9"/>
        <color indexed="8"/>
        <rFont val="Arial"/>
        <family val="2"/>
      </rPr>
      <t>a. All requested variables entered.</t>
    </r>
  </si>
  <si>
    <r>
      <rPr>
        <sz val="9"/>
        <color indexed="8"/>
        <rFont val="Arial"/>
        <family val="2"/>
      </rPr>
      <t>R</t>
    </r>
  </si>
  <si>
    <r>
      <rPr>
        <sz val="9"/>
        <color indexed="8"/>
        <rFont val="Arial"/>
        <family val="2"/>
      </rPr>
      <t>R Square</t>
    </r>
  </si>
  <si>
    <r>
      <rPr>
        <sz val="9"/>
        <color indexed="8"/>
        <rFont val="Arial"/>
        <family val="2"/>
      </rPr>
      <t>Adjusted R Square</t>
    </r>
  </si>
  <si>
    <r>
      <rPr>
        <sz val="9"/>
        <color indexed="8"/>
        <rFont val="Arial"/>
        <family val="2"/>
      </rPr>
      <t>Std. Error of the Estimate</t>
    </r>
  </si>
  <si>
    <r>
      <rPr>
        <sz val="9"/>
        <color indexed="8"/>
        <rFont val="Arial"/>
        <family val="2"/>
      </rPr>
      <t>.986</t>
    </r>
    <r>
      <rPr>
        <vertAlign val="superscript"/>
        <sz val="9"/>
        <color indexed="8"/>
        <rFont val="Arial"/>
        <family val="2"/>
      </rPr>
      <t>a</t>
    </r>
  </si>
  <si>
    <r>
      <rPr>
        <sz val="9"/>
        <color indexed="8"/>
        <rFont val="Arial"/>
        <family val="2"/>
      </rPr>
      <t>a. Predictors: (Constant), Pcalc^-4, Mg, Ca, K, Na, Ti, Fe, Si, Al</t>
    </r>
  </si>
  <si>
    <r>
      <rPr>
        <sz val="9"/>
        <color indexed="8"/>
        <rFont val="Arial"/>
        <family val="2"/>
      </rPr>
      <t>Sum of Squares</t>
    </r>
  </si>
  <si>
    <r>
      <rPr>
        <sz val="9"/>
        <color indexed="8"/>
        <rFont val="Arial"/>
        <family val="2"/>
      </rPr>
      <t>df</t>
    </r>
  </si>
  <si>
    <r>
      <rPr>
        <sz val="9"/>
        <color indexed="8"/>
        <rFont val="Arial"/>
        <family val="2"/>
      </rPr>
      <t>Mean Square</t>
    </r>
  </si>
  <si>
    <r>
      <rPr>
        <sz val="9"/>
        <color indexed="8"/>
        <rFont val="Arial"/>
        <family val="2"/>
      </rPr>
      <t>F</t>
    </r>
  </si>
  <si>
    <r>
      <rPr>
        <sz val="9"/>
        <color indexed="8"/>
        <rFont val="Arial"/>
        <family val="2"/>
      </rPr>
      <t>Sig.</t>
    </r>
  </si>
  <si>
    <r>
      <rPr>
        <sz val="9"/>
        <color indexed="8"/>
        <rFont val="Arial"/>
        <family val="2"/>
      </rPr>
      <t>Regression</t>
    </r>
  </si>
  <si>
    <r>
      <rPr>
        <sz val="9"/>
        <color indexed="8"/>
        <rFont val="Arial"/>
        <family val="2"/>
      </rPr>
      <t>.000</t>
    </r>
    <r>
      <rPr>
        <vertAlign val="superscript"/>
        <sz val="9"/>
        <color indexed="8"/>
        <rFont val="Arial"/>
        <family val="2"/>
      </rPr>
      <t>a</t>
    </r>
  </si>
  <si>
    <r>
      <rPr>
        <sz val="9"/>
        <color indexed="8"/>
        <rFont val="Arial"/>
        <family val="2"/>
      </rPr>
      <t>Residual</t>
    </r>
  </si>
  <si>
    <r>
      <rPr>
        <sz val="9"/>
        <color indexed="8"/>
        <rFont val="Arial"/>
        <family val="2"/>
      </rPr>
      <t>Total</t>
    </r>
  </si>
  <si>
    <r>
      <rPr>
        <sz val="9"/>
        <color indexed="8"/>
        <rFont val="Arial"/>
        <family val="2"/>
      </rPr>
      <t>b. Dependent Variable: SiO2 (wt.%)</t>
    </r>
  </si>
  <si>
    <r>
      <rPr>
        <sz val="9"/>
        <color indexed="8"/>
        <rFont val="Arial"/>
        <family val="2"/>
      </rPr>
      <t>Unstandardized Coefficients</t>
    </r>
  </si>
  <si>
    <r>
      <rPr>
        <sz val="9"/>
        <color indexed="8"/>
        <rFont val="Arial"/>
        <family val="2"/>
      </rPr>
      <t>Standardized Coefficients</t>
    </r>
  </si>
  <si>
    <r>
      <rPr>
        <sz val="9"/>
        <color indexed="8"/>
        <rFont val="Arial"/>
        <family val="2"/>
      </rPr>
      <t>t</t>
    </r>
  </si>
  <si>
    <r>
      <rPr>
        <sz val="9"/>
        <color indexed="8"/>
        <rFont val="Arial"/>
        <family val="2"/>
      </rPr>
      <t>B</t>
    </r>
  </si>
  <si>
    <r>
      <rPr>
        <sz val="9"/>
        <color indexed="8"/>
        <rFont val="Arial"/>
        <family val="2"/>
      </rPr>
      <t>Std. Error</t>
    </r>
  </si>
  <si>
    <r>
      <rPr>
        <sz val="9"/>
        <color indexed="8"/>
        <rFont val="Arial"/>
        <family val="2"/>
      </rPr>
      <t>Beta</t>
    </r>
  </si>
  <si>
    <r>
      <rPr>
        <sz val="9"/>
        <color indexed="8"/>
        <rFont val="Arial"/>
        <family val="2"/>
      </rPr>
      <t>(Constant)</t>
    </r>
  </si>
  <si>
    <r>
      <rPr>
        <sz val="9"/>
        <color indexed="8"/>
        <rFont val="Arial"/>
        <family val="2"/>
      </rPr>
      <t>Si</t>
    </r>
  </si>
  <si>
    <r>
      <rPr>
        <sz val="9"/>
        <color indexed="8"/>
        <rFont val="Arial"/>
        <family val="2"/>
      </rPr>
      <t>Ti</t>
    </r>
  </si>
  <si>
    <r>
      <rPr>
        <sz val="9"/>
        <color indexed="8"/>
        <rFont val="Arial"/>
        <family val="2"/>
      </rPr>
      <t>Al</t>
    </r>
  </si>
  <si>
    <r>
      <rPr>
        <sz val="9"/>
        <color indexed="8"/>
        <rFont val="Arial"/>
        <family val="2"/>
      </rPr>
      <t>Fe</t>
    </r>
  </si>
  <si>
    <r>
      <rPr>
        <sz val="9"/>
        <color indexed="8"/>
        <rFont val="Arial"/>
        <family val="2"/>
      </rPr>
      <t>Mg</t>
    </r>
  </si>
  <si>
    <r>
      <rPr>
        <sz val="9"/>
        <color indexed="8"/>
        <rFont val="Arial"/>
        <family val="2"/>
      </rPr>
      <t>Ca</t>
    </r>
  </si>
  <si>
    <r>
      <rPr>
        <sz val="9"/>
        <color indexed="8"/>
        <rFont val="Arial"/>
        <family val="2"/>
      </rPr>
      <t>Na</t>
    </r>
  </si>
  <si>
    <r>
      <rPr>
        <sz val="9"/>
        <color indexed="8"/>
        <rFont val="Arial"/>
        <family val="2"/>
      </rPr>
      <t>K</t>
    </r>
  </si>
  <si>
    <r>
      <rPr>
        <sz val="9"/>
        <color indexed="8"/>
        <rFont val="Arial"/>
        <family val="2"/>
      </rPr>
      <t>Pcalc^-4</t>
    </r>
  </si>
  <si>
    <r>
      <rPr>
        <sz val="9"/>
        <color indexed="8"/>
        <rFont val="Arial"/>
        <family val="2"/>
      </rPr>
      <t>a. Dependent Variable: SiO2 (wt.%)</t>
    </r>
  </si>
  <si>
    <r>
      <rPr>
        <b/>
        <sz val="9"/>
        <color indexed="8"/>
        <rFont val="Arial Bold"/>
      </rPr>
      <t>Excluded Variables</t>
    </r>
    <r>
      <rPr>
        <b/>
        <vertAlign val="superscript"/>
        <sz val="9"/>
        <color indexed="8"/>
        <rFont val="Arial Bold"/>
      </rPr>
      <t>b</t>
    </r>
  </si>
  <si>
    <r>
      <rPr>
        <sz val="9"/>
        <color indexed="8"/>
        <rFont val="Arial"/>
        <family val="2"/>
      </rPr>
      <t>Beta In</t>
    </r>
  </si>
  <si>
    <r>
      <rPr>
        <sz val="9"/>
        <color indexed="8"/>
        <rFont val="Arial"/>
        <family val="2"/>
      </rPr>
      <t>Partial Correlation</t>
    </r>
  </si>
  <si>
    <r>
      <rPr>
        <sz val="9"/>
        <color indexed="8"/>
        <rFont val="Arial"/>
        <family val="2"/>
      </rPr>
      <t>Collinearity Statistics</t>
    </r>
  </si>
  <si>
    <r>
      <rPr>
        <sz val="9"/>
        <color indexed="8"/>
        <rFont val="Arial"/>
        <family val="2"/>
      </rPr>
      <t>Tolerance</t>
    </r>
  </si>
  <si>
    <r>
      <rPr>
        <sz val="9"/>
        <color indexed="8"/>
        <rFont val="Arial"/>
        <family val="2"/>
      </rPr>
      <t>Tcalc</t>
    </r>
  </si>
  <si>
    <r>
      <rPr>
        <sz val="9"/>
        <color indexed="8"/>
        <rFont val="Arial"/>
        <family val="2"/>
      </rPr>
      <t>.</t>
    </r>
    <r>
      <rPr>
        <vertAlign val="superscript"/>
        <sz val="9"/>
        <color indexed="8"/>
        <rFont val="Arial"/>
        <family val="2"/>
      </rPr>
      <t>a</t>
    </r>
  </si>
  <si>
    <r>
      <rPr>
        <sz val="9"/>
        <color indexed="8"/>
        <rFont val="Arial"/>
        <family val="2"/>
      </rPr>
      <t xml:space="preserve">REGRESSION
  /MISSING LISTWISE
  /STATISTICS COEFF OUTS R ANOVA
  /CRITERIA=PIN(.05) POUT(.10)
  /NOORIGIN
  /DEPENDENT TiO2wt
  /METHOD=ENTER Si Ti Al Fe Mn Mg Ca Na K Tcalc Pcalc NNOcalc H2Ocalc.
</t>
    </r>
  </si>
  <si>
    <r>
      <rPr>
        <sz val="9"/>
        <color indexed="8"/>
        <rFont val="Arial"/>
        <family val="2"/>
      </rPr>
      <t>0:00:00.031</t>
    </r>
  </si>
  <si>
    <r>
      <rPr>
        <sz val="9"/>
        <color indexed="8"/>
        <rFont val="Arial"/>
        <family val="2"/>
      </rPr>
      <t>0:00:00.077</t>
    </r>
  </si>
  <si>
    <r>
      <rPr>
        <sz val="10"/>
        <color indexed="8"/>
        <rFont val="Courier New"/>
        <family val="3"/>
      </rPr>
      <t xml:space="preserve">[DataSet5] </t>
    </r>
  </si>
  <si>
    <r>
      <rPr>
        <sz val="9"/>
        <color indexed="8"/>
        <rFont val="Arial"/>
        <family val="2"/>
      </rPr>
      <t>Pcalc^-1/3, K, Fe, Ca, Ti, Na, Mg, Al, Si</t>
    </r>
    <r>
      <rPr>
        <vertAlign val="superscript"/>
        <sz val="9"/>
        <color indexed="8"/>
        <rFont val="Arial"/>
        <family val="2"/>
      </rPr>
      <t>a</t>
    </r>
  </si>
  <si>
    <r>
      <rPr>
        <sz val="9"/>
        <color indexed="8"/>
        <rFont val="Arial"/>
        <family val="2"/>
      </rPr>
      <t>.943</t>
    </r>
    <r>
      <rPr>
        <vertAlign val="superscript"/>
        <sz val="9"/>
        <color indexed="8"/>
        <rFont val="Arial"/>
        <family val="2"/>
      </rPr>
      <t>a</t>
    </r>
  </si>
  <si>
    <r>
      <rPr>
        <sz val="9"/>
        <color indexed="8"/>
        <rFont val="Arial"/>
        <family val="2"/>
      </rPr>
      <t>a. Predictors: (Constant), Pcalc^-1/3, K, Fe, Ca, Ti, Na, Mg, Al, Si</t>
    </r>
  </si>
  <si>
    <r>
      <rPr>
        <sz val="9"/>
        <color indexed="8"/>
        <rFont val="Arial"/>
        <family val="2"/>
      </rPr>
      <t>b. Dependent Variable: lnTiO2</t>
    </r>
  </si>
  <si>
    <r>
      <rPr>
        <sz val="9"/>
        <color indexed="8"/>
        <rFont val="Arial"/>
        <family val="2"/>
      </rPr>
      <t>Pcalc^-1/3</t>
    </r>
  </si>
  <si>
    <r>
      <rPr>
        <sz val="9"/>
        <color indexed="8"/>
        <rFont val="Arial"/>
        <family val="2"/>
      </rPr>
      <t>a. Dependent Variable: lnTiO2</t>
    </r>
  </si>
  <si>
    <r>
      <rPr>
        <sz val="10"/>
        <color indexed="8"/>
        <rFont val="Courier New"/>
        <family val="3"/>
      </rPr>
      <t>REGRESSION   /MISSING LISTWISE   /STATISTICS COEFF OUTS R ANOVA   /CRITERIA=PIN(.05) POUT(.10)   /NOORIGIN   /DEPENDENT Al2O3wt   /METHOD=ENTER Si Ti Al Fe Mn Mg Ca Na K Tcalc Pcalc NNOcalc H2Ocalc.</t>
    </r>
  </si>
  <si>
    <r>
      <rPr>
        <sz val="9"/>
        <color indexed="8"/>
        <rFont val="Arial"/>
        <family val="2"/>
      </rPr>
      <t>23-Jul-2010 16:33:31</t>
    </r>
  </si>
  <si>
    <r>
      <rPr>
        <sz val="9"/>
        <color indexed="8"/>
        <rFont val="Arial"/>
        <family val="2"/>
      </rPr>
      <t xml:space="preserve">REGRESSION
  /MISSING LISTWISE
  /STATISTICS COEFF OUTS R ANOVA
  /CRITERIA=PIN(.05) POUT(.10)
  /NOORIGIN
  /DEPENDENT Al2O3wt
  /METHOD=ENTER Si Ti Al Fe Mn Mg Ca Na K Tcalc Pcalc NNOcalc H2Ocalc.
</t>
    </r>
  </si>
  <si>
    <r>
      <rPr>
        <sz val="9"/>
        <color indexed="8"/>
        <rFont val="Arial"/>
        <family val="2"/>
      </rPr>
      <t>0:00:00.063</t>
    </r>
  </si>
  <si>
    <r>
      <rPr>
        <sz val="9"/>
        <color indexed="8"/>
        <rFont val="Arial"/>
        <family val="2"/>
      </rPr>
      <t>0:00:00.079</t>
    </r>
  </si>
  <si>
    <r>
      <rPr>
        <sz val="10"/>
        <color indexed="8"/>
        <rFont val="Courier New"/>
        <family val="3"/>
      </rPr>
      <t xml:space="preserve">[DataSet7] </t>
    </r>
  </si>
  <si>
    <r>
      <rPr>
        <sz val="9"/>
        <color indexed="8"/>
        <rFont val="Arial"/>
        <family val="2"/>
      </rPr>
      <t>Pcalc^-14, Fe, K, Na, Ca, Ti, Al, Mg, Si</t>
    </r>
    <r>
      <rPr>
        <vertAlign val="superscript"/>
        <sz val="9"/>
        <color indexed="8"/>
        <rFont val="Arial"/>
        <family val="2"/>
      </rPr>
      <t>a</t>
    </r>
  </si>
  <si>
    <r>
      <rPr>
        <sz val="9"/>
        <color indexed="8"/>
        <rFont val="Arial"/>
        <family val="2"/>
      </rPr>
      <t>.975</t>
    </r>
    <r>
      <rPr>
        <vertAlign val="superscript"/>
        <sz val="9"/>
        <color indexed="8"/>
        <rFont val="Arial"/>
        <family val="2"/>
      </rPr>
      <t>a</t>
    </r>
  </si>
  <si>
    <r>
      <rPr>
        <sz val="9"/>
        <color indexed="8"/>
        <rFont val="Arial"/>
        <family val="2"/>
      </rPr>
      <t>a. Predictors: (Constant), Pcalc^-14, Fe, K, Na, Ca, Ti, Al, Mg, Si</t>
    </r>
  </si>
  <si>
    <r>
      <rPr>
        <sz val="9"/>
        <color indexed="8"/>
        <rFont val="Arial"/>
        <family val="2"/>
      </rPr>
      <t>b. Dependent Variable: Al2O3 (wt.%)</t>
    </r>
  </si>
  <si>
    <r>
      <rPr>
        <sz val="9"/>
        <color indexed="8"/>
        <rFont val="Arial"/>
        <family val="2"/>
      </rPr>
      <t>Pcalc^-14</t>
    </r>
  </si>
  <si>
    <r>
      <rPr>
        <sz val="9"/>
        <color indexed="8"/>
        <rFont val="Arial"/>
        <family val="2"/>
      </rPr>
      <t>a. Dependent Variable: Al2O3 (wt.%)</t>
    </r>
  </si>
  <si>
    <r>
      <rPr>
        <sz val="9"/>
        <color indexed="8"/>
        <rFont val="Arial"/>
        <family val="2"/>
      </rPr>
      <t>a. Predictors in the Model: (Constant), H2Ocalc, Ca, Ti, Fe, Mn, Al, Na, Pcalc, K, Si, Mg</t>
    </r>
  </si>
  <si>
    <r>
      <rPr>
        <sz val="9"/>
        <color indexed="8"/>
        <rFont val="Arial"/>
        <family val="2"/>
      </rPr>
      <t>23-Jul-2010 16:33:56</t>
    </r>
  </si>
  <si>
    <r>
      <rPr>
        <sz val="9"/>
        <color indexed="8"/>
        <rFont val="Arial"/>
        <family val="2"/>
      </rPr>
      <t xml:space="preserve">REGRESSION
  /MISSING LISTWISE
  /STATISTICS COEFF OUTS R ANOVA
  /CRITERIA=PIN(.05) POUT(.10)
  /NOORIGIN
  /DEPENDENT FeOwt
  /METHOD=ENTER Si Ti Al Fe Mn Mg Ca Na K Tcalc Pcalc NNOcalc H2Ocalc.
</t>
    </r>
  </si>
  <si>
    <r>
      <rPr>
        <sz val="9"/>
        <color indexed="8"/>
        <rFont val="Arial"/>
        <family val="2"/>
      </rPr>
      <t>0:00:00.047</t>
    </r>
  </si>
  <si>
    <r>
      <rPr>
        <sz val="9"/>
        <color indexed="8"/>
        <rFont val="Arial"/>
        <family val="2"/>
      </rPr>
      <t>0:00:00.109</t>
    </r>
  </si>
  <si>
    <r>
      <rPr>
        <sz val="9"/>
        <color indexed="8"/>
        <rFont val="Arial"/>
        <family val="2"/>
      </rPr>
      <t>K, Na, Fe, Ca, Ti, Al, Mg, Si</t>
    </r>
    <r>
      <rPr>
        <vertAlign val="superscript"/>
        <sz val="9"/>
        <color indexed="8"/>
        <rFont val="Arial"/>
        <family val="2"/>
      </rPr>
      <t>a</t>
    </r>
  </si>
  <si>
    <r>
      <rPr>
        <sz val="9"/>
        <color indexed="8"/>
        <rFont val="Arial"/>
        <family val="2"/>
      </rPr>
      <t>.961</t>
    </r>
    <r>
      <rPr>
        <vertAlign val="superscript"/>
        <sz val="9"/>
        <color indexed="8"/>
        <rFont val="Arial"/>
        <family val="2"/>
      </rPr>
      <t>a</t>
    </r>
  </si>
  <si>
    <r>
      <rPr>
        <sz val="9"/>
        <color indexed="8"/>
        <rFont val="Arial"/>
        <family val="2"/>
      </rPr>
      <t>a. Predictors: (Constant), K, Na, Fe, Ca, Ti, Al, Mg, Si</t>
    </r>
  </si>
  <si>
    <r>
      <rPr>
        <sz val="9"/>
        <color indexed="8"/>
        <rFont val="Arial"/>
        <family val="2"/>
      </rPr>
      <t>b. Dependent Variable: lnFeO</t>
    </r>
  </si>
  <si>
    <r>
      <rPr>
        <sz val="9"/>
        <color indexed="8"/>
        <rFont val="Arial"/>
        <family val="2"/>
      </rPr>
      <t>a. Dependent Variable: lnFeO</t>
    </r>
  </si>
  <si>
    <r>
      <rPr>
        <sz val="9"/>
        <color indexed="8"/>
        <rFont val="Arial"/>
        <family val="2"/>
      </rPr>
      <t>b. Dependent Variable: FeO (wt.%)</t>
    </r>
  </si>
  <si>
    <r>
      <rPr>
        <sz val="10"/>
        <color indexed="8"/>
        <rFont val="Courier New"/>
        <family val="3"/>
      </rPr>
      <t>REGRESSION   /MISSING LISTWISE   /STATISTICS COEFF OUTS R ANOVA   /CRITERIA=PIN(.05) POUT(.10)   /NOORIGIN   /DEPENDENT MnOwt   /METHOD=ENTER Si Ti Al Fe Mn Mg Ca Na K Tcalc Pcalc NNOcalc H2Ocalc.</t>
    </r>
  </si>
  <si>
    <r>
      <rPr>
        <sz val="9"/>
        <color indexed="8"/>
        <rFont val="Arial"/>
        <family val="2"/>
      </rPr>
      <t>23-Jul-2010 16:34:15</t>
    </r>
  </si>
  <si>
    <r>
      <rPr>
        <sz val="9"/>
        <color indexed="8"/>
        <rFont val="Arial"/>
        <family val="2"/>
      </rPr>
      <t xml:space="preserve">REGRESSION
  /MISSING LISTWISE
  /STATISTICS COEFF OUTS R ANOVA
  /CRITERIA=PIN(.05) POUT(.10)
  /NOORIGIN
  /DEPENDENT MnOwt
  /METHOD=ENTER Si Ti Al Fe Mn Mg Ca Na K Tcalc Pcalc NNOcalc H2Ocalc.
</t>
    </r>
  </si>
  <si>
    <r>
      <rPr>
        <sz val="9"/>
        <color indexed="8"/>
        <rFont val="Arial"/>
        <family val="2"/>
      </rPr>
      <t>0:00:00.078</t>
    </r>
  </si>
  <si>
    <r>
      <rPr>
        <sz val="10"/>
        <color indexed="8"/>
        <rFont val="Courier New"/>
        <family val="3"/>
      </rPr>
      <t xml:space="preserve">[DataSet2] </t>
    </r>
  </si>
  <si>
    <r>
      <rPr>
        <sz val="9"/>
        <color indexed="8"/>
        <rFont val="Arial"/>
        <family val="2"/>
      </rPr>
      <t>K, Mg, Ca, Na, Ti, Si, Fe, Al</t>
    </r>
    <r>
      <rPr>
        <vertAlign val="superscript"/>
        <sz val="9"/>
        <color indexed="8"/>
        <rFont val="Arial"/>
        <family val="2"/>
      </rPr>
      <t>a</t>
    </r>
  </si>
  <si>
    <r>
      <rPr>
        <sz val="9"/>
        <color indexed="8"/>
        <rFont val="Arial"/>
        <family val="2"/>
      </rPr>
      <t>.758</t>
    </r>
    <r>
      <rPr>
        <vertAlign val="superscript"/>
        <sz val="9"/>
        <color indexed="8"/>
        <rFont val="Arial"/>
        <family val="2"/>
      </rPr>
      <t>a</t>
    </r>
  </si>
  <si>
    <r>
      <rPr>
        <sz val="9"/>
        <color indexed="8"/>
        <rFont val="Arial"/>
        <family val="2"/>
      </rPr>
      <t>a. Predictors: (Constant), K, Mg, Ca, Na, Ti, Si, Fe, Al</t>
    </r>
  </si>
  <si>
    <r>
      <rPr>
        <sz val="9"/>
        <color indexed="8"/>
        <rFont val="Arial"/>
        <family val="2"/>
      </rPr>
      <t>.001</t>
    </r>
    <r>
      <rPr>
        <vertAlign val="superscript"/>
        <sz val="9"/>
        <color indexed="8"/>
        <rFont val="Arial"/>
        <family val="2"/>
      </rPr>
      <t>a</t>
    </r>
  </si>
  <si>
    <r>
      <rPr>
        <sz val="9"/>
        <color indexed="8"/>
        <rFont val="Arial"/>
        <family val="2"/>
      </rPr>
      <t>b. Dependent Variable: MnO (wt.%)</t>
    </r>
  </si>
  <si>
    <r>
      <rPr>
        <sz val="9"/>
        <color indexed="8"/>
        <rFont val="Arial"/>
        <family val="2"/>
      </rPr>
      <t>a. Dependent Variable: MnO (wt.%)</t>
    </r>
  </si>
  <si>
    <r>
      <rPr>
        <sz val="10"/>
        <color indexed="8"/>
        <rFont val="Courier New"/>
        <family val="3"/>
      </rPr>
      <t>REGRESSION   /MISSING LISTWISE   /STATISTICS COEFF OUTS R ANOVA   /CRITERIA=PIN(.05) POUT(.10)   /NOORIGIN   /DEPENDENT MgOwt   /METHOD=ENTER Si Ti Al Fe Mn Mg Ca Na K Tcalc Pcalc NNOcalc H2Ocalc.</t>
    </r>
  </si>
  <si>
    <r>
      <rPr>
        <sz val="9"/>
        <color indexed="8"/>
        <rFont val="Arial"/>
        <family val="2"/>
      </rPr>
      <t>23-Jul-2010 16:34:34</t>
    </r>
  </si>
  <si>
    <r>
      <rPr>
        <sz val="9"/>
        <color indexed="8"/>
        <rFont val="Arial"/>
        <family val="2"/>
      </rPr>
      <t xml:space="preserve">REGRESSION
  /MISSING LISTWISE
  /STATISTICS COEFF OUTS R ANOVA
  /CRITERIA=PIN(.05) POUT(.10)
  /NOORIGIN
  /DEPENDENT MgOwt
  /METHOD=ENTER Si Ti Al Fe Mn Mg Ca Na K Tcalc Pcalc NNOcalc H2Ocalc.
</t>
    </r>
  </si>
  <si>
    <r>
      <rPr>
        <sz val="10"/>
        <color indexed="8"/>
        <rFont val="Courier New"/>
        <family val="3"/>
      </rPr>
      <t xml:space="preserve">[DataSet6] </t>
    </r>
  </si>
  <si>
    <r>
      <rPr>
        <sz val="9"/>
        <color indexed="8"/>
        <rFont val="Arial"/>
        <family val="2"/>
      </rPr>
      <t>logfO2calc, Ti, Ca, Mn, H2Ocalc, Fe, Al, K, Pcalc, Na, Si</t>
    </r>
    <r>
      <rPr>
        <vertAlign val="superscript"/>
        <sz val="9"/>
        <color indexed="8"/>
        <rFont val="Arial"/>
        <family val="2"/>
      </rPr>
      <t>a</t>
    </r>
  </si>
  <si>
    <r>
      <rPr>
        <sz val="9"/>
        <color indexed="8"/>
        <rFont val="Arial"/>
        <family val="2"/>
      </rPr>
      <t>a. Tolerance = .000 limits reached.</t>
    </r>
  </si>
  <si>
    <r>
      <rPr>
        <sz val="9"/>
        <color indexed="8"/>
        <rFont val="Arial"/>
        <family val="2"/>
      </rPr>
      <t>.937</t>
    </r>
    <r>
      <rPr>
        <vertAlign val="superscript"/>
        <sz val="9"/>
        <color indexed="8"/>
        <rFont val="Arial"/>
        <family val="2"/>
      </rPr>
      <t>a</t>
    </r>
  </si>
  <si>
    <r>
      <rPr>
        <sz val="9"/>
        <color indexed="8"/>
        <rFont val="Arial"/>
        <family val="2"/>
      </rPr>
      <t>a. Predictors: (Constant), logfO2calc, Ti, Ca, Mn, H2Ocalc, Fe, Al, K, Pcalc, Na, Si</t>
    </r>
  </si>
  <si>
    <r>
      <rPr>
        <sz val="9"/>
        <color indexed="8"/>
        <rFont val="Arial"/>
        <family val="2"/>
      </rPr>
      <t>b. Dependent Variable: MgO (wt.%)</t>
    </r>
  </si>
  <si>
    <r>
      <rPr>
        <sz val="9"/>
        <color indexed="8"/>
        <rFont val="Arial"/>
        <family val="2"/>
      </rPr>
      <t>Mn</t>
    </r>
  </si>
  <si>
    <r>
      <rPr>
        <sz val="9"/>
        <color indexed="8"/>
        <rFont val="Arial"/>
        <family val="2"/>
      </rPr>
      <t>Pcalc</t>
    </r>
  </si>
  <si>
    <r>
      <rPr>
        <sz val="9"/>
        <color indexed="8"/>
        <rFont val="Arial"/>
        <family val="2"/>
      </rPr>
      <t>H2Ocalc</t>
    </r>
  </si>
  <si>
    <r>
      <rPr>
        <sz val="9"/>
        <color indexed="8"/>
        <rFont val="Arial"/>
        <family val="2"/>
      </rPr>
      <t>logfO2calc</t>
    </r>
  </si>
  <si>
    <r>
      <rPr>
        <sz val="9"/>
        <color indexed="8"/>
        <rFont val="Arial"/>
        <family val="2"/>
      </rPr>
      <t>a. Dependent Variable: MgO (wt.%)</t>
    </r>
  </si>
  <si>
    <r>
      <rPr>
        <sz val="9"/>
        <color indexed="8"/>
        <rFont val="Arial"/>
        <family val="2"/>
      </rPr>
      <t>-10.451</t>
    </r>
    <r>
      <rPr>
        <vertAlign val="superscript"/>
        <sz val="9"/>
        <color indexed="8"/>
        <rFont val="Arial"/>
        <family val="2"/>
      </rPr>
      <t>a</t>
    </r>
  </si>
  <si>
    <r>
      <rPr>
        <sz val="9"/>
        <color indexed="8"/>
        <rFont val="Arial"/>
        <family val="2"/>
      </rPr>
      <t>-58.630</t>
    </r>
    <r>
      <rPr>
        <vertAlign val="superscript"/>
        <sz val="9"/>
        <color indexed="8"/>
        <rFont val="Arial"/>
        <family val="2"/>
      </rPr>
      <t>a</t>
    </r>
  </si>
  <si>
    <r>
      <rPr>
        <sz val="9"/>
        <color indexed="8"/>
        <rFont val="Arial"/>
        <family val="2"/>
      </rPr>
      <t>a. Predictors in the Model: (Constant), logfO2calc, Ti, Ca, Mn, H2Ocalc, Fe, Al, K, Pcalc, Na, Si</t>
    </r>
  </si>
  <si>
    <r>
      <rPr>
        <sz val="10"/>
        <color indexed="8"/>
        <rFont val="Courier New"/>
        <family val="3"/>
      </rPr>
      <t xml:space="preserve">[DataSet1] </t>
    </r>
  </si>
  <si>
    <r>
      <rPr>
        <sz val="9"/>
        <color indexed="8"/>
        <rFont val="Arial"/>
        <family val="2"/>
      </rPr>
      <t>Pcalc^20, Mg, Ca, Na, K, Ti, Al, Fe, Si</t>
    </r>
    <r>
      <rPr>
        <vertAlign val="superscript"/>
        <sz val="9"/>
        <color indexed="8"/>
        <rFont val="Arial"/>
        <family val="2"/>
      </rPr>
      <t>a</t>
    </r>
  </si>
  <si>
    <r>
      <rPr>
        <sz val="9"/>
        <color indexed="8"/>
        <rFont val="Arial"/>
        <family val="2"/>
      </rPr>
      <t>.965</t>
    </r>
    <r>
      <rPr>
        <vertAlign val="superscript"/>
        <sz val="9"/>
        <color indexed="8"/>
        <rFont val="Arial"/>
        <family val="2"/>
      </rPr>
      <t>a</t>
    </r>
  </si>
  <si>
    <r>
      <rPr>
        <sz val="9"/>
        <color indexed="8"/>
        <rFont val="Arial"/>
        <family val="2"/>
      </rPr>
      <t>a. Predictors: (Constant), Pcalc^20, Mg, Ca, Na, K, Ti, Al, Fe, Si</t>
    </r>
  </si>
  <si>
    <r>
      <rPr>
        <sz val="9"/>
        <color indexed="8"/>
        <rFont val="Arial"/>
        <family val="2"/>
      </rPr>
      <t>Pcalc^20</t>
    </r>
  </si>
  <si>
    <r>
      <rPr>
        <sz val="9"/>
        <color indexed="8"/>
        <rFont val="Arial"/>
        <family val="2"/>
      </rPr>
      <t>23-Jul-2010 16:34:47</t>
    </r>
  </si>
  <si>
    <r>
      <rPr>
        <sz val="9"/>
        <color indexed="8"/>
        <rFont val="Arial"/>
        <family val="2"/>
      </rPr>
      <t xml:space="preserve">REGRESSION
  /MISSING LISTWISE
  /STATISTICS COEFF OUTS R ANOVA
  /CRITERIA=PIN(.05) POUT(.10)
  /NOORIGIN
  /DEPENDENT CaOwt
  /METHOD=ENTER Si Ti Al Fe Mn Mg Ca Na K Tcalc Pcalc NNOcalc H2Ocalc.
</t>
    </r>
  </si>
  <si>
    <r>
      <rPr>
        <sz val="9"/>
        <color indexed="8"/>
        <rFont val="Arial"/>
        <family val="2"/>
      </rPr>
      <t>0:00:00.062</t>
    </r>
  </si>
  <si>
    <r>
      <rPr>
        <sz val="9"/>
        <color indexed="8"/>
        <rFont val="Arial"/>
        <family val="2"/>
      </rPr>
      <t>Pcalc^-0.5, K, Fe, Ca, Ti, Na, Mg, Si, Al</t>
    </r>
    <r>
      <rPr>
        <vertAlign val="superscript"/>
        <sz val="9"/>
        <color indexed="8"/>
        <rFont val="Arial"/>
        <family val="2"/>
      </rPr>
      <t>a</t>
    </r>
  </si>
  <si>
    <r>
      <rPr>
        <sz val="9"/>
        <color indexed="8"/>
        <rFont val="Arial"/>
        <family val="2"/>
      </rPr>
      <t>.967</t>
    </r>
    <r>
      <rPr>
        <vertAlign val="superscript"/>
        <sz val="9"/>
        <color indexed="8"/>
        <rFont val="Arial"/>
        <family val="2"/>
      </rPr>
      <t>a</t>
    </r>
  </si>
  <si>
    <r>
      <rPr>
        <sz val="9"/>
        <color indexed="8"/>
        <rFont val="Arial"/>
        <family val="2"/>
      </rPr>
      <t>a. Predictors: (Constant), Pcalc^-0.5, K, Fe, Ca, Ti, Na, Mg, Si, Al</t>
    </r>
  </si>
  <si>
    <r>
      <rPr>
        <sz val="9"/>
        <color indexed="8"/>
        <rFont val="Arial"/>
        <family val="2"/>
      </rPr>
      <t>b. Dependent Variable: CaO (wt.%)</t>
    </r>
  </si>
  <si>
    <r>
      <rPr>
        <sz val="9"/>
        <color indexed="8"/>
        <rFont val="Arial"/>
        <family val="2"/>
      </rPr>
      <t>Pcalc^-0.5</t>
    </r>
  </si>
  <si>
    <r>
      <rPr>
        <sz val="9"/>
        <color indexed="8"/>
        <rFont val="Arial"/>
        <family val="2"/>
      </rPr>
      <t>a. Dependent Variable: CaO (wt.%)</t>
    </r>
  </si>
  <si>
    <t>series</t>
  </si>
  <si>
    <r>
      <rPr>
        <sz val="9"/>
        <color indexed="8"/>
        <rFont val="Arial"/>
        <family val="2"/>
      </rPr>
      <t>Pcalc, K, Fe, Ca, Ti, Na, Al, Mg, Si</t>
    </r>
    <r>
      <rPr>
        <vertAlign val="superscript"/>
        <sz val="9"/>
        <color indexed="8"/>
        <rFont val="Arial"/>
        <family val="2"/>
      </rPr>
      <t>a</t>
    </r>
  </si>
  <si>
    <r>
      <rPr>
        <sz val="9"/>
        <color indexed="8"/>
        <rFont val="Arial"/>
        <family val="2"/>
      </rPr>
      <t>a. Predictors: (Constant), Pcalc, K, Fe, Ca, Ti, Na, Al, Mg, Si</t>
    </r>
  </si>
  <si>
    <r>
      <rPr>
        <sz val="9"/>
        <color indexed="8"/>
        <rFont val="Arial"/>
        <family val="2"/>
      </rPr>
      <t>b. Dependent Variable: lnK2O</t>
    </r>
  </si>
  <si>
    <r>
      <rPr>
        <sz val="9"/>
        <color indexed="8"/>
        <rFont val="Arial"/>
        <family val="2"/>
      </rPr>
      <t>a. Dependent Variable: lnK2O</t>
    </r>
  </si>
  <si>
    <t>Magmatic</t>
  </si>
  <si>
    <t>Input</t>
  </si>
  <si>
    <t>Output</t>
  </si>
  <si>
    <t>T (°C)</t>
  </si>
  <si>
    <t>P (MPa)</t>
  </si>
  <si>
    <r>
      <t>SiO</t>
    </r>
    <r>
      <rPr>
        <b/>
        <vertAlign val="subscript"/>
        <sz val="12"/>
        <rFont val="Arial"/>
        <family val="2"/>
      </rPr>
      <t>2</t>
    </r>
  </si>
  <si>
    <r>
      <t>TiO</t>
    </r>
    <r>
      <rPr>
        <b/>
        <vertAlign val="subscript"/>
        <sz val="12"/>
        <rFont val="Arial"/>
        <family val="2"/>
      </rPr>
      <t>2</t>
    </r>
  </si>
  <si>
    <r>
      <t>Al</t>
    </r>
    <r>
      <rPr>
        <b/>
        <vertAlign val="subscript"/>
        <sz val="12"/>
        <rFont val="Arial"/>
        <family val="2"/>
      </rPr>
      <t>2</t>
    </r>
    <r>
      <rPr>
        <b/>
        <sz val="12"/>
        <rFont val="Arial"/>
        <family val="2"/>
      </rPr>
      <t>O</t>
    </r>
    <r>
      <rPr>
        <b/>
        <vertAlign val="subscript"/>
        <sz val="12"/>
        <rFont val="Arial"/>
        <family val="2"/>
      </rPr>
      <t>3</t>
    </r>
  </si>
  <si>
    <r>
      <t>Cr</t>
    </r>
    <r>
      <rPr>
        <b/>
        <vertAlign val="subscript"/>
        <sz val="12"/>
        <rFont val="Arial"/>
        <family val="2"/>
      </rPr>
      <t>2</t>
    </r>
    <r>
      <rPr>
        <b/>
        <sz val="12"/>
        <rFont val="Arial"/>
        <family val="2"/>
      </rPr>
      <t>O</t>
    </r>
    <r>
      <rPr>
        <b/>
        <vertAlign val="subscript"/>
        <sz val="12"/>
        <rFont val="Arial"/>
        <family val="2"/>
      </rPr>
      <t>3</t>
    </r>
  </si>
  <si>
    <r>
      <t>Na</t>
    </r>
    <r>
      <rPr>
        <b/>
        <vertAlign val="subscript"/>
        <sz val="12"/>
        <rFont val="Arial"/>
        <family val="2"/>
      </rPr>
      <t>2</t>
    </r>
    <r>
      <rPr>
        <b/>
        <sz val="12"/>
        <rFont val="Arial"/>
        <family val="2"/>
      </rPr>
      <t>O</t>
    </r>
  </si>
  <si>
    <r>
      <t>K</t>
    </r>
    <r>
      <rPr>
        <b/>
        <vertAlign val="subscript"/>
        <sz val="12"/>
        <rFont val="Arial"/>
        <family val="2"/>
      </rPr>
      <t>2</t>
    </r>
    <r>
      <rPr>
        <b/>
        <sz val="12"/>
        <rFont val="Arial"/>
        <family val="2"/>
      </rPr>
      <t>O</t>
    </r>
  </si>
  <si>
    <r>
      <t>H</t>
    </r>
    <r>
      <rPr>
        <b/>
        <vertAlign val="subscript"/>
        <sz val="12"/>
        <rFont val="Arial"/>
        <family val="2"/>
      </rPr>
      <t>2</t>
    </r>
    <r>
      <rPr>
        <b/>
        <sz val="12"/>
        <rFont val="Arial"/>
        <family val="2"/>
      </rPr>
      <t>O</t>
    </r>
  </si>
  <si>
    <r>
      <t>Fe</t>
    </r>
    <r>
      <rPr>
        <b/>
        <vertAlign val="subscript"/>
        <sz val="12"/>
        <rFont val="Arial"/>
        <family val="2"/>
      </rPr>
      <t>2</t>
    </r>
    <r>
      <rPr>
        <b/>
        <sz val="12"/>
        <rFont val="Arial"/>
        <family val="2"/>
      </rPr>
      <t>O</t>
    </r>
    <r>
      <rPr>
        <b/>
        <vertAlign val="subscript"/>
        <sz val="12"/>
        <rFont val="Arial"/>
        <family val="2"/>
      </rPr>
      <t>3</t>
    </r>
  </si>
  <si>
    <r>
      <t>Mg/(Mg+Fe</t>
    </r>
    <r>
      <rPr>
        <b/>
        <vertAlign val="superscript"/>
        <sz val="12"/>
        <rFont val="Arial"/>
        <family val="2"/>
      </rPr>
      <t>2+</t>
    </r>
    <r>
      <rPr>
        <b/>
        <sz val="12"/>
        <rFont val="Arial"/>
        <family val="2"/>
      </rPr>
      <t>)</t>
    </r>
  </si>
  <si>
    <r>
      <t>Al</t>
    </r>
    <r>
      <rPr>
        <b/>
        <vertAlign val="subscript"/>
        <sz val="12"/>
        <rFont val="Arial"/>
        <family val="2"/>
      </rPr>
      <t>T</t>
    </r>
  </si>
  <si>
    <r>
      <rPr>
        <b/>
        <sz val="14"/>
        <rFont val="Calibri"/>
        <family val="2"/>
      </rPr>
      <t>Δ</t>
    </r>
    <r>
      <rPr>
        <b/>
        <sz val="12"/>
        <rFont val="Arial"/>
        <family val="2"/>
      </rPr>
      <t>NNO</t>
    </r>
  </si>
  <si>
    <r>
      <t>logfO</t>
    </r>
    <r>
      <rPr>
        <b/>
        <vertAlign val="subscript"/>
        <sz val="12"/>
        <rFont val="Arial"/>
        <family val="2"/>
      </rPr>
      <t>2</t>
    </r>
  </si>
  <si>
    <r>
      <t>H</t>
    </r>
    <r>
      <rPr>
        <b/>
        <vertAlign val="subscript"/>
        <sz val="12"/>
        <rFont val="Arial"/>
        <family val="2"/>
      </rPr>
      <t>2</t>
    </r>
    <r>
      <rPr>
        <b/>
        <sz val="12"/>
        <rFont val="Arial"/>
        <family val="2"/>
      </rPr>
      <t>O</t>
    </r>
    <r>
      <rPr>
        <b/>
        <vertAlign val="subscript"/>
        <sz val="12"/>
        <rFont val="Arial"/>
        <family val="2"/>
      </rPr>
      <t xml:space="preserve">melt </t>
    </r>
    <r>
      <rPr>
        <b/>
        <sz val="12"/>
        <rFont val="Arial"/>
        <family val="2"/>
      </rPr>
      <t>(wt%)</t>
    </r>
  </si>
  <si>
    <r>
      <t>Fe</t>
    </r>
    <r>
      <rPr>
        <b/>
        <vertAlign val="superscript"/>
        <sz val="12"/>
        <rFont val="Arial"/>
        <family val="2"/>
      </rPr>
      <t>3+</t>
    </r>
  </si>
  <si>
    <r>
      <t>Fe</t>
    </r>
    <r>
      <rPr>
        <b/>
        <vertAlign val="superscript"/>
        <sz val="12"/>
        <rFont val="Arial"/>
        <family val="2"/>
      </rPr>
      <t>2+</t>
    </r>
  </si>
  <si>
    <r>
      <t>100</t>
    </r>
    <r>
      <rPr>
        <sz val="10"/>
        <rFont val="Calibri"/>
        <family val="2"/>
      </rPr>
      <t>±</t>
    </r>
    <r>
      <rPr>
        <sz val="10"/>
        <rFont val="Arial"/>
        <family val="2"/>
      </rPr>
      <t>12%</t>
    </r>
  </si>
  <si>
    <t>MPa</t>
  </si>
  <si>
    <t>T-H2Omelt stability and isobares</t>
  </si>
  <si>
    <r>
      <t>150</t>
    </r>
    <r>
      <rPr>
        <sz val="10"/>
        <rFont val="Calibri"/>
        <family val="2"/>
      </rPr>
      <t>±</t>
    </r>
    <r>
      <rPr>
        <sz val="10"/>
        <rFont val="Arial"/>
        <family val="2"/>
      </rPr>
      <t>12%</t>
    </r>
  </si>
  <si>
    <r>
      <t>250</t>
    </r>
    <r>
      <rPr>
        <sz val="10"/>
        <rFont val="Calibri"/>
        <family val="2"/>
      </rPr>
      <t>±</t>
    </r>
    <r>
      <rPr>
        <sz val="10"/>
        <rFont val="Arial"/>
        <family val="2"/>
      </rPr>
      <t>12%</t>
    </r>
  </si>
  <si>
    <r>
      <t>400</t>
    </r>
    <r>
      <rPr>
        <sz val="10"/>
        <rFont val="Calibri"/>
        <family val="2"/>
      </rPr>
      <t>±</t>
    </r>
    <r>
      <rPr>
        <sz val="10"/>
        <rFont val="Arial"/>
        <family val="2"/>
      </rPr>
      <t>12%</t>
    </r>
  </si>
  <si>
    <r>
      <t>600</t>
    </r>
    <r>
      <rPr>
        <sz val="10"/>
        <rFont val="Calibri"/>
        <family val="2"/>
      </rPr>
      <t>±</t>
    </r>
    <r>
      <rPr>
        <sz val="10"/>
        <rFont val="Arial"/>
        <family val="2"/>
      </rPr>
      <t>12%</t>
    </r>
  </si>
  <si>
    <r>
      <t>900</t>
    </r>
    <r>
      <rPr>
        <sz val="10"/>
        <rFont val="Calibri"/>
        <family val="2"/>
      </rPr>
      <t>±</t>
    </r>
    <r>
      <rPr>
        <sz val="10"/>
        <rFont val="Arial"/>
        <family val="2"/>
      </rPr>
      <t>12%</t>
    </r>
  </si>
  <si>
    <r>
      <t>1400</t>
    </r>
    <r>
      <rPr>
        <sz val="10"/>
        <rFont val="Calibri"/>
        <family val="2"/>
      </rPr>
      <t>±</t>
    </r>
    <r>
      <rPr>
        <sz val="10"/>
        <rFont val="Arial"/>
        <family val="2"/>
      </rPr>
      <t>12%</t>
    </r>
  </si>
  <si>
    <r>
      <t>2100</t>
    </r>
    <r>
      <rPr>
        <sz val="10"/>
        <rFont val="Calibri"/>
        <family val="2"/>
      </rPr>
      <t>±</t>
    </r>
    <r>
      <rPr>
        <sz val="10"/>
        <rFont val="Arial"/>
        <family val="2"/>
      </rPr>
      <t>12%</t>
    </r>
  </si>
  <si>
    <t>SiO2</t>
  </si>
  <si>
    <t>TiO2</t>
  </si>
  <si>
    <t>Al2O3</t>
  </si>
  <si>
    <t>K2O</t>
  </si>
  <si>
    <t>error (MPa)</t>
  </si>
  <si>
    <t>error (wt%)</t>
  </si>
  <si>
    <t xml:space="preserve">[InsiemeDati1] </t>
  </si>
  <si>
    <t>5kbar</t>
  </si>
  <si>
    <t>OH</t>
  </si>
  <si>
    <t>W sum</t>
  </si>
  <si>
    <t>K, Ca, Na, Al, Fe, Ti, Si, Mg</t>
  </si>
  <si>
    <r>
      <t>,990</t>
    </r>
    <r>
      <rPr>
        <vertAlign val="superscript"/>
        <sz val="9"/>
        <color indexed="8"/>
        <rFont val="Arial"/>
        <family val="2"/>
      </rPr>
      <t>a</t>
    </r>
  </si>
  <si>
    <t xml:space="preserve">a. Predittori: (Costante), K, Ca, Na, Al, Fe, Ti, Si, Mg
</t>
  </si>
  <si>
    <t xml:space="preserve">a. Predittori: (Costante), K, Ca, Na, Al, Fe, Ti, Si, Mg
b. Variabile dipendente: ?NNO
</t>
  </si>
  <si>
    <t>error^2</t>
  </si>
  <si>
    <t>HM</t>
  </si>
  <si>
    <t>CCO</t>
  </si>
  <si>
    <t>error%^2</t>
  </si>
  <si>
    <t>error%</t>
  </si>
  <si>
    <t>error%as</t>
  </si>
  <si>
    <t>K, Fe, Ca, Na, Ti, Si, Al, Mg</t>
  </si>
  <si>
    <t xml:space="preserve">a. Tutte le variabili richieste sono state immesse.
b. Variabile dipendente: lnP
</t>
  </si>
  <si>
    <r>
      <t>,945</t>
    </r>
    <r>
      <rPr>
        <vertAlign val="superscript"/>
        <sz val="9"/>
        <color indexed="8"/>
        <rFont val="Arial"/>
        <family val="2"/>
      </rPr>
      <t>a</t>
    </r>
  </si>
  <si>
    <t xml:space="preserve">a. Predittori: (Costante), K, Fe, Ca, Na, Ti, Si, Al, Mg
</t>
  </si>
  <si>
    <r>
      <t>,000</t>
    </r>
    <r>
      <rPr>
        <vertAlign val="superscript"/>
        <sz val="9"/>
        <color indexed="8"/>
        <rFont val="Arial"/>
        <family val="2"/>
      </rPr>
      <t>a</t>
    </r>
  </si>
  <si>
    <t xml:space="preserve">a. Predittori: (Costante), K, Fe, Ca, Na, Ti, Si, Al, Mg
b. Variabile dipendente: lnP
</t>
  </si>
  <si>
    <t xml:space="preserve">a. Variabile dipendente: lnP
</t>
  </si>
  <si>
    <t>LowP_lnP</t>
  </si>
  <si>
    <t>LowP_P</t>
  </si>
  <si>
    <t xml:space="preserve">a. Tutte le variabili richieste sono state immesse.
b. Variabile dipendente: P
</t>
  </si>
  <si>
    <r>
      <t>,948</t>
    </r>
    <r>
      <rPr>
        <vertAlign val="superscript"/>
        <sz val="9"/>
        <color indexed="8"/>
        <rFont val="Arial"/>
        <family val="2"/>
      </rPr>
      <t>a</t>
    </r>
  </si>
  <si>
    <t xml:space="preserve">a. Predittori: (Costante), K, Fe, Ca, Na, Ti, Si, Al, Mg
b. Variabile dipendente: P
</t>
  </si>
  <si>
    <t xml:space="preserve">a. Variabile dipendente: P
</t>
  </si>
  <si>
    <t>Na2O</t>
  </si>
  <si>
    <r>
      <t>,944</t>
    </r>
    <r>
      <rPr>
        <vertAlign val="superscript"/>
        <sz val="9"/>
        <color indexed="8"/>
        <rFont val="Arial"/>
        <family val="2"/>
      </rPr>
      <t>a</t>
    </r>
  </si>
  <si>
    <t xml:space="preserve">a. Predittori: (Costante), K2O, CaO, MgO, Al2O3, TiO2, Na2O, SiO2, FeO
</t>
  </si>
  <si>
    <t xml:space="preserve">a. Predittori: (Costante), K2O, CaO, MgO, Al2O3, TiO2, Na2O, SiO2, FeO
b. Variabile dipendente: T 
</t>
  </si>
  <si>
    <t>Xal</t>
  </si>
  <si>
    <t>s0968-54</t>
  </si>
  <si>
    <t xml:space="preserve">a. Predittori: (Costante), LnPcalc, Mg, Ca, K, Ti, Na, Al, Si, Fe
</t>
  </si>
  <si>
    <t xml:space="preserve">a. Predittori: (Costante), LnPcalc, Mg, Ca, K, Ti, Na, Al, Si, Fe
b. Variabile dipendente: T 
</t>
  </si>
  <si>
    <t>LnPcalc</t>
  </si>
  <si>
    <r>
      <t>,966</t>
    </r>
    <r>
      <rPr>
        <vertAlign val="superscript"/>
        <sz val="9"/>
        <color indexed="8"/>
        <rFont val="Arial"/>
        <family val="2"/>
      </rPr>
      <t>a</t>
    </r>
  </si>
  <si>
    <t>y = -23.009x + 907.9</t>
  </si>
  <si>
    <t>R² = 0.8365</t>
  </si>
  <si>
    <t>eq</t>
  </si>
  <si>
    <t>y = -166.6ln(x) + 1099.7</t>
  </si>
  <si>
    <t>R² = 0.8181</t>
  </si>
  <si>
    <t>y = -139ln(x) + 1125.3</t>
  </si>
  <si>
    <t>R² = 0.8907</t>
  </si>
  <si>
    <t>y = -127.1ln(x) + 1166.6</t>
  </si>
  <si>
    <t>R² = 0.8602</t>
  </si>
  <si>
    <r>
      <t>y = 1.4856x</t>
    </r>
    <r>
      <rPr>
        <vertAlign val="superscript"/>
        <sz val="10.3"/>
        <color rgb="FF000000"/>
        <rFont val="Times New Roman"/>
        <family val="1"/>
      </rPr>
      <t>2</t>
    </r>
    <r>
      <rPr>
        <sz val="10.3"/>
        <color rgb="FF000000"/>
        <rFont val="Times New Roman"/>
        <family val="1"/>
      </rPr>
      <t xml:space="preserve"> - 42.934x + 1192.6</t>
    </r>
  </si>
  <si>
    <t>R² = 0.9097</t>
  </si>
  <si>
    <t>y = -13.529x + 1119.1</t>
  </si>
  <si>
    <t>R² = 0.8161</t>
  </si>
  <si>
    <t>y = -10.75x + 1130.8</t>
  </si>
  <si>
    <t>R² = 0.4275</t>
  </si>
  <si>
    <t>y = -8.6728x + 1153.8</t>
  </si>
  <si>
    <t>R² = 0.8003</t>
  </si>
  <si>
    <t>NBO</t>
  </si>
  <si>
    <t>T_P-saturation</t>
  </si>
  <si>
    <r>
      <t>,981</t>
    </r>
    <r>
      <rPr>
        <vertAlign val="superscript"/>
        <sz val="9"/>
        <color indexed="8"/>
        <rFont val="Arial"/>
        <family val="2"/>
      </rPr>
      <t>a</t>
    </r>
  </si>
  <si>
    <t xml:space="preserve">a. Predittori: (Costante), K, Na, Ti, Al, Mg, Fe, Si, Ca, NBO
</t>
  </si>
  <si>
    <r>
      <t>,000</t>
    </r>
    <r>
      <rPr>
        <vertAlign val="superscript"/>
        <sz val="9"/>
        <color indexed="8"/>
        <rFont val="Arial"/>
        <family val="2"/>
      </rPr>
      <t>a</t>
    </r>
  </si>
  <si>
    <t xml:space="preserve">a. Predittori: (Costante), K, Na, Ti, Al, Mg, Fe, Si, Ca, NBO
b. Variabile dipendente: Texp (°C)
</t>
  </si>
  <si>
    <t xml:space="preserve">a. Variabile dipendente: Texp (°C)
</t>
  </si>
  <si>
    <r>
      <t>,957</t>
    </r>
    <r>
      <rPr>
        <vertAlign val="superscript"/>
        <sz val="9"/>
        <color indexed="8"/>
        <rFont val="Arial"/>
        <family val="2"/>
      </rPr>
      <t>a</t>
    </r>
  </si>
  <si>
    <t xml:space="preserve">a. Predittori: (Costante), K, Na, Ti, Al, Mg, Fe, Si, Ca, NBO
b. Variabile dipendente: LnP
</t>
  </si>
  <si>
    <t xml:space="preserve">a. Variabile dipendente: LnP
</t>
  </si>
  <si>
    <t>O=F,Cl</t>
  </si>
  <si>
    <t>DSB6</t>
  </si>
  <si>
    <t>KI-04-31</t>
  </si>
  <si>
    <t>KI-04-33</t>
  </si>
  <si>
    <t>NNO+3</t>
  </si>
  <si>
    <t>P(Mpa)</t>
  </si>
  <si>
    <r>
      <t>H</t>
    </r>
    <r>
      <rPr>
        <b/>
        <vertAlign val="subscript"/>
        <sz val="12"/>
        <rFont val="Arial"/>
        <family val="2"/>
      </rPr>
      <t>2</t>
    </r>
    <r>
      <rPr>
        <b/>
        <sz val="12"/>
        <rFont val="Arial"/>
        <family val="2"/>
      </rPr>
      <t>O</t>
    </r>
    <r>
      <rPr>
        <b/>
        <vertAlign val="subscript"/>
        <sz val="12"/>
        <rFont val="Arial"/>
        <family val="2"/>
      </rPr>
      <t>melt</t>
    </r>
  </si>
  <si>
    <r>
      <t>log</t>
    </r>
    <r>
      <rPr>
        <b/>
        <i/>
        <sz val="12"/>
        <rFont val="Arial"/>
        <family val="2"/>
      </rPr>
      <t>f</t>
    </r>
    <r>
      <rPr>
        <b/>
        <sz val="12"/>
        <rFont val="Arial"/>
        <family val="2"/>
      </rPr>
      <t>O</t>
    </r>
    <r>
      <rPr>
        <b/>
        <vertAlign val="subscript"/>
        <sz val="12"/>
        <rFont val="Arial"/>
        <family val="2"/>
      </rPr>
      <t>2</t>
    </r>
  </si>
  <si>
    <t>not given</t>
  </si>
  <si>
    <t>Caricchi et al. (2006)</t>
  </si>
  <si>
    <r>
      <t>error</t>
    </r>
    <r>
      <rPr>
        <vertAlign val="superscript"/>
        <sz val="12"/>
        <rFont val="Arial"/>
        <family val="2"/>
      </rPr>
      <t>2</t>
    </r>
  </si>
  <si>
    <t>error (°C)</t>
  </si>
  <si>
    <t>Amphibole total calculation</t>
  </si>
  <si>
    <t>Amphibole species, formula and main parameters (based on the 13 cations-method)</t>
  </si>
  <si>
    <t>Dalpè &amp; Baker (2000)</t>
  </si>
  <si>
    <t>Adam et al. (2007)</t>
  </si>
  <si>
    <t>Adam &amp; Green (1994)</t>
  </si>
  <si>
    <t>Irving &amp; Green (2008)</t>
  </si>
  <si>
    <t>Kaszuba &amp; Wendlandt (2000)</t>
  </si>
  <si>
    <t>Pilet et al. (2010)</t>
  </si>
  <si>
    <t>Martel et al. (1999)</t>
  </si>
  <si>
    <t>Rutherford &amp; Devine (2003)</t>
  </si>
  <si>
    <t>Mercer &amp; Johnston (2008)</t>
  </si>
  <si>
    <t>Freise et al. (2009)</t>
  </si>
  <si>
    <t>Rutherford &amp; Devine (2008)</t>
  </si>
  <si>
    <t>Gardner et al. (1995)</t>
  </si>
  <si>
    <t>Costa et al. (2004)</t>
  </si>
  <si>
    <t>Scailet &amp; Evans (1999)</t>
  </si>
  <si>
    <t>Pietranik et al. (2009)</t>
  </si>
  <si>
    <t>Iacovino et al. (2016)</t>
  </si>
  <si>
    <t>Krawczynski et al. (2012)</t>
  </si>
  <si>
    <t>Andujar et al. (2015)</t>
  </si>
  <si>
    <t>Blatter et al. (2013)</t>
  </si>
  <si>
    <t>Almeev et al. (2013)</t>
  </si>
  <si>
    <t>Riker et al. (2015)</t>
  </si>
  <si>
    <t>Mc Canta et al. (2007)</t>
  </si>
  <si>
    <t>Sato et al. (2005)</t>
  </si>
  <si>
    <t>Phichavant et al. (2002)</t>
  </si>
  <si>
    <t>Nekvasil (2004)</t>
  </si>
  <si>
    <t>ZP1060</t>
  </si>
  <si>
    <t>rk70</t>
  </si>
  <si>
    <t>Ulmer et al. (2018)</t>
  </si>
  <si>
    <t>T sum</t>
  </si>
  <si>
    <t>C sum</t>
  </si>
  <si>
    <t>B sum</t>
  </si>
  <si>
    <t>A sum</t>
  </si>
  <si>
    <t>Moore &amp; Carmichael (1998)</t>
  </si>
  <si>
    <t>You can perform other calculations by copying any line above from U to DW and pasting it below</t>
  </si>
  <si>
    <t>Labels and information</t>
  </si>
  <si>
    <t>It should contain enough room to make your work easier.</t>
  </si>
  <si>
    <t>Input your amphibole concentrations (wt%).</t>
  </si>
  <si>
    <t>You can start to input your data from here to line 600 (results will appear automatically)</t>
  </si>
  <si>
    <r>
      <t>σ</t>
    </r>
    <r>
      <rPr>
        <b/>
        <vertAlign val="subscript"/>
        <sz val="10"/>
        <rFont val="Arial"/>
        <family val="2"/>
      </rPr>
      <t>est</t>
    </r>
  </si>
  <si>
    <t>spot/exp.</t>
  </si>
  <si>
    <r>
      <t xml:space="preserve">"Amp-TB2 calc" </t>
    </r>
    <r>
      <rPr>
        <sz val="16"/>
        <color rgb="FF0000FF"/>
        <rFont val="Calibri"/>
        <family val="2"/>
        <scheme val="minor"/>
      </rPr>
      <t xml:space="preserve">is divided in 3 sections: </t>
    </r>
    <r>
      <rPr>
        <b/>
        <sz val="14"/>
        <color rgb="FF00CC00"/>
        <rFont val="Calibri"/>
        <family val="2"/>
        <scheme val="minor"/>
      </rPr>
      <t/>
    </r>
  </si>
  <si>
    <t>Input (I to T colunms)</t>
  </si>
  <si>
    <t>Output (U to DU colunms)</t>
  </si>
  <si>
    <t>Results will appear automatically when the Input sum will be higher than 90 wt%. This section contain 6 sub-sections highlighted with different colors (do not modify or delete any if these cells):</t>
  </si>
  <si>
    <t>Pressure equations (MPa)</t>
  </si>
  <si>
    <t>Magmatic series</t>
  </si>
  <si>
    <t>Reports the values of pressure (MPa) calculated with P equations published in Ridolfi and Renzulli (2012, CMP)</t>
  </si>
  <si>
    <r>
      <t>Calculates H</t>
    </r>
    <r>
      <rPr>
        <vertAlign val="subscript"/>
        <sz val="13"/>
        <rFont val="Calibri"/>
        <family val="2"/>
        <scheme val="minor"/>
      </rPr>
      <t>2</t>
    </r>
    <r>
      <rPr>
        <sz val="13"/>
        <rFont val="Calibri"/>
        <family val="2"/>
        <scheme val="minor"/>
      </rPr>
      <t>O, Fe</t>
    </r>
    <r>
      <rPr>
        <vertAlign val="subscript"/>
        <sz val="13"/>
        <rFont val="Calibri"/>
        <family val="2"/>
        <scheme val="minor"/>
      </rPr>
      <t>2</t>
    </r>
    <r>
      <rPr>
        <sz val="13"/>
        <rFont val="Calibri"/>
        <family val="2"/>
        <scheme val="minor"/>
      </rPr>
      <t>O</t>
    </r>
    <r>
      <rPr>
        <vertAlign val="subscript"/>
        <sz val="13"/>
        <rFont val="Calibri"/>
        <family val="2"/>
        <scheme val="minor"/>
      </rPr>
      <t>3</t>
    </r>
    <r>
      <rPr>
        <sz val="13"/>
        <rFont val="Calibri"/>
        <family val="2"/>
        <scheme val="minor"/>
      </rPr>
      <t>, FeO, O=F,Cl contents in amphibole and total element oxides according to the 13 cation method of amphibole formula calculation.</t>
    </r>
  </si>
  <si>
    <t>Reports the magmatic series (alkaline or calc-alkaline) of the melt in equilibrium with amphibole.</t>
  </si>
  <si>
    <r>
      <t>Al</t>
    </r>
    <r>
      <rPr>
        <b/>
        <vertAlign val="superscript"/>
        <sz val="12"/>
        <rFont val="Arial"/>
        <family val="2"/>
      </rPr>
      <t>IV</t>
    </r>
  </si>
  <si>
    <r>
      <t>Al</t>
    </r>
    <r>
      <rPr>
        <b/>
        <vertAlign val="superscript"/>
        <sz val="12"/>
        <rFont val="Arial"/>
        <family val="2"/>
      </rPr>
      <t>VI</t>
    </r>
  </si>
  <si>
    <r>
      <t>Reports the classification (species according Ridolfi et al. 2010, CMP), formula and parameters such as Mg/(Mg+Fe</t>
    </r>
    <r>
      <rPr>
        <vertAlign val="superscript"/>
        <sz val="13"/>
        <rFont val="Calibri"/>
        <family val="2"/>
        <scheme val="minor"/>
      </rPr>
      <t>2+</t>
    </r>
    <r>
      <rPr>
        <sz val="13"/>
        <rFont val="Calibri"/>
        <family val="2"/>
        <scheme val="minor"/>
      </rPr>
      <t>), Mg# (i.e. Mg/Mg+Fe</t>
    </r>
    <r>
      <rPr>
        <vertAlign val="superscript"/>
        <sz val="13"/>
        <rFont val="Calibri"/>
        <family val="2"/>
        <scheme val="minor"/>
      </rPr>
      <t>2+</t>
    </r>
    <r>
      <rPr>
        <sz val="13"/>
        <rFont val="Calibri"/>
        <family val="2"/>
        <scheme val="minor"/>
      </rPr>
      <t>+Fe</t>
    </r>
    <r>
      <rPr>
        <vertAlign val="superscript"/>
        <sz val="13"/>
        <rFont val="Calibri"/>
        <family val="2"/>
        <scheme val="minor"/>
      </rPr>
      <t>3+</t>
    </r>
    <r>
      <rPr>
        <sz val="13"/>
        <rFont val="Calibri"/>
        <family val="2"/>
        <scheme val="minor"/>
      </rPr>
      <t>), Al# (i.e. Al</t>
    </r>
    <r>
      <rPr>
        <vertAlign val="superscript"/>
        <sz val="13"/>
        <rFont val="Calibri"/>
        <family val="2"/>
        <scheme val="minor"/>
      </rPr>
      <t>VI</t>
    </r>
    <r>
      <rPr>
        <sz val="13"/>
        <rFont val="Calibri"/>
        <family val="2"/>
        <scheme val="minor"/>
      </rPr>
      <t>/Al</t>
    </r>
    <r>
      <rPr>
        <vertAlign val="superscript"/>
        <sz val="13"/>
        <rFont val="Calibri"/>
        <family val="2"/>
        <scheme val="minor"/>
      </rPr>
      <t>VI</t>
    </r>
    <r>
      <rPr>
        <sz val="13"/>
        <rFont val="Calibri"/>
        <family val="2"/>
        <scheme val="minor"/>
      </rPr>
      <t>+Al</t>
    </r>
    <r>
      <rPr>
        <vertAlign val="superscript"/>
        <sz val="13"/>
        <rFont val="Calibri"/>
        <family val="2"/>
        <scheme val="minor"/>
      </rPr>
      <t>IV</t>
    </r>
    <r>
      <rPr>
        <sz val="13"/>
        <rFont val="Calibri"/>
        <family val="2"/>
        <scheme val="minor"/>
      </rPr>
      <t>) and Al</t>
    </r>
    <r>
      <rPr>
        <vertAlign val="subscript"/>
        <sz val="13"/>
        <rFont val="Calibri"/>
        <family val="2"/>
        <scheme val="minor"/>
      </rPr>
      <t>T</t>
    </r>
    <r>
      <rPr>
        <sz val="13"/>
        <rFont val="Calibri"/>
        <family val="2"/>
        <scheme val="minor"/>
      </rPr>
      <t xml:space="preserve"> (total Al) of amphibole calculated following the 13 cations-method.</t>
    </r>
    <r>
      <rPr>
        <b/>
        <sz val="13"/>
        <rFont val="Calibri"/>
        <family val="2"/>
        <scheme val="minor"/>
      </rPr>
      <t/>
    </r>
  </si>
  <si>
    <r>
      <t>"References"</t>
    </r>
    <r>
      <rPr>
        <sz val="16"/>
        <color rgb="FF0000FF"/>
        <rFont val="Calibri"/>
        <family val="2"/>
        <scheme val="minor"/>
      </rPr>
      <t>: reports the references of the experimental amphiboles in "Amp-TB2 calc"</t>
    </r>
  </si>
  <si>
    <r>
      <rPr>
        <b/>
        <i/>
        <sz val="16"/>
        <color rgb="FF00CC00"/>
        <rFont val="Calibri"/>
        <family val="2"/>
        <scheme val="minor"/>
      </rPr>
      <t xml:space="preserve">Note: </t>
    </r>
    <r>
      <rPr>
        <b/>
        <i/>
        <sz val="13"/>
        <color rgb="FF00CC00"/>
        <rFont val="Calibri"/>
        <family val="2"/>
        <scheme val="minor"/>
      </rPr>
      <t>All calculations are hidden and performed in the "Amp-TB2 calc"sheet which uses the "stab.data" and eq. coeff" sheets data (hidden as well). Down to line 83, the "Amp-TB2 calc"sheet contains data, calculations and statistics for the calcic amphiboles used to calibrate and test the model. Replace these data with yours or type your compositions from lines 84 to 600 (see line 601 if you need to input more data).</t>
    </r>
  </si>
  <si>
    <r>
      <t xml:space="preserve">Reports the P (pressure), T (temperature), </t>
    </r>
    <r>
      <rPr>
        <sz val="13"/>
        <rFont val="Calibri"/>
        <family val="2"/>
      </rPr>
      <t>ΔNNO (log</t>
    </r>
    <r>
      <rPr>
        <i/>
        <sz val="13"/>
        <rFont val="Calibri"/>
        <family val="2"/>
      </rPr>
      <t>f</t>
    </r>
    <r>
      <rPr>
        <sz val="13"/>
        <rFont val="Calibri"/>
        <family val="2"/>
      </rPr>
      <t>O</t>
    </r>
    <r>
      <rPr>
        <vertAlign val="subscript"/>
        <sz val="13"/>
        <rFont val="Calibri"/>
        <family val="2"/>
      </rPr>
      <t>2</t>
    </r>
    <r>
      <rPr>
        <sz val="13"/>
        <rFont val="Calibri"/>
        <family val="2"/>
      </rPr>
      <t>-log</t>
    </r>
    <r>
      <rPr>
        <i/>
        <sz val="13"/>
        <rFont val="Calibri"/>
        <family val="2"/>
      </rPr>
      <t>f</t>
    </r>
    <r>
      <rPr>
        <sz val="13"/>
        <rFont val="Calibri"/>
        <family val="2"/>
      </rPr>
      <t>O</t>
    </r>
    <r>
      <rPr>
        <vertAlign val="subscript"/>
        <sz val="13"/>
        <rFont val="Calibri"/>
        <family val="2"/>
      </rPr>
      <t>2</t>
    </r>
    <r>
      <rPr>
        <sz val="13"/>
        <rFont val="Calibri"/>
        <family val="2"/>
      </rPr>
      <t xml:space="preserve"> at the NNO buffer), log</t>
    </r>
    <r>
      <rPr>
        <i/>
        <sz val="13"/>
        <rFont val="Calibri"/>
        <family val="2"/>
      </rPr>
      <t>f</t>
    </r>
    <r>
      <rPr>
        <sz val="13"/>
        <rFont val="Calibri"/>
        <family val="2"/>
      </rPr>
      <t>O</t>
    </r>
    <r>
      <rPr>
        <vertAlign val="subscript"/>
        <sz val="13"/>
        <rFont val="Calibri"/>
        <family val="2"/>
      </rPr>
      <t>2</t>
    </r>
    <r>
      <rPr>
        <sz val="13"/>
        <rFont val="Calibri"/>
        <family val="2"/>
      </rPr>
      <t xml:space="preserve"> and H</t>
    </r>
    <r>
      <rPr>
        <vertAlign val="subscript"/>
        <sz val="13"/>
        <rFont val="Calibri"/>
        <family val="2"/>
      </rPr>
      <t>2</t>
    </r>
    <r>
      <rPr>
        <sz val="13"/>
        <rFont val="Calibri"/>
        <family val="2"/>
      </rPr>
      <t>O</t>
    </r>
    <r>
      <rPr>
        <vertAlign val="subscript"/>
        <sz val="13"/>
        <rFont val="Calibri"/>
        <family val="2"/>
      </rPr>
      <t>melt</t>
    </r>
    <r>
      <rPr>
        <sz val="13"/>
        <rFont val="Calibri"/>
        <family val="2"/>
      </rPr>
      <t xml:space="preserve"> (volatile content in the melt) values according with the input composition of  amphibole; uncertanties of the calculated values also appear automatically.</t>
    </r>
  </si>
  <si>
    <t>Labels and information (A to G columns)</t>
  </si>
  <si>
    <t>Physico-chemical conditions</t>
  </si>
  <si>
    <r>
      <rPr>
        <b/>
        <sz val="18"/>
        <color rgb="FFFF0000"/>
        <rFont val="Calibri"/>
        <family val="2"/>
        <scheme val="minor"/>
      </rPr>
      <t xml:space="preserve">Amp-TB2.xlsx </t>
    </r>
    <r>
      <rPr>
        <sz val="18"/>
        <rFont val="Calibri"/>
        <family val="2"/>
        <scheme val="minor"/>
      </rPr>
      <t>is a spreadsheet attached to</t>
    </r>
    <r>
      <rPr>
        <b/>
        <sz val="18"/>
        <rFont val="Calibri"/>
        <family val="2"/>
        <scheme val="minor"/>
      </rPr>
      <t xml:space="preserve"> Ridolfi (2021; </t>
    </r>
    <r>
      <rPr>
        <b/>
        <i/>
        <sz val="18"/>
        <rFont val="Calibri"/>
        <family val="2"/>
        <scheme val="minor"/>
      </rPr>
      <t>Minerals</t>
    </r>
    <r>
      <rPr>
        <b/>
        <sz val="18"/>
        <rFont val="Calibri"/>
        <family val="2"/>
        <scheme val="minor"/>
      </rPr>
      <t xml:space="preserve">) </t>
    </r>
    <r>
      <rPr>
        <sz val="18"/>
        <rFont val="Calibri"/>
        <family val="2"/>
        <scheme val="minor"/>
      </rPr>
      <t>which operates within</t>
    </r>
    <r>
      <rPr>
        <b/>
        <sz val="18"/>
        <rFont val="Calibri"/>
        <family val="2"/>
        <scheme val="minor"/>
      </rPr>
      <t xml:space="preserve"> </t>
    </r>
    <r>
      <rPr>
        <b/>
        <sz val="18"/>
        <color rgb="FF0000FF"/>
        <rFont val="Calibri"/>
        <family val="2"/>
        <scheme val="minor"/>
      </rPr>
      <t>Microsoft Excel (Office 2010).</t>
    </r>
    <r>
      <rPr>
        <sz val="18"/>
        <color theme="1"/>
        <rFont val="Calibri"/>
        <family val="2"/>
        <scheme val="minor"/>
      </rPr>
      <t xml:space="preserve"> </t>
    </r>
    <r>
      <rPr>
        <sz val="18"/>
        <rFont val="Calibri"/>
        <family val="2"/>
        <scheme val="minor"/>
      </rPr>
      <t xml:space="preserve">It mainly allows you to calculate the P (pressure), T (temperature), </t>
    </r>
    <r>
      <rPr>
        <i/>
        <sz val="18"/>
        <rFont val="Calibri"/>
        <family val="2"/>
        <scheme val="minor"/>
      </rPr>
      <t>f</t>
    </r>
    <r>
      <rPr>
        <sz val="18"/>
        <rFont val="Calibri"/>
        <family val="2"/>
        <scheme val="minor"/>
      </rPr>
      <t>O</t>
    </r>
    <r>
      <rPr>
        <vertAlign val="subscript"/>
        <sz val="18"/>
        <rFont val="Calibri"/>
        <family val="2"/>
        <scheme val="minor"/>
      </rPr>
      <t>2</t>
    </r>
    <r>
      <rPr>
        <sz val="18"/>
        <rFont val="Calibri"/>
        <family val="2"/>
        <scheme val="minor"/>
      </rPr>
      <t xml:space="preserve"> (oxygen fugacity) and H</t>
    </r>
    <r>
      <rPr>
        <vertAlign val="subscript"/>
        <sz val="18"/>
        <rFont val="Calibri"/>
        <family val="2"/>
        <scheme val="minor"/>
      </rPr>
      <t>2</t>
    </r>
    <r>
      <rPr>
        <sz val="18"/>
        <rFont val="Calibri"/>
        <family val="2"/>
        <scheme val="minor"/>
      </rPr>
      <t>O</t>
    </r>
    <r>
      <rPr>
        <vertAlign val="subscript"/>
        <sz val="18"/>
        <rFont val="Calibri"/>
        <family val="2"/>
        <scheme val="minor"/>
      </rPr>
      <t>melt</t>
    </r>
    <r>
      <rPr>
        <sz val="18"/>
        <rFont val="Calibri"/>
        <family val="2"/>
        <scheme val="minor"/>
      </rPr>
      <t xml:space="preserve"> (volatile content in the melt) conditions of steady-state magmatic crystallization </t>
    </r>
    <r>
      <rPr>
        <b/>
        <sz val="18"/>
        <rFont val="Calibri"/>
        <family val="2"/>
        <scheme val="minor"/>
      </rPr>
      <t>of calcic amphiboles</t>
    </r>
    <r>
      <rPr>
        <sz val="18"/>
        <rFont val="Calibri"/>
        <family val="2"/>
        <scheme val="minor"/>
      </rPr>
      <t xml:space="preserve"> from its major elements composition (e.g. EMP).</t>
    </r>
    <r>
      <rPr>
        <b/>
        <i/>
        <sz val="16"/>
        <rFont val="Calibri"/>
        <family val="2"/>
        <scheme val="minor"/>
      </rPr>
      <t/>
    </r>
  </si>
  <si>
    <t>Automatic checks and parameters</t>
  </si>
  <si>
    <t>fO2</t>
  </si>
  <si>
    <t>Regression Statistics</t>
  </si>
  <si>
    <t>Multiple R</t>
  </si>
  <si>
    <t>R Square</t>
  </si>
  <si>
    <t>Adjusted R Square</t>
  </si>
  <si>
    <t>Standard Error</t>
  </si>
  <si>
    <t>Observations</t>
  </si>
  <si>
    <t>ANOVA</t>
  </si>
  <si>
    <t>SS</t>
  </si>
  <si>
    <t>MS</t>
  </si>
  <si>
    <t>Significance F</t>
  </si>
  <si>
    <t>Regression</t>
  </si>
  <si>
    <t>Residual</t>
  </si>
  <si>
    <t>Coefficients</t>
  </si>
  <si>
    <t>t Stat</t>
  </si>
  <si>
    <t>P-value</t>
  </si>
  <si>
    <t>Lower 95%</t>
  </si>
  <si>
    <t>Upper 95%</t>
  </si>
  <si>
    <t>Lower 95.0%</t>
  </si>
  <si>
    <t>Upper 95.0%</t>
  </si>
  <si>
    <t>Intercept</t>
  </si>
  <si>
    <t>AlIV</t>
  </si>
  <si>
    <t>AlVI</t>
  </si>
  <si>
    <t>Fe3+</t>
  </si>
  <si>
    <t>Fe2+</t>
  </si>
  <si>
    <t>lnH2O</t>
  </si>
  <si>
    <t>Overall</t>
  </si>
  <si>
    <t>Total and composition</t>
  </si>
  <si>
    <r>
      <t>Composition for</t>
    </r>
    <r>
      <rPr>
        <b/>
        <i/>
        <sz val="11"/>
        <rFont val="Arial"/>
        <family val="2"/>
      </rPr>
      <t xml:space="preserve"> f</t>
    </r>
    <r>
      <rPr>
        <b/>
        <sz val="11"/>
        <rFont val="Arial"/>
        <family val="2"/>
      </rPr>
      <t>O</t>
    </r>
    <r>
      <rPr>
        <b/>
        <vertAlign val="subscript"/>
        <sz val="11"/>
        <rFont val="Arial"/>
        <family val="2"/>
      </rPr>
      <t>2</t>
    </r>
  </si>
  <si>
    <r>
      <t>Composition for H</t>
    </r>
    <r>
      <rPr>
        <b/>
        <vertAlign val="subscript"/>
        <sz val="11"/>
        <rFont val="Arial"/>
        <family val="2"/>
      </rPr>
      <t>2</t>
    </r>
    <r>
      <rPr>
        <b/>
        <sz val="11"/>
        <rFont val="Arial"/>
        <family val="2"/>
      </rPr>
      <t>O</t>
    </r>
  </si>
  <si>
    <r>
      <t xml:space="preserve">It is divided in sections </t>
    </r>
    <r>
      <rPr>
        <b/>
        <sz val="13"/>
        <rFont val="Calibri"/>
        <family val="2"/>
        <scheme val="minor"/>
      </rPr>
      <t>Total and composition</t>
    </r>
    <r>
      <rPr>
        <sz val="13"/>
        <rFont val="Calibri"/>
        <family val="2"/>
        <scheme val="minor"/>
      </rPr>
      <t xml:space="preserve">, </t>
    </r>
    <r>
      <rPr>
        <b/>
        <sz val="13"/>
        <rFont val="Calibri"/>
        <family val="2"/>
        <scheme val="minor"/>
      </rPr>
      <t xml:space="preserve">Composition for </t>
    </r>
    <r>
      <rPr>
        <b/>
        <i/>
        <sz val="13"/>
        <rFont val="Calibri"/>
        <family val="2"/>
        <scheme val="minor"/>
      </rPr>
      <t>f</t>
    </r>
    <r>
      <rPr>
        <b/>
        <sz val="13"/>
        <rFont val="Calibri"/>
        <family val="2"/>
        <scheme val="minor"/>
      </rPr>
      <t>O</t>
    </r>
    <r>
      <rPr>
        <b/>
        <vertAlign val="subscript"/>
        <sz val="13"/>
        <rFont val="Calibri"/>
        <family val="2"/>
        <scheme val="minor"/>
      </rPr>
      <t>2</t>
    </r>
    <r>
      <rPr>
        <sz val="13"/>
        <rFont val="Calibri"/>
        <family val="2"/>
        <scheme val="minor"/>
      </rPr>
      <t xml:space="preserve"> and </t>
    </r>
    <r>
      <rPr>
        <b/>
        <sz val="13"/>
        <rFont val="Calibri"/>
        <family val="2"/>
        <scheme val="minor"/>
      </rPr>
      <t>Composition for H</t>
    </r>
    <r>
      <rPr>
        <b/>
        <vertAlign val="subscript"/>
        <sz val="13"/>
        <rFont val="Calibri"/>
        <family val="2"/>
        <scheme val="minor"/>
      </rPr>
      <t>2</t>
    </r>
    <r>
      <rPr>
        <b/>
        <sz val="13"/>
        <rFont val="Calibri"/>
        <family val="2"/>
        <scheme val="minor"/>
      </rPr>
      <t xml:space="preserve">O, </t>
    </r>
    <r>
      <rPr>
        <sz val="13"/>
        <rFont val="Calibri"/>
        <family val="2"/>
        <scheme val="minor"/>
      </rPr>
      <t xml:space="preserve">reports  the </t>
    </r>
    <r>
      <rPr>
        <b/>
        <sz val="13"/>
        <rFont val="Calibri"/>
        <family val="2"/>
        <scheme val="minor"/>
      </rPr>
      <t xml:space="preserve">APE, XPae and ΔPdb </t>
    </r>
    <r>
      <rPr>
        <sz val="13"/>
        <rFont val="Calibri"/>
        <family val="2"/>
        <scheme val="minor"/>
      </rPr>
      <t xml:space="preserve">values and an </t>
    </r>
    <r>
      <rPr>
        <b/>
        <sz val="13"/>
        <rFont val="Calibri"/>
        <family val="2"/>
        <scheme val="minor"/>
      </rPr>
      <t xml:space="preserve">Overall </t>
    </r>
    <r>
      <rPr>
        <sz val="13"/>
        <rFont val="Calibri"/>
        <family val="2"/>
        <scheme val="minor"/>
      </rPr>
      <t xml:space="preserve">check. Section </t>
    </r>
    <r>
      <rPr>
        <b/>
        <sz val="13"/>
        <rFont val="Calibri"/>
        <family val="2"/>
        <scheme val="minor"/>
      </rPr>
      <t>Total and composition</t>
    </r>
    <r>
      <rPr>
        <sz val="13"/>
        <rFont val="Calibri"/>
        <family val="2"/>
        <scheme val="minor"/>
      </rPr>
      <t xml:space="preserve"> checks that the composition and the formula are correct and reports warnings (different from "ok") whenever the amphibole composition diverges from those of the overall selected experimental amphiboles; in such case the uncertanty of the calculated P and T values is unknown.  </t>
    </r>
    <r>
      <rPr>
        <b/>
        <sz val="13"/>
        <rFont val="Calibri"/>
        <family val="2"/>
        <scheme val="minor"/>
      </rPr>
      <t xml:space="preserve">Composition for </t>
    </r>
    <r>
      <rPr>
        <b/>
        <i/>
        <sz val="13"/>
        <rFont val="Calibri"/>
        <family val="2"/>
        <scheme val="minor"/>
      </rPr>
      <t>f</t>
    </r>
    <r>
      <rPr>
        <b/>
        <sz val="13"/>
        <rFont val="Calibri"/>
        <family val="2"/>
        <scheme val="minor"/>
      </rPr>
      <t>O</t>
    </r>
    <r>
      <rPr>
        <b/>
        <vertAlign val="subscript"/>
        <sz val="13"/>
        <rFont val="Calibri"/>
        <family val="2"/>
        <scheme val="minor"/>
      </rPr>
      <t>2</t>
    </r>
    <r>
      <rPr>
        <sz val="13"/>
        <rFont val="Calibri"/>
        <family val="2"/>
        <scheme val="minor"/>
      </rPr>
      <t xml:space="preserve"> and </t>
    </r>
    <r>
      <rPr>
        <b/>
        <sz val="13"/>
        <rFont val="Calibri"/>
        <family val="2"/>
        <scheme val="minor"/>
      </rPr>
      <t>Composition for H</t>
    </r>
    <r>
      <rPr>
        <b/>
        <vertAlign val="subscript"/>
        <sz val="13"/>
        <rFont val="Calibri"/>
        <family val="2"/>
        <scheme val="minor"/>
      </rPr>
      <t>2</t>
    </r>
    <r>
      <rPr>
        <b/>
        <sz val="13"/>
        <rFont val="Calibri"/>
        <family val="2"/>
        <scheme val="minor"/>
      </rPr>
      <t xml:space="preserve">O </t>
    </r>
    <r>
      <rPr>
        <sz val="13"/>
        <rFont val="Calibri"/>
        <family val="2"/>
        <scheme val="minor"/>
      </rPr>
      <t xml:space="preserve">do the same using the compositional range of experimental amphiboles used to calibrate </t>
    </r>
    <r>
      <rPr>
        <i/>
        <sz val="13"/>
        <rFont val="Calibri"/>
        <family val="2"/>
        <scheme val="minor"/>
      </rPr>
      <t>f</t>
    </r>
    <r>
      <rPr>
        <sz val="13"/>
        <rFont val="Calibri"/>
        <family val="2"/>
        <scheme val="minor"/>
      </rPr>
      <t>O</t>
    </r>
    <r>
      <rPr>
        <vertAlign val="subscript"/>
        <sz val="13"/>
        <rFont val="Calibri"/>
        <family val="2"/>
        <scheme val="minor"/>
      </rPr>
      <t>2</t>
    </r>
    <r>
      <rPr>
        <sz val="13"/>
        <rFont val="Calibri"/>
        <family val="2"/>
        <scheme val="minor"/>
      </rPr>
      <t xml:space="preserve"> and H</t>
    </r>
    <r>
      <rPr>
        <vertAlign val="subscript"/>
        <sz val="13"/>
        <rFont val="Calibri"/>
        <family val="2"/>
        <scheme val="minor"/>
      </rPr>
      <t>2</t>
    </r>
    <r>
      <rPr>
        <sz val="13"/>
        <rFont val="Calibri"/>
        <family val="2"/>
        <scheme val="minor"/>
      </rPr>
      <t>O</t>
    </r>
    <r>
      <rPr>
        <vertAlign val="subscript"/>
        <sz val="13"/>
        <rFont val="Calibri"/>
        <family val="2"/>
        <scheme val="minor"/>
      </rPr>
      <t>melt</t>
    </r>
    <r>
      <rPr>
        <sz val="13"/>
        <rFont val="Calibri"/>
        <family val="2"/>
        <scheme val="minor"/>
      </rPr>
      <t>;</t>
    </r>
    <r>
      <rPr>
        <b/>
        <sz val="13"/>
        <rFont val="Calibri"/>
        <family val="2"/>
        <scheme val="minor"/>
      </rPr>
      <t xml:space="preserve"> </t>
    </r>
    <r>
      <rPr>
        <sz val="13"/>
        <rFont val="Calibri"/>
        <family val="2"/>
        <scheme val="minor"/>
      </rPr>
      <t xml:space="preserve">in case a message different from "ok" will appear, the uncertanties of the calculated </t>
    </r>
    <r>
      <rPr>
        <sz val="13"/>
        <rFont val="Calibri"/>
        <family val="2"/>
      </rPr>
      <t>∆NNO (and log</t>
    </r>
    <r>
      <rPr>
        <i/>
        <sz val="13"/>
        <rFont val="Calibri"/>
        <family val="2"/>
      </rPr>
      <t>f</t>
    </r>
    <r>
      <rPr>
        <sz val="13"/>
        <rFont val="Calibri"/>
        <family val="2"/>
      </rPr>
      <t>O</t>
    </r>
    <r>
      <rPr>
        <vertAlign val="subscript"/>
        <sz val="13"/>
        <rFont val="Calibri"/>
        <family val="2"/>
      </rPr>
      <t>2</t>
    </r>
    <r>
      <rPr>
        <sz val="13"/>
        <rFont val="Calibri"/>
        <family val="2"/>
      </rPr>
      <t>)</t>
    </r>
    <r>
      <rPr>
        <sz val="13"/>
        <rFont val="Calibri"/>
        <family val="2"/>
        <scheme val="minor"/>
      </rPr>
      <t xml:space="preserve"> and H</t>
    </r>
    <r>
      <rPr>
        <vertAlign val="subscript"/>
        <sz val="13"/>
        <rFont val="Calibri"/>
        <family val="2"/>
        <scheme val="minor"/>
      </rPr>
      <t>2</t>
    </r>
    <r>
      <rPr>
        <sz val="13"/>
        <rFont val="Calibri"/>
        <family val="2"/>
        <scheme val="minor"/>
      </rPr>
      <t>O</t>
    </r>
    <r>
      <rPr>
        <vertAlign val="subscript"/>
        <sz val="13"/>
        <rFont val="Calibri"/>
        <family val="2"/>
        <scheme val="minor"/>
      </rPr>
      <t>melt</t>
    </r>
    <r>
      <rPr>
        <sz val="13"/>
        <rFont val="Calibri"/>
        <family val="2"/>
        <scheme val="minor"/>
      </rPr>
      <t xml:space="preserve"> values are unknown. </t>
    </r>
    <r>
      <rPr>
        <b/>
        <sz val="13"/>
        <rFont val="Calibri"/>
        <family val="2"/>
      </rPr>
      <t>Overall</t>
    </r>
    <r>
      <rPr>
        <sz val="13"/>
        <rFont val="Calibri"/>
        <family val="2"/>
      </rPr>
      <t xml:space="preserve"> indicates if the overall model is satisfied (OK) or not (WRONG).</t>
    </r>
  </si>
  <si>
    <r>
      <t>"Diagrams"</t>
    </r>
    <r>
      <rPr>
        <sz val="16"/>
        <color rgb="FF0000FF"/>
        <rFont val="Calibri"/>
        <family val="2"/>
        <scheme val="minor"/>
      </rPr>
      <t>: reports P vs. T,  T vs. H</t>
    </r>
    <r>
      <rPr>
        <vertAlign val="subscript"/>
        <sz val="16"/>
        <color rgb="FF0000FF"/>
        <rFont val="Calibri"/>
        <family val="2"/>
        <scheme val="minor"/>
      </rPr>
      <t>2</t>
    </r>
    <r>
      <rPr>
        <sz val="16"/>
        <color rgb="FF0000FF"/>
        <rFont val="Calibri"/>
        <family val="2"/>
        <scheme val="minor"/>
      </rPr>
      <t>O</t>
    </r>
    <r>
      <rPr>
        <vertAlign val="subscript"/>
        <sz val="16"/>
        <color rgb="FF0000FF"/>
        <rFont val="Calibri"/>
        <family val="2"/>
        <scheme val="minor"/>
      </rPr>
      <t xml:space="preserve">melt </t>
    </r>
    <r>
      <rPr>
        <sz val="16"/>
        <color rgb="FF0000FF"/>
        <rFont val="Calibri"/>
        <family val="2"/>
        <scheme val="minor"/>
      </rPr>
      <t>(and P), log</t>
    </r>
    <r>
      <rPr>
        <i/>
        <sz val="16"/>
        <color rgb="FF0000FF"/>
        <rFont val="Calibri"/>
        <family val="2"/>
        <scheme val="minor"/>
      </rPr>
      <t>f</t>
    </r>
    <r>
      <rPr>
        <sz val="16"/>
        <color rgb="FF0000FF"/>
        <rFont val="Calibri"/>
        <family val="2"/>
        <scheme val="minor"/>
      </rPr>
      <t>O</t>
    </r>
    <r>
      <rPr>
        <vertAlign val="subscript"/>
        <sz val="16"/>
        <color rgb="FF0000FF"/>
        <rFont val="Calibri"/>
        <family val="2"/>
        <scheme val="minor"/>
      </rPr>
      <t>2</t>
    </r>
    <r>
      <rPr>
        <sz val="16"/>
        <color rgb="FF0000FF"/>
        <rFont val="Calibri"/>
        <family val="2"/>
        <scheme val="minor"/>
      </rPr>
      <t xml:space="preserve"> vs. T plots including the experimental amphiboles. Empty diagrams  can  be used to display your "Amp-TB2 calc" results. Note that Amp-TB2.xlsx results should fall within the field marked with blue lines. Oxygen fugacity buffer curves are according to Hirschmann et al. (2008, GGG).</t>
    </r>
  </si>
  <si>
    <t>18. Rutherford, M.J.; Devine, J.D. Magmatic conditions and magma ascent as indicated by hornblende phase equilibria and reactions in the 1995–2002 Soufriere Hills magma. J Petrol 2003, 44, 1433–1454.</t>
  </si>
  <si>
    <r>
      <t xml:space="preserve">27. Almeev, R.R.; Holtz, F.; Ariskin, A.A.; Limura, J.-I. Storage conditions of Bezymianny Volcano parental magmas: Results of phase equilibria experiments at 100 and 700 MPa. </t>
    </r>
    <r>
      <rPr>
        <i/>
        <sz val="10"/>
        <rFont val="Arial"/>
        <family val="2"/>
      </rPr>
      <t>Contrib. Mineral. Petrol.</t>
    </r>
    <r>
      <rPr>
        <sz val="10"/>
        <rFont val="Arial"/>
        <family val="2"/>
      </rPr>
      <t xml:space="preserve"> </t>
    </r>
    <r>
      <rPr>
        <b/>
        <sz val="10"/>
        <rFont val="Arial"/>
        <family val="2"/>
      </rPr>
      <t>2013</t>
    </r>
    <r>
      <rPr>
        <sz val="10"/>
        <rFont val="Arial"/>
        <family val="2"/>
      </rPr>
      <t xml:space="preserve">, </t>
    </r>
    <r>
      <rPr>
        <i/>
        <sz val="10"/>
        <rFont val="Arial"/>
        <family val="2"/>
      </rPr>
      <t>166</t>
    </r>
    <r>
      <rPr>
        <sz val="10"/>
        <rFont val="Arial"/>
        <family val="2"/>
      </rPr>
      <t>, 1389–1414.</t>
    </r>
  </si>
  <si>
    <r>
      <t>28. Blatter, D.L.; Sisson, T.W.; Hankins, W.B. Crystallization of oxidized, moderately hydrous arc basalt at mid to lower-crustal pressures: Implications for andesite genesis.</t>
    </r>
    <r>
      <rPr>
        <i/>
        <sz val="10"/>
        <rFont val="Arial"/>
        <family val="2"/>
      </rPr>
      <t xml:space="preserve"> Contrib. Mineral. Petrol.</t>
    </r>
    <r>
      <rPr>
        <sz val="10"/>
        <rFont val="Arial"/>
        <family val="2"/>
      </rPr>
      <t xml:space="preserve"> </t>
    </r>
    <r>
      <rPr>
        <b/>
        <sz val="10"/>
        <rFont val="Arial"/>
        <family val="2"/>
      </rPr>
      <t>2013</t>
    </r>
    <r>
      <rPr>
        <sz val="10"/>
        <rFont val="Arial"/>
        <family val="2"/>
      </rPr>
      <t xml:space="preserve">, </t>
    </r>
    <r>
      <rPr>
        <i/>
        <sz val="10"/>
        <rFont val="Arial"/>
        <family val="2"/>
      </rPr>
      <t>166</t>
    </r>
    <r>
      <rPr>
        <sz val="10"/>
        <rFont val="Arial"/>
        <family val="2"/>
      </rPr>
      <t>, 861–886.</t>
    </r>
  </si>
  <si>
    <r>
      <t xml:space="preserve">29. Krawczynski, M.J.; Grove, T.L.; Behrens, H. Amphibole stability in primitive arc magmas: Effects of temperature, H2O content, and oxygen fugacity. </t>
    </r>
    <r>
      <rPr>
        <i/>
        <sz val="10"/>
        <rFont val="Arial"/>
        <family val="2"/>
      </rPr>
      <t>Contrib. Mineral. Petrol.</t>
    </r>
    <r>
      <rPr>
        <sz val="10"/>
        <rFont val="Arial"/>
        <family val="2"/>
      </rPr>
      <t xml:space="preserve"> </t>
    </r>
    <r>
      <rPr>
        <b/>
        <sz val="10"/>
        <rFont val="Arial"/>
        <family val="2"/>
      </rPr>
      <t>2012</t>
    </r>
    <r>
      <rPr>
        <sz val="10"/>
        <rFont val="Arial"/>
        <family val="2"/>
      </rPr>
      <t xml:space="preserve">, </t>
    </r>
    <r>
      <rPr>
        <i/>
        <sz val="10"/>
        <rFont val="Arial"/>
        <family val="2"/>
      </rPr>
      <t>164</t>
    </r>
    <r>
      <rPr>
        <sz val="10"/>
        <rFont val="Arial"/>
        <family val="2"/>
      </rPr>
      <t>, 317–339.</t>
    </r>
  </si>
  <si>
    <r>
      <t xml:space="preserve">41. Andujar, J.; Scaillet, B.; Pichavant, M.; Druitt, T.H. Differentiation conditions of a basaltic magmafrom santorini, and its bearing on theproduction of andesite in arc settings. </t>
    </r>
    <r>
      <rPr>
        <i/>
        <sz val="10"/>
        <rFont val="Arial"/>
        <family val="2"/>
      </rPr>
      <t>J. Petrol.</t>
    </r>
    <r>
      <rPr>
        <sz val="10"/>
        <rFont val="Arial"/>
        <family val="2"/>
      </rPr>
      <t xml:space="preserve"> </t>
    </r>
    <r>
      <rPr>
        <b/>
        <sz val="10"/>
        <rFont val="Arial"/>
        <family val="2"/>
      </rPr>
      <t>2015</t>
    </r>
    <r>
      <rPr>
        <sz val="10"/>
        <rFont val="Arial"/>
        <family val="2"/>
      </rPr>
      <t xml:space="preserve">, </t>
    </r>
    <r>
      <rPr>
        <i/>
        <sz val="10"/>
        <rFont val="Arial"/>
        <family val="2"/>
      </rPr>
      <t>56</t>
    </r>
    <r>
      <rPr>
        <sz val="10"/>
        <rFont val="Arial"/>
        <family val="2"/>
      </rPr>
      <t>, 765–794.</t>
    </r>
  </si>
  <si>
    <r>
      <t xml:space="preserve">42. Riker, J.M.; Blundy, J.D.; Rust, A.C.; Botcharnikov, R.E.; Humphreys, M.C.S. Experimental phase equilibria of a Mount St. Helens rhyodacite: A framework for interpreting crystallization paths in degassing silicic magmas. </t>
    </r>
    <r>
      <rPr>
        <i/>
        <sz val="10"/>
        <rFont val="Arial"/>
        <family val="2"/>
      </rPr>
      <t>Contrib. Mineral. Petrol.</t>
    </r>
    <r>
      <rPr>
        <sz val="10"/>
        <rFont val="Arial"/>
        <family val="2"/>
      </rPr>
      <t xml:space="preserve"> </t>
    </r>
    <r>
      <rPr>
        <b/>
        <sz val="10"/>
        <rFont val="Arial"/>
        <family val="2"/>
      </rPr>
      <t>2015</t>
    </r>
    <r>
      <rPr>
        <sz val="10"/>
        <rFont val="Arial"/>
        <family val="2"/>
      </rPr>
      <t xml:space="preserve">, </t>
    </r>
    <r>
      <rPr>
        <i/>
        <sz val="10"/>
        <rFont val="Arial"/>
        <family val="2"/>
      </rPr>
      <t>170</t>
    </r>
    <r>
      <rPr>
        <sz val="10"/>
        <rFont val="Arial"/>
        <family val="2"/>
      </rPr>
      <t>, 6</t>
    </r>
  </si>
  <si>
    <t>43. Iacovino, K.; Oppenheimer, C.; Scaillet, B.; Kyle, P. Storage and evolution of mafic and intermediate alkaline magmas beneath Ross Island, Antarctica J. Petrol. 2016, 57, 93–118.</t>
  </si>
  <si>
    <t>44. Ulmer, P.; Kägi, R.; Müntener, O. Experimentally derived intermediate to silicarich arc magmas by fractional and equilibrium crystallization at 1.0 GPa: An evaluation ofphase relationships, compositions, liquid linesof descent and oxygen fugacity.J. Petrol. 2018, 59, 11–58.</t>
  </si>
  <si>
    <t>47. Adam, J.; Green, T.H. The effects of pressure and temperature on the partitioning of Ti, Sr and REE between amphibole, clinopyroxene and basanitic melts. Chem Geol 1994, 117, 219–233.</t>
  </si>
  <si>
    <t>48. Gardner, J.E.; Carey, S.; Sigurdsson, H.; Rutherford, M.J. Influence of magma composition on the eruptive activity of Mount St. Helens, Washington.Geology 1995, 23, 523–526.</t>
  </si>
  <si>
    <t>49. Moore, G.; Carmichael, I.E.S.. The hydrous phase equilibria (to 3 kbar) of an andesite and basaltic andesite from western Mexico: constraints on water content and conditions of phenocryst growth. Contrib. Mineral. Petrol. 1998, 130, 304–319.</t>
  </si>
  <si>
    <t>50. Martel C.; Pichavant, M.; Holtz, F.; Scaillet, B.; Bourdier, J.L.; Traineau, H. Effects of fO2 and H2O on andesite phase relation between 2 and 4 kbar. J. Geophys. Res. 1999, 104, 29453–29470.</t>
  </si>
  <si>
    <t>51. Scaillet, B.; Evans, B.W. The 15 June 1991 eruption of Mount Pinatubo; I, Phase equilibria and pre-eruption P–T–fO2–fH2 conditions of the dacite magmas. J. Petrol. 1999, 40, 381–411.</t>
  </si>
  <si>
    <t>52. Dalpe´, C.; Baker, D.R. Experimental investigation of large-ion-lithophile-element-, high-field-strength-element- and rare-earthelement-partitioning between calcic amphibole and basaltic melt: the effects of pressure and oxygen fugacity. Contrib. Mineral. Petrol. 2000, 140, 233–250.</t>
  </si>
  <si>
    <t>53. Kaszuba, J.P; Wendlandt, R.F. Effect of carbon dioxide on dehydration melting reactions and melt compositions in the lower crust and the origin of alkaline rocks. J. Petrol. 2000, 41, 363–386.</t>
  </si>
  <si>
    <t>54. Pichavant, M.; Martel, C.; Bourdier, J.L.; Scaillet, B. Physical conditions, structure, and dynamics of a zoned magma chamber: Mount Pelee` (Martinique, Lesser Antilles Arc). J. Geophys. Res. 2002, 107(B5), 2093.</t>
  </si>
  <si>
    <t>55. Costa, F.; Scaillet, B.; Pichavant, M. Petrological and experimental constraints on the pre-eruption compositions of Holocene dacite from Volca`n San Pedro (36S, Chilean Andes) and importance of sulphur in silicic subduction-related magmas. J. Petrol. 2004, 45, 855–881.</t>
  </si>
  <si>
    <t>56. Nekvasil, H.; Dondolini, A.; Horn, J.; Filiberto, J.; Long, H.; Lindsley, D.H. The origin and evolution of silica-saturated alkalic suites: an experimental study. J. Petrol. 2004, 45, 693–721.</t>
  </si>
  <si>
    <t>57. Sato, H.; Holtz, F.; Beherens, H.; Botcharnikov, R.; Nakada, S. Experimental petrology of the 1991–1995 Unzen Dacite, Japan. Part II: Cl/OH partitioning between hornblende and melt and its implications for the origin of oscillatory zoning of hornblende phenocrysts. J. Petrol. 2005,42, 339–354.</t>
  </si>
  <si>
    <t>58. Caricchi, L.; Ulmer, P.; Peccerillo, A. A high-pressure experimental study on the evolution of the silicic magmatism of the Main Ethiopian Rift. Lithos 2006, 91, 46–58.</t>
  </si>
  <si>
    <t>59. Adam, J.; Oberti, R.; Ca´mara, F.; Green, T.H. An electron microprobe, LAM-ICP-MS and single-crystal X-ray structure refinement study of the effect of pressure, melt-H2O concentration and fO2 on experimentally produced basaltic amphiboles. Eur. J. Mineral. 2007, 19, 641–655.</t>
  </si>
  <si>
    <t>60. McCanta, M.C.; Rutherford, M.J.; Hammer, J.E. Pre-eruptive and syn-eruptive conditions in the Black Butte, California dacite: Insight into crystallization kinetics in a silicic magma system. J. Volcanol. Geotherm. Res. 2007, 160, 263–284.</t>
  </si>
  <si>
    <t>61. Irving, A.J.; Green, D.H. Phase relationships of hydrous alkali magmas at high pressures: production of nepheline hawaiitic to mugearitic liquids by amphibole-dominated fractional crystallization within the lithospheric mantle. J. Petrol. 2008, 49, 741–756.</t>
  </si>
  <si>
    <t>62. Rutherford, M.J.; Devine, J.D. Magmatic conditions and processes in the storage zone of the 2004–2006 Mount St. Helens Dacite. 2008, In: Sherrod, D.R.; Scott, W.E.; Stauffer, P.H. (eds) A Volcano Rekindled: The renewed eruption of Mount St. Helens, 2004–2006. US Geological Survey Professional Paper 2007–2008, Chapter 31, pp 24.</t>
  </si>
  <si>
    <t>63. Mercer, C.; Johnston, A.D. Experimental studies of the P–T–H2O near-liquidus phase relations of basaltic andesite from North Sister Volcano, High Oregon Cascades: constraints on lower-crustal mineral assemblages. Contrib. Mineral. Petrol. 2008, 155, 571–592.</t>
  </si>
  <si>
    <t>64. Freise, M.; Holtz, F.; Nowak, M.; Scoates, J.S.; Strauss, H. Differentiation and crystallization conditions of basalts from the Kerguelen large igneous province: an experimental study. Contrib. Mineral. Petrol. 2009, 158, 505–527.</t>
  </si>
  <si>
    <t>65. Pietranik, A.; Holtz, F.; Koepke, J.; Puziewicz, J. Crystallization of quartz dioritic magmas at 2 and 1 kbar: experimental results. Mineral. Petrol. 2009, 97, 1–21.</t>
  </si>
  <si>
    <t>66. Pilet, S.; Ulmer, P.; Villiger, S. Liquid line of descent of a basanitic liquid at 1.5 Gpa: constraints on the formation of metasomatic veins. Contrib. Mineral. Petrol. 2010, 159, 621–643.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</si>
</sst>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0"/>
    <numFmt numFmtId="165" formatCode="###0"/>
    <numFmt numFmtId="166" formatCode="####.000"/>
    <numFmt numFmtId="167" formatCode="####.000000000000000"/>
    <numFmt numFmtId="168" formatCode="####.0000"/>
    <numFmt numFmtId="169" formatCode="0.000E+00"/>
    <numFmt numFmtId="170" formatCode="0.0"/>
    <numFmt numFmtId="171" formatCode="#,##0.0000"/>
    <numFmt numFmtId="172" formatCode="####.0000000"/>
  </numFmts>
  <fonts count="87" x14ac:knownFonts="1">
    <font>
      <sz val="10"/>
      <name val="Arial"/>
    </font>
    <font>
      <sz val="8"/>
      <name val="Arial"/>
      <family val="2"/>
    </font>
    <font>
      <b/>
      <sz val="10"/>
      <name val="Arial"/>
      <family val="2"/>
    </font>
    <font>
      <sz val="50"/>
      <name val="Times New Roman"/>
      <family val="1"/>
    </font>
    <font>
      <sz val="10"/>
      <name val="Times New Roman"/>
      <family val="1"/>
    </font>
    <font>
      <sz val="10"/>
      <color indexed="10"/>
      <name val="Times New Roman"/>
      <family val="1"/>
    </font>
    <font>
      <sz val="10"/>
      <color indexed="8"/>
      <name val="Courier New"/>
      <family val="3"/>
    </font>
    <font>
      <b/>
      <sz val="13"/>
      <color indexed="8"/>
      <name val="Arial Bold"/>
    </font>
    <font>
      <b/>
      <sz val="9"/>
      <color indexed="8"/>
      <name val="Arial Bold"/>
    </font>
    <font>
      <sz val="9"/>
      <color indexed="8"/>
      <name val="Arial"/>
      <family val="2"/>
    </font>
    <font>
      <vertAlign val="superscript"/>
      <sz val="9"/>
      <color indexed="8"/>
      <name val="Arial"/>
      <family val="2"/>
    </font>
    <font>
      <b/>
      <vertAlign val="superscript"/>
      <sz val="9"/>
      <color indexed="8"/>
      <name val="Arial Bold"/>
    </font>
    <font>
      <b/>
      <sz val="10"/>
      <name val="Times New Roman"/>
      <family val="1"/>
    </font>
    <font>
      <sz val="10"/>
      <name val="Arial"/>
      <family val="2"/>
    </font>
    <font>
      <b/>
      <sz val="14"/>
      <name val="Arial"/>
      <family val="2"/>
    </font>
    <font>
      <b/>
      <vertAlign val="subscript"/>
      <sz val="10"/>
      <name val="Times New Roman"/>
      <family val="1"/>
    </font>
    <font>
      <sz val="10"/>
      <name val="Arial"/>
      <family val="2"/>
    </font>
    <font>
      <b/>
      <sz val="12"/>
      <name val="Arial"/>
      <family val="2"/>
    </font>
    <font>
      <sz val="9"/>
      <color indexed="8"/>
      <name val="Arial"/>
      <family val="2"/>
    </font>
    <font>
      <b/>
      <sz val="10"/>
      <color rgb="FFFF0000"/>
      <name val="Arial"/>
      <family val="2"/>
    </font>
    <font>
      <sz val="16"/>
      <name val="Calibri"/>
      <family val="2"/>
    </font>
    <font>
      <sz val="13.6"/>
      <name val="Arial"/>
      <family val="2"/>
    </font>
    <font>
      <sz val="16"/>
      <name val="Arial"/>
      <family val="2"/>
    </font>
    <font>
      <vertAlign val="superscript"/>
      <sz val="9"/>
      <color indexed="8"/>
      <name val="Arial"/>
      <family val="2"/>
    </font>
    <font>
      <sz val="10"/>
      <color indexed="10"/>
      <name val="Arial"/>
      <family val="2"/>
    </font>
    <font>
      <b/>
      <sz val="18"/>
      <name val="Arial"/>
      <family val="2"/>
    </font>
    <font>
      <b/>
      <vertAlign val="subscript"/>
      <sz val="12"/>
      <name val="Arial"/>
      <family val="2"/>
    </font>
    <font>
      <b/>
      <vertAlign val="superscript"/>
      <sz val="12"/>
      <name val="Arial"/>
      <family val="2"/>
    </font>
    <font>
      <b/>
      <sz val="14"/>
      <name val="Calibri"/>
      <family val="2"/>
    </font>
    <font>
      <sz val="10"/>
      <name val="Calibri"/>
      <family val="2"/>
    </font>
    <font>
      <sz val="18"/>
      <name val="Arial"/>
      <family val="2"/>
    </font>
    <font>
      <sz val="12"/>
      <name val="Arial"/>
      <family val="2"/>
    </font>
    <font>
      <sz val="9"/>
      <color indexed="8"/>
      <name val="Arial"/>
      <family val="2"/>
    </font>
    <font>
      <b/>
      <sz val="10"/>
      <color rgb="FFFF0000"/>
      <name val="Courier New"/>
      <family val="3"/>
    </font>
    <font>
      <sz val="11"/>
      <color rgb="FF006100"/>
      <name val="Calibri"/>
      <family val="2"/>
      <scheme val="minor"/>
    </font>
    <font>
      <sz val="10"/>
      <color rgb="FF0000FF"/>
      <name val="Arial"/>
      <family val="2"/>
    </font>
    <font>
      <sz val="10.3"/>
      <color rgb="FF000000"/>
      <name val="Times New Roman"/>
      <family val="1"/>
    </font>
    <font>
      <vertAlign val="superscript"/>
      <sz val="10.3"/>
      <color rgb="FF000000"/>
      <name val="Times New Roman"/>
      <family val="1"/>
    </font>
    <font>
      <sz val="9"/>
      <color indexed="8"/>
      <name val="Arial"/>
      <family val="2"/>
    </font>
    <font>
      <b/>
      <i/>
      <sz val="12"/>
      <name val="Arial"/>
      <family val="2"/>
    </font>
    <font>
      <sz val="10"/>
      <name val="Times New Roman"/>
      <family val="1"/>
      <charset val="204"/>
    </font>
    <font>
      <vertAlign val="superscript"/>
      <sz val="12"/>
      <name val="Arial"/>
      <family val="2"/>
    </font>
    <font>
      <b/>
      <sz val="10"/>
      <color rgb="FF0000FF"/>
      <name val="Arial"/>
      <family val="2"/>
    </font>
    <font>
      <b/>
      <sz val="12"/>
      <color rgb="FFFF0000"/>
      <name val="Arial"/>
      <family val="2"/>
    </font>
    <font>
      <b/>
      <sz val="18"/>
      <color theme="1"/>
      <name val="Calibri"/>
      <family val="2"/>
      <scheme val="minor"/>
    </font>
    <font>
      <b/>
      <sz val="18"/>
      <color rgb="FFFF0000"/>
      <name val="Calibri"/>
      <family val="2"/>
      <scheme val="minor"/>
    </font>
    <font>
      <sz val="18"/>
      <name val="Calibri"/>
      <family val="2"/>
      <scheme val="minor"/>
    </font>
    <font>
      <b/>
      <sz val="18"/>
      <name val="Calibri"/>
      <family val="2"/>
      <scheme val="minor"/>
    </font>
    <font>
      <b/>
      <sz val="18"/>
      <color rgb="FF0000FF"/>
      <name val="Calibri"/>
      <family val="2"/>
      <scheme val="minor"/>
    </font>
    <font>
      <sz val="18"/>
      <color theme="1"/>
      <name val="Calibri"/>
      <family val="2"/>
      <scheme val="minor"/>
    </font>
    <font>
      <vertAlign val="subscript"/>
      <sz val="18"/>
      <name val="Calibri"/>
      <family val="2"/>
      <scheme val="minor"/>
    </font>
    <font>
      <b/>
      <i/>
      <sz val="16"/>
      <name val="Calibri"/>
      <family val="2"/>
      <scheme val="minor"/>
    </font>
    <font>
      <b/>
      <sz val="14"/>
      <color theme="1"/>
      <name val="Calibri"/>
      <family val="2"/>
      <scheme val="minor"/>
    </font>
    <font>
      <b/>
      <u/>
      <sz val="13"/>
      <color theme="1"/>
      <name val="Calibri"/>
      <family val="2"/>
      <scheme val="minor"/>
    </font>
    <font>
      <b/>
      <sz val="16"/>
      <color rgb="FF0000FF"/>
      <name val="Calibri"/>
      <family val="2"/>
      <scheme val="minor"/>
    </font>
    <font>
      <sz val="16"/>
      <color rgb="FF0000FF"/>
      <name val="Calibri"/>
      <family val="2"/>
      <scheme val="minor"/>
    </font>
    <font>
      <b/>
      <sz val="14"/>
      <color rgb="FF00CC00"/>
      <name val="Calibri"/>
      <family val="2"/>
      <scheme val="minor"/>
    </font>
    <font>
      <b/>
      <sz val="13"/>
      <color rgb="FF00CC00"/>
      <name val="Calibri"/>
      <family val="2"/>
      <scheme val="minor"/>
    </font>
    <font>
      <b/>
      <sz val="14"/>
      <color rgb="FFFF0000"/>
      <name val="Calibri"/>
      <family val="2"/>
      <scheme val="minor"/>
    </font>
    <font>
      <sz val="14"/>
      <name val="Calibri"/>
      <family val="2"/>
      <scheme val="minor"/>
    </font>
    <font>
      <b/>
      <sz val="13"/>
      <name val="Calibri"/>
      <family val="2"/>
      <scheme val="minor"/>
    </font>
    <font>
      <sz val="13"/>
      <name val="Calibri"/>
      <family val="2"/>
      <scheme val="minor"/>
    </font>
    <font>
      <sz val="13"/>
      <name val="Calibri"/>
      <family val="2"/>
    </font>
    <font>
      <vertAlign val="superscript"/>
      <sz val="13"/>
      <name val="Calibri"/>
      <family val="2"/>
      <scheme val="minor"/>
    </font>
    <font>
      <vertAlign val="subscript"/>
      <sz val="13"/>
      <name val="Calibri"/>
      <family val="2"/>
      <scheme val="minor"/>
    </font>
    <font>
      <i/>
      <sz val="18"/>
      <name val="Calibri"/>
      <family val="2"/>
      <scheme val="minor"/>
    </font>
    <font>
      <b/>
      <vertAlign val="subscript"/>
      <sz val="10"/>
      <name val="Arial"/>
      <family val="2"/>
    </font>
    <font>
      <b/>
      <sz val="14"/>
      <color rgb="FFFF0000"/>
      <name val="Arial"/>
      <family val="2"/>
    </font>
    <font>
      <b/>
      <sz val="13"/>
      <color rgb="FFFF0000"/>
      <name val="Calibri"/>
      <family val="2"/>
      <scheme val="minor"/>
    </font>
    <font>
      <b/>
      <sz val="16"/>
      <name val="Calibri"/>
      <family val="2"/>
      <scheme val="minor"/>
    </font>
    <font>
      <b/>
      <sz val="16"/>
      <color theme="1"/>
      <name val="Calibri"/>
      <family val="2"/>
      <scheme val="minor"/>
    </font>
    <font>
      <i/>
      <sz val="13"/>
      <name val="Calibri"/>
      <family val="2"/>
    </font>
    <font>
      <vertAlign val="subscript"/>
      <sz val="13"/>
      <name val="Calibri"/>
      <family val="2"/>
    </font>
    <font>
      <vertAlign val="subscript"/>
      <sz val="16"/>
      <color rgb="FF0000FF"/>
      <name val="Calibri"/>
      <family val="2"/>
      <scheme val="minor"/>
    </font>
    <font>
      <i/>
      <sz val="16"/>
      <color rgb="FF0000FF"/>
      <name val="Calibri"/>
      <family val="2"/>
      <scheme val="minor"/>
    </font>
    <font>
      <b/>
      <sz val="14"/>
      <color rgb="FF66FF33"/>
      <name val="Calibri"/>
      <family val="2"/>
      <scheme val="minor"/>
    </font>
    <font>
      <b/>
      <i/>
      <sz val="13"/>
      <color rgb="FF00CC00"/>
      <name val="Calibri"/>
      <family val="2"/>
      <scheme val="minor"/>
    </font>
    <font>
      <b/>
      <i/>
      <sz val="16"/>
      <color rgb="FF00CC00"/>
      <name val="Calibri"/>
      <family val="2"/>
      <scheme val="minor"/>
    </font>
    <font>
      <b/>
      <i/>
      <sz val="18"/>
      <name val="Calibri"/>
      <family val="2"/>
      <scheme val="minor"/>
    </font>
    <font>
      <i/>
      <sz val="10"/>
      <name val="Arial"/>
      <family val="2"/>
    </font>
    <font>
      <b/>
      <sz val="11"/>
      <name val="Arial"/>
      <family val="2"/>
    </font>
    <font>
      <b/>
      <i/>
      <sz val="11"/>
      <name val="Arial"/>
      <family val="2"/>
    </font>
    <font>
      <b/>
      <vertAlign val="subscript"/>
      <sz val="11"/>
      <name val="Arial"/>
      <family val="2"/>
    </font>
    <font>
      <b/>
      <i/>
      <sz val="13"/>
      <name val="Calibri"/>
      <family val="2"/>
      <scheme val="minor"/>
    </font>
    <font>
      <b/>
      <vertAlign val="subscript"/>
      <sz val="13"/>
      <name val="Calibri"/>
      <family val="2"/>
      <scheme val="minor"/>
    </font>
    <font>
      <i/>
      <sz val="13"/>
      <name val="Calibri"/>
      <family val="2"/>
      <scheme val="minor"/>
    </font>
    <font>
      <b/>
      <sz val="13"/>
      <name val="Calibri"/>
      <family val="2"/>
    </font>
  </fonts>
  <fills count="10">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22"/>
        <bgColor indexed="64"/>
      </patternFill>
    </fill>
    <fill>
      <patternFill patternType="solid">
        <fgColor rgb="FFFFFF00"/>
        <bgColor indexed="64"/>
      </patternFill>
    </fill>
    <fill>
      <patternFill patternType="solid">
        <fgColor rgb="FF66FF33"/>
        <bgColor indexed="64"/>
      </patternFill>
    </fill>
    <fill>
      <patternFill patternType="solid">
        <fgColor rgb="FFC6EFCE"/>
      </patternFill>
    </fill>
    <fill>
      <patternFill patternType="solid">
        <fgColor rgb="FF00B0F0"/>
        <bgColor indexed="64"/>
      </patternFill>
    </fill>
    <fill>
      <patternFill patternType="solid">
        <fgColor theme="0"/>
        <bgColor indexed="64"/>
      </patternFill>
    </fill>
  </fills>
  <borders count="5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medium">
        <color indexed="8"/>
      </left>
      <right style="medium">
        <color indexed="8"/>
      </right>
      <top style="medium">
        <color indexed="8"/>
      </top>
      <bottom/>
      <diagonal/>
    </border>
    <border>
      <left style="medium">
        <color indexed="8"/>
      </left>
      <right style="medium">
        <color indexed="8"/>
      </right>
      <top/>
      <bottom/>
      <diagonal/>
    </border>
    <border>
      <left/>
      <right style="medium">
        <color indexed="8"/>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medium">
        <color indexed="8"/>
      </right>
      <top style="medium">
        <color indexed="8"/>
      </top>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style="medium">
        <color indexed="8"/>
      </right>
      <top/>
      <bottom/>
      <diagonal/>
    </border>
    <border>
      <left style="medium">
        <color indexed="8"/>
      </left>
      <right style="thin">
        <color indexed="8"/>
      </right>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medium">
        <color indexed="8"/>
      </top>
      <bottom style="medium">
        <color indexed="8"/>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medium">
        <color indexed="8"/>
      </left>
      <right/>
      <top/>
      <bottom style="medium">
        <color indexed="8"/>
      </bottom>
      <diagonal/>
    </border>
    <border>
      <left style="medium">
        <color indexed="8"/>
      </left>
      <right/>
      <top/>
      <bottom/>
      <diagonal/>
    </border>
    <border>
      <left/>
      <right/>
      <top/>
      <bottom style="medium">
        <color indexed="8"/>
      </bottom>
      <diagonal/>
    </border>
    <border>
      <left style="medium">
        <color indexed="8"/>
      </left>
      <right style="thin">
        <color indexed="8"/>
      </right>
      <top style="medium">
        <color indexed="8"/>
      </top>
      <bottom style="thin">
        <color indexed="8"/>
      </bottom>
      <diagonal/>
    </border>
    <border>
      <left/>
      <right style="thin">
        <color indexed="8"/>
      </right>
      <top style="medium">
        <color indexed="8"/>
      </top>
      <bottom style="thin">
        <color indexed="8"/>
      </bottom>
      <diagonal/>
    </border>
    <border>
      <left/>
      <right/>
      <top style="medium">
        <color indexed="8"/>
      </top>
      <bottom/>
      <diagonal/>
    </border>
    <border>
      <left style="medium">
        <color indexed="8"/>
      </left>
      <right/>
      <top style="medium">
        <color indexed="8"/>
      </top>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s>
  <cellStyleXfs count="3">
    <xf numFmtId="0" fontId="0" fillId="0" borderId="0"/>
    <xf numFmtId="0" fontId="16" fillId="0" borderId="0"/>
    <xf numFmtId="0" fontId="34" fillId="7" borderId="0" applyNumberFormat="0" applyBorder="0" applyAlignment="0" applyProtection="0"/>
  </cellStyleXfs>
  <cellXfs count="482">
    <xf numFmtId="0" fontId="0" fillId="0" borderId="0" xfId="0"/>
    <xf numFmtId="1" fontId="0" fillId="0" borderId="0" xfId="0" applyNumberFormat="1"/>
    <xf numFmtId="0" fontId="0" fillId="2" borderId="0" xfId="0" applyFill="1"/>
    <xf numFmtId="0" fontId="3" fillId="3" borderId="0" xfId="0" applyFont="1" applyFill="1"/>
    <xf numFmtId="0" fontId="4" fillId="3" borderId="0" xfId="0" applyFont="1" applyFill="1"/>
    <xf numFmtId="0" fontId="5" fillId="0" borderId="1" xfId="0" applyFont="1" applyFill="1" applyBorder="1"/>
    <xf numFmtId="0" fontId="5" fillId="0" borderId="2" xfId="0" applyFont="1" applyFill="1" applyBorder="1"/>
    <xf numFmtId="0" fontId="5" fillId="0" borderId="3" xfId="0" applyFont="1" applyFill="1" applyBorder="1"/>
    <xf numFmtId="0" fontId="5" fillId="0" borderId="4" xfId="0" applyFont="1" applyFill="1" applyBorder="1"/>
    <xf numFmtId="0" fontId="5" fillId="0" borderId="0" xfId="0" applyFont="1" applyFill="1" applyBorder="1"/>
    <xf numFmtId="0" fontId="5" fillId="0" borderId="5" xfId="0" applyFont="1" applyFill="1" applyBorder="1"/>
    <xf numFmtId="0" fontId="9" fillId="0" borderId="7" xfId="0" applyFont="1" applyBorder="1" applyAlignment="1">
      <alignment horizontal="right" vertical="top"/>
    </xf>
    <xf numFmtId="0" fontId="9" fillId="0" borderId="8" xfId="0" applyFont="1" applyBorder="1" applyAlignment="1">
      <alignment vertical="top" wrapText="1"/>
    </xf>
    <xf numFmtId="0" fontId="9" fillId="0" borderId="9" xfId="0" applyFont="1" applyBorder="1" applyAlignment="1">
      <alignment horizontal="left" vertical="top" wrapText="1"/>
    </xf>
    <xf numFmtId="165" fontId="9" fillId="0" borderId="8" xfId="0" applyNumberFormat="1" applyFont="1" applyBorder="1" applyAlignment="1">
      <alignment horizontal="right" vertical="top"/>
    </xf>
    <xf numFmtId="0" fontId="9" fillId="0" borderId="8" xfId="0" applyFont="1" applyBorder="1" applyAlignment="1">
      <alignment horizontal="right" vertical="top" wrapText="1"/>
    </xf>
    <xf numFmtId="0" fontId="9" fillId="0" borderId="10" xfId="0" applyFont="1" applyBorder="1" applyAlignment="1">
      <alignment horizontal="left" vertical="top" wrapText="1"/>
    </xf>
    <xf numFmtId="0" fontId="9" fillId="0" borderId="11" xfId="0" applyFont="1" applyBorder="1" applyAlignment="1">
      <alignment vertical="top" wrapText="1"/>
    </xf>
    <xf numFmtId="0" fontId="9" fillId="0" borderId="12" xfId="0" applyFont="1" applyBorder="1" applyAlignment="1">
      <alignment horizontal="left" wrapText="1"/>
    </xf>
    <xf numFmtId="0" fontId="9" fillId="0" borderId="13" xfId="0" applyFont="1" applyBorder="1" applyAlignment="1">
      <alignment horizontal="center"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9" fillId="0" borderId="12" xfId="0" applyFont="1" applyBorder="1" applyAlignment="1">
      <alignment horizontal="left" vertical="top" wrapText="1"/>
    </xf>
    <xf numFmtId="0" fontId="10" fillId="0" borderId="13" xfId="0" applyFont="1" applyBorder="1" applyAlignment="1">
      <alignment vertical="top" wrapText="1"/>
    </xf>
    <xf numFmtId="0" fontId="9" fillId="0" borderId="14" xfId="0" applyFont="1" applyBorder="1" applyAlignment="1">
      <alignment horizontal="right" vertical="top" wrapText="1"/>
    </xf>
    <xf numFmtId="0" fontId="9" fillId="0" borderId="15" xfId="0" applyFont="1" applyBorder="1" applyAlignment="1">
      <alignment vertical="top" wrapText="1"/>
    </xf>
    <xf numFmtId="166" fontId="10" fillId="0" borderId="13" xfId="0" applyNumberFormat="1" applyFont="1" applyBorder="1" applyAlignment="1">
      <alignment horizontal="right" vertical="top"/>
    </xf>
    <xf numFmtId="166" fontId="9" fillId="0" borderId="14" xfId="0" applyNumberFormat="1" applyFont="1" applyBorder="1" applyAlignment="1">
      <alignment horizontal="right" vertical="top"/>
    </xf>
    <xf numFmtId="0" fontId="9" fillId="0" borderId="17" xfId="0" applyFont="1" applyBorder="1" applyAlignment="1">
      <alignment horizontal="left" vertical="top" wrapText="1"/>
    </xf>
    <xf numFmtId="166" fontId="9" fillId="0" borderId="18" xfId="0" applyNumberFormat="1" applyFont="1" applyBorder="1" applyAlignment="1">
      <alignment horizontal="right" vertical="top"/>
    </xf>
    <xf numFmtId="165" fontId="9" fillId="0" borderId="19" xfId="0" applyNumberFormat="1" applyFont="1" applyBorder="1" applyAlignment="1">
      <alignment horizontal="right" vertical="top"/>
    </xf>
    <xf numFmtId="166" fontId="9" fillId="0" borderId="19" xfId="0" applyNumberFormat="1" applyFont="1" applyBorder="1" applyAlignment="1">
      <alignment horizontal="right" vertical="top"/>
    </xf>
    <xf numFmtId="166" fontId="10" fillId="0" borderId="20" xfId="0" applyNumberFormat="1" applyFont="1" applyBorder="1" applyAlignment="1">
      <alignment horizontal="right" vertical="top"/>
    </xf>
    <xf numFmtId="166" fontId="9" fillId="0" borderId="21" xfId="0" applyNumberFormat="1" applyFont="1" applyBorder="1" applyAlignment="1">
      <alignment horizontal="right" vertical="top"/>
    </xf>
    <xf numFmtId="165" fontId="9" fillId="0" borderId="22" xfId="0" applyNumberFormat="1" applyFont="1" applyBorder="1" applyAlignment="1">
      <alignment horizontal="right" vertical="top"/>
    </xf>
    <xf numFmtId="166" fontId="9" fillId="0" borderId="22" xfId="0" applyNumberFormat="1" applyFont="1" applyBorder="1" applyAlignment="1">
      <alignment horizontal="right" vertical="top"/>
    </xf>
    <xf numFmtId="0" fontId="0" fillId="0" borderId="22" xfId="0" applyFont="1" applyBorder="1" applyAlignment="1">
      <alignment horizontal="center" vertical="center"/>
    </xf>
    <xf numFmtId="0" fontId="0" fillId="0" borderId="23" xfId="0" applyFont="1" applyBorder="1" applyAlignment="1">
      <alignment horizontal="center" vertical="center"/>
    </xf>
    <xf numFmtId="166" fontId="9" fillId="0" borderId="24" xfId="0" applyNumberFormat="1" applyFont="1" applyBorder="1" applyAlignment="1">
      <alignment horizontal="right" vertical="top"/>
    </xf>
    <xf numFmtId="165" fontId="9" fillId="0" borderId="25" xfId="0" applyNumberFormat="1" applyFont="1" applyBorder="1" applyAlignment="1">
      <alignment horizontal="right" vertical="top"/>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9" fillId="0" borderId="27" xfId="0" applyFont="1" applyBorder="1" applyAlignment="1">
      <alignment horizontal="center" wrapText="1"/>
    </xf>
    <xf numFmtId="0" fontId="9" fillId="0" borderId="28" xfId="0" applyFont="1" applyBorder="1" applyAlignment="1">
      <alignment horizontal="center" wrapText="1"/>
    </xf>
    <xf numFmtId="0" fontId="9" fillId="0" borderId="29" xfId="0" applyFont="1" applyBorder="1" applyAlignment="1">
      <alignment horizontal="center" wrapText="1"/>
    </xf>
    <xf numFmtId="0" fontId="0" fillId="0" borderId="19" xfId="0" applyFont="1" applyBorder="1" applyAlignment="1">
      <alignment horizontal="center" vertical="center"/>
    </xf>
    <xf numFmtId="166" fontId="9" fillId="0" borderId="20" xfId="0" applyNumberFormat="1" applyFont="1" applyBorder="1" applyAlignment="1">
      <alignment horizontal="right" vertical="top"/>
    </xf>
    <xf numFmtId="166" fontId="9" fillId="0" borderId="23" xfId="0" applyNumberFormat="1" applyFont="1" applyBorder="1" applyAlignment="1">
      <alignment horizontal="right" vertical="top"/>
    </xf>
    <xf numFmtId="166" fontId="9" fillId="0" borderId="25" xfId="0" applyNumberFormat="1" applyFont="1" applyBorder="1" applyAlignment="1">
      <alignment horizontal="right" vertical="top"/>
    </xf>
    <xf numFmtId="166" fontId="9" fillId="0" borderId="26" xfId="0" applyNumberFormat="1" applyFont="1" applyBorder="1" applyAlignment="1">
      <alignment horizontal="right" vertical="top"/>
    </xf>
    <xf numFmtId="166" fontId="9" fillId="0" borderId="15" xfId="0" applyNumberFormat="1" applyFont="1" applyBorder="1" applyAlignment="1">
      <alignment horizontal="right" vertical="top"/>
    </xf>
    <xf numFmtId="168" fontId="9" fillId="0" borderId="15" xfId="0" applyNumberFormat="1" applyFont="1" applyBorder="1" applyAlignment="1">
      <alignment horizontal="right" vertical="top"/>
    </xf>
    <xf numFmtId="167" fontId="9" fillId="0" borderId="15" xfId="0" applyNumberFormat="1" applyFont="1" applyBorder="1" applyAlignment="1">
      <alignment horizontal="right" vertical="top"/>
    </xf>
    <xf numFmtId="169" fontId="9" fillId="0" borderId="18" xfId="0" applyNumberFormat="1" applyFont="1" applyBorder="1" applyAlignment="1">
      <alignment horizontal="right" vertical="top"/>
    </xf>
    <xf numFmtId="169" fontId="9" fillId="0" borderId="19" xfId="0" applyNumberFormat="1" applyFont="1" applyBorder="1" applyAlignment="1">
      <alignment horizontal="right" vertical="top"/>
    </xf>
    <xf numFmtId="169" fontId="10" fillId="0" borderId="20" xfId="0" applyNumberFormat="1" applyFont="1" applyBorder="1" applyAlignment="1">
      <alignment horizontal="right" vertical="top"/>
    </xf>
    <xf numFmtId="169" fontId="9" fillId="0" borderId="24" xfId="0" applyNumberFormat="1" applyFont="1" applyBorder="1" applyAlignment="1">
      <alignment horizontal="right" vertical="top"/>
    </xf>
    <xf numFmtId="2" fontId="0" fillId="0" borderId="0" xfId="0" applyNumberFormat="1"/>
    <xf numFmtId="169" fontId="9" fillId="0" borderId="21" xfId="0" applyNumberFormat="1" applyFont="1" applyBorder="1" applyAlignment="1">
      <alignment horizontal="right" vertical="top"/>
    </xf>
    <xf numFmtId="0" fontId="13" fillId="0" borderId="0" xfId="0" applyFont="1"/>
    <xf numFmtId="0" fontId="4" fillId="4" borderId="1" xfId="0" applyFont="1" applyFill="1" applyBorder="1"/>
    <xf numFmtId="0" fontId="12" fillId="4" borderId="2" xfId="0" applyFont="1" applyFill="1" applyBorder="1" applyAlignment="1">
      <alignment horizontal="center"/>
    </xf>
    <xf numFmtId="0" fontId="12" fillId="4" borderId="2" xfId="0" applyFont="1" applyFill="1" applyBorder="1"/>
    <xf numFmtId="0" fontId="12" fillId="4" borderId="3" xfId="0" applyFont="1" applyFill="1" applyBorder="1"/>
    <xf numFmtId="0" fontId="12" fillId="4" borderId="4" xfId="0" applyFont="1" applyFill="1" applyBorder="1"/>
    <xf numFmtId="0" fontId="4" fillId="4" borderId="0" xfId="0" applyFont="1" applyFill="1" applyBorder="1" applyAlignment="1">
      <alignment horizontal="center"/>
    </xf>
    <xf numFmtId="0" fontId="4" fillId="4" borderId="0" xfId="0" applyFont="1" applyFill="1" applyBorder="1"/>
    <xf numFmtId="0" fontId="4" fillId="4" borderId="5" xfId="0" applyFont="1" applyFill="1" applyBorder="1"/>
    <xf numFmtId="0" fontId="4" fillId="4" borderId="4" xfId="0" applyFont="1" applyFill="1" applyBorder="1"/>
    <xf numFmtId="0" fontId="12" fillId="4" borderId="0" xfId="0" applyFont="1" applyFill="1" applyBorder="1" applyAlignment="1">
      <alignment horizontal="center"/>
    </xf>
    <xf numFmtId="171" fontId="0" fillId="0" borderId="0" xfId="0" applyNumberFormat="1"/>
    <xf numFmtId="0" fontId="12" fillId="4" borderId="31" xfId="0" applyFont="1" applyFill="1" applyBorder="1"/>
    <xf numFmtId="0" fontId="4" fillId="4" borderId="32" xfId="0" applyFont="1" applyFill="1" applyBorder="1" applyAlignment="1">
      <alignment horizontal="center"/>
    </xf>
    <xf numFmtId="0" fontId="4" fillId="4" borderId="32" xfId="0" applyFont="1" applyFill="1" applyBorder="1"/>
    <xf numFmtId="0" fontId="4" fillId="4" borderId="33" xfId="0" applyFont="1" applyFill="1" applyBorder="1"/>
    <xf numFmtId="0" fontId="0" fillId="0" borderId="22"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19" xfId="0" applyBorder="1" applyAlignment="1">
      <alignment horizontal="center" vertical="center"/>
    </xf>
    <xf numFmtId="169" fontId="0" fillId="0" borderId="0" xfId="0" applyNumberFormat="1"/>
    <xf numFmtId="0" fontId="22" fillId="0" borderId="0" xfId="0" applyFont="1" applyFill="1"/>
    <xf numFmtId="0" fontId="18" fillId="0" borderId="12" xfId="0" applyFont="1" applyBorder="1" applyAlignment="1">
      <alignment horizontal="left" wrapText="1"/>
    </xf>
    <xf numFmtId="0" fontId="18" fillId="0" borderId="13" xfId="0" applyFont="1" applyBorder="1" applyAlignment="1">
      <alignment horizontal="center" wrapText="1"/>
    </xf>
    <xf numFmtId="0" fontId="18" fillId="0" borderId="14" xfId="0" applyFont="1" applyBorder="1" applyAlignment="1">
      <alignment horizontal="center" wrapText="1"/>
    </xf>
    <xf numFmtId="0" fontId="18" fillId="0" borderId="15" xfId="0" applyFont="1" applyBorder="1" applyAlignment="1">
      <alignment horizontal="center" wrapText="1"/>
    </xf>
    <xf numFmtId="0" fontId="18" fillId="0" borderId="12" xfId="0" applyFont="1" applyBorder="1" applyAlignment="1">
      <alignment horizontal="left" vertical="top" wrapText="1"/>
    </xf>
    <xf numFmtId="0" fontId="18" fillId="0" borderId="13" xfId="0" applyFont="1" applyBorder="1" applyAlignment="1">
      <alignment vertical="top" wrapText="1"/>
    </xf>
    <xf numFmtId="0" fontId="18" fillId="0" borderId="14" xfId="0" applyFont="1" applyBorder="1" applyAlignment="1">
      <alignment horizontal="right" vertical="top" wrapText="1"/>
    </xf>
    <xf numFmtId="0" fontId="18" fillId="0" borderId="15" xfId="0" applyFont="1" applyBorder="1" applyAlignment="1">
      <alignment vertical="top" wrapText="1"/>
    </xf>
    <xf numFmtId="166" fontId="18" fillId="0" borderId="14" xfId="0" applyNumberFormat="1" applyFont="1" applyBorder="1" applyAlignment="1">
      <alignment horizontal="right" vertical="top"/>
    </xf>
    <xf numFmtId="0" fontId="18" fillId="0" borderId="17" xfId="0" applyFont="1" applyBorder="1" applyAlignment="1">
      <alignment horizontal="left" vertical="top" wrapText="1"/>
    </xf>
    <xf numFmtId="166" fontId="18" fillId="0" borderId="18" xfId="0" applyNumberFormat="1" applyFont="1" applyBorder="1" applyAlignment="1">
      <alignment horizontal="right" vertical="top"/>
    </xf>
    <xf numFmtId="165" fontId="18" fillId="0" borderId="19" xfId="0" applyNumberFormat="1" applyFont="1" applyBorder="1" applyAlignment="1">
      <alignment horizontal="right" vertical="top"/>
    </xf>
    <xf numFmtId="166" fontId="18" fillId="0" borderId="19" xfId="0" applyNumberFormat="1" applyFont="1" applyBorder="1" applyAlignment="1">
      <alignment horizontal="right" vertical="top"/>
    </xf>
    <xf numFmtId="0" fontId="18" fillId="0" borderId="9" xfId="0" applyFont="1" applyBorder="1" applyAlignment="1">
      <alignment horizontal="left" vertical="top" wrapText="1"/>
    </xf>
    <xf numFmtId="166" fontId="18" fillId="0" borderId="21" xfId="0" applyNumberFormat="1" applyFont="1" applyBorder="1" applyAlignment="1">
      <alignment horizontal="right" vertical="top"/>
    </xf>
    <xf numFmtId="165" fontId="18" fillId="0" borderId="22" xfId="0" applyNumberFormat="1" applyFont="1" applyBorder="1" applyAlignment="1">
      <alignment horizontal="right" vertical="top"/>
    </xf>
    <xf numFmtId="166" fontId="18" fillId="0" borderId="22" xfId="0" applyNumberFormat="1" applyFont="1" applyBorder="1" applyAlignment="1">
      <alignment horizontal="right" vertical="top"/>
    </xf>
    <xf numFmtId="0" fontId="18" fillId="0" borderId="10" xfId="0" applyFont="1" applyBorder="1" applyAlignment="1">
      <alignment horizontal="left" vertical="top" wrapText="1"/>
    </xf>
    <xf numFmtId="166" fontId="18" fillId="0" borderId="24" xfId="0" applyNumberFormat="1" applyFont="1" applyBorder="1" applyAlignment="1">
      <alignment horizontal="right" vertical="top"/>
    </xf>
    <xf numFmtId="165" fontId="18" fillId="0" borderId="25" xfId="0" applyNumberFormat="1" applyFont="1" applyBorder="1" applyAlignment="1">
      <alignment horizontal="right" vertical="top"/>
    </xf>
    <xf numFmtId="0" fontId="18" fillId="0" borderId="27" xfId="0" applyFont="1" applyBorder="1" applyAlignment="1">
      <alignment horizontal="center" wrapText="1"/>
    </xf>
    <xf numFmtId="0" fontId="18" fillId="0" borderId="28" xfId="0" applyFont="1" applyBorder="1" applyAlignment="1">
      <alignment horizontal="center" wrapText="1"/>
    </xf>
    <xf numFmtId="0" fontId="18" fillId="0" borderId="29" xfId="0" applyFont="1" applyBorder="1" applyAlignment="1">
      <alignment horizontal="center" wrapText="1"/>
    </xf>
    <xf numFmtId="166" fontId="18" fillId="0" borderId="20" xfId="0" applyNumberFormat="1" applyFont="1" applyBorder="1" applyAlignment="1">
      <alignment horizontal="right" vertical="top"/>
    </xf>
    <xf numFmtId="166" fontId="18" fillId="0" borderId="23" xfId="0" applyNumberFormat="1" applyFont="1" applyBorder="1" applyAlignment="1">
      <alignment horizontal="right" vertical="top"/>
    </xf>
    <xf numFmtId="166" fontId="18" fillId="0" borderId="25" xfId="0" applyNumberFormat="1" applyFont="1" applyBorder="1" applyAlignment="1">
      <alignment horizontal="right" vertical="top"/>
    </xf>
    <xf numFmtId="166" fontId="18" fillId="0" borderId="26" xfId="0" applyNumberFormat="1" applyFont="1" applyBorder="1" applyAlignment="1">
      <alignment horizontal="right" vertical="top"/>
    </xf>
    <xf numFmtId="166" fontId="18" fillId="0" borderId="15" xfId="0" applyNumberFormat="1" applyFont="1" applyBorder="1" applyAlignment="1">
      <alignment horizontal="right" vertical="top"/>
    </xf>
    <xf numFmtId="0" fontId="18" fillId="0" borderId="12" xfId="0" applyFont="1" applyBorder="1" applyAlignment="1">
      <alignment horizontal="left" wrapText="1"/>
    </xf>
    <xf numFmtId="0" fontId="18" fillId="0" borderId="14" xfId="0" applyFont="1" applyBorder="1" applyAlignment="1">
      <alignment horizontal="center" wrapText="1"/>
    </xf>
    <xf numFmtId="0" fontId="0" fillId="0" borderId="25" xfId="0" applyFont="1" applyBorder="1" applyAlignment="1">
      <alignment horizontal="center" vertical="center"/>
    </xf>
    <xf numFmtId="0" fontId="18" fillId="0" borderId="15" xfId="0" applyFont="1" applyBorder="1" applyAlignment="1">
      <alignment horizontal="center" wrapText="1"/>
    </xf>
    <xf numFmtId="0" fontId="0" fillId="0" borderId="26" xfId="0" applyFont="1" applyBorder="1" applyAlignment="1">
      <alignment horizontal="center" vertical="center"/>
    </xf>
    <xf numFmtId="0" fontId="18" fillId="0" borderId="16" xfId="0" applyFont="1" applyBorder="1" applyAlignment="1">
      <alignment horizontal="left" vertical="top" wrapText="1"/>
    </xf>
    <xf numFmtId="0" fontId="18" fillId="0" borderId="7" xfId="0" applyFont="1" applyBorder="1" applyAlignment="1">
      <alignment horizontal="right" vertical="top"/>
    </xf>
    <xf numFmtId="0" fontId="18" fillId="0" borderId="8" xfId="0" applyFont="1" applyBorder="1" applyAlignment="1">
      <alignment vertical="top" wrapText="1"/>
    </xf>
    <xf numFmtId="165" fontId="18" fillId="0" borderId="8" xfId="0" applyNumberFormat="1" applyFont="1" applyBorder="1" applyAlignment="1">
      <alignment horizontal="right" vertical="top"/>
    </xf>
    <xf numFmtId="0" fontId="18" fillId="0" borderId="8" xfId="0" applyFont="1" applyBorder="1" applyAlignment="1">
      <alignment horizontal="right" vertical="top" wrapText="1"/>
    </xf>
    <xf numFmtId="0" fontId="18" fillId="0" borderId="11" xfId="0" applyFont="1" applyBorder="1" applyAlignment="1">
      <alignment vertical="top" wrapText="1"/>
    </xf>
    <xf numFmtId="0" fontId="23" fillId="0" borderId="13" xfId="0" applyFont="1" applyBorder="1" applyAlignment="1">
      <alignment vertical="top" wrapText="1"/>
    </xf>
    <xf numFmtId="166" fontId="23" fillId="0" borderId="13" xfId="0" applyNumberFormat="1" applyFont="1" applyBorder="1" applyAlignment="1">
      <alignment horizontal="right" vertical="top"/>
    </xf>
    <xf numFmtId="167" fontId="18" fillId="0" borderId="15" xfId="0" applyNumberFormat="1" applyFont="1" applyBorder="1" applyAlignment="1">
      <alignment horizontal="right" vertical="top"/>
    </xf>
    <xf numFmtId="166" fontId="23" fillId="0" borderId="20" xfId="0" applyNumberFormat="1" applyFont="1" applyBorder="1" applyAlignment="1">
      <alignment horizontal="right" vertical="top"/>
    </xf>
    <xf numFmtId="169" fontId="18" fillId="0" borderId="18" xfId="0" applyNumberFormat="1" applyFont="1" applyBorder="1" applyAlignment="1">
      <alignment horizontal="right" vertical="top"/>
    </xf>
    <xf numFmtId="169" fontId="18" fillId="0" borderId="19" xfId="0" applyNumberFormat="1" applyFont="1" applyBorder="1" applyAlignment="1">
      <alignment horizontal="right" vertical="top"/>
    </xf>
    <xf numFmtId="169" fontId="18" fillId="0" borderId="21" xfId="0" applyNumberFormat="1" applyFont="1" applyBorder="1" applyAlignment="1">
      <alignment horizontal="right" vertical="top"/>
    </xf>
    <xf numFmtId="169" fontId="18" fillId="0" borderId="22" xfId="0" applyNumberFormat="1" applyFont="1" applyBorder="1" applyAlignment="1">
      <alignment horizontal="right" vertical="top"/>
    </xf>
    <xf numFmtId="169" fontId="18" fillId="0" borderId="24" xfId="0" applyNumberFormat="1" applyFont="1" applyBorder="1" applyAlignment="1">
      <alignment horizontal="right" vertical="top"/>
    </xf>
    <xf numFmtId="169" fontId="18" fillId="0" borderId="25" xfId="0" applyNumberFormat="1" applyFont="1" applyBorder="1" applyAlignment="1">
      <alignment horizontal="right" vertical="top"/>
    </xf>
    <xf numFmtId="0" fontId="18" fillId="0" borderId="43" xfId="0" applyFont="1" applyBorder="1" applyAlignment="1">
      <alignment horizontal="center" wrapText="1"/>
    </xf>
    <xf numFmtId="0" fontId="18" fillId="0" borderId="44" xfId="0" applyFont="1" applyBorder="1" applyAlignment="1">
      <alignment horizontal="center" wrapText="1"/>
    </xf>
    <xf numFmtId="0" fontId="18" fillId="0" borderId="30" xfId="0" applyFont="1" applyBorder="1" applyAlignment="1">
      <alignment horizontal="left" vertical="top" wrapText="1"/>
    </xf>
    <xf numFmtId="168" fontId="18" fillId="0" borderId="14" xfId="0" applyNumberFormat="1" applyFont="1" applyBorder="1" applyAlignment="1">
      <alignment horizontal="right" vertical="top"/>
    </xf>
    <xf numFmtId="168" fontId="18" fillId="0" borderId="15" xfId="0" applyNumberFormat="1" applyFont="1" applyBorder="1" applyAlignment="1">
      <alignment horizontal="right" vertical="top"/>
    </xf>
    <xf numFmtId="168" fontId="18" fillId="0" borderId="0" xfId="0" applyNumberFormat="1" applyFont="1" applyBorder="1" applyAlignment="1">
      <alignment horizontal="right" vertical="top"/>
    </xf>
    <xf numFmtId="166" fontId="23" fillId="0" borderId="18" xfId="0" applyNumberFormat="1" applyFont="1" applyBorder="1" applyAlignment="1">
      <alignment horizontal="right" vertical="top"/>
    </xf>
    <xf numFmtId="166" fontId="23" fillId="0" borderId="24" xfId="0" applyNumberFormat="1" applyFont="1" applyBorder="1" applyAlignment="1">
      <alignment horizontal="right" vertical="top"/>
    </xf>
    <xf numFmtId="172" fontId="18" fillId="0" borderId="15" xfId="0" applyNumberFormat="1" applyFont="1" applyBorder="1" applyAlignment="1">
      <alignment horizontal="right" vertical="top"/>
    </xf>
    <xf numFmtId="0" fontId="17" fillId="0" borderId="0" xfId="0" applyFont="1" applyFill="1" applyAlignment="1">
      <alignment horizontal="center"/>
    </xf>
    <xf numFmtId="2" fontId="13" fillId="6" borderId="0" xfId="0" applyNumberFormat="1" applyFont="1" applyFill="1" applyAlignment="1">
      <alignment horizontal="center"/>
    </xf>
    <xf numFmtId="0" fontId="13" fillId="0" borderId="0" xfId="0" applyFont="1" applyFill="1" applyAlignment="1">
      <alignment horizontal="center"/>
    </xf>
    <xf numFmtId="0" fontId="13" fillId="6" borderId="0" xfId="0" applyFont="1" applyFill="1" applyAlignment="1">
      <alignment horizontal="center"/>
    </xf>
    <xf numFmtId="0" fontId="24" fillId="0" borderId="0" xfId="0" applyFont="1" applyFill="1" applyAlignment="1">
      <alignment horizontal="center"/>
    </xf>
    <xf numFmtId="0" fontId="17" fillId="6" borderId="34" xfId="0" applyFont="1" applyFill="1" applyBorder="1" applyAlignment="1">
      <alignment horizontal="center"/>
    </xf>
    <xf numFmtId="0" fontId="17" fillId="6" borderId="6" xfId="0" applyFont="1" applyFill="1" applyBorder="1" applyAlignment="1">
      <alignment horizontal="center"/>
    </xf>
    <xf numFmtId="1" fontId="13" fillId="0" borderId="0" xfId="0" applyNumberFormat="1" applyFont="1"/>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6" fillId="0" borderId="0" xfId="0" applyFont="1" applyBorder="1" applyAlignment="1"/>
    <xf numFmtId="0" fontId="9" fillId="0" borderId="13" xfId="0" applyFont="1" applyBorder="1" applyAlignment="1">
      <alignment vertical="top" wrapText="1"/>
    </xf>
    <xf numFmtId="0" fontId="9" fillId="0" borderId="13" xfId="0" applyFont="1" applyBorder="1" applyAlignment="1">
      <alignment horizontal="right" vertical="top"/>
    </xf>
    <xf numFmtId="172" fontId="9" fillId="0" borderId="15" xfId="0" applyNumberFormat="1" applyFont="1" applyBorder="1" applyAlignment="1">
      <alignment horizontal="right" vertical="top"/>
    </xf>
    <xf numFmtId="0" fontId="9" fillId="0" borderId="20" xfId="0" applyFont="1" applyBorder="1" applyAlignment="1">
      <alignment horizontal="right" vertical="top"/>
    </xf>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32" fillId="0" borderId="12" xfId="0" applyFont="1" applyBorder="1" applyAlignment="1">
      <alignment horizontal="left" wrapText="1"/>
    </xf>
    <xf numFmtId="0" fontId="32" fillId="0" borderId="13" xfId="0" applyFont="1" applyBorder="1" applyAlignment="1">
      <alignment horizontal="center" wrapText="1"/>
    </xf>
    <xf numFmtId="0" fontId="32" fillId="0" borderId="14" xfId="0" applyFont="1" applyBorder="1" applyAlignment="1">
      <alignment horizontal="center" wrapText="1"/>
    </xf>
    <xf numFmtId="0" fontId="32" fillId="0" borderId="15" xfId="0" applyFont="1" applyBorder="1" applyAlignment="1">
      <alignment horizontal="center" wrapText="1"/>
    </xf>
    <xf numFmtId="0" fontId="32" fillId="0" borderId="12" xfId="0" applyFont="1" applyBorder="1" applyAlignment="1">
      <alignment horizontal="left" vertical="top" wrapText="1"/>
    </xf>
    <xf numFmtId="0" fontId="32" fillId="0" borderId="13" xfId="0" applyFont="1" applyBorder="1" applyAlignment="1">
      <alignment vertical="top" wrapText="1"/>
    </xf>
    <xf numFmtId="0" fontId="32" fillId="0" borderId="14" xfId="0" applyFont="1" applyBorder="1" applyAlignment="1">
      <alignment horizontal="right" vertical="top" wrapText="1"/>
    </xf>
    <xf numFmtId="0" fontId="32" fillId="0" borderId="15" xfId="0" applyFont="1" applyBorder="1" applyAlignment="1">
      <alignment vertical="top" wrapText="1"/>
    </xf>
    <xf numFmtId="0" fontId="32" fillId="0" borderId="13" xfId="0" applyFont="1" applyBorder="1" applyAlignment="1">
      <alignment horizontal="right" vertical="top"/>
    </xf>
    <xf numFmtId="166" fontId="32" fillId="0" borderId="14" xfId="0" applyNumberFormat="1" applyFont="1" applyBorder="1" applyAlignment="1">
      <alignment horizontal="right" vertical="top"/>
    </xf>
    <xf numFmtId="172" fontId="32" fillId="0" borderId="15" xfId="0" applyNumberFormat="1" applyFont="1" applyBorder="1" applyAlignment="1">
      <alignment horizontal="right" vertical="top"/>
    </xf>
    <xf numFmtId="0" fontId="32" fillId="0" borderId="17" xfId="0" applyFont="1" applyBorder="1" applyAlignment="1">
      <alignment horizontal="left" vertical="top" wrapText="1"/>
    </xf>
    <xf numFmtId="166" fontId="32" fillId="0" borderId="18" xfId="0" applyNumberFormat="1" applyFont="1" applyBorder="1" applyAlignment="1">
      <alignment horizontal="right" vertical="top"/>
    </xf>
    <xf numFmtId="165" fontId="32" fillId="0" borderId="19" xfId="0" applyNumberFormat="1" applyFont="1" applyBorder="1" applyAlignment="1">
      <alignment horizontal="right" vertical="top"/>
    </xf>
    <xf numFmtId="166" fontId="32" fillId="0" borderId="19" xfId="0" applyNumberFormat="1" applyFont="1" applyBorder="1" applyAlignment="1">
      <alignment horizontal="right" vertical="top"/>
    </xf>
    <xf numFmtId="0" fontId="32" fillId="0" borderId="20" xfId="0" applyFont="1" applyBorder="1" applyAlignment="1">
      <alignment horizontal="right" vertical="top"/>
    </xf>
    <xf numFmtId="0" fontId="32" fillId="0" borderId="9" xfId="0" applyFont="1" applyBorder="1" applyAlignment="1">
      <alignment horizontal="left" vertical="top" wrapText="1"/>
    </xf>
    <xf numFmtId="166" fontId="32" fillId="0" borderId="21" xfId="0" applyNumberFormat="1" applyFont="1" applyBorder="1" applyAlignment="1">
      <alignment horizontal="right" vertical="top"/>
    </xf>
    <xf numFmtId="165" fontId="32" fillId="0" borderId="22" xfId="0" applyNumberFormat="1" applyFont="1" applyBorder="1" applyAlignment="1">
      <alignment horizontal="right" vertical="top"/>
    </xf>
    <xf numFmtId="166" fontId="32" fillId="0" borderId="22" xfId="0" applyNumberFormat="1" applyFont="1" applyBorder="1" applyAlignment="1">
      <alignment horizontal="right" vertical="top"/>
    </xf>
    <xf numFmtId="0" fontId="32" fillId="0" borderId="10" xfId="0" applyFont="1" applyBorder="1" applyAlignment="1">
      <alignment horizontal="left" vertical="top" wrapText="1"/>
    </xf>
    <xf numFmtId="166" fontId="32" fillId="0" borderId="24" xfId="0" applyNumberFormat="1" applyFont="1" applyBorder="1" applyAlignment="1">
      <alignment horizontal="right" vertical="top"/>
    </xf>
    <xf numFmtId="165" fontId="32" fillId="0" borderId="25" xfId="0" applyNumberFormat="1" applyFont="1" applyBorder="1" applyAlignment="1">
      <alignment horizontal="right" vertical="top"/>
    </xf>
    <xf numFmtId="0" fontId="32" fillId="0" borderId="27" xfId="0" applyFont="1" applyBorder="1" applyAlignment="1">
      <alignment horizontal="center" wrapText="1"/>
    </xf>
    <xf numFmtId="0" fontId="32" fillId="0" borderId="28" xfId="0" applyFont="1" applyBorder="1" applyAlignment="1">
      <alignment horizontal="center" wrapText="1"/>
    </xf>
    <xf numFmtId="0" fontId="32" fillId="0" borderId="29" xfId="0" applyFont="1" applyBorder="1" applyAlignment="1">
      <alignment horizontal="center" wrapText="1"/>
    </xf>
    <xf numFmtId="166" fontId="32" fillId="0" borderId="20" xfId="0" applyNumberFormat="1" applyFont="1" applyBorder="1" applyAlignment="1">
      <alignment horizontal="right" vertical="top"/>
    </xf>
    <xf numFmtId="166" fontId="32" fillId="0" borderId="23" xfId="0" applyNumberFormat="1" applyFont="1" applyBorder="1" applyAlignment="1">
      <alignment horizontal="right" vertical="top"/>
    </xf>
    <xf numFmtId="166" fontId="32" fillId="0" borderId="25" xfId="0" applyNumberFormat="1" applyFont="1" applyBorder="1" applyAlignment="1">
      <alignment horizontal="right" vertical="top"/>
    </xf>
    <xf numFmtId="166" fontId="32" fillId="0" borderId="26" xfId="0" applyNumberFormat="1" applyFont="1" applyBorder="1" applyAlignment="1">
      <alignment horizontal="right" vertical="top"/>
    </xf>
    <xf numFmtId="0" fontId="33" fillId="0" borderId="0" xfId="0" applyFont="1" applyBorder="1" applyAlignment="1"/>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0" fillId="5" borderId="0" xfId="0" applyFill="1"/>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36" fillId="0" borderId="0" xfId="0" applyFont="1" applyAlignment="1">
      <alignment horizontal="center" vertical="center" readingOrder="1"/>
    </xf>
    <xf numFmtId="0" fontId="36" fillId="0" borderId="0" xfId="0" applyFont="1" applyAlignment="1">
      <alignment horizontal="left" vertical="center" readingOrder="1"/>
    </xf>
    <xf numFmtId="0" fontId="9" fillId="0" borderId="12" xfId="0" applyFont="1" applyBorder="1" applyAlignment="1">
      <alignment horizontal="left" wrapText="1"/>
    </xf>
    <xf numFmtId="0" fontId="9" fillId="0" borderId="14" xfId="0" applyFont="1" applyBorder="1" applyAlignment="1">
      <alignment horizontal="center" wrapText="1"/>
    </xf>
    <xf numFmtId="0" fontId="9" fillId="0" borderId="15" xfId="0" applyFont="1" applyBorder="1" applyAlignment="1">
      <alignment horizontal="center" wrapText="1"/>
    </xf>
    <xf numFmtId="0" fontId="0" fillId="0" borderId="0" xfId="0" applyAlignment="1">
      <alignment horizontal="center"/>
    </xf>
    <xf numFmtId="0" fontId="38" fillId="0" borderId="12" xfId="0" applyFont="1" applyBorder="1" applyAlignment="1">
      <alignment horizontal="left" wrapText="1"/>
    </xf>
    <xf numFmtId="0" fontId="38" fillId="0" borderId="13" xfId="0" applyFont="1" applyBorder="1" applyAlignment="1">
      <alignment horizontal="center" wrapText="1"/>
    </xf>
    <xf numFmtId="0" fontId="38" fillId="0" borderId="14" xfId="0" applyFont="1" applyBorder="1" applyAlignment="1">
      <alignment horizontal="center" wrapText="1"/>
    </xf>
    <xf numFmtId="0" fontId="38" fillId="0" borderId="15" xfId="0" applyFont="1" applyBorder="1" applyAlignment="1">
      <alignment horizontal="center" wrapText="1"/>
    </xf>
    <xf numFmtId="0" fontId="38" fillId="0" borderId="12" xfId="0" applyFont="1" applyBorder="1" applyAlignment="1">
      <alignment horizontal="left" vertical="top" wrapText="1"/>
    </xf>
    <xf numFmtId="0" fontId="38" fillId="0" borderId="13" xfId="0" applyFont="1" applyBorder="1" applyAlignment="1">
      <alignment horizontal="right" vertical="top"/>
    </xf>
    <xf numFmtId="166" fontId="38" fillId="0" borderId="14" xfId="0" applyNumberFormat="1" applyFont="1" applyBorder="1" applyAlignment="1">
      <alignment horizontal="right" vertical="top"/>
    </xf>
    <xf numFmtId="166" fontId="38" fillId="0" borderId="15" xfId="0" applyNumberFormat="1" applyFont="1" applyBorder="1" applyAlignment="1">
      <alignment horizontal="right" vertical="top"/>
    </xf>
    <xf numFmtId="0" fontId="38" fillId="0" borderId="17" xfId="0" applyFont="1" applyBorder="1" applyAlignment="1">
      <alignment horizontal="left" vertical="top" wrapText="1"/>
    </xf>
    <xf numFmtId="166" fontId="38" fillId="0" borderId="18" xfId="0" applyNumberFormat="1" applyFont="1" applyBorder="1" applyAlignment="1">
      <alignment horizontal="right" vertical="top"/>
    </xf>
    <xf numFmtId="165" fontId="38" fillId="0" borderId="19" xfId="0" applyNumberFormat="1" applyFont="1" applyBorder="1" applyAlignment="1">
      <alignment horizontal="right" vertical="top"/>
    </xf>
    <xf numFmtId="166" fontId="38" fillId="0" borderId="19" xfId="0" applyNumberFormat="1" applyFont="1" applyBorder="1" applyAlignment="1">
      <alignment horizontal="right" vertical="top"/>
    </xf>
    <xf numFmtId="0" fontId="38" fillId="0" borderId="20" xfId="0" applyFont="1" applyBorder="1" applyAlignment="1">
      <alignment horizontal="right" vertical="top"/>
    </xf>
    <xf numFmtId="0" fontId="38" fillId="0" borderId="9" xfId="0" applyFont="1" applyBorder="1" applyAlignment="1">
      <alignment horizontal="left" vertical="top" wrapText="1"/>
    </xf>
    <xf numFmtId="166" fontId="38" fillId="0" borderId="21" xfId="0" applyNumberFormat="1" applyFont="1" applyBorder="1" applyAlignment="1">
      <alignment horizontal="right" vertical="top"/>
    </xf>
    <xf numFmtId="165" fontId="38" fillId="0" borderId="22" xfId="0" applyNumberFormat="1" applyFont="1" applyBorder="1" applyAlignment="1">
      <alignment horizontal="right" vertical="top"/>
    </xf>
    <xf numFmtId="166" fontId="38" fillId="0" borderId="22" xfId="0" applyNumberFormat="1" applyFont="1" applyBorder="1" applyAlignment="1">
      <alignment horizontal="right" vertical="top"/>
    </xf>
    <xf numFmtId="0" fontId="38" fillId="0" borderId="10" xfId="0" applyFont="1" applyBorder="1" applyAlignment="1">
      <alignment horizontal="left" vertical="top" wrapText="1"/>
    </xf>
    <xf numFmtId="166" fontId="38" fillId="0" borderId="24" xfId="0" applyNumberFormat="1" applyFont="1" applyBorder="1" applyAlignment="1">
      <alignment horizontal="right" vertical="top"/>
    </xf>
    <xf numFmtId="165" fontId="38" fillId="0" borderId="25" xfId="0" applyNumberFormat="1" applyFont="1" applyBorder="1" applyAlignment="1">
      <alignment horizontal="right" vertical="top"/>
    </xf>
    <xf numFmtId="0" fontId="38" fillId="0" borderId="27" xfId="0" applyFont="1" applyBorder="1" applyAlignment="1">
      <alignment horizontal="center" wrapText="1"/>
    </xf>
    <xf numFmtId="0" fontId="38" fillId="0" borderId="28" xfId="0" applyFont="1" applyBorder="1" applyAlignment="1">
      <alignment horizontal="center" wrapText="1"/>
    </xf>
    <xf numFmtId="0" fontId="38" fillId="0" borderId="29" xfId="0" applyFont="1" applyBorder="1" applyAlignment="1">
      <alignment horizontal="center" wrapText="1"/>
    </xf>
    <xf numFmtId="166" fontId="38" fillId="0" borderId="20" xfId="0" applyNumberFormat="1" applyFont="1" applyBorder="1" applyAlignment="1">
      <alignment horizontal="right" vertical="top"/>
    </xf>
    <xf numFmtId="166" fontId="38" fillId="0" borderId="23" xfId="0" applyNumberFormat="1" applyFont="1" applyBorder="1" applyAlignment="1">
      <alignment horizontal="right" vertical="top"/>
    </xf>
    <xf numFmtId="166" fontId="38" fillId="0" borderId="25" xfId="0" applyNumberFormat="1" applyFont="1" applyBorder="1" applyAlignment="1">
      <alignment horizontal="right" vertical="top"/>
    </xf>
    <xf numFmtId="166" fontId="38" fillId="0" borderId="26" xfId="0" applyNumberFormat="1" applyFont="1" applyBorder="1" applyAlignment="1">
      <alignment horizontal="right" vertical="top"/>
    </xf>
    <xf numFmtId="0" fontId="0" fillId="0" borderId="0" xfId="0" applyAlignment="1">
      <alignment horizontal="center" vertical="center"/>
    </xf>
    <xf numFmtId="0" fontId="29" fillId="0" borderId="0" xfId="0" applyFont="1"/>
    <xf numFmtId="0" fontId="13" fillId="0" borderId="0" xfId="0" applyFont="1" applyFill="1" applyBorder="1" applyAlignment="1">
      <alignment horizontal="center"/>
    </xf>
    <xf numFmtId="0" fontId="13" fillId="6" borderId="46" xfId="0" applyFont="1" applyFill="1" applyBorder="1" applyAlignment="1">
      <alignment horizontal="center"/>
    </xf>
    <xf numFmtId="2" fontId="13" fillId="6" borderId="46" xfId="0" applyNumberFormat="1" applyFont="1" applyFill="1" applyBorder="1" applyAlignment="1">
      <alignment horizontal="center"/>
    </xf>
    <xf numFmtId="2" fontId="13" fillId="6" borderId="6" xfId="0" applyNumberFormat="1" applyFont="1" applyFill="1" applyBorder="1" applyAlignment="1">
      <alignment horizontal="center"/>
    </xf>
    <xf numFmtId="2" fontId="13" fillId="6" borderId="34" xfId="0" applyNumberFormat="1" applyFont="1" applyFill="1" applyBorder="1" applyAlignment="1">
      <alignment horizontal="center"/>
    </xf>
    <xf numFmtId="0" fontId="35" fillId="0" borderId="0" xfId="0" applyFont="1" applyFill="1" applyAlignment="1">
      <alignment horizontal="center"/>
    </xf>
    <xf numFmtId="2" fontId="2" fillId="6" borderId="46" xfId="0" applyNumberFormat="1" applyFont="1" applyFill="1" applyBorder="1" applyAlignment="1">
      <alignment horizontal="center"/>
    </xf>
    <xf numFmtId="2" fontId="2" fillId="6" borderId="0" xfId="0" applyNumberFormat="1" applyFont="1" applyFill="1" applyAlignment="1">
      <alignment horizontal="center"/>
    </xf>
    <xf numFmtId="170" fontId="2" fillId="6" borderId="0" xfId="0" applyNumberFormat="1" applyFont="1" applyFill="1" applyAlignment="1">
      <alignment horizontal="right"/>
    </xf>
    <xf numFmtId="170" fontId="2" fillId="6" borderId="46" xfId="0" applyNumberFormat="1" applyFont="1" applyFill="1" applyBorder="1" applyAlignment="1">
      <alignment horizontal="right"/>
    </xf>
    <xf numFmtId="2" fontId="13" fillId="6" borderId="0" xfId="0" applyNumberFormat="1" applyFont="1" applyFill="1" applyBorder="1" applyAlignment="1">
      <alignment horizontal="center"/>
    </xf>
    <xf numFmtId="0" fontId="35" fillId="0" borderId="0" xfId="0" applyFont="1" applyFill="1" applyBorder="1" applyAlignment="1">
      <alignment horizontal="center"/>
    </xf>
    <xf numFmtId="0" fontId="35" fillId="0" borderId="0" xfId="0" applyFont="1" applyFill="1"/>
    <xf numFmtId="0" fontId="0" fillId="0" borderId="0" xfId="0" applyFill="1"/>
    <xf numFmtId="0" fontId="0" fillId="0" borderId="6" xfId="0" applyFill="1" applyBorder="1"/>
    <xf numFmtId="0" fontId="2" fillId="0" borderId="0" xfId="0" applyFont="1" applyFill="1" applyAlignment="1">
      <alignment horizontal="center"/>
    </xf>
    <xf numFmtId="0" fontId="19" fillId="0" borderId="0" xfId="0" applyFont="1" applyFill="1" applyAlignment="1">
      <alignment horizontal="center"/>
    </xf>
    <xf numFmtId="0" fontId="13" fillId="9" borderId="0" xfId="0" applyFont="1" applyFill="1" applyAlignment="1">
      <alignment horizontal="right"/>
    </xf>
    <xf numFmtId="0" fontId="14" fillId="9" borderId="0" xfId="0" applyFont="1" applyFill="1" applyAlignment="1">
      <alignment horizontal="left"/>
    </xf>
    <xf numFmtId="0" fontId="17" fillId="9" borderId="0" xfId="0" applyFont="1" applyFill="1" applyAlignment="1"/>
    <xf numFmtId="0" fontId="17" fillId="9" borderId="0" xfId="0" applyFont="1" applyFill="1" applyAlignment="1">
      <alignment horizontal="right"/>
    </xf>
    <xf numFmtId="0" fontId="2" fillId="9" borderId="0" xfId="0" applyFont="1" applyFill="1" applyAlignment="1"/>
    <xf numFmtId="170" fontId="13" fillId="9" borderId="0" xfId="0" applyNumberFormat="1" applyFont="1" applyFill="1" applyAlignment="1">
      <alignment horizontal="right"/>
    </xf>
    <xf numFmtId="0" fontId="2" fillId="9" borderId="0" xfId="0" applyFont="1" applyFill="1" applyBorder="1" applyAlignment="1"/>
    <xf numFmtId="0" fontId="13" fillId="9" borderId="0" xfId="0" applyFont="1" applyFill="1" applyBorder="1" applyAlignment="1">
      <alignment horizontal="right"/>
    </xf>
    <xf numFmtId="170" fontId="13" fillId="9" borderId="0" xfId="0" applyNumberFormat="1" applyFont="1" applyFill="1" applyBorder="1" applyAlignment="1">
      <alignment horizontal="right"/>
    </xf>
    <xf numFmtId="170" fontId="4" fillId="9" borderId="0" xfId="0" applyNumberFormat="1" applyFont="1" applyFill="1" applyAlignment="1">
      <alignment horizontal="right"/>
    </xf>
    <xf numFmtId="0" fontId="42" fillId="9" borderId="0" xfId="0" applyFont="1" applyFill="1" applyBorder="1" applyAlignment="1"/>
    <xf numFmtId="0" fontId="42" fillId="9" borderId="0" xfId="0" applyFont="1" applyFill="1" applyAlignment="1"/>
    <xf numFmtId="1" fontId="40" fillId="9" borderId="0" xfId="1" applyNumberFormat="1" applyFont="1" applyFill="1" applyBorder="1" applyAlignment="1">
      <alignment horizontal="right" vertical="center"/>
    </xf>
    <xf numFmtId="0" fontId="42" fillId="9" borderId="6" xfId="0" applyFont="1" applyFill="1" applyBorder="1" applyAlignment="1"/>
    <xf numFmtId="0" fontId="13" fillId="9" borderId="6" xfId="0" applyFont="1" applyFill="1" applyBorder="1" applyAlignment="1">
      <alignment horizontal="right"/>
    </xf>
    <xf numFmtId="0" fontId="2" fillId="9" borderId="0" xfId="0" applyFont="1" applyFill="1" applyAlignment="1">
      <alignment horizontal="right"/>
    </xf>
    <xf numFmtId="170" fontId="2" fillId="9" borderId="0" xfId="0" applyNumberFormat="1" applyFont="1" applyFill="1" applyAlignment="1">
      <alignment horizontal="right"/>
    </xf>
    <xf numFmtId="2" fontId="2" fillId="9" borderId="0" xfId="0" applyNumberFormat="1" applyFont="1" applyFill="1" applyAlignment="1">
      <alignment horizontal="right"/>
    </xf>
    <xf numFmtId="0" fontId="14" fillId="8" borderId="0" xfId="0" applyFont="1" applyFill="1" applyAlignment="1">
      <alignment horizontal="left"/>
    </xf>
    <xf numFmtId="0" fontId="17" fillId="8" borderId="34" xfId="0" applyFont="1" applyFill="1" applyBorder="1" applyAlignment="1">
      <alignment horizontal="center"/>
    </xf>
    <xf numFmtId="0" fontId="17" fillId="8" borderId="6" xfId="0" applyFont="1" applyFill="1" applyBorder="1" applyAlignment="1">
      <alignment horizontal="center"/>
    </xf>
    <xf numFmtId="0" fontId="17" fillId="8" borderId="46" xfId="0" applyFont="1" applyFill="1" applyBorder="1" applyAlignment="1">
      <alignment horizontal="center"/>
    </xf>
    <xf numFmtId="0" fontId="17" fillId="8" borderId="0" xfId="0" applyFont="1" applyFill="1" applyAlignment="1">
      <alignment horizontal="center"/>
    </xf>
    <xf numFmtId="1" fontId="17" fillId="8" borderId="6" xfId="0" applyNumberFormat="1" applyFont="1" applyFill="1" applyBorder="1" applyAlignment="1">
      <alignment horizontal="center"/>
    </xf>
    <xf numFmtId="0" fontId="31" fillId="8" borderId="6" xfId="0" applyFont="1" applyFill="1" applyBorder="1" applyAlignment="1">
      <alignment horizontal="center"/>
    </xf>
    <xf numFmtId="170" fontId="31" fillId="8" borderId="6" xfId="0" applyNumberFormat="1" applyFont="1" applyFill="1" applyBorder="1" applyAlignment="1">
      <alignment horizontal="center"/>
    </xf>
    <xf numFmtId="0" fontId="31" fillId="8" borderId="0" xfId="0" applyFont="1" applyFill="1" applyBorder="1" applyAlignment="1">
      <alignment horizontal="center"/>
    </xf>
    <xf numFmtId="2" fontId="13" fillId="8" borderId="46" xfId="0" applyNumberFormat="1" applyFont="1" applyFill="1" applyBorder="1" applyAlignment="1">
      <alignment horizontal="center"/>
    </xf>
    <xf numFmtId="2" fontId="13" fillId="8" borderId="0" xfId="0" applyNumberFormat="1" applyFont="1" applyFill="1" applyAlignment="1">
      <alignment horizontal="center"/>
    </xf>
    <xf numFmtId="164" fontId="13" fillId="8" borderId="0" xfId="0" applyNumberFormat="1" applyFont="1" applyFill="1" applyAlignment="1">
      <alignment horizontal="center"/>
    </xf>
    <xf numFmtId="170" fontId="13" fillId="8" borderId="0" xfId="0" applyNumberFormat="1" applyFont="1" applyFill="1" applyBorder="1" applyAlignment="1">
      <alignment horizontal="center"/>
    </xf>
    <xf numFmtId="1" fontId="13" fillId="8" borderId="46" xfId="0" applyNumberFormat="1" applyFont="1" applyFill="1" applyBorder="1" applyAlignment="1">
      <alignment horizontal="center"/>
    </xf>
    <xf numFmtId="1" fontId="13" fillId="8" borderId="0" xfId="0" applyNumberFormat="1" applyFont="1" applyFill="1" applyAlignment="1">
      <alignment horizontal="center"/>
    </xf>
    <xf numFmtId="0" fontId="13" fillId="8" borderId="46" xfId="0" applyFont="1" applyFill="1" applyBorder="1" applyAlignment="1">
      <alignment horizontal="center"/>
    </xf>
    <xf numFmtId="170" fontId="13" fillId="8" borderId="0" xfId="0" applyNumberFormat="1" applyFont="1" applyFill="1" applyAlignment="1">
      <alignment horizontal="center"/>
    </xf>
    <xf numFmtId="1" fontId="2" fillId="8" borderId="0" xfId="0" applyNumberFormat="1" applyFont="1" applyFill="1" applyAlignment="1">
      <alignment horizontal="center"/>
    </xf>
    <xf numFmtId="1" fontId="2" fillId="8" borderId="46" xfId="0" applyNumberFormat="1" applyFont="1" applyFill="1" applyBorder="1" applyAlignment="1">
      <alignment horizontal="center" vertical="top" wrapText="1"/>
    </xf>
    <xf numFmtId="1" fontId="13" fillId="8" borderId="0" xfId="0" applyNumberFormat="1" applyFont="1" applyFill="1" applyBorder="1" applyAlignment="1">
      <alignment horizontal="center" vertical="top" wrapText="1"/>
    </xf>
    <xf numFmtId="1" fontId="2" fillId="8" borderId="46" xfId="0" applyNumberFormat="1" applyFont="1" applyFill="1" applyBorder="1" applyAlignment="1">
      <alignment horizontal="center"/>
    </xf>
    <xf numFmtId="1" fontId="2" fillId="8" borderId="0" xfId="0" applyNumberFormat="1" applyFont="1" applyFill="1" applyBorder="1" applyAlignment="1">
      <alignment horizontal="center" vertical="top" wrapText="1"/>
    </xf>
    <xf numFmtId="170" fontId="2" fillId="8" borderId="46" xfId="0" applyNumberFormat="1" applyFont="1" applyFill="1" applyBorder="1" applyAlignment="1">
      <alignment horizontal="center"/>
    </xf>
    <xf numFmtId="170" fontId="2" fillId="8" borderId="0" xfId="0" applyNumberFormat="1" applyFont="1" applyFill="1" applyAlignment="1">
      <alignment horizontal="center"/>
    </xf>
    <xf numFmtId="170" fontId="2" fillId="8" borderId="0" xfId="0" applyNumberFormat="1" applyFont="1" applyFill="1" applyBorder="1" applyAlignment="1">
      <alignment horizontal="center" vertical="top" wrapText="1"/>
    </xf>
    <xf numFmtId="170" fontId="2" fillId="8" borderId="0" xfId="0" applyNumberFormat="1" applyFont="1" applyFill="1" applyBorder="1" applyAlignment="1">
      <alignment horizontal="center"/>
    </xf>
    <xf numFmtId="2" fontId="13" fillId="8" borderId="34" xfId="0" applyNumberFormat="1" applyFont="1" applyFill="1" applyBorder="1" applyAlignment="1">
      <alignment horizontal="center"/>
    </xf>
    <xf numFmtId="2" fontId="13" fillId="8" borderId="6" xfId="0" applyNumberFormat="1" applyFont="1" applyFill="1" applyBorder="1" applyAlignment="1">
      <alignment horizontal="center"/>
    </xf>
    <xf numFmtId="164" fontId="13" fillId="8" borderId="6" xfId="0" applyNumberFormat="1" applyFont="1" applyFill="1" applyBorder="1" applyAlignment="1">
      <alignment horizontal="center"/>
    </xf>
    <xf numFmtId="170" fontId="13" fillId="8" borderId="6" xfId="0" applyNumberFormat="1" applyFont="1" applyFill="1" applyBorder="1" applyAlignment="1">
      <alignment horizontal="center"/>
    </xf>
    <xf numFmtId="1" fontId="13" fillId="8" borderId="34" xfId="0" applyNumberFormat="1" applyFont="1" applyFill="1" applyBorder="1" applyAlignment="1">
      <alignment horizontal="center"/>
    </xf>
    <xf numFmtId="1" fontId="13" fillId="8" borderId="6" xfId="0" applyNumberFormat="1" applyFont="1" applyFill="1" applyBorder="1" applyAlignment="1">
      <alignment horizontal="center"/>
    </xf>
    <xf numFmtId="0" fontId="13" fillId="8" borderId="34" xfId="0" applyFont="1" applyFill="1" applyBorder="1" applyAlignment="1">
      <alignment horizontal="center"/>
    </xf>
    <xf numFmtId="1" fontId="2" fillId="8" borderId="34" xfId="0" applyNumberFormat="1" applyFont="1" applyFill="1" applyBorder="1" applyAlignment="1">
      <alignment horizontal="center" vertical="top" wrapText="1"/>
    </xf>
    <xf numFmtId="1" fontId="13" fillId="8" borderId="6" xfId="0" applyNumberFormat="1" applyFont="1" applyFill="1" applyBorder="1" applyAlignment="1">
      <alignment horizontal="center" vertical="top" wrapText="1"/>
    </xf>
    <xf numFmtId="1" fontId="2" fillId="8" borderId="34" xfId="0" applyNumberFormat="1" applyFont="1" applyFill="1" applyBorder="1" applyAlignment="1">
      <alignment horizontal="center"/>
    </xf>
    <xf numFmtId="1" fontId="2" fillId="8" borderId="6" xfId="0" applyNumberFormat="1" applyFont="1" applyFill="1" applyBorder="1" applyAlignment="1">
      <alignment horizontal="center" vertical="top" wrapText="1"/>
    </xf>
    <xf numFmtId="170" fontId="2" fillId="8" borderId="34" xfId="0" applyNumberFormat="1" applyFont="1" applyFill="1" applyBorder="1" applyAlignment="1">
      <alignment horizontal="center"/>
    </xf>
    <xf numFmtId="170" fontId="2" fillId="8" borderId="6" xfId="0" applyNumberFormat="1" applyFont="1" applyFill="1" applyBorder="1" applyAlignment="1">
      <alignment horizontal="center"/>
    </xf>
    <xf numFmtId="170" fontId="2" fillId="8" borderId="6" xfId="0" applyNumberFormat="1" applyFont="1" applyFill="1" applyBorder="1" applyAlignment="1">
      <alignment horizontal="center" vertical="top" wrapText="1"/>
    </xf>
    <xf numFmtId="0" fontId="2" fillId="8" borderId="46" xfId="0" applyFont="1" applyFill="1" applyBorder="1" applyAlignment="1">
      <alignment horizontal="center"/>
    </xf>
    <xf numFmtId="0" fontId="2" fillId="8" borderId="0" xfId="0" applyFont="1" applyFill="1" applyAlignment="1">
      <alignment horizontal="center"/>
    </xf>
    <xf numFmtId="164" fontId="2" fillId="8" borderId="0" xfId="0" applyNumberFormat="1" applyFont="1" applyFill="1" applyAlignment="1">
      <alignment horizontal="center"/>
    </xf>
    <xf numFmtId="2" fontId="2" fillId="8" borderId="0" xfId="0" applyNumberFormat="1" applyFont="1" applyFill="1" applyAlignment="1">
      <alignment horizontal="center"/>
    </xf>
    <xf numFmtId="170" fontId="2" fillId="8" borderId="46" xfId="0" applyNumberFormat="1" applyFont="1" applyFill="1" applyBorder="1" applyAlignment="1">
      <alignment horizontal="center" vertical="top" wrapText="1"/>
    </xf>
    <xf numFmtId="2" fontId="2" fillId="8" borderId="46" xfId="0" applyNumberFormat="1" applyFont="1" applyFill="1" applyBorder="1" applyAlignment="1">
      <alignment horizontal="center"/>
    </xf>
    <xf numFmtId="2" fontId="2" fillId="8" borderId="46" xfId="0" applyNumberFormat="1" applyFont="1" applyFill="1" applyBorder="1" applyAlignment="1">
      <alignment horizontal="center" vertical="top" wrapText="1"/>
    </xf>
    <xf numFmtId="2" fontId="2" fillId="8" borderId="0" xfId="0" applyNumberFormat="1" applyFont="1" applyFill="1" applyBorder="1" applyAlignment="1">
      <alignment horizontal="center" vertical="top" wrapText="1"/>
    </xf>
    <xf numFmtId="0" fontId="13" fillId="8" borderId="46" xfId="0" applyFont="1" applyFill="1" applyBorder="1"/>
    <xf numFmtId="0" fontId="13" fillId="8" borderId="0" xfId="0" applyFont="1" applyFill="1"/>
    <xf numFmtId="0" fontId="13" fillId="8" borderId="0" xfId="0" applyFont="1" applyFill="1" applyBorder="1"/>
    <xf numFmtId="0" fontId="2" fillId="8" borderId="46" xfId="0" applyFont="1" applyFill="1" applyBorder="1"/>
    <xf numFmtId="0" fontId="2" fillId="8" borderId="0" xfId="0" applyFont="1" applyFill="1"/>
    <xf numFmtId="0" fontId="2" fillId="8" borderId="0" xfId="0" applyFont="1" applyFill="1" applyBorder="1"/>
    <xf numFmtId="1" fontId="2" fillId="8" borderId="45" xfId="0" applyNumberFormat="1" applyFont="1" applyFill="1" applyBorder="1" applyAlignment="1">
      <alignment horizontal="center"/>
    </xf>
    <xf numFmtId="0" fontId="13" fillId="9" borderId="0" xfId="0" applyNumberFormat="1" applyFont="1" applyFill="1" applyAlignment="1">
      <alignment horizontal="right"/>
    </xf>
    <xf numFmtId="0" fontId="13" fillId="9" borderId="0" xfId="0" applyNumberFormat="1" applyFont="1" applyFill="1" applyBorder="1" applyAlignment="1">
      <alignment horizontal="right"/>
    </xf>
    <xf numFmtId="0" fontId="43" fillId="9" borderId="6" xfId="0" applyFont="1" applyFill="1" applyBorder="1" applyAlignment="1"/>
    <xf numFmtId="0" fontId="13" fillId="8" borderId="34" xfId="0" applyFont="1" applyFill="1" applyBorder="1"/>
    <xf numFmtId="0" fontId="13" fillId="8" borderId="6" xfId="0" applyFont="1" applyFill="1" applyBorder="1"/>
    <xf numFmtId="0" fontId="2" fillId="8" borderId="34" xfId="0" applyFont="1" applyFill="1" applyBorder="1"/>
    <xf numFmtId="0" fontId="2" fillId="8" borderId="6" xfId="0" applyFont="1" applyFill="1" applyBorder="1"/>
    <xf numFmtId="0" fontId="2" fillId="9" borderId="6" xfId="0" applyFont="1" applyFill="1" applyBorder="1" applyAlignment="1"/>
    <xf numFmtId="0" fontId="13" fillId="6" borderId="34" xfId="0" applyFont="1" applyFill="1" applyBorder="1" applyAlignment="1">
      <alignment horizontal="center"/>
    </xf>
    <xf numFmtId="0" fontId="13" fillId="6" borderId="6" xfId="0" applyFont="1" applyFill="1" applyBorder="1" applyAlignment="1">
      <alignment horizontal="center"/>
    </xf>
    <xf numFmtId="0" fontId="43" fillId="9" borderId="0" xfId="0" applyFont="1" applyFill="1" applyBorder="1" applyAlignment="1"/>
    <xf numFmtId="0" fontId="13" fillId="8" borderId="0" xfId="0" applyNumberFormat="1" applyFont="1" applyFill="1" applyBorder="1" applyAlignment="1">
      <alignment horizontal="center" vertical="top" wrapText="1"/>
    </xf>
    <xf numFmtId="0" fontId="13" fillId="8" borderId="6" xfId="0" applyNumberFormat="1" applyFont="1" applyFill="1" applyBorder="1" applyAlignment="1">
      <alignment horizontal="center" vertical="top" wrapText="1"/>
    </xf>
    <xf numFmtId="0" fontId="44" fillId="3" borderId="0" xfId="0" applyFont="1" applyFill="1" applyAlignment="1">
      <alignment wrapText="1"/>
    </xf>
    <xf numFmtId="0" fontId="52" fillId="3" borderId="0" xfId="0" applyFont="1" applyFill="1"/>
    <xf numFmtId="0" fontId="52" fillId="3" borderId="0" xfId="0" applyFont="1" applyFill="1" applyAlignment="1">
      <alignment wrapText="1"/>
    </xf>
    <xf numFmtId="0" fontId="53" fillId="3" borderId="0" xfId="0" applyFont="1" applyFill="1" applyAlignment="1">
      <alignment wrapText="1"/>
    </xf>
    <xf numFmtId="0" fontId="54" fillId="3" borderId="0" xfId="0" applyFont="1" applyFill="1" applyAlignment="1">
      <alignment wrapText="1"/>
    </xf>
    <xf numFmtId="0" fontId="57" fillId="3" borderId="0" xfId="0" applyFont="1" applyFill="1" applyAlignment="1">
      <alignment wrapText="1"/>
    </xf>
    <xf numFmtId="0" fontId="59" fillId="3" borderId="0" xfId="0" applyFont="1" applyFill="1" applyAlignment="1">
      <alignment wrapText="1"/>
    </xf>
    <xf numFmtId="0" fontId="59" fillId="9" borderId="0" xfId="0" applyFont="1" applyFill="1" applyAlignment="1">
      <alignment wrapText="1"/>
    </xf>
    <xf numFmtId="0" fontId="52" fillId="9" borderId="0" xfId="0" applyFont="1" applyFill="1"/>
    <xf numFmtId="0" fontId="25" fillId="9" borderId="6" xfId="0" applyFont="1" applyFill="1" applyBorder="1" applyAlignment="1">
      <alignment horizontal="left"/>
    </xf>
    <xf numFmtId="0" fontId="25" fillId="9" borderId="0" xfId="0" applyFont="1" applyFill="1" applyBorder="1" applyAlignment="1">
      <alignment horizontal="left"/>
    </xf>
    <xf numFmtId="0" fontId="25" fillId="9" borderId="34" xfId="0" applyFont="1" applyFill="1" applyBorder="1" applyAlignment="1">
      <alignment horizontal="left"/>
    </xf>
    <xf numFmtId="0" fontId="30" fillId="9" borderId="6" xfId="0" applyFont="1" applyFill="1" applyBorder="1" applyAlignment="1">
      <alignment horizontal="left"/>
    </xf>
    <xf numFmtId="0" fontId="14" fillId="8" borderId="0" xfId="0" applyFont="1" applyFill="1" applyBorder="1" applyAlignment="1">
      <alignment horizontal="left"/>
    </xf>
    <xf numFmtId="0" fontId="0" fillId="0" borderId="0" xfId="0" applyFill="1" applyBorder="1" applyAlignment="1">
      <alignment horizontal="left"/>
    </xf>
    <xf numFmtId="0" fontId="13" fillId="0" borderId="0" xfId="0" applyFont="1" applyFill="1" applyBorder="1" applyAlignment="1">
      <alignment horizontal="left"/>
    </xf>
    <xf numFmtId="0" fontId="14" fillId="9" borderId="0" xfId="0" applyFont="1" applyFill="1" applyAlignment="1">
      <alignment horizontal="right"/>
    </xf>
    <xf numFmtId="0" fontId="67" fillId="6" borderId="46" xfId="0" applyFont="1" applyFill="1" applyBorder="1" applyAlignment="1">
      <alignment horizontal="left"/>
    </xf>
    <xf numFmtId="0" fontId="14" fillId="6" borderId="0" xfId="0" applyFont="1" applyFill="1" applyBorder="1" applyAlignment="1">
      <alignment horizontal="left"/>
    </xf>
    <xf numFmtId="0" fontId="67" fillId="8" borderId="46" xfId="0" applyFont="1" applyFill="1" applyBorder="1" applyAlignment="1">
      <alignment horizontal="left"/>
    </xf>
    <xf numFmtId="0" fontId="14" fillId="0" borderId="0" xfId="0" applyFont="1" applyFill="1" applyAlignment="1">
      <alignment horizontal="left"/>
    </xf>
    <xf numFmtId="0" fontId="43" fillId="8" borderId="34" xfId="0" applyFont="1" applyFill="1" applyBorder="1" applyAlignment="1"/>
    <xf numFmtId="0" fontId="69" fillId="3" borderId="0" xfId="0" applyFont="1" applyFill="1" applyAlignment="1">
      <alignment wrapText="1"/>
    </xf>
    <xf numFmtId="0" fontId="70" fillId="3" borderId="0" xfId="0" applyFont="1" applyFill="1"/>
    <xf numFmtId="0" fontId="69" fillId="3" borderId="0" xfId="0" applyFont="1" applyFill="1"/>
    <xf numFmtId="0" fontId="58" fillId="9" borderId="0" xfId="0" applyFont="1" applyFill="1"/>
    <xf numFmtId="0" fontId="61" fillId="9" borderId="0" xfId="0" applyFont="1" applyFill="1" applyAlignment="1">
      <alignment horizontal="left" wrapText="1"/>
    </xf>
    <xf numFmtId="0" fontId="61" fillId="9" borderId="0" xfId="0" applyFont="1" applyFill="1" applyAlignment="1">
      <alignment wrapText="1"/>
    </xf>
    <xf numFmtId="0" fontId="0" fillId="0" borderId="46" xfId="0" applyFill="1" applyBorder="1" applyAlignment="1">
      <alignment horizontal="left"/>
    </xf>
    <xf numFmtId="0" fontId="14" fillId="0" borderId="46" xfId="0" applyFont="1" applyFill="1" applyBorder="1" applyAlignment="1">
      <alignment horizontal="left"/>
    </xf>
    <xf numFmtId="0" fontId="17" fillId="0" borderId="46" xfId="0" applyFont="1" applyFill="1" applyBorder="1" applyAlignment="1">
      <alignment horizontal="center"/>
    </xf>
    <xf numFmtId="0" fontId="13" fillId="0" borderId="46" xfId="0" applyFont="1" applyFill="1" applyBorder="1" applyAlignment="1">
      <alignment horizontal="center"/>
    </xf>
    <xf numFmtId="2" fontId="24" fillId="0" borderId="46" xfId="0" applyNumberFormat="1" applyFont="1" applyFill="1" applyBorder="1" applyAlignment="1">
      <alignment horizontal="center"/>
    </xf>
    <xf numFmtId="0" fontId="35" fillId="0" borderId="46" xfId="0" applyFont="1" applyFill="1" applyBorder="1" applyAlignment="1">
      <alignment horizontal="center"/>
    </xf>
    <xf numFmtId="0" fontId="35" fillId="0" borderId="46" xfId="0" applyFont="1" applyFill="1" applyBorder="1"/>
    <xf numFmtId="0" fontId="0" fillId="0" borderId="46" xfId="0" applyFill="1" applyBorder="1"/>
    <xf numFmtId="0" fontId="0" fillId="0" borderId="34" xfId="0" applyFill="1" applyBorder="1"/>
    <xf numFmtId="0" fontId="19" fillId="0" borderId="46" xfId="0" applyFont="1" applyFill="1" applyBorder="1" applyAlignment="1">
      <alignment horizontal="center"/>
    </xf>
    <xf numFmtId="0" fontId="2" fillId="0" borderId="46" xfId="0" applyFont="1" applyFill="1" applyBorder="1" applyAlignment="1">
      <alignment horizontal="center"/>
    </xf>
    <xf numFmtId="0" fontId="67" fillId="8" borderId="47" xfId="0" applyFont="1" applyFill="1" applyBorder="1" applyAlignment="1">
      <alignment horizontal="left"/>
    </xf>
    <xf numFmtId="0" fontId="14" fillId="8" borderId="48" xfId="0" applyFont="1" applyFill="1" applyBorder="1" applyAlignment="1">
      <alignment horizontal="left"/>
    </xf>
    <xf numFmtId="0" fontId="68" fillId="9" borderId="0" xfId="0" applyFont="1" applyFill="1" applyAlignment="1">
      <alignment horizontal="left"/>
    </xf>
    <xf numFmtId="0" fontId="43" fillId="8" borderId="49" xfId="0" applyFont="1" applyFill="1" applyBorder="1" applyAlignment="1"/>
    <xf numFmtId="0" fontId="75" fillId="3" borderId="0" xfId="0" applyFont="1" applyFill="1"/>
    <xf numFmtId="0" fontId="76" fillId="3" borderId="0" xfId="0" applyFont="1" applyFill="1" applyAlignment="1">
      <alignment wrapText="1"/>
    </xf>
    <xf numFmtId="0" fontId="79" fillId="0" borderId="50" xfId="0" applyFont="1" applyFill="1" applyBorder="1" applyAlignment="1">
      <alignment horizontal="centerContinuous"/>
    </xf>
    <xf numFmtId="0" fontId="0" fillId="0" borderId="0" xfId="0" applyFill="1" applyBorder="1" applyAlignment="1"/>
    <xf numFmtId="0" fontId="0" fillId="0" borderId="32" xfId="0" applyFill="1" applyBorder="1" applyAlignment="1"/>
    <xf numFmtId="0" fontId="79" fillId="0" borderId="50" xfId="0" applyFont="1" applyFill="1" applyBorder="1" applyAlignment="1">
      <alignment horizontal="center"/>
    </xf>
    <xf numFmtId="0" fontId="67" fillId="8" borderId="0" xfId="0" applyFont="1" applyFill="1" applyBorder="1" applyAlignment="1">
      <alignment horizontal="left"/>
    </xf>
    <xf numFmtId="0" fontId="13" fillId="8" borderId="0" xfId="0" applyFont="1" applyFill="1" applyBorder="1" applyAlignment="1">
      <alignment horizontal="center"/>
    </xf>
    <xf numFmtId="0" fontId="13" fillId="8" borderId="6" xfId="0" applyFont="1" applyFill="1" applyBorder="1" applyAlignment="1">
      <alignment horizontal="center"/>
    </xf>
    <xf numFmtId="0" fontId="2" fillId="8" borderId="0" xfId="0" applyFont="1" applyFill="1" applyBorder="1" applyAlignment="1">
      <alignment horizontal="center"/>
    </xf>
    <xf numFmtId="0" fontId="80" fillId="8" borderId="34" xfId="0" applyFont="1" applyFill="1" applyBorder="1" applyAlignment="1">
      <alignment horizontal="center"/>
    </xf>
    <xf numFmtId="0" fontId="80" fillId="8" borderId="6" xfId="0" applyFont="1" applyFill="1" applyBorder="1" applyAlignment="1">
      <alignment horizontal="center"/>
    </xf>
    <xf numFmtId="0" fontId="9" fillId="0" borderId="12" xfId="0" applyFont="1" applyBorder="1" applyAlignment="1">
      <alignment horizontal="left" wrapText="1"/>
    </xf>
    <xf numFmtId="0" fontId="0" fillId="0" borderId="17" xfId="0" applyFont="1" applyBorder="1" applyAlignment="1">
      <alignment horizontal="center" vertical="center"/>
    </xf>
    <xf numFmtId="0" fontId="0" fillId="0" borderId="35" xfId="0" applyFont="1" applyBorder="1" applyAlignment="1">
      <alignment horizontal="center" vertical="center"/>
    </xf>
    <xf numFmtId="0" fontId="0" fillId="0" borderId="10" xfId="0" applyFont="1" applyBorder="1" applyAlignment="1">
      <alignment horizontal="center" vertical="center"/>
    </xf>
    <xf numFmtId="0" fontId="9" fillId="0" borderId="38" xfId="0" applyFont="1" applyBorder="1" applyAlignment="1">
      <alignment horizontal="center" wrapText="1"/>
    </xf>
    <xf numFmtId="0" fontId="0" fillId="0" borderId="39" xfId="0" applyFont="1" applyBorder="1" applyAlignment="1">
      <alignment horizontal="center" vertical="center"/>
    </xf>
    <xf numFmtId="0" fontId="9" fillId="0" borderId="14" xfId="0" applyFont="1" applyBorder="1" applyAlignment="1">
      <alignment horizontal="center" wrapText="1"/>
    </xf>
    <xf numFmtId="0" fontId="0" fillId="0" borderId="25" xfId="0" applyFont="1" applyBorder="1" applyAlignment="1">
      <alignment horizontal="center" vertical="center"/>
    </xf>
    <xf numFmtId="0" fontId="9" fillId="0" borderId="15" xfId="0" applyFont="1" applyBorder="1" applyAlignment="1">
      <alignment horizontal="center" wrapText="1"/>
    </xf>
    <xf numFmtId="0" fontId="0" fillId="0" borderId="26" xfId="0" applyFont="1" applyBorder="1" applyAlignment="1">
      <alignment horizontal="center" vertical="center"/>
    </xf>
    <xf numFmtId="0" fontId="9" fillId="0" borderId="16" xfId="0" applyFont="1" applyBorder="1" applyAlignment="1">
      <alignment horizontal="left" vertical="top" wrapText="1"/>
    </xf>
    <xf numFmtId="0" fontId="0" fillId="0" borderId="36" xfId="0" applyFont="1" applyBorder="1" applyAlignment="1">
      <alignment horizontal="center" vertical="center"/>
    </xf>
    <xf numFmtId="0" fontId="9" fillId="0" borderId="0" xfId="0" applyFont="1" applyBorder="1" applyAlignment="1">
      <alignment horizontal="left" vertical="top"/>
    </xf>
    <xf numFmtId="0" fontId="0" fillId="0" borderId="0" xfId="0" applyFont="1" applyBorder="1" applyAlignment="1">
      <alignment horizontal="center" vertical="center"/>
    </xf>
    <xf numFmtId="0" fontId="38" fillId="0" borderId="16" xfId="0" applyFont="1" applyBorder="1" applyAlignment="1">
      <alignment horizontal="left" vertical="top" wrapText="1"/>
    </xf>
    <xf numFmtId="0" fontId="38" fillId="0" borderId="0" xfId="0" applyFont="1" applyBorder="1" applyAlignment="1">
      <alignment horizontal="left" vertical="top"/>
    </xf>
    <xf numFmtId="0" fontId="8" fillId="0" borderId="0" xfId="0" applyFont="1" applyBorder="1" applyAlignment="1">
      <alignment horizontal="center" vertical="center" wrapText="1"/>
    </xf>
    <xf numFmtId="0" fontId="0" fillId="0" borderId="30" xfId="0" applyFont="1" applyBorder="1" applyAlignment="1">
      <alignment horizontal="center" vertical="center"/>
    </xf>
    <xf numFmtId="0" fontId="38" fillId="0" borderId="12" xfId="0" applyFont="1" applyBorder="1" applyAlignment="1">
      <alignment horizontal="left" wrapText="1"/>
    </xf>
    <xf numFmtId="0" fontId="38" fillId="0" borderId="38" xfId="0" applyFont="1" applyBorder="1" applyAlignment="1">
      <alignment horizontal="center" wrapText="1"/>
    </xf>
    <xf numFmtId="0" fontId="38" fillId="0" borderId="14" xfId="0" applyFont="1" applyBorder="1" applyAlignment="1">
      <alignment horizontal="center" wrapText="1"/>
    </xf>
    <xf numFmtId="0" fontId="38" fillId="0" borderId="15" xfId="0" applyFont="1" applyBorder="1" applyAlignment="1">
      <alignment horizontal="center" wrapText="1"/>
    </xf>
    <xf numFmtId="0" fontId="32" fillId="0" borderId="12" xfId="0" applyFont="1" applyBorder="1" applyAlignment="1">
      <alignment horizontal="left" wrapText="1"/>
    </xf>
    <xf numFmtId="0" fontId="32" fillId="0" borderId="38" xfId="0" applyFont="1" applyBorder="1" applyAlignment="1">
      <alignment horizontal="center" wrapText="1"/>
    </xf>
    <xf numFmtId="0" fontId="32" fillId="0" borderId="14" xfId="0" applyFont="1" applyBorder="1" applyAlignment="1">
      <alignment horizontal="center" wrapText="1"/>
    </xf>
    <xf numFmtId="0" fontId="32" fillId="0" borderId="15" xfId="0" applyFont="1" applyBorder="1" applyAlignment="1">
      <alignment horizontal="center" wrapText="1"/>
    </xf>
    <xf numFmtId="0" fontId="32" fillId="0" borderId="16" xfId="0" applyFont="1" applyBorder="1" applyAlignment="1">
      <alignment horizontal="left" vertical="top" wrapText="1"/>
    </xf>
    <xf numFmtId="0" fontId="32" fillId="0" borderId="0" xfId="0" applyFont="1" applyBorder="1" applyAlignment="1">
      <alignment horizontal="left" vertical="top"/>
    </xf>
    <xf numFmtId="0" fontId="18" fillId="0" borderId="40" xfId="0" applyFont="1" applyBorder="1" applyAlignment="1">
      <alignment horizontal="left" vertical="top"/>
    </xf>
    <xf numFmtId="0" fontId="18" fillId="0" borderId="0" xfId="0" applyFont="1" applyBorder="1" applyAlignment="1">
      <alignment horizontal="left" vertical="top"/>
    </xf>
    <xf numFmtId="0" fontId="11" fillId="0" borderId="37" xfId="0" applyFont="1" applyBorder="1" applyAlignment="1">
      <alignment horizontal="center" vertical="center" wrapText="1"/>
    </xf>
    <xf numFmtId="0" fontId="18" fillId="0" borderId="41" xfId="0" applyFont="1" applyBorder="1" applyAlignment="1">
      <alignment horizontal="left" wrapText="1"/>
    </xf>
    <xf numFmtId="0" fontId="18" fillId="0" borderId="17" xfId="0" applyFont="1" applyBorder="1" applyAlignment="1">
      <alignment horizontal="left" wrapText="1"/>
    </xf>
    <xf numFmtId="0" fontId="18" fillId="0" borderId="35" xfId="0" applyFont="1" applyBorder="1" applyAlignment="1">
      <alignment horizontal="left" wrapText="1"/>
    </xf>
    <xf numFmtId="0" fontId="18" fillId="0" borderId="10" xfId="0" applyFont="1" applyBorder="1" applyAlignment="1">
      <alignment horizontal="left" wrapText="1"/>
    </xf>
    <xf numFmtId="0" fontId="18" fillId="0" borderId="42" xfId="0" applyFont="1" applyBorder="1" applyAlignment="1">
      <alignment horizontal="center" wrapText="1"/>
    </xf>
    <xf numFmtId="0" fontId="18" fillId="0" borderId="39" xfId="0" applyFont="1" applyBorder="1" applyAlignment="1">
      <alignment horizontal="center" wrapText="1"/>
    </xf>
    <xf numFmtId="0" fontId="18" fillId="0" borderId="19" xfId="0" applyFont="1" applyBorder="1" applyAlignment="1">
      <alignment horizontal="center" wrapText="1"/>
    </xf>
    <xf numFmtId="0" fontId="18" fillId="0" borderId="25" xfId="0" applyFont="1" applyBorder="1" applyAlignment="1">
      <alignment horizontal="center" wrapText="1"/>
    </xf>
    <xf numFmtId="0" fontId="18" fillId="0" borderId="20" xfId="0" applyFont="1" applyBorder="1" applyAlignment="1">
      <alignment horizontal="center" wrapText="1"/>
    </xf>
    <xf numFmtId="0" fontId="18" fillId="0" borderId="26" xfId="0" applyFont="1" applyBorder="1" applyAlignment="1">
      <alignment horizontal="center" wrapText="1"/>
    </xf>
    <xf numFmtId="0" fontId="18" fillId="0" borderId="41" xfId="0" applyFont="1" applyBorder="1" applyAlignment="1">
      <alignment horizontal="left" vertical="top" wrapText="1"/>
    </xf>
    <xf numFmtId="0" fontId="18" fillId="0" borderId="36" xfId="0" applyFont="1" applyBorder="1" applyAlignment="1">
      <alignment horizontal="left" vertical="top" wrapText="1"/>
    </xf>
    <xf numFmtId="0" fontId="18" fillId="0" borderId="35" xfId="0" applyFont="1" applyBorder="1" applyAlignment="1">
      <alignment horizontal="left" vertical="top" wrapText="1"/>
    </xf>
    <xf numFmtId="0" fontId="18" fillId="0" borderId="16" xfId="0" applyFont="1" applyBorder="1" applyAlignment="1">
      <alignment horizontal="left" vertical="top" wrapText="1"/>
    </xf>
    <xf numFmtId="0" fontId="11" fillId="0" borderId="36" xfId="0" applyFont="1" applyBorder="1" applyAlignment="1">
      <alignment horizontal="center" vertical="center"/>
    </xf>
    <xf numFmtId="0" fontId="11" fillId="0" borderId="35" xfId="0" applyFont="1" applyBorder="1" applyAlignment="1">
      <alignment horizontal="center" vertical="center"/>
    </xf>
    <xf numFmtId="0" fontId="11" fillId="0" borderId="0" xfId="0" applyFont="1" applyBorder="1" applyAlignment="1">
      <alignment horizontal="center" vertical="center"/>
    </xf>
    <xf numFmtId="0" fontId="8" fillId="0" borderId="37" xfId="0" applyFont="1" applyBorder="1" applyAlignment="1">
      <alignment horizontal="center" vertical="center" wrapText="1"/>
    </xf>
    <xf numFmtId="0" fontId="18" fillId="0" borderId="16" xfId="0" applyFont="1" applyBorder="1" applyAlignment="1">
      <alignment horizontal="left" wrapText="1"/>
    </xf>
    <xf numFmtId="0" fontId="18" fillId="0" borderId="30" xfId="0" applyFont="1" applyBorder="1" applyAlignment="1">
      <alignment horizontal="left" wrapText="1"/>
    </xf>
    <xf numFmtId="0" fontId="8" fillId="0" borderId="0" xfId="0" applyFont="1" applyBorder="1" applyAlignment="1">
      <alignment horizontal="center" vertical="center"/>
    </xf>
    <xf numFmtId="0" fontId="11" fillId="0" borderId="0" xfId="0" applyFont="1" applyBorder="1" applyAlignment="1">
      <alignment horizontal="center" vertical="center" wrapText="1"/>
    </xf>
    <xf numFmtId="0" fontId="18" fillId="0" borderId="12" xfId="0" applyFont="1" applyBorder="1" applyAlignment="1">
      <alignment horizontal="left" wrapText="1"/>
    </xf>
    <xf numFmtId="0" fontId="11" fillId="0" borderId="30" xfId="0" applyFont="1" applyBorder="1" applyAlignment="1">
      <alignment horizontal="center" vertical="center"/>
    </xf>
    <xf numFmtId="0" fontId="11" fillId="0" borderId="17" xfId="0" applyFont="1" applyBorder="1" applyAlignment="1">
      <alignment horizontal="center" vertical="center"/>
    </xf>
    <xf numFmtId="0" fontId="11" fillId="0" borderId="10" xfId="0" applyFont="1" applyBorder="1" applyAlignment="1">
      <alignment horizontal="center" vertical="center"/>
    </xf>
    <xf numFmtId="0" fontId="18" fillId="0" borderId="38" xfId="0" applyFont="1" applyBorder="1" applyAlignment="1">
      <alignment horizontal="center" wrapText="1"/>
    </xf>
    <xf numFmtId="0" fontId="11" fillId="0" borderId="39" xfId="0" applyFont="1" applyBorder="1" applyAlignment="1">
      <alignment horizontal="center" vertical="center"/>
    </xf>
    <xf numFmtId="0" fontId="18" fillId="0" borderId="14" xfId="0" applyFont="1" applyBorder="1" applyAlignment="1">
      <alignment horizontal="center" wrapText="1"/>
    </xf>
    <xf numFmtId="0" fontId="11" fillId="0" borderId="25" xfId="0" applyFont="1" applyBorder="1" applyAlignment="1">
      <alignment horizontal="center" vertical="center"/>
    </xf>
    <xf numFmtId="0" fontId="18" fillId="0" borderId="15" xfId="0" applyFont="1" applyBorder="1" applyAlignment="1">
      <alignment horizontal="center" wrapText="1"/>
    </xf>
    <xf numFmtId="0" fontId="11" fillId="0" borderId="26" xfId="0" applyFont="1" applyBorder="1" applyAlignment="1">
      <alignment horizontal="center" vertical="center"/>
    </xf>
    <xf numFmtId="0" fontId="18" fillId="0" borderId="7" xfId="0" applyFont="1" applyBorder="1" applyAlignment="1">
      <alignment horizontal="left" vertical="top" wrapText="1"/>
    </xf>
    <xf numFmtId="0" fontId="8" fillId="0" borderId="17" xfId="0" applyFont="1" applyBorder="1" applyAlignment="1">
      <alignment horizontal="center" vertical="center"/>
    </xf>
    <xf numFmtId="0" fontId="18" fillId="0" borderId="8" xfId="0" applyFont="1" applyBorder="1" applyAlignment="1">
      <alignment horizontal="left" vertical="top" wrapText="1"/>
    </xf>
    <xf numFmtId="0" fontId="8" fillId="0" borderId="9" xfId="0" applyFont="1" applyBorder="1" applyAlignment="1">
      <alignment horizontal="center" vertical="center"/>
    </xf>
    <xf numFmtId="0" fontId="8" fillId="0" borderId="36" xfId="0" applyFont="1" applyBorder="1" applyAlignment="1">
      <alignment horizontal="center" vertical="center"/>
    </xf>
    <xf numFmtId="0" fontId="8" fillId="0" borderId="35" xfId="0" applyFont="1" applyBorder="1" applyAlignment="1">
      <alignment horizontal="center" vertical="center"/>
    </xf>
    <xf numFmtId="0" fontId="18" fillId="0" borderId="13" xfId="0" applyFont="1" applyBorder="1" applyAlignment="1">
      <alignment horizontal="center" wrapText="1"/>
    </xf>
    <xf numFmtId="0" fontId="11" fillId="0" borderId="24" xfId="0" applyFont="1" applyBorder="1" applyAlignment="1">
      <alignment horizontal="center" vertical="center"/>
    </xf>
    <xf numFmtId="0" fontId="8" fillId="0" borderId="37" xfId="0" applyFont="1" applyBorder="1" applyAlignment="1">
      <alignment horizontal="center" vertical="center"/>
    </xf>
    <xf numFmtId="0" fontId="18" fillId="0" borderId="18" xfId="0" applyFont="1" applyBorder="1" applyAlignment="1">
      <alignment horizontal="center" wrapText="1"/>
    </xf>
    <xf numFmtId="0" fontId="18" fillId="0" borderId="24" xfId="0" applyFont="1" applyBorder="1" applyAlignment="1">
      <alignment horizontal="center" wrapText="1"/>
    </xf>
    <xf numFmtId="0" fontId="9" fillId="0" borderId="40" xfId="0" applyFont="1" applyBorder="1" applyAlignment="1">
      <alignment horizontal="left" vertical="top"/>
    </xf>
    <xf numFmtId="0" fontId="9" fillId="0" borderId="41" xfId="0" applyFont="1" applyBorder="1" applyAlignment="1">
      <alignment horizontal="left" wrapText="1"/>
    </xf>
    <xf numFmtId="0" fontId="9" fillId="0" borderId="17" xfId="0" applyFont="1" applyBorder="1" applyAlignment="1">
      <alignment horizontal="left" wrapText="1"/>
    </xf>
    <xf numFmtId="0" fontId="9" fillId="0" borderId="35" xfId="0" applyFont="1" applyBorder="1" applyAlignment="1">
      <alignment horizontal="left" wrapText="1"/>
    </xf>
    <xf numFmtId="0" fontId="9" fillId="0" borderId="10" xfId="0" applyFont="1" applyBorder="1" applyAlignment="1">
      <alignment horizontal="left" wrapText="1"/>
    </xf>
    <xf numFmtId="0" fontId="9" fillId="0" borderId="42" xfId="0" applyFont="1" applyBorder="1" applyAlignment="1">
      <alignment horizontal="center" wrapText="1"/>
    </xf>
    <xf numFmtId="0" fontId="9" fillId="0" borderId="39" xfId="0" applyFont="1" applyBorder="1" applyAlignment="1">
      <alignment horizontal="center" wrapText="1"/>
    </xf>
    <xf numFmtId="0" fontId="9" fillId="0" borderId="19" xfId="0" applyFont="1" applyBorder="1" applyAlignment="1">
      <alignment horizontal="center" wrapText="1"/>
    </xf>
    <xf numFmtId="0" fontId="9" fillId="0" borderId="25" xfId="0" applyFont="1" applyBorder="1" applyAlignment="1">
      <alignment horizontal="center" wrapText="1"/>
    </xf>
    <xf numFmtId="0" fontId="9" fillId="0" borderId="20" xfId="0" applyFont="1" applyBorder="1" applyAlignment="1">
      <alignment horizontal="center" wrapText="1"/>
    </xf>
    <xf numFmtId="0" fontId="9" fillId="0" borderId="26" xfId="0" applyFont="1" applyBorder="1" applyAlignment="1">
      <alignment horizontal="center" wrapText="1"/>
    </xf>
    <xf numFmtId="0" fontId="9" fillId="0" borderId="41" xfId="0" applyFont="1" applyBorder="1" applyAlignment="1">
      <alignment horizontal="left" vertical="top" wrapText="1"/>
    </xf>
    <xf numFmtId="0" fontId="9" fillId="0" borderId="36" xfId="0" applyFont="1" applyBorder="1" applyAlignment="1">
      <alignment horizontal="left" vertical="top" wrapText="1"/>
    </xf>
    <xf numFmtId="0" fontId="9" fillId="0" borderId="35" xfId="0" applyFont="1" applyBorder="1" applyAlignment="1">
      <alignment horizontal="left" vertical="top" wrapText="1"/>
    </xf>
    <xf numFmtId="0" fontId="9" fillId="0" borderId="16" xfId="0" applyFont="1" applyBorder="1" applyAlignment="1">
      <alignment horizontal="left" wrapText="1"/>
    </xf>
    <xf numFmtId="0" fontId="9" fillId="0" borderId="30" xfId="0" applyFont="1" applyBorder="1" applyAlignment="1">
      <alignment horizontal="left" wrapText="1"/>
    </xf>
    <xf numFmtId="0" fontId="9" fillId="0" borderId="8" xfId="0" applyFont="1" applyBorder="1" applyAlignment="1">
      <alignment horizontal="left" vertical="top" wrapText="1"/>
    </xf>
    <xf numFmtId="0" fontId="9" fillId="0" borderId="7" xfId="0" applyFont="1" applyBorder="1" applyAlignment="1">
      <alignment horizontal="left" vertical="top" wrapText="1"/>
    </xf>
  </cellXfs>
  <cellStyles count="3">
    <cellStyle name="Good" xfId="2" xr:uid="{00000000-0005-0000-0000-000000000000}"/>
    <cellStyle name="Normal" xfId="0" builtinId="0"/>
    <cellStyle name="Normal_Experimental results ver3" xfId="1" xr:uid="{00000000-0005-0000-0000-000002000000}"/>
  </cellStyles>
  <dxfs count="0"/>
  <tableStyles count="0" defaultTableStyle="TableStyleMedium2" defaultPivotStyle="PivotStyleLight16"/>
  <colors>
    <mruColors>
      <color rgb="FF0000FF"/>
      <color rgb="FFFF0000"/>
      <color rgb="FFFF5050"/>
      <color rgb="FF00CC00"/>
      <color rgb="FF66FF33"/>
      <color rgb="FFFF7C80"/>
      <color rgb="FFFF00FF"/>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22314356723142"/>
          <c:y val="6.3108734507779304E-2"/>
          <c:w val="0.79214809653218254"/>
          <c:h val="0.77672288624959784"/>
        </c:manualLayout>
      </c:layout>
      <c:scatterChart>
        <c:scatterStyle val="lineMarker"/>
        <c:varyColors val="0"/>
        <c:ser>
          <c:idx val="3"/>
          <c:order val="0"/>
          <c:tx>
            <c:v>Experimental amp</c:v>
          </c:tx>
          <c:spPr>
            <a:ln>
              <a:solidFill>
                <a:srgbClr val="0000FF"/>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stab.data!$B$13:$P$13</c:f>
              <c:numCache>
                <c:formatCode>General</c:formatCode>
                <c:ptCount val="15"/>
                <c:pt idx="0">
                  <c:v>1500</c:v>
                </c:pt>
                <c:pt idx="1">
                  <c:v>1300</c:v>
                </c:pt>
                <c:pt idx="2">
                  <c:v>950</c:v>
                </c:pt>
                <c:pt idx="3">
                  <c:v>710</c:v>
                </c:pt>
                <c:pt idx="4">
                  <c:v>546.41</c:v>
                </c:pt>
                <c:pt idx="5">
                  <c:v>410</c:v>
                </c:pt>
                <c:pt idx="6">
                  <c:v>328.28</c:v>
                </c:pt>
                <c:pt idx="7">
                  <c:v>261.58999999999997</c:v>
                </c:pt>
                <c:pt idx="8">
                  <c:v>211.55</c:v>
                </c:pt>
                <c:pt idx="9">
                  <c:v>133.66</c:v>
                </c:pt>
                <c:pt idx="10">
                  <c:v>91.3</c:v>
                </c:pt>
                <c:pt idx="11">
                  <c:v>66.62</c:v>
                </c:pt>
                <c:pt idx="12">
                  <c:v>51.35</c:v>
                </c:pt>
                <c:pt idx="13">
                  <c:v>34.65</c:v>
                </c:pt>
                <c:pt idx="14">
                  <c:v>34.36</c:v>
                </c:pt>
              </c:numCache>
            </c:numRef>
          </c:yVal>
          <c:smooth val="1"/>
          <c:extLst>
            <c:ext xmlns:c16="http://schemas.microsoft.com/office/drawing/2014/chart" uri="{C3380CC4-5D6E-409C-BE32-E72D297353CC}">
              <c16:uniqueId val="{00000000-7784-412B-AE9F-1C6B05165E7F}"/>
            </c:ext>
          </c:extLst>
        </c:ser>
        <c:ser>
          <c:idx val="4"/>
          <c:order val="1"/>
          <c:spPr>
            <a:ln w="22225">
              <a:solidFill>
                <a:srgbClr val="0000FF"/>
              </a:solidFill>
              <a:prstDash val="solid"/>
            </a:ln>
          </c:spPr>
          <c:marker>
            <c:symbol val="none"/>
          </c:marker>
          <c:xVal>
            <c:numRef>
              <c:f>stab.data!$B$16:$J$16</c:f>
              <c:numCache>
                <c:formatCode>General</c:formatCode>
                <c:ptCount val="9"/>
                <c:pt idx="0">
                  <c:v>976</c:v>
                </c:pt>
                <c:pt idx="1">
                  <c:v>926</c:v>
                </c:pt>
                <c:pt idx="2">
                  <c:v>906</c:v>
                </c:pt>
                <c:pt idx="3">
                  <c:v>876</c:v>
                </c:pt>
                <c:pt idx="4">
                  <c:v>826</c:v>
                </c:pt>
                <c:pt idx="5">
                  <c:v>776</c:v>
                </c:pt>
                <c:pt idx="6">
                  <c:v>726</c:v>
                </c:pt>
                <c:pt idx="7">
                  <c:v>626</c:v>
                </c:pt>
                <c:pt idx="8">
                  <c:v>526</c:v>
                </c:pt>
              </c:numCache>
            </c:numRef>
          </c:xVal>
          <c:yVal>
            <c:numRef>
              <c:f>stab.data!$B$17:$J$17</c:f>
              <c:numCache>
                <c:formatCode>General</c:formatCode>
                <c:ptCount val="9"/>
                <c:pt idx="0">
                  <c:v>2200</c:v>
                </c:pt>
                <c:pt idx="1">
                  <c:v>1000</c:v>
                </c:pt>
                <c:pt idx="2">
                  <c:v>750</c:v>
                </c:pt>
                <c:pt idx="3">
                  <c:v>525</c:v>
                </c:pt>
                <c:pt idx="4">
                  <c:v>326.01</c:v>
                </c:pt>
                <c:pt idx="5">
                  <c:v>224.06</c:v>
                </c:pt>
                <c:pt idx="6">
                  <c:v>154</c:v>
                </c:pt>
                <c:pt idx="7">
                  <c:v>72.739999999999995</c:v>
                </c:pt>
                <c:pt idx="8">
                  <c:v>34.36</c:v>
                </c:pt>
              </c:numCache>
            </c:numRef>
          </c:yVal>
          <c:smooth val="1"/>
          <c:extLst>
            <c:ext xmlns:c16="http://schemas.microsoft.com/office/drawing/2014/chart" uri="{C3380CC4-5D6E-409C-BE32-E72D297353CC}">
              <c16:uniqueId val="{00000001-7784-412B-AE9F-1C6B05165E7F}"/>
            </c:ext>
          </c:extLst>
        </c:ser>
        <c:ser>
          <c:idx val="1"/>
          <c:order val="2"/>
          <c:tx>
            <c:v>R&amp;R amphiboles</c:v>
          </c:tx>
          <c:spPr>
            <a:ln>
              <a:noFill/>
            </a:ln>
          </c:spPr>
          <c:marker>
            <c:symbol val="circle"/>
            <c:size val="7"/>
            <c:spPr>
              <a:solidFill>
                <a:schemeClr val="tx1"/>
              </a:solidFill>
              <a:ln>
                <a:noFill/>
              </a:ln>
            </c:spPr>
          </c:marker>
          <c:xVal>
            <c:numRef>
              <c:f>'Amp-TB2 calc'!$C$4:$C$75</c:f>
              <c:numCache>
                <c:formatCode>General</c:formatCode>
                <c:ptCount val="72"/>
                <c:pt idx="0">
                  <c:v>1050</c:v>
                </c:pt>
                <c:pt idx="1">
                  <c:v>1050</c:v>
                </c:pt>
                <c:pt idx="2">
                  <c:v>850</c:v>
                </c:pt>
                <c:pt idx="3">
                  <c:v>850</c:v>
                </c:pt>
                <c:pt idx="4">
                  <c:v>850</c:v>
                </c:pt>
                <c:pt idx="5">
                  <c:v>900</c:v>
                </c:pt>
                <c:pt idx="6">
                  <c:v>930</c:v>
                </c:pt>
                <c:pt idx="7">
                  <c:v>876</c:v>
                </c:pt>
                <c:pt idx="8">
                  <c:v>866</c:v>
                </c:pt>
                <c:pt idx="9">
                  <c:v>1000</c:v>
                </c:pt>
                <c:pt idx="10">
                  <c:v>1000</c:v>
                </c:pt>
                <c:pt idx="11">
                  <c:v>1040</c:v>
                </c:pt>
                <c:pt idx="12">
                  <c:v>1050</c:v>
                </c:pt>
                <c:pt idx="13">
                  <c:v>1050</c:v>
                </c:pt>
                <c:pt idx="14">
                  <c:v>945</c:v>
                </c:pt>
                <c:pt idx="15">
                  <c:v>949</c:v>
                </c:pt>
                <c:pt idx="16">
                  <c:v>949</c:v>
                </c:pt>
                <c:pt idx="17">
                  <c:v>870</c:v>
                </c:pt>
                <c:pt idx="18">
                  <c:v>850</c:v>
                </c:pt>
                <c:pt idx="19">
                  <c:v>825</c:v>
                </c:pt>
                <c:pt idx="20">
                  <c:v>840</c:v>
                </c:pt>
                <c:pt idx="21">
                  <c:v>875</c:v>
                </c:pt>
                <c:pt idx="22">
                  <c:v>900</c:v>
                </c:pt>
                <c:pt idx="23">
                  <c:v>850</c:v>
                </c:pt>
                <c:pt idx="24">
                  <c:v>1000</c:v>
                </c:pt>
                <c:pt idx="25">
                  <c:v>850</c:v>
                </c:pt>
                <c:pt idx="26">
                  <c:v>850</c:v>
                </c:pt>
                <c:pt idx="27">
                  <c:v>850</c:v>
                </c:pt>
                <c:pt idx="28">
                  <c:v>850</c:v>
                </c:pt>
                <c:pt idx="29">
                  <c:v>850</c:v>
                </c:pt>
                <c:pt idx="30">
                  <c:v>850</c:v>
                </c:pt>
                <c:pt idx="31">
                  <c:v>950</c:v>
                </c:pt>
                <c:pt idx="32">
                  <c:v>1050</c:v>
                </c:pt>
                <c:pt idx="33">
                  <c:v>1050</c:v>
                </c:pt>
                <c:pt idx="34">
                  <c:v>870</c:v>
                </c:pt>
                <c:pt idx="35">
                  <c:v>1110</c:v>
                </c:pt>
                <c:pt idx="36">
                  <c:v>1090</c:v>
                </c:pt>
                <c:pt idx="37">
                  <c:v>860</c:v>
                </c:pt>
                <c:pt idx="38">
                  <c:v>850</c:v>
                </c:pt>
                <c:pt idx="39">
                  <c:v>850</c:v>
                </c:pt>
                <c:pt idx="40">
                  <c:v>1025</c:v>
                </c:pt>
                <c:pt idx="41">
                  <c:v>1050</c:v>
                </c:pt>
                <c:pt idx="42">
                  <c:v>1050</c:v>
                </c:pt>
                <c:pt idx="43">
                  <c:v>1000</c:v>
                </c:pt>
                <c:pt idx="44">
                  <c:v>1075</c:v>
                </c:pt>
                <c:pt idx="45">
                  <c:v>900</c:v>
                </c:pt>
                <c:pt idx="46">
                  <c:v>950</c:v>
                </c:pt>
                <c:pt idx="47">
                  <c:v>1000</c:v>
                </c:pt>
                <c:pt idx="48">
                  <c:v>1000</c:v>
                </c:pt>
                <c:pt idx="49">
                  <c:v>1000</c:v>
                </c:pt>
                <c:pt idx="50">
                  <c:v>900</c:v>
                </c:pt>
                <c:pt idx="51">
                  <c:v>950</c:v>
                </c:pt>
                <c:pt idx="52">
                  <c:v>950</c:v>
                </c:pt>
                <c:pt idx="53">
                  <c:v>960</c:v>
                </c:pt>
                <c:pt idx="54">
                  <c:v>1040</c:v>
                </c:pt>
                <c:pt idx="55">
                  <c:v>960</c:v>
                </c:pt>
                <c:pt idx="56">
                  <c:v>850</c:v>
                </c:pt>
                <c:pt idx="57">
                  <c:v>800</c:v>
                </c:pt>
                <c:pt idx="58">
                  <c:v>1130</c:v>
                </c:pt>
                <c:pt idx="59">
                  <c:v>1100</c:v>
                </c:pt>
                <c:pt idx="60">
                  <c:v>945</c:v>
                </c:pt>
                <c:pt idx="61">
                  <c:v>975</c:v>
                </c:pt>
                <c:pt idx="62">
                  <c:v>1035</c:v>
                </c:pt>
                <c:pt idx="63">
                  <c:v>995</c:v>
                </c:pt>
                <c:pt idx="64">
                  <c:v>990</c:v>
                </c:pt>
                <c:pt idx="65">
                  <c:v>990</c:v>
                </c:pt>
                <c:pt idx="66">
                  <c:v>975</c:v>
                </c:pt>
                <c:pt idx="67">
                  <c:v>885</c:v>
                </c:pt>
                <c:pt idx="68">
                  <c:v>1000</c:v>
                </c:pt>
                <c:pt idx="69">
                  <c:v>1000</c:v>
                </c:pt>
                <c:pt idx="70">
                  <c:v>1060</c:v>
                </c:pt>
                <c:pt idx="71">
                  <c:v>1020</c:v>
                </c:pt>
              </c:numCache>
            </c:numRef>
          </c:xVal>
          <c:yVal>
            <c:numRef>
              <c:f>'Amp-TB2 calc'!$D$4:$D$75</c:f>
              <c:numCache>
                <c:formatCode>General</c:formatCode>
                <c:ptCount val="72"/>
                <c:pt idx="0">
                  <c:v>1500</c:v>
                </c:pt>
                <c:pt idx="1">
                  <c:v>1000</c:v>
                </c:pt>
                <c:pt idx="2">
                  <c:v>250</c:v>
                </c:pt>
                <c:pt idx="3">
                  <c:v>250</c:v>
                </c:pt>
                <c:pt idx="4">
                  <c:v>250</c:v>
                </c:pt>
                <c:pt idx="5">
                  <c:v>285.10000000000002</c:v>
                </c:pt>
                <c:pt idx="6">
                  <c:v>226.5</c:v>
                </c:pt>
                <c:pt idx="7">
                  <c:v>213</c:v>
                </c:pt>
                <c:pt idx="8">
                  <c:v>208.8</c:v>
                </c:pt>
                <c:pt idx="9">
                  <c:v>2200</c:v>
                </c:pt>
                <c:pt idx="10">
                  <c:v>1500</c:v>
                </c:pt>
                <c:pt idx="11">
                  <c:v>1500</c:v>
                </c:pt>
                <c:pt idx="12">
                  <c:v>1000</c:v>
                </c:pt>
                <c:pt idx="13">
                  <c:v>1000</c:v>
                </c:pt>
                <c:pt idx="14">
                  <c:v>400.2</c:v>
                </c:pt>
                <c:pt idx="15">
                  <c:v>398.8</c:v>
                </c:pt>
                <c:pt idx="16">
                  <c:v>398.8</c:v>
                </c:pt>
                <c:pt idx="17">
                  <c:v>200</c:v>
                </c:pt>
                <c:pt idx="18">
                  <c:v>130</c:v>
                </c:pt>
                <c:pt idx="19">
                  <c:v>130</c:v>
                </c:pt>
                <c:pt idx="20">
                  <c:v>200</c:v>
                </c:pt>
                <c:pt idx="21">
                  <c:v>203</c:v>
                </c:pt>
                <c:pt idx="22">
                  <c:v>206</c:v>
                </c:pt>
                <c:pt idx="23">
                  <c:v>195</c:v>
                </c:pt>
                <c:pt idx="24">
                  <c:v>930</c:v>
                </c:pt>
                <c:pt idx="25">
                  <c:v>200</c:v>
                </c:pt>
                <c:pt idx="26">
                  <c:v>200</c:v>
                </c:pt>
                <c:pt idx="27">
                  <c:v>200</c:v>
                </c:pt>
                <c:pt idx="28">
                  <c:v>200</c:v>
                </c:pt>
                <c:pt idx="29">
                  <c:v>300</c:v>
                </c:pt>
                <c:pt idx="30">
                  <c:v>300</c:v>
                </c:pt>
                <c:pt idx="31">
                  <c:v>1000</c:v>
                </c:pt>
                <c:pt idx="32">
                  <c:v>700</c:v>
                </c:pt>
                <c:pt idx="33">
                  <c:v>2000</c:v>
                </c:pt>
                <c:pt idx="34">
                  <c:v>300</c:v>
                </c:pt>
                <c:pt idx="35">
                  <c:v>1400</c:v>
                </c:pt>
                <c:pt idx="36">
                  <c:v>1400</c:v>
                </c:pt>
                <c:pt idx="37">
                  <c:v>225</c:v>
                </c:pt>
                <c:pt idx="38">
                  <c:v>140</c:v>
                </c:pt>
                <c:pt idx="39">
                  <c:v>234</c:v>
                </c:pt>
                <c:pt idx="40">
                  <c:v>1500</c:v>
                </c:pt>
                <c:pt idx="41">
                  <c:v>1500</c:v>
                </c:pt>
                <c:pt idx="42">
                  <c:v>2000</c:v>
                </c:pt>
                <c:pt idx="43">
                  <c:v>1000</c:v>
                </c:pt>
                <c:pt idx="44">
                  <c:v>1000</c:v>
                </c:pt>
                <c:pt idx="45">
                  <c:v>500</c:v>
                </c:pt>
                <c:pt idx="46">
                  <c:v>500</c:v>
                </c:pt>
                <c:pt idx="47">
                  <c:v>492.9</c:v>
                </c:pt>
                <c:pt idx="48">
                  <c:v>492.9</c:v>
                </c:pt>
                <c:pt idx="49">
                  <c:v>492.9</c:v>
                </c:pt>
                <c:pt idx="50">
                  <c:v>500</c:v>
                </c:pt>
                <c:pt idx="51">
                  <c:v>500</c:v>
                </c:pt>
                <c:pt idx="52">
                  <c:v>500</c:v>
                </c:pt>
                <c:pt idx="53">
                  <c:v>500.3</c:v>
                </c:pt>
                <c:pt idx="54">
                  <c:v>489.3</c:v>
                </c:pt>
                <c:pt idx="55">
                  <c:v>500.3</c:v>
                </c:pt>
                <c:pt idx="56">
                  <c:v>200</c:v>
                </c:pt>
                <c:pt idx="57">
                  <c:v>200</c:v>
                </c:pt>
                <c:pt idx="58">
                  <c:v>1500</c:v>
                </c:pt>
                <c:pt idx="59">
                  <c:v>1500</c:v>
                </c:pt>
                <c:pt idx="60">
                  <c:v>489</c:v>
                </c:pt>
                <c:pt idx="61">
                  <c:v>500</c:v>
                </c:pt>
                <c:pt idx="62">
                  <c:v>900</c:v>
                </c:pt>
                <c:pt idx="63">
                  <c:v>900</c:v>
                </c:pt>
                <c:pt idx="64">
                  <c:v>701</c:v>
                </c:pt>
                <c:pt idx="65">
                  <c:v>701</c:v>
                </c:pt>
                <c:pt idx="66">
                  <c:v>400</c:v>
                </c:pt>
                <c:pt idx="67">
                  <c:v>200</c:v>
                </c:pt>
                <c:pt idx="68">
                  <c:v>400</c:v>
                </c:pt>
                <c:pt idx="69">
                  <c:v>400</c:v>
                </c:pt>
                <c:pt idx="70">
                  <c:v>1000</c:v>
                </c:pt>
                <c:pt idx="71">
                  <c:v>1000</c:v>
                </c:pt>
              </c:numCache>
            </c:numRef>
          </c:yVal>
          <c:smooth val="0"/>
          <c:extLst>
            <c:ext xmlns:c16="http://schemas.microsoft.com/office/drawing/2014/chart" uri="{C3380CC4-5D6E-409C-BE32-E72D297353CC}">
              <c16:uniqueId val="{00000002-7784-412B-AE9F-1C6B05165E7F}"/>
            </c:ext>
          </c:extLst>
        </c:ser>
        <c:ser>
          <c:idx val="2"/>
          <c:order val="3"/>
          <c:tx>
            <c:v>recent amphiboles</c:v>
          </c:tx>
          <c:spPr>
            <a:ln>
              <a:noFill/>
            </a:ln>
          </c:spPr>
          <c:marker>
            <c:symbol val="circle"/>
            <c:size val="8"/>
            <c:spPr>
              <a:solidFill>
                <a:srgbClr val="FF0000"/>
              </a:solidFill>
              <a:ln>
                <a:noFill/>
              </a:ln>
            </c:spPr>
          </c:marker>
          <c:xVal>
            <c:numRef>
              <c:f>'Amp-TB2 calc'!$C$64:$C$71</c:f>
              <c:numCache>
                <c:formatCode>General</c:formatCode>
                <c:ptCount val="8"/>
                <c:pt idx="0">
                  <c:v>945</c:v>
                </c:pt>
                <c:pt idx="1">
                  <c:v>975</c:v>
                </c:pt>
                <c:pt idx="2">
                  <c:v>1035</c:v>
                </c:pt>
                <c:pt idx="3">
                  <c:v>995</c:v>
                </c:pt>
                <c:pt idx="4">
                  <c:v>990</c:v>
                </c:pt>
                <c:pt idx="5">
                  <c:v>990</c:v>
                </c:pt>
                <c:pt idx="6">
                  <c:v>975</c:v>
                </c:pt>
                <c:pt idx="7">
                  <c:v>885</c:v>
                </c:pt>
              </c:numCache>
            </c:numRef>
          </c:xVal>
          <c:yVal>
            <c:numRef>
              <c:f>'Amp-TB2 calc'!$D$64:$D$71</c:f>
              <c:numCache>
                <c:formatCode>General</c:formatCode>
                <c:ptCount val="8"/>
                <c:pt idx="0">
                  <c:v>489</c:v>
                </c:pt>
                <c:pt idx="1">
                  <c:v>500</c:v>
                </c:pt>
                <c:pt idx="2">
                  <c:v>900</c:v>
                </c:pt>
                <c:pt idx="3">
                  <c:v>900</c:v>
                </c:pt>
                <c:pt idx="4">
                  <c:v>701</c:v>
                </c:pt>
                <c:pt idx="5">
                  <c:v>701</c:v>
                </c:pt>
                <c:pt idx="6">
                  <c:v>400</c:v>
                </c:pt>
                <c:pt idx="7">
                  <c:v>200</c:v>
                </c:pt>
              </c:numCache>
            </c:numRef>
          </c:yVal>
          <c:smooth val="0"/>
          <c:extLst>
            <c:ext xmlns:c16="http://schemas.microsoft.com/office/drawing/2014/chart" uri="{C3380CC4-5D6E-409C-BE32-E72D297353CC}">
              <c16:uniqueId val="{00000003-7784-412B-AE9F-1C6B05165E7F}"/>
            </c:ext>
          </c:extLst>
        </c:ser>
        <c:ser>
          <c:idx val="6"/>
          <c:order val="4"/>
          <c:spPr>
            <a:ln>
              <a:noFill/>
            </a:ln>
          </c:spPr>
          <c:marker>
            <c:symbol val="circle"/>
            <c:size val="7"/>
            <c:spPr>
              <a:solidFill>
                <a:srgbClr val="FF0000"/>
              </a:solidFill>
              <a:ln>
                <a:solidFill>
                  <a:srgbClr val="FF0000"/>
                </a:solidFill>
              </a:ln>
            </c:spPr>
          </c:marker>
          <c:xVal>
            <c:numRef>
              <c:f>'Amp-TB2 calc'!$C$64:$C$70</c:f>
              <c:numCache>
                <c:formatCode>General</c:formatCode>
                <c:ptCount val="7"/>
                <c:pt idx="0">
                  <c:v>945</c:v>
                </c:pt>
                <c:pt idx="1">
                  <c:v>975</c:v>
                </c:pt>
                <c:pt idx="2">
                  <c:v>1035</c:v>
                </c:pt>
                <c:pt idx="3">
                  <c:v>995</c:v>
                </c:pt>
                <c:pt idx="4">
                  <c:v>990</c:v>
                </c:pt>
                <c:pt idx="5">
                  <c:v>990</c:v>
                </c:pt>
                <c:pt idx="6">
                  <c:v>975</c:v>
                </c:pt>
              </c:numCache>
            </c:numRef>
          </c:xVal>
          <c:yVal>
            <c:numRef>
              <c:f>'Amp-TB2 calc'!$D$64:$D$70</c:f>
              <c:numCache>
                <c:formatCode>General</c:formatCode>
                <c:ptCount val="7"/>
                <c:pt idx="0">
                  <c:v>489</c:v>
                </c:pt>
                <c:pt idx="1">
                  <c:v>500</c:v>
                </c:pt>
                <c:pt idx="2">
                  <c:v>900</c:v>
                </c:pt>
                <c:pt idx="3">
                  <c:v>900</c:v>
                </c:pt>
                <c:pt idx="4">
                  <c:v>701</c:v>
                </c:pt>
                <c:pt idx="5">
                  <c:v>701</c:v>
                </c:pt>
                <c:pt idx="6">
                  <c:v>400</c:v>
                </c:pt>
              </c:numCache>
            </c:numRef>
          </c:yVal>
          <c:smooth val="0"/>
          <c:extLst>
            <c:ext xmlns:c16="http://schemas.microsoft.com/office/drawing/2014/chart" uri="{C3380CC4-5D6E-409C-BE32-E72D297353CC}">
              <c16:uniqueId val="{00000004-7784-412B-AE9F-1C6B05165E7F}"/>
            </c:ext>
          </c:extLst>
        </c:ser>
        <c:ser>
          <c:idx val="7"/>
          <c:order val="5"/>
          <c:spPr>
            <a:ln>
              <a:noFill/>
            </a:ln>
          </c:spPr>
          <c:marker>
            <c:symbol val="circle"/>
            <c:size val="7"/>
            <c:spPr>
              <a:solidFill>
                <a:srgbClr val="FF0000"/>
              </a:solidFill>
              <a:ln>
                <a:solidFill>
                  <a:srgbClr val="FF0000"/>
                </a:solidFill>
              </a:ln>
            </c:spPr>
          </c:marker>
          <c:xVal>
            <c:numRef>
              <c:f>'Amp-TB2 calc'!$C$66:$C$67</c:f>
              <c:numCache>
                <c:formatCode>General</c:formatCode>
                <c:ptCount val="2"/>
                <c:pt idx="0">
                  <c:v>1035</c:v>
                </c:pt>
                <c:pt idx="1">
                  <c:v>995</c:v>
                </c:pt>
              </c:numCache>
            </c:numRef>
          </c:xVal>
          <c:yVal>
            <c:numRef>
              <c:f>'Amp-TB2 calc'!$D$66:$D$67</c:f>
              <c:numCache>
                <c:formatCode>General</c:formatCode>
                <c:ptCount val="2"/>
                <c:pt idx="0">
                  <c:v>900</c:v>
                </c:pt>
                <c:pt idx="1">
                  <c:v>900</c:v>
                </c:pt>
              </c:numCache>
            </c:numRef>
          </c:yVal>
          <c:smooth val="0"/>
          <c:extLst>
            <c:ext xmlns:c16="http://schemas.microsoft.com/office/drawing/2014/chart" uri="{C3380CC4-5D6E-409C-BE32-E72D297353CC}">
              <c16:uniqueId val="{00000005-7784-412B-AE9F-1C6B05165E7F}"/>
            </c:ext>
          </c:extLst>
        </c:ser>
        <c:dLbls>
          <c:showLegendKey val="0"/>
          <c:showVal val="0"/>
          <c:showCatName val="0"/>
          <c:showSerName val="0"/>
          <c:showPercent val="0"/>
          <c:showBubbleSize val="0"/>
        </c:dLbls>
        <c:axId val="42772352"/>
        <c:axId val="42779008"/>
      </c:scatterChart>
      <c:valAx>
        <c:axId val="42772352"/>
        <c:scaling>
          <c:orientation val="minMax"/>
          <c:max val="1200"/>
          <c:min val="700"/>
        </c:scaling>
        <c:delete val="0"/>
        <c:axPos val="t"/>
        <c:title>
          <c:tx>
            <c:rich>
              <a:bodyPr/>
              <a:lstStyle/>
              <a:p>
                <a:pPr>
                  <a:defRPr sz="1400" b="1"/>
                </a:pPr>
                <a:r>
                  <a:rPr lang="en-US" sz="1400" b="1"/>
                  <a:t>T (°C)</a:t>
                </a:r>
              </a:p>
            </c:rich>
          </c:tx>
          <c:layout>
            <c:manualLayout>
              <c:xMode val="edge"/>
              <c:yMode val="edge"/>
              <c:x val="0.51917125403572362"/>
              <c:y val="0.9158161248906922"/>
            </c:manualLayout>
          </c:layout>
          <c:overlay val="0"/>
          <c:spPr>
            <a:noFill/>
            <a:ln w="25400">
              <a:noFill/>
            </a:ln>
          </c:spPr>
        </c:title>
        <c:numFmt formatCode="0" sourceLinked="0"/>
        <c:majorTickMark val="in"/>
        <c:minorTickMark val="in"/>
        <c:tickLblPos val="high"/>
        <c:spPr>
          <a:ln w="3175">
            <a:solidFill>
              <a:srgbClr val="000000"/>
            </a:solidFill>
            <a:prstDash val="solid"/>
          </a:ln>
        </c:spPr>
        <c:txPr>
          <a:bodyPr rot="0" vert="horz"/>
          <a:lstStyle/>
          <a:p>
            <a:pPr>
              <a:defRPr sz="1200"/>
            </a:pPr>
            <a:endParaRPr lang="en-US"/>
          </a:p>
        </c:txPr>
        <c:crossAx val="42779008"/>
        <c:crossesAt val="2500"/>
        <c:crossBetween val="midCat"/>
        <c:majorUnit val="100"/>
      </c:valAx>
      <c:valAx>
        <c:axId val="42779008"/>
        <c:scaling>
          <c:orientation val="maxMin"/>
          <c:max val="2300"/>
          <c:min val="0"/>
        </c:scaling>
        <c:delete val="0"/>
        <c:axPos val="l"/>
        <c:title>
          <c:tx>
            <c:rich>
              <a:bodyPr/>
              <a:lstStyle/>
              <a:p>
                <a:pPr>
                  <a:defRPr sz="1400" b="1"/>
                </a:pPr>
                <a:r>
                  <a:rPr lang="en-US" sz="1400" b="1"/>
                  <a:t>P (MPa)</a:t>
                </a:r>
              </a:p>
            </c:rich>
          </c:tx>
          <c:layout>
            <c:manualLayout>
              <c:xMode val="edge"/>
              <c:yMode val="edge"/>
              <c:x val="5.3768944956481182E-3"/>
              <c:y val="0.39002599555438588"/>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42772352"/>
        <c:crosses val="autoZero"/>
        <c:crossBetween val="midCat"/>
        <c:minorUnit val="100"/>
      </c:valAx>
      <c:spPr>
        <a:solidFill>
          <a:srgbClr val="FFFFFF"/>
        </a:solidFill>
        <a:ln w="12700">
          <a:solidFill>
            <a:schemeClr val="tx1"/>
          </a:solidFill>
          <a:prstDash val="solid"/>
        </a:ln>
      </c:spPr>
    </c:plotArea>
    <c:legend>
      <c:legendPos val="b"/>
      <c:legendEntry>
        <c:idx val="0"/>
        <c:delete val="1"/>
      </c:legendEntry>
      <c:legendEntry>
        <c:idx val="1"/>
        <c:delete val="1"/>
      </c:legendEntry>
      <c:legendEntry>
        <c:idx val="4"/>
        <c:delete val="1"/>
      </c:legendEntry>
      <c:legendEntry>
        <c:idx val="5"/>
        <c:delete val="1"/>
      </c:legendEntry>
      <c:layout>
        <c:manualLayout>
          <c:xMode val="edge"/>
          <c:yMode val="edge"/>
          <c:x val="0.13119457412956118"/>
          <c:y val="0.36656133438291638"/>
          <c:w val="0.36611915545954987"/>
          <c:h val="0.16126087556037524"/>
        </c:manualLayout>
      </c:layout>
      <c:overlay val="0"/>
      <c:txPr>
        <a:bodyPr/>
        <a:lstStyle/>
        <a:p>
          <a:pPr>
            <a:defRPr sz="1200"/>
          </a:pPr>
          <a:endParaRPr lang="en-US"/>
        </a:p>
      </c:txPr>
    </c:legend>
    <c:plotVisOnly val="1"/>
    <c:dispBlanksAs val="gap"/>
    <c:showDLblsOverMax val="0"/>
  </c:chart>
  <c:spPr>
    <a:solidFill>
      <a:srgbClr val="FFFFFF"/>
    </a:solidFill>
    <a:ln w="3175">
      <a:noFill/>
      <a:prstDash val="solid"/>
    </a:ln>
  </c:spPr>
  <c:txPr>
    <a:bodyPr/>
    <a:lstStyle/>
    <a:p>
      <a:pPr>
        <a:defRPr sz="900" b="0" i="0" u="none" strike="noStrike" baseline="0">
          <a:solidFill>
            <a:srgbClr val="000000"/>
          </a:solidFill>
          <a:latin typeface="Palatino Linotype" pitchFamily="18" charset="0"/>
          <a:ea typeface="Arial"/>
          <a:cs typeface="Times New Roman" panose="02020603050405020304" pitchFamily="18" charset="0"/>
        </a:defRPr>
      </a:pPr>
      <a:endParaRPr lang="en-US"/>
    </a:p>
  </c:txPr>
  <c:printSettings>
    <c:headerFooter alignWithMargins="0"/>
    <c:pageMargins b="1" l="0.75000000000000255" r="0.7500000000000025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834188280080109"/>
          <c:y val="7.8719862650239683E-2"/>
          <c:w val="0.78359138303705655"/>
          <c:h val="0.71430986478921166"/>
        </c:manualLayout>
      </c:layout>
      <c:scatterChart>
        <c:scatterStyle val="lineMarker"/>
        <c:varyColors val="0"/>
        <c:ser>
          <c:idx val="5"/>
          <c:order val="0"/>
          <c:spPr>
            <a:ln w="38100">
              <a:solidFill>
                <a:srgbClr val="0000FF"/>
              </a:solidFill>
              <a:prstDash val="solid"/>
            </a:ln>
          </c:spPr>
          <c:marker>
            <c:symbol val="none"/>
          </c:marker>
          <c:xVal>
            <c:numRef>
              <c:f>stab.data!$C$40:$C$49</c:f>
              <c:numCache>
                <c:formatCode>General</c:formatCode>
                <c:ptCount val="10"/>
                <c:pt idx="0">
                  <c:v>2.2719999999999998</c:v>
                </c:pt>
                <c:pt idx="1">
                  <c:v>2.2719999999999998</c:v>
                </c:pt>
                <c:pt idx="2">
                  <c:v>3.6799999999999997</c:v>
                </c:pt>
                <c:pt idx="3">
                  <c:v>5.52</c:v>
                </c:pt>
                <c:pt idx="4">
                  <c:v>8.4</c:v>
                </c:pt>
                <c:pt idx="5">
                  <c:v>14.639999999999999</c:v>
                </c:pt>
                <c:pt idx="6">
                  <c:v>14.639999999999999</c:v>
                </c:pt>
                <c:pt idx="7">
                  <c:v>5.1479999999999997</c:v>
                </c:pt>
                <c:pt idx="8">
                  <c:v>3.4319999999999999</c:v>
                </c:pt>
                <c:pt idx="9">
                  <c:v>2.2719999999999998</c:v>
                </c:pt>
              </c:numCache>
            </c:numRef>
          </c:xVal>
          <c:yVal>
            <c:numRef>
              <c:f>stab.data!$D$40:$D$49</c:f>
              <c:numCache>
                <c:formatCode>General</c:formatCode>
                <c:ptCount val="10"/>
                <c:pt idx="0">
                  <c:v>1064</c:v>
                </c:pt>
                <c:pt idx="1">
                  <c:v>1016</c:v>
                </c:pt>
                <c:pt idx="2">
                  <c:v>776</c:v>
                </c:pt>
                <c:pt idx="3">
                  <c:v>776</c:v>
                </c:pt>
                <c:pt idx="4">
                  <c:v>826</c:v>
                </c:pt>
                <c:pt idx="5">
                  <c:v>1001</c:v>
                </c:pt>
                <c:pt idx="6">
                  <c:v>1049</c:v>
                </c:pt>
                <c:pt idx="7">
                  <c:v>1154</c:v>
                </c:pt>
                <c:pt idx="8">
                  <c:v>1154</c:v>
                </c:pt>
                <c:pt idx="9">
                  <c:v>1064</c:v>
                </c:pt>
              </c:numCache>
            </c:numRef>
          </c:yVal>
          <c:smooth val="1"/>
          <c:extLst>
            <c:ext xmlns:c16="http://schemas.microsoft.com/office/drawing/2014/chart" uri="{C3380CC4-5D6E-409C-BE32-E72D297353CC}">
              <c16:uniqueId val="{00000000-1E78-4D39-A230-41D833FC0AF8}"/>
            </c:ext>
          </c:extLst>
        </c:ser>
        <c:ser>
          <c:idx val="9"/>
          <c:order val="1"/>
          <c:spPr>
            <a:ln w="22225">
              <a:noFill/>
              <a:prstDash val="dash"/>
            </a:ln>
          </c:spPr>
          <c:marker>
            <c:symbol val="none"/>
          </c:marker>
          <c:trendline>
            <c:spPr>
              <a:ln w="22225">
                <a:prstDash val="dash"/>
              </a:ln>
            </c:spPr>
            <c:trendlineType val="linear"/>
            <c:dispRSqr val="0"/>
            <c:dispEq val="0"/>
          </c:trendline>
          <c:xVal>
            <c:numRef>
              <c:f>stab.data!$K$40:$K$41</c:f>
              <c:numCache>
                <c:formatCode>General</c:formatCode>
                <c:ptCount val="2"/>
                <c:pt idx="0">
                  <c:v>3.5</c:v>
                </c:pt>
                <c:pt idx="1">
                  <c:v>5.9</c:v>
                </c:pt>
              </c:numCache>
            </c:numRef>
          </c:xVal>
          <c:yVal>
            <c:numRef>
              <c:f>stab.data!$L$40:$L$41</c:f>
              <c:numCache>
                <c:formatCode>0</c:formatCode>
                <c:ptCount val="2"/>
                <c:pt idx="0">
                  <c:v>826.46849999999995</c:v>
                </c:pt>
                <c:pt idx="1">
                  <c:v>771.24689999999998</c:v>
                </c:pt>
              </c:numCache>
            </c:numRef>
          </c:yVal>
          <c:smooth val="0"/>
          <c:extLst>
            <c:ext xmlns:c16="http://schemas.microsoft.com/office/drawing/2014/chart" uri="{C3380CC4-5D6E-409C-BE32-E72D297353CC}">
              <c16:uniqueId val="{00000002-1E78-4D39-A230-41D833FC0AF8}"/>
            </c:ext>
          </c:extLst>
        </c:ser>
        <c:ser>
          <c:idx val="10"/>
          <c:order val="2"/>
          <c:spPr>
            <a:ln w="22225">
              <a:noFill/>
              <a:prstDash val="dash"/>
            </a:ln>
          </c:spPr>
          <c:marker>
            <c:symbol val="none"/>
          </c:marker>
          <c:trendline>
            <c:spPr>
              <a:ln w="22225">
                <a:prstDash val="dash"/>
              </a:ln>
            </c:spPr>
            <c:trendlineType val="linear"/>
            <c:dispRSqr val="0"/>
            <c:dispEq val="0"/>
          </c:trendline>
          <c:xVal>
            <c:numRef>
              <c:f>stab.data!$K$43:$K$50</c:f>
              <c:numCache>
                <c:formatCode>General</c:formatCode>
                <c:ptCount val="8"/>
                <c:pt idx="0">
                  <c:v>3.2</c:v>
                </c:pt>
                <c:pt idx="1">
                  <c:v>4</c:v>
                </c:pt>
                <c:pt idx="2">
                  <c:v>4.5</c:v>
                </c:pt>
                <c:pt idx="3">
                  <c:v>5</c:v>
                </c:pt>
                <c:pt idx="4">
                  <c:v>5.5</c:v>
                </c:pt>
                <c:pt idx="5">
                  <c:v>6</c:v>
                </c:pt>
                <c:pt idx="6">
                  <c:v>6.5</c:v>
                </c:pt>
                <c:pt idx="7">
                  <c:v>6.8</c:v>
                </c:pt>
              </c:numCache>
            </c:numRef>
          </c:xVal>
          <c:yVal>
            <c:numRef>
              <c:f>stab.data!$L$43:$L$50</c:f>
              <c:numCache>
                <c:formatCode>0</c:formatCode>
                <c:ptCount val="8"/>
                <c:pt idx="0">
                  <c:v>905.9190750863736</c:v>
                </c:pt>
                <c:pt idx="1">
                  <c:v>868.74335943742631</c:v>
                </c:pt>
                <c:pt idx="2">
                  <c:v>849.12070569707271</c:v>
                </c:pt>
                <c:pt idx="3">
                  <c:v>831.56764378847902</c:v>
                </c:pt>
                <c:pt idx="4">
                  <c:v>815.68896783307832</c:v>
                </c:pt>
                <c:pt idx="5">
                  <c:v>801.19287242660607</c:v>
                </c:pt>
                <c:pt idx="6">
                  <c:v>787.85775732819502</c:v>
                </c:pt>
                <c:pt idx="7">
                  <c:v>780.34069281046868</c:v>
                </c:pt>
              </c:numCache>
            </c:numRef>
          </c:yVal>
          <c:smooth val="0"/>
          <c:extLst>
            <c:ext xmlns:c16="http://schemas.microsoft.com/office/drawing/2014/chart" uri="{C3380CC4-5D6E-409C-BE32-E72D297353CC}">
              <c16:uniqueId val="{00000004-1E78-4D39-A230-41D833FC0AF8}"/>
            </c:ext>
          </c:extLst>
        </c:ser>
        <c:ser>
          <c:idx val="11"/>
          <c:order val="3"/>
          <c:spPr>
            <a:ln w="22225">
              <a:noFill/>
              <a:prstDash val="dash"/>
            </a:ln>
          </c:spPr>
          <c:marker>
            <c:symbol val="none"/>
          </c:marker>
          <c:trendline>
            <c:spPr>
              <a:ln w="22225">
                <a:prstDash val="dash"/>
              </a:ln>
            </c:spPr>
            <c:trendlineType val="linear"/>
            <c:dispRSqr val="0"/>
            <c:dispEq val="0"/>
          </c:trendline>
          <c:xVal>
            <c:numRef>
              <c:f>stab.data!$K$52:$K$63</c:f>
              <c:numCache>
                <c:formatCode>General</c:formatCode>
                <c:ptCount val="12"/>
                <c:pt idx="0">
                  <c:v>2.9</c:v>
                </c:pt>
                <c:pt idx="1">
                  <c:v>3.5</c:v>
                </c:pt>
                <c:pt idx="2">
                  <c:v>4</c:v>
                </c:pt>
                <c:pt idx="3">
                  <c:v>4.5</c:v>
                </c:pt>
                <c:pt idx="4">
                  <c:v>5</c:v>
                </c:pt>
                <c:pt idx="5">
                  <c:v>5.5</c:v>
                </c:pt>
                <c:pt idx="6">
                  <c:v>6</c:v>
                </c:pt>
                <c:pt idx="7">
                  <c:v>6.5</c:v>
                </c:pt>
                <c:pt idx="8">
                  <c:v>7</c:v>
                </c:pt>
                <c:pt idx="9">
                  <c:v>7.5</c:v>
                </c:pt>
                <c:pt idx="10">
                  <c:v>8</c:v>
                </c:pt>
                <c:pt idx="11">
                  <c:v>8.9</c:v>
                </c:pt>
              </c:numCache>
            </c:numRef>
          </c:xVal>
          <c:yVal>
            <c:numRef>
              <c:f>stab.data!$L$52:$L$63</c:f>
              <c:numCache>
                <c:formatCode>0</c:formatCode>
                <c:ptCount val="12"/>
                <c:pt idx="0">
                  <c:v>977.30520755805242</c:v>
                </c:pt>
                <c:pt idx="1">
                  <c:v>951.16594737914374</c:v>
                </c:pt>
                <c:pt idx="2">
                  <c:v>932.60508380433521</c:v>
                </c:pt>
                <c:pt idx="3">
                  <c:v>916.2332418480978</c:v>
                </c:pt>
                <c:pt idx="4">
                  <c:v>901.58813017166005</c:v>
                </c:pt>
                <c:pt idx="5">
                  <c:v>888.34001517885883</c:v>
                </c:pt>
                <c:pt idx="6">
                  <c:v>876.24543377730038</c:v>
                </c:pt>
                <c:pt idx="7">
                  <c:v>865.11949741067883</c:v>
                </c:pt>
                <c:pt idx="8">
                  <c:v>854.81848928131149</c:v>
                </c:pt>
                <c:pt idx="9">
                  <c:v>845.22848014462511</c:v>
                </c:pt>
                <c:pt idx="10">
                  <c:v>836.25762570650272</c:v>
                </c:pt>
                <c:pt idx="11">
                  <c:v>821.43887253340495</c:v>
                </c:pt>
              </c:numCache>
            </c:numRef>
          </c:yVal>
          <c:smooth val="0"/>
          <c:extLst>
            <c:ext xmlns:c16="http://schemas.microsoft.com/office/drawing/2014/chart" uri="{C3380CC4-5D6E-409C-BE32-E72D297353CC}">
              <c16:uniqueId val="{00000006-1E78-4D39-A230-41D833FC0AF8}"/>
            </c:ext>
          </c:extLst>
        </c:ser>
        <c:ser>
          <c:idx val="12"/>
          <c:order val="4"/>
          <c:spPr>
            <a:ln w="22225">
              <a:noFill/>
              <a:prstDash val="dash"/>
            </a:ln>
          </c:spPr>
          <c:marker>
            <c:symbol val="none"/>
          </c:marker>
          <c:trendline>
            <c:spPr>
              <a:ln w="22225">
                <a:prstDash val="dash"/>
              </a:ln>
            </c:spPr>
            <c:trendlineType val="linear"/>
            <c:dispRSqr val="0"/>
            <c:dispEq val="0"/>
          </c:trendline>
          <c:xVal>
            <c:numRef>
              <c:f>stab.data!$K$65:$K$80</c:f>
              <c:numCache>
                <c:formatCode>General</c:formatCode>
                <c:ptCount val="16"/>
                <c:pt idx="0">
                  <c:v>2.8</c:v>
                </c:pt>
                <c:pt idx="1">
                  <c:v>3.2</c:v>
                </c:pt>
                <c:pt idx="2">
                  <c:v>3.7</c:v>
                </c:pt>
                <c:pt idx="3">
                  <c:v>4.2</c:v>
                </c:pt>
                <c:pt idx="4">
                  <c:v>4.7</c:v>
                </c:pt>
                <c:pt idx="5">
                  <c:v>5.2</c:v>
                </c:pt>
                <c:pt idx="6">
                  <c:v>5.7</c:v>
                </c:pt>
                <c:pt idx="7">
                  <c:v>6.2</c:v>
                </c:pt>
                <c:pt idx="8">
                  <c:v>6.7</c:v>
                </c:pt>
                <c:pt idx="9">
                  <c:v>7.2</c:v>
                </c:pt>
                <c:pt idx="10">
                  <c:v>7.7</c:v>
                </c:pt>
                <c:pt idx="11">
                  <c:v>8.1999999999999993</c:v>
                </c:pt>
                <c:pt idx="12">
                  <c:v>8.6999999999999993</c:v>
                </c:pt>
                <c:pt idx="13">
                  <c:v>9.1999999999999993</c:v>
                </c:pt>
                <c:pt idx="14">
                  <c:v>9.6999999999999993</c:v>
                </c:pt>
                <c:pt idx="15">
                  <c:v>10.6</c:v>
                </c:pt>
              </c:numCache>
            </c:numRef>
          </c:xVal>
          <c:yVal>
            <c:numRef>
              <c:f>stab.data!$L$65:$L$80</c:f>
              <c:numCache>
                <c:formatCode>0</c:formatCode>
                <c:ptCount val="16"/>
                <c:pt idx="0">
                  <c:v>1035.7353720762746</c:v>
                </c:pt>
                <c:pt idx="1">
                  <c:v>1018.7635320736979</c:v>
                </c:pt>
                <c:pt idx="2">
                  <c:v>1000.3108986224622</c:v>
                </c:pt>
                <c:pt idx="3">
                  <c:v>984.20075683572702</c:v>
                </c:pt>
                <c:pt idx="4">
                  <c:v>969.90480514219462</c:v>
                </c:pt>
                <c:pt idx="5">
                  <c:v>957.05548868784376</c:v>
                </c:pt>
                <c:pt idx="6">
                  <c:v>945.38674917777178</c:v>
                </c:pt>
                <c:pt idx="7">
                  <c:v>934.69978498031196</c:v>
                </c:pt>
                <c:pt idx="8">
                  <c:v>924.84213339495136</c:v>
                </c:pt>
                <c:pt idx="9">
                  <c:v>915.69430159260253</c:v>
                </c:pt>
                <c:pt idx="10">
                  <c:v>907.16089620193998</c:v>
                </c:pt>
                <c:pt idx="11">
                  <c:v>899.16454899225653</c:v>
                </c:pt>
                <c:pt idx="12">
                  <c:v>891.64164343854554</c:v>
                </c:pt>
                <c:pt idx="13">
                  <c:v>884.53923717661019</c:v>
                </c:pt>
                <c:pt idx="14">
                  <c:v>877.81279995176328</c:v>
                </c:pt>
                <c:pt idx="15">
                  <c:v>866.53545645789939</c:v>
                </c:pt>
              </c:numCache>
            </c:numRef>
          </c:yVal>
          <c:smooth val="0"/>
          <c:extLst>
            <c:ext xmlns:c16="http://schemas.microsoft.com/office/drawing/2014/chart" uri="{C3380CC4-5D6E-409C-BE32-E72D297353CC}">
              <c16:uniqueId val="{00000008-1E78-4D39-A230-41D833FC0AF8}"/>
            </c:ext>
          </c:extLst>
        </c:ser>
        <c:ser>
          <c:idx val="13"/>
          <c:order val="5"/>
          <c:spPr>
            <a:ln w="22225">
              <a:noFill/>
              <a:prstDash val="dash"/>
            </a:ln>
          </c:spPr>
          <c:marker>
            <c:symbol val="none"/>
          </c:marker>
          <c:trendline>
            <c:spPr>
              <a:ln w="22225">
                <a:prstDash val="dash"/>
              </a:ln>
            </c:spPr>
            <c:trendlineType val="linear"/>
            <c:dispRSqr val="0"/>
            <c:dispEq val="0"/>
          </c:trendline>
          <c:xVal>
            <c:numRef>
              <c:f>stab.data!$K$82:$K$99</c:f>
              <c:numCache>
                <c:formatCode>General</c:formatCode>
                <c:ptCount val="18"/>
                <c:pt idx="0">
                  <c:v>2.9</c:v>
                </c:pt>
                <c:pt idx="1">
                  <c:v>3.2</c:v>
                </c:pt>
                <c:pt idx="2">
                  <c:v>3.8</c:v>
                </c:pt>
                <c:pt idx="3">
                  <c:v>4.3</c:v>
                </c:pt>
                <c:pt idx="4">
                  <c:v>4.8</c:v>
                </c:pt>
                <c:pt idx="5">
                  <c:v>5.3</c:v>
                </c:pt>
                <c:pt idx="6">
                  <c:v>5.8</c:v>
                </c:pt>
                <c:pt idx="7">
                  <c:v>6.3</c:v>
                </c:pt>
                <c:pt idx="8">
                  <c:v>6.8</c:v>
                </c:pt>
                <c:pt idx="9">
                  <c:v>7.3</c:v>
                </c:pt>
                <c:pt idx="10">
                  <c:v>7.8</c:v>
                </c:pt>
                <c:pt idx="11">
                  <c:v>8.3000000000000007</c:v>
                </c:pt>
                <c:pt idx="12">
                  <c:v>8.8000000000000007</c:v>
                </c:pt>
                <c:pt idx="13">
                  <c:v>9.3000000000000007</c:v>
                </c:pt>
                <c:pt idx="14">
                  <c:v>9.8000000000000007</c:v>
                </c:pt>
                <c:pt idx="15">
                  <c:v>10.3</c:v>
                </c:pt>
                <c:pt idx="16">
                  <c:v>10.8</c:v>
                </c:pt>
                <c:pt idx="17">
                  <c:v>11.5</c:v>
                </c:pt>
              </c:numCache>
            </c:numRef>
          </c:xVal>
          <c:yVal>
            <c:numRef>
              <c:f>stab.data!$L$82:$L$99</c:f>
              <c:numCache>
                <c:formatCode>0</c:formatCode>
                <c:ptCount val="18"/>
                <c:pt idx="0">
                  <c:v>1080.585296</c:v>
                </c:pt>
                <c:pt idx="1">
                  <c:v>1070.4237439999999</c:v>
                </c:pt>
                <c:pt idx="2">
                  <c:v>1050.9028639999999</c:v>
                </c:pt>
                <c:pt idx="3">
                  <c:v>1035.452544</c:v>
                </c:pt>
                <c:pt idx="4">
                  <c:v>1020.7450239999999</c:v>
                </c:pt>
                <c:pt idx="5">
                  <c:v>1006.7803039999999</c:v>
                </c:pt>
                <c:pt idx="6">
                  <c:v>993.55838399999993</c:v>
                </c:pt>
                <c:pt idx="7">
                  <c:v>981.07926399999997</c:v>
                </c:pt>
                <c:pt idx="8">
                  <c:v>969.34294399999999</c:v>
                </c:pt>
                <c:pt idx="9">
                  <c:v>958.349424</c:v>
                </c:pt>
                <c:pt idx="10">
                  <c:v>948.09870399999988</c:v>
                </c:pt>
                <c:pt idx="11">
                  <c:v>938.59078399999999</c:v>
                </c:pt>
                <c:pt idx="12">
                  <c:v>929.82566399999996</c:v>
                </c:pt>
                <c:pt idx="13">
                  <c:v>921.80334399999992</c:v>
                </c:pt>
                <c:pt idx="14">
                  <c:v>914.52382399999999</c:v>
                </c:pt>
                <c:pt idx="15">
                  <c:v>907.98710399999993</c:v>
                </c:pt>
                <c:pt idx="16">
                  <c:v>902.19318399999997</c:v>
                </c:pt>
                <c:pt idx="17">
                  <c:v>895.32959999999991</c:v>
                </c:pt>
              </c:numCache>
            </c:numRef>
          </c:yVal>
          <c:smooth val="0"/>
          <c:extLst>
            <c:ext xmlns:c16="http://schemas.microsoft.com/office/drawing/2014/chart" uri="{C3380CC4-5D6E-409C-BE32-E72D297353CC}">
              <c16:uniqueId val="{0000000A-1E78-4D39-A230-41D833FC0AF8}"/>
            </c:ext>
          </c:extLst>
        </c:ser>
        <c:ser>
          <c:idx val="14"/>
          <c:order val="6"/>
          <c:spPr>
            <a:ln w="22225">
              <a:noFill/>
              <a:prstDash val="dash"/>
            </a:ln>
          </c:spPr>
          <c:marker>
            <c:symbol val="none"/>
          </c:marker>
          <c:trendline>
            <c:spPr>
              <a:ln w="22225">
                <a:prstDash val="dash"/>
              </a:ln>
            </c:spPr>
            <c:trendlineType val="linear"/>
            <c:dispRSqr val="0"/>
            <c:dispEq val="0"/>
          </c:trendline>
          <c:xVal>
            <c:numRef>
              <c:f>stab.data!$K$101:$K$102</c:f>
              <c:numCache>
                <c:formatCode>General</c:formatCode>
                <c:ptCount val="2"/>
                <c:pt idx="0">
                  <c:v>3</c:v>
                </c:pt>
                <c:pt idx="1">
                  <c:v>13.5</c:v>
                </c:pt>
              </c:numCache>
            </c:numRef>
          </c:xVal>
          <c:yVal>
            <c:numRef>
              <c:f>stab.data!$L$101:$L$102</c:f>
              <c:numCache>
                <c:formatCode>0</c:formatCode>
                <c:ptCount val="2"/>
                <c:pt idx="0">
                  <c:v>1078.5129999999999</c:v>
                </c:pt>
                <c:pt idx="1">
                  <c:v>936.45849999999996</c:v>
                </c:pt>
              </c:numCache>
            </c:numRef>
          </c:yVal>
          <c:smooth val="0"/>
          <c:extLst>
            <c:ext xmlns:c16="http://schemas.microsoft.com/office/drawing/2014/chart" uri="{C3380CC4-5D6E-409C-BE32-E72D297353CC}">
              <c16:uniqueId val="{0000000C-1E78-4D39-A230-41D833FC0AF8}"/>
            </c:ext>
          </c:extLst>
        </c:ser>
        <c:ser>
          <c:idx val="15"/>
          <c:order val="7"/>
          <c:spPr>
            <a:ln w="22225">
              <a:noFill/>
              <a:prstDash val="dash"/>
            </a:ln>
          </c:spPr>
          <c:marker>
            <c:symbol val="none"/>
          </c:marker>
          <c:trendline>
            <c:spPr>
              <a:ln w="22225">
                <a:prstDash val="dash"/>
              </a:ln>
            </c:spPr>
            <c:trendlineType val="linear"/>
            <c:dispRSqr val="0"/>
            <c:dispEq val="0"/>
          </c:trendline>
          <c:xVal>
            <c:numRef>
              <c:f>stab.data!$K$104:$K$105</c:f>
              <c:numCache>
                <c:formatCode>General</c:formatCode>
                <c:ptCount val="2"/>
                <c:pt idx="0">
                  <c:v>3.4</c:v>
                </c:pt>
                <c:pt idx="1">
                  <c:v>14</c:v>
                </c:pt>
              </c:numCache>
            </c:numRef>
          </c:xVal>
          <c:yVal>
            <c:numRef>
              <c:f>stab.data!$L$104:$L$105</c:f>
              <c:numCache>
                <c:formatCode>0</c:formatCode>
                <c:ptCount val="2"/>
                <c:pt idx="0">
                  <c:v>1094.25</c:v>
                </c:pt>
                <c:pt idx="1">
                  <c:v>980.3</c:v>
                </c:pt>
              </c:numCache>
            </c:numRef>
          </c:yVal>
          <c:smooth val="0"/>
          <c:extLst>
            <c:ext xmlns:c16="http://schemas.microsoft.com/office/drawing/2014/chart" uri="{C3380CC4-5D6E-409C-BE32-E72D297353CC}">
              <c16:uniqueId val="{0000000E-1E78-4D39-A230-41D833FC0AF8}"/>
            </c:ext>
          </c:extLst>
        </c:ser>
        <c:ser>
          <c:idx val="16"/>
          <c:order val="8"/>
          <c:spPr>
            <a:ln w="22225">
              <a:noFill/>
              <a:prstDash val="dash"/>
            </a:ln>
          </c:spPr>
          <c:marker>
            <c:symbol val="none"/>
          </c:marker>
          <c:trendline>
            <c:spPr>
              <a:ln w="22225">
                <a:prstDash val="dash"/>
              </a:ln>
            </c:spPr>
            <c:trendlineType val="linear"/>
            <c:dispRSqr val="0"/>
            <c:dispEq val="0"/>
          </c:trendline>
          <c:xVal>
            <c:numRef>
              <c:f>stab.data!$K$107:$K$108</c:f>
              <c:numCache>
                <c:formatCode>General</c:formatCode>
                <c:ptCount val="2"/>
                <c:pt idx="0">
                  <c:v>3.8</c:v>
                </c:pt>
                <c:pt idx="1">
                  <c:v>15.5</c:v>
                </c:pt>
              </c:numCache>
            </c:numRef>
          </c:xVal>
          <c:yVal>
            <c:numRef>
              <c:f>stab.data!$L$107:$L$108</c:f>
              <c:numCache>
                <c:formatCode>0</c:formatCode>
                <c:ptCount val="2"/>
                <c:pt idx="0">
                  <c:v>1120.8433599999998</c:v>
                </c:pt>
                <c:pt idx="1">
                  <c:v>1019.3715999999999</c:v>
                </c:pt>
              </c:numCache>
            </c:numRef>
          </c:yVal>
          <c:smooth val="0"/>
          <c:extLst>
            <c:ext xmlns:c16="http://schemas.microsoft.com/office/drawing/2014/chart" uri="{C3380CC4-5D6E-409C-BE32-E72D297353CC}">
              <c16:uniqueId val="{00000010-1E78-4D39-A230-41D833FC0AF8}"/>
            </c:ext>
          </c:extLst>
        </c:ser>
        <c:ser>
          <c:idx val="18"/>
          <c:order val="9"/>
          <c:spPr>
            <a:ln w="28575">
              <a:noFill/>
            </a:ln>
          </c:spPr>
          <c:marker>
            <c:symbol val="circle"/>
            <c:size val="7"/>
            <c:spPr>
              <a:solidFill>
                <a:schemeClr val="tx1"/>
              </a:solidFill>
              <a:ln>
                <a:noFill/>
              </a:ln>
            </c:spPr>
          </c:marker>
          <c:xVal>
            <c:numRef>
              <c:f>'Amp-TB2 calc'!$E$4:$E$75</c:f>
              <c:numCache>
                <c:formatCode>General</c:formatCode>
                <c:ptCount val="72"/>
                <c:pt idx="2" formatCode="0.0">
                  <c:v>6.3</c:v>
                </c:pt>
                <c:pt idx="3" formatCode="0.0">
                  <c:v>5.7</c:v>
                </c:pt>
                <c:pt idx="4" formatCode="0.0">
                  <c:v>7</c:v>
                </c:pt>
                <c:pt idx="5" formatCode="0.0">
                  <c:v>6.5483493804931641</c:v>
                </c:pt>
                <c:pt idx="7" formatCode="0.0">
                  <c:v>5.8433055877685547</c:v>
                </c:pt>
                <c:pt idx="8" formatCode="0.0">
                  <c:v>5.04</c:v>
                </c:pt>
                <c:pt idx="14" formatCode="0.0">
                  <c:v>6.9</c:v>
                </c:pt>
                <c:pt idx="15" formatCode="0.0">
                  <c:v>6.8</c:v>
                </c:pt>
                <c:pt idx="16" formatCode="0.0">
                  <c:v>8.1999999999999993</c:v>
                </c:pt>
                <c:pt idx="19" formatCode="0.0">
                  <c:v>4.820960521697998</c:v>
                </c:pt>
                <c:pt idx="20" formatCode="0.0">
                  <c:v>5.9498987197875977</c:v>
                </c:pt>
                <c:pt idx="21" formatCode="0.0">
                  <c:v>6</c:v>
                </c:pt>
                <c:pt idx="22" formatCode="0.0">
                  <c:v>5.4</c:v>
                </c:pt>
                <c:pt idx="23" formatCode="0.0">
                  <c:v>4.7</c:v>
                </c:pt>
                <c:pt idx="24" formatCode="0.0">
                  <c:v>5.8406505404565365</c:v>
                </c:pt>
                <c:pt idx="25" formatCode="0.0">
                  <c:v>5.3478430062395717</c:v>
                </c:pt>
                <c:pt idx="26" formatCode="0.0">
                  <c:v>4.9736317350019306</c:v>
                </c:pt>
                <c:pt idx="27" formatCode="0.0">
                  <c:v>6.8253568598196921</c:v>
                </c:pt>
                <c:pt idx="28" formatCode="0.0">
                  <c:v>5.343649032290557</c:v>
                </c:pt>
                <c:pt idx="29" formatCode="0.0">
                  <c:v>5.5592211999739902</c:v>
                </c:pt>
                <c:pt idx="30" formatCode="0.0">
                  <c:v>6.8345048946650451</c:v>
                </c:pt>
                <c:pt idx="34" formatCode="0.0">
                  <c:v>7.0773959159851074</c:v>
                </c:pt>
                <c:pt idx="43" formatCode="0.0">
                  <c:v>9.82</c:v>
                </c:pt>
                <c:pt idx="44" formatCode="0.0">
                  <c:v>5.91</c:v>
                </c:pt>
                <c:pt idx="46" formatCode="0.0">
                  <c:v>9.19</c:v>
                </c:pt>
                <c:pt idx="47" formatCode="0.0">
                  <c:v>5.03</c:v>
                </c:pt>
                <c:pt idx="48" formatCode="0.0">
                  <c:v>4.0999999999999996</c:v>
                </c:pt>
                <c:pt idx="49" formatCode="0.0">
                  <c:v>4.2612720397534645</c:v>
                </c:pt>
                <c:pt idx="50" formatCode="0.0">
                  <c:v>8.0114421755396421</c:v>
                </c:pt>
                <c:pt idx="51" formatCode="0.0">
                  <c:v>6.56</c:v>
                </c:pt>
                <c:pt idx="52" formatCode="0.0">
                  <c:v>6.4715109261268111</c:v>
                </c:pt>
                <c:pt idx="53" formatCode="0.0">
                  <c:v>6.93</c:v>
                </c:pt>
                <c:pt idx="54" formatCode="0.0">
                  <c:v>2.84</c:v>
                </c:pt>
                <c:pt idx="55" formatCode="0.0">
                  <c:v>4.6799128726809158</c:v>
                </c:pt>
                <c:pt idx="56" formatCode="0.0">
                  <c:v>5.2445292472839355</c:v>
                </c:pt>
                <c:pt idx="57" formatCode="0.0">
                  <c:v>4.5999999999999996</c:v>
                </c:pt>
                <c:pt idx="58" formatCode="0.0">
                  <c:v>4.6192233333333332</c:v>
                </c:pt>
                <c:pt idx="59" formatCode="0.0">
                  <c:v>5.22</c:v>
                </c:pt>
                <c:pt idx="60" formatCode="0.0">
                  <c:v>5.9511834129090602</c:v>
                </c:pt>
                <c:pt idx="61" formatCode="0.0">
                  <c:v>6.0490337539755075</c:v>
                </c:pt>
                <c:pt idx="62" formatCode="0.0">
                  <c:v>4.0999999999999996</c:v>
                </c:pt>
                <c:pt idx="63" formatCode="0.0">
                  <c:v>5.9201801801801803</c:v>
                </c:pt>
                <c:pt idx="64" formatCode="0.0">
                  <c:v>5.21</c:v>
                </c:pt>
                <c:pt idx="65" formatCode="0.0">
                  <c:v>5.23</c:v>
                </c:pt>
                <c:pt idx="66" formatCode="0.0">
                  <c:v>6.4</c:v>
                </c:pt>
                <c:pt idx="67" formatCode="0.0">
                  <c:v>6.52</c:v>
                </c:pt>
                <c:pt idx="68" formatCode="0.0">
                  <c:v>2.72</c:v>
                </c:pt>
                <c:pt idx="69" formatCode="0.0">
                  <c:v>4.3</c:v>
                </c:pt>
              </c:numCache>
            </c:numRef>
          </c:xVal>
          <c:yVal>
            <c:numRef>
              <c:f>'Amp-TB2 calc'!$C$4:$C$75</c:f>
              <c:numCache>
                <c:formatCode>General</c:formatCode>
                <c:ptCount val="72"/>
                <c:pt idx="0">
                  <c:v>1050</c:v>
                </c:pt>
                <c:pt idx="1">
                  <c:v>1050</c:v>
                </c:pt>
                <c:pt idx="2">
                  <c:v>850</c:v>
                </c:pt>
                <c:pt idx="3">
                  <c:v>850</c:v>
                </c:pt>
                <c:pt idx="4">
                  <c:v>850</c:v>
                </c:pt>
                <c:pt idx="5">
                  <c:v>900</c:v>
                </c:pt>
                <c:pt idx="6">
                  <c:v>930</c:v>
                </c:pt>
                <c:pt idx="7">
                  <c:v>876</c:v>
                </c:pt>
                <c:pt idx="8">
                  <c:v>866</c:v>
                </c:pt>
                <c:pt idx="9">
                  <c:v>1000</c:v>
                </c:pt>
                <c:pt idx="10">
                  <c:v>1000</c:v>
                </c:pt>
                <c:pt idx="11">
                  <c:v>1040</c:v>
                </c:pt>
                <c:pt idx="12">
                  <c:v>1050</c:v>
                </c:pt>
                <c:pt idx="13">
                  <c:v>1050</c:v>
                </c:pt>
                <c:pt idx="14">
                  <c:v>945</c:v>
                </c:pt>
                <c:pt idx="15">
                  <c:v>949</c:v>
                </c:pt>
                <c:pt idx="16">
                  <c:v>949</c:v>
                </c:pt>
                <c:pt idx="17">
                  <c:v>870</c:v>
                </c:pt>
                <c:pt idx="18">
                  <c:v>850</c:v>
                </c:pt>
                <c:pt idx="19">
                  <c:v>825</c:v>
                </c:pt>
                <c:pt idx="20">
                  <c:v>840</c:v>
                </c:pt>
                <c:pt idx="21">
                  <c:v>875</c:v>
                </c:pt>
                <c:pt idx="22">
                  <c:v>900</c:v>
                </c:pt>
                <c:pt idx="23">
                  <c:v>850</c:v>
                </c:pt>
                <c:pt idx="24">
                  <c:v>1000</c:v>
                </c:pt>
                <c:pt idx="25">
                  <c:v>850</c:v>
                </c:pt>
                <c:pt idx="26">
                  <c:v>850</c:v>
                </c:pt>
                <c:pt idx="27">
                  <c:v>850</c:v>
                </c:pt>
                <c:pt idx="28">
                  <c:v>850</c:v>
                </c:pt>
                <c:pt idx="29">
                  <c:v>850</c:v>
                </c:pt>
                <c:pt idx="30">
                  <c:v>850</c:v>
                </c:pt>
                <c:pt idx="31">
                  <c:v>950</c:v>
                </c:pt>
                <c:pt idx="32">
                  <c:v>1050</c:v>
                </c:pt>
                <c:pt idx="33">
                  <c:v>1050</c:v>
                </c:pt>
                <c:pt idx="34">
                  <c:v>870</c:v>
                </c:pt>
                <c:pt idx="35">
                  <c:v>1110</c:v>
                </c:pt>
                <c:pt idx="36">
                  <c:v>1090</c:v>
                </c:pt>
                <c:pt idx="37">
                  <c:v>860</c:v>
                </c:pt>
                <c:pt idx="38">
                  <c:v>850</c:v>
                </c:pt>
                <c:pt idx="39">
                  <c:v>850</c:v>
                </c:pt>
                <c:pt idx="40">
                  <c:v>1025</c:v>
                </c:pt>
                <c:pt idx="41">
                  <c:v>1050</c:v>
                </c:pt>
                <c:pt idx="42">
                  <c:v>1050</c:v>
                </c:pt>
                <c:pt idx="43">
                  <c:v>1000</c:v>
                </c:pt>
                <c:pt idx="44">
                  <c:v>1075</c:v>
                </c:pt>
                <c:pt idx="45">
                  <c:v>900</c:v>
                </c:pt>
                <c:pt idx="46">
                  <c:v>950</c:v>
                </c:pt>
                <c:pt idx="47">
                  <c:v>1000</c:v>
                </c:pt>
                <c:pt idx="48">
                  <c:v>1000</c:v>
                </c:pt>
                <c:pt idx="49">
                  <c:v>1000</c:v>
                </c:pt>
                <c:pt idx="50">
                  <c:v>900</c:v>
                </c:pt>
                <c:pt idx="51">
                  <c:v>950</c:v>
                </c:pt>
                <c:pt idx="52">
                  <c:v>950</c:v>
                </c:pt>
                <c:pt idx="53">
                  <c:v>960</c:v>
                </c:pt>
                <c:pt idx="54">
                  <c:v>1040</c:v>
                </c:pt>
                <c:pt idx="55">
                  <c:v>960</c:v>
                </c:pt>
                <c:pt idx="56">
                  <c:v>850</c:v>
                </c:pt>
                <c:pt idx="57">
                  <c:v>800</c:v>
                </c:pt>
                <c:pt idx="58">
                  <c:v>1130</c:v>
                </c:pt>
                <c:pt idx="59">
                  <c:v>1100</c:v>
                </c:pt>
                <c:pt idx="60">
                  <c:v>945</c:v>
                </c:pt>
                <c:pt idx="61">
                  <c:v>975</c:v>
                </c:pt>
                <c:pt idx="62">
                  <c:v>1035</c:v>
                </c:pt>
                <c:pt idx="63">
                  <c:v>995</c:v>
                </c:pt>
                <c:pt idx="64">
                  <c:v>990</c:v>
                </c:pt>
                <c:pt idx="65">
                  <c:v>990</c:v>
                </c:pt>
                <c:pt idx="66">
                  <c:v>975</c:v>
                </c:pt>
                <c:pt idx="67">
                  <c:v>885</c:v>
                </c:pt>
                <c:pt idx="68">
                  <c:v>1000</c:v>
                </c:pt>
                <c:pt idx="69">
                  <c:v>1000</c:v>
                </c:pt>
                <c:pt idx="70">
                  <c:v>1060</c:v>
                </c:pt>
                <c:pt idx="71">
                  <c:v>1020</c:v>
                </c:pt>
              </c:numCache>
            </c:numRef>
          </c:yVal>
          <c:smooth val="0"/>
          <c:extLst>
            <c:ext xmlns:c16="http://schemas.microsoft.com/office/drawing/2014/chart" uri="{C3380CC4-5D6E-409C-BE32-E72D297353CC}">
              <c16:uniqueId val="{00000011-1E78-4D39-A230-41D833FC0AF8}"/>
            </c:ext>
          </c:extLst>
        </c:ser>
        <c:ser>
          <c:idx val="17"/>
          <c:order val="10"/>
          <c:tx>
            <c:v>recent published data</c:v>
          </c:tx>
          <c:spPr>
            <a:ln w="28575">
              <a:noFill/>
            </a:ln>
          </c:spPr>
          <c:marker>
            <c:symbol val="circle"/>
            <c:size val="7"/>
            <c:spPr>
              <a:solidFill>
                <a:srgbClr val="FF0000"/>
              </a:solidFill>
              <a:ln>
                <a:noFill/>
              </a:ln>
            </c:spPr>
          </c:marker>
          <c:errBars>
            <c:errDir val="y"/>
            <c:errBarType val="both"/>
            <c:errValType val="fixedVal"/>
            <c:noEndCap val="0"/>
            <c:val val="1"/>
          </c:errBars>
          <c:xVal>
            <c:numRef>
              <c:f>'Amp-TB2 calc'!$E$64:$E$71</c:f>
              <c:numCache>
                <c:formatCode>0.0</c:formatCode>
                <c:ptCount val="8"/>
                <c:pt idx="0">
                  <c:v>5.9511834129090602</c:v>
                </c:pt>
                <c:pt idx="1">
                  <c:v>6.0490337539755075</c:v>
                </c:pt>
                <c:pt idx="2">
                  <c:v>4.0999999999999996</c:v>
                </c:pt>
                <c:pt idx="3">
                  <c:v>5.9201801801801803</c:v>
                </c:pt>
                <c:pt idx="4">
                  <c:v>5.21</c:v>
                </c:pt>
                <c:pt idx="5">
                  <c:v>5.23</c:v>
                </c:pt>
                <c:pt idx="6">
                  <c:v>6.4</c:v>
                </c:pt>
                <c:pt idx="7">
                  <c:v>6.52</c:v>
                </c:pt>
              </c:numCache>
            </c:numRef>
          </c:xVal>
          <c:yVal>
            <c:numRef>
              <c:f>'Amp-TB2 calc'!$C$64:$C$71</c:f>
              <c:numCache>
                <c:formatCode>General</c:formatCode>
                <c:ptCount val="8"/>
                <c:pt idx="0">
                  <c:v>945</c:v>
                </c:pt>
                <c:pt idx="1">
                  <c:v>975</c:v>
                </c:pt>
                <c:pt idx="2">
                  <c:v>1035</c:v>
                </c:pt>
                <c:pt idx="3">
                  <c:v>995</c:v>
                </c:pt>
                <c:pt idx="4">
                  <c:v>990</c:v>
                </c:pt>
                <c:pt idx="5">
                  <c:v>990</c:v>
                </c:pt>
                <c:pt idx="6">
                  <c:v>975</c:v>
                </c:pt>
                <c:pt idx="7">
                  <c:v>885</c:v>
                </c:pt>
              </c:numCache>
            </c:numRef>
          </c:yVal>
          <c:smooth val="0"/>
          <c:extLst>
            <c:ext xmlns:c16="http://schemas.microsoft.com/office/drawing/2014/chart" uri="{C3380CC4-5D6E-409C-BE32-E72D297353CC}">
              <c16:uniqueId val="{00000012-1E78-4D39-A230-41D833FC0AF8}"/>
            </c:ext>
          </c:extLst>
        </c:ser>
        <c:ser>
          <c:idx val="19"/>
          <c:order val="11"/>
          <c:spPr>
            <a:ln w="28575">
              <a:noFill/>
            </a:ln>
          </c:spPr>
          <c:marker>
            <c:symbol val="circle"/>
            <c:size val="7"/>
            <c:spPr>
              <a:solidFill>
                <a:srgbClr val="FF0000"/>
              </a:solidFill>
              <a:ln>
                <a:noFill/>
              </a:ln>
            </c:spPr>
          </c:marker>
          <c:xVal>
            <c:numRef>
              <c:f>'Amp-TB2 calc'!$E$64:$E$70</c:f>
              <c:numCache>
                <c:formatCode>0.0</c:formatCode>
                <c:ptCount val="7"/>
                <c:pt idx="0">
                  <c:v>5.9511834129090602</c:v>
                </c:pt>
                <c:pt idx="1">
                  <c:v>6.0490337539755075</c:v>
                </c:pt>
                <c:pt idx="2">
                  <c:v>4.0999999999999996</c:v>
                </c:pt>
                <c:pt idx="3">
                  <c:v>5.9201801801801803</c:v>
                </c:pt>
                <c:pt idx="4">
                  <c:v>5.21</c:v>
                </c:pt>
                <c:pt idx="5">
                  <c:v>5.23</c:v>
                </c:pt>
                <c:pt idx="6">
                  <c:v>6.4</c:v>
                </c:pt>
              </c:numCache>
            </c:numRef>
          </c:xVal>
          <c:yVal>
            <c:numRef>
              <c:f>'Amp-TB2 calc'!$C$64:$C$70</c:f>
              <c:numCache>
                <c:formatCode>General</c:formatCode>
                <c:ptCount val="7"/>
                <c:pt idx="0">
                  <c:v>945</c:v>
                </c:pt>
                <c:pt idx="1">
                  <c:v>975</c:v>
                </c:pt>
                <c:pt idx="2">
                  <c:v>1035</c:v>
                </c:pt>
                <c:pt idx="3">
                  <c:v>995</c:v>
                </c:pt>
                <c:pt idx="4">
                  <c:v>990</c:v>
                </c:pt>
                <c:pt idx="5">
                  <c:v>990</c:v>
                </c:pt>
                <c:pt idx="6">
                  <c:v>975</c:v>
                </c:pt>
              </c:numCache>
            </c:numRef>
          </c:yVal>
          <c:smooth val="0"/>
          <c:extLst>
            <c:ext xmlns:c16="http://schemas.microsoft.com/office/drawing/2014/chart" uri="{C3380CC4-5D6E-409C-BE32-E72D297353CC}">
              <c16:uniqueId val="{00000013-1E78-4D39-A230-41D833FC0AF8}"/>
            </c:ext>
          </c:extLst>
        </c:ser>
        <c:ser>
          <c:idx val="20"/>
          <c:order val="12"/>
          <c:spPr>
            <a:ln w="28575">
              <a:noFill/>
            </a:ln>
          </c:spPr>
          <c:marker>
            <c:symbol val="circle"/>
            <c:size val="7"/>
            <c:spPr>
              <a:solidFill>
                <a:srgbClr val="FF0000"/>
              </a:solidFill>
              <a:ln>
                <a:noFill/>
              </a:ln>
            </c:spPr>
          </c:marker>
          <c:xVal>
            <c:numRef>
              <c:f>'Amp-TB2 calc'!$E$66:$E$67</c:f>
              <c:numCache>
                <c:formatCode>0.0</c:formatCode>
                <c:ptCount val="2"/>
                <c:pt idx="0">
                  <c:v>4.0999999999999996</c:v>
                </c:pt>
                <c:pt idx="1">
                  <c:v>5.9201801801801803</c:v>
                </c:pt>
              </c:numCache>
            </c:numRef>
          </c:xVal>
          <c:yVal>
            <c:numRef>
              <c:f>'Amp-TB2 calc'!$C$66:$C$67</c:f>
              <c:numCache>
                <c:formatCode>General</c:formatCode>
                <c:ptCount val="2"/>
                <c:pt idx="0">
                  <c:v>1035</c:v>
                </c:pt>
                <c:pt idx="1">
                  <c:v>995</c:v>
                </c:pt>
              </c:numCache>
            </c:numRef>
          </c:yVal>
          <c:smooth val="0"/>
          <c:extLst>
            <c:ext xmlns:c16="http://schemas.microsoft.com/office/drawing/2014/chart" uri="{C3380CC4-5D6E-409C-BE32-E72D297353CC}">
              <c16:uniqueId val="{00000014-1E78-4D39-A230-41D833FC0AF8}"/>
            </c:ext>
          </c:extLst>
        </c:ser>
        <c:dLbls>
          <c:showLegendKey val="0"/>
          <c:showVal val="0"/>
          <c:showCatName val="0"/>
          <c:showSerName val="0"/>
          <c:showPercent val="0"/>
          <c:showBubbleSize val="0"/>
        </c:dLbls>
        <c:axId val="110876160"/>
        <c:axId val="110878720"/>
      </c:scatterChart>
      <c:valAx>
        <c:axId val="110876160"/>
        <c:scaling>
          <c:orientation val="minMax"/>
        </c:scaling>
        <c:delete val="0"/>
        <c:axPos val="b"/>
        <c:title>
          <c:tx>
            <c:rich>
              <a:bodyPr/>
              <a:lstStyle/>
              <a:p>
                <a:pPr>
                  <a:defRPr sz="1400" b="1"/>
                </a:pPr>
                <a:r>
                  <a:rPr lang="en-US" sz="1400" b="1"/>
                  <a:t>H</a:t>
                </a:r>
                <a:r>
                  <a:rPr lang="en-US" sz="1400" b="1" baseline="-25000"/>
                  <a:t>2</a:t>
                </a:r>
                <a:r>
                  <a:rPr lang="en-US" sz="1400" b="1"/>
                  <a:t>O</a:t>
                </a:r>
                <a:r>
                  <a:rPr lang="en-US" sz="1400" b="1" baseline="-25000"/>
                  <a:t>melt</a:t>
                </a:r>
                <a:r>
                  <a:rPr lang="en-US" sz="1400" b="1"/>
                  <a:t> (wt%)</a:t>
                </a:r>
              </a:p>
            </c:rich>
          </c:tx>
          <c:layout>
            <c:manualLayout>
              <c:xMode val="edge"/>
              <c:yMode val="edge"/>
              <c:x val="0.45692792408965138"/>
              <c:y val="0.88632737234376313"/>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0878720"/>
        <c:crosses val="autoZero"/>
        <c:crossBetween val="midCat"/>
        <c:majorUnit val="2"/>
        <c:minorUnit val="1"/>
      </c:valAx>
      <c:valAx>
        <c:axId val="110878720"/>
        <c:scaling>
          <c:orientation val="minMax"/>
          <c:min val="700"/>
        </c:scaling>
        <c:delete val="0"/>
        <c:axPos val="l"/>
        <c:title>
          <c:tx>
            <c:rich>
              <a:bodyPr/>
              <a:lstStyle/>
              <a:p>
                <a:pPr>
                  <a:defRPr sz="1400" b="1"/>
                </a:pPr>
                <a:r>
                  <a:rPr lang="en-US" sz="1400" b="1"/>
                  <a:t>T (°C)</a:t>
                </a:r>
              </a:p>
            </c:rich>
          </c:tx>
          <c:layout>
            <c:manualLayout>
              <c:xMode val="edge"/>
              <c:yMode val="edge"/>
              <c:x val="3.206518022922504E-2"/>
              <c:y val="0.37319039201732435"/>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0876160"/>
        <c:crosses val="autoZero"/>
        <c:crossBetween val="midCat"/>
        <c:majorUnit val="100"/>
        <c:minorUnit val="50"/>
      </c:valAx>
      <c:spPr>
        <a:solidFill>
          <a:srgbClr val="FFFFFF"/>
        </a:solidFill>
        <a:ln w="12700">
          <a:solidFill>
            <a:schemeClr val="tx1"/>
          </a:solidFill>
          <a:prstDash val="solid"/>
        </a:ln>
      </c:spPr>
    </c:plotArea>
    <c:plotVisOnly val="1"/>
    <c:dispBlanksAs val="gap"/>
    <c:showDLblsOverMax val="0"/>
  </c:chart>
  <c:spPr>
    <a:solidFill>
      <a:srgbClr val="FFFFFF"/>
    </a:solidFill>
    <a:ln w="3175">
      <a:noFill/>
      <a:prstDash val="solid"/>
    </a:ln>
  </c:spPr>
  <c:txPr>
    <a:bodyPr/>
    <a:lstStyle/>
    <a:p>
      <a:pPr>
        <a:defRPr sz="1025" b="0" i="0" u="none" strike="noStrike" baseline="0">
          <a:solidFill>
            <a:srgbClr val="000000"/>
          </a:solidFill>
          <a:latin typeface="Palatino Linotype" pitchFamily="18" charset="0"/>
          <a:ea typeface="Arial"/>
          <a:cs typeface="Times New Roman" panose="02020603050405020304" pitchFamily="18" charset="0"/>
        </a:defRPr>
      </a:pPr>
      <a:endParaRPr lang="en-US"/>
    </a:p>
  </c:txPr>
  <c:printSettings>
    <c:headerFooter alignWithMargins="0"/>
    <c:pageMargins b="1" l="0.75000000000000255" r="0.75000000000000255" t="1.55" header="0.5" footer="0.5"/>
    <c:pageSetup paperSize="9" orientation="portrait"/>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19009194495606"/>
          <c:y val="6.506223129002181E-2"/>
          <c:w val="0.79571900521419525"/>
          <c:h val="0.7638787895902317"/>
        </c:manualLayout>
      </c:layout>
      <c:scatterChart>
        <c:scatterStyle val="lineMarker"/>
        <c:varyColors val="0"/>
        <c:ser>
          <c:idx val="12"/>
          <c:order val="0"/>
          <c:spPr>
            <a:ln w="28575">
              <a:solidFill>
                <a:srgbClr val="79E23E"/>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stab.data!$B$22:$P$22</c:f>
              <c:numCache>
                <c:formatCode>General</c:formatCode>
                <c:ptCount val="15"/>
                <c:pt idx="0">
                  <c:v>-3.3136572890025588</c:v>
                </c:pt>
                <c:pt idx="1">
                  <c:v>-3.4402046360653427</c:v>
                </c:pt>
                <c:pt idx="2">
                  <c:v>-3.7645268110476611</c:v>
                </c:pt>
                <c:pt idx="3">
                  <c:v>-4.1007102366236339</c:v>
                </c:pt>
                <c:pt idx="4">
                  <c:v>-4.3786408343540071</c:v>
                </c:pt>
                <c:pt idx="5">
                  <c:v>-4.7378784555458893</c:v>
                </c:pt>
                <c:pt idx="6">
                  <c:v>-5.1109632656207848</c:v>
                </c:pt>
                <c:pt idx="7">
                  <c:v>-5.4987116299178558</c:v>
                </c:pt>
                <c:pt idx="8">
                  <c:v>-5.9020053722487251</c:v>
                </c:pt>
                <c:pt idx="9">
                  <c:v>-6.759124587562126</c:v>
                </c:pt>
                <c:pt idx="10">
                  <c:v>-7.6909610774528163</c:v>
                </c:pt>
                <c:pt idx="11">
                  <c:v>-8.7077300277992951</c:v>
                </c:pt>
                <c:pt idx="12">
                  <c:v>-9.8215976698658256</c:v>
                </c:pt>
                <c:pt idx="13">
                  <c:v>-12.402139048725124</c:v>
                </c:pt>
                <c:pt idx="14">
                  <c:v>-15.591909343091546</c:v>
                </c:pt>
              </c:numCache>
            </c:numRef>
          </c:yVal>
          <c:smooth val="1"/>
          <c:extLst>
            <c:ext xmlns:c16="http://schemas.microsoft.com/office/drawing/2014/chart" uri="{C3380CC4-5D6E-409C-BE32-E72D297353CC}">
              <c16:uniqueId val="{00000000-B5F8-4FDB-9B2E-8018D7876041}"/>
            </c:ext>
          </c:extLst>
        </c:ser>
        <c:ser>
          <c:idx val="13"/>
          <c:order val="1"/>
          <c:spPr>
            <a:ln w="25400">
              <a:solidFill>
                <a:schemeClr val="tx1"/>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stab.data!$B$21:$P$21</c:f>
              <c:numCache>
                <c:formatCode>General</c:formatCode>
                <c:ptCount val="15"/>
                <c:pt idx="0">
                  <c:v>-8.201800520568181</c:v>
                </c:pt>
                <c:pt idx="1">
                  <c:v>-8.3214505075574134</c:v>
                </c:pt>
                <c:pt idx="2">
                  <c:v>-8.6282096441995471</c:v>
                </c:pt>
                <c:pt idx="3">
                  <c:v>-8.9463557499270898</c:v>
                </c:pt>
                <c:pt idx="4">
                  <c:v>-9.2094993571098662</c:v>
                </c:pt>
                <c:pt idx="5">
                  <c:v>-9.5497859450722995</c:v>
                </c:pt>
                <c:pt idx="6">
                  <c:v>-9.9033757223547632</c:v>
                </c:pt>
                <c:pt idx="7">
                  <c:v>-10.271056647897264</c:v>
                </c:pt>
                <c:pt idx="8">
                  <c:v>-10.653680008380617</c:v>
                </c:pt>
                <c:pt idx="9">
                  <c:v>-11.467515549675642</c:v>
                </c:pt>
                <c:pt idx="10">
                  <c:v>-12.353226996091148</c:v>
                </c:pt>
                <c:pt idx="11">
                  <c:v>-13.320683557529978</c:v>
                </c:pt>
                <c:pt idx="12">
                  <c:v>-14.381643471455877</c:v>
                </c:pt>
                <c:pt idx="13">
                  <c:v>-16.843547088947457</c:v>
                </c:pt>
                <c:pt idx="14">
                  <c:v>-19.893060136849414</c:v>
                </c:pt>
              </c:numCache>
            </c:numRef>
          </c:yVal>
          <c:smooth val="1"/>
          <c:extLst>
            <c:ext xmlns:c16="http://schemas.microsoft.com/office/drawing/2014/chart" uri="{C3380CC4-5D6E-409C-BE32-E72D297353CC}">
              <c16:uniqueId val="{00000001-B5F8-4FDB-9B2E-8018D7876041}"/>
            </c:ext>
          </c:extLst>
        </c:ser>
        <c:ser>
          <c:idx val="6"/>
          <c:order val="2"/>
          <c:spPr>
            <a:ln w="15875">
              <a:solidFill>
                <a:srgbClr val="FF0000"/>
              </a:solidFill>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stab.data!$B$23:$P$23</c:f>
              <c:numCache>
                <c:formatCode>General</c:formatCode>
                <c:ptCount val="15"/>
                <c:pt idx="0">
                  <c:v>-8.8359182361319544</c:v>
                </c:pt>
                <c:pt idx="1">
                  <c:v>-8.9604673703719353</c:v>
                </c:pt>
                <c:pt idx="2">
                  <c:v>-9.2789879340169605</c:v>
                </c:pt>
                <c:pt idx="3">
                  <c:v>-9.6082171541118448</c:v>
                </c:pt>
                <c:pt idx="4">
                  <c:v>-9.8797548162693722</c:v>
                </c:pt>
                <c:pt idx="5">
                  <c:v>-10.229966653663332</c:v>
                </c:pt>
                <c:pt idx="6">
                  <c:v>-10.592881241904538</c:v>
                </c:pt>
                <c:pt idx="7">
                  <c:v>-10.969323545811346</c:v>
                </c:pt>
                <c:pt idx="8">
                  <c:v>-11.360187728543615</c:v>
                </c:pt>
                <c:pt idx="9">
                  <c:v>-12.189148889299613</c:v>
                </c:pt>
                <c:pt idx="10">
                  <c:v>-13.088602348613366</c:v>
                </c:pt>
                <c:pt idx="11">
                  <c:v>-14.06906751443676</c:v>
                </c:pt>
                <c:pt idx="12">
                  <c:v>-15.143157243227545</c:v>
                </c:pt>
                <c:pt idx="13">
                  <c:v>-17.636527351938213</c:v>
                </c:pt>
                <c:pt idx="14">
                  <c:v>-20.736813733671614</c:v>
                </c:pt>
              </c:numCache>
            </c:numRef>
          </c:yVal>
          <c:smooth val="1"/>
          <c:extLst>
            <c:ext xmlns:c16="http://schemas.microsoft.com/office/drawing/2014/chart" uri="{C3380CC4-5D6E-409C-BE32-E72D297353CC}">
              <c16:uniqueId val="{00000002-B5F8-4FDB-9B2E-8018D7876041}"/>
            </c:ext>
          </c:extLst>
        </c:ser>
        <c:ser>
          <c:idx val="8"/>
          <c:order val="3"/>
          <c:spPr>
            <a:ln w="28575">
              <a:solidFill>
                <a:schemeClr val="accent6">
                  <a:lumMod val="50000"/>
                </a:schemeClr>
              </a:solidFill>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stab.data!$B$24:$P$24</c:f>
              <c:numCache>
                <c:formatCode>General</c:formatCode>
                <c:ptCount val="15"/>
                <c:pt idx="0">
                  <c:v>-10.712782293381913</c:v>
                </c:pt>
                <c:pt idx="1">
                  <c:v>-10.818895141657549</c:v>
                </c:pt>
                <c:pt idx="2">
                  <c:v>-11.090846711920411</c:v>
                </c:pt>
                <c:pt idx="3">
                  <c:v>-11.37274421241268</c:v>
                </c:pt>
                <c:pt idx="4">
                  <c:v>-11.605795382845264</c:v>
                </c:pt>
                <c:pt idx="5">
                  <c:v>-11.907024354271451</c:v>
                </c:pt>
                <c:pt idx="6">
                  <c:v>-12.219864510657981</c:v>
                </c:pt>
                <c:pt idx="7">
                  <c:v>-12.54500039303541</c:v>
                </c:pt>
                <c:pt idx="8">
                  <c:v>-12.883171430862367</c:v>
                </c:pt>
                <c:pt idx="9">
                  <c:v>-13.601885519776133</c:v>
                </c:pt>
                <c:pt idx="10">
                  <c:v>-14.383251754347731</c:v>
                </c:pt>
                <c:pt idx="11">
                  <c:v>-15.235835801850248</c:v>
                </c:pt>
                <c:pt idx="12">
                  <c:v>-16.169839325789045</c:v>
                </c:pt>
                <c:pt idx="13">
                  <c:v>-18.333682362878108</c:v>
                </c:pt>
                <c:pt idx="14">
                  <c:v>-21.00837779614</c:v>
                </c:pt>
              </c:numCache>
            </c:numRef>
          </c:yVal>
          <c:smooth val="1"/>
          <c:extLst>
            <c:ext xmlns:c16="http://schemas.microsoft.com/office/drawing/2014/chart" uri="{C3380CC4-5D6E-409C-BE32-E72D297353CC}">
              <c16:uniqueId val="{00000003-B5F8-4FDB-9B2E-8018D7876041}"/>
            </c:ext>
          </c:extLst>
        </c:ser>
        <c:ser>
          <c:idx val="0"/>
          <c:order val="4"/>
          <c:spPr>
            <a:ln w="19050">
              <a:solidFill>
                <a:schemeClr val="tx1"/>
              </a:solidFill>
              <a:prstDash val="lgDash"/>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stab.data!$B$28:$P$28</c:f>
              <c:numCache>
                <c:formatCode>General</c:formatCode>
                <c:ptCount val="15"/>
                <c:pt idx="0">
                  <c:v>-5.201800520568181</c:v>
                </c:pt>
                <c:pt idx="1">
                  <c:v>-5.3214505075574134</c:v>
                </c:pt>
                <c:pt idx="2">
                  <c:v>-5.6282096441995471</c:v>
                </c:pt>
                <c:pt idx="3">
                  <c:v>-5.9463557499270898</c:v>
                </c:pt>
                <c:pt idx="4">
                  <c:v>-6.2094993571098662</c:v>
                </c:pt>
                <c:pt idx="5">
                  <c:v>-6.5497859450722995</c:v>
                </c:pt>
                <c:pt idx="6">
                  <c:v>-6.9033757223547632</c:v>
                </c:pt>
                <c:pt idx="7">
                  <c:v>-7.2710566478972645</c:v>
                </c:pt>
                <c:pt idx="8">
                  <c:v>-7.6536800083806167</c:v>
                </c:pt>
                <c:pt idx="9">
                  <c:v>-8.4675155496756425</c:v>
                </c:pt>
                <c:pt idx="10">
                  <c:v>-9.3532269960911485</c:v>
                </c:pt>
                <c:pt idx="11">
                  <c:v>-10.320683557529978</c:v>
                </c:pt>
                <c:pt idx="12">
                  <c:v>-11.381643471455877</c:v>
                </c:pt>
                <c:pt idx="13">
                  <c:v>-13.843547088947457</c:v>
                </c:pt>
                <c:pt idx="14">
                  <c:v>-16.893060136849414</c:v>
                </c:pt>
              </c:numCache>
            </c:numRef>
          </c:yVal>
          <c:smooth val="0"/>
          <c:extLst>
            <c:ext xmlns:c16="http://schemas.microsoft.com/office/drawing/2014/chart" uri="{C3380CC4-5D6E-409C-BE32-E72D297353CC}">
              <c16:uniqueId val="{00000004-B5F8-4FDB-9B2E-8018D7876041}"/>
            </c:ext>
          </c:extLst>
        </c:ser>
        <c:ser>
          <c:idx val="1"/>
          <c:order val="5"/>
          <c:spPr>
            <a:ln>
              <a:noFill/>
            </a:ln>
          </c:spPr>
          <c:marker>
            <c:symbol val="circle"/>
            <c:size val="7"/>
            <c:spPr>
              <a:solidFill>
                <a:schemeClr val="tx1"/>
              </a:solidFill>
              <a:ln>
                <a:solidFill>
                  <a:prstClr val="black"/>
                </a:solidFill>
              </a:ln>
            </c:spPr>
          </c:marker>
          <c:xVal>
            <c:numRef>
              <c:f>'Amp-TB2 calc'!$C$4:$C$75</c:f>
              <c:numCache>
                <c:formatCode>General</c:formatCode>
                <c:ptCount val="72"/>
                <c:pt idx="0">
                  <c:v>1050</c:v>
                </c:pt>
                <c:pt idx="1">
                  <c:v>1050</c:v>
                </c:pt>
                <c:pt idx="2">
                  <c:v>850</c:v>
                </c:pt>
                <c:pt idx="3">
                  <c:v>850</c:v>
                </c:pt>
                <c:pt idx="4">
                  <c:v>850</c:v>
                </c:pt>
                <c:pt idx="5">
                  <c:v>900</c:v>
                </c:pt>
                <c:pt idx="6">
                  <c:v>930</c:v>
                </c:pt>
                <c:pt idx="7">
                  <c:v>876</c:v>
                </c:pt>
                <c:pt idx="8">
                  <c:v>866</c:v>
                </c:pt>
                <c:pt idx="9">
                  <c:v>1000</c:v>
                </c:pt>
                <c:pt idx="10">
                  <c:v>1000</c:v>
                </c:pt>
                <c:pt idx="11">
                  <c:v>1040</c:v>
                </c:pt>
                <c:pt idx="12">
                  <c:v>1050</c:v>
                </c:pt>
                <c:pt idx="13">
                  <c:v>1050</c:v>
                </c:pt>
                <c:pt idx="14">
                  <c:v>945</c:v>
                </c:pt>
                <c:pt idx="15">
                  <c:v>949</c:v>
                </c:pt>
                <c:pt idx="16">
                  <c:v>949</c:v>
                </c:pt>
                <c:pt idx="17">
                  <c:v>870</c:v>
                </c:pt>
                <c:pt idx="18">
                  <c:v>850</c:v>
                </c:pt>
                <c:pt idx="19">
                  <c:v>825</c:v>
                </c:pt>
                <c:pt idx="20">
                  <c:v>840</c:v>
                </c:pt>
                <c:pt idx="21">
                  <c:v>875</c:v>
                </c:pt>
                <c:pt idx="22">
                  <c:v>900</c:v>
                </c:pt>
                <c:pt idx="23">
                  <c:v>850</c:v>
                </c:pt>
                <c:pt idx="24">
                  <c:v>1000</c:v>
                </c:pt>
                <c:pt idx="25">
                  <c:v>850</c:v>
                </c:pt>
                <c:pt idx="26">
                  <c:v>850</c:v>
                </c:pt>
                <c:pt idx="27">
                  <c:v>850</c:v>
                </c:pt>
                <c:pt idx="28">
                  <c:v>850</c:v>
                </c:pt>
                <c:pt idx="29">
                  <c:v>850</c:v>
                </c:pt>
                <c:pt idx="30">
                  <c:v>850</c:v>
                </c:pt>
                <c:pt idx="31">
                  <c:v>950</c:v>
                </c:pt>
                <c:pt idx="32">
                  <c:v>1050</c:v>
                </c:pt>
                <c:pt idx="33">
                  <c:v>1050</c:v>
                </c:pt>
                <c:pt idx="34">
                  <c:v>870</c:v>
                </c:pt>
                <c:pt idx="35">
                  <c:v>1110</c:v>
                </c:pt>
                <c:pt idx="36">
                  <c:v>1090</c:v>
                </c:pt>
                <c:pt idx="37">
                  <c:v>860</c:v>
                </c:pt>
                <c:pt idx="38">
                  <c:v>850</c:v>
                </c:pt>
                <c:pt idx="39">
                  <c:v>850</c:v>
                </c:pt>
                <c:pt idx="40">
                  <c:v>1025</c:v>
                </c:pt>
                <c:pt idx="41">
                  <c:v>1050</c:v>
                </c:pt>
                <c:pt idx="42">
                  <c:v>1050</c:v>
                </c:pt>
                <c:pt idx="43">
                  <c:v>1000</c:v>
                </c:pt>
                <c:pt idx="44">
                  <c:v>1075</c:v>
                </c:pt>
                <c:pt idx="45">
                  <c:v>900</c:v>
                </c:pt>
                <c:pt idx="46">
                  <c:v>950</c:v>
                </c:pt>
                <c:pt idx="47">
                  <c:v>1000</c:v>
                </c:pt>
                <c:pt idx="48">
                  <c:v>1000</c:v>
                </c:pt>
                <c:pt idx="49">
                  <c:v>1000</c:v>
                </c:pt>
                <c:pt idx="50">
                  <c:v>900</c:v>
                </c:pt>
                <c:pt idx="51">
                  <c:v>950</c:v>
                </c:pt>
                <c:pt idx="52">
                  <c:v>950</c:v>
                </c:pt>
                <c:pt idx="53">
                  <c:v>960</c:v>
                </c:pt>
                <c:pt idx="54">
                  <c:v>1040</c:v>
                </c:pt>
                <c:pt idx="55">
                  <c:v>960</c:v>
                </c:pt>
                <c:pt idx="56">
                  <c:v>850</c:v>
                </c:pt>
                <c:pt idx="57">
                  <c:v>800</c:v>
                </c:pt>
                <c:pt idx="58">
                  <c:v>1130</c:v>
                </c:pt>
                <c:pt idx="59">
                  <c:v>1100</c:v>
                </c:pt>
                <c:pt idx="60">
                  <c:v>945</c:v>
                </c:pt>
                <c:pt idx="61">
                  <c:v>975</c:v>
                </c:pt>
                <c:pt idx="62">
                  <c:v>1035</c:v>
                </c:pt>
                <c:pt idx="63">
                  <c:v>995</c:v>
                </c:pt>
                <c:pt idx="64">
                  <c:v>990</c:v>
                </c:pt>
                <c:pt idx="65">
                  <c:v>990</c:v>
                </c:pt>
                <c:pt idx="66">
                  <c:v>975</c:v>
                </c:pt>
                <c:pt idx="67">
                  <c:v>885</c:v>
                </c:pt>
                <c:pt idx="68">
                  <c:v>1000</c:v>
                </c:pt>
                <c:pt idx="69">
                  <c:v>1000</c:v>
                </c:pt>
                <c:pt idx="70">
                  <c:v>1060</c:v>
                </c:pt>
                <c:pt idx="71">
                  <c:v>1020</c:v>
                </c:pt>
              </c:numCache>
            </c:numRef>
          </c:xVal>
          <c:yVal>
            <c:numRef>
              <c:f>'Amp-TB2 calc'!$G$4:$G$75</c:f>
              <c:numCache>
                <c:formatCode>General</c:formatCode>
                <c:ptCount val="72"/>
                <c:pt idx="2" formatCode="0.0">
                  <c:v>-11.594938719083462</c:v>
                </c:pt>
                <c:pt idx="3" formatCode="0.0">
                  <c:v>-11.596251385044113</c:v>
                </c:pt>
                <c:pt idx="4" formatCode="0.0">
                  <c:v>-11.799834018016991</c:v>
                </c:pt>
                <c:pt idx="6" formatCode="0.0">
                  <c:v>-9.1561058677214611</c:v>
                </c:pt>
                <c:pt idx="8" formatCode="0.0">
                  <c:v>-11.688692443444642</c:v>
                </c:pt>
                <c:pt idx="14" formatCode="0.0">
                  <c:v>-9.8418626030969314</c:v>
                </c:pt>
                <c:pt idx="16" formatCode="0.0">
                  <c:v>-10.177341391915022</c:v>
                </c:pt>
                <c:pt idx="22" formatCode="0.0">
                  <c:v>-10.680766106305718</c:v>
                </c:pt>
                <c:pt idx="45" formatCode="0.0">
                  <c:v>-8.19</c:v>
                </c:pt>
                <c:pt idx="46" formatCode="0.0">
                  <c:v>-7.34</c:v>
                </c:pt>
                <c:pt idx="48" formatCode="0.0">
                  <c:v>-11.41</c:v>
                </c:pt>
                <c:pt idx="49" formatCode="0.0">
                  <c:v>-12.25</c:v>
                </c:pt>
                <c:pt idx="50" formatCode="0.0">
                  <c:v>-8.58</c:v>
                </c:pt>
                <c:pt idx="51" formatCode="0.0">
                  <c:v>-7.89</c:v>
                </c:pt>
                <c:pt idx="52" formatCode="0.0">
                  <c:v>-8.4499999999999993</c:v>
                </c:pt>
                <c:pt idx="53" formatCode="0.0">
                  <c:v>-11.45</c:v>
                </c:pt>
                <c:pt idx="54" formatCode="0.0">
                  <c:v>-11.27</c:v>
                </c:pt>
                <c:pt idx="55" formatCode="0.0">
                  <c:v>-12.71</c:v>
                </c:pt>
                <c:pt idx="56" formatCode="0.0">
                  <c:v>-12.896729504618524</c:v>
                </c:pt>
                <c:pt idx="57" formatCode="0.0">
                  <c:v>-13.907467352400202</c:v>
                </c:pt>
                <c:pt idx="61" formatCode="0.0">
                  <c:v>-7.5275132319578901</c:v>
                </c:pt>
                <c:pt idx="64" formatCode="0.0">
                  <c:v>-7.8</c:v>
                </c:pt>
                <c:pt idx="65" formatCode="0.0">
                  <c:v>-7.8</c:v>
                </c:pt>
                <c:pt idx="68" formatCode="0.0">
                  <c:v>-7.4838066877756946</c:v>
                </c:pt>
                <c:pt idx="69" formatCode="0.0">
                  <c:v>-6.9838066877756946</c:v>
                </c:pt>
              </c:numCache>
            </c:numRef>
          </c:yVal>
          <c:smooth val="0"/>
          <c:extLst>
            <c:ext xmlns:c16="http://schemas.microsoft.com/office/drawing/2014/chart" uri="{C3380CC4-5D6E-409C-BE32-E72D297353CC}">
              <c16:uniqueId val="{00000005-B5F8-4FDB-9B2E-8018D7876041}"/>
            </c:ext>
          </c:extLst>
        </c:ser>
        <c:ser>
          <c:idx val="2"/>
          <c:order val="6"/>
          <c:spPr>
            <a:ln>
              <a:noFill/>
            </a:ln>
          </c:spPr>
          <c:marker>
            <c:symbol val="circle"/>
            <c:size val="9"/>
            <c:spPr>
              <a:solidFill>
                <a:srgbClr val="FF0000"/>
              </a:solidFill>
              <a:ln>
                <a:noFill/>
              </a:ln>
            </c:spPr>
          </c:marker>
          <c:xVal>
            <c:numRef>
              <c:f>'Amp-TB2 calc'!$C$64:$C$75</c:f>
              <c:numCache>
                <c:formatCode>General</c:formatCode>
                <c:ptCount val="12"/>
                <c:pt idx="0">
                  <c:v>945</c:v>
                </c:pt>
                <c:pt idx="1">
                  <c:v>975</c:v>
                </c:pt>
                <c:pt idx="2">
                  <c:v>1035</c:v>
                </c:pt>
                <c:pt idx="3">
                  <c:v>995</c:v>
                </c:pt>
                <c:pt idx="4">
                  <c:v>990</c:v>
                </c:pt>
                <c:pt idx="5">
                  <c:v>990</c:v>
                </c:pt>
                <c:pt idx="6">
                  <c:v>975</c:v>
                </c:pt>
                <c:pt idx="7">
                  <c:v>885</c:v>
                </c:pt>
                <c:pt idx="8">
                  <c:v>1000</c:v>
                </c:pt>
                <c:pt idx="9">
                  <c:v>1000</c:v>
                </c:pt>
                <c:pt idx="10">
                  <c:v>1060</c:v>
                </c:pt>
                <c:pt idx="11">
                  <c:v>1020</c:v>
                </c:pt>
              </c:numCache>
            </c:numRef>
          </c:xVal>
          <c:yVal>
            <c:numRef>
              <c:f>'Amp-TB2 calc'!$G$64:$G$75</c:f>
              <c:numCache>
                <c:formatCode>0.0</c:formatCode>
                <c:ptCount val="12"/>
                <c:pt idx="1">
                  <c:v>-7.5275132319578901</c:v>
                </c:pt>
                <c:pt idx="4">
                  <c:v>-7.8</c:v>
                </c:pt>
                <c:pt idx="5">
                  <c:v>-7.8</c:v>
                </c:pt>
                <c:pt idx="8">
                  <c:v>-7.4838066877756946</c:v>
                </c:pt>
                <c:pt idx="9">
                  <c:v>-6.9838066877756946</c:v>
                </c:pt>
              </c:numCache>
            </c:numRef>
          </c:yVal>
          <c:smooth val="0"/>
          <c:extLst>
            <c:ext xmlns:c16="http://schemas.microsoft.com/office/drawing/2014/chart" uri="{C3380CC4-5D6E-409C-BE32-E72D297353CC}">
              <c16:uniqueId val="{00000006-B5F8-4FDB-9B2E-8018D7876041}"/>
            </c:ext>
          </c:extLst>
        </c:ser>
        <c:ser>
          <c:idx val="3"/>
          <c:order val="7"/>
          <c:spPr>
            <a:ln>
              <a:solidFill>
                <a:srgbClr val="0000FF"/>
              </a:solidFill>
            </a:ln>
          </c:spPr>
          <c:marker>
            <c:symbol val="none"/>
          </c:marker>
          <c:xVal>
            <c:numRef>
              <c:f>Diagrams!$K$56:$S$56</c:f>
              <c:numCache>
                <c:formatCode>General</c:formatCode>
                <c:ptCount val="9"/>
                <c:pt idx="0">
                  <c:v>778</c:v>
                </c:pt>
                <c:pt idx="1">
                  <c:v>878</c:v>
                </c:pt>
                <c:pt idx="2">
                  <c:v>928</c:v>
                </c:pt>
                <c:pt idx="3">
                  <c:v>1022</c:v>
                </c:pt>
                <c:pt idx="4">
                  <c:v>1062</c:v>
                </c:pt>
                <c:pt idx="5">
                  <c:v>1022</c:v>
                </c:pt>
                <c:pt idx="6">
                  <c:v>982</c:v>
                </c:pt>
                <c:pt idx="7">
                  <c:v>800</c:v>
                </c:pt>
                <c:pt idx="8">
                  <c:v>778</c:v>
                </c:pt>
              </c:numCache>
            </c:numRef>
          </c:xVal>
          <c:yVal>
            <c:numRef>
              <c:f>Diagrams!$K$57:$S$57</c:f>
              <c:numCache>
                <c:formatCode>General</c:formatCode>
                <c:ptCount val="9"/>
                <c:pt idx="0">
                  <c:v>-14.21</c:v>
                </c:pt>
                <c:pt idx="1">
                  <c:v>-7.89</c:v>
                </c:pt>
                <c:pt idx="2">
                  <c:v>-7.04</c:v>
                </c:pt>
                <c:pt idx="3">
                  <c:v>-6.6800000000000006</c:v>
                </c:pt>
                <c:pt idx="4">
                  <c:v>-11.57</c:v>
                </c:pt>
                <c:pt idx="5">
                  <c:v>-12.55</c:v>
                </c:pt>
                <c:pt idx="6">
                  <c:v>-13.010000000000002</c:v>
                </c:pt>
                <c:pt idx="7">
                  <c:v>-14.21</c:v>
                </c:pt>
                <c:pt idx="8">
                  <c:v>-14.21</c:v>
                </c:pt>
              </c:numCache>
            </c:numRef>
          </c:yVal>
          <c:smooth val="1"/>
          <c:extLst>
            <c:ext xmlns:c16="http://schemas.microsoft.com/office/drawing/2014/chart" uri="{C3380CC4-5D6E-409C-BE32-E72D297353CC}">
              <c16:uniqueId val="{00000007-B5F8-4FDB-9B2E-8018D7876041}"/>
            </c:ext>
          </c:extLst>
        </c:ser>
        <c:dLbls>
          <c:showLegendKey val="0"/>
          <c:showVal val="0"/>
          <c:showCatName val="0"/>
          <c:showSerName val="0"/>
          <c:showPercent val="0"/>
          <c:showBubbleSize val="0"/>
        </c:dLbls>
        <c:axId val="111063808"/>
        <c:axId val="111065728"/>
      </c:scatterChart>
      <c:valAx>
        <c:axId val="111063808"/>
        <c:scaling>
          <c:orientation val="minMax"/>
          <c:max val="1150"/>
          <c:min val="700"/>
        </c:scaling>
        <c:delete val="0"/>
        <c:axPos val="b"/>
        <c:title>
          <c:tx>
            <c:rich>
              <a:bodyPr/>
              <a:lstStyle/>
              <a:p>
                <a:pPr>
                  <a:defRPr sz="1400" b="1"/>
                </a:pPr>
                <a:r>
                  <a:rPr lang="en-US" sz="1400" b="1"/>
                  <a:t>T (°C)</a:t>
                </a:r>
              </a:p>
            </c:rich>
          </c:tx>
          <c:layout>
            <c:manualLayout>
              <c:xMode val="edge"/>
              <c:yMode val="edge"/>
              <c:x val="0.50678254691847735"/>
              <c:y val="0.9060519242323625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a:pPr>
            <a:endParaRPr lang="en-US"/>
          </a:p>
        </c:txPr>
        <c:crossAx val="111065728"/>
        <c:crossesAt val="-18"/>
        <c:crossBetween val="midCat"/>
      </c:valAx>
      <c:valAx>
        <c:axId val="111065728"/>
        <c:scaling>
          <c:orientation val="minMax"/>
          <c:max val="-2"/>
          <c:min val="-18"/>
        </c:scaling>
        <c:delete val="0"/>
        <c:axPos val="l"/>
        <c:title>
          <c:tx>
            <c:rich>
              <a:bodyPr/>
              <a:lstStyle/>
              <a:p>
                <a:pPr>
                  <a:defRPr sz="1400" b="1"/>
                </a:pPr>
                <a:r>
                  <a:rPr lang="en-US" sz="1400" b="1"/>
                  <a:t>log</a:t>
                </a:r>
                <a:r>
                  <a:rPr lang="en-US" sz="1400" b="1" i="1"/>
                  <a:t>f</a:t>
                </a:r>
                <a:r>
                  <a:rPr lang="en-US" sz="1400" b="1"/>
                  <a:t>O</a:t>
                </a:r>
                <a:r>
                  <a:rPr lang="en-US" sz="1400" b="1" baseline="-25000"/>
                  <a:t>2</a:t>
                </a:r>
              </a:p>
            </c:rich>
          </c:tx>
          <c:layout>
            <c:manualLayout>
              <c:xMode val="edge"/>
              <c:yMode val="edge"/>
              <c:x val="2.4060939750952186E-2"/>
              <c:y val="0.378324890111638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a:pPr>
            <a:endParaRPr lang="en-US"/>
          </a:p>
        </c:txPr>
        <c:crossAx val="111063808"/>
        <c:crosses val="autoZero"/>
        <c:crossBetween val="midCat"/>
      </c:valAx>
      <c:spPr>
        <a:solidFill>
          <a:schemeClr val="bg1"/>
        </a:solidFill>
        <a:ln w="12700">
          <a:solidFill>
            <a:schemeClr val="tx1"/>
          </a:solidFill>
          <a:prstDash val="solid"/>
        </a:ln>
      </c:spPr>
    </c:plotArea>
    <c:plotVisOnly val="1"/>
    <c:dispBlanksAs val="gap"/>
    <c:showDLblsOverMax val="0"/>
  </c:chart>
  <c:spPr>
    <a:solidFill>
      <a:srgbClr val="FFFFFF"/>
    </a:solidFill>
    <a:ln w="3175">
      <a:noFill/>
      <a:prstDash val="solid"/>
    </a:ln>
  </c:spPr>
  <c:txPr>
    <a:bodyPr/>
    <a:lstStyle/>
    <a:p>
      <a:pPr>
        <a:defRPr sz="1075" b="0" i="0" u="none" strike="noStrike" baseline="0">
          <a:solidFill>
            <a:srgbClr val="000000"/>
          </a:solidFill>
          <a:latin typeface="Palatino Linotype" pitchFamily="18" charset="0"/>
          <a:ea typeface="Arial"/>
          <a:cs typeface="Times New Roman" pitchFamily="18" charset="0"/>
        </a:defRPr>
      </a:pPr>
      <a:endParaRPr lang="en-US"/>
    </a:p>
  </c:txPr>
  <c:printSettings>
    <c:headerFooter alignWithMargins="0"/>
    <c:pageMargins b="1" l="0.75000000000001044" r="0.75000000000001044" t="1" header="0.5" footer="0.5"/>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22314356723153"/>
          <c:y val="6.3108734507779304E-2"/>
          <c:w val="0.79214809653218299"/>
          <c:h val="0.7767228862495984"/>
        </c:manualLayout>
      </c:layout>
      <c:scatterChart>
        <c:scatterStyle val="lineMarker"/>
        <c:varyColors val="0"/>
        <c:ser>
          <c:idx val="3"/>
          <c:order val="0"/>
          <c:tx>
            <c:v>Experimental amp</c:v>
          </c:tx>
          <c:spPr>
            <a:ln>
              <a:solidFill>
                <a:srgbClr val="0000FF"/>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stab.data!$B$13:$P$13</c:f>
              <c:numCache>
                <c:formatCode>General</c:formatCode>
                <c:ptCount val="15"/>
                <c:pt idx="0">
                  <c:v>1500</c:v>
                </c:pt>
                <c:pt idx="1">
                  <c:v>1300</c:v>
                </c:pt>
                <c:pt idx="2">
                  <c:v>950</c:v>
                </c:pt>
                <c:pt idx="3">
                  <c:v>710</c:v>
                </c:pt>
                <c:pt idx="4">
                  <c:v>546.41</c:v>
                </c:pt>
                <c:pt idx="5">
                  <c:v>410</c:v>
                </c:pt>
                <c:pt idx="6">
                  <c:v>328.28</c:v>
                </c:pt>
                <c:pt idx="7">
                  <c:v>261.58999999999997</c:v>
                </c:pt>
                <c:pt idx="8">
                  <c:v>211.55</c:v>
                </c:pt>
                <c:pt idx="9">
                  <c:v>133.66</c:v>
                </c:pt>
                <c:pt idx="10">
                  <c:v>91.3</c:v>
                </c:pt>
                <c:pt idx="11">
                  <c:v>66.62</c:v>
                </c:pt>
                <c:pt idx="12">
                  <c:v>51.35</c:v>
                </c:pt>
                <c:pt idx="13">
                  <c:v>34.65</c:v>
                </c:pt>
                <c:pt idx="14">
                  <c:v>34.36</c:v>
                </c:pt>
              </c:numCache>
            </c:numRef>
          </c:yVal>
          <c:smooth val="1"/>
          <c:extLst>
            <c:ext xmlns:c16="http://schemas.microsoft.com/office/drawing/2014/chart" uri="{C3380CC4-5D6E-409C-BE32-E72D297353CC}">
              <c16:uniqueId val="{00000000-FF27-4A99-B575-8CC7ED2AEF05}"/>
            </c:ext>
          </c:extLst>
        </c:ser>
        <c:ser>
          <c:idx val="4"/>
          <c:order val="1"/>
          <c:spPr>
            <a:ln w="22225">
              <a:solidFill>
                <a:srgbClr val="0000FF"/>
              </a:solidFill>
              <a:prstDash val="solid"/>
            </a:ln>
          </c:spPr>
          <c:marker>
            <c:symbol val="none"/>
          </c:marker>
          <c:xVal>
            <c:numRef>
              <c:f>stab.data!$B$16:$J$16</c:f>
              <c:numCache>
                <c:formatCode>General</c:formatCode>
                <c:ptCount val="9"/>
                <c:pt idx="0">
                  <c:v>976</c:v>
                </c:pt>
                <c:pt idx="1">
                  <c:v>926</c:v>
                </c:pt>
                <c:pt idx="2">
                  <c:v>906</c:v>
                </c:pt>
                <c:pt idx="3">
                  <c:v>876</c:v>
                </c:pt>
                <c:pt idx="4">
                  <c:v>826</c:v>
                </c:pt>
                <c:pt idx="5">
                  <c:v>776</c:v>
                </c:pt>
                <c:pt idx="6">
                  <c:v>726</c:v>
                </c:pt>
                <c:pt idx="7">
                  <c:v>626</c:v>
                </c:pt>
                <c:pt idx="8">
                  <c:v>526</c:v>
                </c:pt>
              </c:numCache>
            </c:numRef>
          </c:xVal>
          <c:yVal>
            <c:numRef>
              <c:f>stab.data!$B$17:$J$17</c:f>
              <c:numCache>
                <c:formatCode>General</c:formatCode>
                <c:ptCount val="9"/>
                <c:pt idx="0">
                  <c:v>2200</c:v>
                </c:pt>
                <c:pt idx="1">
                  <c:v>1000</c:v>
                </c:pt>
                <c:pt idx="2">
                  <c:v>750</c:v>
                </c:pt>
                <c:pt idx="3">
                  <c:v>525</c:v>
                </c:pt>
                <c:pt idx="4">
                  <c:v>326.01</c:v>
                </c:pt>
                <c:pt idx="5">
                  <c:v>224.06</c:v>
                </c:pt>
                <c:pt idx="6">
                  <c:v>154</c:v>
                </c:pt>
                <c:pt idx="7">
                  <c:v>72.739999999999995</c:v>
                </c:pt>
                <c:pt idx="8">
                  <c:v>34.36</c:v>
                </c:pt>
              </c:numCache>
            </c:numRef>
          </c:yVal>
          <c:smooth val="1"/>
          <c:extLst>
            <c:ext xmlns:c16="http://schemas.microsoft.com/office/drawing/2014/chart" uri="{C3380CC4-5D6E-409C-BE32-E72D297353CC}">
              <c16:uniqueId val="{00000001-FF27-4A99-B575-8CC7ED2AEF05}"/>
            </c:ext>
          </c:extLst>
        </c:ser>
        <c:dLbls>
          <c:showLegendKey val="0"/>
          <c:showVal val="0"/>
          <c:showCatName val="0"/>
          <c:showSerName val="0"/>
          <c:showPercent val="0"/>
          <c:showBubbleSize val="0"/>
        </c:dLbls>
        <c:axId val="111069824"/>
        <c:axId val="110961408"/>
      </c:scatterChart>
      <c:valAx>
        <c:axId val="111069824"/>
        <c:scaling>
          <c:orientation val="minMax"/>
          <c:max val="1200"/>
          <c:min val="700"/>
        </c:scaling>
        <c:delete val="0"/>
        <c:axPos val="t"/>
        <c:title>
          <c:tx>
            <c:rich>
              <a:bodyPr/>
              <a:lstStyle/>
              <a:p>
                <a:pPr>
                  <a:defRPr sz="1400" b="1"/>
                </a:pPr>
                <a:r>
                  <a:rPr lang="en-US" sz="1400" b="1"/>
                  <a:t>T (°C)</a:t>
                </a:r>
              </a:p>
            </c:rich>
          </c:tx>
          <c:layout>
            <c:manualLayout>
              <c:xMode val="edge"/>
              <c:yMode val="edge"/>
              <c:x val="0.51917125403572362"/>
              <c:y val="0.91581612489069197"/>
            </c:manualLayout>
          </c:layout>
          <c:overlay val="0"/>
          <c:spPr>
            <a:noFill/>
            <a:ln w="25400">
              <a:noFill/>
            </a:ln>
          </c:spPr>
        </c:title>
        <c:numFmt formatCode="0" sourceLinked="0"/>
        <c:majorTickMark val="in"/>
        <c:minorTickMark val="in"/>
        <c:tickLblPos val="high"/>
        <c:spPr>
          <a:ln w="3175">
            <a:solidFill>
              <a:srgbClr val="000000"/>
            </a:solidFill>
            <a:prstDash val="solid"/>
          </a:ln>
        </c:spPr>
        <c:txPr>
          <a:bodyPr rot="0" vert="horz"/>
          <a:lstStyle/>
          <a:p>
            <a:pPr>
              <a:defRPr sz="1200"/>
            </a:pPr>
            <a:endParaRPr lang="en-US"/>
          </a:p>
        </c:txPr>
        <c:crossAx val="110961408"/>
        <c:crossesAt val="2500"/>
        <c:crossBetween val="midCat"/>
        <c:majorUnit val="100"/>
      </c:valAx>
      <c:valAx>
        <c:axId val="110961408"/>
        <c:scaling>
          <c:orientation val="maxMin"/>
          <c:max val="2300"/>
          <c:min val="0"/>
        </c:scaling>
        <c:delete val="0"/>
        <c:axPos val="l"/>
        <c:title>
          <c:tx>
            <c:rich>
              <a:bodyPr/>
              <a:lstStyle/>
              <a:p>
                <a:pPr>
                  <a:defRPr sz="1400" b="1"/>
                </a:pPr>
                <a:r>
                  <a:rPr lang="en-US" sz="1400" b="1"/>
                  <a:t>P (MPa)</a:t>
                </a:r>
              </a:p>
            </c:rich>
          </c:tx>
          <c:layout>
            <c:manualLayout>
              <c:xMode val="edge"/>
              <c:yMode val="edge"/>
              <c:x val="5.3768944956481216E-3"/>
              <c:y val="0.39002599555438605"/>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1069824"/>
        <c:crosses val="autoZero"/>
        <c:crossBetween val="midCat"/>
        <c:minorUnit val="100"/>
      </c:valAx>
      <c:spPr>
        <a:solidFill>
          <a:srgbClr val="FFFFFF"/>
        </a:solidFill>
        <a:ln w="12700">
          <a:solidFill>
            <a:schemeClr val="tx1"/>
          </a:solidFill>
          <a:prstDash val="solid"/>
        </a:ln>
      </c:spPr>
    </c:plotArea>
    <c:legend>
      <c:legendPos val="b"/>
      <c:legendEntry>
        <c:idx val="0"/>
        <c:delete val="1"/>
      </c:legendEntry>
      <c:legendEntry>
        <c:idx val="1"/>
        <c:delete val="1"/>
      </c:legendEntry>
      <c:layout>
        <c:manualLayout>
          <c:xMode val="edge"/>
          <c:yMode val="edge"/>
          <c:x val="0.13119457412956118"/>
          <c:y val="0.36656133438291638"/>
          <c:w val="0.36611915545954987"/>
          <c:h val="0.16126087556037524"/>
        </c:manualLayout>
      </c:layout>
      <c:overlay val="0"/>
      <c:txPr>
        <a:bodyPr/>
        <a:lstStyle/>
        <a:p>
          <a:pPr>
            <a:defRPr sz="1200"/>
          </a:pPr>
          <a:endParaRPr lang="en-US"/>
        </a:p>
      </c:txPr>
    </c:legend>
    <c:plotVisOnly val="1"/>
    <c:dispBlanksAs val="gap"/>
    <c:showDLblsOverMax val="0"/>
  </c:chart>
  <c:spPr>
    <a:solidFill>
      <a:srgbClr val="FFFFFF"/>
    </a:solidFill>
    <a:ln w="3175">
      <a:noFill/>
      <a:prstDash val="solid"/>
    </a:ln>
  </c:spPr>
  <c:txPr>
    <a:bodyPr/>
    <a:lstStyle/>
    <a:p>
      <a:pPr>
        <a:defRPr sz="900" b="0" i="0" u="none" strike="noStrike" baseline="0">
          <a:solidFill>
            <a:srgbClr val="000000"/>
          </a:solidFill>
          <a:latin typeface="Palatino Linotype" pitchFamily="18" charset="0"/>
          <a:ea typeface="Arial"/>
          <a:cs typeface="Times New Roman" panose="02020603050405020304" pitchFamily="18" charset="0"/>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834188280080117"/>
          <c:y val="7.8719862650239683E-2"/>
          <c:w val="0.78359138303705633"/>
          <c:h val="0.71430986478921166"/>
        </c:manualLayout>
      </c:layout>
      <c:scatterChart>
        <c:scatterStyle val="lineMarker"/>
        <c:varyColors val="0"/>
        <c:ser>
          <c:idx val="5"/>
          <c:order val="0"/>
          <c:spPr>
            <a:ln w="38100">
              <a:solidFill>
                <a:srgbClr val="0000FF"/>
              </a:solidFill>
              <a:prstDash val="solid"/>
            </a:ln>
          </c:spPr>
          <c:marker>
            <c:symbol val="none"/>
          </c:marker>
          <c:xVal>
            <c:numRef>
              <c:f>stab.data!$C$40:$C$49</c:f>
              <c:numCache>
                <c:formatCode>General</c:formatCode>
                <c:ptCount val="10"/>
                <c:pt idx="0">
                  <c:v>2.2719999999999998</c:v>
                </c:pt>
                <c:pt idx="1">
                  <c:v>2.2719999999999998</c:v>
                </c:pt>
                <c:pt idx="2">
                  <c:v>3.6799999999999997</c:v>
                </c:pt>
                <c:pt idx="3">
                  <c:v>5.52</c:v>
                </c:pt>
                <c:pt idx="4">
                  <c:v>8.4</c:v>
                </c:pt>
                <c:pt idx="5">
                  <c:v>14.639999999999999</c:v>
                </c:pt>
                <c:pt idx="6">
                  <c:v>14.639999999999999</c:v>
                </c:pt>
                <c:pt idx="7">
                  <c:v>5.1479999999999997</c:v>
                </c:pt>
                <c:pt idx="8">
                  <c:v>3.4319999999999999</c:v>
                </c:pt>
                <c:pt idx="9">
                  <c:v>2.2719999999999998</c:v>
                </c:pt>
              </c:numCache>
            </c:numRef>
          </c:xVal>
          <c:yVal>
            <c:numRef>
              <c:f>stab.data!$D$40:$D$49</c:f>
              <c:numCache>
                <c:formatCode>General</c:formatCode>
                <c:ptCount val="10"/>
                <c:pt idx="0">
                  <c:v>1064</c:v>
                </c:pt>
                <c:pt idx="1">
                  <c:v>1016</c:v>
                </c:pt>
                <c:pt idx="2">
                  <c:v>776</c:v>
                </c:pt>
                <c:pt idx="3">
                  <c:v>776</c:v>
                </c:pt>
                <c:pt idx="4">
                  <c:v>826</c:v>
                </c:pt>
                <c:pt idx="5">
                  <c:v>1001</c:v>
                </c:pt>
                <c:pt idx="6">
                  <c:v>1049</c:v>
                </c:pt>
                <c:pt idx="7">
                  <c:v>1154</c:v>
                </c:pt>
                <c:pt idx="8">
                  <c:v>1154</c:v>
                </c:pt>
                <c:pt idx="9">
                  <c:v>1064</c:v>
                </c:pt>
              </c:numCache>
            </c:numRef>
          </c:yVal>
          <c:smooth val="1"/>
          <c:extLst>
            <c:ext xmlns:c16="http://schemas.microsoft.com/office/drawing/2014/chart" uri="{C3380CC4-5D6E-409C-BE32-E72D297353CC}">
              <c16:uniqueId val="{00000000-A18F-4C97-92BE-79D6AA69B30B}"/>
            </c:ext>
          </c:extLst>
        </c:ser>
        <c:ser>
          <c:idx val="9"/>
          <c:order val="1"/>
          <c:spPr>
            <a:ln w="22225">
              <a:noFill/>
              <a:prstDash val="dash"/>
            </a:ln>
          </c:spPr>
          <c:marker>
            <c:symbol val="none"/>
          </c:marker>
          <c:trendline>
            <c:spPr>
              <a:ln w="22225">
                <a:prstDash val="dash"/>
              </a:ln>
            </c:spPr>
            <c:trendlineType val="linear"/>
            <c:dispRSqr val="0"/>
            <c:dispEq val="0"/>
          </c:trendline>
          <c:xVal>
            <c:numRef>
              <c:f>stab.data!$K$40:$K$41</c:f>
              <c:numCache>
                <c:formatCode>General</c:formatCode>
                <c:ptCount val="2"/>
                <c:pt idx="0">
                  <c:v>3.5</c:v>
                </c:pt>
                <c:pt idx="1">
                  <c:v>5.9</c:v>
                </c:pt>
              </c:numCache>
            </c:numRef>
          </c:xVal>
          <c:yVal>
            <c:numRef>
              <c:f>stab.data!$L$40:$L$41</c:f>
              <c:numCache>
                <c:formatCode>0</c:formatCode>
                <c:ptCount val="2"/>
                <c:pt idx="0">
                  <c:v>826.46849999999995</c:v>
                </c:pt>
                <c:pt idx="1">
                  <c:v>771.24689999999998</c:v>
                </c:pt>
              </c:numCache>
            </c:numRef>
          </c:yVal>
          <c:smooth val="0"/>
          <c:extLst>
            <c:ext xmlns:c16="http://schemas.microsoft.com/office/drawing/2014/chart" uri="{C3380CC4-5D6E-409C-BE32-E72D297353CC}">
              <c16:uniqueId val="{00000002-A18F-4C97-92BE-79D6AA69B30B}"/>
            </c:ext>
          </c:extLst>
        </c:ser>
        <c:ser>
          <c:idx val="10"/>
          <c:order val="2"/>
          <c:spPr>
            <a:ln w="22225">
              <a:noFill/>
              <a:prstDash val="dash"/>
            </a:ln>
          </c:spPr>
          <c:marker>
            <c:symbol val="none"/>
          </c:marker>
          <c:trendline>
            <c:spPr>
              <a:ln w="22225">
                <a:prstDash val="dash"/>
              </a:ln>
            </c:spPr>
            <c:trendlineType val="linear"/>
            <c:dispRSqr val="0"/>
            <c:dispEq val="0"/>
          </c:trendline>
          <c:xVal>
            <c:numRef>
              <c:f>stab.data!$K$43:$K$50</c:f>
              <c:numCache>
                <c:formatCode>General</c:formatCode>
                <c:ptCount val="8"/>
                <c:pt idx="0">
                  <c:v>3.2</c:v>
                </c:pt>
                <c:pt idx="1">
                  <c:v>4</c:v>
                </c:pt>
                <c:pt idx="2">
                  <c:v>4.5</c:v>
                </c:pt>
                <c:pt idx="3">
                  <c:v>5</c:v>
                </c:pt>
                <c:pt idx="4">
                  <c:v>5.5</c:v>
                </c:pt>
                <c:pt idx="5">
                  <c:v>6</c:v>
                </c:pt>
                <c:pt idx="6">
                  <c:v>6.5</c:v>
                </c:pt>
                <c:pt idx="7">
                  <c:v>6.8</c:v>
                </c:pt>
              </c:numCache>
            </c:numRef>
          </c:xVal>
          <c:yVal>
            <c:numRef>
              <c:f>stab.data!$L$43:$L$50</c:f>
              <c:numCache>
                <c:formatCode>0</c:formatCode>
                <c:ptCount val="8"/>
                <c:pt idx="0">
                  <c:v>905.9190750863736</c:v>
                </c:pt>
                <c:pt idx="1">
                  <c:v>868.74335943742631</c:v>
                </c:pt>
                <c:pt idx="2">
                  <c:v>849.12070569707271</c:v>
                </c:pt>
                <c:pt idx="3">
                  <c:v>831.56764378847902</c:v>
                </c:pt>
                <c:pt idx="4">
                  <c:v>815.68896783307832</c:v>
                </c:pt>
                <c:pt idx="5">
                  <c:v>801.19287242660607</c:v>
                </c:pt>
                <c:pt idx="6">
                  <c:v>787.85775732819502</c:v>
                </c:pt>
                <c:pt idx="7">
                  <c:v>780.34069281046868</c:v>
                </c:pt>
              </c:numCache>
            </c:numRef>
          </c:yVal>
          <c:smooth val="0"/>
          <c:extLst>
            <c:ext xmlns:c16="http://schemas.microsoft.com/office/drawing/2014/chart" uri="{C3380CC4-5D6E-409C-BE32-E72D297353CC}">
              <c16:uniqueId val="{00000004-A18F-4C97-92BE-79D6AA69B30B}"/>
            </c:ext>
          </c:extLst>
        </c:ser>
        <c:ser>
          <c:idx val="11"/>
          <c:order val="3"/>
          <c:spPr>
            <a:ln w="22225">
              <a:noFill/>
              <a:prstDash val="dash"/>
            </a:ln>
          </c:spPr>
          <c:marker>
            <c:symbol val="none"/>
          </c:marker>
          <c:trendline>
            <c:spPr>
              <a:ln w="22225">
                <a:prstDash val="dash"/>
              </a:ln>
            </c:spPr>
            <c:trendlineType val="linear"/>
            <c:dispRSqr val="0"/>
            <c:dispEq val="0"/>
          </c:trendline>
          <c:xVal>
            <c:numRef>
              <c:f>stab.data!$K$52:$K$63</c:f>
              <c:numCache>
                <c:formatCode>General</c:formatCode>
                <c:ptCount val="12"/>
                <c:pt idx="0">
                  <c:v>2.9</c:v>
                </c:pt>
                <c:pt idx="1">
                  <c:v>3.5</c:v>
                </c:pt>
                <c:pt idx="2">
                  <c:v>4</c:v>
                </c:pt>
                <c:pt idx="3">
                  <c:v>4.5</c:v>
                </c:pt>
                <c:pt idx="4">
                  <c:v>5</c:v>
                </c:pt>
                <c:pt idx="5">
                  <c:v>5.5</c:v>
                </c:pt>
                <c:pt idx="6">
                  <c:v>6</c:v>
                </c:pt>
                <c:pt idx="7">
                  <c:v>6.5</c:v>
                </c:pt>
                <c:pt idx="8">
                  <c:v>7</c:v>
                </c:pt>
                <c:pt idx="9">
                  <c:v>7.5</c:v>
                </c:pt>
                <c:pt idx="10">
                  <c:v>8</c:v>
                </c:pt>
                <c:pt idx="11">
                  <c:v>8.9</c:v>
                </c:pt>
              </c:numCache>
            </c:numRef>
          </c:xVal>
          <c:yVal>
            <c:numRef>
              <c:f>stab.data!$L$52:$L$63</c:f>
              <c:numCache>
                <c:formatCode>0</c:formatCode>
                <c:ptCount val="12"/>
                <c:pt idx="0">
                  <c:v>977.30520755805242</c:v>
                </c:pt>
                <c:pt idx="1">
                  <c:v>951.16594737914374</c:v>
                </c:pt>
                <c:pt idx="2">
                  <c:v>932.60508380433521</c:v>
                </c:pt>
                <c:pt idx="3">
                  <c:v>916.2332418480978</c:v>
                </c:pt>
                <c:pt idx="4">
                  <c:v>901.58813017166005</c:v>
                </c:pt>
                <c:pt idx="5">
                  <c:v>888.34001517885883</c:v>
                </c:pt>
                <c:pt idx="6">
                  <c:v>876.24543377730038</c:v>
                </c:pt>
                <c:pt idx="7">
                  <c:v>865.11949741067883</c:v>
                </c:pt>
                <c:pt idx="8">
                  <c:v>854.81848928131149</c:v>
                </c:pt>
                <c:pt idx="9">
                  <c:v>845.22848014462511</c:v>
                </c:pt>
                <c:pt idx="10">
                  <c:v>836.25762570650272</c:v>
                </c:pt>
                <c:pt idx="11">
                  <c:v>821.43887253340495</c:v>
                </c:pt>
              </c:numCache>
            </c:numRef>
          </c:yVal>
          <c:smooth val="0"/>
          <c:extLst>
            <c:ext xmlns:c16="http://schemas.microsoft.com/office/drawing/2014/chart" uri="{C3380CC4-5D6E-409C-BE32-E72D297353CC}">
              <c16:uniqueId val="{00000006-A18F-4C97-92BE-79D6AA69B30B}"/>
            </c:ext>
          </c:extLst>
        </c:ser>
        <c:ser>
          <c:idx val="12"/>
          <c:order val="4"/>
          <c:spPr>
            <a:ln w="22225">
              <a:noFill/>
              <a:prstDash val="dash"/>
            </a:ln>
          </c:spPr>
          <c:marker>
            <c:symbol val="none"/>
          </c:marker>
          <c:trendline>
            <c:spPr>
              <a:ln w="22225">
                <a:prstDash val="dash"/>
              </a:ln>
            </c:spPr>
            <c:trendlineType val="linear"/>
            <c:dispRSqr val="0"/>
            <c:dispEq val="0"/>
          </c:trendline>
          <c:xVal>
            <c:numRef>
              <c:f>stab.data!$K$65:$K$80</c:f>
              <c:numCache>
                <c:formatCode>General</c:formatCode>
                <c:ptCount val="16"/>
                <c:pt idx="0">
                  <c:v>2.8</c:v>
                </c:pt>
                <c:pt idx="1">
                  <c:v>3.2</c:v>
                </c:pt>
                <c:pt idx="2">
                  <c:v>3.7</c:v>
                </c:pt>
                <c:pt idx="3">
                  <c:v>4.2</c:v>
                </c:pt>
                <c:pt idx="4">
                  <c:v>4.7</c:v>
                </c:pt>
                <c:pt idx="5">
                  <c:v>5.2</c:v>
                </c:pt>
                <c:pt idx="6">
                  <c:v>5.7</c:v>
                </c:pt>
                <c:pt idx="7">
                  <c:v>6.2</c:v>
                </c:pt>
                <c:pt idx="8">
                  <c:v>6.7</c:v>
                </c:pt>
                <c:pt idx="9">
                  <c:v>7.2</c:v>
                </c:pt>
                <c:pt idx="10">
                  <c:v>7.7</c:v>
                </c:pt>
                <c:pt idx="11">
                  <c:v>8.1999999999999993</c:v>
                </c:pt>
                <c:pt idx="12">
                  <c:v>8.6999999999999993</c:v>
                </c:pt>
                <c:pt idx="13">
                  <c:v>9.1999999999999993</c:v>
                </c:pt>
                <c:pt idx="14">
                  <c:v>9.6999999999999993</c:v>
                </c:pt>
                <c:pt idx="15">
                  <c:v>10.6</c:v>
                </c:pt>
              </c:numCache>
            </c:numRef>
          </c:xVal>
          <c:yVal>
            <c:numRef>
              <c:f>stab.data!$L$65:$L$80</c:f>
              <c:numCache>
                <c:formatCode>0</c:formatCode>
                <c:ptCount val="16"/>
                <c:pt idx="0">
                  <c:v>1035.7353720762746</c:v>
                </c:pt>
                <c:pt idx="1">
                  <c:v>1018.7635320736979</c:v>
                </c:pt>
                <c:pt idx="2">
                  <c:v>1000.3108986224622</c:v>
                </c:pt>
                <c:pt idx="3">
                  <c:v>984.20075683572702</c:v>
                </c:pt>
                <c:pt idx="4">
                  <c:v>969.90480514219462</c:v>
                </c:pt>
                <c:pt idx="5">
                  <c:v>957.05548868784376</c:v>
                </c:pt>
                <c:pt idx="6">
                  <c:v>945.38674917777178</c:v>
                </c:pt>
                <c:pt idx="7">
                  <c:v>934.69978498031196</c:v>
                </c:pt>
                <c:pt idx="8">
                  <c:v>924.84213339495136</c:v>
                </c:pt>
                <c:pt idx="9">
                  <c:v>915.69430159260253</c:v>
                </c:pt>
                <c:pt idx="10">
                  <c:v>907.16089620193998</c:v>
                </c:pt>
                <c:pt idx="11">
                  <c:v>899.16454899225653</c:v>
                </c:pt>
                <c:pt idx="12">
                  <c:v>891.64164343854554</c:v>
                </c:pt>
                <c:pt idx="13">
                  <c:v>884.53923717661019</c:v>
                </c:pt>
                <c:pt idx="14">
                  <c:v>877.81279995176328</c:v>
                </c:pt>
                <c:pt idx="15">
                  <c:v>866.53545645789939</c:v>
                </c:pt>
              </c:numCache>
            </c:numRef>
          </c:yVal>
          <c:smooth val="0"/>
          <c:extLst>
            <c:ext xmlns:c16="http://schemas.microsoft.com/office/drawing/2014/chart" uri="{C3380CC4-5D6E-409C-BE32-E72D297353CC}">
              <c16:uniqueId val="{00000008-A18F-4C97-92BE-79D6AA69B30B}"/>
            </c:ext>
          </c:extLst>
        </c:ser>
        <c:ser>
          <c:idx val="13"/>
          <c:order val="5"/>
          <c:spPr>
            <a:ln w="22225">
              <a:noFill/>
              <a:prstDash val="dash"/>
            </a:ln>
          </c:spPr>
          <c:marker>
            <c:symbol val="none"/>
          </c:marker>
          <c:trendline>
            <c:spPr>
              <a:ln w="22225">
                <a:prstDash val="dash"/>
              </a:ln>
            </c:spPr>
            <c:trendlineType val="linear"/>
            <c:dispRSqr val="0"/>
            <c:dispEq val="0"/>
          </c:trendline>
          <c:xVal>
            <c:numRef>
              <c:f>stab.data!$K$82:$K$99</c:f>
              <c:numCache>
                <c:formatCode>General</c:formatCode>
                <c:ptCount val="18"/>
                <c:pt idx="0">
                  <c:v>2.9</c:v>
                </c:pt>
                <c:pt idx="1">
                  <c:v>3.2</c:v>
                </c:pt>
                <c:pt idx="2">
                  <c:v>3.8</c:v>
                </c:pt>
                <c:pt idx="3">
                  <c:v>4.3</c:v>
                </c:pt>
                <c:pt idx="4">
                  <c:v>4.8</c:v>
                </c:pt>
                <c:pt idx="5">
                  <c:v>5.3</c:v>
                </c:pt>
                <c:pt idx="6">
                  <c:v>5.8</c:v>
                </c:pt>
                <c:pt idx="7">
                  <c:v>6.3</c:v>
                </c:pt>
                <c:pt idx="8">
                  <c:v>6.8</c:v>
                </c:pt>
                <c:pt idx="9">
                  <c:v>7.3</c:v>
                </c:pt>
                <c:pt idx="10">
                  <c:v>7.8</c:v>
                </c:pt>
                <c:pt idx="11">
                  <c:v>8.3000000000000007</c:v>
                </c:pt>
                <c:pt idx="12">
                  <c:v>8.8000000000000007</c:v>
                </c:pt>
                <c:pt idx="13">
                  <c:v>9.3000000000000007</c:v>
                </c:pt>
                <c:pt idx="14">
                  <c:v>9.8000000000000007</c:v>
                </c:pt>
                <c:pt idx="15">
                  <c:v>10.3</c:v>
                </c:pt>
                <c:pt idx="16">
                  <c:v>10.8</c:v>
                </c:pt>
                <c:pt idx="17">
                  <c:v>11.5</c:v>
                </c:pt>
              </c:numCache>
            </c:numRef>
          </c:xVal>
          <c:yVal>
            <c:numRef>
              <c:f>stab.data!$L$82:$L$99</c:f>
              <c:numCache>
                <c:formatCode>0</c:formatCode>
                <c:ptCount val="18"/>
                <c:pt idx="0">
                  <c:v>1080.585296</c:v>
                </c:pt>
                <c:pt idx="1">
                  <c:v>1070.4237439999999</c:v>
                </c:pt>
                <c:pt idx="2">
                  <c:v>1050.9028639999999</c:v>
                </c:pt>
                <c:pt idx="3">
                  <c:v>1035.452544</c:v>
                </c:pt>
                <c:pt idx="4">
                  <c:v>1020.7450239999999</c:v>
                </c:pt>
                <c:pt idx="5">
                  <c:v>1006.7803039999999</c:v>
                </c:pt>
                <c:pt idx="6">
                  <c:v>993.55838399999993</c:v>
                </c:pt>
                <c:pt idx="7">
                  <c:v>981.07926399999997</c:v>
                </c:pt>
                <c:pt idx="8">
                  <c:v>969.34294399999999</c:v>
                </c:pt>
                <c:pt idx="9">
                  <c:v>958.349424</c:v>
                </c:pt>
                <c:pt idx="10">
                  <c:v>948.09870399999988</c:v>
                </c:pt>
                <c:pt idx="11">
                  <c:v>938.59078399999999</c:v>
                </c:pt>
                <c:pt idx="12">
                  <c:v>929.82566399999996</c:v>
                </c:pt>
                <c:pt idx="13">
                  <c:v>921.80334399999992</c:v>
                </c:pt>
                <c:pt idx="14">
                  <c:v>914.52382399999999</c:v>
                </c:pt>
                <c:pt idx="15">
                  <c:v>907.98710399999993</c:v>
                </c:pt>
                <c:pt idx="16">
                  <c:v>902.19318399999997</c:v>
                </c:pt>
                <c:pt idx="17">
                  <c:v>895.32959999999991</c:v>
                </c:pt>
              </c:numCache>
            </c:numRef>
          </c:yVal>
          <c:smooth val="0"/>
          <c:extLst>
            <c:ext xmlns:c16="http://schemas.microsoft.com/office/drawing/2014/chart" uri="{C3380CC4-5D6E-409C-BE32-E72D297353CC}">
              <c16:uniqueId val="{0000000A-A18F-4C97-92BE-79D6AA69B30B}"/>
            </c:ext>
          </c:extLst>
        </c:ser>
        <c:ser>
          <c:idx val="14"/>
          <c:order val="6"/>
          <c:spPr>
            <a:ln w="22225">
              <a:noFill/>
              <a:prstDash val="dash"/>
            </a:ln>
          </c:spPr>
          <c:marker>
            <c:symbol val="none"/>
          </c:marker>
          <c:trendline>
            <c:spPr>
              <a:ln w="22225">
                <a:prstDash val="dash"/>
              </a:ln>
            </c:spPr>
            <c:trendlineType val="linear"/>
            <c:dispRSqr val="0"/>
            <c:dispEq val="0"/>
          </c:trendline>
          <c:xVal>
            <c:numRef>
              <c:f>stab.data!$K$101:$K$102</c:f>
              <c:numCache>
                <c:formatCode>General</c:formatCode>
                <c:ptCount val="2"/>
                <c:pt idx="0">
                  <c:v>3</c:v>
                </c:pt>
                <c:pt idx="1">
                  <c:v>13.5</c:v>
                </c:pt>
              </c:numCache>
            </c:numRef>
          </c:xVal>
          <c:yVal>
            <c:numRef>
              <c:f>stab.data!$L$101:$L$102</c:f>
              <c:numCache>
                <c:formatCode>0</c:formatCode>
                <c:ptCount val="2"/>
                <c:pt idx="0">
                  <c:v>1078.5129999999999</c:v>
                </c:pt>
                <c:pt idx="1">
                  <c:v>936.45849999999996</c:v>
                </c:pt>
              </c:numCache>
            </c:numRef>
          </c:yVal>
          <c:smooth val="0"/>
          <c:extLst>
            <c:ext xmlns:c16="http://schemas.microsoft.com/office/drawing/2014/chart" uri="{C3380CC4-5D6E-409C-BE32-E72D297353CC}">
              <c16:uniqueId val="{0000000C-A18F-4C97-92BE-79D6AA69B30B}"/>
            </c:ext>
          </c:extLst>
        </c:ser>
        <c:ser>
          <c:idx val="15"/>
          <c:order val="7"/>
          <c:spPr>
            <a:ln w="22225">
              <a:noFill/>
              <a:prstDash val="dash"/>
            </a:ln>
          </c:spPr>
          <c:marker>
            <c:symbol val="none"/>
          </c:marker>
          <c:trendline>
            <c:spPr>
              <a:ln w="22225">
                <a:prstDash val="dash"/>
              </a:ln>
            </c:spPr>
            <c:trendlineType val="linear"/>
            <c:dispRSqr val="0"/>
            <c:dispEq val="0"/>
          </c:trendline>
          <c:xVal>
            <c:numRef>
              <c:f>stab.data!$K$104:$K$105</c:f>
              <c:numCache>
                <c:formatCode>General</c:formatCode>
                <c:ptCount val="2"/>
                <c:pt idx="0">
                  <c:v>3.4</c:v>
                </c:pt>
                <c:pt idx="1">
                  <c:v>14</c:v>
                </c:pt>
              </c:numCache>
            </c:numRef>
          </c:xVal>
          <c:yVal>
            <c:numRef>
              <c:f>stab.data!$L$104:$L$105</c:f>
              <c:numCache>
                <c:formatCode>0</c:formatCode>
                <c:ptCount val="2"/>
                <c:pt idx="0">
                  <c:v>1094.25</c:v>
                </c:pt>
                <c:pt idx="1">
                  <c:v>980.3</c:v>
                </c:pt>
              </c:numCache>
            </c:numRef>
          </c:yVal>
          <c:smooth val="0"/>
          <c:extLst>
            <c:ext xmlns:c16="http://schemas.microsoft.com/office/drawing/2014/chart" uri="{C3380CC4-5D6E-409C-BE32-E72D297353CC}">
              <c16:uniqueId val="{0000000E-A18F-4C97-92BE-79D6AA69B30B}"/>
            </c:ext>
          </c:extLst>
        </c:ser>
        <c:ser>
          <c:idx val="16"/>
          <c:order val="8"/>
          <c:spPr>
            <a:ln w="22225">
              <a:noFill/>
              <a:prstDash val="dash"/>
            </a:ln>
          </c:spPr>
          <c:marker>
            <c:symbol val="none"/>
          </c:marker>
          <c:trendline>
            <c:spPr>
              <a:ln w="22225">
                <a:prstDash val="dash"/>
              </a:ln>
            </c:spPr>
            <c:trendlineType val="linear"/>
            <c:dispRSqr val="0"/>
            <c:dispEq val="0"/>
          </c:trendline>
          <c:xVal>
            <c:numRef>
              <c:f>stab.data!$K$107:$K$108</c:f>
              <c:numCache>
                <c:formatCode>General</c:formatCode>
                <c:ptCount val="2"/>
                <c:pt idx="0">
                  <c:v>3.8</c:v>
                </c:pt>
                <c:pt idx="1">
                  <c:v>15.5</c:v>
                </c:pt>
              </c:numCache>
            </c:numRef>
          </c:xVal>
          <c:yVal>
            <c:numRef>
              <c:f>stab.data!$L$107:$L$108</c:f>
              <c:numCache>
                <c:formatCode>0</c:formatCode>
                <c:ptCount val="2"/>
                <c:pt idx="0">
                  <c:v>1120.8433599999998</c:v>
                </c:pt>
                <c:pt idx="1">
                  <c:v>1019.3715999999999</c:v>
                </c:pt>
              </c:numCache>
            </c:numRef>
          </c:yVal>
          <c:smooth val="0"/>
          <c:extLst>
            <c:ext xmlns:c16="http://schemas.microsoft.com/office/drawing/2014/chart" uri="{C3380CC4-5D6E-409C-BE32-E72D297353CC}">
              <c16:uniqueId val="{00000010-A18F-4C97-92BE-79D6AA69B30B}"/>
            </c:ext>
          </c:extLst>
        </c:ser>
        <c:dLbls>
          <c:showLegendKey val="0"/>
          <c:showVal val="0"/>
          <c:showCatName val="0"/>
          <c:showSerName val="0"/>
          <c:showPercent val="0"/>
          <c:showBubbleSize val="0"/>
        </c:dLbls>
        <c:axId val="111175552"/>
        <c:axId val="111185920"/>
      </c:scatterChart>
      <c:valAx>
        <c:axId val="111175552"/>
        <c:scaling>
          <c:orientation val="minMax"/>
        </c:scaling>
        <c:delete val="0"/>
        <c:axPos val="b"/>
        <c:title>
          <c:tx>
            <c:rich>
              <a:bodyPr/>
              <a:lstStyle/>
              <a:p>
                <a:pPr>
                  <a:defRPr sz="1400" b="1"/>
                </a:pPr>
                <a:r>
                  <a:rPr lang="en-US" sz="1400" b="1"/>
                  <a:t>H</a:t>
                </a:r>
                <a:r>
                  <a:rPr lang="en-US" sz="1400" b="1" baseline="-25000"/>
                  <a:t>2</a:t>
                </a:r>
                <a:r>
                  <a:rPr lang="en-US" sz="1400" b="1"/>
                  <a:t>O</a:t>
                </a:r>
                <a:r>
                  <a:rPr lang="en-US" sz="1400" b="1" baseline="-25000"/>
                  <a:t>melt</a:t>
                </a:r>
                <a:r>
                  <a:rPr lang="en-US" sz="1400" b="1"/>
                  <a:t> (wt%)</a:t>
                </a:r>
              </a:p>
            </c:rich>
          </c:tx>
          <c:layout>
            <c:manualLayout>
              <c:xMode val="edge"/>
              <c:yMode val="edge"/>
              <c:x val="0.45692792408965155"/>
              <c:y val="0.88632737234376313"/>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1185920"/>
        <c:crosses val="autoZero"/>
        <c:crossBetween val="midCat"/>
        <c:majorUnit val="2"/>
        <c:minorUnit val="1"/>
      </c:valAx>
      <c:valAx>
        <c:axId val="111185920"/>
        <c:scaling>
          <c:orientation val="minMax"/>
          <c:min val="700"/>
        </c:scaling>
        <c:delete val="0"/>
        <c:axPos val="l"/>
        <c:title>
          <c:tx>
            <c:rich>
              <a:bodyPr/>
              <a:lstStyle/>
              <a:p>
                <a:pPr>
                  <a:defRPr sz="1400" b="1"/>
                </a:pPr>
                <a:r>
                  <a:rPr lang="en-US" sz="1400" b="1"/>
                  <a:t>T (°C)</a:t>
                </a:r>
              </a:p>
            </c:rich>
          </c:tx>
          <c:layout>
            <c:manualLayout>
              <c:xMode val="edge"/>
              <c:yMode val="edge"/>
              <c:x val="3.2065180229225054E-2"/>
              <c:y val="0.37319039201732435"/>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200"/>
            </a:pPr>
            <a:endParaRPr lang="en-US"/>
          </a:p>
        </c:txPr>
        <c:crossAx val="111175552"/>
        <c:crosses val="autoZero"/>
        <c:crossBetween val="midCat"/>
        <c:majorUnit val="100"/>
        <c:minorUnit val="50"/>
      </c:valAx>
      <c:spPr>
        <a:solidFill>
          <a:srgbClr val="FFFFFF"/>
        </a:solidFill>
        <a:ln w="12700">
          <a:solidFill>
            <a:schemeClr val="tx1"/>
          </a:solidFill>
          <a:prstDash val="solid"/>
        </a:ln>
      </c:spPr>
    </c:plotArea>
    <c:plotVisOnly val="1"/>
    <c:dispBlanksAs val="gap"/>
    <c:showDLblsOverMax val="0"/>
  </c:chart>
  <c:spPr>
    <a:solidFill>
      <a:srgbClr val="FFFFFF"/>
    </a:solidFill>
    <a:ln w="3175">
      <a:noFill/>
      <a:prstDash val="solid"/>
    </a:ln>
  </c:spPr>
  <c:txPr>
    <a:bodyPr/>
    <a:lstStyle/>
    <a:p>
      <a:pPr>
        <a:defRPr sz="1025" b="0" i="0" u="none" strike="noStrike" baseline="0">
          <a:solidFill>
            <a:srgbClr val="000000"/>
          </a:solidFill>
          <a:latin typeface="Palatino Linotype" pitchFamily="18" charset="0"/>
          <a:ea typeface="Arial"/>
          <a:cs typeface="Times New Roman" panose="02020603050405020304" pitchFamily="18" charset="0"/>
        </a:defRPr>
      </a:pPr>
      <a:endParaRPr lang="en-US"/>
    </a:p>
  </c:txPr>
  <c:printSettings>
    <c:headerFooter alignWithMargins="0"/>
    <c:pageMargins b="1" l="0.75000000000000278" r="0.75000000000000278" t="1.55" header="0.5" footer="0.5"/>
    <c:pageSetup paperSize="9" orientation="portrait"/>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619009194495606"/>
          <c:y val="6.5062231290021866E-2"/>
          <c:w val="0.79571900521419558"/>
          <c:h val="0.7638787895902317"/>
        </c:manualLayout>
      </c:layout>
      <c:scatterChart>
        <c:scatterStyle val="lineMarker"/>
        <c:varyColors val="0"/>
        <c:ser>
          <c:idx val="12"/>
          <c:order val="0"/>
          <c:spPr>
            <a:ln w="28575">
              <a:solidFill>
                <a:srgbClr val="79E23E"/>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stab.data!$B$22:$P$22</c:f>
              <c:numCache>
                <c:formatCode>General</c:formatCode>
                <c:ptCount val="15"/>
                <c:pt idx="0">
                  <c:v>-3.3136572890025588</c:v>
                </c:pt>
                <c:pt idx="1">
                  <c:v>-3.4402046360653427</c:v>
                </c:pt>
                <c:pt idx="2">
                  <c:v>-3.7645268110476611</c:v>
                </c:pt>
                <c:pt idx="3">
                  <c:v>-4.1007102366236339</c:v>
                </c:pt>
                <c:pt idx="4">
                  <c:v>-4.3786408343540071</c:v>
                </c:pt>
                <c:pt idx="5">
                  <c:v>-4.7378784555458893</c:v>
                </c:pt>
                <c:pt idx="6">
                  <c:v>-5.1109632656207848</c:v>
                </c:pt>
                <c:pt idx="7">
                  <c:v>-5.4987116299178558</c:v>
                </c:pt>
                <c:pt idx="8">
                  <c:v>-5.9020053722487251</c:v>
                </c:pt>
                <c:pt idx="9">
                  <c:v>-6.759124587562126</c:v>
                </c:pt>
                <c:pt idx="10">
                  <c:v>-7.6909610774528163</c:v>
                </c:pt>
                <c:pt idx="11">
                  <c:v>-8.7077300277992951</c:v>
                </c:pt>
                <c:pt idx="12">
                  <c:v>-9.8215976698658256</c:v>
                </c:pt>
                <c:pt idx="13">
                  <c:v>-12.402139048725124</c:v>
                </c:pt>
                <c:pt idx="14">
                  <c:v>-15.591909343091546</c:v>
                </c:pt>
              </c:numCache>
            </c:numRef>
          </c:yVal>
          <c:smooth val="1"/>
          <c:extLst>
            <c:ext xmlns:c16="http://schemas.microsoft.com/office/drawing/2014/chart" uri="{C3380CC4-5D6E-409C-BE32-E72D297353CC}">
              <c16:uniqueId val="{00000000-E462-4293-A9BF-7F2A75A41BEC}"/>
            </c:ext>
          </c:extLst>
        </c:ser>
        <c:ser>
          <c:idx val="13"/>
          <c:order val="1"/>
          <c:spPr>
            <a:ln w="25400">
              <a:solidFill>
                <a:schemeClr val="tx1"/>
              </a:solidFill>
              <a:prstDash val="solid"/>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stab.data!$B$21:$P$21</c:f>
              <c:numCache>
                <c:formatCode>General</c:formatCode>
                <c:ptCount val="15"/>
                <c:pt idx="0">
                  <c:v>-8.201800520568181</c:v>
                </c:pt>
                <c:pt idx="1">
                  <c:v>-8.3214505075574134</c:v>
                </c:pt>
                <c:pt idx="2">
                  <c:v>-8.6282096441995471</c:v>
                </c:pt>
                <c:pt idx="3">
                  <c:v>-8.9463557499270898</c:v>
                </c:pt>
                <c:pt idx="4">
                  <c:v>-9.2094993571098662</c:v>
                </c:pt>
                <c:pt idx="5">
                  <c:v>-9.5497859450722995</c:v>
                </c:pt>
                <c:pt idx="6">
                  <c:v>-9.9033757223547632</c:v>
                </c:pt>
                <c:pt idx="7">
                  <c:v>-10.271056647897264</c:v>
                </c:pt>
                <c:pt idx="8">
                  <c:v>-10.653680008380617</c:v>
                </c:pt>
                <c:pt idx="9">
                  <c:v>-11.467515549675642</c:v>
                </c:pt>
                <c:pt idx="10">
                  <c:v>-12.353226996091148</c:v>
                </c:pt>
                <c:pt idx="11">
                  <c:v>-13.320683557529978</c:v>
                </c:pt>
                <c:pt idx="12">
                  <c:v>-14.381643471455877</c:v>
                </c:pt>
                <c:pt idx="13">
                  <c:v>-16.843547088947457</c:v>
                </c:pt>
                <c:pt idx="14">
                  <c:v>-19.893060136849414</c:v>
                </c:pt>
              </c:numCache>
            </c:numRef>
          </c:yVal>
          <c:smooth val="1"/>
          <c:extLst>
            <c:ext xmlns:c16="http://schemas.microsoft.com/office/drawing/2014/chart" uri="{C3380CC4-5D6E-409C-BE32-E72D297353CC}">
              <c16:uniqueId val="{00000001-E462-4293-A9BF-7F2A75A41BEC}"/>
            </c:ext>
          </c:extLst>
        </c:ser>
        <c:ser>
          <c:idx val="6"/>
          <c:order val="2"/>
          <c:spPr>
            <a:ln w="15875">
              <a:solidFill>
                <a:srgbClr val="FF0000"/>
              </a:solidFill>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stab.data!$B$23:$P$23</c:f>
              <c:numCache>
                <c:formatCode>General</c:formatCode>
                <c:ptCount val="15"/>
                <c:pt idx="0">
                  <c:v>-8.8359182361319544</c:v>
                </c:pt>
                <c:pt idx="1">
                  <c:v>-8.9604673703719353</c:v>
                </c:pt>
                <c:pt idx="2">
                  <c:v>-9.2789879340169605</c:v>
                </c:pt>
                <c:pt idx="3">
                  <c:v>-9.6082171541118448</c:v>
                </c:pt>
                <c:pt idx="4">
                  <c:v>-9.8797548162693722</c:v>
                </c:pt>
                <c:pt idx="5">
                  <c:v>-10.229966653663332</c:v>
                </c:pt>
                <c:pt idx="6">
                  <c:v>-10.592881241904538</c:v>
                </c:pt>
                <c:pt idx="7">
                  <c:v>-10.969323545811346</c:v>
                </c:pt>
                <c:pt idx="8">
                  <c:v>-11.360187728543615</c:v>
                </c:pt>
                <c:pt idx="9">
                  <c:v>-12.189148889299613</c:v>
                </c:pt>
                <c:pt idx="10">
                  <c:v>-13.088602348613366</c:v>
                </c:pt>
                <c:pt idx="11">
                  <c:v>-14.06906751443676</c:v>
                </c:pt>
                <c:pt idx="12">
                  <c:v>-15.143157243227545</c:v>
                </c:pt>
                <c:pt idx="13">
                  <c:v>-17.636527351938213</c:v>
                </c:pt>
                <c:pt idx="14">
                  <c:v>-20.736813733671614</c:v>
                </c:pt>
              </c:numCache>
            </c:numRef>
          </c:yVal>
          <c:smooth val="1"/>
          <c:extLst>
            <c:ext xmlns:c16="http://schemas.microsoft.com/office/drawing/2014/chart" uri="{C3380CC4-5D6E-409C-BE32-E72D297353CC}">
              <c16:uniqueId val="{00000002-E462-4293-A9BF-7F2A75A41BEC}"/>
            </c:ext>
          </c:extLst>
        </c:ser>
        <c:ser>
          <c:idx val="8"/>
          <c:order val="3"/>
          <c:spPr>
            <a:ln w="28575">
              <a:solidFill>
                <a:schemeClr val="accent6">
                  <a:lumMod val="50000"/>
                </a:schemeClr>
              </a:solidFill>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stab.data!$B$24:$P$24</c:f>
              <c:numCache>
                <c:formatCode>General</c:formatCode>
                <c:ptCount val="15"/>
                <c:pt idx="0">
                  <c:v>-10.712782293381913</c:v>
                </c:pt>
                <c:pt idx="1">
                  <c:v>-10.818895141657549</c:v>
                </c:pt>
                <c:pt idx="2">
                  <c:v>-11.090846711920411</c:v>
                </c:pt>
                <c:pt idx="3">
                  <c:v>-11.37274421241268</c:v>
                </c:pt>
                <c:pt idx="4">
                  <c:v>-11.605795382845264</c:v>
                </c:pt>
                <c:pt idx="5">
                  <c:v>-11.907024354271451</c:v>
                </c:pt>
                <c:pt idx="6">
                  <c:v>-12.219864510657981</c:v>
                </c:pt>
                <c:pt idx="7">
                  <c:v>-12.54500039303541</c:v>
                </c:pt>
                <c:pt idx="8">
                  <c:v>-12.883171430862367</c:v>
                </c:pt>
                <c:pt idx="9">
                  <c:v>-13.601885519776133</c:v>
                </c:pt>
                <c:pt idx="10">
                  <c:v>-14.383251754347731</c:v>
                </c:pt>
                <c:pt idx="11">
                  <c:v>-15.235835801850248</c:v>
                </c:pt>
                <c:pt idx="12">
                  <c:v>-16.169839325789045</c:v>
                </c:pt>
                <c:pt idx="13">
                  <c:v>-18.333682362878108</c:v>
                </c:pt>
                <c:pt idx="14">
                  <c:v>-21.00837779614</c:v>
                </c:pt>
              </c:numCache>
            </c:numRef>
          </c:yVal>
          <c:smooth val="1"/>
          <c:extLst>
            <c:ext xmlns:c16="http://schemas.microsoft.com/office/drawing/2014/chart" uri="{C3380CC4-5D6E-409C-BE32-E72D297353CC}">
              <c16:uniqueId val="{00000003-E462-4293-A9BF-7F2A75A41BEC}"/>
            </c:ext>
          </c:extLst>
        </c:ser>
        <c:ser>
          <c:idx val="0"/>
          <c:order val="4"/>
          <c:spPr>
            <a:ln w="19050">
              <a:solidFill>
                <a:schemeClr val="tx1"/>
              </a:solidFill>
              <a:prstDash val="lgDash"/>
            </a:ln>
          </c:spPr>
          <c:marker>
            <c:symbol val="none"/>
          </c:marker>
          <c:xVal>
            <c:numRef>
              <c:f>stab.data!$B$12:$P$12</c:f>
              <c:numCache>
                <c:formatCode>General</c:formatCode>
                <c:ptCount val="15"/>
                <c:pt idx="0">
                  <c:v>1154</c:v>
                </c:pt>
                <c:pt idx="1">
                  <c:v>1144</c:v>
                </c:pt>
                <c:pt idx="2">
                  <c:v>1119</c:v>
                </c:pt>
                <c:pt idx="3">
                  <c:v>1094</c:v>
                </c:pt>
                <c:pt idx="4">
                  <c:v>1074</c:v>
                </c:pt>
                <c:pt idx="5">
                  <c:v>1049</c:v>
                </c:pt>
                <c:pt idx="6">
                  <c:v>1024</c:v>
                </c:pt>
                <c:pt idx="7">
                  <c:v>999</c:v>
                </c:pt>
                <c:pt idx="8">
                  <c:v>974</c:v>
                </c:pt>
                <c:pt idx="9">
                  <c:v>924</c:v>
                </c:pt>
                <c:pt idx="10">
                  <c:v>874</c:v>
                </c:pt>
                <c:pt idx="11">
                  <c:v>824</c:v>
                </c:pt>
                <c:pt idx="12">
                  <c:v>774</c:v>
                </c:pt>
                <c:pt idx="13">
                  <c:v>674</c:v>
                </c:pt>
                <c:pt idx="14">
                  <c:v>574</c:v>
                </c:pt>
              </c:numCache>
            </c:numRef>
          </c:xVal>
          <c:yVal>
            <c:numRef>
              <c:f>stab.data!$B$28:$P$28</c:f>
              <c:numCache>
                <c:formatCode>General</c:formatCode>
                <c:ptCount val="15"/>
                <c:pt idx="0">
                  <c:v>-5.201800520568181</c:v>
                </c:pt>
                <c:pt idx="1">
                  <c:v>-5.3214505075574134</c:v>
                </c:pt>
                <c:pt idx="2">
                  <c:v>-5.6282096441995471</c:v>
                </c:pt>
                <c:pt idx="3">
                  <c:v>-5.9463557499270898</c:v>
                </c:pt>
                <c:pt idx="4">
                  <c:v>-6.2094993571098662</c:v>
                </c:pt>
                <c:pt idx="5">
                  <c:v>-6.5497859450722995</c:v>
                </c:pt>
                <c:pt idx="6">
                  <c:v>-6.9033757223547632</c:v>
                </c:pt>
                <c:pt idx="7">
                  <c:v>-7.2710566478972645</c:v>
                </c:pt>
                <c:pt idx="8">
                  <c:v>-7.6536800083806167</c:v>
                </c:pt>
                <c:pt idx="9">
                  <c:v>-8.4675155496756425</c:v>
                </c:pt>
                <c:pt idx="10">
                  <c:v>-9.3532269960911485</c:v>
                </c:pt>
                <c:pt idx="11">
                  <c:v>-10.320683557529978</c:v>
                </c:pt>
                <c:pt idx="12">
                  <c:v>-11.381643471455877</c:v>
                </c:pt>
                <c:pt idx="13">
                  <c:v>-13.843547088947457</c:v>
                </c:pt>
                <c:pt idx="14">
                  <c:v>-16.893060136849414</c:v>
                </c:pt>
              </c:numCache>
            </c:numRef>
          </c:yVal>
          <c:smooth val="0"/>
          <c:extLst>
            <c:ext xmlns:c16="http://schemas.microsoft.com/office/drawing/2014/chart" uri="{C3380CC4-5D6E-409C-BE32-E72D297353CC}">
              <c16:uniqueId val="{00000004-E462-4293-A9BF-7F2A75A41BEC}"/>
            </c:ext>
          </c:extLst>
        </c:ser>
        <c:ser>
          <c:idx val="3"/>
          <c:order val="5"/>
          <c:spPr>
            <a:ln>
              <a:solidFill>
                <a:srgbClr val="0000FF"/>
              </a:solidFill>
            </a:ln>
          </c:spPr>
          <c:marker>
            <c:symbol val="none"/>
          </c:marker>
          <c:xVal>
            <c:numRef>
              <c:f>Diagrams!$K$56:$S$56</c:f>
              <c:numCache>
                <c:formatCode>General</c:formatCode>
                <c:ptCount val="9"/>
                <c:pt idx="0">
                  <c:v>778</c:v>
                </c:pt>
                <c:pt idx="1">
                  <c:v>878</c:v>
                </c:pt>
                <c:pt idx="2">
                  <c:v>928</c:v>
                </c:pt>
                <c:pt idx="3">
                  <c:v>1022</c:v>
                </c:pt>
                <c:pt idx="4">
                  <c:v>1062</c:v>
                </c:pt>
                <c:pt idx="5">
                  <c:v>1022</c:v>
                </c:pt>
                <c:pt idx="6">
                  <c:v>982</c:v>
                </c:pt>
                <c:pt idx="7">
                  <c:v>800</c:v>
                </c:pt>
                <c:pt idx="8">
                  <c:v>778</c:v>
                </c:pt>
              </c:numCache>
            </c:numRef>
          </c:xVal>
          <c:yVal>
            <c:numRef>
              <c:f>Diagrams!$K$57:$S$57</c:f>
              <c:numCache>
                <c:formatCode>General</c:formatCode>
                <c:ptCount val="9"/>
                <c:pt idx="0">
                  <c:v>-14.21</c:v>
                </c:pt>
                <c:pt idx="1">
                  <c:v>-7.89</c:v>
                </c:pt>
                <c:pt idx="2">
                  <c:v>-7.04</c:v>
                </c:pt>
                <c:pt idx="3">
                  <c:v>-6.6800000000000006</c:v>
                </c:pt>
                <c:pt idx="4">
                  <c:v>-11.57</c:v>
                </c:pt>
                <c:pt idx="5">
                  <c:v>-12.55</c:v>
                </c:pt>
                <c:pt idx="6">
                  <c:v>-13.010000000000002</c:v>
                </c:pt>
                <c:pt idx="7">
                  <c:v>-14.21</c:v>
                </c:pt>
                <c:pt idx="8">
                  <c:v>-14.21</c:v>
                </c:pt>
              </c:numCache>
            </c:numRef>
          </c:yVal>
          <c:smooth val="1"/>
          <c:extLst>
            <c:ext xmlns:c16="http://schemas.microsoft.com/office/drawing/2014/chart" uri="{C3380CC4-5D6E-409C-BE32-E72D297353CC}">
              <c16:uniqueId val="{00000005-E462-4293-A9BF-7F2A75A41BEC}"/>
            </c:ext>
          </c:extLst>
        </c:ser>
        <c:dLbls>
          <c:showLegendKey val="0"/>
          <c:showVal val="0"/>
          <c:showCatName val="0"/>
          <c:showSerName val="0"/>
          <c:showPercent val="0"/>
          <c:showBubbleSize val="0"/>
        </c:dLbls>
        <c:axId val="111430656"/>
        <c:axId val="111350912"/>
      </c:scatterChart>
      <c:valAx>
        <c:axId val="111430656"/>
        <c:scaling>
          <c:orientation val="minMax"/>
          <c:max val="1150"/>
          <c:min val="700"/>
        </c:scaling>
        <c:delete val="0"/>
        <c:axPos val="b"/>
        <c:title>
          <c:tx>
            <c:rich>
              <a:bodyPr/>
              <a:lstStyle/>
              <a:p>
                <a:pPr>
                  <a:defRPr sz="1400" b="1"/>
                </a:pPr>
                <a:r>
                  <a:rPr lang="en-US" sz="1400" b="1"/>
                  <a:t>T (°C)</a:t>
                </a:r>
              </a:p>
            </c:rich>
          </c:tx>
          <c:layout>
            <c:manualLayout>
              <c:xMode val="edge"/>
              <c:yMode val="edge"/>
              <c:x val="0.50678254691847735"/>
              <c:y val="0.9060519242323625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a:pPr>
            <a:endParaRPr lang="en-US"/>
          </a:p>
        </c:txPr>
        <c:crossAx val="111350912"/>
        <c:crossesAt val="-18"/>
        <c:crossBetween val="midCat"/>
      </c:valAx>
      <c:valAx>
        <c:axId val="111350912"/>
        <c:scaling>
          <c:orientation val="minMax"/>
          <c:max val="-2"/>
          <c:min val="-18"/>
        </c:scaling>
        <c:delete val="0"/>
        <c:axPos val="l"/>
        <c:title>
          <c:tx>
            <c:rich>
              <a:bodyPr/>
              <a:lstStyle/>
              <a:p>
                <a:pPr>
                  <a:defRPr sz="1400" b="1"/>
                </a:pPr>
                <a:r>
                  <a:rPr lang="en-US" sz="1400" b="1"/>
                  <a:t>log</a:t>
                </a:r>
                <a:r>
                  <a:rPr lang="en-US" sz="1400" b="1" i="1"/>
                  <a:t>f</a:t>
                </a:r>
                <a:r>
                  <a:rPr lang="en-US" sz="1400" b="1"/>
                  <a:t>O</a:t>
                </a:r>
                <a:r>
                  <a:rPr lang="en-US" sz="1400" b="1" baseline="-25000"/>
                  <a:t>2</a:t>
                </a:r>
              </a:p>
            </c:rich>
          </c:tx>
          <c:layout>
            <c:manualLayout>
              <c:xMode val="edge"/>
              <c:yMode val="edge"/>
              <c:x val="2.4060939750952186E-2"/>
              <c:y val="0.378324890111639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a:pPr>
            <a:endParaRPr lang="en-US"/>
          </a:p>
        </c:txPr>
        <c:crossAx val="111430656"/>
        <c:crosses val="autoZero"/>
        <c:crossBetween val="midCat"/>
      </c:valAx>
      <c:spPr>
        <a:solidFill>
          <a:schemeClr val="bg1"/>
        </a:solidFill>
        <a:ln w="12700">
          <a:solidFill>
            <a:schemeClr val="tx1"/>
          </a:solidFill>
          <a:prstDash val="solid"/>
        </a:ln>
      </c:spPr>
    </c:plotArea>
    <c:plotVisOnly val="1"/>
    <c:dispBlanksAs val="gap"/>
    <c:showDLblsOverMax val="0"/>
  </c:chart>
  <c:spPr>
    <a:solidFill>
      <a:srgbClr val="FFFFFF"/>
    </a:solidFill>
    <a:ln w="3175">
      <a:noFill/>
      <a:prstDash val="solid"/>
    </a:ln>
  </c:spPr>
  <c:txPr>
    <a:bodyPr/>
    <a:lstStyle/>
    <a:p>
      <a:pPr>
        <a:defRPr sz="1075" b="0" i="0" u="none" strike="noStrike" baseline="0">
          <a:solidFill>
            <a:srgbClr val="000000"/>
          </a:solidFill>
          <a:latin typeface="Palatino Linotype" pitchFamily="18" charset="0"/>
          <a:ea typeface="Arial"/>
          <a:cs typeface="Times New Roman" pitchFamily="18" charset="0"/>
        </a:defRPr>
      </a:pPr>
      <a:endParaRPr lang="en-US"/>
    </a:p>
  </c:txPr>
  <c:printSettings>
    <c:headerFooter alignWithMargins="0"/>
    <c:pageMargins b="1" l="0.75000000000001066" r="0.75000000000001066"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10990</xdr:rowOff>
    </xdr:from>
    <xdr:to>
      <xdr:col>8</xdr:col>
      <xdr:colOff>504825</xdr:colOff>
      <xdr:row>24</xdr:row>
      <xdr:rowOff>135273</xdr:rowOff>
    </xdr:to>
    <xdr:graphicFrame macro="">
      <xdr:nvGraphicFramePr>
        <xdr:cNvPr id="5" name="Grafico 180">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150202</xdr:rowOff>
    </xdr:from>
    <xdr:to>
      <xdr:col>8</xdr:col>
      <xdr:colOff>523875</xdr:colOff>
      <xdr:row>49</xdr:row>
      <xdr:rowOff>76200</xdr:rowOff>
    </xdr:to>
    <xdr:graphicFrame macro="">
      <xdr:nvGraphicFramePr>
        <xdr:cNvPr id="7" name="Grafico 11">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49</xdr:row>
      <xdr:rowOff>104775</xdr:rowOff>
    </xdr:from>
    <xdr:to>
      <xdr:col>8</xdr:col>
      <xdr:colOff>542925</xdr:colOff>
      <xdr:row>74</xdr:row>
      <xdr:rowOff>10886</xdr:rowOff>
    </xdr:to>
    <xdr:graphicFrame macro="">
      <xdr:nvGraphicFramePr>
        <xdr:cNvPr id="38" name="Grafico 27">
          <a:extLst>
            <a:ext uri="{FF2B5EF4-FFF2-40B4-BE49-F238E27FC236}">
              <a16:creationId xmlns:a16="http://schemas.microsoft.com/office/drawing/2014/main" id="{00000000-0008-0000-04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0</xdr:rowOff>
    </xdr:from>
    <xdr:to>
      <xdr:col>18</xdr:col>
      <xdr:colOff>504825</xdr:colOff>
      <xdr:row>24</xdr:row>
      <xdr:rowOff>124283</xdr:rowOff>
    </xdr:to>
    <xdr:graphicFrame macro="">
      <xdr:nvGraphicFramePr>
        <xdr:cNvPr id="8" name="Grafico 180">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24</xdr:row>
      <xdr:rowOff>129687</xdr:rowOff>
    </xdr:from>
    <xdr:to>
      <xdr:col>18</xdr:col>
      <xdr:colOff>523875</xdr:colOff>
      <xdr:row>49</xdr:row>
      <xdr:rowOff>55685</xdr:rowOff>
    </xdr:to>
    <xdr:graphicFrame macro="">
      <xdr:nvGraphicFramePr>
        <xdr:cNvPr id="9" name="Grafico 11">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50</xdr:row>
      <xdr:rowOff>0</xdr:rowOff>
    </xdr:from>
    <xdr:to>
      <xdr:col>18</xdr:col>
      <xdr:colOff>542925</xdr:colOff>
      <xdr:row>74</xdr:row>
      <xdr:rowOff>68036</xdr:rowOff>
    </xdr:to>
    <xdr:graphicFrame macro="">
      <xdr:nvGraphicFramePr>
        <xdr:cNvPr id="14" name="Grafico 27">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0.38378</cdr:x>
      <cdr:y>0.68063</cdr:y>
    </cdr:from>
    <cdr:to>
      <cdr:x>0.48267</cdr:x>
      <cdr:y>0.85164</cdr:y>
    </cdr:to>
    <cdr:sp macro="" textlink="">
      <cdr:nvSpPr>
        <cdr:cNvPr id="2" name="CasellaDiTesto 1"/>
        <cdr:cNvSpPr txBox="1"/>
      </cdr:nvSpPr>
      <cdr:spPr>
        <a:xfrm xmlns:a="http://schemas.openxmlformats.org/drawingml/2006/main">
          <a:off x="1825071" y="2259941"/>
          <a:ext cx="470267" cy="567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100</a:t>
          </a:r>
        </a:p>
        <a:p xmlns:a="http://schemas.openxmlformats.org/drawingml/2006/main">
          <a:r>
            <a:rPr lang="en-US" sz="1100"/>
            <a:t>MPa</a:t>
          </a:r>
        </a:p>
      </cdr:txBody>
    </cdr:sp>
  </cdr:relSizeAnchor>
  <cdr:relSizeAnchor xmlns:cdr="http://schemas.openxmlformats.org/drawingml/2006/chartDrawing">
    <cdr:from>
      <cdr:x>0.453</cdr:x>
      <cdr:y>0.67376</cdr:y>
    </cdr:from>
    <cdr:to>
      <cdr:x>0.64846</cdr:x>
      <cdr:y>0.75299</cdr:y>
    </cdr:to>
    <cdr:sp macro="" textlink="">
      <cdr:nvSpPr>
        <cdr:cNvPr id="3" name="CasellaDiTesto 1"/>
        <cdr:cNvSpPr txBox="1"/>
      </cdr:nvSpPr>
      <cdr:spPr>
        <a:xfrm xmlns:a="http://schemas.openxmlformats.org/drawingml/2006/main">
          <a:off x="2154222" y="2237114"/>
          <a:ext cx="929495"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150 MPa</a:t>
          </a:r>
        </a:p>
      </cdr:txBody>
    </cdr:sp>
  </cdr:relSizeAnchor>
  <cdr:relSizeAnchor xmlns:cdr="http://schemas.openxmlformats.org/drawingml/2006/chartDrawing">
    <cdr:from>
      <cdr:x>0.53983</cdr:x>
      <cdr:y>0.61529</cdr:y>
    </cdr:from>
    <cdr:to>
      <cdr:x>0.69478</cdr:x>
      <cdr:y>0.69451</cdr:y>
    </cdr:to>
    <cdr:sp macro="" textlink="">
      <cdr:nvSpPr>
        <cdr:cNvPr id="4" name="CasellaDiTesto 1"/>
        <cdr:cNvSpPr txBox="1"/>
      </cdr:nvSpPr>
      <cdr:spPr>
        <a:xfrm xmlns:a="http://schemas.openxmlformats.org/drawingml/2006/main">
          <a:off x="2567154" y="2042958"/>
          <a:ext cx="736830" cy="2630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250 MPa</a:t>
          </a:r>
        </a:p>
      </cdr:txBody>
    </cdr:sp>
  </cdr:relSizeAnchor>
  <cdr:relSizeAnchor xmlns:cdr="http://schemas.openxmlformats.org/drawingml/2006/chartDrawing">
    <cdr:from>
      <cdr:x>0.61433</cdr:x>
      <cdr:y>0.55987</cdr:y>
    </cdr:from>
    <cdr:to>
      <cdr:x>0.76613</cdr:x>
      <cdr:y>0.6391</cdr:y>
    </cdr:to>
    <cdr:sp macro="" textlink="">
      <cdr:nvSpPr>
        <cdr:cNvPr id="5" name="CasellaDiTesto 1"/>
        <cdr:cNvSpPr txBox="1"/>
      </cdr:nvSpPr>
      <cdr:spPr>
        <a:xfrm xmlns:a="http://schemas.openxmlformats.org/drawingml/2006/main">
          <a:off x="2921422" y="1858960"/>
          <a:ext cx="721890"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450 MPa</a:t>
          </a:r>
        </a:p>
      </cdr:txBody>
    </cdr:sp>
  </cdr:relSizeAnchor>
  <cdr:relSizeAnchor xmlns:cdr="http://schemas.openxmlformats.org/drawingml/2006/chartDrawing">
    <cdr:from>
      <cdr:x>0.65713</cdr:x>
      <cdr:y>0.50609</cdr:y>
    </cdr:from>
    <cdr:to>
      <cdr:x>0.81746</cdr:x>
      <cdr:y>0.58532</cdr:y>
    </cdr:to>
    <cdr:sp macro="" textlink="">
      <cdr:nvSpPr>
        <cdr:cNvPr id="6" name="CasellaDiTesto 1"/>
        <cdr:cNvSpPr txBox="1"/>
      </cdr:nvSpPr>
      <cdr:spPr>
        <a:xfrm xmlns:a="http://schemas.openxmlformats.org/drawingml/2006/main">
          <a:off x="3124950" y="1680383"/>
          <a:ext cx="762440"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600 MPa</a:t>
          </a:r>
        </a:p>
      </cdr:txBody>
    </cdr:sp>
  </cdr:relSizeAnchor>
  <cdr:relSizeAnchor xmlns:cdr="http://schemas.openxmlformats.org/drawingml/2006/chartDrawing">
    <cdr:from>
      <cdr:x>0.73343</cdr:x>
      <cdr:y>0.44995</cdr:y>
    </cdr:from>
    <cdr:to>
      <cdr:x>0.88631</cdr:x>
      <cdr:y>0.52918</cdr:y>
    </cdr:to>
    <cdr:sp macro="" textlink="">
      <cdr:nvSpPr>
        <cdr:cNvPr id="7" name="CasellaDiTesto 1"/>
        <cdr:cNvSpPr txBox="1"/>
      </cdr:nvSpPr>
      <cdr:spPr>
        <a:xfrm xmlns:a="http://schemas.openxmlformats.org/drawingml/2006/main">
          <a:off x="3487796" y="1493988"/>
          <a:ext cx="727015"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900 MPa</a:t>
          </a:r>
        </a:p>
      </cdr:txBody>
    </cdr:sp>
  </cdr:relSizeAnchor>
  <cdr:relSizeAnchor xmlns:cdr="http://schemas.openxmlformats.org/drawingml/2006/chartDrawing">
    <cdr:from>
      <cdr:x>0.77471</cdr:x>
      <cdr:y>0.3637</cdr:y>
    </cdr:from>
    <cdr:to>
      <cdr:x>0.94515</cdr:x>
      <cdr:y>0.44293</cdr:y>
    </cdr:to>
    <cdr:sp macro="" textlink="">
      <cdr:nvSpPr>
        <cdr:cNvPr id="8" name="CasellaDiTesto 1"/>
        <cdr:cNvSpPr txBox="1"/>
      </cdr:nvSpPr>
      <cdr:spPr>
        <a:xfrm xmlns:a="http://schemas.openxmlformats.org/drawingml/2006/main">
          <a:off x="3684101" y="1207614"/>
          <a:ext cx="810507"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1400 MPa</a:t>
          </a:r>
        </a:p>
      </cdr:txBody>
    </cdr:sp>
  </cdr:relSizeAnchor>
  <cdr:relSizeAnchor xmlns:cdr="http://schemas.openxmlformats.org/drawingml/2006/chartDrawing">
    <cdr:from>
      <cdr:x>0.8308</cdr:x>
      <cdr:y>0.28914</cdr:y>
    </cdr:from>
    <cdr:to>
      <cdr:x>0.99624</cdr:x>
      <cdr:y>0.36837</cdr:y>
    </cdr:to>
    <cdr:sp macro="" textlink="">
      <cdr:nvSpPr>
        <cdr:cNvPr id="9" name="CasellaDiTesto 1"/>
        <cdr:cNvSpPr txBox="1"/>
      </cdr:nvSpPr>
      <cdr:spPr>
        <a:xfrm xmlns:a="http://schemas.openxmlformats.org/drawingml/2006/main">
          <a:off x="3950857" y="960056"/>
          <a:ext cx="786744" cy="2630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2100 MPa</a:t>
          </a:r>
        </a:p>
      </cdr:txBody>
    </cdr:sp>
  </cdr:relSizeAnchor>
</c:userShapes>
</file>

<file path=xl/drawings/drawing3.xml><?xml version="1.0" encoding="utf-8"?>
<c:userShapes xmlns:c="http://schemas.openxmlformats.org/drawingml/2006/chart">
  <cdr:relSizeAnchor xmlns:cdr="http://schemas.openxmlformats.org/drawingml/2006/chartDrawing">
    <cdr:from>
      <cdr:x>0.84439</cdr:x>
      <cdr:y>0.09109</cdr:y>
    </cdr:from>
    <cdr:to>
      <cdr:x>0.95534</cdr:x>
      <cdr:y>0.14525</cdr:y>
    </cdr:to>
    <cdr:sp macro="" textlink="">
      <cdr:nvSpPr>
        <cdr:cNvPr id="2" name="TextBox 1"/>
        <cdr:cNvSpPr txBox="1"/>
      </cdr:nvSpPr>
      <cdr:spPr>
        <a:xfrm xmlns:a="http://schemas.openxmlformats.org/drawingml/2006/main" rot="20996493">
          <a:off x="5219700" y="352423"/>
          <a:ext cx="685800"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b="1">
              <a:solidFill>
                <a:srgbClr val="47D94E"/>
              </a:solidFill>
            </a:rPr>
            <a:t>HM</a:t>
          </a:r>
        </a:p>
      </cdr:txBody>
    </cdr:sp>
  </cdr:relSizeAnchor>
  <cdr:relSizeAnchor xmlns:cdr="http://schemas.openxmlformats.org/drawingml/2006/chartDrawing">
    <cdr:from>
      <cdr:x>0.8521</cdr:x>
      <cdr:y>0.31019</cdr:y>
    </cdr:from>
    <cdr:to>
      <cdr:x>0.96304</cdr:x>
      <cdr:y>0.36435</cdr:y>
    </cdr:to>
    <cdr:sp macro="" textlink="">
      <cdr:nvSpPr>
        <cdr:cNvPr id="3" name="TextBox 1"/>
        <cdr:cNvSpPr txBox="1"/>
      </cdr:nvSpPr>
      <cdr:spPr>
        <a:xfrm xmlns:a="http://schemas.openxmlformats.org/drawingml/2006/main" rot="20860984">
          <a:off x="5267324" y="1200150"/>
          <a:ext cx="685800"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t>NNO</a:t>
          </a:r>
        </a:p>
      </cdr:txBody>
    </cdr:sp>
  </cdr:relSizeAnchor>
  <cdr:relSizeAnchor xmlns:cdr="http://schemas.openxmlformats.org/drawingml/2006/chartDrawing">
    <cdr:from>
      <cdr:x>0.84748</cdr:x>
      <cdr:y>0.39882</cdr:y>
    </cdr:from>
    <cdr:to>
      <cdr:x>0.95842</cdr:x>
      <cdr:y>0.45298</cdr:y>
    </cdr:to>
    <cdr:sp macro="" textlink="">
      <cdr:nvSpPr>
        <cdr:cNvPr id="4" name="TextBox 1"/>
        <cdr:cNvSpPr txBox="1"/>
      </cdr:nvSpPr>
      <cdr:spPr>
        <a:xfrm xmlns:a="http://schemas.openxmlformats.org/drawingml/2006/main" rot="20938265">
          <a:off x="5238750" y="1543050"/>
          <a:ext cx="685800"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solidFill>
                <a:srgbClr val="FF0000"/>
              </a:solidFill>
            </a:rPr>
            <a:t>QFM</a:t>
          </a:r>
        </a:p>
      </cdr:txBody>
    </cdr:sp>
  </cdr:relSizeAnchor>
  <cdr:relSizeAnchor xmlns:cdr="http://schemas.openxmlformats.org/drawingml/2006/chartDrawing">
    <cdr:from>
      <cdr:x>0.84748</cdr:x>
      <cdr:y>0.49729</cdr:y>
    </cdr:from>
    <cdr:to>
      <cdr:x>0.95842</cdr:x>
      <cdr:y>0.55145</cdr:y>
    </cdr:to>
    <cdr:sp macro="" textlink="">
      <cdr:nvSpPr>
        <cdr:cNvPr id="5" name="TextBox 1"/>
        <cdr:cNvSpPr txBox="1"/>
      </cdr:nvSpPr>
      <cdr:spPr>
        <a:xfrm xmlns:a="http://schemas.openxmlformats.org/drawingml/2006/main" rot="21035413">
          <a:off x="5238748" y="1924056"/>
          <a:ext cx="68578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solidFill>
                <a:schemeClr val="accent6">
                  <a:lumMod val="50000"/>
                </a:schemeClr>
              </a:solidFill>
            </a:rPr>
            <a:t>CCO</a:t>
          </a:r>
        </a:p>
      </cdr:txBody>
    </cdr:sp>
  </cdr:relSizeAnchor>
  <cdr:relSizeAnchor xmlns:cdr="http://schemas.openxmlformats.org/drawingml/2006/chartDrawing">
    <cdr:from>
      <cdr:x>0.80612</cdr:x>
      <cdr:y>0.18093</cdr:y>
    </cdr:from>
    <cdr:to>
      <cdr:x>0.95261</cdr:x>
      <cdr:y>0.23375</cdr:y>
    </cdr:to>
    <cdr:sp macro="" textlink="">
      <cdr:nvSpPr>
        <cdr:cNvPr id="6" name="TextBox 1"/>
        <cdr:cNvSpPr txBox="1"/>
      </cdr:nvSpPr>
      <cdr:spPr>
        <a:xfrm xmlns:a="http://schemas.openxmlformats.org/drawingml/2006/main" rot="20718663">
          <a:off x="4368928" y="715422"/>
          <a:ext cx="793937" cy="2088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t>NNO+3</a:t>
          </a:r>
        </a:p>
      </cdr:txBody>
    </cdr:sp>
  </cdr:relSizeAnchor>
</c:userShapes>
</file>

<file path=xl/drawings/drawing4.xml><?xml version="1.0" encoding="utf-8"?>
<c:userShapes xmlns:c="http://schemas.openxmlformats.org/drawingml/2006/chart">
  <cdr:relSizeAnchor xmlns:cdr="http://schemas.openxmlformats.org/drawingml/2006/chartDrawing">
    <cdr:from>
      <cdr:x>0.38378</cdr:x>
      <cdr:y>0.68063</cdr:y>
    </cdr:from>
    <cdr:to>
      <cdr:x>0.48267</cdr:x>
      <cdr:y>0.85164</cdr:y>
    </cdr:to>
    <cdr:sp macro="" textlink="">
      <cdr:nvSpPr>
        <cdr:cNvPr id="2" name="CasellaDiTesto 1"/>
        <cdr:cNvSpPr txBox="1"/>
      </cdr:nvSpPr>
      <cdr:spPr>
        <a:xfrm xmlns:a="http://schemas.openxmlformats.org/drawingml/2006/main">
          <a:off x="1825071" y="2259941"/>
          <a:ext cx="470267" cy="567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100</a:t>
          </a:r>
        </a:p>
        <a:p xmlns:a="http://schemas.openxmlformats.org/drawingml/2006/main">
          <a:r>
            <a:rPr lang="en-US" sz="1100"/>
            <a:t>MPa</a:t>
          </a:r>
        </a:p>
      </cdr:txBody>
    </cdr:sp>
  </cdr:relSizeAnchor>
  <cdr:relSizeAnchor xmlns:cdr="http://schemas.openxmlformats.org/drawingml/2006/chartDrawing">
    <cdr:from>
      <cdr:x>0.453</cdr:x>
      <cdr:y>0.67376</cdr:y>
    </cdr:from>
    <cdr:to>
      <cdr:x>0.64846</cdr:x>
      <cdr:y>0.75299</cdr:y>
    </cdr:to>
    <cdr:sp macro="" textlink="">
      <cdr:nvSpPr>
        <cdr:cNvPr id="3" name="CasellaDiTesto 1"/>
        <cdr:cNvSpPr txBox="1"/>
      </cdr:nvSpPr>
      <cdr:spPr>
        <a:xfrm xmlns:a="http://schemas.openxmlformats.org/drawingml/2006/main">
          <a:off x="2154222" y="2237114"/>
          <a:ext cx="929495"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150 MPa</a:t>
          </a:r>
        </a:p>
      </cdr:txBody>
    </cdr:sp>
  </cdr:relSizeAnchor>
  <cdr:relSizeAnchor xmlns:cdr="http://schemas.openxmlformats.org/drawingml/2006/chartDrawing">
    <cdr:from>
      <cdr:x>0.53983</cdr:x>
      <cdr:y>0.61529</cdr:y>
    </cdr:from>
    <cdr:to>
      <cdr:x>0.69478</cdr:x>
      <cdr:y>0.69451</cdr:y>
    </cdr:to>
    <cdr:sp macro="" textlink="">
      <cdr:nvSpPr>
        <cdr:cNvPr id="4" name="CasellaDiTesto 1"/>
        <cdr:cNvSpPr txBox="1"/>
      </cdr:nvSpPr>
      <cdr:spPr>
        <a:xfrm xmlns:a="http://schemas.openxmlformats.org/drawingml/2006/main">
          <a:off x="2567154" y="2042958"/>
          <a:ext cx="736830" cy="2630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250 MPa</a:t>
          </a:r>
        </a:p>
      </cdr:txBody>
    </cdr:sp>
  </cdr:relSizeAnchor>
  <cdr:relSizeAnchor xmlns:cdr="http://schemas.openxmlformats.org/drawingml/2006/chartDrawing">
    <cdr:from>
      <cdr:x>0.61433</cdr:x>
      <cdr:y>0.55987</cdr:y>
    </cdr:from>
    <cdr:to>
      <cdr:x>0.76613</cdr:x>
      <cdr:y>0.6391</cdr:y>
    </cdr:to>
    <cdr:sp macro="" textlink="">
      <cdr:nvSpPr>
        <cdr:cNvPr id="5" name="CasellaDiTesto 1"/>
        <cdr:cNvSpPr txBox="1"/>
      </cdr:nvSpPr>
      <cdr:spPr>
        <a:xfrm xmlns:a="http://schemas.openxmlformats.org/drawingml/2006/main">
          <a:off x="2921422" y="1858960"/>
          <a:ext cx="721890"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450 MPa</a:t>
          </a:r>
        </a:p>
      </cdr:txBody>
    </cdr:sp>
  </cdr:relSizeAnchor>
  <cdr:relSizeAnchor xmlns:cdr="http://schemas.openxmlformats.org/drawingml/2006/chartDrawing">
    <cdr:from>
      <cdr:x>0.65713</cdr:x>
      <cdr:y>0.50609</cdr:y>
    </cdr:from>
    <cdr:to>
      <cdr:x>0.81746</cdr:x>
      <cdr:y>0.58532</cdr:y>
    </cdr:to>
    <cdr:sp macro="" textlink="">
      <cdr:nvSpPr>
        <cdr:cNvPr id="6" name="CasellaDiTesto 1"/>
        <cdr:cNvSpPr txBox="1"/>
      </cdr:nvSpPr>
      <cdr:spPr>
        <a:xfrm xmlns:a="http://schemas.openxmlformats.org/drawingml/2006/main">
          <a:off x="3124950" y="1680383"/>
          <a:ext cx="762440"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600 MPa</a:t>
          </a:r>
        </a:p>
      </cdr:txBody>
    </cdr:sp>
  </cdr:relSizeAnchor>
  <cdr:relSizeAnchor xmlns:cdr="http://schemas.openxmlformats.org/drawingml/2006/chartDrawing">
    <cdr:from>
      <cdr:x>0.73343</cdr:x>
      <cdr:y>0.44995</cdr:y>
    </cdr:from>
    <cdr:to>
      <cdr:x>0.88631</cdr:x>
      <cdr:y>0.52918</cdr:y>
    </cdr:to>
    <cdr:sp macro="" textlink="">
      <cdr:nvSpPr>
        <cdr:cNvPr id="7" name="CasellaDiTesto 1"/>
        <cdr:cNvSpPr txBox="1"/>
      </cdr:nvSpPr>
      <cdr:spPr>
        <a:xfrm xmlns:a="http://schemas.openxmlformats.org/drawingml/2006/main">
          <a:off x="3487796" y="1493988"/>
          <a:ext cx="727015"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900 MPa</a:t>
          </a:r>
        </a:p>
      </cdr:txBody>
    </cdr:sp>
  </cdr:relSizeAnchor>
  <cdr:relSizeAnchor xmlns:cdr="http://schemas.openxmlformats.org/drawingml/2006/chartDrawing">
    <cdr:from>
      <cdr:x>0.77471</cdr:x>
      <cdr:y>0.3637</cdr:y>
    </cdr:from>
    <cdr:to>
      <cdr:x>0.94515</cdr:x>
      <cdr:y>0.44293</cdr:y>
    </cdr:to>
    <cdr:sp macro="" textlink="">
      <cdr:nvSpPr>
        <cdr:cNvPr id="8" name="CasellaDiTesto 1"/>
        <cdr:cNvSpPr txBox="1"/>
      </cdr:nvSpPr>
      <cdr:spPr>
        <a:xfrm xmlns:a="http://schemas.openxmlformats.org/drawingml/2006/main">
          <a:off x="3684101" y="1207614"/>
          <a:ext cx="810507" cy="2630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1400 MPa</a:t>
          </a:r>
        </a:p>
      </cdr:txBody>
    </cdr:sp>
  </cdr:relSizeAnchor>
  <cdr:relSizeAnchor xmlns:cdr="http://schemas.openxmlformats.org/drawingml/2006/chartDrawing">
    <cdr:from>
      <cdr:x>0.8308</cdr:x>
      <cdr:y>0.28914</cdr:y>
    </cdr:from>
    <cdr:to>
      <cdr:x>0.99624</cdr:x>
      <cdr:y>0.36837</cdr:y>
    </cdr:to>
    <cdr:sp macro="" textlink="">
      <cdr:nvSpPr>
        <cdr:cNvPr id="9" name="CasellaDiTesto 1"/>
        <cdr:cNvSpPr txBox="1"/>
      </cdr:nvSpPr>
      <cdr:spPr>
        <a:xfrm xmlns:a="http://schemas.openxmlformats.org/drawingml/2006/main">
          <a:off x="3950857" y="960056"/>
          <a:ext cx="786744" cy="2630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2100 MPa</a:t>
          </a:r>
        </a:p>
      </cdr:txBody>
    </cdr:sp>
  </cdr:relSizeAnchor>
</c:userShapes>
</file>

<file path=xl/drawings/drawing5.xml><?xml version="1.0" encoding="utf-8"?>
<c:userShapes xmlns:c="http://schemas.openxmlformats.org/drawingml/2006/chart">
  <cdr:relSizeAnchor xmlns:cdr="http://schemas.openxmlformats.org/drawingml/2006/chartDrawing">
    <cdr:from>
      <cdr:x>0.84439</cdr:x>
      <cdr:y>0.09109</cdr:y>
    </cdr:from>
    <cdr:to>
      <cdr:x>0.95534</cdr:x>
      <cdr:y>0.14525</cdr:y>
    </cdr:to>
    <cdr:sp macro="" textlink="">
      <cdr:nvSpPr>
        <cdr:cNvPr id="2" name="TextBox 1"/>
        <cdr:cNvSpPr txBox="1"/>
      </cdr:nvSpPr>
      <cdr:spPr>
        <a:xfrm xmlns:a="http://schemas.openxmlformats.org/drawingml/2006/main" rot="20996493">
          <a:off x="5219700" y="352423"/>
          <a:ext cx="685800"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100" b="1">
              <a:solidFill>
                <a:srgbClr val="47D94E"/>
              </a:solidFill>
            </a:rPr>
            <a:t>HM</a:t>
          </a:r>
        </a:p>
      </cdr:txBody>
    </cdr:sp>
  </cdr:relSizeAnchor>
  <cdr:relSizeAnchor xmlns:cdr="http://schemas.openxmlformats.org/drawingml/2006/chartDrawing">
    <cdr:from>
      <cdr:x>0.8521</cdr:x>
      <cdr:y>0.31019</cdr:y>
    </cdr:from>
    <cdr:to>
      <cdr:x>0.96304</cdr:x>
      <cdr:y>0.36435</cdr:y>
    </cdr:to>
    <cdr:sp macro="" textlink="">
      <cdr:nvSpPr>
        <cdr:cNvPr id="3" name="TextBox 1"/>
        <cdr:cNvSpPr txBox="1"/>
      </cdr:nvSpPr>
      <cdr:spPr>
        <a:xfrm xmlns:a="http://schemas.openxmlformats.org/drawingml/2006/main" rot="20860984">
          <a:off x="5267324" y="1200150"/>
          <a:ext cx="685800"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t>NNO</a:t>
          </a:r>
        </a:p>
      </cdr:txBody>
    </cdr:sp>
  </cdr:relSizeAnchor>
  <cdr:relSizeAnchor xmlns:cdr="http://schemas.openxmlformats.org/drawingml/2006/chartDrawing">
    <cdr:from>
      <cdr:x>0.84748</cdr:x>
      <cdr:y>0.39882</cdr:y>
    </cdr:from>
    <cdr:to>
      <cdr:x>0.95842</cdr:x>
      <cdr:y>0.45298</cdr:y>
    </cdr:to>
    <cdr:sp macro="" textlink="">
      <cdr:nvSpPr>
        <cdr:cNvPr id="4" name="TextBox 1"/>
        <cdr:cNvSpPr txBox="1"/>
      </cdr:nvSpPr>
      <cdr:spPr>
        <a:xfrm xmlns:a="http://schemas.openxmlformats.org/drawingml/2006/main" rot="20938265">
          <a:off x="5238750" y="1543050"/>
          <a:ext cx="685800"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solidFill>
                <a:srgbClr val="FF0000"/>
              </a:solidFill>
            </a:rPr>
            <a:t>QFM</a:t>
          </a:r>
        </a:p>
      </cdr:txBody>
    </cdr:sp>
  </cdr:relSizeAnchor>
  <cdr:relSizeAnchor xmlns:cdr="http://schemas.openxmlformats.org/drawingml/2006/chartDrawing">
    <cdr:from>
      <cdr:x>0.84748</cdr:x>
      <cdr:y>0.49729</cdr:y>
    </cdr:from>
    <cdr:to>
      <cdr:x>0.95842</cdr:x>
      <cdr:y>0.55145</cdr:y>
    </cdr:to>
    <cdr:sp macro="" textlink="">
      <cdr:nvSpPr>
        <cdr:cNvPr id="5" name="TextBox 1"/>
        <cdr:cNvSpPr txBox="1"/>
      </cdr:nvSpPr>
      <cdr:spPr>
        <a:xfrm xmlns:a="http://schemas.openxmlformats.org/drawingml/2006/main" rot="21035413">
          <a:off x="5238748" y="1924056"/>
          <a:ext cx="68578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solidFill>
                <a:schemeClr val="accent6">
                  <a:lumMod val="50000"/>
                </a:schemeClr>
              </a:solidFill>
            </a:rPr>
            <a:t>CCO</a:t>
          </a:r>
        </a:p>
      </cdr:txBody>
    </cdr:sp>
  </cdr:relSizeAnchor>
  <cdr:relSizeAnchor xmlns:cdr="http://schemas.openxmlformats.org/drawingml/2006/chartDrawing">
    <cdr:from>
      <cdr:x>0.79</cdr:x>
      <cdr:y>0.18414</cdr:y>
    </cdr:from>
    <cdr:to>
      <cdr:x>0.95177</cdr:x>
      <cdr:y>0.24584</cdr:y>
    </cdr:to>
    <cdr:sp macro="" textlink="">
      <cdr:nvSpPr>
        <cdr:cNvPr id="6" name="TextBox 1"/>
        <cdr:cNvSpPr txBox="1"/>
      </cdr:nvSpPr>
      <cdr:spPr>
        <a:xfrm xmlns:a="http://schemas.openxmlformats.org/drawingml/2006/main" rot="20795403">
          <a:off x="4281591" y="728123"/>
          <a:ext cx="876758" cy="243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de-DE" sz="1100" b="1"/>
            <a:t>NNO+3</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4"/>
  <sheetViews>
    <sheetView topLeftCell="A21" workbookViewId="0">
      <selection activeCell="A34" sqref="A34"/>
    </sheetView>
  </sheetViews>
  <sheetFormatPr defaultRowHeight="18" x14ac:dyDescent="0.35"/>
  <cols>
    <col min="1" max="1" width="148.6640625" style="336" customWidth="1"/>
    <col min="2" max="256" width="9.109375" style="336"/>
    <col min="257" max="257" width="11.33203125" style="336" bestFit="1" customWidth="1"/>
    <col min="258" max="512" width="9.109375" style="336"/>
    <col min="513" max="513" width="11.33203125" style="336" bestFit="1" customWidth="1"/>
    <col min="514" max="768" width="9.109375" style="336"/>
    <col min="769" max="769" width="11.33203125" style="336" bestFit="1" customWidth="1"/>
    <col min="770" max="1024" width="9.109375" style="336"/>
    <col min="1025" max="1025" width="11.33203125" style="336" bestFit="1" customWidth="1"/>
    <col min="1026" max="1280" width="9.109375" style="336"/>
    <col min="1281" max="1281" width="11.33203125" style="336" bestFit="1" customWidth="1"/>
    <col min="1282" max="1536" width="9.109375" style="336"/>
    <col min="1537" max="1537" width="11.33203125" style="336" bestFit="1" customWidth="1"/>
    <col min="1538" max="1792" width="9.109375" style="336"/>
    <col min="1793" max="1793" width="11.33203125" style="336" bestFit="1" customWidth="1"/>
    <col min="1794" max="2048" width="9.109375" style="336"/>
    <col min="2049" max="2049" width="11.33203125" style="336" bestFit="1" customWidth="1"/>
    <col min="2050" max="2304" width="9.109375" style="336"/>
    <col min="2305" max="2305" width="11.33203125" style="336" bestFit="1" customWidth="1"/>
    <col min="2306" max="2560" width="9.109375" style="336"/>
    <col min="2561" max="2561" width="11.33203125" style="336" bestFit="1" customWidth="1"/>
    <col min="2562" max="2816" width="9.109375" style="336"/>
    <col min="2817" max="2817" width="11.33203125" style="336" bestFit="1" customWidth="1"/>
    <col min="2818" max="3072" width="9.109375" style="336"/>
    <col min="3073" max="3073" width="11.33203125" style="336" bestFit="1" customWidth="1"/>
    <col min="3074" max="3328" width="9.109375" style="336"/>
    <col min="3329" max="3329" width="11.33203125" style="336" bestFit="1" customWidth="1"/>
    <col min="3330" max="3584" width="9.109375" style="336"/>
    <col min="3585" max="3585" width="11.33203125" style="336" bestFit="1" customWidth="1"/>
    <col min="3586" max="3840" width="9.109375" style="336"/>
    <col min="3841" max="3841" width="11.33203125" style="336" bestFit="1" customWidth="1"/>
    <col min="3842" max="4096" width="9.109375" style="336"/>
    <col min="4097" max="4097" width="11.33203125" style="336" bestFit="1" customWidth="1"/>
    <col min="4098" max="4352" width="9.109375" style="336"/>
    <col min="4353" max="4353" width="11.33203125" style="336" bestFit="1" customWidth="1"/>
    <col min="4354" max="4608" width="9.109375" style="336"/>
    <col min="4609" max="4609" width="11.33203125" style="336" bestFit="1" customWidth="1"/>
    <col min="4610" max="4864" width="9.109375" style="336"/>
    <col min="4865" max="4865" width="11.33203125" style="336" bestFit="1" customWidth="1"/>
    <col min="4866" max="5120" width="9.109375" style="336"/>
    <col min="5121" max="5121" width="11.33203125" style="336" bestFit="1" customWidth="1"/>
    <col min="5122" max="5376" width="9.109375" style="336"/>
    <col min="5377" max="5377" width="11.33203125" style="336" bestFit="1" customWidth="1"/>
    <col min="5378" max="5632" width="9.109375" style="336"/>
    <col min="5633" max="5633" width="11.33203125" style="336" bestFit="1" customWidth="1"/>
    <col min="5634" max="5888" width="9.109375" style="336"/>
    <col min="5889" max="5889" width="11.33203125" style="336" bestFit="1" customWidth="1"/>
    <col min="5890" max="6144" width="9.109375" style="336"/>
    <col min="6145" max="6145" width="11.33203125" style="336" bestFit="1" customWidth="1"/>
    <col min="6146" max="6400" width="9.109375" style="336"/>
    <col min="6401" max="6401" width="11.33203125" style="336" bestFit="1" customWidth="1"/>
    <col min="6402" max="6656" width="9.109375" style="336"/>
    <col min="6657" max="6657" width="11.33203125" style="336" bestFit="1" customWidth="1"/>
    <col min="6658" max="6912" width="9.109375" style="336"/>
    <col min="6913" max="6913" width="11.33203125" style="336" bestFit="1" customWidth="1"/>
    <col min="6914" max="7168" width="9.109375" style="336"/>
    <col min="7169" max="7169" width="11.33203125" style="336" bestFit="1" customWidth="1"/>
    <col min="7170" max="7424" width="9.109375" style="336"/>
    <col min="7425" max="7425" width="11.33203125" style="336" bestFit="1" customWidth="1"/>
    <col min="7426" max="7680" width="9.109375" style="336"/>
    <col min="7681" max="7681" width="11.33203125" style="336" bestFit="1" customWidth="1"/>
    <col min="7682" max="7936" width="9.109375" style="336"/>
    <col min="7937" max="7937" width="11.33203125" style="336" bestFit="1" customWidth="1"/>
    <col min="7938" max="8192" width="9.109375" style="336"/>
    <col min="8193" max="8193" width="11.33203125" style="336" bestFit="1" customWidth="1"/>
    <col min="8194" max="8448" width="9.109375" style="336"/>
    <col min="8449" max="8449" width="11.33203125" style="336" bestFit="1" customWidth="1"/>
    <col min="8450" max="8704" width="9.109375" style="336"/>
    <col min="8705" max="8705" width="11.33203125" style="336" bestFit="1" customWidth="1"/>
    <col min="8706" max="8960" width="9.109375" style="336"/>
    <col min="8961" max="8961" width="11.33203125" style="336" bestFit="1" customWidth="1"/>
    <col min="8962" max="9216" width="9.109375" style="336"/>
    <col min="9217" max="9217" width="11.33203125" style="336" bestFit="1" customWidth="1"/>
    <col min="9218" max="9472" width="9.109375" style="336"/>
    <col min="9473" max="9473" width="11.33203125" style="336" bestFit="1" customWidth="1"/>
    <col min="9474" max="9728" width="9.109375" style="336"/>
    <col min="9729" max="9729" width="11.33203125" style="336" bestFit="1" customWidth="1"/>
    <col min="9730" max="9984" width="9.109375" style="336"/>
    <col min="9985" max="9985" width="11.33203125" style="336" bestFit="1" customWidth="1"/>
    <col min="9986" max="10240" width="9.109375" style="336"/>
    <col min="10241" max="10241" width="11.33203125" style="336" bestFit="1" customWidth="1"/>
    <col min="10242" max="10496" width="9.109375" style="336"/>
    <col min="10497" max="10497" width="11.33203125" style="336" bestFit="1" customWidth="1"/>
    <col min="10498" max="10752" width="9.109375" style="336"/>
    <col min="10753" max="10753" width="11.33203125" style="336" bestFit="1" customWidth="1"/>
    <col min="10754" max="11008" width="9.109375" style="336"/>
    <col min="11009" max="11009" width="11.33203125" style="336" bestFit="1" customWidth="1"/>
    <col min="11010" max="11264" width="9.109375" style="336"/>
    <col min="11265" max="11265" width="11.33203125" style="336" bestFit="1" customWidth="1"/>
    <col min="11266" max="11520" width="9.109375" style="336"/>
    <col min="11521" max="11521" width="11.33203125" style="336" bestFit="1" customWidth="1"/>
    <col min="11522" max="11776" width="9.109375" style="336"/>
    <col min="11777" max="11777" width="11.33203125" style="336" bestFit="1" customWidth="1"/>
    <col min="11778" max="12032" width="9.109375" style="336"/>
    <col min="12033" max="12033" width="11.33203125" style="336" bestFit="1" customWidth="1"/>
    <col min="12034" max="12288" width="9.109375" style="336"/>
    <col min="12289" max="12289" width="11.33203125" style="336" bestFit="1" customWidth="1"/>
    <col min="12290" max="12544" width="9.109375" style="336"/>
    <col min="12545" max="12545" width="11.33203125" style="336" bestFit="1" customWidth="1"/>
    <col min="12546" max="12800" width="9.109375" style="336"/>
    <col min="12801" max="12801" width="11.33203125" style="336" bestFit="1" customWidth="1"/>
    <col min="12802" max="13056" width="9.109375" style="336"/>
    <col min="13057" max="13057" width="11.33203125" style="336" bestFit="1" customWidth="1"/>
    <col min="13058" max="13312" width="9.109375" style="336"/>
    <col min="13313" max="13313" width="11.33203125" style="336" bestFit="1" customWidth="1"/>
    <col min="13314" max="13568" width="9.109375" style="336"/>
    <col min="13569" max="13569" width="11.33203125" style="336" bestFit="1" customWidth="1"/>
    <col min="13570" max="13824" width="9.109375" style="336"/>
    <col min="13825" max="13825" width="11.33203125" style="336" bestFit="1" customWidth="1"/>
    <col min="13826" max="14080" width="9.109375" style="336"/>
    <col min="14081" max="14081" width="11.33203125" style="336" bestFit="1" customWidth="1"/>
    <col min="14082" max="14336" width="9.109375" style="336"/>
    <col min="14337" max="14337" width="11.33203125" style="336" bestFit="1" customWidth="1"/>
    <col min="14338" max="14592" width="9.109375" style="336"/>
    <col min="14593" max="14593" width="11.33203125" style="336" bestFit="1" customWidth="1"/>
    <col min="14594" max="14848" width="9.109375" style="336"/>
    <col min="14849" max="14849" width="11.33203125" style="336" bestFit="1" customWidth="1"/>
    <col min="14850" max="15104" width="9.109375" style="336"/>
    <col min="15105" max="15105" width="11.33203125" style="336" bestFit="1" customWidth="1"/>
    <col min="15106" max="15360" width="9.109375" style="336"/>
    <col min="15361" max="15361" width="11.33203125" style="336" bestFit="1" customWidth="1"/>
    <col min="15362" max="15616" width="9.109375" style="336"/>
    <col min="15617" max="15617" width="11.33203125" style="336" bestFit="1" customWidth="1"/>
    <col min="15618" max="15872" width="9.109375" style="336"/>
    <col min="15873" max="15873" width="11.33203125" style="336" bestFit="1" customWidth="1"/>
    <col min="15874" max="16128" width="9.109375" style="336"/>
    <col min="16129" max="16129" width="11.33203125" style="336" bestFit="1" customWidth="1"/>
    <col min="16130" max="16384" width="9.109375" style="336"/>
  </cols>
  <sheetData>
    <row r="1" spans="1:14" ht="100.8" x14ac:dyDescent="0.45">
      <c r="A1" s="335" t="s">
        <v>583</v>
      </c>
    </row>
    <row r="2" spans="1:14" x14ac:dyDescent="0.35">
      <c r="A2" s="337"/>
    </row>
    <row r="3" spans="1:14" x14ac:dyDescent="0.35">
      <c r="A3" s="338"/>
    </row>
    <row r="4" spans="1:14" ht="21" x14ac:dyDescent="0.4">
      <c r="A4" s="339" t="s">
        <v>566</v>
      </c>
    </row>
    <row r="5" spans="1:14" ht="9.9" customHeight="1" x14ac:dyDescent="0.35">
      <c r="A5" s="340"/>
    </row>
    <row r="6" spans="1:14" s="358" customFormat="1" ht="21" x14ac:dyDescent="0.4">
      <c r="A6" s="357" t="s">
        <v>581</v>
      </c>
    </row>
    <row r="7" spans="1:14" x14ac:dyDescent="0.35">
      <c r="A7" s="341" t="s">
        <v>561</v>
      </c>
    </row>
    <row r="8" spans="1:14" ht="9.9" customHeight="1" x14ac:dyDescent="0.35">
      <c r="A8" s="340"/>
    </row>
    <row r="9" spans="1:14" s="358" customFormat="1" ht="21" x14ac:dyDescent="0.4">
      <c r="A9" s="357" t="s">
        <v>567</v>
      </c>
    </row>
    <row r="10" spans="1:14" x14ac:dyDescent="0.35">
      <c r="A10" s="342" t="s">
        <v>562</v>
      </c>
    </row>
    <row r="11" spans="1:14" ht="9.9" customHeight="1" x14ac:dyDescent="0.35">
      <c r="A11" s="340"/>
    </row>
    <row r="12" spans="1:14" s="358" customFormat="1" ht="21" x14ac:dyDescent="0.4">
      <c r="A12" s="357" t="s">
        <v>568</v>
      </c>
      <c r="N12" s="359"/>
    </row>
    <row r="13" spans="1:14" ht="36" x14ac:dyDescent="0.35">
      <c r="A13" s="341" t="s">
        <v>569</v>
      </c>
    </row>
    <row r="14" spans="1:14" s="343" customFormat="1" x14ac:dyDescent="0.35">
      <c r="A14" s="360" t="s">
        <v>524</v>
      </c>
    </row>
    <row r="15" spans="1:14" s="343" customFormat="1" ht="37.200000000000003" x14ac:dyDescent="0.35">
      <c r="A15" s="361" t="s">
        <v>573</v>
      </c>
    </row>
    <row r="16" spans="1:14" s="343" customFormat="1" x14ac:dyDescent="0.35">
      <c r="A16" s="360" t="s">
        <v>570</v>
      </c>
    </row>
    <row r="17" spans="1:1" x14ac:dyDescent="0.35">
      <c r="A17" s="362" t="s">
        <v>572</v>
      </c>
    </row>
    <row r="18" spans="1:1" ht="2.1" customHeight="1" x14ac:dyDescent="0.35">
      <c r="A18" s="340"/>
    </row>
    <row r="19" spans="1:1" x14ac:dyDescent="0.35">
      <c r="A19" s="360" t="s">
        <v>584</v>
      </c>
    </row>
    <row r="20" spans="1:1" ht="114" x14ac:dyDescent="0.45">
      <c r="A20" s="361" t="s">
        <v>615</v>
      </c>
    </row>
    <row r="21" spans="1:1" ht="2.1" customHeight="1" x14ac:dyDescent="0.35">
      <c r="A21" s="340"/>
    </row>
    <row r="22" spans="1:1" s="343" customFormat="1" x14ac:dyDescent="0.35">
      <c r="A22" s="376" t="s">
        <v>582</v>
      </c>
    </row>
    <row r="23" spans="1:1" ht="37.200000000000003" x14ac:dyDescent="0.35">
      <c r="A23" s="361" t="s">
        <v>580</v>
      </c>
    </row>
    <row r="24" spans="1:1" ht="2.1" customHeight="1" x14ac:dyDescent="0.35">
      <c r="A24" s="340"/>
    </row>
    <row r="25" spans="1:1" s="343" customFormat="1" x14ac:dyDescent="0.35">
      <c r="A25" s="376" t="s">
        <v>571</v>
      </c>
    </row>
    <row r="26" spans="1:1" x14ac:dyDescent="0.35">
      <c r="A26" s="361" t="s">
        <v>574</v>
      </c>
    </row>
    <row r="27" spans="1:1" ht="2.1" customHeight="1" x14ac:dyDescent="0.35">
      <c r="A27" s="340"/>
    </row>
    <row r="28" spans="1:1" s="343" customFormat="1" x14ac:dyDescent="0.35">
      <c r="A28" s="376" t="s">
        <v>525</v>
      </c>
    </row>
    <row r="29" spans="1:1" ht="40.799999999999997" x14ac:dyDescent="0.45">
      <c r="A29" s="361" t="s">
        <v>577</v>
      </c>
    </row>
    <row r="30" spans="1:1" s="378" customFormat="1" ht="73.2" x14ac:dyDescent="0.35">
      <c r="A30" s="379" t="s">
        <v>579</v>
      </c>
    </row>
    <row r="32" spans="1:1" ht="66.599999999999994" x14ac:dyDescent="0.4">
      <c r="A32" s="339" t="s">
        <v>616</v>
      </c>
    </row>
    <row r="34" spans="1:1" ht="21" x14ac:dyDescent="0.4">
      <c r="A34" s="339" t="s">
        <v>578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Q601"/>
  <sheetViews>
    <sheetView tabSelected="1" workbookViewId="0">
      <pane xSplit="7" ySplit="3" topLeftCell="CD4" activePane="bottomRight" state="frozen"/>
      <selection pane="topRight" activeCell="K1" sqref="K1"/>
      <selection pane="bottomLeft" activeCell="A4" sqref="A4"/>
      <selection pane="bottomRight" activeCell="CH4" sqref="CH4"/>
    </sheetView>
  </sheetViews>
  <sheetFormatPr defaultColWidth="9.109375" defaultRowHeight="13.2" x14ac:dyDescent="0.25"/>
  <cols>
    <col min="1" max="1" width="27.33203125" style="253" bestFit="1" customWidth="1"/>
    <col min="2" max="2" width="15.6640625" style="249" customWidth="1"/>
    <col min="3" max="3" width="5" style="249" bestFit="1" customWidth="1"/>
    <col min="4" max="4" width="6" style="249" bestFit="1" customWidth="1"/>
    <col min="5" max="5" width="9.109375" style="249"/>
    <col min="6" max="6" width="7.6640625" style="249" bestFit="1" customWidth="1"/>
    <col min="7" max="7" width="8.44140625" style="249" bestFit="1" customWidth="1"/>
    <col min="8" max="8" width="1.6640625" style="249" customWidth="1"/>
    <col min="9" max="9" width="7.6640625" style="233" customWidth="1"/>
    <col min="10" max="10" width="7.6640625" style="143" customWidth="1"/>
    <col min="11" max="11" width="8.6640625" style="143" customWidth="1"/>
    <col min="12" max="12" width="9.44140625" style="143" customWidth="1"/>
    <col min="13" max="13" width="7.44140625" style="143" customWidth="1"/>
    <col min="14" max="15" width="8" style="143" customWidth="1"/>
    <col min="16" max="16" width="7.6640625" style="143" customWidth="1"/>
    <col min="17" max="17" width="8.88671875" style="143" customWidth="1"/>
    <col min="18" max="18" width="7.5546875" style="143" customWidth="1"/>
    <col min="19" max="20" width="5.88671875" style="143" customWidth="1"/>
    <col min="21" max="21" width="8.6640625" style="315" customWidth="1"/>
    <col min="22" max="25" width="4.6640625" style="316" customWidth="1"/>
    <col min="26" max="26" width="5" style="316" customWidth="1"/>
    <col min="27" max="28" width="5.6640625" style="316" customWidth="1"/>
    <col min="29" max="30" width="5.33203125" style="316" customWidth="1"/>
    <col min="31" max="33" width="4.6640625" style="316" customWidth="1"/>
    <col min="34" max="34" width="19.33203125" style="316" customWidth="1"/>
    <col min="35" max="35" width="20.44140625" style="316" customWidth="1"/>
    <col min="36" max="47" width="5.5546875" style="316" customWidth="1"/>
    <col min="48" max="48" width="9.109375" style="316" customWidth="1"/>
    <col min="49" max="51" width="8.6640625" style="316" customWidth="1"/>
    <col min="52" max="52" width="9.109375" style="316" customWidth="1"/>
    <col min="53" max="53" width="8.44140625" style="317" customWidth="1"/>
    <col min="54" max="54" width="6.88671875" style="318" customWidth="1"/>
    <col min="55" max="55" width="6.88671875" style="316" customWidth="1"/>
    <col min="56" max="56" width="6.6640625" style="316" customWidth="1"/>
    <col min="57" max="58" width="6.88671875" style="316" customWidth="1"/>
    <col min="59" max="59" width="23.6640625" style="315" customWidth="1"/>
    <col min="60" max="60" width="21.6640625" style="317" customWidth="1"/>
    <col min="61" max="61" width="22.33203125" style="317" customWidth="1"/>
    <col min="62" max="62" width="6" style="319" customWidth="1"/>
    <col min="63" max="63" width="7" style="319" customWidth="1"/>
    <col min="64" max="64" width="7.44140625" style="319" customWidth="1"/>
    <col min="65" max="65" width="8.5546875" style="319" customWidth="1"/>
    <col min="66" max="66" width="7.33203125" style="318" customWidth="1"/>
    <col min="67" max="67" width="10.5546875" style="317" customWidth="1"/>
    <col min="68" max="68" width="9.88671875" style="317" hidden="1" customWidth="1"/>
    <col min="69" max="69" width="9.5546875" style="318" customWidth="1"/>
    <col min="70" max="70" width="6.33203125" style="316" customWidth="1"/>
    <col min="71" max="71" width="8.44140625" style="316" customWidth="1"/>
    <col min="72" max="72" width="10.88671875" style="316" hidden="1" customWidth="1"/>
    <col min="73" max="73" width="13.88671875" style="316" hidden="1" customWidth="1"/>
    <col min="74" max="74" width="13.109375" style="316" customWidth="1"/>
    <col min="75" max="75" width="2.33203125" style="320" customWidth="1"/>
    <col min="76" max="76" width="8" style="318" customWidth="1"/>
    <col min="77" max="77" width="8" style="319" customWidth="1"/>
    <col min="78" max="78" width="9.88671875" style="320" hidden="1" customWidth="1"/>
    <col min="79" max="79" width="8" style="319" customWidth="1"/>
    <col min="80" max="80" width="16" style="318" customWidth="1"/>
    <col min="81" max="82" width="13.109375" style="316" customWidth="1"/>
    <col min="83" max="83" width="14.33203125" style="315" bestFit="1" customWidth="1"/>
    <col min="84" max="84" width="23" style="315" customWidth="1"/>
    <col min="85" max="87" width="5.6640625" style="316" customWidth="1"/>
    <col min="88" max="89" width="6.5546875" style="316" customWidth="1"/>
    <col min="90" max="94" width="5.6640625" style="316" customWidth="1"/>
    <col min="95" max="95" width="6.44140625" style="316" customWidth="1"/>
    <col min="96" max="96" width="5.6640625" style="316" customWidth="1"/>
    <col min="97" max="97" width="6.88671875" style="316" customWidth="1"/>
    <col min="98" max="100" width="5.6640625" style="316" customWidth="1"/>
    <col min="101" max="101" width="6.88671875" style="316" customWidth="1"/>
    <col min="102" max="104" width="5.6640625" style="316" customWidth="1"/>
    <col min="105" max="109" width="6.6640625" style="316" customWidth="1"/>
    <col min="110" max="110" width="8.88671875" style="316" customWidth="1"/>
    <col min="111" max="111" width="5.6640625" style="316" hidden="1" customWidth="1"/>
    <col min="112" max="112" width="5.6640625" style="316" customWidth="1"/>
    <col min="113" max="113" width="15.6640625" style="316" customWidth="1"/>
    <col min="114" max="116" width="5.6640625" style="316" customWidth="1"/>
    <col min="117" max="117" width="9.109375" style="370"/>
    <col min="118" max="16384" width="9.109375" style="245"/>
  </cols>
  <sheetData>
    <row r="1" spans="1:121" s="349" customFormat="1" ht="22.8" x14ac:dyDescent="0.4">
      <c r="A1" s="345" t="s">
        <v>560</v>
      </c>
      <c r="B1" s="256"/>
      <c r="C1" s="256"/>
      <c r="D1" s="256"/>
      <c r="E1" s="256"/>
      <c r="F1" s="256"/>
      <c r="G1" s="256"/>
      <c r="H1" s="256"/>
      <c r="I1" s="344" t="s">
        <v>413</v>
      </c>
      <c r="J1" s="344"/>
      <c r="K1" s="344"/>
      <c r="L1" s="344"/>
      <c r="M1" s="344"/>
      <c r="N1" s="344"/>
      <c r="O1" s="344"/>
      <c r="P1" s="344"/>
      <c r="Q1" s="344"/>
      <c r="R1" s="344"/>
      <c r="S1" s="344"/>
      <c r="T1" s="344"/>
      <c r="U1" s="346" t="s">
        <v>414</v>
      </c>
      <c r="V1" s="344"/>
      <c r="W1" s="344"/>
      <c r="X1" s="344"/>
      <c r="Y1" s="344"/>
      <c r="Z1" s="344"/>
      <c r="AA1" s="344"/>
      <c r="AB1" s="344"/>
      <c r="AC1" s="344"/>
      <c r="AD1" s="344"/>
      <c r="AE1" s="344"/>
      <c r="AF1" s="344"/>
      <c r="AG1" s="344"/>
      <c r="AH1" s="344"/>
      <c r="AI1" s="344"/>
      <c r="AJ1" s="344"/>
      <c r="AK1" s="344"/>
      <c r="AL1" s="344"/>
      <c r="AM1" s="344"/>
      <c r="AN1" s="344"/>
      <c r="AO1" s="344"/>
      <c r="AP1" s="344"/>
      <c r="AQ1" s="344"/>
      <c r="AR1" s="344"/>
      <c r="AS1" s="344"/>
      <c r="AT1" s="344"/>
      <c r="AU1" s="344"/>
      <c r="AV1" s="344"/>
      <c r="AW1" s="344"/>
      <c r="AX1" s="344"/>
      <c r="AY1" s="344"/>
      <c r="AZ1" s="344"/>
      <c r="BA1" s="344"/>
      <c r="BB1" s="344"/>
      <c r="BC1" s="344"/>
      <c r="BD1" s="344"/>
      <c r="BE1" s="344"/>
      <c r="BF1" s="344"/>
      <c r="BG1" s="344"/>
      <c r="BH1" s="344"/>
      <c r="BI1" s="344"/>
      <c r="BJ1" s="344"/>
      <c r="BK1" s="344"/>
      <c r="BL1" s="344"/>
      <c r="BM1" s="344"/>
      <c r="BN1" s="344"/>
      <c r="BO1" s="347"/>
      <c r="BP1" s="347"/>
      <c r="BQ1" s="344"/>
      <c r="BR1" s="347"/>
      <c r="BS1" s="347"/>
      <c r="BT1" s="347"/>
      <c r="BU1" s="347"/>
      <c r="BV1" s="347"/>
      <c r="BW1" s="344"/>
      <c r="BX1" s="344"/>
      <c r="BY1" s="344"/>
      <c r="BZ1" s="344"/>
      <c r="CA1" s="344"/>
      <c r="CB1" s="344"/>
      <c r="CC1" s="347"/>
      <c r="CD1" s="347"/>
      <c r="CE1" s="344"/>
      <c r="CF1" s="344"/>
      <c r="CG1" s="344"/>
      <c r="CH1" s="344"/>
      <c r="CI1" s="344"/>
      <c r="CJ1" s="344"/>
      <c r="CK1" s="344"/>
      <c r="CL1" s="344"/>
      <c r="CM1" s="344"/>
      <c r="CN1" s="344"/>
      <c r="CO1" s="344"/>
      <c r="CP1" s="344"/>
      <c r="CQ1" s="344"/>
      <c r="CR1" s="344"/>
      <c r="CS1" s="344"/>
      <c r="CT1" s="344"/>
      <c r="CU1" s="344"/>
      <c r="CV1" s="344"/>
      <c r="CW1" s="344"/>
      <c r="CX1" s="344"/>
      <c r="CY1" s="344"/>
      <c r="CZ1" s="344"/>
      <c r="DA1" s="344"/>
      <c r="DB1" s="344"/>
      <c r="DC1" s="344"/>
      <c r="DD1" s="344"/>
      <c r="DE1" s="344"/>
      <c r="DF1" s="344"/>
      <c r="DG1" s="344"/>
      <c r="DH1" s="344"/>
      <c r="DI1" s="344"/>
      <c r="DJ1" s="344"/>
      <c r="DK1" s="344"/>
      <c r="DL1" s="344"/>
      <c r="DM1" s="363"/>
      <c r="DQ1" s="350"/>
    </row>
    <row r="2" spans="1:121" s="355" customFormat="1" ht="17.399999999999999" x14ac:dyDescent="0.3">
      <c r="A2" s="250"/>
      <c r="B2" s="351"/>
      <c r="C2" s="351"/>
      <c r="D2" s="351"/>
      <c r="E2" s="351"/>
      <c r="F2" s="351"/>
      <c r="G2" s="351"/>
      <c r="H2" s="351"/>
      <c r="I2" s="352" t="s">
        <v>114</v>
      </c>
      <c r="J2" s="353"/>
      <c r="K2" s="353"/>
      <c r="L2" s="353"/>
      <c r="M2" s="353"/>
      <c r="N2" s="353"/>
      <c r="O2" s="353"/>
      <c r="P2" s="353"/>
      <c r="Q2" s="353"/>
      <c r="R2" s="353"/>
      <c r="S2" s="353"/>
      <c r="T2" s="353"/>
      <c r="U2" s="354" t="s">
        <v>524</v>
      </c>
      <c r="V2" s="348" t="s">
        <v>115</v>
      </c>
      <c r="W2" s="348"/>
      <c r="X2" s="348"/>
      <c r="Y2" s="348"/>
      <c r="Z2" s="348"/>
      <c r="AA2" s="348"/>
      <c r="AB2" s="348"/>
      <c r="AC2" s="348"/>
      <c r="AD2" s="348"/>
      <c r="AE2" s="348"/>
      <c r="AF2" s="348"/>
      <c r="AG2" s="348"/>
      <c r="AH2" s="348"/>
      <c r="AI2" s="348"/>
      <c r="AJ2" s="348" t="s">
        <v>117</v>
      </c>
      <c r="AK2" s="348"/>
      <c r="AL2" s="348"/>
      <c r="AM2" s="348"/>
      <c r="AN2" s="348"/>
      <c r="AO2" s="348"/>
      <c r="AP2" s="348"/>
      <c r="AQ2" s="348"/>
      <c r="AR2" s="348"/>
      <c r="AS2" s="348"/>
      <c r="AT2" s="348"/>
      <c r="AU2" s="348"/>
      <c r="AV2" s="348"/>
      <c r="AW2" s="348"/>
      <c r="AX2" s="348"/>
      <c r="AY2" s="348"/>
      <c r="AZ2" s="348"/>
      <c r="BA2" s="348"/>
      <c r="BB2" s="354" t="s">
        <v>570</v>
      </c>
      <c r="BC2" s="267"/>
      <c r="BD2" s="267"/>
      <c r="BE2" s="267"/>
      <c r="BF2" s="267"/>
      <c r="BG2" s="354" t="s">
        <v>584</v>
      </c>
      <c r="BH2" s="384"/>
      <c r="BI2" s="384"/>
      <c r="BJ2" s="348"/>
      <c r="BK2" s="348"/>
      <c r="BL2" s="348"/>
      <c r="BM2" s="348"/>
      <c r="BN2" s="374" t="s">
        <v>582</v>
      </c>
      <c r="BO2" s="375"/>
      <c r="BP2" s="375"/>
      <c r="BQ2" s="375"/>
      <c r="BR2" s="375"/>
      <c r="BS2" s="375"/>
      <c r="BT2" s="375"/>
      <c r="BU2" s="375"/>
      <c r="BV2" s="375"/>
      <c r="BW2" s="375"/>
      <c r="BX2" s="375"/>
      <c r="BY2" s="375"/>
      <c r="BZ2" s="375"/>
      <c r="CA2" s="375"/>
      <c r="CB2" s="375"/>
      <c r="CC2" s="375"/>
      <c r="CD2" s="375"/>
      <c r="CE2" s="377" t="s">
        <v>412</v>
      </c>
      <c r="CF2" s="354" t="s">
        <v>525</v>
      </c>
      <c r="CG2" s="348"/>
      <c r="CH2" s="348"/>
      <c r="CI2" s="348"/>
      <c r="CJ2" s="348"/>
      <c r="CK2" s="348"/>
      <c r="CL2" s="348"/>
      <c r="CM2" s="348"/>
      <c r="CN2" s="348"/>
      <c r="CO2" s="348"/>
      <c r="CP2" s="348"/>
      <c r="CQ2" s="348"/>
      <c r="CR2" s="348"/>
      <c r="CS2" s="348"/>
      <c r="CT2" s="348"/>
      <c r="CU2" s="348"/>
      <c r="CV2" s="348"/>
      <c r="CW2" s="348"/>
      <c r="CX2" s="348"/>
      <c r="CY2" s="348"/>
      <c r="CZ2" s="348"/>
      <c r="DA2" s="348"/>
      <c r="DB2" s="348"/>
      <c r="DC2" s="348"/>
      <c r="DD2" s="348"/>
      <c r="DE2" s="348"/>
      <c r="DF2" s="348"/>
      <c r="DG2" s="348"/>
      <c r="DH2" s="348"/>
      <c r="DI2" s="348"/>
      <c r="DJ2" s="348"/>
      <c r="DK2" s="348"/>
      <c r="DL2" s="348"/>
      <c r="DM2" s="364"/>
    </row>
    <row r="3" spans="1:121" s="140" customFormat="1" ht="19.2" x14ac:dyDescent="0.4">
      <c r="A3" s="251" t="s">
        <v>56</v>
      </c>
      <c r="B3" s="252" t="s">
        <v>565</v>
      </c>
      <c r="C3" s="252" t="s">
        <v>59</v>
      </c>
      <c r="D3" s="252" t="s">
        <v>60</v>
      </c>
      <c r="E3" s="252" t="s">
        <v>518</v>
      </c>
      <c r="F3" s="252" t="s">
        <v>57</v>
      </c>
      <c r="G3" s="252" t="s">
        <v>519</v>
      </c>
      <c r="H3" s="252"/>
      <c r="I3" s="145" t="s">
        <v>417</v>
      </c>
      <c r="J3" s="146" t="s">
        <v>418</v>
      </c>
      <c r="K3" s="146" t="s">
        <v>419</v>
      </c>
      <c r="L3" s="146" t="s">
        <v>420</v>
      </c>
      <c r="M3" s="146" t="s">
        <v>103</v>
      </c>
      <c r="N3" s="146" t="s">
        <v>104</v>
      </c>
      <c r="O3" s="146" t="s">
        <v>105</v>
      </c>
      <c r="P3" s="146" t="s">
        <v>106</v>
      </c>
      <c r="Q3" s="146" t="s">
        <v>421</v>
      </c>
      <c r="R3" s="146" t="s">
        <v>422</v>
      </c>
      <c r="S3" s="146" t="s">
        <v>121</v>
      </c>
      <c r="T3" s="146" t="s">
        <v>109</v>
      </c>
      <c r="U3" s="268" t="s">
        <v>254</v>
      </c>
      <c r="V3" s="269" t="s">
        <v>61</v>
      </c>
      <c r="W3" s="269" t="s">
        <v>62</v>
      </c>
      <c r="X3" s="269" t="s">
        <v>63</v>
      </c>
      <c r="Y3" s="269" t="s">
        <v>113</v>
      </c>
      <c r="Z3" s="269" t="s">
        <v>64</v>
      </c>
      <c r="AA3" s="269" t="s">
        <v>65</v>
      </c>
      <c r="AB3" s="269" t="s">
        <v>66</v>
      </c>
      <c r="AC3" s="269" t="s">
        <v>67</v>
      </c>
      <c r="AD3" s="269" t="s">
        <v>68</v>
      </c>
      <c r="AE3" s="269" t="s">
        <v>69</v>
      </c>
      <c r="AF3" s="269" t="s">
        <v>121</v>
      </c>
      <c r="AG3" s="269" t="s">
        <v>109</v>
      </c>
      <c r="AH3" s="269" t="s">
        <v>116</v>
      </c>
      <c r="AI3" s="269" t="s">
        <v>479</v>
      </c>
      <c r="AJ3" s="269" t="s">
        <v>61</v>
      </c>
      <c r="AK3" s="269" t="s">
        <v>62</v>
      </c>
      <c r="AL3" s="269" t="s">
        <v>63</v>
      </c>
      <c r="AM3" s="269" t="s">
        <v>113</v>
      </c>
      <c r="AN3" s="269" t="s">
        <v>64</v>
      </c>
      <c r="AO3" s="269" t="s">
        <v>65</v>
      </c>
      <c r="AP3" s="269" t="s">
        <v>66</v>
      </c>
      <c r="AQ3" s="269" t="s">
        <v>67</v>
      </c>
      <c r="AR3" s="269" t="s">
        <v>68</v>
      </c>
      <c r="AS3" s="269" t="s">
        <v>69</v>
      </c>
      <c r="AT3" s="269" t="s">
        <v>121</v>
      </c>
      <c r="AU3" s="269" t="s">
        <v>109</v>
      </c>
      <c r="AV3" s="269" t="s">
        <v>88</v>
      </c>
      <c r="AW3" s="269" t="s">
        <v>423</v>
      </c>
      <c r="AX3" s="269" t="s">
        <v>424</v>
      </c>
      <c r="AY3" s="269" t="s">
        <v>103</v>
      </c>
      <c r="AZ3" s="269" t="s">
        <v>512</v>
      </c>
      <c r="BA3" s="269" t="s">
        <v>118</v>
      </c>
      <c r="BB3" s="270" t="s">
        <v>213</v>
      </c>
      <c r="BC3" s="271" t="s">
        <v>53</v>
      </c>
      <c r="BD3" s="271" t="s">
        <v>208</v>
      </c>
      <c r="BE3" s="271" t="s">
        <v>209</v>
      </c>
      <c r="BF3" s="271" t="s">
        <v>52</v>
      </c>
      <c r="BG3" s="388" t="s">
        <v>612</v>
      </c>
      <c r="BH3" s="389" t="s">
        <v>613</v>
      </c>
      <c r="BI3" s="389" t="s">
        <v>614</v>
      </c>
      <c r="BJ3" s="272" t="s">
        <v>212</v>
      </c>
      <c r="BK3" s="269" t="s">
        <v>211</v>
      </c>
      <c r="BL3" s="269" t="s">
        <v>210</v>
      </c>
      <c r="BM3" s="269" t="s">
        <v>611</v>
      </c>
      <c r="BN3" s="268" t="s">
        <v>415</v>
      </c>
      <c r="BO3" s="273" t="s">
        <v>523</v>
      </c>
      <c r="BP3" s="273" t="s">
        <v>522</v>
      </c>
      <c r="BQ3" s="268" t="s">
        <v>416</v>
      </c>
      <c r="BR3" s="273" t="s">
        <v>0</v>
      </c>
      <c r="BS3" s="273" t="s">
        <v>460</v>
      </c>
      <c r="BT3" s="273" t="s">
        <v>461</v>
      </c>
      <c r="BU3" s="274" t="s">
        <v>459</v>
      </c>
      <c r="BV3" s="273" t="s">
        <v>446</v>
      </c>
      <c r="BW3" s="269"/>
      <c r="BX3" s="268" t="s">
        <v>427</v>
      </c>
      <c r="BY3" s="269" t="s">
        <v>58</v>
      </c>
      <c r="BZ3" s="269" t="s">
        <v>456</v>
      </c>
      <c r="CA3" s="269" t="s">
        <v>428</v>
      </c>
      <c r="CB3" s="268" t="s">
        <v>429</v>
      </c>
      <c r="CC3" s="275" t="s">
        <v>447</v>
      </c>
      <c r="CD3" s="269" t="s">
        <v>459</v>
      </c>
      <c r="CE3" s="356" t="s">
        <v>407</v>
      </c>
      <c r="CF3" s="268" t="s">
        <v>20</v>
      </c>
      <c r="CG3" s="269" t="s">
        <v>61</v>
      </c>
      <c r="CH3" s="269" t="s">
        <v>575</v>
      </c>
      <c r="CI3" s="269" t="s">
        <v>62</v>
      </c>
      <c r="CJ3" s="269" t="s">
        <v>554</v>
      </c>
      <c r="CK3" s="269"/>
      <c r="CL3" s="269" t="s">
        <v>576</v>
      </c>
      <c r="CM3" s="269" t="s">
        <v>62</v>
      </c>
      <c r="CN3" s="269" t="s">
        <v>113</v>
      </c>
      <c r="CO3" s="269" t="s">
        <v>430</v>
      </c>
      <c r="CP3" s="269" t="s">
        <v>66</v>
      </c>
      <c r="CQ3" s="269" t="s">
        <v>431</v>
      </c>
      <c r="CR3" s="269" t="s">
        <v>65</v>
      </c>
      <c r="CS3" s="269" t="s">
        <v>555</v>
      </c>
      <c r="CT3" s="269"/>
      <c r="CU3" s="269" t="s">
        <v>67</v>
      </c>
      <c r="CV3" s="269" t="s">
        <v>68</v>
      </c>
      <c r="CW3" s="269" t="s">
        <v>556</v>
      </c>
      <c r="CX3" s="269"/>
      <c r="CY3" s="269" t="s">
        <v>68</v>
      </c>
      <c r="CZ3" s="269" t="s">
        <v>69</v>
      </c>
      <c r="DA3" s="269" t="s">
        <v>557</v>
      </c>
      <c r="DB3" s="269"/>
      <c r="DC3" s="269" t="s">
        <v>450</v>
      </c>
      <c r="DD3" s="269" t="s">
        <v>121</v>
      </c>
      <c r="DE3" s="269" t="s">
        <v>109</v>
      </c>
      <c r="DF3" s="269" t="s">
        <v>451</v>
      </c>
      <c r="DG3" s="269" t="s">
        <v>19</v>
      </c>
      <c r="DH3" s="269"/>
      <c r="DI3" s="269" t="s">
        <v>425</v>
      </c>
      <c r="DJ3" s="269" t="s">
        <v>18</v>
      </c>
      <c r="DK3" s="269" t="s">
        <v>119</v>
      </c>
      <c r="DL3" s="269" t="s">
        <v>426</v>
      </c>
      <c r="DM3" s="365"/>
    </row>
    <row r="4" spans="1:121" s="142" customFormat="1" x14ac:dyDescent="0.25">
      <c r="A4" s="253" t="s">
        <v>528</v>
      </c>
      <c r="B4" s="249">
        <v>1446</v>
      </c>
      <c r="C4" s="249">
        <v>1050</v>
      </c>
      <c r="D4" s="249">
        <v>1500</v>
      </c>
      <c r="E4" s="249"/>
      <c r="F4" s="249"/>
      <c r="G4" s="249"/>
      <c r="H4" s="249"/>
      <c r="I4" s="234">
        <v>42.43</v>
      </c>
      <c r="J4" s="141">
        <v>2.5</v>
      </c>
      <c r="K4" s="141">
        <v>12.97</v>
      </c>
      <c r="L4" s="141">
        <v>0.31</v>
      </c>
      <c r="M4" s="141">
        <v>7.8</v>
      </c>
      <c r="N4" s="141">
        <v>0.09</v>
      </c>
      <c r="O4" s="141">
        <v>15.56</v>
      </c>
      <c r="P4" s="141">
        <v>11.21</v>
      </c>
      <c r="Q4" s="141">
        <v>2.41</v>
      </c>
      <c r="R4" s="141">
        <v>1.61</v>
      </c>
      <c r="S4" s="141"/>
      <c r="T4" s="141"/>
      <c r="U4" s="276">
        <f t="shared" ref="U4:U12" si="0">IF(SUM(I4:T4)&lt;90," ",SUM(I4:T4))</f>
        <v>96.89</v>
      </c>
      <c r="V4" s="277">
        <f>I4/stab.data!$U$7</f>
        <v>0.70617801744224751</v>
      </c>
      <c r="W4" s="277">
        <f>J4/stab.data!$U$8</f>
        <v>3.1289894615634938E-2</v>
      </c>
      <c r="X4" s="277">
        <f>K4*2/stab.data!$U$9</f>
        <v>0.25441100028442248</v>
      </c>
      <c r="Y4" s="277">
        <f>L4*2/stab.data!$U$10</f>
        <v>4.0792103701422847E-3</v>
      </c>
      <c r="Z4" s="277">
        <f>M4/stab.data!$U$11</f>
        <v>0.10856554296690142</v>
      </c>
      <c r="AA4" s="277">
        <f>N4/stab.data!$U$12</f>
        <v>1.2687314095605961E-3</v>
      </c>
      <c r="AB4" s="277">
        <f>O4/stab.data!$U$13</f>
        <v>0.38606589916633582</v>
      </c>
      <c r="AC4" s="277">
        <f>P4/stab.data!$U$14</f>
        <v>0.1998965744752938</v>
      </c>
      <c r="AD4" s="277">
        <f>Q4*2/stab.data!$U$15</f>
        <v>7.7768276351667512E-2</v>
      </c>
      <c r="AE4" s="277">
        <f>R4*2/stab.data!$U$16</f>
        <v>3.4184404692393443E-2</v>
      </c>
      <c r="AF4" s="277">
        <f>S4/stab.data!$U$17</f>
        <v>0</v>
      </c>
      <c r="AG4" s="277">
        <f>T4/stab.data!$U$18</f>
        <v>0</v>
      </c>
      <c r="AH4" s="277">
        <f t="shared" ref="AH4:AH12" si="1">SUM(V4:AB4)</f>
        <v>1.4918582962552449</v>
      </c>
      <c r="AI4" s="277">
        <f t="shared" ref="AI4:AI12" si="2">AL4/SUM(AJ4:AS4)</f>
        <v>0.14104891895258584</v>
      </c>
      <c r="AJ4" s="278">
        <f>V4*13/$AH4</f>
        <v>6.1536100645704623</v>
      </c>
      <c r="AK4" s="278">
        <f t="shared" ref="AK4:AK12" si="3">W4*13/$AH4</f>
        <v>0.27265902601091235</v>
      </c>
      <c r="AL4" s="278">
        <f t="shared" ref="AL4:AL12" si="4">X4*13/$AH4</f>
        <v>2.2169283852222068</v>
      </c>
      <c r="AM4" s="278">
        <f t="shared" ref="AM4:AM12" si="5">Y4*13/$AH4</f>
        <v>3.5546093717453674E-2</v>
      </c>
      <c r="AN4" s="278">
        <f t="shared" ref="AN4:AN12" si="6">Z4*13/$AH4</f>
        <v>0.94603627041012728</v>
      </c>
      <c r="AO4" s="278">
        <f t="shared" ref="AO4:AO12" si="7">AA4*13/$AH4</f>
        <v>1.105568026513548E-2</v>
      </c>
      <c r="AP4" s="278">
        <f t="shared" ref="AP4:AP12" si="8">AB4*13/$AH4</f>
        <v>3.3641644798037036</v>
      </c>
      <c r="AQ4" s="278">
        <f t="shared" ref="AQ4:AQ12" si="9">AC4*13/$AH4</f>
        <v>1.7418916224830312</v>
      </c>
      <c r="AR4" s="278">
        <f t="shared" ref="AR4:AR12" si="10">AD4*13/$AH4</f>
        <v>0.67766998722960869</v>
      </c>
      <c r="AS4" s="278">
        <f t="shared" ref="AS4:AS12" si="11">AE4*13/$AH4</f>
        <v>0.29788168361338924</v>
      </c>
      <c r="AT4" s="278">
        <f t="shared" ref="AT4:AT12" si="12">AF4*13/$AH4</f>
        <v>0</v>
      </c>
      <c r="AU4" s="278">
        <f t="shared" ref="AU4:AU12" si="13">AG4*13/$AH4</f>
        <v>0</v>
      </c>
      <c r="AV4" s="277">
        <f t="shared" ref="AV4:AV12" si="14">SUM(AJ4:AS4)</f>
        <v>15.71744329332603</v>
      </c>
      <c r="AW4" s="277">
        <f t="shared" ref="AW4:AW35" si="15">IF(SUM(I4:T4)&lt;90," ",(2-AT4-AU4)*AH4*17/13/2)</f>
        <v>1.9508916181799356</v>
      </c>
      <c r="AX4" s="277">
        <f>IF(SUM(I4:T4)&lt;90," ",CO4*AH4*stab.data!$U$20/13/2)</f>
        <v>3.9918554005974136</v>
      </c>
      <c r="AY4" s="277">
        <f>IF(SUM(I4:T4)&lt;90," ",CQ4*AH4*stab.data!$U$11/13)</f>
        <v>4.208077560897963</v>
      </c>
      <c r="AZ4" s="277">
        <f t="shared" ref="AZ4:AZ12" si="16">IF(SUM(I4:T4)&lt;90," ",-(S4*0.421070639014633+T4*0.225636758525372))</f>
        <v>0</v>
      </c>
      <c r="BA4" s="279">
        <f t="shared" ref="BA4:BA35" si="17">IF(SUM(I4:T4)&lt;90," ",SUM(I4:T4)-M4+AW4+AX4+AY4+AZ4)</f>
        <v>99.240824579675319</v>
      </c>
      <c r="BB4" s="280">
        <f>IF(SUM(I4:T4)&lt;90," ",EXP('eq. coef.'!$C$104+'eq. coef.'!$C$105*'Amp-TB2 calc'!AJ4+'eq. coef.'!$C$106*'Amp-TB2 calc'!AK4+'eq. coef.'!$C$107*'Amp-TB2 calc'!AL4+'eq. coef.'!$C$108*'Amp-TB2 calc'!AN4+'eq. coef.'!$C$109*'Amp-TB2 calc'!AP4+'eq. coef.'!$C$110*'Amp-TB2 calc'!AQ4+'eq. coef.'!$C$111*'Amp-TB2 calc'!AR4+'eq. coef.'!$C$112*'Amp-TB2 calc'!AS4))</f>
        <v>1447.8553015927846</v>
      </c>
      <c r="BC4" s="281">
        <f>IF(SUM(I4:T4)&lt;90," ",EXP('eq. coef.'!$C$176+'eq. coef.'!$C$177*'Amp-TB2 calc'!AJ4+'eq. coef.'!$C$178*'Amp-TB2 calc'!AK4+'eq. coef.'!$C$179*'Amp-TB2 calc'!AL4+'eq. coef.'!$C$180*'Amp-TB2 calc'!AN4+'eq. coef.'!$C$181*'Amp-TB2 calc'!AP4+'eq. coef.'!$C$182*'Amp-TB2 calc'!AQ4+'eq. coef.'!$C$183*'Amp-TB2 calc'!AR4+'eq. coef.'!$C$184*'Amp-TB2 calc'!AS4))</f>
        <v>556.84408583202298</v>
      </c>
      <c r="BD4" s="281">
        <f>IF(SUM(I4:T4)&lt;90," ",('eq. coef.'!$C$234+'eq. coef.'!$C$235*'Amp-TB2 calc'!AJ4+'eq. coef.'!$C$236*'Amp-TB2 calc'!AK4+'eq. coef.'!$C$237*'Amp-TB2 calc'!AL4+'eq. coef.'!$C$238*'Amp-TB2 calc'!AN4+'eq. coef.'!$C$239*'Amp-TB2 calc'!AP4+'eq. coef.'!$C$240*'Amp-TB2 calc'!AQ4+'eq. coef.'!$C$241*'Amp-TB2 calc'!AR4+'eq. coef.'!$C$242*'Amp-TB2 calc'!AS4))</f>
        <v>580.54241407197389</v>
      </c>
      <c r="BE4" s="281">
        <f>IF(SUM(I4:T4)&lt;90," ",('eq. coef.'!$C$270+'eq. coef.'!$C$271*'Amp-TB2 calc'!AJ4+'eq. coef.'!$C$272*'Amp-TB2 calc'!AK4+'eq. coef.'!$C$273*'Amp-TB2 calc'!AL4+'eq. coef.'!$C$274*'Amp-TB2 calc'!AN4+'eq. coef.'!$C$275*'Amp-TB2 calc'!AP4+'eq. coef.'!$C$276*'Amp-TB2 calc'!AQ4+'eq. coef.'!$C$277*'Amp-TB2 calc'!AR4+'eq. coef.'!$C$278*'Amp-TB2 calc'!AS4))</f>
        <v>1328.3498793911626</v>
      </c>
      <c r="BF4" s="281">
        <f>IF(SUM(I4:T4)&lt;90," ",EXP('eq. coef.'!$C$328+'eq. coef.'!$C$329*'Amp-TB2 calc'!AJ4+'eq. coef.'!$C$330*'Amp-TB2 calc'!AK4+'eq. coef.'!$C$331*'Amp-TB2 calc'!AL4+'eq. coef.'!$C$332*'Amp-TB2 calc'!AN4+'eq. coef.'!$C$333*'Amp-TB2 calc'!AP4+'eq. coef.'!$C$334*'Amp-TB2 calc'!AQ4+'eq. coef.'!$C$335*'Amp-TB2 calc'!AR4+'eq. coef.'!$C$336*'Amp-TB2 calc'!AS4))</f>
        <v>1627.8018212176116</v>
      </c>
      <c r="BG4" s="282" t="str">
        <f>IF(SUM(I4:T4)&lt;90," ",IF(BA4&lt;98.5,"low Total",IF(BA4&gt;102,"high Total",IF(DG4&gt;46.5,"unbalanced",IF(CQ4&lt;0,"unbalanced",IF(DI4&lt;0.54,"low-Mg",IF(CU4&lt;1.5,"low-Ca",IF(CW4&lt;1.99,"low-B cations",IF(CU4&gt;2.05,"high-Ca",IF(DK4&gt;0.25,"high-Al#",IF(I4&lt;38.8-0.42,"low-SiO2",IF(I4&gt;49.8,"high-SiO2",IF(CI4&gt;0.06+0.06*0.2,"high-[4]Ti",IF(CL4&gt;0.57+0.57*0.074,"high-[6]Al",IF(CM4&gt;0.7+0.7*0.07,"high-[6]Ti",IF(CN4&gt;0.04+0.04*0.1,"high-Cr2O3",IF(CO4&gt;1.37+1.37*0.28,"high-Fe3+",IF(O4&lt;9.71-0.35,"low-MgO",IF(O4&gt;18.01+0.35,"high-MgO",IF(CQ4&gt;1.69+1.69*0.28,"high-Fe2+",IF(N4&gt;0.58+0.58*0.3,"high-MnO",IF(P4&gt;12.35+0.25,"high-CaO",IF(CY4&lt;0,"low-ANa",IF(CY4&gt;0.58+0.58*0.11,"high-ANa",IF(R4&lt;0,"low-K2O",IF(R4&gt;2.03+0.05,"high-K2O",IF(DA4&lt;0.03-0.03*0.3,"low-A(Na+K)",IF(DA4&gt;1,"high-A(Na+K)",IF(K4&lt;6.5,"low-Al2O3",IF(K4&gt;15.9+0.36,"high-Al2O3",IF(J4&lt;1.1-0.2,"low-TiO2",IF(M4&lt;5.85-0.44,"low-FeO",IF(M4&gt;16.92+0.44,"high-FeO",IF(Q4&lt;1.07-0.1,"low-Na2O",IF(Q4&gt;3.05+0.1,"high-Na2O","ok")))))))))))))))))))))))))))))))))))</f>
        <v>ok</v>
      </c>
      <c r="BH4" s="385" t="str">
        <f>IF(DI4&lt;0.54,"low-Mg",IF(CU4&lt;1.5,"low-Ca",IF(CW4&lt;1.99,"low-B cations",IF(CU4&gt;2.05,"high-Ca",IF(DK4&gt;0.24,"high-Al#",IF(I4&lt;39.2-0.42,"low-SiO2",IF(I4&gt;46.2+0.42,"high-SiO2",IF(CI4&gt;0.06+0.06*0.2,"high-[4]Ti",IF(CL4&gt;0.48+0.48*0.074,"high-[6]Al",IF(CM4&gt;0.66+0.66*0.07,"high-[6]Ti",IF(CN4&gt;0.04+0.04*0.1,"high-Cr2O3",IF(CO4&gt;1.25+1.25*0.28,"high-Fe3+",IF(O4&lt;9.71-0.35,"low-MgO",IF(O4&gt;16.7+0.35,"high-MgO",IF(CQ4&gt;1.69+1.69*0.28,"high-Fe2+",IF(N4&gt;0.32+0.32*0.3,"high-MnO",IF(P4&gt;12.35+0.25,"high-CaO",IF(CY4&lt;0.1,"low-ANa",IF(CY4&gt;0.57+0.57*0.11,"high-ANa",IF(R4&lt;0,"low-K2O",IF(R4&gt;1.3+0.05,"high-K2O",IF(DA4&lt;0.17-0.17*0.3,"low-A(Na+K)",IF(DA4&gt;0.9,"high-A(Na+K)",IF(K4&lt;8.5,"low-Al2O3",IF(K4&gt;14.6+0.4,"high-Al2O3",IF(J4&lt;1.3-0.2,"low-TiO2",IF(M4&lt;8.7-0.44,"low-FeO",IF(M4&gt;16.92+0.44,"high-FeO",IF(Q4&lt;1.6-0.1,"low-Na2O",IF(Q4&gt;2.65+0.1,"high-Na2O","ok"))))))))))))))))))))))))))))))</f>
        <v>high-K2O</v>
      </c>
      <c r="BI4" s="385" t="str">
        <f>IF(DI4&lt;0.54,"low-Mg",IF(CU4&lt;1.5,"low-Ca",IF(CW4&lt;1.99,"low-B cations",IF(CU4&gt;2.05,"high-Ca",IF(DK4&gt;0.24,"high-Al#",IF(I4&lt;38.8-0.42,"low-SiO2",IF(I4&gt;47.9+0.42,"high-SiO2",IF(CI4&gt;0.06+0.06*0.2,"high-[4]Ti",IF(CL4&gt;0.55+0.55*0.074,"high-[6]Al",IF(CM4&gt;0.7+0.7*0.07,"high-[6]Ti",IF(CN4&gt;0.03+0.03*0.1,"high-Cr2O3",IF(CO4&gt;1.37+1.37*0.28,"high-Fe3+",IF(O4&lt;9.71-0.35,"low-MgO",IF(O4&gt;18+0.35,"high-MgO",IF(CQ4&gt;1.69+1.69*0.28,"high-Fe2+",IF(N4&gt;0.58+0.58*0.3,"high-MnO",IF(P4&gt;12.35+0.25,"high-CaO",IF(CY4&lt;0,"low-ANa",IF(CY4&gt;0.58+0.58*0.11,"high-ANa",IF(R4&lt;0,"low-K2O",IF(R4&gt;2+0.05,"high-K2O",IF(DA4&lt;0.07-0.07*0.3,"low-A(Na+K)",IF(DA4&gt;0.9,"high-A(Na+K)",IF(K4&lt;6.5,"low-Al2O3",IF(K4&gt;15.9+0.4,"high-Al2O3",IF(J4&lt;1.1-0.2,"low-TiO2",IF(M4&lt;5.9-0.44,"low-FeO",IF(M4&gt;16.92+0.44,"high-FeO",IF(Q4&lt;1.28-0.1,"low-Na2O",IF(Q4&gt;2.9+0.1,"high-Na2O","ok"))))))))))))))))))))))))))))))</f>
        <v>high-Cr2O3</v>
      </c>
      <c r="BJ4" s="281">
        <f t="shared" ref="BJ4:BJ35" si="18">IF(SUM(I4:T4)&lt;90," ",ABS(BB4-BQ4)/(BB4+BQ4)*200)</f>
        <v>11.701338116675377</v>
      </c>
      <c r="BK4" s="283">
        <f t="shared" ref="BK4:BK35" si="19">IF(SUM(I4:T4)&lt;90," ",(BB4-BF4)/BB4)</f>
        <v>-0.12428487807232394</v>
      </c>
      <c r="BL4" s="281">
        <f t="shared" ref="BL4:BL35" si="20">IF(SUM(I4:T4)&lt;90," ",BE4-BC4)</f>
        <v>771.50579355913965</v>
      </c>
      <c r="BM4" s="284" t="str">
        <f t="shared" ref="BM4:BM35" si="21">IF(SUM(I4:T4)&lt;90," ",IF(BG4="low Total","WRONG",IF(BG4="high Total","WRONG",IF(BG4="unbalanced","WRONG",IF(BG4="low-Mg","WRONG",IF(BG4="low-Ca","WRONG",IF(BG4="high-Ca","WRONG",IF(BJ4&gt;60,"WRONG",IF(BG4="low-B cations","WRONG","OK")))))))))</f>
        <v>OK</v>
      </c>
      <c r="BN4" s="285">
        <f>IF(SUM(I4:T4)&lt;90," ",'eq. coef.'!$C$360+'eq. coef.'!$C$361*'Amp-TB2 calc'!AJ4+'eq. coef.'!$C$362*'Amp-TB2 calc'!AK4+'eq. coef.'!$C$363*'Amp-TB2 calc'!AL4+'eq. coef.'!$C$364*'Amp-TB2 calc'!AN4+'eq. coef.'!$C$365*'Amp-TB2 calc'!AP4+'eq. coef.'!$C$366*'Amp-TB2 calc'!AQ4+'eq. coef.'!$C$367*'Amp-TB2 calc'!AR4+'eq. coef.'!$C$368*'Amp-TB2 calc'!AS4+'eq. coef.'!$C$369*LN(BQ4))</f>
        <v>1061.3763415292597</v>
      </c>
      <c r="BO4" s="286">
        <f t="shared" ref="BO4:BO35" si="22">IF(SUM(I4:T4)&lt;90," ",BN4-C4)</f>
        <v>11.376341529259662</v>
      </c>
      <c r="BP4" s="286">
        <f t="shared" ref="BP4:BP12" si="23">BO4^2</f>
        <v>129.42114659035806</v>
      </c>
      <c r="BQ4" s="287">
        <f>IF(SUM(I4:T4)&lt;90," ",IF(BC4&lt;335,BC4,IF(BC4&lt;399,AVERAGE(BC4:BD4),IF(BD4&lt;415,BD4,IF(BE4&lt;470,BD4,IF(BK4&gt;0.22,AVERAGE(BD4:BE4),IF(BL4&gt;350,BF4,IF(BL4&gt;210,BE4,IF(BL4&lt;75,BD4,IF(BK4&lt;-0.2,AVERAGE(BC4:BD4),IF(BK4&gt;0.05,AVERAGE(BD4:BE4),BB4)))))))))))</f>
        <v>1627.8018212176116</v>
      </c>
      <c r="BR4" s="281" t="str">
        <f t="shared" ref="BR4:BR35" si="24">IF(SUM(I4:T4)&lt;90," ",IF(BQ4=BB4,"P1a",IF(BQ4=BC4,"P1b",IF(BQ4=BD4,"P1c",IF(BQ4=BE4,"P1d",IF(BQ4=BF4,"P1e",IF(BQ4=AVERAGE(BC4:BD4),"P1b_c","P1c_d")))))))</f>
        <v>P1e</v>
      </c>
      <c r="BS4" s="283">
        <f t="shared" ref="BS4:BS35" si="25">IF(SUM(I4:T4)&lt;90," ",(BQ4-D4)*100/D4)</f>
        <v>8.5201214145074413</v>
      </c>
      <c r="BT4" s="283">
        <f t="shared" ref="BT4:BT12" si="26">ABS(BS4)</f>
        <v>8.5201214145074413</v>
      </c>
      <c r="BU4" s="283">
        <f t="shared" ref="BU4:BU12" si="27">BS4^2</f>
        <v>72.592468917948281</v>
      </c>
      <c r="BV4" s="281">
        <f t="shared" ref="BV4:BV35" si="28">IF(SUM(I4:T4)&lt;90," ",BQ4-D4)</f>
        <v>127.80182121761163</v>
      </c>
      <c r="BW4" s="288"/>
      <c r="BX4" s="289">
        <f>IF(SUM(I4:T4)&lt;90," ",'eq. coef.'!$B$1128*'Amp-TB2 calc'!CH4+'eq. coef.'!$B$1129*'Amp-TB2 calc'!CL4+'eq. coef.'!$B$1130*'Amp-TB2 calc'!CM4+'eq. coef.'!$B$1131*'Amp-TB2 calc'!CO4+'eq. coef.'!$B$1132*'Amp-TB2 calc'!CP4+'eq. coef.'!$B$1133*'Amp-TB2 calc'!CQ4+'eq. coef.'!$B$1134*'Amp-TB2 calc'!CR4+'eq. coef.'!$B$1135*'Amp-TB2 calc'!CU4+'eq. coef.'!$B$1135*'Amp-TB2 calc'!CY4+'eq. coef.'!$B$1137*'Amp-TB2 calc'!CZ4)</f>
        <v>5.1907512845815953</v>
      </c>
      <c r="BY4" s="290"/>
      <c r="BZ4" s="291"/>
      <c r="CA4" s="290">
        <f t="shared" ref="CA4:CA35" si="29">IF(SUM(I4:T4)&lt;90," ",-25018.7/(BN4+273.15) + 12.981 + 0.046*(BQ4*10- 1)/(BN4+273.15) + -0.5117*LN(BN4+273.15)+BX4)</f>
        <v>-3.6968073114814635</v>
      </c>
      <c r="CB4" s="289">
        <f>IF(SUM(I4:T4)&lt;90," ",EXP('eq. coef.'!$B$1156*'Amp-TB2 calc'!CH4+'eq. coef.'!$B$1157*'Amp-TB2 calc'!CL4+'eq. coef.'!$B$1158*'Amp-TB2 calc'!CM4+'eq. coef.'!$B$1159*'Amp-TB2 calc'!CO4+'eq. coef.'!$B$1160*'Amp-TB2 calc'!CP4+'eq. coef.'!$B$1161*'Amp-TB2 calc'!CQ4+'eq. coef.'!$B$1162*'Amp-TB2 calc'!CR4+'eq. coef.'!$B$1163*'Amp-TB2 calc'!CU4+'eq. coef.'!$B$1164*'Amp-TB2 calc'!CY4+'eq. coef.'!$B$1165*'Amp-TB2 calc'!CZ4))</f>
        <v>5.4372054137206929</v>
      </c>
      <c r="CC4" s="283"/>
      <c r="CD4" s="283"/>
      <c r="CE4" s="282" t="str">
        <f t="shared" ref="CE4:CE35" si="30">IF(SUM(I4:T4)&lt;90," ",IF(CZ4&gt;-0.1857*CH4 + 0.5569,"alkaline",IF(CZ4&gt;-0.0448*CH4 + 0.2793,"alkaline","calc-alkaline")))</f>
        <v>alkaline</v>
      </c>
      <c r="CF4" s="282" t="str">
        <f t="shared" ref="CF4:CF35" si="31">IF(SUM(I4:T4)&lt;90," ",IF(CU4&lt;1.5,"low-Ca",IF(DI4&lt;0.5,"low-Mg",IF(CG4&gt;=6.5,"Mg-hornblende",IF(CM4&gt;0.5,"kaersutite",IF(DA4&lt;0.5,"Tschermakitic pargasite",IF(CO4&gt;CL4,"Mg-hastingsite","Pargasite")))))))</f>
        <v>Mg-hastingsite</v>
      </c>
      <c r="CG4" s="278">
        <f>IF(SUM(I4:T4)&lt;90," ",AJ4)</f>
        <v>6.1536100645704623</v>
      </c>
      <c r="CH4" s="278">
        <f>IF(SUM(I4:T4)&lt;90," ",IF(AJ4+AL4&gt;8,8-AJ4,AL4))</f>
        <v>1.8463899354295377</v>
      </c>
      <c r="CI4" s="278">
        <f t="shared" ref="CI4:CI35" si="32">IF(SUM(I4:T4)&lt;90," ",IF(CG4+CH4&lt;8,8-CG4-CH4,0))</f>
        <v>0</v>
      </c>
      <c r="CJ4" s="278">
        <f t="shared" ref="CJ4:CJ35" si="33">IF(SUM(I4:T4)&lt;90," ",SUM(CG4:CI4))</f>
        <v>8</v>
      </c>
      <c r="CK4" s="278"/>
      <c r="CL4" s="278">
        <f t="shared" ref="CL4:CL35" si="34">IF(SUM(I4:T4)&lt;90," ",AL4-CH4)</f>
        <v>0.37053844979266914</v>
      </c>
      <c r="CM4" s="278">
        <f t="shared" ref="CM4:CM35" si="35">IF(SUM(I4:T4)&lt;90," ",AK4-CI4)</f>
        <v>0.27265902601091235</v>
      </c>
      <c r="CN4" s="278">
        <f t="shared" ref="CN4:CN35" si="36">IF(SUM(I4:T4)&lt;90," ",AM4)</f>
        <v>3.5546093717453674E-2</v>
      </c>
      <c r="CO4" s="278">
        <f>IF(SUM(I4:T4)&lt;90," ",IF(DG4&gt;46,0,46-DG4))</f>
        <v>0.43565242408853067</v>
      </c>
      <c r="CP4" s="278">
        <f t="shared" ref="CP4:CP35" si="37">IF(SUM(I4:T4)&lt;90," ",AP4)</f>
        <v>3.3641644798037036</v>
      </c>
      <c r="CQ4" s="278">
        <f>IF(SUM(I4:T4)&lt;90," ",AN4-CO4)</f>
        <v>0.51038384632159661</v>
      </c>
      <c r="CR4" s="278">
        <f t="shared" ref="CR4:CR35" si="38">IF(SUM(I4:T4)&lt;90," ",AO4)</f>
        <v>1.105568026513548E-2</v>
      </c>
      <c r="CS4" s="278">
        <f t="shared" ref="CS4:CS35" si="39">IF(SUM(I4:T4)&lt;90," ",SUM(CL4:CR4))</f>
        <v>5.0000000000000018</v>
      </c>
      <c r="CT4" s="278"/>
      <c r="CU4" s="278">
        <f t="shared" ref="CU4:CU35" si="40">IF(SUM(I4:T4)&lt;90," ",AQ4)</f>
        <v>1.7418916224830312</v>
      </c>
      <c r="CV4" s="278">
        <f t="shared" ref="CV4:CV35" si="41">IF(SUM(I4:T4)&lt;90," ",IF(2-CU4&lt;=AR4,2-CU4,AR4))</f>
        <v>0.2581083775169688</v>
      </c>
      <c r="CW4" s="278">
        <f t="shared" ref="CW4:CW35" si="42">IF(SUM(I4:T4)&lt;90," ",SUM(CU4:CV4))</f>
        <v>2</v>
      </c>
      <c r="CX4" s="278"/>
      <c r="CY4" s="278">
        <f t="shared" ref="CY4:CY35" si="43">IF(SUM(I4:T4)&lt;90," ",AR4-CV4)</f>
        <v>0.41956160971263989</v>
      </c>
      <c r="CZ4" s="278">
        <f t="shared" ref="CZ4:CZ35" si="44">IF(SUM(I4:T4)&lt;90," ",AS4)</f>
        <v>0.29788168361338924</v>
      </c>
      <c r="DA4" s="278">
        <f t="shared" ref="DA4:DA35" si="45">IF(SUM(I4:T4)&lt;90," ",SUM(CY4:CZ4))</f>
        <v>0.71744329332602907</v>
      </c>
      <c r="DB4" s="278"/>
      <c r="DC4" s="278">
        <f t="shared" ref="DC4:DC35" si="46">IF(SUM(I4:T4)&lt;90," ",2-DD4-DE4)</f>
        <v>2</v>
      </c>
      <c r="DD4" s="278">
        <f t="shared" ref="DD4:DD35" si="47">IF(SUM(I4:T4)&lt;90," ",AT4)</f>
        <v>0</v>
      </c>
      <c r="DE4" s="278">
        <f t="shared" ref="DE4:DE35" si="48">IF(SUM(I4:T4)&lt;90," ",AU4)</f>
        <v>0</v>
      </c>
      <c r="DF4" s="278">
        <f t="shared" ref="DF4:DF35" si="49">IF(SUM(I4:T4)&lt;90," ",SUM(DC4:DE4))</f>
        <v>2</v>
      </c>
      <c r="DG4" s="283">
        <f t="shared" ref="DG4:DG12" si="50">AJ4*4+AK4*4+AL4*3+AM4*3+AN4*2+AO4*2+AP4*2+AQ4*2+AR4+AS4</f>
        <v>45.564347575911469</v>
      </c>
      <c r="DH4" s="283"/>
      <c r="DI4" s="277">
        <f t="shared" ref="DI4:DI35" si="51">IF(SUM(I4:T4)&lt;90," ",CP4/(CP4+CQ4))</f>
        <v>0.86827268539143498</v>
      </c>
      <c r="DJ4" s="277">
        <f t="shared" ref="DJ4:DJ35" si="52">IF(SUM(I4:T4)&lt;90," ",CP4/(CP4+CO4+CQ4))</f>
        <v>0.78051224867816338</v>
      </c>
      <c r="DK4" s="277">
        <f t="shared" ref="DK4:DK35" si="53">IF(SUM(I4:T4)&lt;90," ",CL4/(CL4+CH4))</f>
        <v>0.16714046888597595</v>
      </c>
      <c r="DL4" s="278">
        <f t="shared" ref="DL4:DL35" si="54">IF(SUM(I4:T4)&lt;90," ",CL4+CH4)</f>
        <v>2.2169283852222068</v>
      </c>
      <c r="DM4" s="366"/>
    </row>
    <row r="5" spans="1:121" s="142" customFormat="1" x14ac:dyDescent="0.25">
      <c r="A5" s="253" t="s">
        <v>528</v>
      </c>
      <c r="B5" s="249">
        <v>1447</v>
      </c>
      <c r="C5" s="249">
        <v>1050</v>
      </c>
      <c r="D5" s="249">
        <v>1000</v>
      </c>
      <c r="E5" s="249"/>
      <c r="F5" s="249"/>
      <c r="G5" s="249"/>
      <c r="H5" s="249"/>
      <c r="I5" s="234">
        <v>41.19</v>
      </c>
      <c r="J5" s="141">
        <v>2.62</v>
      </c>
      <c r="K5" s="141">
        <v>12.25</v>
      </c>
      <c r="L5" s="141">
        <v>0.1</v>
      </c>
      <c r="M5" s="141">
        <v>9.44</v>
      </c>
      <c r="N5" s="141">
        <v>0.11</v>
      </c>
      <c r="O5" s="141">
        <v>15.67</v>
      </c>
      <c r="P5" s="141">
        <v>11.54</v>
      </c>
      <c r="Q5" s="141">
        <v>2.44</v>
      </c>
      <c r="R5" s="141">
        <v>1.4</v>
      </c>
      <c r="S5" s="141"/>
      <c r="T5" s="141"/>
      <c r="U5" s="276">
        <f t="shared" si="0"/>
        <v>96.759999999999991</v>
      </c>
      <c r="V5" s="277">
        <f>I5/stab.data!$U$7</f>
        <v>0.68554024365887745</v>
      </c>
      <c r="W5" s="277">
        <f>J5/stab.data!$U$8</f>
        <v>3.2791809557185414E-2</v>
      </c>
      <c r="X5" s="277">
        <f>K5*2/stab.data!$U$9</f>
        <v>0.24028795323702201</v>
      </c>
      <c r="Y5" s="277">
        <f>L5*2/stab.data!$U$10</f>
        <v>1.3158743129491244E-3</v>
      </c>
      <c r="Z5" s="277">
        <f>M5/stab.data!$U$11</f>
        <v>0.13139214430866017</v>
      </c>
      <c r="AA5" s="277">
        <f>N5/stab.data!$U$12</f>
        <v>1.5506717227962842E-3</v>
      </c>
      <c r="AB5" s="277">
        <f>O5/stab.data!$U$13</f>
        <v>0.38879515680825721</v>
      </c>
      <c r="AC5" s="277">
        <f>P5/stab.data!$U$14</f>
        <v>0.2057811301913372</v>
      </c>
      <c r="AD5" s="277">
        <f>Q5*2/stab.data!$U$15</f>
        <v>7.873634618177125E-2</v>
      </c>
      <c r="AE5" s="277">
        <f>R5*2/stab.data!$U$16</f>
        <v>2.9725569297733425E-2</v>
      </c>
      <c r="AF5" s="277">
        <f>S5/stab.data!$U$17</f>
        <v>0</v>
      </c>
      <c r="AG5" s="277">
        <f>T5/stab.data!$U$18</f>
        <v>0</v>
      </c>
      <c r="AH5" s="277">
        <f t="shared" si="1"/>
        <v>1.4816738536057477</v>
      </c>
      <c r="AI5" s="277">
        <f t="shared" si="2"/>
        <v>0.13379681060622128</v>
      </c>
      <c r="AJ5" s="278">
        <f t="shared" ref="AJ4:AJ12" si="55">V5*13/$AH5</f>
        <v>6.0148346047123873</v>
      </c>
      <c r="AK5" s="278">
        <f t="shared" si="3"/>
        <v>0.28771076928029604</v>
      </c>
      <c r="AL5" s="278">
        <f t="shared" si="4"/>
        <v>2.1082530305029397</v>
      </c>
      <c r="AM5" s="278">
        <f t="shared" si="5"/>
        <v>1.1545297925524695E-2</v>
      </c>
      <c r="AN5" s="278">
        <f t="shared" si="6"/>
        <v>1.152816371737827</v>
      </c>
      <c r="AO5" s="278">
        <f t="shared" si="7"/>
        <v>1.3605377693136808E-2</v>
      </c>
      <c r="AP5" s="278">
        <f t="shared" si="8"/>
        <v>3.4112345481478887</v>
      </c>
      <c r="AQ5" s="278">
        <f t="shared" si="9"/>
        <v>1.8054949717694109</v>
      </c>
      <c r="AR5" s="278">
        <f t="shared" si="10"/>
        <v>0.69082173372506872</v>
      </c>
      <c r="AS5" s="278">
        <f t="shared" si="11"/>
        <v>0.26080800435947943</v>
      </c>
      <c r="AT5" s="278">
        <f t="shared" si="12"/>
        <v>0</v>
      </c>
      <c r="AU5" s="278">
        <f t="shared" si="13"/>
        <v>0</v>
      </c>
      <c r="AV5" s="277">
        <f t="shared" si="14"/>
        <v>15.757124709853958</v>
      </c>
      <c r="AW5" s="277">
        <f t="shared" si="15"/>
        <v>1.9375735008690547</v>
      </c>
      <c r="AX5" s="277">
        <f>IF(SUM(I5:T5)&lt;90," ",CO5*AH5*stab.data!$U$20/13/2)</f>
        <v>6.4839437712407726</v>
      </c>
      <c r="AY5" s="277">
        <f>IF(SUM(I5:T5)&lt;90," ",CQ5*AH5*stab.data!$U$11/13)</f>
        <v>3.6056646374740642</v>
      </c>
      <c r="AZ5" s="277">
        <f t="shared" si="16"/>
        <v>0</v>
      </c>
      <c r="BA5" s="279">
        <f t="shared" si="17"/>
        <v>99.347181909583881</v>
      </c>
      <c r="BB5" s="280">
        <f>IF(SUM(I5:T5)&lt;90," ",EXP('eq. coef.'!$C$104+'eq. coef.'!$C$105*'Amp-TB2 calc'!AJ5+'eq. coef.'!$C$106*'Amp-TB2 calc'!AK5+'eq. coef.'!$C$107*'Amp-TB2 calc'!AL5+'eq. coef.'!$C$108*'Amp-TB2 calc'!AN5+'eq. coef.'!$C$109*'Amp-TB2 calc'!AP5+'eq. coef.'!$C$110*'Amp-TB2 calc'!AQ5+'eq. coef.'!$C$111*'Amp-TB2 calc'!AR5+'eq. coef.'!$C$112*'Amp-TB2 calc'!AS5))</f>
        <v>949.54538447448033</v>
      </c>
      <c r="BC5" s="281">
        <f>IF(SUM(I5:T5)&lt;90," ",EXP('eq. coef.'!$C$176+'eq. coef.'!$C$177*'Amp-TB2 calc'!AJ5+'eq. coef.'!$C$178*'Amp-TB2 calc'!AK5+'eq. coef.'!$C$179*'Amp-TB2 calc'!AL5+'eq. coef.'!$C$180*'Amp-TB2 calc'!AN5+'eq. coef.'!$C$181*'Amp-TB2 calc'!AP5+'eq. coef.'!$C$182*'Amp-TB2 calc'!AQ5+'eq. coef.'!$C$183*'Amp-TB2 calc'!AR5+'eq. coef.'!$C$184*'Amp-TB2 calc'!AS5))</f>
        <v>428.86625088924006</v>
      </c>
      <c r="BD5" s="281">
        <f>IF(SUM(I5:T5)&lt;90," ",('eq. coef.'!$C$234+'eq. coef.'!$C$235*'Amp-TB2 calc'!AJ5+'eq. coef.'!$C$236*'Amp-TB2 calc'!AK5+'eq. coef.'!$C$237*'Amp-TB2 calc'!AL5+'eq. coef.'!$C$238*'Amp-TB2 calc'!AN5+'eq. coef.'!$C$239*'Amp-TB2 calc'!AP5+'eq. coef.'!$C$240*'Amp-TB2 calc'!AQ5+'eq. coef.'!$C$241*'Amp-TB2 calc'!AR5+'eq. coef.'!$C$242*'Amp-TB2 calc'!AS5))</f>
        <v>499.146661997259</v>
      </c>
      <c r="BE5" s="281">
        <f>IF(SUM(I5:T5)&lt;90," ",('eq. coef.'!$C$270+'eq. coef.'!$C$271*'Amp-TB2 calc'!AJ5+'eq. coef.'!$C$272*'Amp-TB2 calc'!AK5+'eq. coef.'!$C$273*'Amp-TB2 calc'!AL5+'eq. coef.'!$C$274*'Amp-TB2 calc'!AN5+'eq. coef.'!$C$275*'Amp-TB2 calc'!AP5+'eq. coef.'!$C$276*'Amp-TB2 calc'!AQ5+'eq. coef.'!$C$277*'Amp-TB2 calc'!AR5+'eq. coef.'!$C$278*'Amp-TB2 calc'!AS5))</f>
        <v>1012.5164017066671</v>
      </c>
      <c r="BF5" s="281">
        <f>IF(SUM(I5:T5)&lt;90," ",EXP('eq. coef.'!$C$328+'eq. coef.'!$C$329*'Amp-TB2 calc'!AJ5+'eq. coef.'!$C$330*'Amp-TB2 calc'!AK5+'eq. coef.'!$C$331*'Amp-TB2 calc'!AL5+'eq. coef.'!$C$332*'Amp-TB2 calc'!AN5+'eq. coef.'!$C$333*'Amp-TB2 calc'!AP5+'eq. coef.'!$C$334*'Amp-TB2 calc'!AQ5+'eq. coef.'!$C$335*'Amp-TB2 calc'!AR5+'eq. coef.'!$C$336*'Amp-TB2 calc'!AS5))</f>
        <v>995.77415781528714</v>
      </c>
      <c r="BG5" s="282" t="str">
        <f t="shared" ref="BG5:BG67" si="56">IF(SUM(I5:T5)&lt;90," ",IF(BA5&lt;98.5,"low Total",IF(BA5&gt;102,"high Total",IF(DG5&gt;46.5,"unbalanced",IF(CQ5&lt;0,"unbalanced",IF(DI5&lt;0.54,"low-Mg",IF(CU5&lt;1.5,"low-Ca",IF(CW5&lt;1.99,"low-B cations",IF(CU5&gt;2.05,"high-Ca",IF(DK5&gt;0.25,"high-Al#",IF(I5&lt;38.8-0.42,"low-SiO2",IF(I5&gt;49.8,"high-SiO2",IF(CI5&gt;0.06+0.06*0.2,"high-[4]Ti",IF(CL5&gt;0.57+0.57*0.074,"high-[6]Al",IF(CM5&gt;0.7+0.7*0.07,"high-[6]Ti",IF(CN5&gt;0.04+0.04*0.1,"high-Cr2O3",IF(CO5&gt;1.37+1.37*0.28,"high-Fe3+",IF(O5&lt;9.71-0.35,"low-MgO",IF(O5&gt;18.01+0.35,"high-MgO",IF(CQ5&gt;1.69+1.69*0.28,"high-Fe2+",IF(N5&gt;0.58+0.58*0.3,"high-MnO",IF(P5&gt;12.35+0.25,"high-CaO",IF(CY5&lt;0,"low-ANa",IF(CY5&gt;0.58+0.58*0.11,"high-ANa",IF(R5&lt;0,"low-K2O",IF(R5&gt;2.03+0.05,"high-K2O",IF(DA5&lt;0.03-0.03*0.3,"low-A(Na+K)",IF(DA5&gt;1,"high-A(Na+K)",IF(K5&lt;6.5,"low-Al2O3",IF(K5&gt;15.9+0.36,"high-Al2O3",IF(J5&lt;1.1-0.2,"low-TiO2",IF(M5&lt;5.85-0.44,"low-FeO",IF(M5&gt;16.92+0.44,"high-FeO",IF(Q5&lt;1.07-0.1,"low-Na2O",IF(Q5&gt;3.05+0.1,"high-Na2O","ok")))))))))))))))))))))))))))))))))))</f>
        <v>ok</v>
      </c>
      <c r="BH5" s="385" t="str">
        <f t="shared" ref="BH5:BH68" si="57">IF(DI5&lt;0.54,"low-Mg",IF(CU5&lt;1.5,"low-Ca",IF(CW5&lt;1.99,"low-B cations",IF(CU5&gt;2.05,"high-Ca",IF(DK5&gt;0.24,"high-Al#",IF(I5&lt;39.2-0.42,"low-SiO2",IF(I5&gt;46.2+0.42,"high-SiO2",IF(CI5&gt;0.06+0.06*0.2,"high-[4]Ti",IF(CL5&gt;0.48+0.48*0.074,"high-[6]Al",IF(CM5&gt;0.66+0.66*0.07,"high-[6]Ti",IF(CN5&gt;0.04+0.04*0.1,"high-Cr2O3",IF(CO5&gt;1.25+1.25*0.28,"high-Fe3+",IF(O5&lt;9.71-0.35,"low-MgO",IF(O5&gt;16.7+0.35,"high-MgO",IF(CQ5&gt;1.69+1.69*0.28,"high-Fe2+",IF(N5&gt;0.32+0.32*0.3,"high-MnO",IF(P5&gt;12.35+0.25,"high-CaO",IF(CY5&lt;0.1,"low-ANa",IF(CY5&gt;0.57+0.57*0.11,"high-ANa",IF(R5&lt;0,"low-K2O",IF(R5&gt;1.3+0.05,"high-K2O",IF(DA5&lt;0.17-0.17*0.3,"low-A(Na+K)",IF(DA5&gt;0.9,"high-A(Na+K)",IF(K5&lt;8.5,"low-Al2O3",IF(K5&gt;14.6+0.4,"high-Al2O3",IF(J5&lt;1.3-0.2,"low-TiO2",IF(M5&lt;8.7-0.44,"low-FeO",IF(M5&gt;16.92+0.44,"high-FeO",IF(Q5&lt;1.6-0.1,"low-Na2O",IF(Q5&gt;2.65+0.1,"high-Na2O","ok"))))))))))))))))))))))))))))))</f>
        <v>high-K2O</v>
      </c>
      <c r="BI5" s="385" t="str">
        <f t="shared" ref="BI5:BI68" si="58">IF(DI5&lt;0.54,"low-Mg",IF(CU5&lt;1.5,"low-Ca",IF(CW5&lt;1.99,"low-B cations",IF(CU5&gt;2.05,"high-Ca",IF(DK5&gt;0.24,"high-Al#",IF(I5&lt;38.8-0.42,"low-SiO2",IF(I5&gt;47.9+0.42,"high-SiO2",IF(CI5&gt;0.06+0.06*0.2,"high-[4]Ti",IF(CL5&gt;0.55+0.55*0.074,"high-[6]Al",IF(CM5&gt;0.7+0.7*0.07,"high-[6]Ti",IF(CN5&gt;0.03+0.03*0.1,"high-Cr2O3",IF(CO5&gt;1.37+1.37*0.28,"high-Fe3+",IF(O5&lt;9.71-0.35,"low-MgO",IF(O5&gt;18+0.35,"high-MgO",IF(CQ5&gt;1.69+1.69*0.28,"high-Fe2+",IF(N5&gt;0.58+0.58*0.3,"high-MnO",IF(P5&gt;12.35+0.25,"high-CaO",IF(CY5&lt;0,"low-ANa",IF(CY5&gt;0.58+0.58*0.11,"high-ANa",IF(R5&lt;0,"low-K2O",IF(R5&gt;2+0.05,"high-K2O",IF(DA5&lt;0.07-0.07*0.3,"low-A(Na+K)",IF(DA5&gt;0.9,"high-A(Na+K)",IF(K5&lt;6.5,"low-Al2O3",IF(K5&gt;15.9+0.4,"high-Al2O3",IF(J5&lt;1.1-0.2,"low-TiO2",IF(M5&lt;5.9-0.44,"low-FeO",IF(M5&gt;16.92+0.44,"high-FeO",IF(Q5&lt;1.28-0.1,"low-Na2O",IF(Q5&gt;2.9+0.1,"high-Na2O","ok"))))))))))))))))))))))))))))))</f>
        <v>ok</v>
      </c>
      <c r="BJ5" s="281">
        <f t="shared" si="18"/>
        <v>4.7528205352209172</v>
      </c>
      <c r="BK5" s="283">
        <f t="shared" si="19"/>
        <v>-4.8685164602629102E-2</v>
      </c>
      <c r="BL5" s="281">
        <f t="shared" si="20"/>
        <v>583.65015081742706</v>
      </c>
      <c r="BM5" s="284" t="str">
        <f t="shared" si="21"/>
        <v>OK</v>
      </c>
      <c r="BN5" s="285">
        <f>IF(SUM(I5:T5)&lt;90," ",'eq. coef.'!$C$360+'eq. coef.'!$C$361*'Amp-TB2 calc'!AJ5+'eq. coef.'!$C$362*'Amp-TB2 calc'!AK5+'eq. coef.'!$C$363*'Amp-TB2 calc'!AL5+'eq. coef.'!$C$364*'Amp-TB2 calc'!AN5+'eq. coef.'!$C$365*'Amp-TB2 calc'!AP5+'eq. coef.'!$C$366*'Amp-TB2 calc'!AQ5+'eq. coef.'!$C$367*'Amp-TB2 calc'!AR5+'eq. coef.'!$C$368*'Amp-TB2 calc'!AS5+'eq. coef.'!$C$369*LN(BQ5))</f>
        <v>1029.3409198031738</v>
      </c>
      <c r="BO5" s="286">
        <f t="shared" si="22"/>
        <v>-20.659080196826153</v>
      </c>
      <c r="BP5" s="286">
        <f t="shared" si="23"/>
        <v>426.79759457889452</v>
      </c>
      <c r="BQ5" s="287">
        <f t="shared" ref="BQ5:BQ35" si="59">IF(SUM(I5:T5)&lt;90," ",IF(BC5&lt;335,BC5,IF(BC5&lt;399,AVERAGE(BC5:BD5),IF(BD5&lt;415,BD5,IF(BE5&lt;470,BD5,IF(BK5&gt;0.22,AVERAGE(BD5:BE5),IF(BL5&gt;350,BF5,IF(BL5&gt;210,BE5,IF(BL5&lt;75,BD5,IF(BK5&lt;-0.2,AVERAGE(BC5:BD5),IF(BK5&gt;0.05,AVERAGE(BD5:BE5),BB5)))))))))))</f>
        <v>995.77415781528714</v>
      </c>
      <c r="BR5" s="281" t="str">
        <f t="shared" si="24"/>
        <v>P1e</v>
      </c>
      <c r="BS5" s="283">
        <f t="shared" si="25"/>
        <v>-0.42258421847128602</v>
      </c>
      <c r="BT5" s="283">
        <f t="shared" si="26"/>
        <v>0.42258421847128602</v>
      </c>
      <c r="BU5" s="283">
        <f t="shared" si="27"/>
        <v>0.17857742170098759</v>
      </c>
      <c r="BV5" s="281">
        <f t="shared" si="28"/>
        <v>-4.2258421847128602</v>
      </c>
      <c r="BW5" s="288"/>
      <c r="BX5" s="289">
        <f>IF(SUM(I5:T5)&lt;90," ",'eq. coef.'!$B$1128*'Amp-TB2 calc'!CH5+'eq. coef.'!$B$1129*'Amp-TB2 calc'!CL5+'eq. coef.'!$B$1130*'Amp-TB2 calc'!CM5+'eq. coef.'!$B$1131*'Amp-TB2 calc'!CO5+'eq. coef.'!$B$1132*'Amp-TB2 calc'!CP5+'eq. coef.'!$B$1133*'Amp-TB2 calc'!CQ5+'eq. coef.'!$B$1134*'Amp-TB2 calc'!CR5+'eq. coef.'!$B$1135*'Amp-TB2 calc'!CU5+'eq. coef.'!$B$1135*'Amp-TB2 calc'!CY5+'eq. coef.'!$B$1137*'Amp-TB2 calc'!CZ5)</f>
        <v>5.4236362567996892</v>
      </c>
      <c r="BY5" s="290"/>
      <c r="BZ5" s="291"/>
      <c r="CA5" s="290">
        <f t="shared" si="29"/>
        <v>-4.1220006260020217</v>
      </c>
      <c r="CB5" s="289">
        <f>IF(SUM(I5:T5)&lt;90," ",EXP('eq. coef.'!$B$1156*'Amp-TB2 calc'!CH5+'eq. coef.'!$B$1157*'Amp-TB2 calc'!CL5+'eq. coef.'!$B$1158*'Amp-TB2 calc'!CM5+'eq. coef.'!$B$1159*'Amp-TB2 calc'!CO5+'eq. coef.'!$B$1160*'Amp-TB2 calc'!CP5+'eq. coef.'!$B$1161*'Amp-TB2 calc'!CQ5+'eq. coef.'!$B$1162*'Amp-TB2 calc'!CR5+'eq. coef.'!$B$1163*'Amp-TB2 calc'!CU5+'eq. coef.'!$B$1164*'Amp-TB2 calc'!CY5+'eq. coef.'!$B$1165*'Amp-TB2 calc'!CZ5))</f>
        <v>5.0592886380837134</v>
      </c>
      <c r="CC5" s="283"/>
      <c r="CD5" s="283"/>
      <c r="CE5" s="282" t="str">
        <f t="shared" si="30"/>
        <v>alkaline</v>
      </c>
      <c r="CF5" s="282" t="str">
        <f t="shared" si="31"/>
        <v>Mg-hastingsite</v>
      </c>
      <c r="CG5" s="278">
        <f t="shared" ref="CG4:CG35" si="60">IF(SUM(I5:T5)&lt;90," ",AJ5)</f>
        <v>6.0148346047123873</v>
      </c>
      <c r="CH5" s="278">
        <f t="shared" ref="CH4:CH35" si="61">IF(SUM(I5:T5)&lt;90," ",IF(AJ5+AL5&gt;8,8-AJ5,AL5))</f>
        <v>1.9851653952876127</v>
      </c>
      <c r="CI5" s="278">
        <f t="shared" si="32"/>
        <v>0</v>
      </c>
      <c r="CJ5" s="278">
        <f t="shared" si="33"/>
        <v>8</v>
      </c>
      <c r="CK5" s="278"/>
      <c r="CL5" s="278">
        <f t="shared" si="34"/>
        <v>0.12308763521532695</v>
      </c>
      <c r="CM5" s="278">
        <f t="shared" si="35"/>
        <v>0.28771076928029604</v>
      </c>
      <c r="CN5" s="278">
        <f t="shared" si="36"/>
        <v>1.1545297925524695E-2</v>
      </c>
      <c r="CO5" s="278">
        <f t="shared" ref="CO4:CO35" si="62">IF(SUM(I5:T5)&lt;90," ",IF(DG5&gt;46,0,46-DG5))</f>
        <v>0.71249124196280178</v>
      </c>
      <c r="CP5" s="278">
        <f t="shared" si="37"/>
        <v>3.4112345481478887</v>
      </c>
      <c r="CQ5" s="278">
        <f t="shared" ref="CQ4:CQ35" si="63">IF(SUM(I5:T5)&lt;90," ",AN5-CO5)</f>
        <v>0.44032512977502525</v>
      </c>
      <c r="CR5" s="278">
        <f t="shared" si="38"/>
        <v>1.3605377693136808E-2</v>
      </c>
      <c r="CS5" s="278">
        <f t="shared" si="39"/>
        <v>5</v>
      </c>
      <c r="CT5" s="278"/>
      <c r="CU5" s="278">
        <f t="shared" si="40"/>
        <v>1.8054949717694109</v>
      </c>
      <c r="CV5" s="278">
        <f t="shared" si="41"/>
        <v>0.19450502823058913</v>
      </c>
      <c r="CW5" s="278">
        <f t="shared" si="42"/>
        <v>2</v>
      </c>
      <c r="CX5" s="278"/>
      <c r="CY5" s="278">
        <f t="shared" si="43"/>
        <v>0.49631670549447959</v>
      </c>
      <c r="CZ5" s="278">
        <f t="shared" si="44"/>
        <v>0.26080800435947943</v>
      </c>
      <c r="DA5" s="278">
        <f t="shared" si="45"/>
        <v>0.75712470985395908</v>
      </c>
      <c r="DB5" s="278"/>
      <c r="DC5" s="278">
        <f t="shared" si="46"/>
        <v>2</v>
      </c>
      <c r="DD5" s="278">
        <f t="shared" si="47"/>
        <v>0</v>
      </c>
      <c r="DE5" s="278">
        <f t="shared" si="48"/>
        <v>0</v>
      </c>
      <c r="DF5" s="278">
        <f t="shared" si="49"/>
        <v>2</v>
      </c>
      <c r="DG5" s="283">
        <f t="shared" si="50"/>
        <v>45.287508758037198</v>
      </c>
      <c r="DH5" s="283"/>
      <c r="DI5" s="277">
        <f t="shared" si="51"/>
        <v>0.88567615028816438</v>
      </c>
      <c r="DJ5" s="277">
        <f t="shared" si="52"/>
        <v>0.74741377956258792</v>
      </c>
      <c r="DK5" s="277">
        <f t="shared" si="53"/>
        <v>5.8383710794886641E-2</v>
      </c>
      <c r="DL5" s="278">
        <f t="shared" si="54"/>
        <v>2.1082530305029397</v>
      </c>
      <c r="DM5" s="366"/>
    </row>
    <row r="6" spans="1:121" s="142" customFormat="1" x14ac:dyDescent="0.25">
      <c r="A6" s="253" t="s">
        <v>537</v>
      </c>
      <c r="B6" s="249" t="s">
        <v>75</v>
      </c>
      <c r="C6" s="249">
        <v>850</v>
      </c>
      <c r="D6" s="249">
        <v>250</v>
      </c>
      <c r="E6" s="254">
        <v>6.3</v>
      </c>
      <c r="F6" s="254">
        <v>1.1913126659606501</v>
      </c>
      <c r="G6" s="254">
        <v>-11.594938719083462</v>
      </c>
      <c r="H6" s="254"/>
      <c r="I6" s="234">
        <v>45.69</v>
      </c>
      <c r="J6" s="141">
        <v>1.44</v>
      </c>
      <c r="K6" s="141">
        <v>9.64</v>
      </c>
      <c r="L6" s="141"/>
      <c r="M6" s="141">
        <v>13.37</v>
      </c>
      <c r="N6" s="141">
        <v>0.21</v>
      </c>
      <c r="O6" s="141">
        <v>14.57</v>
      </c>
      <c r="P6" s="141">
        <v>10.72</v>
      </c>
      <c r="Q6" s="141">
        <v>1.76</v>
      </c>
      <c r="R6" s="141">
        <v>0.23</v>
      </c>
      <c r="S6" s="141"/>
      <c r="T6" s="141"/>
      <c r="U6" s="276">
        <f t="shared" si="0"/>
        <v>97.63</v>
      </c>
      <c r="V6" s="277">
        <f>I6/stab.data!$U$7</f>
        <v>0.76043539045336517</v>
      </c>
      <c r="W6" s="277">
        <f>J6/stab.data!$U$8</f>
        <v>1.8022979298605721E-2</v>
      </c>
      <c r="X6" s="277">
        <f>K6*2/stab.data!$U$9</f>
        <v>0.18909190769019529</v>
      </c>
      <c r="Y6" s="277">
        <f>L6*2/stab.data!$U$10</f>
        <v>0</v>
      </c>
      <c r="Z6" s="277">
        <f>M6/stab.data!$U$11</f>
        <v>0.18609247557275282</v>
      </c>
      <c r="AA6" s="277">
        <f>N6/stab.data!$U$12</f>
        <v>2.960373288974724E-3</v>
      </c>
      <c r="AB6" s="277">
        <f>O6/stab.data!$U$13</f>
        <v>0.36150258038904326</v>
      </c>
      <c r="AC6" s="277">
        <f>P6/stab.data!$U$14</f>
        <v>0.1911589008363202</v>
      </c>
      <c r="AD6" s="277">
        <f>Q6*2/stab.data!$U$15</f>
        <v>5.6793430032753028E-2</v>
      </c>
      <c r="AE6" s="277">
        <f>R6*2/stab.data!$U$16</f>
        <v>4.8834863846276347E-3</v>
      </c>
      <c r="AF6" s="277">
        <f>S6/stab.data!$U$17</f>
        <v>0</v>
      </c>
      <c r="AG6" s="277">
        <f>T6/stab.data!$U$18</f>
        <v>0</v>
      </c>
      <c r="AH6" s="277">
        <f t="shared" si="1"/>
        <v>1.5181057066929371</v>
      </c>
      <c r="AI6" s="277">
        <f t="shared" si="2"/>
        <v>0.106774789078746</v>
      </c>
      <c r="AJ6" s="278">
        <f t="shared" si="55"/>
        <v>6.5118390849269705</v>
      </c>
      <c r="AK6" s="278">
        <f t="shared" si="3"/>
        <v>0.15433624275892754</v>
      </c>
      <c r="AL6" s="278">
        <f t="shared" si="4"/>
        <v>1.6192514059692884</v>
      </c>
      <c r="AM6" s="278">
        <f t="shared" si="5"/>
        <v>0</v>
      </c>
      <c r="AN6" s="278">
        <f t="shared" si="6"/>
        <v>1.5935663582451125</v>
      </c>
      <c r="AO6" s="278">
        <f t="shared" si="7"/>
        <v>2.5350575119375159E-2</v>
      </c>
      <c r="AP6" s="278">
        <f t="shared" si="8"/>
        <v>3.0956563329803251</v>
      </c>
      <c r="AQ6" s="278">
        <f t="shared" si="9"/>
        <v>1.6369516957324828</v>
      </c>
      <c r="AR6" s="278">
        <f t="shared" si="10"/>
        <v>0.48633938148756739</v>
      </c>
      <c r="AS6" s="278">
        <f t="shared" si="11"/>
        <v>4.1818776334394112E-2</v>
      </c>
      <c r="AT6" s="278">
        <f t="shared" si="12"/>
        <v>0</v>
      </c>
      <c r="AU6" s="278">
        <f t="shared" si="13"/>
        <v>0</v>
      </c>
      <c r="AV6" s="277">
        <f t="shared" si="14"/>
        <v>15.165109853554444</v>
      </c>
      <c r="AW6" s="277">
        <f t="shared" si="15"/>
        <v>1.9852151549061483</v>
      </c>
      <c r="AX6" s="277">
        <f>IF(SUM(I6:T6)&lt;90," ",CO6*AH6*stab.data!$U$20/13/2)</f>
        <v>11.621023533743626</v>
      </c>
      <c r="AY6" s="277">
        <f>IF(SUM(I6:T6)&lt;90," ",CQ6*AH6*stab.data!$U$11/13)</f>
        <v>2.9132547005736744</v>
      </c>
      <c r="AZ6" s="277">
        <f t="shared" si="16"/>
        <v>0</v>
      </c>
      <c r="BA6" s="279">
        <f t="shared" si="17"/>
        <v>100.77949338922343</v>
      </c>
      <c r="BB6" s="280">
        <f>IF(SUM(I6:T6)&lt;90," ",EXP('eq. coef.'!$C$104+'eq. coef.'!$C$105*'Amp-TB2 calc'!AJ6+'eq. coef.'!$C$106*'Amp-TB2 calc'!AK6+'eq. coef.'!$C$107*'Amp-TB2 calc'!AL6+'eq. coef.'!$C$108*'Amp-TB2 calc'!AN6+'eq. coef.'!$C$109*'Amp-TB2 calc'!AP6+'eq. coef.'!$C$110*'Amp-TB2 calc'!AQ6+'eq. coef.'!$C$111*'Amp-TB2 calc'!AR6+'eq. coef.'!$C$112*'Amp-TB2 calc'!AS6))</f>
        <v>214.19061481024946</v>
      </c>
      <c r="BC6" s="281">
        <f>IF(SUM(I6:T6)&lt;90," ",EXP('eq. coef.'!$C$176+'eq. coef.'!$C$177*'Amp-TB2 calc'!AJ6+'eq. coef.'!$C$178*'Amp-TB2 calc'!AK6+'eq. coef.'!$C$179*'Amp-TB2 calc'!AL6+'eq. coef.'!$C$180*'Amp-TB2 calc'!AN6+'eq. coef.'!$C$181*'Amp-TB2 calc'!AP6+'eq. coef.'!$C$182*'Amp-TB2 calc'!AQ6+'eq. coef.'!$C$183*'Amp-TB2 calc'!AR6+'eq. coef.'!$C$184*'Amp-TB2 calc'!AS6))</f>
        <v>215.61240443507452</v>
      </c>
      <c r="BD6" s="281">
        <f>IF(SUM(I6:T6)&lt;90," ",('eq. coef.'!$C$234+'eq. coef.'!$C$235*'Amp-TB2 calc'!AJ6+'eq. coef.'!$C$236*'Amp-TB2 calc'!AK6+'eq. coef.'!$C$237*'Amp-TB2 calc'!AL6+'eq. coef.'!$C$238*'Amp-TB2 calc'!AN6+'eq. coef.'!$C$239*'Amp-TB2 calc'!AP6+'eq. coef.'!$C$240*'Amp-TB2 calc'!AQ6+'eq. coef.'!$C$241*'Amp-TB2 calc'!AR6+'eq. coef.'!$C$242*'Amp-TB2 calc'!AS6))</f>
        <v>213.10138686252247</v>
      </c>
      <c r="BE6" s="281">
        <f>IF(SUM(I6:T6)&lt;90," ",('eq. coef.'!$C$270+'eq. coef.'!$C$271*'Amp-TB2 calc'!AJ6+'eq. coef.'!$C$272*'Amp-TB2 calc'!AK6+'eq. coef.'!$C$273*'Amp-TB2 calc'!AL6+'eq. coef.'!$C$274*'Amp-TB2 calc'!AN6+'eq. coef.'!$C$275*'Amp-TB2 calc'!AP6+'eq. coef.'!$C$276*'Amp-TB2 calc'!AQ6+'eq. coef.'!$C$277*'Amp-TB2 calc'!AR6+'eq. coef.'!$C$278*'Amp-TB2 calc'!AS6))</f>
        <v>-160.44322742261113</v>
      </c>
      <c r="BF6" s="281">
        <f>IF(SUM(I6:T6)&lt;90," ",EXP('eq. coef.'!$C$328+'eq. coef.'!$C$329*'Amp-TB2 calc'!AJ6+'eq. coef.'!$C$330*'Amp-TB2 calc'!AK6+'eq. coef.'!$C$331*'Amp-TB2 calc'!AL6+'eq. coef.'!$C$332*'Amp-TB2 calc'!AN6+'eq. coef.'!$C$333*'Amp-TB2 calc'!AP6+'eq. coef.'!$C$334*'Amp-TB2 calc'!AQ6+'eq. coef.'!$C$335*'Amp-TB2 calc'!AR6+'eq. coef.'!$C$336*'Amp-TB2 calc'!AS6))</f>
        <v>337.11241977512435</v>
      </c>
      <c r="BG6" s="282" t="str">
        <f t="shared" si="56"/>
        <v>ok</v>
      </c>
      <c r="BH6" s="385" t="str">
        <f t="shared" si="57"/>
        <v>ok</v>
      </c>
      <c r="BI6" s="385" t="str">
        <f t="shared" si="58"/>
        <v>ok</v>
      </c>
      <c r="BJ6" s="281">
        <f t="shared" si="18"/>
        <v>0.66160057568768926</v>
      </c>
      <c r="BK6" s="283">
        <f t="shared" si="19"/>
        <v>-0.57388978071597951</v>
      </c>
      <c r="BL6" s="281">
        <f t="shared" si="20"/>
        <v>-376.05563185768563</v>
      </c>
      <c r="BM6" s="284" t="str">
        <f t="shared" si="21"/>
        <v>OK</v>
      </c>
      <c r="BN6" s="285">
        <f>IF(SUM(I6:T6)&lt;90," ",'eq. coef.'!$C$360+'eq. coef.'!$C$361*'Amp-TB2 calc'!AJ6+'eq. coef.'!$C$362*'Amp-TB2 calc'!AK6+'eq. coef.'!$C$363*'Amp-TB2 calc'!AL6+'eq. coef.'!$C$364*'Amp-TB2 calc'!AN6+'eq. coef.'!$C$365*'Amp-TB2 calc'!AP6+'eq. coef.'!$C$366*'Amp-TB2 calc'!AQ6+'eq. coef.'!$C$367*'Amp-TB2 calc'!AR6+'eq. coef.'!$C$368*'Amp-TB2 calc'!AS6+'eq. coef.'!$C$369*LN(BQ6))</f>
        <v>856.94773492252011</v>
      </c>
      <c r="BO6" s="286">
        <f t="shared" si="22"/>
        <v>6.9477349225201124</v>
      </c>
      <c r="BP6" s="286">
        <f t="shared" si="23"/>
        <v>48.271020553605553</v>
      </c>
      <c r="BQ6" s="287">
        <f t="shared" si="59"/>
        <v>215.61240443507452</v>
      </c>
      <c r="BR6" s="281" t="str">
        <f t="shared" si="24"/>
        <v>P1b</v>
      </c>
      <c r="BS6" s="283">
        <f t="shared" si="25"/>
        <v>-13.755038225970191</v>
      </c>
      <c r="BT6" s="283">
        <f t="shared" si="26"/>
        <v>13.755038225970191</v>
      </c>
      <c r="BU6" s="283">
        <f t="shared" si="27"/>
        <v>189.20107659790116</v>
      </c>
      <c r="BV6" s="281">
        <f t="shared" si="28"/>
        <v>-34.387595564925476</v>
      </c>
      <c r="BW6" s="288"/>
      <c r="BX6" s="289">
        <f>IF(SUM(I6:T6)&lt;90," ",'eq. coef.'!$B$1128*'Amp-TB2 calc'!CH6+'eq. coef.'!$B$1129*'Amp-TB2 calc'!CL6+'eq. coef.'!$B$1130*'Amp-TB2 calc'!CM6+'eq. coef.'!$B$1131*'Amp-TB2 calc'!CO6+'eq. coef.'!$B$1132*'Amp-TB2 calc'!CP6+'eq. coef.'!$B$1133*'Amp-TB2 calc'!CQ6+'eq. coef.'!$B$1134*'Amp-TB2 calc'!CR6+'eq. coef.'!$B$1135*'Amp-TB2 calc'!CU6+'eq. coef.'!$B$1135*'Amp-TB2 calc'!CY6+'eq. coef.'!$B$1137*'Amp-TB2 calc'!CZ6)</f>
        <v>0.96247972204001919</v>
      </c>
      <c r="BY6" s="290">
        <f>IF(SUM(I6:T6)&lt;90," ",BX6-F6)</f>
        <v>-0.22883294392063092</v>
      </c>
      <c r="BZ6" s="291">
        <f>IF(SUM(I6:T6)&lt;90," ",(BX6-F6)^2)</f>
        <v>5.2364516223382611E-2</v>
      </c>
      <c r="CA6" s="290">
        <f t="shared" si="29"/>
        <v>-11.704606239075954</v>
      </c>
      <c r="CB6" s="289">
        <f>IF(SUM(I6:T6)&lt;90," ",EXP('eq. coef.'!$B$1156*'Amp-TB2 calc'!CH6+'eq. coef.'!$B$1157*'Amp-TB2 calc'!CL6+'eq. coef.'!$B$1158*'Amp-TB2 calc'!CM6+'eq. coef.'!$B$1159*'Amp-TB2 calc'!CO6+'eq. coef.'!$B$1160*'Amp-TB2 calc'!CP6+'eq. coef.'!$B$1161*'Amp-TB2 calc'!CQ6+'eq. coef.'!$B$1162*'Amp-TB2 calc'!CR6+'eq. coef.'!$B$1163*'Amp-TB2 calc'!CU6+'eq. coef.'!$B$1164*'Amp-TB2 calc'!CY6+'eq. coef.'!$B$1165*'Amp-TB2 calc'!CZ6))</f>
        <v>6.0276051207381158</v>
      </c>
      <c r="CC6" s="283">
        <f>IF(SUM(I6:T6)&lt;90," ",CB6-E6)</f>
        <v>-0.27239487926188399</v>
      </c>
      <c r="CD6" s="283">
        <f>IF(SUM(I6:T6)&lt;90," ",(CC6*100/E6)^2)</f>
        <v>18.694625912848664</v>
      </c>
      <c r="CE6" s="282" t="str">
        <f t="shared" si="30"/>
        <v>calc-alkaline</v>
      </c>
      <c r="CF6" s="282" t="str">
        <f t="shared" si="31"/>
        <v>Mg-hornblende</v>
      </c>
      <c r="CG6" s="278">
        <f t="shared" si="60"/>
        <v>6.5118390849269705</v>
      </c>
      <c r="CH6" s="278">
        <f t="shared" si="61"/>
        <v>1.4881609150730295</v>
      </c>
      <c r="CI6" s="278">
        <f t="shared" si="32"/>
        <v>0</v>
      </c>
      <c r="CJ6" s="278">
        <f t="shared" si="33"/>
        <v>8</v>
      </c>
      <c r="CK6" s="278"/>
      <c r="CL6" s="278">
        <f t="shared" si="34"/>
        <v>0.1310904908962589</v>
      </c>
      <c r="CM6" s="278">
        <f t="shared" si="35"/>
        <v>0.15433624275892754</v>
      </c>
      <c r="CN6" s="278">
        <f t="shared" si="36"/>
        <v>0</v>
      </c>
      <c r="CO6" s="278">
        <f t="shared" si="62"/>
        <v>1.2463363893719901</v>
      </c>
      <c r="CP6" s="278">
        <f t="shared" si="37"/>
        <v>3.0956563329803251</v>
      </c>
      <c r="CQ6" s="278">
        <f t="shared" si="63"/>
        <v>0.34722996887312241</v>
      </c>
      <c r="CR6" s="278">
        <f t="shared" si="38"/>
        <v>2.5350575119375159E-2</v>
      </c>
      <c r="CS6" s="278">
        <f t="shared" si="39"/>
        <v>4.9999999999999991</v>
      </c>
      <c r="CT6" s="278"/>
      <c r="CU6" s="278">
        <f t="shared" si="40"/>
        <v>1.6369516957324828</v>
      </c>
      <c r="CV6" s="278">
        <f t="shared" si="41"/>
        <v>0.36304830426751722</v>
      </c>
      <c r="CW6" s="278">
        <f t="shared" si="42"/>
        <v>2</v>
      </c>
      <c r="CX6" s="278"/>
      <c r="CY6" s="278">
        <f t="shared" si="43"/>
        <v>0.12329107722005017</v>
      </c>
      <c r="CZ6" s="278">
        <f t="shared" si="44"/>
        <v>4.1818776334394112E-2</v>
      </c>
      <c r="DA6" s="278">
        <f t="shared" si="45"/>
        <v>0.1651098535544443</v>
      </c>
      <c r="DB6" s="278"/>
      <c r="DC6" s="278">
        <f t="shared" si="46"/>
        <v>2</v>
      </c>
      <c r="DD6" s="278">
        <f t="shared" si="47"/>
        <v>0</v>
      </c>
      <c r="DE6" s="278">
        <f t="shared" si="48"/>
        <v>0</v>
      </c>
      <c r="DF6" s="278">
        <f t="shared" si="49"/>
        <v>2</v>
      </c>
      <c r="DG6" s="283">
        <f t="shared" si="50"/>
        <v>44.75366361062801</v>
      </c>
      <c r="DH6" s="283"/>
      <c r="DI6" s="277">
        <f t="shared" si="51"/>
        <v>0.89914567649643429</v>
      </c>
      <c r="DJ6" s="277">
        <f t="shared" si="52"/>
        <v>0.66016406914795833</v>
      </c>
      <c r="DK6" s="277">
        <f t="shared" si="53"/>
        <v>8.0957466155657146E-2</v>
      </c>
      <c r="DL6" s="278">
        <f t="shared" si="54"/>
        <v>1.6192514059692884</v>
      </c>
      <c r="DM6" s="367"/>
    </row>
    <row r="7" spans="1:121" s="142" customFormat="1" x14ac:dyDescent="0.25">
      <c r="A7" s="253" t="s">
        <v>537</v>
      </c>
      <c r="B7" s="249" t="s">
        <v>76</v>
      </c>
      <c r="C7" s="249">
        <v>850</v>
      </c>
      <c r="D7" s="249">
        <v>250</v>
      </c>
      <c r="E7" s="254">
        <v>5.7</v>
      </c>
      <c r="F7" s="254">
        <v>1.19</v>
      </c>
      <c r="G7" s="254">
        <v>-11.596251385044113</v>
      </c>
      <c r="H7" s="254"/>
      <c r="I7" s="234">
        <v>45.56</v>
      </c>
      <c r="J7" s="141">
        <v>1.43</v>
      </c>
      <c r="K7" s="141">
        <v>10.4</v>
      </c>
      <c r="L7" s="141"/>
      <c r="M7" s="141">
        <v>12.27</v>
      </c>
      <c r="N7" s="141">
        <v>0.21</v>
      </c>
      <c r="O7" s="141">
        <v>15.15</v>
      </c>
      <c r="P7" s="141">
        <v>11.03</v>
      </c>
      <c r="Q7" s="141">
        <v>1.89</v>
      </c>
      <c r="R7" s="141">
        <v>0.25</v>
      </c>
      <c r="S7" s="141"/>
      <c r="T7" s="141"/>
      <c r="U7" s="276">
        <f t="shared" si="0"/>
        <v>98.19</v>
      </c>
      <c r="V7" s="277">
        <f>I7/stab.data!$U$7</f>
        <v>0.75827175287930226</v>
      </c>
      <c r="W7" s="277">
        <f>J7/stab.data!$U$8</f>
        <v>1.7897819720143184E-2</v>
      </c>
      <c r="X7" s="277">
        <f>K7*2/stab.data!$U$9</f>
        <v>0.20399956846245135</v>
      </c>
      <c r="Y7" s="277">
        <f>L7*2/stab.data!$U$10</f>
        <v>0</v>
      </c>
      <c r="Z7" s="277">
        <f>M7/stab.data!$U$11</f>
        <v>0.17078195028254878</v>
      </c>
      <c r="AA7" s="277">
        <f>N7/stab.data!$U$12</f>
        <v>2.960373288974724E-3</v>
      </c>
      <c r="AB7" s="277">
        <f>O7/stab.data!$U$13</f>
        <v>0.37589321159190153</v>
      </c>
      <c r="AC7" s="277">
        <f>P7/stab.data!$U$14</f>
        <v>0.19668681681199734</v>
      </c>
      <c r="AD7" s="277">
        <f>Q7*2/stab.data!$U$15</f>
        <v>6.098839929653592E-2</v>
      </c>
      <c r="AE7" s="277">
        <f>R7*2/stab.data!$U$16</f>
        <v>5.3081373745952551E-3</v>
      </c>
      <c r="AF7" s="277">
        <f>S7/stab.data!$U$17</f>
        <v>0</v>
      </c>
      <c r="AG7" s="277">
        <f>T7/stab.data!$U$18</f>
        <v>0</v>
      </c>
      <c r="AH7" s="277">
        <f t="shared" si="1"/>
        <v>1.5298046762253219</v>
      </c>
      <c r="AI7" s="277">
        <f t="shared" si="2"/>
        <v>0.11378900633089707</v>
      </c>
      <c r="AJ7" s="278">
        <f t="shared" si="55"/>
        <v>6.4436545008828521</v>
      </c>
      <c r="AK7" s="278">
        <f t="shared" si="3"/>
        <v>0.15209239452448348</v>
      </c>
      <c r="AL7" s="278">
        <f t="shared" si="4"/>
        <v>1.7335509762955257</v>
      </c>
      <c r="AM7" s="278">
        <f t="shared" si="5"/>
        <v>0</v>
      </c>
      <c r="AN7" s="278">
        <f t="shared" si="6"/>
        <v>1.451273739828816</v>
      </c>
      <c r="AO7" s="278">
        <f t="shared" si="7"/>
        <v>2.5156710104736961E-2</v>
      </c>
      <c r="AP7" s="278">
        <f t="shared" si="8"/>
        <v>3.1942716783635849</v>
      </c>
      <c r="AQ7" s="278">
        <f t="shared" si="9"/>
        <v>1.6714085518845418</v>
      </c>
      <c r="AR7" s="278">
        <f t="shared" si="10"/>
        <v>0.5182682489971614</v>
      </c>
      <c r="AS7" s="278">
        <f t="shared" si="11"/>
        <v>4.5107579380659832E-2</v>
      </c>
      <c r="AT7" s="278">
        <f t="shared" si="12"/>
        <v>0</v>
      </c>
      <c r="AU7" s="278">
        <f t="shared" si="13"/>
        <v>0</v>
      </c>
      <c r="AV7" s="277">
        <f t="shared" si="14"/>
        <v>15.234784380262361</v>
      </c>
      <c r="AW7" s="277">
        <f t="shared" si="15"/>
        <v>2.0005138073715747</v>
      </c>
      <c r="AX7" s="277">
        <f>IF(SUM(I7:T7)&lt;90," ",CO7*AH7*stab.data!$U$20/13/2)</f>
        <v>10.98169231074443</v>
      </c>
      <c r="AY7" s="277">
        <f>IF(SUM(I7:T7)&lt;90," ",CQ7*AH7*stab.data!$U$11/13)</f>
        <v>2.3885330950680452</v>
      </c>
      <c r="AZ7" s="277">
        <f t="shared" si="16"/>
        <v>0</v>
      </c>
      <c r="BA7" s="279">
        <f t="shared" si="17"/>
        <v>101.29073921318405</v>
      </c>
      <c r="BB7" s="280">
        <f>IF(SUM(I7:T7)&lt;90," ",EXP('eq. coef.'!$C$104+'eq. coef.'!$C$105*'Amp-TB2 calc'!AJ7+'eq. coef.'!$C$106*'Amp-TB2 calc'!AK7+'eq. coef.'!$C$107*'Amp-TB2 calc'!AL7+'eq. coef.'!$C$108*'Amp-TB2 calc'!AN7+'eq. coef.'!$C$109*'Amp-TB2 calc'!AP7+'eq. coef.'!$C$110*'Amp-TB2 calc'!AQ7+'eq. coef.'!$C$111*'Amp-TB2 calc'!AR7+'eq. coef.'!$C$112*'Amp-TB2 calc'!AS7))</f>
        <v>266.36995095906087</v>
      </c>
      <c r="BC7" s="281">
        <f>IF(SUM(I7:T7)&lt;90," ",EXP('eq. coef.'!$C$176+'eq. coef.'!$C$177*'Amp-TB2 calc'!AJ7+'eq. coef.'!$C$178*'Amp-TB2 calc'!AK7+'eq. coef.'!$C$179*'Amp-TB2 calc'!AL7+'eq. coef.'!$C$180*'Amp-TB2 calc'!AN7+'eq. coef.'!$C$181*'Amp-TB2 calc'!AP7+'eq. coef.'!$C$182*'Amp-TB2 calc'!AQ7+'eq. coef.'!$C$183*'Amp-TB2 calc'!AR7+'eq. coef.'!$C$184*'Amp-TB2 calc'!AS7))</f>
        <v>252.94963223293371</v>
      </c>
      <c r="BD7" s="281">
        <f>IF(SUM(I7:T7)&lt;90," ",('eq. coef.'!$C$234+'eq. coef.'!$C$235*'Amp-TB2 calc'!AJ7+'eq. coef.'!$C$236*'Amp-TB2 calc'!AK7+'eq. coef.'!$C$237*'Amp-TB2 calc'!AL7+'eq. coef.'!$C$238*'Amp-TB2 calc'!AN7+'eq. coef.'!$C$239*'Amp-TB2 calc'!AP7+'eq. coef.'!$C$240*'Amp-TB2 calc'!AQ7+'eq. coef.'!$C$241*'Amp-TB2 calc'!AR7+'eq. coef.'!$C$242*'Amp-TB2 calc'!AS7))</f>
        <v>263.32736031975929</v>
      </c>
      <c r="BE7" s="281">
        <f>IF(SUM(I7:T7)&lt;90," ",('eq. coef.'!$C$270+'eq. coef.'!$C$271*'Amp-TB2 calc'!AJ7+'eq. coef.'!$C$272*'Amp-TB2 calc'!AK7+'eq. coef.'!$C$273*'Amp-TB2 calc'!AL7+'eq. coef.'!$C$274*'Amp-TB2 calc'!AN7+'eq. coef.'!$C$275*'Amp-TB2 calc'!AP7+'eq. coef.'!$C$276*'Amp-TB2 calc'!AQ7+'eq. coef.'!$C$277*'Amp-TB2 calc'!AR7+'eq. coef.'!$C$278*'Amp-TB2 calc'!AS7))</f>
        <v>18.687987754262622</v>
      </c>
      <c r="BF7" s="281">
        <f>IF(SUM(I7:T7)&lt;90," ",EXP('eq. coef.'!$C$328+'eq. coef.'!$C$329*'Amp-TB2 calc'!AJ7+'eq. coef.'!$C$330*'Amp-TB2 calc'!AK7+'eq. coef.'!$C$331*'Amp-TB2 calc'!AL7+'eq. coef.'!$C$332*'Amp-TB2 calc'!AN7+'eq. coef.'!$C$333*'Amp-TB2 calc'!AP7+'eq. coef.'!$C$334*'Amp-TB2 calc'!AQ7+'eq. coef.'!$C$335*'Amp-TB2 calc'!AR7+'eq. coef.'!$C$336*'Amp-TB2 calc'!AS7))</f>
        <v>426.76865350708619</v>
      </c>
      <c r="BG7" s="282" t="str">
        <f t="shared" si="56"/>
        <v>ok</v>
      </c>
      <c r="BH7" s="385" t="str">
        <f t="shared" si="57"/>
        <v>ok</v>
      </c>
      <c r="BI7" s="385" t="str">
        <f t="shared" si="58"/>
        <v>ok</v>
      </c>
      <c r="BJ7" s="281">
        <f t="shared" si="18"/>
        <v>5.1684238994567702</v>
      </c>
      <c r="BK7" s="283">
        <f t="shared" si="19"/>
        <v>-0.60216515402924498</v>
      </c>
      <c r="BL7" s="281">
        <f t="shared" si="20"/>
        <v>-234.26164447867109</v>
      </c>
      <c r="BM7" s="284" t="str">
        <f t="shared" si="21"/>
        <v>OK</v>
      </c>
      <c r="BN7" s="285">
        <f>IF(SUM(I7:T7)&lt;90," ",'eq. coef.'!$C$360+'eq. coef.'!$C$361*'Amp-TB2 calc'!AJ7+'eq. coef.'!$C$362*'Amp-TB2 calc'!AK7+'eq. coef.'!$C$363*'Amp-TB2 calc'!AL7+'eq. coef.'!$C$364*'Amp-TB2 calc'!AN7+'eq. coef.'!$C$365*'Amp-TB2 calc'!AP7+'eq. coef.'!$C$366*'Amp-TB2 calc'!AQ7+'eq. coef.'!$C$367*'Amp-TB2 calc'!AR7+'eq. coef.'!$C$368*'Amp-TB2 calc'!AS7+'eq. coef.'!$C$369*LN(BQ7))</f>
        <v>875.83044609822196</v>
      </c>
      <c r="BO7" s="286">
        <f t="shared" si="22"/>
        <v>25.830446098221955</v>
      </c>
      <c r="BP7" s="286">
        <f t="shared" si="23"/>
        <v>667.21194563314987</v>
      </c>
      <c r="BQ7" s="287">
        <f t="shared" si="59"/>
        <v>252.94963223293371</v>
      </c>
      <c r="BR7" s="281" t="str">
        <f t="shared" si="24"/>
        <v>P1b</v>
      </c>
      <c r="BS7" s="283">
        <f t="shared" si="25"/>
        <v>1.1798528931734835</v>
      </c>
      <c r="BT7" s="283">
        <f t="shared" si="26"/>
        <v>1.1798528931734835</v>
      </c>
      <c r="BU7" s="283">
        <f t="shared" si="27"/>
        <v>1.3920528495298394</v>
      </c>
      <c r="BV7" s="281">
        <f t="shared" si="28"/>
        <v>2.949632232933709</v>
      </c>
      <c r="BW7" s="288"/>
      <c r="BX7" s="289">
        <f>IF(SUM(I7:T7)&lt;90," ",'eq. coef.'!$B$1128*'Amp-TB2 calc'!CH7+'eq. coef.'!$B$1129*'Amp-TB2 calc'!CL7+'eq. coef.'!$B$1130*'Amp-TB2 calc'!CM7+'eq. coef.'!$B$1131*'Amp-TB2 calc'!CO7+'eq. coef.'!$B$1132*'Amp-TB2 calc'!CP7+'eq. coef.'!$B$1133*'Amp-TB2 calc'!CQ7+'eq. coef.'!$B$1134*'Amp-TB2 calc'!CR7+'eq. coef.'!$B$1135*'Amp-TB2 calc'!CU7+'eq. coef.'!$B$1135*'Amp-TB2 calc'!CY7+'eq. coef.'!$B$1137*'Amp-TB2 calc'!CZ7)</f>
        <v>1.504933541023395</v>
      </c>
      <c r="BY7" s="290">
        <f>IF(SUM(I7:T7)&lt;90," ",BX7-F7)</f>
        <v>0.3149335410233951</v>
      </c>
      <c r="BZ7" s="291">
        <f>IF(SUM(I7:T7)&lt;90," ",(BX7-F7)^2)</f>
        <v>9.918313526153448E-2</v>
      </c>
      <c r="CA7" s="290">
        <f t="shared" si="29"/>
        <v>-10.793293629268218</v>
      </c>
      <c r="CB7" s="289">
        <f>IF(SUM(I7:T7)&lt;90," ",EXP('eq. coef.'!$B$1156*'Amp-TB2 calc'!CH7+'eq. coef.'!$B$1157*'Amp-TB2 calc'!CL7+'eq. coef.'!$B$1158*'Amp-TB2 calc'!CM7+'eq. coef.'!$B$1159*'Amp-TB2 calc'!CO7+'eq. coef.'!$B$1160*'Amp-TB2 calc'!CP7+'eq. coef.'!$B$1161*'Amp-TB2 calc'!CQ7+'eq. coef.'!$B$1162*'Amp-TB2 calc'!CR7+'eq. coef.'!$B$1163*'Amp-TB2 calc'!CU7+'eq. coef.'!$B$1164*'Amp-TB2 calc'!CY7+'eq. coef.'!$B$1165*'Amp-TB2 calc'!CZ7))</f>
        <v>6.2346935979900433</v>
      </c>
      <c r="CC7" s="283">
        <f>IF(SUM(I7:T7)&lt;90," ",CB7-E7)</f>
        <v>0.53469359799004312</v>
      </c>
      <c r="CD7" s="283">
        <f>IF(SUM(I7:T7)&lt;90," ",(CC7*100/E7)^2)</f>
        <v>87.995458212230773</v>
      </c>
      <c r="CE7" s="282" t="str">
        <f t="shared" si="30"/>
        <v>calc-alkaline</v>
      </c>
      <c r="CF7" s="282" t="str">
        <f t="shared" si="31"/>
        <v>Tschermakitic pargasite</v>
      </c>
      <c r="CG7" s="278">
        <f t="shared" si="60"/>
        <v>6.4436545008828521</v>
      </c>
      <c r="CH7" s="278">
        <f t="shared" si="61"/>
        <v>1.5563454991171479</v>
      </c>
      <c r="CI7" s="278">
        <f t="shared" si="32"/>
        <v>0</v>
      </c>
      <c r="CJ7" s="278">
        <f t="shared" si="33"/>
        <v>8</v>
      </c>
      <c r="CK7" s="278"/>
      <c r="CL7" s="278">
        <f t="shared" si="34"/>
        <v>0.17720547717837776</v>
      </c>
      <c r="CM7" s="278">
        <f t="shared" si="35"/>
        <v>0.15209239452448348</v>
      </c>
      <c r="CN7" s="278">
        <f t="shared" si="36"/>
        <v>0</v>
      </c>
      <c r="CO7" s="278">
        <f t="shared" si="62"/>
        <v>1.1687623007428911</v>
      </c>
      <c r="CP7" s="278">
        <f t="shared" si="37"/>
        <v>3.1942716783635849</v>
      </c>
      <c r="CQ7" s="278">
        <f t="shared" si="63"/>
        <v>0.28251143908592491</v>
      </c>
      <c r="CR7" s="278">
        <f t="shared" si="38"/>
        <v>2.5156710104736961E-2</v>
      </c>
      <c r="CS7" s="278">
        <f t="shared" si="39"/>
        <v>4.9999999999999982</v>
      </c>
      <c r="CT7" s="278"/>
      <c r="CU7" s="278">
        <f t="shared" si="40"/>
        <v>1.6714085518845418</v>
      </c>
      <c r="CV7" s="278">
        <f t="shared" si="41"/>
        <v>0.32859144811545815</v>
      </c>
      <c r="CW7" s="278">
        <f t="shared" si="42"/>
        <v>2</v>
      </c>
      <c r="CX7" s="278"/>
      <c r="CY7" s="278">
        <f t="shared" si="43"/>
        <v>0.18967680088170324</v>
      </c>
      <c r="CZ7" s="278">
        <f t="shared" si="44"/>
        <v>4.5107579380659832E-2</v>
      </c>
      <c r="DA7" s="278">
        <f t="shared" si="45"/>
        <v>0.23478438026236309</v>
      </c>
      <c r="DB7" s="278"/>
      <c r="DC7" s="278">
        <f t="shared" si="46"/>
        <v>2</v>
      </c>
      <c r="DD7" s="278">
        <f t="shared" si="47"/>
        <v>0</v>
      </c>
      <c r="DE7" s="278">
        <f t="shared" si="48"/>
        <v>0</v>
      </c>
      <c r="DF7" s="278">
        <f t="shared" si="49"/>
        <v>2</v>
      </c>
      <c r="DG7" s="283">
        <f t="shared" si="50"/>
        <v>44.831237699257109</v>
      </c>
      <c r="DH7" s="283"/>
      <c r="DI7" s="277">
        <f t="shared" si="51"/>
        <v>0.91874343910954992</v>
      </c>
      <c r="DJ7" s="277">
        <f t="shared" si="52"/>
        <v>0.68759884810393024</v>
      </c>
      <c r="DK7" s="277">
        <f t="shared" si="53"/>
        <v>0.10222109392886339</v>
      </c>
      <c r="DL7" s="278">
        <f t="shared" si="54"/>
        <v>1.7335509762955257</v>
      </c>
      <c r="DM7" s="367"/>
    </row>
    <row r="8" spans="1:121" s="142" customFormat="1" x14ac:dyDescent="0.25">
      <c r="A8" s="253" t="s">
        <v>537</v>
      </c>
      <c r="B8" s="249" t="s">
        <v>77</v>
      </c>
      <c r="C8" s="249">
        <v>850</v>
      </c>
      <c r="D8" s="249">
        <v>250</v>
      </c>
      <c r="E8" s="254">
        <v>7</v>
      </c>
      <c r="F8" s="254">
        <v>0.98641736702712191</v>
      </c>
      <c r="G8" s="254">
        <v>-11.799834018016991</v>
      </c>
      <c r="H8" s="254"/>
      <c r="I8" s="234">
        <v>45.65</v>
      </c>
      <c r="J8" s="141">
        <v>1.55</v>
      </c>
      <c r="K8" s="141">
        <v>10.78</v>
      </c>
      <c r="L8" s="141"/>
      <c r="M8" s="141">
        <v>13.3</v>
      </c>
      <c r="N8" s="141">
        <v>0.21</v>
      </c>
      <c r="O8" s="141">
        <v>14.21</v>
      </c>
      <c r="P8" s="141">
        <v>10.81</v>
      </c>
      <c r="Q8" s="141">
        <v>1.89</v>
      </c>
      <c r="R8" s="141">
        <v>0.27</v>
      </c>
      <c r="S8" s="141"/>
      <c r="T8" s="141"/>
      <c r="U8" s="276">
        <f t="shared" si="0"/>
        <v>98.669999999999987</v>
      </c>
      <c r="V8" s="277">
        <f>I8/stab.data!$U$7</f>
        <v>0.75976965581519196</v>
      </c>
      <c r="W8" s="277">
        <f>J8/stab.data!$U$8</f>
        <v>1.939973466169366E-2</v>
      </c>
      <c r="X8" s="277">
        <f>K8*2/stab.data!$U$9</f>
        <v>0.21145339884857936</v>
      </c>
      <c r="Y8" s="277">
        <f>L8*2/stab.data!$U$10</f>
        <v>0</v>
      </c>
      <c r="Z8" s="277">
        <f>M8/stab.data!$U$11</f>
        <v>0.18511816941792167</v>
      </c>
      <c r="AA8" s="277">
        <f>N8/stab.data!$U$12</f>
        <v>2.960373288974724E-3</v>
      </c>
      <c r="AB8" s="277">
        <f>O8/stab.data!$U$13</f>
        <v>0.35257046447002777</v>
      </c>
      <c r="AC8" s="277">
        <f>P8/stab.data!$U$14</f>
        <v>0.1927637796679684</v>
      </c>
      <c r="AD8" s="277">
        <f>Q8*2/stab.data!$U$15</f>
        <v>6.098839929653592E-2</v>
      </c>
      <c r="AE8" s="277">
        <f>R8*2/stab.data!$U$16</f>
        <v>5.7327883645628755E-3</v>
      </c>
      <c r="AF8" s="277">
        <f>S8/stab.data!$U$17</f>
        <v>0</v>
      </c>
      <c r="AG8" s="277">
        <f>T8/stab.data!$U$18</f>
        <v>0</v>
      </c>
      <c r="AH8" s="277">
        <f t="shared" si="1"/>
        <v>1.5312717965023892</v>
      </c>
      <c r="AI8" s="277">
        <f t="shared" si="2"/>
        <v>0.11808046917335618</v>
      </c>
      <c r="AJ8" s="278">
        <f t="shared" si="55"/>
        <v>6.450197507821783</v>
      </c>
      <c r="AK8" s="278">
        <f t="shared" si="3"/>
        <v>0.16469744377063897</v>
      </c>
      <c r="AL8" s="278">
        <f t="shared" si="4"/>
        <v>1.7951706492017552</v>
      </c>
      <c r="AM8" s="278">
        <f t="shared" si="5"/>
        <v>0</v>
      </c>
      <c r="AN8" s="278">
        <f t="shared" si="6"/>
        <v>1.5715931083755363</v>
      </c>
      <c r="AO8" s="278">
        <f t="shared" si="7"/>
        <v>2.5132607316725543E-2</v>
      </c>
      <c r="AP8" s="278">
        <f t="shared" si="8"/>
        <v>2.9932086835135605</v>
      </c>
      <c r="AQ8" s="278">
        <f t="shared" si="9"/>
        <v>1.6365018551294654</v>
      </c>
      <c r="AR8" s="278">
        <f t="shared" si="10"/>
        <v>0.51777169321993055</v>
      </c>
      <c r="AS8" s="278">
        <f t="shared" si="11"/>
        <v>4.8669510474590061E-2</v>
      </c>
      <c r="AT8" s="278">
        <f t="shared" si="12"/>
        <v>0</v>
      </c>
      <c r="AU8" s="278">
        <f t="shared" si="13"/>
        <v>0</v>
      </c>
      <c r="AV8" s="277">
        <f t="shared" si="14"/>
        <v>15.202943058823987</v>
      </c>
      <c r="AW8" s="277">
        <f t="shared" si="15"/>
        <v>2.0024323492723548</v>
      </c>
      <c r="AX8" s="277">
        <f>IF(SUM(I8:T8)&lt;90," ",CO8*AH8*stab.data!$U$20/13/2)</f>
        <v>10.680280760211158</v>
      </c>
      <c r="AY8" s="277">
        <f>IF(SUM(I8:T8)&lt;90," ",CQ8*AH8*stab.data!$U$11/13)</f>
        <v>3.689747055273862</v>
      </c>
      <c r="AZ8" s="277">
        <f t="shared" si="16"/>
        <v>0</v>
      </c>
      <c r="BA8" s="279">
        <f t="shared" si="17"/>
        <v>101.74246016475736</v>
      </c>
      <c r="BB8" s="280">
        <f>IF(SUM(I8:T8)&lt;90," ",EXP('eq. coef.'!$C$104+'eq. coef.'!$C$105*'Amp-TB2 calc'!AJ8+'eq. coef.'!$C$106*'Amp-TB2 calc'!AK8+'eq. coef.'!$C$107*'Amp-TB2 calc'!AL8+'eq. coef.'!$C$108*'Amp-TB2 calc'!AN8+'eq. coef.'!$C$109*'Amp-TB2 calc'!AP8+'eq. coef.'!$C$110*'Amp-TB2 calc'!AQ8+'eq. coef.'!$C$111*'Amp-TB2 calc'!AR8+'eq. coef.'!$C$112*'Amp-TB2 calc'!AS8))</f>
        <v>274.46775123971548</v>
      </c>
      <c r="BC8" s="281">
        <f>IF(SUM(I8:T8)&lt;90," ",EXP('eq. coef.'!$C$176+'eq. coef.'!$C$177*'Amp-TB2 calc'!AJ8+'eq. coef.'!$C$178*'Amp-TB2 calc'!AK8+'eq. coef.'!$C$179*'Amp-TB2 calc'!AL8+'eq. coef.'!$C$180*'Amp-TB2 calc'!AN8+'eq. coef.'!$C$181*'Amp-TB2 calc'!AP8+'eq. coef.'!$C$182*'Amp-TB2 calc'!AQ8+'eq. coef.'!$C$183*'Amp-TB2 calc'!AR8+'eq. coef.'!$C$184*'Amp-TB2 calc'!AS8))</f>
        <v>268.94012956197201</v>
      </c>
      <c r="BD8" s="281">
        <f>IF(SUM(I8:T8)&lt;90," ",('eq. coef.'!$C$234+'eq. coef.'!$C$235*'Amp-TB2 calc'!AJ8+'eq. coef.'!$C$236*'Amp-TB2 calc'!AK8+'eq. coef.'!$C$237*'Amp-TB2 calc'!AL8+'eq. coef.'!$C$238*'Amp-TB2 calc'!AN8+'eq. coef.'!$C$239*'Amp-TB2 calc'!AP8+'eq. coef.'!$C$240*'Amp-TB2 calc'!AQ8+'eq. coef.'!$C$241*'Amp-TB2 calc'!AR8+'eq. coef.'!$C$242*'Amp-TB2 calc'!AS8))</f>
        <v>273.8566037768262</v>
      </c>
      <c r="BE8" s="281">
        <f>IF(SUM(I8:T8)&lt;90," ",('eq. coef.'!$C$270+'eq. coef.'!$C$271*'Amp-TB2 calc'!AJ8+'eq. coef.'!$C$272*'Amp-TB2 calc'!AK8+'eq. coef.'!$C$273*'Amp-TB2 calc'!AL8+'eq. coef.'!$C$274*'Amp-TB2 calc'!AN8+'eq. coef.'!$C$275*'Amp-TB2 calc'!AP8+'eq. coef.'!$C$276*'Amp-TB2 calc'!AQ8+'eq. coef.'!$C$277*'Amp-TB2 calc'!AR8+'eq. coef.'!$C$278*'Amp-TB2 calc'!AS8))</f>
        <v>44.243793677452302</v>
      </c>
      <c r="BF8" s="281">
        <f>IF(SUM(I8:T8)&lt;90," ",EXP('eq. coef.'!$C$328+'eq. coef.'!$C$329*'Amp-TB2 calc'!AJ8+'eq. coef.'!$C$330*'Amp-TB2 calc'!AK8+'eq. coef.'!$C$331*'Amp-TB2 calc'!AL8+'eq. coef.'!$C$332*'Amp-TB2 calc'!AN8+'eq. coef.'!$C$333*'Amp-TB2 calc'!AP8+'eq. coef.'!$C$334*'Amp-TB2 calc'!AQ8+'eq. coef.'!$C$335*'Amp-TB2 calc'!AR8+'eq. coef.'!$C$336*'Amp-TB2 calc'!AS8))</f>
        <v>446.4678717609475</v>
      </c>
      <c r="BG8" s="282" t="str">
        <f t="shared" si="56"/>
        <v>ok</v>
      </c>
      <c r="BH8" s="385" t="str">
        <f t="shared" si="57"/>
        <v>ok</v>
      </c>
      <c r="BI8" s="385" t="str">
        <f t="shared" si="58"/>
        <v>ok</v>
      </c>
      <c r="BJ8" s="281">
        <f t="shared" si="18"/>
        <v>2.0344282344925104</v>
      </c>
      <c r="BK8" s="283">
        <f t="shared" si="19"/>
        <v>-0.62666786806224839</v>
      </c>
      <c r="BL8" s="281">
        <f t="shared" si="20"/>
        <v>-224.69633588451973</v>
      </c>
      <c r="BM8" s="284" t="str">
        <f t="shared" si="21"/>
        <v>OK</v>
      </c>
      <c r="BN8" s="285">
        <f>IF(SUM(I8:T8)&lt;90," ",'eq. coef.'!$C$360+'eq. coef.'!$C$361*'Amp-TB2 calc'!AJ8+'eq. coef.'!$C$362*'Amp-TB2 calc'!AK8+'eq. coef.'!$C$363*'Amp-TB2 calc'!AL8+'eq. coef.'!$C$364*'Amp-TB2 calc'!AN8+'eq. coef.'!$C$365*'Amp-TB2 calc'!AP8+'eq. coef.'!$C$366*'Amp-TB2 calc'!AQ8+'eq. coef.'!$C$367*'Amp-TB2 calc'!AR8+'eq. coef.'!$C$368*'Amp-TB2 calc'!AS8+'eq. coef.'!$C$369*LN(BQ8))</f>
        <v>871.40854654738496</v>
      </c>
      <c r="BO8" s="286">
        <f t="shared" si="22"/>
        <v>21.408546547384958</v>
      </c>
      <c r="BP8" s="286">
        <f t="shared" si="23"/>
        <v>458.32586527154842</v>
      </c>
      <c r="BQ8" s="287">
        <f t="shared" si="59"/>
        <v>268.94012956197201</v>
      </c>
      <c r="BR8" s="281" t="str">
        <f t="shared" si="24"/>
        <v>P1b</v>
      </c>
      <c r="BS8" s="283">
        <f t="shared" si="25"/>
        <v>7.5760518247888058</v>
      </c>
      <c r="BT8" s="283">
        <f t="shared" si="26"/>
        <v>7.5760518247888058</v>
      </c>
      <c r="BU8" s="283">
        <f t="shared" si="27"/>
        <v>57.396561251885792</v>
      </c>
      <c r="BV8" s="281">
        <f t="shared" si="28"/>
        <v>18.940129561972014</v>
      </c>
      <c r="BW8" s="288"/>
      <c r="BX8" s="289">
        <f>IF(SUM(I8:T8)&lt;90," ",'eq. coef.'!$B$1128*'Amp-TB2 calc'!CH8+'eq. coef.'!$B$1129*'Amp-TB2 calc'!CL8+'eq. coef.'!$B$1130*'Amp-TB2 calc'!CM8+'eq. coef.'!$B$1131*'Amp-TB2 calc'!CO8+'eq. coef.'!$B$1132*'Amp-TB2 calc'!CP8+'eq. coef.'!$B$1133*'Amp-TB2 calc'!CQ8+'eq. coef.'!$B$1134*'Amp-TB2 calc'!CR8+'eq. coef.'!$B$1135*'Amp-TB2 calc'!CU8+'eq. coef.'!$B$1135*'Amp-TB2 calc'!CY8+'eq. coef.'!$B$1137*'Amp-TB2 calc'!CZ8)</f>
        <v>0.76946833753764787</v>
      </c>
      <c r="BY8" s="290">
        <f>IF(SUM(I8:T8)&lt;90," ",BX8-F8)</f>
        <v>-0.21694902948947403</v>
      </c>
      <c r="BZ8" s="291">
        <f>IF(SUM(I8:T8)&lt;90," ",(BX8-F8)^2)</f>
        <v>4.7066881396424676E-2</v>
      </c>
      <c r="CA8" s="290">
        <f t="shared" si="29"/>
        <v>-11.604092625629201</v>
      </c>
      <c r="CB8" s="289">
        <f>IF(SUM(I8:T8)&lt;90," ",EXP('eq. coef.'!$B$1156*'Amp-TB2 calc'!CH8+'eq. coef.'!$B$1157*'Amp-TB2 calc'!CL8+'eq. coef.'!$B$1158*'Amp-TB2 calc'!CM8+'eq. coef.'!$B$1159*'Amp-TB2 calc'!CO8+'eq. coef.'!$B$1160*'Amp-TB2 calc'!CP8+'eq. coef.'!$B$1161*'Amp-TB2 calc'!CQ8+'eq. coef.'!$B$1162*'Amp-TB2 calc'!CR8+'eq. coef.'!$B$1163*'Amp-TB2 calc'!CU8+'eq. coef.'!$B$1164*'Amp-TB2 calc'!CY8+'eq. coef.'!$B$1165*'Amp-TB2 calc'!CZ8))</f>
        <v>6.4900416015663289</v>
      </c>
      <c r="CC8" s="283">
        <f>IF(SUM(I8:T8)&lt;90," ",CB8-E8)</f>
        <v>-0.50995839843367108</v>
      </c>
      <c r="CD8" s="283">
        <f>IF(SUM(I8:T8)&lt;90," ",(CC8*100/E8)^2)</f>
        <v>53.072973088374454</v>
      </c>
      <c r="CE8" s="282" t="str">
        <f t="shared" si="30"/>
        <v>calc-alkaline</v>
      </c>
      <c r="CF8" s="282" t="str">
        <f t="shared" si="31"/>
        <v>Tschermakitic pargasite</v>
      </c>
      <c r="CG8" s="278">
        <f t="shared" si="60"/>
        <v>6.450197507821783</v>
      </c>
      <c r="CH8" s="278">
        <f t="shared" si="61"/>
        <v>1.549802492178217</v>
      </c>
      <c r="CI8" s="278">
        <f t="shared" si="32"/>
        <v>0</v>
      </c>
      <c r="CJ8" s="278">
        <f t="shared" si="33"/>
        <v>8</v>
      </c>
      <c r="CK8" s="278"/>
      <c r="CL8" s="278">
        <f t="shared" si="34"/>
        <v>0.2453681570235382</v>
      </c>
      <c r="CM8" s="278">
        <f t="shared" si="35"/>
        <v>0.16469744377063897</v>
      </c>
      <c r="CN8" s="278">
        <f t="shared" si="36"/>
        <v>0</v>
      </c>
      <c r="CO8" s="278">
        <f t="shared" si="62"/>
        <v>1.1355945336599476</v>
      </c>
      <c r="CP8" s="278">
        <f t="shared" si="37"/>
        <v>2.9932086835135605</v>
      </c>
      <c r="CQ8" s="278">
        <f t="shared" si="63"/>
        <v>0.43599857471558878</v>
      </c>
      <c r="CR8" s="278">
        <f t="shared" si="38"/>
        <v>2.5132607316725543E-2</v>
      </c>
      <c r="CS8" s="278">
        <f t="shared" si="39"/>
        <v>5</v>
      </c>
      <c r="CT8" s="278"/>
      <c r="CU8" s="278">
        <f t="shared" si="40"/>
        <v>1.6365018551294654</v>
      </c>
      <c r="CV8" s="278">
        <f t="shared" si="41"/>
        <v>0.36349814487053456</v>
      </c>
      <c r="CW8" s="278">
        <f t="shared" si="42"/>
        <v>2</v>
      </c>
      <c r="CX8" s="278"/>
      <c r="CY8" s="278">
        <f t="shared" si="43"/>
        <v>0.15427354834939599</v>
      </c>
      <c r="CZ8" s="278">
        <f t="shared" si="44"/>
        <v>4.8669510474590061E-2</v>
      </c>
      <c r="DA8" s="278">
        <f t="shared" si="45"/>
        <v>0.20294305882398606</v>
      </c>
      <c r="DB8" s="278"/>
      <c r="DC8" s="278">
        <f t="shared" si="46"/>
        <v>2</v>
      </c>
      <c r="DD8" s="278">
        <f t="shared" si="47"/>
        <v>0</v>
      </c>
      <c r="DE8" s="278">
        <f t="shared" si="48"/>
        <v>0</v>
      </c>
      <c r="DF8" s="278">
        <f t="shared" si="49"/>
        <v>2</v>
      </c>
      <c r="DG8" s="283">
        <f t="shared" si="50"/>
        <v>44.864405466340052</v>
      </c>
      <c r="DH8" s="283"/>
      <c r="DI8" s="277">
        <f t="shared" si="51"/>
        <v>0.87285732769014979</v>
      </c>
      <c r="DJ8" s="277">
        <f t="shared" si="52"/>
        <v>0.65571492914150198</v>
      </c>
      <c r="DK8" s="277">
        <f t="shared" si="53"/>
        <v>0.13668235782076996</v>
      </c>
      <c r="DL8" s="278">
        <f t="shared" si="54"/>
        <v>1.7951706492017552</v>
      </c>
      <c r="DM8" s="367"/>
    </row>
    <row r="9" spans="1:121" s="232" customFormat="1" x14ac:dyDescent="0.25">
      <c r="A9" s="255" t="s">
        <v>558</v>
      </c>
      <c r="B9" s="256" t="s">
        <v>87</v>
      </c>
      <c r="C9" s="256">
        <v>900</v>
      </c>
      <c r="D9" s="256">
        <v>285.10000000000002</v>
      </c>
      <c r="E9" s="257">
        <v>6.5483493804931641</v>
      </c>
      <c r="F9" s="256"/>
      <c r="G9" s="256"/>
      <c r="H9" s="256"/>
      <c r="I9" s="242">
        <v>44.9</v>
      </c>
      <c r="J9" s="242">
        <v>1.55</v>
      </c>
      <c r="K9" s="242">
        <v>10.9</v>
      </c>
      <c r="L9" s="242"/>
      <c r="M9" s="242">
        <v>8.6999999999999993</v>
      </c>
      <c r="N9" s="242"/>
      <c r="O9" s="242">
        <v>16.600000000000001</v>
      </c>
      <c r="P9" s="242">
        <v>11.18</v>
      </c>
      <c r="Q9" s="242">
        <v>2.1</v>
      </c>
      <c r="R9" s="242">
        <v>0.4</v>
      </c>
      <c r="S9" s="242"/>
      <c r="T9" s="242"/>
      <c r="U9" s="276">
        <f t="shared" si="0"/>
        <v>96.330000000000013</v>
      </c>
      <c r="V9" s="277">
        <f>I9/stab.data!$U$7</f>
        <v>0.74728713134944402</v>
      </c>
      <c r="W9" s="277">
        <f>J9/stab.data!$U$8</f>
        <v>1.939973466169366E-2</v>
      </c>
      <c r="X9" s="277">
        <f>K9*2/stab.data!$U$9</f>
        <v>0.21380724002314611</v>
      </c>
      <c r="Y9" s="277">
        <f>L9*2/stab.data!$U$10</f>
        <v>0</v>
      </c>
      <c r="Z9" s="277">
        <f>M9/stab.data!$U$11</f>
        <v>0.12109233638615927</v>
      </c>
      <c r="AA9" s="277">
        <f>N9/stab.data!$U$12</f>
        <v>0</v>
      </c>
      <c r="AB9" s="277">
        <f>O9/stab.data!$U$13</f>
        <v>0.41186978959904724</v>
      </c>
      <c r="AC9" s="277">
        <f>P9/stab.data!$U$14</f>
        <v>0.19936161486474438</v>
      </c>
      <c r="AD9" s="277">
        <f>Q9*2/stab.data!$U$15</f>
        <v>6.7764888107262139E-2</v>
      </c>
      <c r="AE9" s="277">
        <f>R9*2/stab.data!$U$16</f>
        <v>8.4930197993524081E-3</v>
      </c>
      <c r="AF9" s="277">
        <f>S9/stab.data!$U$17</f>
        <v>0</v>
      </c>
      <c r="AG9" s="277">
        <f>T9/stab.data!$U$18</f>
        <v>0</v>
      </c>
      <c r="AH9" s="277">
        <f t="shared" si="1"/>
        <v>1.5134562320194904</v>
      </c>
      <c r="AI9" s="277">
        <f t="shared" si="2"/>
        <v>0.11950709155305785</v>
      </c>
      <c r="AJ9" s="278">
        <f t="shared" si="55"/>
        <v>6.4189056161735536</v>
      </c>
      <c r="AK9" s="278">
        <f t="shared" si="3"/>
        <v>0.16663617042000442</v>
      </c>
      <c r="AL9" s="278">
        <f t="shared" si="4"/>
        <v>1.8365209786027727</v>
      </c>
      <c r="AM9" s="278">
        <f t="shared" si="5"/>
        <v>0</v>
      </c>
      <c r="AN9" s="278">
        <f t="shared" si="6"/>
        <v>1.0401360407492761</v>
      </c>
      <c r="AO9" s="278">
        <f t="shared" si="7"/>
        <v>0</v>
      </c>
      <c r="AP9" s="278">
        <f t="shared" si="8"/>
        <v>3.5378011940543921</v>
      </c>
      <c r="AQ9" s="278">
        <f t="shared" si="9"/>
        <v>1.7124386806901071</v>
      </c>
      <c r="AR9" s="278">
        <f t="shared" si="10"/>
        <v>0.58207401493131705</v>
      </c>
      <c r="AS9" s="278">
        <f t="shared" si="11"/>
        <v>7.2951734616240591E-2</v>
      </c>
      <c r="AT9" s="278">
        <f t="shared" si="12"/>
        <v>0</v>
      </c>
      <c r="AU9" s="278">
        <f t="shared" si="13"/>
        <v>0</v>
      </c>
      <c r="AV9" s="277">
        <f t="shared" si="14"/>
        <v>15.367464430237666</v>
      </c>
      <c r="AW9" s="277">
        <f t="shared" si="15"/>
        <v>1.9791350726408721</v>
      </c>
      <c r="AX9" s="277">
        <f>IF(SUM(I9:T9)&lt;90," ",CO9*AH9*stab.data!$U$20/13/2)</f>
        <v>8.4821546155965173</v>
      </c>
      <c r="AY9" s="277">
        <f>IF(SUM(I9:T9)&lt;90," ",CQ9*AH9*stab.data!$U$11/13)</f>
        <v>1.0676490157598428</v>
      </c>
      <c r="AZ9" s="277">
        <f t="shared" si="16"/>
        <v>0</v>
      </c>
      <c r="BA9" s="279">
        <f t="shared" si="17"/>
        <v>99.158938703997237</v>
      </c>
      <c r="BB9" s="280">
        <f>IF(SUM(I9:T9)&lt;90," ",EXP('eq. coef.'!$C$104+'eq. coef.'!$C$105*'Amp-TB2 calc'!AJ9+'eq. coef.'!$C$106*'Amp-TB2 calc'!AK9+'eq. coef.'!$C$107*'Amp-TB2 calc'!AL9+'eq. coef.'!$C$108*'Amp-TB2 calc'!AN9+'eq. coef.'!$C$109*'Amp-TB2 calc'!AP9+'eq. coef.'!$C$110*'Amp-TB2 calc'!AQ9+'eq. coef.'!$C$111*'Amp-TB2 calc'!AR9+'eq. coef.'!$C$112*'Amp-TB2 calc'!AS9))</f>
        <v>319.28130068616599</v>
      </c>
      <c r="BC9" s="281">
        <f>IF(SUM(I9:T9)&lt;90," ",EXP('eq. coef.'!$C$176+'eq. coef.'!$C$177*'Amp-TB2 calc'!AJ9+'eq. coef.'!$C$178*'Amp-TB2 calc'!AK9+'eq. coef.'!$C$179*'Amp-TB2 calc'!AL9+'eq. coef.'!$C$180*'Amp-TB2 calc'!AN9+'eq. coef.'!$C$181*'Amp-TB2 calc'!AP9+'eq. coef.'!$C$182*'Amp-TB2 calc'!AQ9+'eq. coef.'!$C$183*'Amp-TB2 calc'!AR9+'eq. coef.'!$C$184*'Amp-TB2 calc'!AS9))</f>
        <v>292.73679621484717</v>
      </c>
      <c r="BD9" s="281">
        <f>IF(SUM(I9:T9)&lt;90," ",('eq. coef.'!$C$234+'eq. coef.'!$C$235*'Amp-TB2 calc'!AJ9+'eq. coef.'!$C$236*'Amp-TB2 calc'!AK9+'eq. coef.'!$C$237*'Amp-TB2 calc'!AL9+'eq. coef.'!$C$238*'Amp-TB2 calc'!AN9+'eq. coef.'!$C$239*'Amp-TB2 calc'!AP9+'eq. coef.'!$C$240*'Amp-TB2 calc'!AQ9+'eq. coef.'!$C$241*'Amp-TB2 calc'!AR9+'eq. coef.'!$C$242*'Amp-TB2 calc'!AS9))</f>
        <v>289.36984979690595</v>
      </c>
      <c r="BE9" s="281">
        <f>IF(SUM(I9:T9)&lt;90," ",('eq. coef.'!$C$270+'eq. coef.'!$C$271*'Amp-TB2 calc'!AJ9+'eq. coef.'!$C$272*'Amp-TB2 calc'!AK9+'eq. coef.'!$C$273*'Amp-TB2 calc'!AL9+'eq. coef.'!$C$274*'Amp-TB2 calc'!AN9+'eq. coef.'!$C$275*'Amp-TB2 calc'!AP9+'eq. coef.'!$C$276*'Amp-TB2 calc'!AQ9+'eq. coef.'!$C$277*'Amp-TB2 calc'!AR9+'eq. coef.'!$C$278*'Amp-TB2 calc'!AS9))</f>
        <v>351.35455157576399</v>
      </c>
      <c r="BF9" s="281">
        <f>IF(SUM(I9:T9)&lt;90," ",EXP('eq. coef.'!$C$328+'eq. coef.'!$C$329*'Amp-TB2 calc'!AJ9+'eq. coef.'!$C$330*'Amp-TB2 calc'!AK9+'eq. coef.'!$C$331*'Amp-TB2 calc'!AL9+'eq. coef.'!$C$332*'Amp-TB2 calc'!AN9+'eq. coef.'!$C$333*'Amp-TB2 calc'!AP9+'eq. coef.'!$C$334*'Amp-TB2 calc'!AQ9+'eq. coef.'!$C$335*'Amp-TB2 calc'!AR9+'eq. coef.'!$C$336*'Amp-TB2 calc'!AS9))</f>
        <v>640.95641705018113</v>
      </c>
      <c r="BG9" s="282" t="str">
        <f t="shared" si="56"/>
        <v>ok</v>
      </c>
      <c r="BH9" s="385" t="str">
        <f t="shared" si="57"/>
        <v>ok</v>
      </c>
      <c r="BI9" s="385" t="str">
        <f t="shared" si="58"/>
        <v>ok</v>
      </c>
      <c r="BJ9" s="281">
        <f t="shared" si="18"/>
        <v>8.6744181604198811</v>
      </c>
      <c r="BK9" s="283">
        <f t="shared" si="19"/>
        <v>-1.0074975129226316</v>
      </c>
      <c r="BL9" s="281">
        <f t="shared" si="20"/>
        <v>58.617755360916817</v>
      </c>
      <c r="BM9" s="284" t="str">
        <f t="shared" si="21"/>
        <v>OK</v>
      </c>
      <c r="BN9" s="285">
        <f>IF(SUM(I9:T9)&lt;90," ",'eq. coef.'!$C$360+'eq. coef.'!$C$361*'Amp-TB2 calc'!AJ9+'eq. coef.'!$C$362*'Amp-TB2 calc'!AK9+'eq. coef.'!$C$363*'Amp-TB2 calc'!AL9+'eq. coef.'!$C$364*'Amp-TB2 calc'!AN9+'eq. coef.'!$C$365*'Amp-TB2 calc'!AP9+'eq. coef.'!$C$366*'Amp-TB2 calc'!AQ9+'eq. coef.'!$C$367*'Amp-TB2 calc'!AR9+'eq. coef.'!$C$368*'Amp-TB2 calc'!AS9+'eq. coef.'!$C$369*LN(BQ9))</f>
        <v>892.49874569236488</v>
      </c>
      <c r="BO9" s="286">
        <f t="shared" si="22"/>
        <v>-7.5012543076351221</v>
      </c>
      <c r="BP9" s="286">
        <f t="shared" si="23"/>
        <v>56.268816187814473</v>
      </c>
      <c r="BQ9" s="287">
        <f t="shared" si="59"/>
        <v>292.73679621484717</v>
      </c>
      <c r="BR9" s="281" t="str">
        <f t="shared" si="24"/>
        <v>P1b</v>
      </c>
      <c r="BS9" s="283">
        <f t="shared" si="25"/>
        <v>2.6786377463511579</v>
      </c>
      <c r="BT9" s="283">
        <f t="shared" si="26"/>
        <v>2.6786377463511579</v>
      </c>
      <c r="BU9" s="283">
        <f t="shared" si="27"/>
        <v>7.1751001761772102</v>
      </c>
      <c r="BV9" s="281">
        <f t="shared" si="28"/>
        <v>7.636796214847152</v>
      </c>
      <c r="BW9" s="288"/>
      <c r="BX9" s="289">
        <f>IF(SUM(I9:T9)&lt;90," ",'eq. coef.'!$B$1128*'Amp-TB2 calc'!CH9+'eq. coef.'!$B$1129*'Amp-TB2 calc'!CL9+'eq. coef.'!$B$1130*'Amp-TB2 calc'!CM9+'eq. coef.'!$B$1131*'Amp-TB2 calc'!CO9+'eq. coef.'!$B$1132*'Amp-TB2 calc'!CP9+'eq. coef.'!$B$1133*'Amp-TB2 calc'!CQ9+'eq. coef.'!$B$1134*'Amp-TB2 calc'!CR9+'eq. coef.'!$B$1135*'Amp-TB2 calc'!CU9+'eq. coef.'!$B$1135*'Amp-TB2 calc'!CY9+'eq. coef.'!$B$1137*'Amp-TB2 calc'!CZ9)</f>
        <v>3.0140999583509176</v>
      </c>
      <c r="BY9" s="290"/>
      <c r="BZ9" s="291"/>
      <c r="CA9" s="290">
        <f t="shared" si="29"/>
        <v>-8.9658742298596898</v>
      </c>
      <c r="CB9" s="289">
        <f>IF(SUM(I9:T9)&lt;90," ",EXP('eq. coef.'!$B$1156*'Amp-TB2 calc'!CH9+'eq. coef.'!$B$1157*'Amp-TB2 calc'!CL9+'eq. coef.'!$B$1158*'Amp-TB2 calc'!CM9+'eq. coef.'!$B$1159*'Amp-TB2 calc'!CO9+'eq. coef.'!$B$1160*'Amp-TB2 calc'!CP9+'eq. coef.'!$B$1161*'Amp-TB2 calc'!CQ9+'eq. coef.'!$B$1162*'Amp-TB2 calc'!CR9+'eq. coef.'!$B$1163*'Amp-TB2 calc'!CU9+'eq. coef.'!$B$1164*'Amp-TB2 calc'!CY9+'eq. coef.'!$B$1165*'Amp-TB2 calc'!CZ9))</f>
        <v>6.7550648287819204</v>
      </c>
      <c r="CC9" s="283">
        <f>IF(SUM(I9:T9)&lt;90," ",CB9-E9)</f>
        <v>0.20671544828875632</v>
      </c>
      <c r="CD9" s="283">
        <f>IF(SUM(I9:T9)&lt;90," ",(CC9*100/E9)^2)</f>
        <v>9.9651119451961279</v>
      </c>
      <c r="CE9" s="282" t="str">
        <f t="shared" si="30"/>
        <v>calc-alkaline</v>
      </c>
      <c r="CF9" s="282" t="str">
        <f t="shared" si="31"/>
        <v>Tschermakitic pargasite</v>
      </c>
      <c r="CG9" s="278">
        <f t="shared" si="60"/>
        <v>6.4189056161735536</v>
      </c>
      <c r="CH9" s="278">
        <f t="shared" si="61"/>
        <v>1.5810943838264464</v>
      </c>
      <c r="CI9" s="278">
        <f t="shared" si="32"/>
        <v>0</v>
      </c>
      <c r="CJ9" s="278">
        <f t="shared" si="33"/>
        <v>8</v>
      </c>
      <c r="CK9" s="278"/>
      <c r="CL9" s="278">
        <f t="shared" si="34"/>
        <v>0.25542659477632634</v>
      </c>
      <c r="CM9" s="278">
        <f t="shared" si="35"/>
        <v>0.16663617042000442</v>
      </c>
      <c r="CN9" s="278">
        <f t="shared" si="36"/>
        <v>0</v>
      </c>
      <c r="CO9" s="278">
        <f t="shared" si="62"/>
        <v>0.91249233728234458</v>
      </c>
      <c r="CP9" s="278">
        <f t="shared" si="37"/>
        <v>3.5378011940543921</v>
      </c>
      <c r="CQ9" s="278">
        <f t="shared" si="63"/>
        <v>0.12764370346693155</v>
      </c>
      <c r="CR9" s="278">
        <f t="shared" si="38"/>
        <v>0</v>
      </c>
      <c r="CS9" s="278">
        <f t="shared" si="39"/>
        <v>4.9999999999999991</v>
      </c>
      <c r="CT9" s="278"/>
      <c r="CU9" s="278">
        <f t="shared" si="40"/>
        <v>1.7124386806901071</v>
      </c>
      <c r="CV9" s="278">
        <f t="shared" si="41"/>
        <v>0.28756131930989293</v>
      </c>
      <c r="CW9" s="278">
        <f t="shared" si="42"/>
        <v>2</v>
      </c>
      <c r="CX9" s="278"/>
      <c r="CY9" s="278">
        <f t="shared" si="43"/>
        <v>0.29451269562142413</v>
      </c>
      <c r="CZ9" s="278">
        <f t="shared" si="44"/>
        <v>7.2951734616240591E-2</v>
      </c>
      <c r="DA9" s="278">
        <f t="shared" si="45"/>
        <v>0.36746443023766473</v>
      </c>
      <c r="DB9" s="278"/>
      <c r="DC9" s="278">
        <f t="shared" si="46"/>
        <v>2</v>
      </c>
      <c r="DD9" s="278">
        <f t="shared" si="47"/>
        <v>0</v>
      </c>
      <c r="DE9" s="278">
        <f t="shared" si="48"/>
        <v>0</v>
      </c>
      <c r="DF9" s="278">
        <f t="shared" si="49"/>
        <v>2</v>
      </c>
      <c r="DG9" s="283">
        <f t="shared" si="50"/>
        <v>45.087507662717655</v>
      </c>
      <c r="DH9" s="283"/>
      <c r="DI9" s="277">
        <f t="shared" si="51"/>
        <v>0.96517647733478462</v>
      </c>
      <c r="DJ9" s="277">
        <f t="shared" si="52"/>
        <v>0.77279373058204803</v>
      </c>
      <c r="DK9" s="277">
        <f t="shared" si="53"/>
        <v>0.13908177350125081</v>
      </c>
      <c r="DL9" s="278">
        <f t="shared" si="54"/>
        <v>1.8365209786027727</v>
      </c>
      <c r="DM9" s="366"/>
    </row>
    <row r="10" spans="1:121" s="142" customFormat="1" x14ac:dyDescent="0.25">
      <c r="A10" s="253" t="s">
        <v>532</v>
      </c>
      <c r="B10" s="249" t="s">
        <v>23</v>
      </c>
      <c r="C10" s="249">
        <v>930</v>
      </c>
      <c r="D10" s="249">
        <v>226.5</v>
      </c>
      <c r="E10" s="254"/>
      <c r="F10" s="254">
        <v>2.2000000000000002</v>
      </c>
      <c r="G10" s="254">
        <v>-9.1561058677214611</v>
      </c>
      <c r="H10" s="254"/>
      <c r="I10" s="234">
        <v>46.24</v>
      </c>
      <c r="J10" s="141">
        <v>1.27</v>
      </c>
      <c r="K10" s="141">
        <v>10.029999999999999</v>
      </c>
      <c r="L10" s="141"/>
      <c r="M10" s="141">
        <v>10.1</v>
      </c>
      <c r="N10" s="141">
        <v>0.32</v>
      </c>
      <c r="O10" s="141">
        <v>16.3</v>
      </c>
      <c r="P10" s="141">
        <v>11.72</v>
      </c>
      <c r="Q10" s="141">
        <v>1.78</v>
      </c>
      <c r="R10" s="141">
        <v>0.19</v>
      </c>
      <c r="S10" s="141"/>
      <c r="T10" s="141"/>
      <c r="U10" s="276">
        <f t="shared" si="0"/>
        <v>97.949999999999989</v>
      </c>
      <c r="V10" s="277">
        <f>I10/stab.data!$U$7</f>
        <v>0.76958924172824716</v>
      </c>
      <c r="W10" s="277">
        <f>J10/stab.data!$U$8</f>
        <v>1.5895266464742548E-2</v>
      </c>
      <c r="X10" s="277">
        <f>K10*2/stab.data!$U$9</f>
        <v>0.19674189150753718</v>
      </c>
      <c r="Y10" s="277">
        <f>L10*2/stab.data!$U$10</f>
        <v>0</v>
      </c>
      <c r="Z10" s="277">
        <f>M10/stab.data!$U$11</f>
        <v>0.14057845948278261</v>
      </c>
      <c r="AA10" s="277">
        <f>N10/stab.data!$U$12</f>
        <v>4.5110450117710086E-3</v>
      </c>
      <c r="AB10" s="277">
        <f>O10/stab.data!$U$13</f>
        <v>0.40442635966653434</v>
      </c>
      <c r="AC10" s="277">
        <f>P10/stab.data!$U$14</f>
        <v>0.20899088785463366</v>
      </c>
      <c r="AD10" s="277">
        <f>Q10*2/stab.data!$U$15</f>
        <v>5.743880991948886E-2</v>
      </c>
      <c r="AE10" s="277">
        <f>R10*2/stab.data!$U$16</f>
        <v>4.0341844046923939E-3</v>
      </c>
      <c r="AF10" s="277">
        <f>S10/stab.data!$U$17</f>
        <v>0</v>
      </c>
      <c r="AG10" s="277">
        <f>T10/stab.data!$U$18</f>
        <v>0</v>
      </c>
      <c r="AH10" s="277">
        <f t="shared" si="1"/>
        <v>1.5317422638616147</v>
      </c>
      <c r="AI10" s="277">
        <f t="shared" si="2"/>
        <v>0.10916725144889368</v>
      </c>
      <c r="AJ10" s="278">
        <f t="shared" si="55"/>
        <v>6.5315558488572751</v>
      </c>
      <c r="AK10" s="278">
        <f t="shared" si="3"/>
        <v>0.13490419956207586</v>
      </c>
      <c r="AL10" s="278">
        <f t="shared" si="4"/>
        <v>1.6697617151008206</v>
      </c>
      <c r="AM10" s="278">
        <f t="shared" si="5"/>
        <v>0</v>
      </c>
      <c r="AN10" s="278">
        <f t="shared" si="6"/>
        <v>1.1930988759616032</v>
      </c>
      <c r="AO10" s="278">
        <f t="shared" si="7"/>
        <v>3.8285543551680228E-2</v>
      </c>
      <c r="AP10" s="278">
        <f t="shared" si="8"/>
        <v>3.4323938169665462</v>
      </c>
      <c r="AQ10" s="278">
        <f t="shared" si="9"/>
        <v>1.7737197740178658</v>
      </c>
      <c r="AR10" s="278">
        <f t="shared" si="10"/>
        <v>0.48748705743149501</v>
      </c>
      <c r="AS10" s="278">
        <f t="shared" si="11"/>
        <v>3.4238395386953432E-2</v>
      </c>
      <c r="AT10" s="278">
        <f t="shared" si="12"/>
        <v>0</v>
      </c>
      <c r="AU10" s="278">
        <f t="shared" si="13"/>
        <v>0</v>
      </c>
      <c r="AV10" s="277">
        <f t="shared" si="14"/>
        <v>15.295445226836316</v>
      </c>
      <c r="AW10" s="277">
        <f t="shared" si="15"/>
        <v>2.0030475758190347</v>
      </c>
      <c r="AX10" s="277">
        <f>IF(SUM(I10:T10)&lt;90," ",CO10*AH10*stab.data!$U$20/13/2)</f>
        <v>8.7319742925633701</v>
      </c>
      <c r="AY10" s="277">
        <f>IF(SUM(I10:T10)&lt;90," ",CQ10*AH10*stab.data!$U$11/13)</f>
        <v>2.2428580818767756</v>
      </c>
      <c r="AZ10" s="277">
        <f t="shared" si="16"/>
        <v>0</v>
      </c>
      <c r="BA10" s="279">
        <f t="shared" si="17"/>
        <v>100.82787995025917</v>
      </c>
      <c r="BB10" s="280">
        <f>IF(SUM(I10:T10)&lt;90," ",EXP('eq. coef.'!$C$104+'eq. coef.'!$C$105*'Amp-TB2 calc'!AJ10+'eq. coef.'!$C$106*'Amp-TB2 calc'!AK10+'eq. coef.'!$C$107*'Amp-TB2 calc'!AL10+'eq. coef.'!$C$108*'Amp-TB2 calc'!AN10+'eq. coef.'!$C$109*'Amp-TB2 calc'!AP10+'eq. coef.'!$C$110*'Amp-TB2 calc'!AQ10+'eq. coef.'!$C$111*'Amp-TB2 calc'!AR10+'eq. coef.'!$C$112*'Amp-TB2 calc'!AS10))</f>
        <v>233.02851346610012</v>
      </c>
      <c r="BC10" s="281">
        <f>IF(SUM(I10:T10)&lt;90," ",EXP('eq. coef.'!$C$176+'eq. coef.'!$C$177*'Amp-TB2 calc'!AJ10+'eq. coef.'!$C$178*'Amp-TB2 calc'!AK10+'eq. coef.'!$C$179*'Amp-TB2 calc'!AL10+'eq. coef.'!$C$180*'Amp-TB2 calc'!AN10+'eq. coef.'!$C$181*'Amp-TB2 calc'!AP10+'eq. coef.'!$C$182*'Amp-TB2 calc'!AQ10+'eq. coef.'!$C$183*'Amp-TB2 calc'!AR10+'eq. coef.'!$C$184*'Amp-TB2 calc'!AS10))</f>
        <v>241.02453389681779</v>
      </c>
      <c r="BD10" s="281">
        <f>IF(SUM(I10:T10)&lt;90," ",('eq. coef.'!$C$234+'eq. coef.'!$C$235*'Amp-TB2 calc'!AJ10+'eq. coef.'!$C$236*'Amp-TB2 calc'!AK10+'eq. coef.'!$C$237*'Amp-TB2 calc'!AL10+'eq. coef.'!$C$238*'Amp-TB2 calc'!AN10+'eq. coef.'!$C$239*'Amp-TB2 calc'!AP10+'eq. coef.'!$C$240*'Amp-TB2 calc'!AQ10+'eq. coef.'!$C$241*'Amp-TB2 calc'!AR10+'eq. coef.'!$C$242*'Amp-TB2 calc'!AS10))</f>
        <v>260.156025929333</v>
      </c>
      <c r="BE10" s="281">
        <f>IF(SUM(I10:T10)&lt;90," ",('eq. coef.'!$C$270+'eq. coef.'!$C$271*'Amp-TB2 calc'!AJ10+'eq. coef.'!$C$272*'Amp-TB2 calc'!AK10+'eq. coef.'!$C$273*'Amp-TB2 calc'!AL10+'eq. coef.'!$C$274*'Amp-TB2 calc'!AN10+'eq. coef.'!$C$275*'Amp-TB2 calc'!AP10+'eq. coef.'!$C$276*'Amp-TB2 calc'!AQ10+'eq. coef.'!$C$277*'Amp-TB2 calc'!AR10+'eq. coef.'!$C$278*'Amp-TB2 calc'!AS10))</f>
        <v>-75.089316743987098</v>
      </c>
      <c r="BF10" s="281">
        <f>IF(SUM(I10:T10)&lt;90," ",EXP('eq. coef.'!$C$328+'eq. coef.'!$C$329*'Amp-TB2 calc'!AJ10+'eq. coef.'!$C$330*'Amp-TB2 calc'!AK10+'eq. coef.'!$C$331*'Amp-TB2 calc'!AL10+'eq. coef.'!$C$332*'Amp-TB2 calc'!AN10+'eq. coef.'!$C$333*'Amp-TB2 calc'!AP10+'eq. coef.'!$C$334*'Amp-TB2 calc'!AQ10+'eq. coef.'!$C$335*'Amp-TB2 calc'!AR10+'eq. coef.'!$C$336*'Amp-TB2 calc'!AS10))</f>
        <v>467.74500444076881</v>
      </c>
      <c r="BG10" s="282" t="str">
        <f t="shared" si="56"/>
        <v>ok</v>
      </c>
      <c r="BH10" s="385" t="str">
        <f t="shared" si="57"/>
        <v>ok</v>
      </c>
      <c r="BI10" s="385" t="str">
        <f t="shared" si="58"/>
        <v>ok</v>
      </c>
      <c r="BJ10" s="281">
        <f t="shared" si="18"/>
        <v>3.3734707434951683</v>
      </c>
      <c r="BK10" s="283">
        <f t="shared" si="19"/>
        <v>-1.0072436522186119</v>
      </c>
      <c r="BL10" s="281">
        <f t="shared" si="20"/>
        <v>-316.11385064080491</v>
      </c>
      <c r="BM10" s="284" t="str">
        <f t="shared" si="21"/>
        <v>OK</v>
      </c>
      <c r="BN10" s="285">
        <f>IF(SUM(I10:T10)&lt;90," ",'eq. coef.'!$C$360+'eq. coef.'!$C$361*'Amp-TB2 calc'!AJ10+'eq. coef.'!$C$362*'Amp-TB2 calc'!AK10+'eq. coef.'!$C$363*'Amp-TB2 calc'!AL10+'eq. coef.'!$C$364*'Amp-TB2 calc'!AN10+'eq. coef.'!$C$365*'Amp-TB2 calc'!AP10+'eq. coef.'!$C$366*'Amp-TB2 calc'!AQ10+'eq. coef.'!$C$367*'Amp-TB2 calc'!AR10+'eq. coef.'!$C$368*'Amp-TB2 calc'!AS10+'eq. coef.'!$C$369*LN(BQ10))</f>
        <v>882.01292358912758</v>
      </c>
      <c r="BO10" s="286">
        <f t="shared" si="22"/>
        <v>-47.987076410872419</v>
      </c>
      <c r="BP10" s="286">
        <f t="shared" si="23"/>
        <v>2302.7595024629081</v>
      </c>
      <c r="BQ10" s="287">
        <f t="shared" si="59"/>
        <v>241.02453389681779</v>
      </c>
      <c r="BR10" s="281" t="str">
        <f t="shared" si="24"/>
        <v>P1b</v>
      </c>
      <c r="BS10" s="283">
        <f t="shared" si="25"/>
        <v>6.4125977469394195</v>
      </c>
      <c r="BT10" s="283">
        <f t="shared" si="26"/>
        <v>6.4125977469394195</v>
      </c>
      <c r="BU10" s="283">
        <f t="shared" si="27"/>
        <v>41.121409864052517</v>
      </c>
      <c r="BV10" s="281">
        <f t="shared" si="28"/>
        <v>14.524533896817786</v>
      </c>
      <c r="BW10" s="288"/>
      <c r="BX10" s="289">
        <f>IF(SUM(I10:T10)&lt;90," ",'eq. coef.'!$B$1128*'Amp-TB2 calc'!CH10+'eq. coef.'!$B$1129*'Amp-TB2 calc'!CL10+'eq. coef.'!$B$1130*'Amp-TB2 calc'!CM10+'eq. coef.'!$B$1131*'Amp-TB2 calc'!CO10+'eq. coef.'!$B$1132*'Amp-TB2 calc'!CP10+'eq. coef.'!$B$1133*'Amp-TB2 calc'!CQ10+'eq. coef.'!$B$1134*'Amp-TB2 calc'!CR10+'eq. coef.'!$B$1135*'Amp-TB2 calc'!CU10+'eq. coef.'!$B$1135*'Amp-TB2 calc'!CY10+'eq. coef.'!$B$1137*'Amp-TB2 calc'!CZ10)</f>
        <v>1.9357536222397362</v>
      </c>
      <c r="BY10" s="290">
        <f>IF(SUM(I10:T10)&lt;90," ",BX10-F10)</f>
        <v>-0.26424637776026394</v>
      </c>
      <c r="BZ10" s="291">
        <f>IF(SUM(I10:T10)&lt;90," ",(BX10-F10)^2)</f>
        <v>6.9826148159420107E-2</v>
      </c>
      <c r="CA10" s="290">
        <f t="shared" si="29"/>
        <v>-10.253971014825368</v>
      </c>
      <c r="CB10" s="289">
        <f>IF(SUM(I10:T10)&lt;90," ",EXP('eq. coef.'!$B$1156*'Amp-TB2 calc'!CH10+'eq. coef.'!$B$1157*'Amp-TB2 calc'!CL10+'eq. coef.'!$B$1158*'Amp-TB2 calc'!CM10+'eq. coef.'!$B$1159*'Amp-TB2 calc'!CO10+'eq. coef.'!$B$1160*'Amp-TB2 calc'!CP10+'eq. coef.'!$B$1161*'Amp-TB2 calc'!CQ10+'eq. coef.'!$B$1162*'Amp-TB2 calc'!CR10+'eq. coef.'!$B$1163*'Amp-TB2 calc'!CU10+'eq. coef.'!$B$1164*'Amp-TB2 calc'!CY10+'eq. coef.'!$B$1165*'Amp-TB2 calc'!CZ10))</f>
        <v>6.0401650606586674</v>
      </c>
      <c r="CC10" s="283"/>
      <c r="CD10" s="283"/>
      <c r="CE10" s="282" t="str">
        <f t="shared" si="30"/>
        <v>calc-alkaline</v>
      </c>
      <c r="CF10" s="282" t="str">
        <f t="shared" si="31"/>
        <v>Mg-hornblende</v>
      </c>
      <c r="CG10" s="278">
        <f t="shared" si="60"/>
        <v>6.5315558488572751</v>
      </c>
      <c r="CH10" s="278">
        <f t="shared" si="61"/>
        <v>1.4684441511427249</v>
      </c>
      <c r="CI10" s="278">
        <f t="shared" si="32"/>
        <v>0</v>
      </c>
      <c r="CJ10" s="278">
        <f t="shared" si="33"/>
        <v>8</v>
      </c>
      <c r="CK10" s="278"/>
      <c r="CL10" s="278">
        <f t="shared" si="34"/>
        <v>0.20131756395809575</v>
      </c>
      <c r="CM10" s="278">
        <f t="shared" si="35"/>
        <v>0.13490419956207586</v>
      </c>
      <c r="CN10" s="278">
        <f t="shared" si="36"/>
        <v>0</v>
      </c>
      <c r="CO10" s="278">
        <f t="shared" si="62"/>
        <v>0.92815318720629847</v>
      </c>
      <c r="CP10" s="278">
        <f t="shared" si="37"/>
        <v>3.4323938169665462</v>
      </c>
      <c r="CQ10" s="278">
        <f t="shared" si="63"/>
        <v>0.26494568875530478</v>
      </c>
      <c r="CR10" s="278">
        <f t="shared" si="38"/>
        <v>3.8285543551680228E-2</v>
      </c>
      <c r="CS10" s="278">
        <f t="shared" si="39"/>
        <v>5.0000000000000018</v>
      </c>
      <c r="CT10" s="278"/>
      <c r="CU10" s="278">
        <f t="shared" si="40"/>
        <v>1.7737197740178658</v>
      </c>
      <c r="CV10" s="278">
        <f t="shared" si="41"/>
        <v>0.22628022598213415</v>
      </c>
      <c r="CW10" s="278">
        <f t="shared" si="42"/>
        <v>2</v>
      </c>
      <c r="CX10" s="278"/>
      <c r="CY10" s="278">
        <f t="shared" si="43"/>
        <v>0.26120683144936085</v>
      </c>
      <c r="CZ10" s="278">
        <f t="shared" si="44"/>
        <v>3.4238395386953432E-2</v>
      </c>
      <c r="DA10" s="278">
        <f t="shared" si="45"/>
        <v>0.2954452268363143</v>
      </c>
      <c r="DB10" s="278"/>
      <c r="DC10" s="278">
        <f t="shared" si="46"/>
        <v>2</v>
      </c>
      <c r="DD10" s="278">
        <f t="shared" si="47"/>
        <v>0</v>
      </c>
      <c r="DE10" s="278">
        <f t="shared" si="48"/>
        <v>0</v>
      </c>
      <c r="DF10" s="278">
        <f t="shared" si="49"/>
        <v>2</v>
      </c>
      <c r="DG10" s="283">
        <f t="shared" si="50"/>
        <v>45.071846812793702</v>
      </c>
      <c r="DH10" s="283"/>
      <c r="DI10" s="277">
        <f t="shared" si="51"/>
        <v>0.92834153089125693</v>
      </c>
      <c r="DJ10" s="277">
        <f t="shared" si="52"/>
        <v>0.74206015333551045</v>
      </c>
      <c r="DK10" s="277">
        <f t="shared" si="53"/>
        <v>0.12056664261579392</v>
      </c>
      <c r="DL10" s="278">
        <f t="shared" si="54"/>
        <v>1.6697617151008206</v>
      </c>
      <c r="DM10" s="366"/>
    </row>
    <row r="11" spans="1:121" s="142" customFormat="1" x14ac:dyDescent="0.25">
      <c r="A11" s="253" t="s">
        <v>532</v>
      </c>
      <c r="B11" s="249" t="s">
        <v>24</v>
      </c>
      <c r="C11" s="249">
        <v>876</v>
      </c>
      <c r="D11" s="249">
        <v>213</v>
      </c>
      <c r="E11" s="254">
        <v>5.8433055877685547</v>
      </c>
      <c r="F11" s="254"/>
      <c r="G11" s="254"/>
      <c r="H11" s="254"/>
      <c r="I11" s="234">
        <v>47.08</v>
      </c>
      <c r="J11" s="141">
        <v>1.31</v>
      </c>
      <c r="K11" s="141">
        <v>9.24</v>
      </c>
      <c r="L11" s="141"/>
      <c r="M11" s="141">
        <v>13.9</v>
      </c>
      <c r="N11" s="141">
        <v>0.45</v>
      </c>
      <c r="O11" s="141">
        <v>13.22</v>
      </c>
      <c r="P11" s="141">
        <v>10.130000000000001</v>
      </c>
      <c r="Q11" s="141">
        <v>1.75</v>
      </c>
      <c r="R11" s="141">
        <v>0.22</v>
      </c>
      <c r="S11" s="141"/>
      <c r="T11" s="141"/>
      <c r="U11" s="276">
        <f t="shared" si="0"/>
        <v>97.3</v>
      </c>
      <c r="V11" s="277">
        <f>I11/stab.data!$U$7</f>
        <v>0.78356966912988479</v>
      </c>
      <c r="W11" s="277">
        <f>J11/stab.data!$U$8</f>
        <v>1.6395904778592707E-2</v>
      </c>
      <c r="X11" s="277">
        <f>K11*2/stab.data!$U$9</f>
        <v>0.18124577044163945</v>
      </c>
      <c r="Y11" s="277">
        <f>L11*2/stab.data!$U$10</f>
        <v>0</v>
      </c>
      <c r="Z11" s="277">
        <f>M11/stab.data!$U$11</f>
        <v>0.19346936503076023</v>
      </c>
      <c r="AA11" s="277">
        <f>N11/stab.data!$U$12</f>
        <v>6.3436570478029803E-3</v>
      </c>
      <c r="AB11" s="277">
        <f>O11/stab.data!$U$13</f>
        <v>0.3280071456927352</v>
      </c>
      <c r="AC11" s="277">
        <f>P11/stab.data!$U$14</f>
        <v>0.18063802849551527</v>
      </c>
      <c r="AD11" s="277">
        <f>Q11*2/stab.data!$U$15</f>
        <v>5.6470740089385116E-2</v>
      </c>
      <c r="AE11" s="277">
        <f>R11*2/stab.data!$U$16</f>
        <v>4.6711608896438245E-3</v>
      </c>
      <c r="AF11" s="277">
        <f>S11/stab.data!$U$17</f>
        <v>0</v>
      </c>
      <c r="AG11" s="277">
        <f>T11/stab.data!$U$18</f>
        <v>0</v>
      </c>
      <c r="AH11" s="277">
        <f t="shared" si="1"/>
        <v>1.5090315121214153</v>
      </c>
      <c r="AI11" s="277">
        <f t="shared" si="2"/>
        <v>0.10352101096416419</v>
      </c>
      <c r="AJ11" s="278">
        <f t="shared" si="55"/>
        <v>6.7502935603831942</v>
      </c>
      <c r="AK11" s="278">
        <f t="shared" si="3"/>
        <v>0.14124738973943679</v>
      </c>
      <c r="AL11" s="278">
        <f t="shared" si="4"/>
        <v>1.561395502224433</v>
      </c>
      <c r="AM11" s="278">
        <f t="shared" si="5"/>
        <v>0</v>
      </c>
      <c r="AN11" s="278">
        <f t="shared" si="6"/>
        <v>1.6666992870573802</v>
      </c>
      <c r="AO11" s="278">
        <f t="shared" si="7"/>
        <v>5.464931710107554E-2</v>
      </c>
      <c r="AP11" s="278">
        <f t="shared" si="8"/>
        <v>2.8257149434944817</v>
      </c>
      <c r="AQ11" s="278">
        <f t="shared" si="9"/>
        <v>1.5561599287879928</v>
      </c>
      <c r="AR11" s="278">
        <f t="shared" si="10"/>
        <v>0.48648395693869373</v>
      </c>
      <c r="AS11" s="278">
        <f t="shared" si="11"/>
        <v>4.024110237433122E-2</v>
      </c>
      <c r="AT11" s="278">
        <f t="shared" si="12"/>
        <v>0</v>
      </c>
      <c r="AU11" s="278">
        <f t="shared" si="13"/>
        <v>0</v>
      </c>
      <c r="AV11" s="277">
        <f t="shared" si="14"/>
        <v>15.08288498810102</v>
      </c>
      <c r="AW11" s="277">
        <f t="shared" si="15"/>
        <v>1.9733489004664659</v>
      </c>
      <c r="AX11" s="277">
        <f>IF(SUM(I11:T11)&lt;90," ",CO11*AH11*stab.data!$U$20/13/2)</f>
        <v>9.4211354656087867</v>
      </c>
      <c r="AY11" s="277">
        <f>IF(SUM(I11:T11)&lt;90," ",CQ11*AH11*stab.data!$U$11/13)</f>
        <v>5.4227420623312685</v>
      </c>
      <c r="AZ11" s="277">
        <f t="shared" si="16"/>
        <v>0</v>
      </c>
      <c r="BA11" s="279">
        <f t="shared" si="17"/>
        <v>100.21722642840651</v>
      </c>
      <c r="BB11" s="280">
        <f>IF(SUM(I11:T11)&lt;90," ",EXP('eq. coef.'!$C$104+'eq. coef.'!$C$105*'Amp-TB2 calc'!AJ11+'eq. coef.'!$C$106*'Amp-TB2 calc'!AK11+'eq. coef.'!$C$107*'Amp-TB2 calc'!AL11+'eq. coef.'!$C$108*'Amp-TB2 calc'!AN11+'eq. coef.'!$C$109*'Amp-TB2 calc'!AP11+'eq. coef.'!$C$110*'Amp-TB2 calc'!AQ11+'eq. coef.'!$C$111*'Amp-TB2 calc'!AR11+'eq. coef.'!$C$112*'Amp-TB2 calc'!AS11))</f>
        <v>248.6138990452103</v>
      </c>
      <c r="BC11" s="281">
        <f>IF(SUM(I11:T11)&lt;90," ",EXP('eq. coef.'!$C$176+'eq. coef.'!$C$177*'Amp-TB2 calc'!AJ11+'eq. coef.'!$C$178*'Amp-TB2 calc'!AK11+'eq. coef.'!$C$179*'Amp-TB2 calc'!AL11+'eq. coef.'!$C$180*'Amp-TB2 calc'!AN11+'eq. coef.'!$C$181*'Amp-TB2 calc'!AP11+'eq. coef.'!$C$182*'Amp-TB2 calc'!AQ11+'eq. coef.'!$C$183*'Amp-TB2 calc'!AR11+'eq. coef.'!$C$184*'Amp-TB2 calc'!AS11))</f>
        <v>212.15852671366841</v>
      </c>
      <c r="BD11" s="281">
        <f>IF(SUM(I11:T11)&lt;90," ",('eq. coef.'!$C$234+'eq. coef.'!$C$235*'Amp-TB2 calc'!AJ11+'eq. coef.'!$C$236*'Amp-TB2 calc'!AK11+'eq. coef.'!$C$237*'Amp-TB2 calc'!AL11+'eq. coef.'!$C$238*'Amp-TB2 calc'!AN11+'eq. coef.'!$C$239*'Amp-TB2 calc'!AP11+'eq. coef.'!$C$240*'Amp-TB2 calc'!AQ11+'eq. coef.'!$C$241*'Amp-TB2 calc'!AR11+'eq. coef.'!$C$242*'Amp-TB2 calc'!AS11))</f>
        <v>211.22504653176867</v>
      </c>
      <c r="BE11" s="281">
        <f>IF(SUM(I11:T11)&lt;90," ",('eq. coef.'!$C$270+'eq. coef.'!$C$271*'Amp-TB2 calc'!AJ11+'eq. coef.'!$C$272*'Amp-TB2 calc'!AK11+'eq. coef.'!$C$273*'Amp-TB2 calc'!AL11+'eq. coef.'!$C$274*'Amp-TB2 calc'!AN11+'eq. coef.'!$C$275*'Amp-TB2 calc'!AP11+'eq. coef.'!$C$276*'Amp-TB2 calc'!AQ11+'eq. coef.'!$C$277*'Amp-TB2 calc'!AR11+'eq. coef.'!$C$278*'Amp-TB2 calc'!AS11))</f>
        <v>-52.189259791455584</v>
      </c>
      <c r="BF11" s="281">
        <f>IF(SUM(I11:T11)&lt;90," ",EXP('eq. coef.'!$C$328+'eq. coef.'!$C$329*'Amp-TB2 calc'!AJ11+'eq. coef.'!$C$330*'Amp-TB2 calc'!AK11+'eq. coef.'!$C$331*'Amp-TB2 calc'!AL11+'eq. coef.'!$C$332*'Amp-TB2 calc'!AN11+'eq. coef.'!$C$333*'Amp-TB2 calc'!AP11+'eq. coef.'!$C$334*'Amp-TB2 calc'!AQ11+'eq. coef.'!$C$335*'Amp-TB2 calc'!AR11+'eq. coef.'!$C$336*'Amp-TB2 calc'!AS11))</f>
        <v>448.13331369638274</v>
      </c>
      <c r="BG11" s="282" t="str">
        <f t="shared" si="56"/>
        <v>ok</v>
      </c>
      <c r="BH11" s="385" t="str">
        <f t="shared" si="57"/>
        <v>high-SiO2</v>
      </c>
      <c r="BI11" s="385" t="str">
        <f t="shared" si="58"/>
        <v>ok</v>
      </c>
      <c r="BJ11" s="281">
        <f t="shared" si="18"/>
        <v>15.823591123753102</v>
      </c>
      <c r="BK11" s="283">
        <f t="shared" si="19"/>
        <v>-0.80252719344098278</v>
      </c>
      <c r="BL11" s="281">
        <f t="shared" si="20"/>
        <v>-264.34778650512396</v>
      </c>
      <c r="BM11" s="284" t="str">
        <f t="shared" si="21"/>
        <v>OK</v>
      </c>
      <c r="BN11" s="285">
        <f>IF(SUM(I11:T11)&lt;90," ",'eq. coef.'!$C$360+'eq. coef.'!$C$361*'Amp-TB2 calc'!AJ11+'eq. coef.'!$C$362*'Amp-TB2 calc'!AK11+'eq. coef.'!$C$363*'Amp-TB2 calc'!AL11+'eq. coef.'!$C$364*'Amp-TB2 calc'!AN11+'eq. coef.'!$C$365*'Amp-TB2 calc'!AP11+'eq. coef.'!$C$366*'Amp-TB2 calc'!AQ11+'eq. coef.'!$C$367*'Amp-TB2 calc'!AR11+'eq. coef.'!$C$368*'Amp-TB2 calc'!AS11+'eq. coef.'!$C$369*LN(BQ11))</f>
        <v>847.6197142016099</v>
      </c>
      <c r="BO11" s="286">
        <f t="shared" si="22"/>
        <v>-28.380285798390105</v>
      </c>
      <c r="BP11" s="286">
        <f t="shared" si="23"/>
        <v>805.44062199830307</v>
      </c>
      <c r="BQ11" s="287">
        <f t="shared" si="59"/>
        <v>212.15852671366841</v>
      </c>
      <c r="BR11" s="281" t="str">
        <f t="shared" si="24"/>
        <v>P1b</v>
      </c>
      <c r="BS11" s="283">
        <f t="shared" si="25"/>
        <v>-0.39505788090685068</v>
      </c>
      <c r="BT11" s="283">
        <f t="shared" si="26"/>
        <v>0.39505788090685068</v>
      </c>
      <c r="BU11" s="283">
        <f t="shared" si="27"/>
        <v>0.15607072926661142</v>
      </c>
      <c r="BV11" s="281">
        <f t="shared" si="28"/>
        <v>-0.84147328633159191</v>
      </c>
      <c r="BW11" s="288"/>
      <c r="BX11" s="289">
        <f>IF(SUM(I11:T11)&lt;90," ",'eq. coef.'!$B$1128*'Amp-TB2 calc'!CH11+'eq. coef.'!$B$1129*'Amp-TB2 calc'!CL11+'eq. coef.'!$B$1130*'Amp-TB2 calc'!CM11+'eq. coef.'!$B$1131*'Amp-TB2 calc'!CO11+'eq. coef.'!$B$1132*'Amp-TB2 calc'!CP11+'eq. coef.'!$B$1133*'Amp-TB2 calc'!CQ11+'eq. coef.'!$B$1134*'Amp-TB2 calc'!CR11+'eq. coef.'!$B$1135*'Amp-TB2 calc'!CU11+'eq. coef.'!$B$1135*'Amp-TB2 calc'!CY11+'eq. coef.'!$B$1137*'Amp-TB2 calc'!CZ11)</f>
        <v>-0.80663017286214167</v>
      </c>
      <c r="BY11" s="290"/>
      <c r="BZ11" s="291"/>
      <c r="CA11" s="290">
        <f t="shared" si="29"/>
        <v>-13.65441851066641</v>
      </c>
      <c r="CB11" s="289">
        <f>IF(SUM(I11:T11)&lt;90," ",EXP('eq. coef.'!$B$1156*'Amp-TB2 calc'!CH11+'eq. coef.'!$B$1157*'Amp-TB2 calc'!CL11+'eq. coef.'!$B$1158*'Amp-TB2 calc'!CM11+'eq. coef.'!$B$1159*'Amp-TB2 calc'!CO11+'eq. coef.'!$B$1160*'Amp-TB2 calc'!CP11+'eq. coef.'!$B$1161*'Amp-TB2 calc'!CQ11+'eq. coef.'!$B$1162*'Amp-TB2 calc'!CR11+'eq. coef.'!$B$1163*'Amp-TB2 calc'!CU11+'eq. coef.'!$B$1164*'Amp-TB2 calc'!CY11+'eq. coef.'!$B$1165*'Amp-TB2 calc'!CZ11))</f>
        <v>5.5112178368017819</v>
      </c>
      <c r="CC11" s="283">
        <f>IF(SUM(I11:T11)&lt;90," ",CB11-E11)</f>
        <v>-0.33208775096677279</v>
      </c>
      <c r="CD11" s="283">
        <f>IF(SUM(I11:T11)&lt;90," ",(CC11*100/E11)^2)</f>
        <v>32.298958278114661</v>
      </c>
      <c r="CE11" s="282" t="str">
        <f t="shared" si="30"/>
        <v>calc-alkaline</v>
      </c>
      <c r="CF11" s="282" t="str">
        <f t="shared" si="31"/>
        <v>Mg-hornblende</v>
      </c>
      <c r="CG11" s="278">
        <f t="shared" si="60"/>
        <v>6.7502935603831942</v>
      </c>
      <c r="CH11" s="278">
        <f t="shared" si="61"/>
        <v>1.2497064396168058</v>
      </c>
      <c r="CI11" s="278">
        <f t="shared" si="32"/>
        <v>0</v>
      </c>
      <c r="CJ11" s="278">
        <f t="shared" si="33"/>
        <v>8</v>
      </c>
      <c r="CK11" s="278"/>
      <c r="CL11" s="278">
        <f t="shared" si="34"/>
        <v>0.31168906260762719</v>
      </c>
      <c r="CM11" s="278">
        <f t="shared" si="35"/>
        <v>0.14124738973943679</v>
      </c>
      <c r="CN11" s="278">
        <f t="shared" si="36"/>
        <v>0</v>
      </c>
      <c r="CO11" s="278">
        <f t="shared" si="62"/>
        <v>1.0164776806412945</v>
      </c>
      <c r="CP11" s="278">
        <f t="shared" si="37"/>
        <v>2.8257149434944817</v>
      </c>
      <c r="CQ11" s="278">
        <f t="shared" si="63"/>
        <v>0.65022160641608573</v>
      </c>
      <c r="CR11" s="278">
        <f t="shared" si="38"/>
        <v>5.464931710107554E-2</v>
      </c>
      <c r="CS11" s="278">
        <f t="shared" si="39"/>
        <v>5.0000000000000018</v>
      </c>
      <c r="CT11" s="278"/>
      <c r="CU11" s="278">
        <f t="shared" si="40"/>
        <v>1.5561599287879928</v>
      </c>
      <c r="CV11" s="278">
        <f t="shared" si="41"/>
        <v>0.44384007121200719</v>
      </c>
      <c r="CW11" s="278">
        <f t="shared" si="42"/>
        <v>2</v>
      </c>
      <c r="CX11" s="278"/>
      <c r="CY11" s="278">
        <f t="shared" si="43"/>
        <v>4.2643885726686537E-2</v>
      </c>
      <c r="CZ11" s="278">
        <f t="shared" si="44"/>
        <v>4.024110237433122E-2</v>
      </c>
      <c r="DA11" s="278">
        <f t="shared" si="45"/>
        <v>8.2884988101017756E-2</v>
      </c>
      <c r="DB11" s="278"/>
      <c r="DC11" s="278">
        <f t="shared" si="46"/>
        <v>2</v>
      </c>
      <c r="DD11" s="278">
        <f t="shared" si="47"/>
        <v>0</v>
      </c>
      <c r="DE11" s="278">
        <f t="shared" si="48"/>
        <v>0</v>
      </c>
      <c r="DF11" s="278">
        <f t="shared" si="49"/>
        <v>2</v>
      </c>
      <c r="DG11" s="283">
        <f t="shared" si="50"/>
        <v>44.983522319358705</v>
      </c>
      <c r="DH11" s="283"/>
      <c r="DI11" s="277">
        <f t="shared" si="51"/>
        <v>0.81293628434247012</v>
      </c>
      <c r="DJ11" s="277">
        <f t="shared" si="52"/>
        <v>0.62899697100001439</v>
      </c>
      <c r="DK11" s="277">
        <f t="shared" si="53"/>
        <v>0.19962210866086214</v>
      </c>
      <c r="DL11" s="278">
        <f t="shared" si="54"/>
        <v>1.561395502224433</v>
      </c>
      <c r="DM11" s="366"/>
    </row>
    <row r="12" spans="1:121" s="142" customFormat="1" x14ac:dyDescent="0.25">
      <c r="A12" s="253" t="s">
        <v>539</v>
      </c>
      <c r="B12" s="249">
        <v>35</v>
      </c>
      <c r="C12" s="249">
        <v>866</v>
      </c>
      <c r="D12" s="249">
        <v>208.8</v>
      </c>
      <c r="E12" s="254">
        <v>5.04</v>
      </c>
      <c r="F12" s="254">
        <v>0.81</v>
      </c>
      <c r="G12" s="254">
        <v>-11.688692443444642</v>
      </c>
      <c r="H12" s="254"/>
      <c r="I12" s="234">
        <v>45.28</v>
      </c>
      <c r="J12" s="141">
        <v>2.0299999999999998</v>
      </c>
      <c r="K12" s="141">
        <v>9.06</v>
      </c>
      <c r="L12" s="141"/>
      <c r="M12" s="141">
        <v>13.99</v>
      </c>
      <c r="N12" s="141">
        <v>0.2</v>
      </c>
      <c r="O12" s="141">
        <v>13.5</v>
      </c>
      <c r="P12" s="141">
        <v>10.91</v>
      </c>
      <c r="Q12" s="141">
        <v>2.17</v>
      </c>
      <c r="R12" s="141">
        <v>0.38</v>
      </c>
      <c r="S12" s="141"/>
      <c r="T12" s="141"/>
      <c r="U12" s="276">
        <f t="shared" si="0"/>
        <v>97.52</v>
      </c>
      <c r="V12" s="277">
        <f>I12/stab.data!$U$7</f>
        <v>0.75361161041208968</v>
      </c>
      <c r="W12" s="277">
        <f>J12/stab.data!$U$8</f>
        <v>2.5407394427895566E-2</v>
      </c>
      <c r="X12" s="277">
        <f>K12*2/stab.data!$U$9</f>
        <v>0.17771500867978934</v>
      </c>
      <c r="Y12" s="277">
        <f>L12*2/stab.data!$U$10</f>
        <v>0</v>
      </c>
      <c r="Z12" s="277">
        <f>M12/stab.data!$U$11</f>
        <v>0.194722044372686</v>
      </c>
      <c r="AA12" s="277">
        <f>N12/stab.data!$U$12</f>
        <v>2.8194031323568805E-3</v>
      </c>
      <c r="AB12" s="277">
        <f>O12/stab.data!$U$13</f>
        <v>0.33495434696308057</v>
      </c>
      <c r="AC12" s="277">
        <f>P12/stab.data!$U$14</f>
        <v>0.19454697836979976</v>
      </c>
      <c r="AD12" s="277">
        <f>Q12*2/stab.data!$U$15</f>
        <v>7.0023717710837541E-2</v>
      </c>
      <c r="AE12" s="277">
        <f>R12*2/stab.data!$U$16</f>
        <v>8.0683688093847877E-3</v>
      </c>
      <c r="AF12" s="277">
        <f>S12/stab.data!$U$17</f>
        <v>0</v>
      </c>
      <c r="AG12" s="277">
        <f>T12/stab.data!$U$18</f>
        <v>0</v>
      </c>
      <c r="AH12" s="277">
        <f t="shared" si="1"/>
        <v>1.4892298079878983</v>
      </c>
      <c r="AI12" s="277">
        <f t="shared" si="2"/>
        <v>0.10086732980843302</v>
      </c>
      <c r="AJ12" s="278">
        <f t="shared" si="55"/>
        <v>6.5785353494863559</v>
      </c>
      <c r="AK12" s="278">
        <f t="shared" si="3"/>
        <v>0.22178989823532086</v>
      </c>
      <c r="AL12" s="278">
        <f t="shared" si="4"/>
        <v>1.5513355295773366</v>
      </c>
      <c r="AM12" s="278">
        <f t="shared" si="5"/>
        <v>0</v>
      </c>
      <c r="AN12" s="278">
        <f t="shared" si="6"/>
        <v>1.6997958026807696</v>
      </c>
      <c r="AO12" s="278">
        <f t="shared" si="7"/>
        <v>2.4611541163119997E-2</v>
      </c>
      <c r="AP12" s="278">
        <f t="shared" si="8"/>
        <v>2.923931878857096</v>
      </c>
      <c r="AQ12" s="278">
        <f t="shared" si="9"/>
        <v>1.6982675912352869</v>
      </c>
      <c r="AR12" s="278">
        <f t="shared" si="10"/>
        <v>0.61126115348900223</v>
      </c>
      <c r="AS12" s="278">
        <f t="shared" si="11"/>
        <v>7.0431570708162042E-2</v>
      </c>
      <c r="AT12" s="278">
        <f t="shared" si="12"/>
        <v>0</v>
      </c>
      <c r="AU12" s="278">
        <f t="shared" si="13"/>
        <v>0</v>
      </c>
      <c r="AV12" s="277">
        <f t="shared" si="14"/>
        <v>15.37996031543245</v>
      </c>
      <c r="AW12" s="277">
        <f t="shared" si="15"/>
        <v>1.9474543642918669</v>
      </c>
      <c r="AX12" s="277">
        <f>IF(SUM(I12:T12)&lt;90," ",CO12*AH12*stab.data!$U$20/13/2)</f>
        <v>7.0410732072963684</v>
      </c>
      <c r="AY12" s="277">
        <f>IF(SUM(I12:T12)&lt;90," ",CQ12*AH12*stab.data!$U$11/13)</f>
        <v>7.654352460045776</v>
      </c>
      <c r="AZ12" s="277">
        <f t="shared" si="16"/>
        <v>0</v>
      </c>
      <c r="BA12" s="279">
        <f t="shared" si="17"/>
        <v>100.17288003163401</v>
      </c>
      <c r="BB12" s="280">
        <f>IF(SUM(I12:T12)&lt;90," ",EXP('eq. coef.'!$C$104+'eq. coef.'!$C$105*'Amp-TB2 calc'!AJ12+'eq. coef.'!$C$106*'Amp-TB2 calc'!AK12+'eq. coef.'!$C$107*'Amp-TB2 calc'!AL12+'eq. coef.'!$C$108*'Amp-TB2 calc'!AN12+'eq. coef.'!$C$109*'Amp-TB2 calc'!AP12+'eq. coef.'!$C$110*'Amp-TB2 calc'!AQ12+'eq. coef.'!$C$111*'Amp-TB2 calc'!AR12+'eq. coef.'!$C$112*'Amp-TB2 calc'!AS12))</f>
        <v>223.69486730163393</v>
      </c>
      <c r="BC12" s="281">
        <f>IF(SUM(I12:T12)&lt;90," ",EXP('eq. coef.'!$C$176+'eq. coef.'!$C$177*'Amp-TB2 calc'!AJ12+'eq. coef.'!$C$178*'Amp-TB2 calc'!AK12+'eq. coef.'!$C$179*'Amp-TB2 calc'!AL12+'eq. coef.'!$C$180*'Amp-TB2 calc'!AN12+'eq. coef.'!$C$181*'Amp-TB2 calc'!AP12+'eq. coef.'!$C$182*'Amp-TB2 calc'!AQ12+'eq. coef.'!$C$183*'Amp-TB2 calc'!AR12+'eq. coef.'!$C$184*'Amp-TB2 calc'!AS12))</f>
        <v>178.27996169058383</v>
      </c>
      <c r="BD12" s="281">
        <f>IF(SUM(I12:T12)&lt;90," ",('eq. coef.'!$C$234+'eq. coef.'!$C$235*'Amp-TB2 calc'!AJ12+'eq. coef.'!$C$236*'Amp-TB2 calc'!AK12+'eq. coef.'!$C$237*'Amp-TB2 calc'!AL12+'eq. coef.'!$C$238*'Amp-TB2 calc'!AN12+'eq. coef.'!$C$239*'Amp-TB2 calc'!AP12+'eq. coef.'!$C$240*'Amp-TB2 calc'!AQ12+'eq. coef.'!$C$241*'Amp-TB2 calc'!AR12+'eq. coef.'!$C$242*'Amp-TB2 calc'!AS12))</f>
        <v>165.73261894978714</v>
      </c>
      <c r="BE12" s="281">
        <f>IF(SUM(I12:T12)&lt;90," ",('eq. coef.'!$C$270+'eq. coef.'!$C$271*'Amp-TB2 calc'!AJ12+'eq. coef.'!$C$272*'Amp-TB2 calc'!AK12+'eq. coef.'!$C$273*'Amp-TB2 calc'!AL12+'eq. coef.'!$C$274*'Amp-TB2 calc'!AN12+'eq. coef.'!$C$275*'Amp-TB2 calc'!AP12+'eq. coef.'!$C$276*'Amp-TB2 calc'!AQ12+'eq. coef.'!$C$277*'Amp-TB2 calc'!AR12+'eq. coef.'!$C$278*'Amp-TB2 calc'!AS12))</f>
        <v>56.77718922334418</v>
      </c>
      <c r="BF12" s="281">
        <f>IF(SUM(I12:T12)&lt;90," ",EXP('eq. coef.'!$C$328+'eq. coef.'!$C$329*'Amp-TB2 calc'!AJ12+'eq. coef.'!$C$330*'Amp-TB2 calc'!AK12+'eq. coef.'!$C$331*'Amp-TB2 calc'!AL12+'eq. coef.'!$C$332*'Amp-TB2 calc'!AN12+'eq. coef.'!$C$333*'Amp-TB2 calc'!AP12+'eq. coef.'!$C$334*'Amp-TB2 calc'!AQ12+'eq. coef.'!$C$335*'Amp-TB2 calc'!AR12+'eq. coef.'!$C$336*'Amp-TB2 calc'!AS12))</f>
        <v>471.3550079705484</v>
      </c>
      <c r="BG12" s="282" t="str">
        <f t="shared" si="56"/>
        <v>ok</v>
      </c>
      <c r="BH12" s="385" t="str">
        <f t="shared" si="57"/>
        <v>ok</v>
      </c>
      <c r="BI12" s="385" t="str">
        <f t="shared" si="58"/>
        <v>ok</v>
      </c>
      <c r="BJ12" s="281">
        <f t="shared" si="18"/>
        <v>22.595895232996956</v>
      </c>
      <c r="BK12" s="283">
        <f t="shared" si="19"/>
        <v>-1.1071337650987108</v>
      </c>
      <c r="BL12" s="281">
        <f t="shared" si="20"/>
        <v>-121.50277246723965</v>
      </c>
      <c r="BM12" s="284" t="str">
        <f t="shared" si="21"/>
        <v>OK</v>
      </c>
      <c r="BN12" s="285">
        <f>IF(SUM(I12:T12)&lt;90," ",'eq. coef.'!$C$360+'eq. coef.'!$C$361*'Amp-TB2 calc'!AJ12+'eq. coef.'!$C$362*'Amp-TB2 calc'!AK12+'eq. coef.'!$C$363*'Amp-TB2 calc'!AL12+'eq. coef.'!$C$364*'Amp-TB2 calc'!AN12+'eq. coef.'!$C$365*'Amp-TB2 calc'!AP12+'eq. coef.'!$C$366*'Amp-TB2 calc'!AQ12+'eq. coef.'!$C$367*'Amp-TB2 calc'!AR12+'eq. coef.'!$C$368*'Amp-TB2 calc'!AS12+'eq. coef.'!$C$369*LN(BQ12))</f>
        <v>852.90891926415247</v>
      </c>
      <c r="BO12" s="286">
        <f t="shared" si="22"/>
        <v>-13.091080735847527</v>
      </c>
      <c r="BP12" s="286">
        <f t="shared" si="23"/>
        <v>171.37639483247821</v>
      </c>
      <c r="BQ12" s="287">
        <f t="shared" si="59"/>
        <v>178.27996169058383</v>
      </c>
      <c r="BR12" s="281" t="str">
        <f t="shared" si="24"/>
        <v>P1b</v>
      </c>
      <c r="BS12" s="283">
        <f t="shared" si="25"/>
        <v>-14.616876584969432</v>
      </c>
      <c r="BT12" s="283">
        <f t="shared" si="26"/>
        <v>14.616876584969432</v>
      </c>
      <c r="BU12" s="283">
        <f t="shared" si="27"/>
        <v>213.65308110022767</v>
      </c>
      <c r="BV12" s="281">
        <f t="shared" si="28"/>
        <v>-30.520038309416179</v>
      </c>
      <c r="BW12" s="288"/>
      <c r="BX12" s="289">
        <f>IF(SUM(I12:T12)&lt;90," ",'eq. coef.'!$B$1128*'Amp-TB2 calc'!CH12+'eq. coef.'!$B$1129*'Amp-TB2 calc'!CL12+'eq. coef.'!$B$1130*'Amp-TB2 calc'!CM12+'eq. coef.'!$B$1131*'Amp-TB2 calc'!CO12+'eq. coef.'!$B$1132*'Amp-TB2 calc'!CP12+'eq. coef.'!$B$1133*'Amp-TB2 calc'!CQ12+'eq. coef.'!$B$1134*'Amp-TB2 calc'!CR12+'eq. coef.'!$B$1135*'Amp-TB2 calc'!CU12+'eq. coef.'!$B$1135*'Amp-TB2 calc'!CY12+'eq. coef.'!$B$1137*'Amp-TB2 calc'!CZ12)</f>
        <v>0.37653249684201628</v>
      </c>
      <c r="BY12" s="290">
        <f>IF(SUM(I12:T12)&lt;90," ",BX12-F12)</f>
        <v>-0.43346750315798377</v>
      </c>
      <c r="BZ12" s="291">
        <f>IF(SUM(I12:T12)&lt;90," ",(BX12-F12)^2)</f>
        <v>0.18789407629401667</v>
      </c>
      <c r="CA12" s="290">
        <f t="shared" si="29"/>
        <v>-12.383061140438164</v>
      </c>
      <c r="CB12" s="289">
        <f>IF(SUM(I12:T12)&lt;90," ",EXP('eq. coef.'!$B$1156*'Amp-TB2 calc'!CH12+'eq. coef.'!$B$1157*'Amp-TB2 calc'!CL12+'eq. coef.'!$B$1158*'Amp-TB2 calc'!CM12+'eq. coef.'!$B$1159*'Amp-TB2 calc'!CO12+'eq. coef.'!$B$1160*'Amp-TB2 calc'!CP12+'eq. coef.'!$B$1161*'Amp-TB2 calc'!CQ12+'eq. coef.'!$B$1162*'Amp-TB2 calc'!CR12+'eq. coef.'!$B$1163*'Amp-TB2 calc'!CU12+'eq. coef.'!$B$1164*'Amp-TB2 calc'!CY12+'eq. coef.'!$B$1165*'Amp-TB2 calc'!CZ12))</f>
        <v>5.5759917835224968</v>
      </c>
      <c r="CC12" s="283">
        <f>IF(SUM(I12:T12)&lt;90," ",CB12-E12)</f>
        <v>0.53599178352249677</v>
      </c>
      <c r="CD12" s="283">
        <f>IF(SUM(I12:T12)&lt;90," ",(CC12*100/E12)^2)</f>
        <v>113.09806941437824</v>
      </c>
      <c r="CE12" s="282" t="str">
        <f t="shared" si="30"/>
        <v>calc-alkaline</v>
      </c>
      <c r="CF12" s="282" t="str">
        <f t="shared" si="31"/>
        <v>Mg-hornblende</v>
      </c>
      <c r="CG12" s="278">
        <f t="shared" si="60"/>
        <v>6.5785353494863559</v>
      </c>
      <c r="CH12" s="278">
        <f t="shared" si="61"/>
        <v>1.4214646505136441</v>
      </c>
      <c r="CI12" s="278">
        <f t="shared" si="32"/>
        <v>0</v>
      </c>
      <c r="CJ12" s="278">
        <f t="shared" si="33"/>
        <v>8</v>
      </c>
      <c r="CK12" s="278"/>
      <c r="CL12" s="278">
        <f t="shared" si="34"/>
        <v>0.12987087906369243</v>
      </c>
      <c r="CM12" s="278">
        <f t="shared" si="35"/>
        <v>0.22178989823532086</v>
      </c>
      <c r="CN12" s="278">
        <f t="shared" si="36"/>
        <v>0</v>
      </c>
      <c r="CO12" s="278">
        <f t="shared" si="62"/>
        <v>0.76978606831157492</v>
      </c>
      <c r="CP12" s="278">
        <f t="shared" si="37"/>
        <v>2.923931878857096</v>
      </c>
      <c r="CQ12" s="278">
        <f t="shared" si="63"/>
        <v>0.93000973436919465</v>
      </c>
      <c r="CR12" s="278">
        <f t="shared" si="38"/>
        <v>2.4611541163119997E-2</v>
      </c>
      <c r="CS12" s="278">
        <f t="shared" si="39"/>
        <v>4.9999999999999991</v>
      </c>
      <c r="CT12" s="278"/>
      <c r="CU12" s="278">
        <f t="shared" si="40"/>
        <v>1.6982675912352869</v>
      </c>
      <c r="CV12" s="278">
        <f t="shared" si="41"/>
        <v>0.30173240876471308</v>
      </c>
      <c r="CW12" s="278">
        <f t="shared" si="42"/>
        <v>2</v>
      </c>
      <c r="CX12" s="278"/>
      <c r="CY12" s="278">
        <f t="shared" si="43"/>
        <v>0.30952874472428915</v>
      </c>
      <c r="CZ12" s="278">
        <f t="shared" si="44"/>
        <v>7.0431570708162042E-2</v>
      </c>
      <c r="DA12" s="278">
        <f t="shared" si="45"/>
        <v>0.37996031543245118</v>
      </c>
      <c r="DB12" s="278"/>
      <c r="DC12" s="278">
        <f t="shared" si="46"/>
        <v>2</v>
      </c>
      <c r="DD12" s="278">
        <f t="shared" si="47"/>
        <v>0</v>
      </c>
      <c r="DE12" s="278">
        <f t="shared" si="48"/>
        <v>0</v>
      </c>
      <c r="DF12" s="278">
        <f t="shared" si="49"/>
        <v>2</v>
      </c>
      <c r="DG12" s="283">
        <f t="shared" si="50"/>
        <v>45.230213931688425</v>
      </c>
      <c r="DH12" s="283"/>
      <c r="DI12" s="277">
        <f t="shared" si="51"/>
        <v>0.75868608616759869</v>
      </c>
      <c r="DJ12" s="277">
        <f t="shared" si="52"/>
        <v>0.63237545120403527</v>
      </c>
      <c r="DK12" s="277">
        <f t="shared" si="53"/>
        <v>8.3715531932073997E-2</v>
      </c>
      <c r="DL12" s="278">
        <f t="shared" si="54"/>
        <v>1.5513355295773366</v>
      </c>
      <c r="DM12" s="367"/>
    </row>
    <row r="13" spans="1:121" s="142" customFormat="1" x14ac:dyDescent="0.25">
      <c r="A13" s="253" t="s">
        <v>526</v>
      </c>
      <c r="B13" s="249">
        <v>25</v>
      </c>
      <c r="C13" s="249">
        <v>1000</v>
      </c>
      <c r="D13" s="249">
        <v>2200</v>
      </c>
      <c r="E13" s="249"/>
      <c r="F13" s="249"/>
      <c r="G13" s="249"/>
      <c r="H13" s="249"/>
      <c r="I13" s="234">
        <v>41.6</v>
      </c>
      <c r="J13" s="141">
        <v>1.66</v>
      </c>
      <c r="K13" s="141">
        <v>14.54</v>
      </c>
      <c r="L13" s="141"/>
      <c r="M13" s="141">
        <v>11.94</v>
      </c>
      <c r="N13" s="141">
        <v>0.15</v>
      </c>
      <c r="O13" s="141">
        <v>13.59</v>
      </c>
      <c r="P13" s="141">
        <v>10.11</v>
      </c>
      <c r="Q13" s="141">
        <v>2.77</v>
      </c>
      <c r="R13" s="141">
        <v>1.08</v>
      </c>
      <c r="S13" s="141"/>
      <c r="T13" s="141"/>
      <c r="U13" s="276">
        <f t="shared" ref="U13" si="64">IF(SUM(I13:T13)&lt;90," ",SUM(I13:T13))</f>
        <v>97.44</v>
      </c>
      <c r="V13" s="277">
        <f>I13/stab.data!$U$7</f>
        <v>0.69236402370015315</v>
      </c>
      <c r="W13" s="277">
        <f>J13/stab.data!$U$8</f>
        <v>2.0776490024781595E-2</v>
      </c>
      <c r="X13" s="277">
        <f>K13*2/stab.data!$U$9</f>
        <v>0.28520708898500408</v>
      </c>
      <c r="Y13" s="277">
        <f>L13*2/stab.data!$U$10</f>
        <v>0</v>
      </c>
      <c r="Z13" s="277">
        <f>M13/stab.data!$U$11</f>
        <v>0.16618879269548756</v>
      </c>
      <c r="AA13" s="277">
        <f>N13/stab.data!$U$12</f>
        <v>2.1145523492676599E-3</v>
      </c>
      <c r="AB13" s="277">
        <f>O13/stab.data!$U$13</f>
        <v>0.33718737594283443</v>
      </c>
      <c r="AC13" s="277">
        <f>P13/stab.data!$U$14</f>
        <v>0.18028138875514899</v>
      </c>
      <c r="AD13" s="277">
        <f>Q13*2/stab.data!$U$15</f>
        <v>8.9385114312912434E-2</v>
      </c>
      <c r="AE13" s="277">
        <f>R13*2/stab.data!$U$16</f>
        <v>2.2931153458251502E-2</v>
      </c>
      <c r="AF13" s="277">
        <f>S13/stab.data!$U$17</f>
        <v>0</v>
      </c>
      <c r="AG13" s="277">
        <f>T13/stab.data!$U$18</f>
        <v>0</v>
      </c>
      <c r="AH13" s="277">
        <f t="shared" ref="AH13" si="65">SUM(V13:AB13)</f>
        <v>1.5038383236975283</v>
      </c>
      <c r="AI13" s="277">
        <f t="shared" ref="AI13" si="66">AL13/SUM(AJ13:AS13)</f>
        <v>0.15876273472849636</v>
      </c>
      <c r="AJ13" s="278">
        <f t="shared" ref="AJ13" si="67">V13*13/$AH13</f>
        <v>5.9851728515414111</v>
      </c>
      <c r="AK13" s="278">
        <f t="shared" ref="AK13" si="68">W13*13/$AH13</f>
        <v>0.17960332973698417</v>
      </c>
      <c r="AL13" s="278">
        <f t="shared" ref="AL13" si="69">X13*13/$AH13</f>
        <v>2.4654858826106048</v>
      </c>
      <c r="AM13" s="278">
        <f t="shared" ref="AM13" si="70">Y13*13/$AH13</f>
        <v>0</v>
      </c>
      <c r="AN13" s="278">
        <f t="shared" ref="AN13" si="71">Z13*13/$AH13</f>
        <v>1.4366267111276763</v>
      </c>
      <c r="AO13" s="278">
        <f t="shared" ref="AO13" si="72">AA13*13/$AH13</f>
        <v>1.827934566323006E-2</v>
      </c>
      <c r="AP13" s="278">
        <f t="shared" ref="AP13" si="73">AB13*13/$AH13</f>
        <v>2.9148318793200949</v>
      </c>
      <c r="AQ13" s="278">
        <f t="shared" ref="AQ13" si="74">AC13*13/$AH13</f>
        <v>1.5584508100940802</v>
      </c>
      <c r="AR13" s="278">
        <f t="shared" ref="AR13" si="75">AD13*13/$AH13</f>
        <v>0.77269375820321196</v>
      </c>
      <c r="AS13" s="278">
        <f t="shared" ref="AS13" si="76">AE13*13/$AH13</f>
        <v>0.19822941752429252</v>
      </c>
      <c r="AT13" s="278">
        <f t="shared" ref="AT13" si="77">AF13*13/$AH13</f>
        <v>0</v>
      </c>
      <c r="AU13" s="278">
        <f t="shared" ref="AU13" si="78">AG13*13/$AH13</f>
        <v>0</v>
      </c>
      <c r="AV13" s="277">
        <f t="shared" ref="AV13" si="79">SUM(AJ13:AS13)</f>
        <v>15.529373985821586</v>
      </c>
      <c r="AW13" s="277">
        <f t="shared" si="15"/>
        <v>1.9665578079121526</v>
      </c>
      <c r="AX13" s="277">
        <f>IF(SUM(I13:T13)&lt;90," ",CO13*AH13*stab.data!$U$20/13/2)</f>
        <v>10.318454673472157</v>
      </c>
      <c r="AY13" s="277">
        <f>IF(SUM(I13:T13)&lt;90," ",CQ13*AH13*stab.data!$U$11/13)</f>
        <v>2.6553227862524409</v>
      </c>
      <c r="AZ13" s="277">
        <f t="shared" ref="AZ13" si="80">IF(SUM(I13:T13)&lt;90," ",-(S13*0.421070639014633+T13*0.225636758525372))</f>
        <v>0</v>
      </c>
      <c r="BA13" s="279">
        <f t="shared" si="17"/>
        <v>100.44033526763675</v>
      </c>
      <c r="BB13" s="280">
        <f>IF(SUM(I13:T13)&lt;90," ",EXP('eq. coef.'!$C$104+'eq. coef.'!$C$105*'Amp-TB2 calc'!AJ13+'eq. coef.'!$C$106*'Amp-TB2 calc'!AK13+'eq. coef.'!$C$107*'Amp-TB2 calc'!AL13+'eq. coef.'!$C$108*'Amp-TB2 calc'!AN13+'eq. coef.'!$C$109*'Amp-TB2 calc'!AP13+'eq. coef.'!$C$110*'Amp-TB2 calc'!AQ13+'eq. coef.'!$C$111*'Amp-TB2 calc'!AR13+'eq. coef.'!$C$112*'Amp-TB2 calc'!AS13))</f>
        <v>1840.8824616557577</v>
      </c>
      <c r="BC13" s="281">
        <f>IF(SUM(I13:T13)&lt;90," ",EXP('eq. coef.'!$C$176+'eq. coef.'!$C$177*'Amp-TB2 calc'!AJ13+'eq. coef.'!$C$178*'Amp-TB2 calc'!AK13+'eq. coef.'!$C$179*'Amp-TB2 calc'!AL13+'eq. coef.'!$C$180*'Amp-TB2 calc'!AN13+'eq. coef.'!$C$181*'Amp-TB2 calc'!AP13+'eq. coef.'!$C$182*'Amp-TB2 calc'!AQ13+'eq. coef.'!$C$183*'Amp-TB2 calc'!AR13+'eq. coef.'!$C$184*'Amp-TB2 calc'!AS13))</f>
        <v>671.8582231861003</v>
      </c>
      <c r="BD13" s="281">
        <f>IF(SUM(I13:T13)&lt;90," ",('eq. coef.'!$C$234+'eq. coef.'!$C$235*'Amp-TB2 calc'!AJ13+'eq. coef.'!$C$236*'Amp-TB2 calc'!AK13+'eq. coef.'!$C$237*'Amp-TB2 calc'!AL13+'eq. coef.'!$C$238*'Amp-TB2 calc'!AN13+'eq. coef.'!$C$239*'Amp-TB2 calc'!AP13+'eq. coef.'!$C$240*'Amp-TB2 calc'!AQ13+'eq. coef.'!$C$241*'Amp-TB2 calc'!AR13+'eq. coef.'!$C$242*'Amp-TB2 calc'!AS13))</f>
        <v>578.08180367752186</v>
      </c>
      <c r="BE13" s="281">
        <f>IF(SUM(I13:T13)&lt;90," ",('eq. coef.'!$C$270+'eq. coef.'!$C$271*'Amp-TB2 calc'!AJ13+'eq. coef.'!$C$272*'Amp-TB2 calc'!AK13+'eq. coef.'!$C$273*'Amp-TB2 calc'!AL13+'eq. coef.'!$C$274*'Amp-TB2 calc'!AN13+'eq. coef.'!$C$275*'Amp-TB2 calc'!AP13+'eq. coef.'!$C$276*'Amp-TB2 calc'!AQ13+'eq. coef.'!$C$277*'Amp-TB2 calc'!AR13+'eq. coef.'!$C$278*'Amp-TB2 calc'!AS13))</f>
        <v>1521.3911074144439</v>
      </c>
      <c r="BF13" s="281">
        <f>IF(SUM(I13:T13)&lt;90," ",EXP('eq. coef.'!$C$328+'eq. coef.'!$C$329*'Amp-TB2 calc'!AJ13+'eq. coef.'!$C$330*'Amp-TB2 calc'!AK13+'eq. coef.'!$C$331*'Amp-TB2 calc'!AL13+'eq. coef.'!$C$332*'Amp-TB2 calc'!AN13+'eq. coef.'!$C$333*'Amp-TB2 calc'!AP13+'eq. coef.'!$C$334*'Amp-TB2 calc'!AQ13+'eq. coef.'!$C$335*'Amp-TB2 calc'!AR13+'eq. coef.'!$C$336*'Amp-TB2 calc'!AS13))</f>
        <v>1727.7029351187657</v>
      </c>
      <c r="BG13" s="282" t="str">
        <f t="shared" si="56"/>
        <v>ok</v>
      </c>
      <c r="BH13" s="385" t="str">
        <f t="shared" si="57"/>
        <v>high-Na2O</v>
      </c>
      <c r="BI13" s="385" t="str">
        <f t="shared" si="58"/>
        <v>ok</v>
      </c>
      <c r="BJ13" s="281">
        <f t="shared" si="18"/>
        <v>6.3431031601087433</v>
      </c>
      <c r="BK13" s="283">
        <f t="shared" si="19"/>
        <v>6.148112597867552E-2</v>
      </c>
      <c r="BL13" s="281">
        <f t="shared" si="20"/>
        <v>849.53288422834362</v>
      </c>
      <c r="BM13" s="284" t="str">
        <f t="shared" si="21"/>
        <v>OK</v>
      </c>
      <c r="BN13" s="285">
        <f>IF(SUM(I13:T13)&lt;90," ",'eq. coef.'!$C$360+'eq. coef.'!$C$361*'Amp-TB2 calc'!AJ13+'eq. coef.'!$C$362*'Amp-TB2 calc'!AK13+'eq. coef.'!$C$363*'Amp-TB2 calc'!AL13+'eq. coef.'!$C$364*'Amp-TB2 calc'!AN13+'eq. coef.'!$C$365*'Amp-TB2 calc'!AP13+'eq. coef.'!$C$366*'Amp-TB2 calc'!AQ13+'eq. coef.'!$C$367*'Amp-TB2 calc'!AR13+'eq. coef.'!$C$368*'Amp-TB2 calc'!AS13+'eq. coef.'!$C$369*LN(BQ13))</f>
        <v>1025.8035911945785</v>
      </c>
      <c r="BO13" s="286">
        <f t="shared" si="22"/>
        <v>25.80359119457853</v>
      </c>
      <c r="BP13" s="286">
        <f t="shared" ref="BP13:BP67" si="81">BO13^2</f>
        <v>665.82531853693069</v>
      </c>
      <c r="BQ13" s="287">
        <f t="shared" si="59"/>
        <v>1727.7029351187657</v>
      </c>
      <c r="BR13" s="281" t="str">
        <f t="shared" si="24"/>
        <v>P1e</v>
      </c>
      <c r="BS13" s="283">
        <f t="shared" si="25"/>
        <v>-21.468048403692467</v>
      </c>
      <c r="BT13" s="283">
        <f t="shared" ref="BT13:BT67" si="82">ABS(BS13)</f>
        <v>21.468048403692467</v>
      </c>
      <c r="BU13" s="283">
        <f t="shared" ref="BU13" si="83">BS13^2</f>
        <v>460.87710226328272</v>
      </c>
      <c r="BV13" s="281">
        <f t="shared" si="28"/>
        <v>-472.29706488123429</v>
      </c>
      <c r="BW13" s="288"/>
      <c r="BX13" s="289">
        <f>IF(SUM(I13:T13)&lt;90," ",'eq. coef.'!$B$1128*'Amp-TB2 calc'!CH13+'eq. coef.'!$B$1129*'Amp-TB2 calc'!CL13+'eq. coef.'!$B$1130*'Amp-TB2 calc'!CM13+'eq. coef.'!$B$1131*'Amp-TB2 calc'!CO13+'eq. coef.'!$B$1132*'Amp-TB2 calc'!CP13+'eq. coef.'!$B$1133*'Amp-TB2 calc'!CQ13+'eq. coef.'!$B$1134*'Amp-TB2 calc'!CR13+'eq. coef.'!$B$1135*'Amp-TB2 calc'!CU13+'eq. coef.'!$B$1135*'Amp-TB2 calc'!CY13+'eq. coef.'!$B$1137*'Amp-TB2 calc'!CZ13)</f>
        <v>3.7171352728494087</v>
      </c>
      <c r="BY13" s="290"/>
      <c r="BZ13" s="291"/>
      <c r="CA13" s="290">
        <f t="shared" si="29"/>
        <v>-5.6192620647179554</v>
      </c>
      <c r="CB13" s="289">
        <f>IF(SUM(I13:T13)&lt;90," ",EXP('eq. coef.'!$B$1156*'Amp-TB2 calc'!CH13+'eq. coef.'!$B$1157*'Amp-TB2 calc'!CL13+'eq. coef.'!$B$1158*'Amp-TB2 calc'!CM13+'eq. coef.'!$B$1159*'Amp-TB2 calc'!CO13+'eq. coef.'!$B$1160*'Amp-TB2 calc'!CP13+'eq. coef.'!$B$1161*'Amp-TB2 calc'!CQ13+'eq. coef.'!$B$1162*'Amp-TB2 calc'!CR13+'eq. coef.'!$B$1163*'Amp-TB2 calc'!CU13+'eq. coef.'!$B$1164*'Amp-TB2 calc'!CY13+'eq. coef.'!$B$1165*'Amp-TB2 calc'!CZ13))</f>
        <v>7.0060597786882894</v>
      </c>
      <c r="CC13" s="283"/>
      <c r="CD13" s="283"/>
      <c r="CE13" s="282" t="str">
        <f t="shared" si="30"/>
        <v>alkaline</v>
      </c>
      <c r="CF13" s="282" t="str">
        <f t="shared" si="31"/>
        <v>Mg-hastingsite</v>
      </c>
      <c r="CG13" s="278">
        <f t="shared" si="60"/>
        <v>5.9851728515414111</v>
      </c>
      <c r="CH13" s="278">
        <f t="shared" si="61"/>
        <v>2.0148271484585889</v>
      </c>
      <c r="CI13" s="278">
        <f t="shared" si="32"/>
        <v>0</v>
      </c>
      <c r="CJ13" s="278">
        <f t="shared" si="33"/>
        <v>8</v>
      </c>
      <c r="CK13" s="278"/>
      <c r="CL13" s="278">
        <f t="shared" si="34"/>
        <v>0.45065873415201585</v>
      </c>
      <c r="CM13" s="278">
        <f t="shared" si="35"/>
        <v>0.17960332973698417</v>
      </c>
      <c r="CN13" s="278">
        <f t="shared" si="36"/>
        <v>0</v>
      </c>
      <c r="CO13" s="278">
        <f t="shared" si="62"/>
        <v>1.1171369589169373</v>
      </c>
      <c r="CP13" s="278">
        <f t="shared" si="37"/>
        <v>2.9148318793200949</v>
      </c>
      <c r="CQ13" s="278">
        <f t="shared" si="63"/>
        <v>0.31948975221073894</v>
      </c>
      <c r="CR13" s="278">
        <f t="shared" si="38"/>
        <v>1.827934566323006E-2</v>
      </c>
      <c r="CS13" s="278">
        <f t="shared" si="39"/>
        <v>5.0000000000000009</v>
      </c>
      <c r="CT13" s="278"/>
      <c r="CU13" s="278">
        <f t="shared" si="40"/>
        <v>1.5584508100940802</v>
      </c>
      <c r="CV13" s="278">
        <f t="shared" si="41"/>
        <v>0.44154918990591985</v>
      </c>
      <c r="CW13" s="278">
        <f t="shared" si="42"/>
        <v>2</v>
      </c>
      <c r="CX13" s="278"/>
      <c r="CY13" s="278">
        <f t="shared" si="43"/>
        <v>0.33114456829729211</v>
      </c>
      <c r="CZ13" s="278">
        <f t="shared" si="44"/>
        <v>0.19822941752429252</v>
      </c>
      <c r="DA13" s="278">
        <f t="shared" si="45"/>
        <v>0.52937398582158468</v>
      </c>
      <c r="DB13" s="278"/>
      <c r="DC13" s="278">
        <f t="shared" si="46"/>
        <v>2</v>
      </c>
      <c r="DD13" s="278">
        <f t="shared" si="47"/>
        <v>0</v>
      </c>
      <c r="DE13" s="278">
        <f t="shared" si="48"/>
        <v>0</v>
      </c>
      <c r="DF13" s="278">
        <f t="shared" si="49"/>
        <v>2</v>
      </c>
      <c r="DG13" s="283">
        <f t="shared" ref="DG13" si="84">AJ13*4+AK13*4+AL13*3+AM13*3+AN13*2+AO13*2+AP13*2+AQ13*2+AR13+AS13</f>
        <v>44.882863041083063</v>
      </c>
      <c r="DH13" s="283"/>
      <c r="DI13" s="277">
        <f t="shared" si="51"/>
        <v>0.90121892977615792</v>
      </c>
      <c r="DJ13" s="277">
        <f t="shared" si="52"/>
        <v>0.66985168736723621</v>
      </c>
      <c r="DK13" s="277">
        <f t="shared" si="53"/>
        <v>0.18278698626123596</v>
      </c>
      <c r="DL13" s="278">
        <f t="shared" si="54"/>
        <v>2.4654858826106048</v>
      </c>
      <c r="DM13" s="366"/>
    </row>
    <row r="14" spans="1:121" s="142" customFormat="1" x14ac:dyDescent="0.25">
      <c r="A14" s="253" t="s">
        <v>526</v>
      </c>
      <c r="B14" s="249">
        <v>23</v>
      </c>
      <c r="C14" s="249">
        <v>1000</v>
      </c>
      <c r="D14" s="249">
        <v>1500</v>
      </c>
      <c r="E14" s="249"/>
      <c r="F14" s="249"/>
      <c r="G14" s="249"/>
      <c r="H14" s="249"/>
      <c r="I14" s="234">
        <v>42.25</v>
      </c>
      <c r="J14" s="141">
        <v>2.17</v>
      </c>
      <c r="K14" s="141">
        <v>13.72</v>
      </c>
      <c r="L14" s="141"/>
      <c r="M14" s="141">
        <v>8.8000000000000007</v>
      </c>
      <c r="N14" s="141">
        <v>0.11</v>
      </c>
      <c r="O14" s="141">
        <v>15.95</v>
      </c>
      <c r="P14" s="141">
        <v>10.75</v>
      </c>
      <c r="Q14" s="141">
        <v>2.74</v>
      </c>
      <c r="R14" s="141">
        <v>1.06</v>
      </c>
      <c r="S14" s="141"/>
      <c r="T14" s="141"/>
      <c r="U14" s="276">
        <f t="shared" ref="U14:U67" si="85">IF(SUM(I14:T14)&lt;90," ",SUM(I14:T14))</f>
        <v>97.55</v>
      </c>
      <c r="V14" s="277">
        <f>I14/stab.data!$U$7</f>
        <v>0.70318221157046801</v>
      </c>
      <c r="W14" s="277">
        <f>J14/stab.data!$U$8</f>
        <v>2.7159628526371122E-2</v>
      </c>
      <c r="X14" s="277">
        <f>K14*2/stab.data!$U$9</f>
        <v>0.26912250762546464</v>
      </c>
      <c r="Y14" s="277">
        <f>L14*2/stab.data!$U$10</f>
        <v>0</v>
      </c>
      <c r="Z14" s="277">
        <f>M14/stab.data!$U$11</f>
        <v>0.12248420232163239</v>
      </c>
      <c r="AA14" s="277">
        <f>N14/stab.data!$U$12</f>
        <v>1.5506717227962842E-3</v>
      </c>
      <c r="AB14" s="277">
        <f>O14/stab.data!$U$13</f>
        <v>0.39574235807860259</v>
      </c>
      <c r="AC14" s="277">
        <f>P14/stab.data!$U$14</f>
        <v>0.19169386044686959</v>
      </c>
      <c r="AD14" s="277">
        <f>Q14*2/stab.data!$U$15</f>
        <v>8.8417044482808696E-2</v>
      </c>
      <c r="AE14" s="277">
        <f>R14*2/stab.data!$U$16</f>
        <v>2.2506502468283882E-2</v>
      </c>
      <c r="AF14" s="277">
        <f>S14/stab.data!$U$17</f>
        <v>0</v>
      </c>
      <c r="AG14" s="277">
        <f>T14/stab.data!$U$18</f>
        <v>0</v>
      </c>
      <c r="AH14" s="277">
        <f t="shared" ref="AH14:AH67" si="86">SUM(V14:AB14)</f>
        <v>1.5192415798453349</v>
      </c>
      <c r="AI14" s="277">
        <f t="shared" ref="AI14:AI67" si="87">AL14/SUM(AJ14:AS14)</f>
        <v>0.14771862669386998</v>
      </c>
      <c r="AJ14" s="278">
        <f t="shared" ref="AJ14:AJ67" si="88">V14*13/$AH14</f>
        <v>6.0170606648000735</v>
      </c>
      <c r="AK14" s="278">
        <f t="shared" ref="AK14:AK67" si="89">W14*13/$AH14</f>
        <v>0.23240225618283111</v>
      </c>
      <c r="AL14" s="278">
        <f t="shared" ref="AL14:AL67" si="90">X14*13/$AH14</f>
        <v>2.302854691146099</v>
      </c>
      <c r="AM14" s="278">
        <f t="shared" ref="AM14:AM67" si="91">Y14*13/$AH14</f>
        <v>0</v>
      </c>
      <c r="AN14" s="278">
        <f t="shared" ref="AN14:AN67" si="92">Z14*13/$AH14</f>
        <v>1.0480852099527997</v>
      </c>
      <c r="AO14" s="278">
        <f t="shared" ref="AO14:AO67" si="93">AA14*13/$AH14</f>
        <v>1.3268944625912578E-2</v>
      </c>
      <c r="AP14" s="278">
        <f t="shared" ref="AP14:AP67" si="94">AB14*13/$AH14</f>
        <v>3.3863282332922853</v>
      </c>
      <c r="AQ14" s="278">
        <f t="shared" ref="AQ14:AQ67" si="95">AC14*13/$AH14</f>
        <v>1.6403054121669067</v>
      </c>
      <c r="AR14" s="278">
        <f t="shared" ref="AR14:AR67" si="96">AD14*13/$AH14</f>
        <v>0.75657590835127686</v>
      </c>
      <c r="AS14" s="278">
        <f t="shared" ref="AS14:AS67" si="97">AE14*13/$AH14</f>
        <v>0.19258591653177159</v>
      </c>
      <c r="AT14" s="278">
        <f t="shared" ref="AT14:AT67" si="98">AF14*13/$AH14</f>
        <v>0</v>
      </c>
      <c r="AU14" s="278">
        <f t="shared" ref="AU14:AU67" si="99">AG14*13/$AH14</f>
        <v>0</v>
      </c>
      <c r="AV14" s="277">
        <f t="shared" ref="AV14:AV67" si="100">SUM(AJ14:AS14)</f>
        <v>15.589467237049956</v>
      </c>
      <c r="AW14" s="277">
        <f t="shared" si="15"/>
        <v>1.9867005274900533</v>
      </c>
      <c r="AX14" s="277">
        <f>IF(SUM(I14:T14)&lt;90," ",CO14*AH14*stab.data!$U$20/13/2)</f>
        <v>9.036696714613921</v>
      </c>
      <c r="AY14" s="277">
        <f>IF(SUM(I14:T14)&lt;90," ",CQ14*AH14*stab.data!$U$11/13)</f>
        <v>0.66866495722173869</v>
      </c>
      <c r="AZ14" s="277">
        <f t="shared" ref="AZ14:AZ67" si="101">IF(SUM(I14:T14)&lt;90," ",-(S14*0.421070639014633+T14*0.225636758525372))</f>
        <v>0</v>
      </c>
      <c r="BA14" s="279">
        <f t="shared" si="17"/>
        <v>100.44206219932572</v>
      </c>
      <c r="BB14" s="280">
        <f>IF(SUM(I14:T14)&lt;90," ",EXP('eq. coef.'!$C$104+'eq. coef.'!$C$105*'Amp-TB2 calc'!AJ14+'eq. coef.'!$C$106*'Amp-TB2 calc'!AK14+'eq. coef.'!$C$107*'Amp-TB2 calc'!AL14+'eq. coef.'!$C$108*'Amp-TB2 calc'!AN14+'eq. coef.'!$C$109*'Amp-TB2 calc'!AP14+'eq. coef.'!$C$110*'Amp-TB2 calc'!AQ14+'eq. coef.'!$C$111*'Amp-TB2 calc'!AR14+'eq. coef.'!$C$112*'Amp-TB2 calc'!AS14))</f>
        <v>1415.8262072607274</v>
      </c>
      <c r="BC14" s="281">
        <f>IF(SUM(I14:T14)&lt;90," ",EXP('eq. coef.'!$C$176+'eq. coef.'!$C$177*'Amp-TB2 calc'!AJ14+'eq. coef.'!$C$178*'Amp-TB2 calc'!AK14+'eq. coef.'!$C$179*'Amp-TB2 calc'!AL14+'eq. coef.'!$C$180*'Amp-TB2 calc'!AN14+'eq. coef.'!$C$181*'Amp-TB2 calc'!AP14+'eq. coef.'!$C$182*'Amp-TB2 calc'!AQ14+'eq. coef.'!$C$183*'Amp-TB2 calc'!AR14+'eq. coef.'!$C$184*'Amp-TB2 calc'!AS14))</f>
        <v>583.48594752879035</v>
      </c>
      <c r="BD14" s="281">
        <f>IF(SUM(I14:T14)&lt;90," ",('eq. coef.'!$C$234+'eq. coef.'!$C$235*'Amp-TB2 calc'!AJ14+'eq. coef.'!$C$236*'Amp-TB2 calc'!AK14+'eq. coef.'!$C$237*'Amp-TB2 calc'!AL14+'eq. coef.'!$C$238*'Amp-TB2 calc'!AN14+'eq. coef.'!$C$239*'Amp-TB2 calc'!AP14+'eq. coef.'!$C$240*'Amp-TB2 calc'!AQ14+'eq. coef.'!$C$241*'Amp-TB2 calc'!AR14+'eq. coef.'!$C$242*'Amp-TB2 calc'!AS14))</f>
        <v>545.04134372849182</v>
      </c>
      <c r="BE14" s="281">
        <f>IF(SUM(I14:T14)&lt;90," ",('eq. coef.'!$C$270+'eq. coef.'!$C$271*'Amp-TB2 calc'!AJ14+'eq. coef.'!$C$272*'Amp-TB2 calc'!AK14+'eq. coef.'!$C$273*'Amp-TB2 calc'!AL14+'eq. coef.'!$C$274*'Amp-TB2 calc'!AN14+'eq. coef.'!$C$275*'Amp-TB2 calc'!AP14+'eq. coef.'!$C$276*'Amp-TB2 calc'!AQ14+'eq. coef.'!$C$277*'Amp-TB2 calc'!AR14+'eq. coef.'!$C$278*'Amp-TB2 calc'!AS14))</f>
        <v>1364.4428318654034</v>
      </c>
      <c r="BF14" s="281">
        <f>IF(SUM(I14:T14)&lt;90," ",EXP('eq. coef.'!$C$328+'eq. coef.'!$C$329*'Amp-TB2 calc'!AJ14+'eq. coef.'!$C$330*'Amp-TB2 calc'!AK14+'eq. coef.'!$C$331*'Amp-TB2 calc'!AL14+'eq. coef.'!$C$332*'Amp-TB2 calc'!AN14+'eq. coef.'!$C$333*'Amp-TB2 calc'!AP14+'eq. coef.'!$C$334*'Amp-TB2 calc'!AQ14+'eq. coef.'!$C$335*'Amp-TB2 calc'!AR14+'eq. coef.'!$C$336*'Amp-TB2 calc'!AS14))</f>
        <v>1417.4238745602233</v>
      </c>
      <c r="BG14" s="282" t="str">
        <f t="shared" si="56"/>
        <v>ok</v>
      </c>
      <c r="BH14" s="385" t="str">
        <f t="shared" si="57"/>
        <v>ok</v>
      </c>
      <c r="BI14" s="385" t="str">
        <f t="shared" si="58"/>
        <v>ok</v>
      </c>
      <c r="BJ14" s="281">
        <f t="shared" si="18"/>
        <v>0.11277982905547763</v>
      </c>
      <c r="BK14" s="283">
        <f t="shared" si="19"/>
        <v>-1.1284346138690387E-3</v>
      </c>
      <c r="BL14" s="281">
        <f t="shared" si="20"/>
        <v>780.95688433661303</v>
      </c>
      <c r="BM14" s="284" t="str">
        <f t="shared" si="21"/>
        <v>OK</v>
      </c>
      <c r="BN14" s="285">
        <f>IF(SUM(I14:T14)&lt;90," ",'eq. coef.'!$C$360+'eq. coef.'!$C$361*'Amp-TB2 calc'!AJ14+'eq. coef.'!$C$362*'Amp-TB2 calc'!AK14+'eq. coef.'!$C$363*'Amp-TB2 calc'!AL14+'eq. coef.'!$C$364*'Amp-TB2 calc'!AN14+'eq. coef.'!$C$365*'Amp-TB2 calc'!AP14+'eq. coef.'!$C$366*'Amp-TB2 calc'!AQ14+'eq. coef.'!$C$367*'Amp-TB2 calc'!AR14+'eq. coef.'!$C$368*'Amp-TB2 calc'!AS14+'eq. coef.'!$C$369*LN(BQ14))</f>
        <v>1045.117475668513</v>
      </c>
      <c r="BO14" s="286">
        <f t="shared" si="22"/>
        <v>45.117475668512952</v>
      </c>
      <c r="BP14" s="286">
        <f t="shared" si="81"/>
        <v>2035.5866106988583</v>
      </c>
      <c r="BQ14" s="287">
        <f t="shared" si="59"/>
        <v>1417.4238745602233</v>
      </c>
      <c r="BR14" s="281" t="str">
        <f t="shared" si="24"/>
        <v>P1e</v>
      </c>
      <c r="BS14" s="283">
        <f t="shared" si="25"/>
        <v>-5.5050750293184443</v>
      </c>
      <c r="BT14" s="283">
        <f t="shared" si="82"/>
        <v>5.5050750293184443</v>
      </c>
      <c r="BU14" s="283">
        <f t="shared" ref="BU14:BU67" si="102">BS14^2</f>
        <v>30.305851078425469</v>
      </c>
      <c r="BV14" s="281">
        <f t="shared" si="28"/>
        <v>-82.576125439776661</v>
      </c>
      <c r="BW14" s="288"/>
      <c r="BX14" s="289">
        <f>IF(SUM(I14:T14)&lt;90," ",'eq. coef.'!$B$1128*'Amp-TB2 calc'!CH14+'eq. coef.'!$B$1129*'Amp-TB2 calc'!CL14+'eq. coef.'!$B$1130*'Amp-TB2 calc'!CM14+'eq. coef.'!$B$1131*'Amp-TB2 calc'!CO14+'eq. coef.'!$B$1132*'Amp-TB2 calc'!CP14+'eq. coef.'!$B$1133*'Amp-TB2 calc'!CQ14+'eq. coef.'!$B$1134*'Amp-TB2 calc'!CR14+'eq. coef.'!$B$1135*'Amp-TB2 calc'!CU14+'eq. coef.'!$B$1135*'Amp-TB2 calc'!CY14+'eq. coef.'!$B$1137*'Amp-TB2 calc'!CZ14)</f>
        <v>4.5049447628737447</v>
      </c>
      <c r="BY14" s="290"/>
      <c r="BZ14" s="291"/>
      <c r="CA14" s="290">
        <f t="shared" si="29"/>
        <v>-4.674050892814261</v>
      </c>
      <c r="CB14" s="289">
        <f>IF(SUM(I14:T14)&lt;90," ",EXP('eq. coef.'!$B$1156*'Amp-TB2 calc'!CH14+'eq. coef.'!$B$1157*'Amp-TB2 calc'!CL14+'eq. coef.'!$B$1158*'Amp-TB2 calc'!CM14+'eq. coef.'!$B$1159*'Amp-TB2 calc'!CO14+'eq. coef.'!$B$1160*'Amp-TB2 calc'!CP14+'eq. coef.'!$B$1161*'Amp-TB2 calc'!CQ14+'eq. coef.'!$B$1162*'Amp-TB2 calc'!CR14+'eq. coef.'!$B$1163*'Amp-TB2 calc'!CU14+'eq. coef.'!$B$1164*'Amp-TB2 calc'!CY14+'eq. coef.'!$B$1165*'Amp-TB2 calc'!CZ14))</f>
        <v>5.6644322465683166</v>
      </c>
      <c r="CC14" s="283"/>
      <c r="CD14" s="283"/>
      <c r="CE14" s="282" t="str">
        <f t="shared" si="30"/>
        <v>alkaline</v>
      </c>
      <c r="CF14" s="282" t="str">
        <f t="shared" si="31"/>
        <v>Mg-hastingsite</v>
      </c>
      <c r="CG14" s="278">
        <f t="shared" si="60"/>
        <v>6.0170606648000735</v>
      </c>
      <c r="CH14" s="278">
        <f t="shared" si="61"/>
        <v>1.9829393351999265</v>
      </c>
      <c r="CI14" s="278">
        <f t="shared" si="32"/>
        <v>0</v>
      </c>
      <c r="CJ14" s="278">
        <f t="shared" si="33"/>
        <v>8</v>
      </c>
      <c r="CK14" s="278"/>
      <c r="CL14" s="278">
        <f t="shared" si="34"/>
        <v>0.31991535594617249</v>
      </c>
      <c r="CM14" s="278">
        <f t="shared" si="35"/>
        <v>0.23240225618283111</v>
      </c>
      <c r="CN14" s="278">
        <f t="shared" si="36"/>
        <v>0</v>
      </c>
      <c r="CO14" s="278">
        <f t="shared" si="62"/>
        <v>0.96844681767122864</v>
      </c>
      <c r="CP14" s="278">
        <f t="shared" si="37"/>
        <v>3.3863282332922853</v>
      </c>
      <c r="CQ14" s="278">
        <f t="shared" si="63"/>
        <v>7.9638392281571102E-2</v>
      </c>
      <c r="CR14" s="278">
        <f t="shared" si="38"/>
        <v>1.3268944625912578E-2</v>
      </c>
      <c r="CS14" s="278">
        <f t="shared" si="39"/>
        <v>5.0000000000000009</v>
      </c>
      <c r="CT14" s="278"/>
      <c r="CU14" s="278">
        <f t="shared" si="40"/>
        <v>1.6403054121669067</v>
      </c>
      <c r="CV14" s="278">
        <f t="shared" si="41"/>
        <v>0.35969458783309327</v>
      </c>
      <c r="CW14" s="278">
        <f t="shared" si="42"/>
        <v>2</v>
      </c>
      <c r="CX14" s="278"/>
      <c r="CY14" s="278">
        <f t="shared" si="43"/>
        <v>0.39688132051818359</v>
      </c>
      <c r="CZ14" s="278">
        <f t="shared" si="44"/>
        <v>0.19258591653177159</v>
      </c>
      <c r="DA14" s="278">
        <f t="shared" si="45"/>
        <v>0.58946723704995518</v>
      </c>
      <c r="DB14" s="278"/>
      <c r="DC14" s="278">
        <f t="shared" si="46"/>
        <v>2</v>
      </c>
      <c r="DD14" s="278">
        <f t="shared" si="47"/>
        <v>0</v>
      </c>
      <c r="DE14" s="278">
        <f t="shared" si="48"/>
        <v>0</v>
      </c>
      <c r="DF14" s="278">
        <f t="shared" si="49"/>
        <v>2</v>
      </c>
      <c r="DG14" s="283">
        <f t="shared" ref="DG14:DG67" si="103">AJ14*4+AK14*4+AL14*3+AM14*3+AN14*2+AO14*2+AP14*2+AQ14*2+AR14+AS14</f>
        <v>45.031553182328771</v>
      </c>
      <c r="DH14" s="283"/>
      <c r="DI14" s="277">
        <f t="shared" si="51"/>
        <v>0.97702274693185032</v>
      </c>
      <c r="DJ14" s="277">
        <f t="shared" si="52"/>
        <v>0.763647385755304</v>
      </c>
      <c r="DK14" s="277">
        <f t="shared" si="53"/>
        <v>0.1389212081752996</v>
      </c>
      <c r="DL14" s="278">
        <f t="shared" si="54"/>
        <v>2.302854691146099</v>
      </c>
      <c r="DM14" s="366"/>
    </row>
    <row r="15" spans="1:121" s="142" customFormat="1" x14ac:dyDescent="0.25">
      <c r="A15" s="253" t="s">
        <v>526</v>
      </c>
      <c r="B15" s="249">
        <v>2</v>
      </c>
      <c r="C15" s="249">
        <v>1040</v>
      </c>
      <c r="D15" s="249">
        <v>1500</v>
      </c>
      <c r="E15" s="249"/>
      <c r="F15" s="249"/>
      <c r="G15" s="249"/>
      <c r="H15" s="249"/>
      <c r="I15" s="234">
        <v>43.42</v>
      </c>
      <c r="J15" s="141">
        <v>2.59</v>
      </c>
      <c r="K15" s="141">
        <v>11.89</v>
      </c>
      <c r="L15" s="141"/>
      <c r="M15" s="141">
        <v>8.06</v>
      </c>
      <c r="N15" s="141">
        <v>0.12</v>
      </c>
      <c r="O15" s="141">
        <v>16.73</v>
      </c>
      <c r="P15" s="141">
        <v>10.67</v>
      </c>
      <c r="Q15" s="141">
        <v>3.05</v>
      </c>
      <c r="R15" s="141">
        <v>1.1499999999999999</v>
      </c>
      <c r="S15" s="141"/>
      <c r="T15" s="141"/>
      <c r="U15" s="276">
        <f t="shared" si="85"/>
        <v>97.680000000000021</v>
      </c>
      <c r="V15" s="277">
        <f>I15/stab.data!$U$7</f>
        <v>0.72265494973703481</v>
      </c>
      <c r="W15" s="277">
        <f>J15/stab.data!$U$8</f>
        <v>3.241633082179779E-2</v>
      </c>
      <c r="X15" s="277">
        <f>K15*2/stab.data!$U$9</f>
        <v>0.23322642971332178</v>
      </c>
      <c r="Y15" s="277">
        <f>L15*2/stab.data!$U$10</f>
        <v>0</v>
      </c>
      <c r="Z15" s="277">
        <f>M15/stab.data!$U$11</f>
        <v>0.11218439439913147</v>
      </c>
      <c r="AA15" s="277">
        <f>N15/stab.data!$U$12</f>
        <v>1.6916418794141281E-3</v>
      </c>
      <c r="AB15" s="277">
        <f>O15/stab.data!$U$13</f>
        <v>0.41509527590313616</v>
      </c>
      <c r="AC15" s="277">
        <f>P15/stab.data!$U$14</f>
        <v>0.19026730148540452</v>
      </c>
      <c r="AD15" s="277">
        <f>Q15*2/stab.data!$U$15</f>
        <v>9.8420432727214055E-2</v>
      </c>
      <c r="AE15" s="277">
        <f>R15*2/stab.data!$U$16</f>
        <v>2.441743192313817E-2</v>
      </c>
      <c r="AF15" s="277">
        <f>S15/stab.data!$U$17</f>
        <v>0</v>
      </c>
      <c r="AG15" s="277">
        <f>T15/stab.data!$U$18</f>
        <v>0</v>
      </c>
      <c r="AH15" s="277">
        <f t="shared" si="86"/>
        <v>1.5172690224538361</v>
      </c>
      <c r="AI15" s="277">
        <f t="shared" si="87"/>
        <v>0.12742008228002599</v>
      </c>
      <c r="AJ15" s="278">
        <f t="shared" si="88"/>
        <v>6.1917261919629594</v>
      </c>
      <c r="AK15" s="278">
        <f t="shared" si="89"/>
        <v>0.27774395604665619</v>
      </c>
      <c r="AL15" s="278">
        <f t="shared" si="90"/>
        <v>1.9982900470542175</v>
      </c>
      <c r="AM15" s="278">
        <f t="shared" si="91"/>
        <v>0</v>
      </c>
      <c r="AN15" s="278">
        <f t="shared" si="92"/>
        <v>0.96119877596267322</v>
      </c>
      <c r="AO15" s="278">
        <f t="shared" si="93"/>
        <v>1.4494031122323772E-2</v>
      </c>
      <c r="AP15" s="278">
        <f t="shared" si="94"/>
        <v>3.5565469978511697</v>
      </c>
      <c r="AQ15" s="278">
        <f t="shared" si="95"/>
        <v>1.6302151317305471</v>
      </c>
      <c r="AR15" s="278">
        <f t="shared" si="96"/>
        <v>0.84326879842609537</v>
      </c>
      <c r="AS15" s="278">
        <f t="shared" si="97"/>
        <v>0.20920918459630261</v>
      </c>
      <c r="AT15" s="278">
        <f t="shared" si="98"/>
        <v>0</v>
      </c>
      <c r="AU15" s="278">
        <f t="shared" si="99"/>
        <v>0</v>
      </c>
      <c r="AV15" s="277">
        <f t="shared" si="100"/>
        <v>15.682693114752945</v>
      </c>
      <c r="AW15" s="277">
        <f t="shared" si="15"/>
        <v>1.9841210293627087</v>
      </c>
      <c r="AX15" s="277">
        <f>IF(SUM(I15:T15)&lt;90," ",CO15*AH15*stab.data!$U$20/13/2)</f>
        <v>6.9879644673708965</v>
      </c>
      <c r="AY15" s="277">
        <f>IF(SUM(I15:T15)&lt;90," ",CQ15*AH15*stab.data!$U$11/13)</f>
        <v>1.7721403820787711</v>
      </c>
      <c r="AZ15" s="277">
        <f t="shared" si="101"/>
        <v>0</v>
      </c>
      <c r="BA15" s="279">
        <f t="shared" si="17"/>
        <v>100.36422587881241</v>
      </c>
      <c r="BB15" s="280">
        <f>IF(SUM(I15:T15)&lt;90," ",EXP('eq. coef.'!$C$104+'eq. coef.'!$C$105*'Amp-TB2 calc'!AJ15+'eq. coef.'!$C$106*'Amp-TB2 calc'!AK15+'eq. coef.'!$C$107*'Amp-TB2 calc'!AL15+'eq. coef.'!$C$108*'Amp-TB2 calc'!AN15+'eq. coef.'!$C$109*'Amp-TB2 calc'!AP15+'eq. coef.'!$C$110*'Amp-TB2 calc'!AQ15+'eq. coef.'!$C$111*'Amp-TB2 calc'!AR15+'eq. coef.'!$C$112*'Amp-TB2 calc'!AS15))</f>
        <v>1326.5254149248499</v>
      </c>
      <c r="BC15" s="281">
        <f>IF(SUM(I15:T15)&lt;90," ",EXP('eq. coef.'!$C$176+'eq. coef.'!$C$177*'Amp-TB2 calc'!AJ15+'eq. coef.'!$C$178*'Amp-TB2 calc'!AK15+'eq. coef.'!$C$179*'Amp-TB2 calc'!AL15+'eq. coef.'!$C$180*'Amp-TB2 calc'!AN15+'eq. coef.'!$C$181*'Amp-TB2 calc'!AP15+'eq. coef.'!$C$182*'Amp-TB2 calc'!AQ15+'eq. coef.'!$C$183*'Amp-TB2 calc'!AR15+'eq. coef.'!$C$184*'Amp-TB2 calc'!AS15))</f>
        <v>399.85887721156888</v>
      </c>
      <c r="BD15" s="281">
        <f>IF(SUM(I15:T15)&lt;90," ",('eq. coef.'!$C$234+'eq. coef.'!$C$235*'Amp-TB2 calc'!AJ15+'eq. coef.'!$C$236*'Amp-TB2 calc'!AK15+'eq. coef.'!$C$237*'Amp-TB2 calc'!AL15+'eq. coef.'!$C$238*'Amp-TB2 calc'!AN15+'eq. coef.'!$C$239*'Amp-TB2 calc'!AP15+'eq. coef.'!$C$240*'Amp-TB2 calc'!AQ15+'eq. coef.'!$C$241*'Amp-TB2 calc'!AR15+'eq. coef.'!$C$242*'Amp-TB2 calc'!AS15))</f>
        <v>446.1430664783025</v>
      </c>
      <c r="BE15" s="281">
        <f>IF(SUM(I15:T15)&lt;90," ",('eq. coef.'!$C$270+'eq. coef.'!$C$271*'Amp-TB2 calc'!AJ15+'eq. coef.'!$C$272*'Amp-TB2 calc'!AK15+'eq. coef.'!$C$273*'Amp-TB2 calc'!AL15+'eq. coef.'!$C$274*'Amp-TB2 calc'!AN15+'eq. coef.'!$C$275*'Amp-TB2 calc'!AP15+'eq. coef.'!$C$276*'Amp-TB2 calc'!AQ15+'eq. coef.'!$C$277*'Amp-TB2 calc'!AR15+'eq. coef.'!$C$278*'Amp-TB2 calc'!AS15))</f>
        <v>1458.5906037438413</v>
      </c>
      <c r="BF15" s="281">
        <f>IF(SUM(I15:T15)&lt;90," ",EXP('eq. coef.'!$C$328+'eq. coef.'!$C$329*'Amp-TB2 calc'!AJ15+'eq. coef.'!$C$330*'Amp-TB2 calc'!AK15+'eq. coef.'!$C$331*'Amp-TB2 calc'!AL15+'eq. coef.'!$C$332*'Amp-TB2 calc'!AN15+'eq. coef.'!$C$333*'Amp-TB2 calc'!AP15+'eq. coef.'!$C$334*'Amp-TB2 calc'!AQ15+'eq. coef.'!$C$335*'Amp-TB2 calc'!AR15+'eq. coef.'!$C$336*'Amp-TB2 calc'!AS15))</f>
        <v>1468.309485910698</v>
      </c>
      <c r="BG15" s="282" t="str">
        <f t="shared" si="56"/>
        <v>ok</v>
      </c>
      <c r="BH15" s="385" t="str">
        <f t="shared" si="57"/>
        <v>low-FeO</v>
      </c>
      <c r="BI15" s="385" t="str">
        <f t="shared" si="58"/>
        <v>high-Na2O</v>
      </c>
      <c r="BJ15" s="281">
        <f t="shared" si="18"/>
        <v>10.146150024350998</v>
      </c>
      <c r="BK15" s="283">
        <f t="shared" si="19"/>
        <v>-0.10688379535787515</v>
      </c>
      <c r="BL15" s="281">
        <f t="shared" si="20"/>
        <v>1058.7317265322724</v>
      </c>
      <c r="BM15" s="284" t="str">
        <f t="shared" si="21"/>
        <v>OK</v>
      </c>
      <c r="BN15" s="285">
        <f>IF(SUM(I15:T15)&lt;90," ",'eq. coef.'!$C$360+'eq. coef.'!$C$361*'Amp-TB2 calc'!AJ15+'eq. coef.'!$C$362*'Amp-TB2 calc'!AK15+'eq. coef.'!$C$363*'Amp-TB2 calc'!AL15+'eq. coef.'!$C$364*'Amp-TB2 calc'!AN15+'eq. coef.'!$C$365*'Amp-TB2 calc'!AP15+'eq. coef.'!$C$366*'Amp-TB2 calc'!AQ15+'eq. coef.'!$C$367*'Amp-TB2 calc'!AR15+'eq. coef.'!$C$368*'Amp-TB2 calc'!AS15+'eq. coef.'!$C$369*LN(BQ15))</f>
        <v>1073.5945392549288</v>
      </c>
      <c r="BO15" s="286">
        <f t="shared" si="22"/>
        <v>33.594539254928804</v>
      </c>
      <c r="BP15" s="286">
        <f t="shared" si="81"/>
        <v>1128.5930677509523</v>
      </c>
      <c r="BQ15" s="287">
        <f t="shared" si="59"/>
        <v>1468.309485910698</v>
      </c>
      <c r="BR15" s="281" t="str">
        <f t="shared" si="24"/>
        <v>P1e</v>
      </c>
      <c r="BS15" s="283">
        <f t="shared" si="25"/>
        <v>-2.1127009392868028</v>
      </c>
      <c r="BT15" s="283">
        <f t="shared" si="82"/>
        <v>2.1127009392868028</v>
      </c>
      <c r="BU15" s="283">
        <f t="shared" si="102"/>
        <v>4.4635052588633393</v>
      </c>
      <c r="BV15" s="281">
        <f t="shared" si="28"/>
        <v>-31.690514089302042</v>
      </c>
      <c r="BW15" s="288"/>
      <c r="BX15" s="289">
        <f>IF(SUM(I15:T15)&lt;90," ",'eq. coef.'!$B$1128*'Amp-TB2 calc'!CH15+'eq. coef.'!$B$1129*'Amp-TB2 calc'!CL15+'eq. coef.'!$B$1130*'Amp-TB2 calc'!CM15+'eq. coef.'!$B$1131*'Amp-TB2 calc'!CO15+'eq. coef.'!$B$1132*'Amp-TB2 calc'!CP15+'eq. coef.'!$B$1133*'Amp-TB2 calc'!CQ15+'eq. coef.'!$B$1134*'Amp-TB2 calc'!CR15+'eq. coef.'!$B$1135*'Amp-TB2 calc'!CU15+'eq. coef.'!$B$1135*'Amp-TB2 calc'!CY15+'eq. coef.'!$B$1137*'Amp-TB2 calc'!CZ15)</f>
        <v>4.4725129385231863</v>
      </c>
      <c r="BY15" s="290"/>
      <c r="BZ15" s="291"/>
      <c r="CA15" s="290">
        <f t="shared" si="29"/>
        <v>-4.3091937524105646</v>
      </c>
      <c r="CB15" s="289">
        <f>IF(SUM(I15:T15)&lt;90," ",EXP('eq. coef.'!$B$1156*'Amp-TB2 calc'!CH15+'eq. coef.'!$B$1157*'Amp-TB2 calc'!CL15+'eq. coef.'!$B$1158*'Amp-TB2 calc'!CM15+'eq. coef.'!$B$1159*'Amp-TB2 calc'!CO15+'eq. coef.'!$B$1160*'Amp-TB2 calc'!CP15+'eq. coef.'!$B$1161*'Amp-TB2 calc'!CQ15+'eq. coef.'!$B$1162*'Amp-TB2 calc'!CR15+'eq. coef.'!$B$1163*'Amp-TB2 calc'!CU15+'eq. coef.'!$B$1164*'Amp-TB2 calc'!CY15+'eq. coef.'!$B$1165*'Amp-TB2 calc'!CZ15))</f>
        <v>4.2939284615049651</v>
      </c>
      <c r="CC15" s="283"/>
      <c r="CD15" s="283"/>
      <c r="CE15" s="282" t="str">
        <f t="shared" si="30"/>
        <v>alkaline</v>
      </c>
      <c r="CF15" s="282" t="str">
        <f t="shared" si="31"/>
        <v>Mg-hastingsite</v>
      </c>
      <c r="CG15" s="278">
        <f t="shared" si="60"/>
        <v>6.1917261919629594</v>
      </c>
      <c r="CH15" s="278">
        <f t="shared" si="61"/>
        <v>1.8082738080370406</v>
      </c>
      <c r="CI15" s="278">
        <f t="shared" si="32"/>
        <v>0</v>
      </c>
      <c r="CJ15" s="278">
        <f t="shared" si="33"/>
        <v>8</v>
      </c>
      <c r="CK15" s="278"/>
      <c r="CL15" s="278">
        <f t="shared" si="34"/>
        <v>0.1900162390171769</v>
      </c>
      <c r="CM15" s="278">
        <f t="shared" si="35"/>
        <v>0.27774395604665619</v>
      </c>
      <c r="CN15" s="278">
        <f t="shared" si="36"/>
        <v>0</v>
      </c>
      <c r="CO15" s="278">
        <f t="shared" si="62"/>
        <v>0.74986141044305299</v>
      </c>
      <c r="CP15" s="278">
        <f t="shared" si="37"/>
        <v>3.5565469978511697</v>
      </c>
      <c r="CQ15" s="278">
        <f t="shared" si="63"/>
        <v>0.21133736551962023</v>
      </c>
      <c r="CR15" s="278">
        <f t="shared" si="38"/>
        <v>1.4494031122323772E-2</v>
      </c>
      <c r="CS15" s="278">
        <f t="shared" si="39"/>
        <v>4.9999999999999991</v>
      </c>
      <c r="CT15" s="278"/>
      <c r="CU15" s="278">
        <f t="shared" si="40"/>
        <v>1.6302151317305471</v>
      </c>
      <c r="CV15" s="278">
        <f t="shared" si="41"/>
        <v>0.36978486826945289</v>
      </c>
      <c r="CW15" s="278">
        <f t="shared" si="42"/>
        <v>2</v>
      </c>
      <c r="CX15" s="278"/>
      <c r="CY15" s="278">
        <f t="shared" si="43"/>
        <v>0.47348393015664247</v>
      </c>
      <c r="CZ15" s="278">
        <f t="shared" si="44"/>
        <v>0.20920918459630261</v>
      </c>
      <c r="DA15" s="278">
        <f t="shared" si="45"/>
        <v>0.68269311475294514</v>
      </c>
      <c r="DB15" s="278"/>
      <c r="DC15" s="278">
        <f t="shared" si="46"/>
        <v>2</v>
      </c>
      <c r="DD15" s="278">
        <f t="shared" si="47"/>
        <v>0</v>
      </c>
      <c r="DE15" s="278">
        <f t="shared" si="48"/>
        <v>0</v>
      </c>
      <c r="DF15" s="278">
        <f t="shared" si="49"/>
        <v>2</v>
      </c>
      <c r="DG15" s="283">
        <f t="shared" si="103"/>
        <v>45.250138589556947</v>
      </c>
      <c r="DH15" s="283"/>
      <c r="DI15" s="277">
        <f t="shared" si="51"/>
        <v>0.94391086744218566</v>
      </c>
      <c r="DJ15" s="277">
        <f t="shared" si="52"/>
        <v>0.78723929497448519</v>
      </c>
      <c r="DK15" s="277">
        <f t="shared" si="53"/>
        <v>9.5089418724418728E-2</v>
      </c>
      <c r="DL15" s="278">
        <f t="shared" si="54"/>
        <v>1.9982900470542175</v>
      </c>
      <c r="DM15" s="366"/>
    </row>
    <row r="16" spans="1:121" s="142" customFormat="1" x14ac:dyDescent="0.25">
      <c r="A16" s="253" t="s">
        <v>530</v>
      </c>
      <c r="B16" s="322">
        <v>120</v>
      </c>
      <c r="C16" s="249">
        <v>1050</v>
      </c>
      <c r="D16" s="249">
        <v>1000</v>
      </c>
      <c r="E16" s="249"/>
      <c r="F16" s="249"/>
      <c r="G16" s="249"/>
      <c r="H16" s="249"/>
      <c r="I16" s="234">
        <v>39.979999999999997</v>
      </c>
      <c r="J16" s="141">
        <v>6.37</v>
      </c>
      <c r="K16" s="141">
        <v>13.11</v>
      </c>
      <c r="L16" s="141"/>
      <c r="M16" s="141">
        <v>11.06</v>
      </c>
      <c r="N16" s="141">
        <v>0.16</v>
      </c>
      <c r="O16" s="141">
        <v>12.57</v>
      </c>
      <c r="P16" s="141">
        <v>11.23</v>
      </c>
      <c r="Q16" s="141">
        <v>2.81</v>
      </c>
      <c r="R16" s="141">
        <v>1.2</v>
      </c>
      <c r="S16" s="141"/>
      <c r="T16" s="141"/>
      <c r="U16" s="276">
        <f t="shared" ref="U16:U61" si="104">IF(SUM(I16:T16)&lt;90," ",SUM(I16:T16))</f>
        <v>98.490000000000009</v>
      </c>
      <c r="V16" s="277">
        <f>I16/stab.data!$U$7</f>
        <v>0.66540177085413743</v>
      </c>
      <c r="W16" s="277">
        <f>J16/stab.data!$U$8</f>
        <v>7.9726651480637817E-2</v>
      </c>
      <c r="X16" s="277">
        <f>K16*2/stab.data!$U$9</f>
        <v>0.25715714832141701</v>
      </c>
      <c r="Y16" s="277">
        <f>L16*2/stab.data!$U$10</f>
        <v>0</v>
      </c>
      <c r="Z16" s="277">
        <f>M16/stab.data!$U$11</f>
        <v>0.15394037246332434</v>
      </c>
      <c r="AA16" s="277">
        <f>N16/stab.data!$U$12</f>
        <v>2.2555225058855043E-3</v>
      </c>
      <c r="AB16" s="277">
        <f>O16/stab.data!$U$13</f>
        <v>0.3118797141722906</v>
      </c>
      <c r="AC16" s="277">
        <f>P16/stab.data!$U$14</f>
        <v>0.20025321421566006</v>
      </c>
      <c r="AD16" s="277">
        <f>Q16*2/stab.data!$U$15</f>
        <v>9.0675874086384098E-2</v>
      </c>
      <c r="AE16" s="277">
        <f>R16*2/stab.data!$U$16</f>
        <v>2.5479059398057221E-2</v>
      </c>
      <c r="AF16" s="277">
        <f>S16/stab.data!$U$17</f>
        <v>0</v>
      </c>
      <c r="AG16" s="277">
        <f>T16/stab.data!$U$18</f>
        <v>0</v>
      </c>
      <c r="AH16" s="277">
        <f t="shared" ref="AH16:AH61" si="105">SUM(V16:AB16)</f>
        <v>1.4703611797976928</v>
      </c>
      <c r="AI16" s="277">
        <f t="shared" ref="AI16:AI61" si="106">AL16/SUM(AJ16:AS16)</f>
        <v>0.14392297000169679</v>
      </c>
      <c r="AJ16" s="278">
        <f t="shared" ref="AJ16:AJ61" si="107">V16*13/$AH16</f>
        <v>5.8830599855023182</v>
      </c>
      <c r="AK16" s="278">
        <f t="shared" si="89"/>
        <v>0.70489243288570524</v>
      </c>
      <c r="AL16" s="278">
        <f t="shared" si="90"/>
        <v>2.2736202329813895</v>
      </c>
      <c r="AM16" s="278">
        <f t="shared" si="91"/>
        <v>0</v>
      </c>
      <c r="AN16" s="278">
        <f t="shared" si="92"/>
        <v>1.3610430345410545</v>
      </c>
      <c r="AO16" s="278">
        <f t="shared" si="93"/>
        <v>1.9941897935952E-2</v>
      </c>
      <c r="AP16" s="278">
        <f t="shared" si="94"/>
        <v>2.7574424161535793</v>
      </c>
      <c r="AQ16" s="278">
        <f t="shared" si="95"/>
        <v>1.7705117766790934</v>
      </c>
      <c r="AR16" s="278">
        <f t="shared" si="96"/>
        <v>0.80169850735938419</v>
      </c>
      <c r="AS16" s="278">
        <f t="shared" si="97"/>
        <v>0.22526966620563088</v>
      </c>
      <c r="AT16" s="278">
        <f t="shared" si="98"/>
        <v>0</v>
      </c>
      <c r="AU16" s="278">
        <f t="shared" si="99"/>
        <v>0</v>
      </c>
      <c r="AV16" s="277">
        <f t="shared" ref="AV16:AV61" si="108">SUM(AJ16:AS16)</f>
        <v>15.797479950244108</v>
      </c>
      <c r="AW16" s="277">
        <f t="shared" si="15"/>
        <v>1.922780004350829</v>
      </c>
      <c r="AX16" s="277">
        <f>IF(SUM(I16:T16)&lt;90," ",CO16*AH16*stab.data!$U$20/13/2)</f>
        <v>0</v>
      </c>
      <c r="AY16" s="277">
        <f>IF(SUM(I16:T16)&lt;90," ",CQ16*AH16*stab.data!$U$11/13)</f>
        <v>11.060000000000002</v>
      </c>
      <c r="AZ16" s="277">
        <f t="shared" ref="AZ16:AZ61" si="109">IF(SUM(I16:T16)&lt;90," ",-(S16*0.421070639014633+T16*0.225636758525372))</f>
        <v>0</v>
      </c>
      <c r="BA16" s="279">
        <f t="shared" si="17"/>
        <v>100.41278000435084</v>
      </c>
      <c r="BB16" s="280">
        <f>IF(SUM(I16:T16)&lt;90," ",EXP('eq. coef.'!$C$104+'eq. coef.'!$C$105*'Amp-TB2 calc'!AJ16+'eq. coef.'!$C$106*'Amp-TB2 calc'!AK16+'eq. coef.'!$C$107*'Amp-TB2 calc'!AL16+'eq. coef.'!$C$108*'Amp-TB2 calc'!AN16+'eq. coef.'!$C$109*'Amp-TB2 calc'!AP16+'eq. coef.'!$C$110*'Amp-TB2 calc'!AQ16+'eq. coef.'!$C$111*'Amp-TB2 calc'!AR16+'eq. coef.'!$C$112*'Amp-TB2 calc'!AS16))</f>
        <v>749.59207106957354</v>
      </c>
      <c r="BC16" s="281">
        <f>IF(SUM(I16:T16)&lt;90," ",EXP('eq. coef.'!$C$176+'eq. coef.'!$C$177*'Amp-TB2 calc'!AJ16+'eq. coef.'!$C$178*'Amp-TB2 calc'!AK16+'eq. coef.'!$C$179*'Amp-TB2 calc'!AL16+'eq. coef.'!$C$180*'Amp-TB2 calc'!AN16+'eq. coef.'!$C$181*'Amp-TB2 calc'!AP16+'eq. coef.'!$C$182*'Amp-TB2 calc'!AQ16+'eq. coef.'!$C$183*'Amp-TB2 calc'!AR16+'eq. coef.'!$C$184*'Amp-TB2 calc'!AS16))</f>
        <v>519.49109694234471</v>
      </c>
      <c r="BD16" s="281">
        <f>IF(SUM(I16:T16)&lt;90," ",('eq. coef.'!$C$234+'eq. coef.'!$C$235*'Amp-TB2 calc'!AJ16+'eq. coef.'!$C$236*'Amp-TB2 calc'!AK16+'eq. coef.'!$C$237*'Amp-TB2 calc'!AL16+'eq. coef.'!$C$238*'Amp-TB2 calc'!AN16+'eq. coef.'!$C$239*'Amp-TB2 calc'!AP16+'eq. coef.'!$C$240*'Amp-TB2 calc'!AQ16+'eq. coef.'!$C$241*'Amp-TB2 calc'!AR16+'eq. coef.'!$C$242*'Amp-TB2 calc'!AS16))</f>
        <v>540.91390828491683</v>
      </c>
      <c r="BE16" s="281">
        <f>IF(SUM(I16:T16)&lt;90," ",('eq. coef.'!$C$270+'eq. coef.'!$C$271*'Amp-TB2 calc'!AJ16+'eq. coef.'!$C$272*'Amp-TB2 calc'!AK16+'eq. coef.'!$C$273*'Amp-TB2 calc'!AL16+'eq. coef.'!$C$274*'Amp-TB2 calc'!AN16+'eq. coef.'!$C$275*'Amp-TB2 calc'!AP16+'eq. coef.'!$C$276*'Amp-TB2 calc'!AQ16+'eq. coef.'!$C$277*'Amp-TB2 calc'!AR16+'eq. coef.'!$C$278*'Amp-TB2 calc'!AS16))</f>
        <v>895.16279353318407</v>
      </c>
      <c r="BF16" s="281">
        <f>IF(SUM(I16:T16)&lt;90," ",EXP('eq. coef.'!$C$328+'eq. coef.'!$C$329*'Amp-TB2 calc'!AJ16+'eq. coef.'!$C$330*'Amp-TB2 calc'!AK16+'eq. coef.'!$C$331*'Amp-TB2 calc'!AL16+'eq. coef.'!$C$332*'Amp-TB2 calc'!AN16+'eq. coef.'!$C$333*'Amp-TB2 calc'!AP16+'eq. coef.'!$C$334*'Amp-TB2 calc'!AQ16+'eq. coef.'!$C$335*'Amp-TB2 calc'!AR16+'eq. coef.'!$C$336*'Amp-TB2 calc'!AS16))</f>
        <v>767.79345717248179</v>
      </c>
      <c r="BG16" s="282" t="str">
        <f t="shared" si="56"/>
        <v>ok</v>
      </c>
      <c r="BH16" s="385" t="str">
        <f t="shared" si="57"/>
        <v>high-Na2O</v>
      </c>
      <c r="BI16" s="385" t="str">
        <f t="shared" si="58"/>
        <v>ok</v>
      </c>
      <c r="BJ16" s="281">
        <f t="shared" si="18"/>
        <v>2.3990456959208259</v>
      </c>
      <c r="BK16" s="283">
        <f t="shared" si="19"/>
        <v>-2.4281721759592749E-2</v>
      </c>
      <c r="BL16" s="281">
        <f t="shared" si="20"/>
        <v>375.67169659083936</v>
      </c>
      <c r="BM16" s="284" t="str">
        <f t="shared" si="21"/>
        <v>OK</v>
      </c>
      <c r="BN16" s="285">
        <f>IF(SUM(I16:T16)&lt;90," ",'eq. coef.'!$C$360+'eq. coef.'!$C$361*'Amp-TB2 calc'!AJ16+'eq. coef.'!$C$362*'Amp-TB2 calc'!AK16+'eq. coef.'!$C$363*'Amp-TB2 calc'!AL16+'eq. coef.'!$C$364*'Amp-TB2 calc'!AN16+'eq. coef.'!$C$365*'Amp-TB2 calc'!AP16+'eq. coef.'!$C$366*'Amp-TB2 calc'!AQ16+'eq. coef.'!$C$367*'Amp-TB2 calc'!AR16+'eq. coef.'!$C$368*'Amp-TB2 calc'!AS16+'eq. coef.'!$C$369*LN(BQ16))</f>
        <v>1089.0839408024954</v>
      </c>
      <c r="BO16" s="286">
        <f t="shared" si="22"/>
        <v>39.083940802495363</v>
      </c>
      <c r="BP16" s="286">
        <f t="shared" ref="BP16:BP61" si="110">BO16^2</f>
        <v>1527.5544286529619</v>
      </c>
      <c r="BQ16" s="287">
        <f t="shared" si="59"/>
        <v>767.79345717248179</v>
      </c>
      <c r="BR16" s="281" t="str">
        <f t="shared" si="24"/>
        <v>P1e</v>
      </c>
      <c r="BS16" s="283">
        <f t="shared" si="25"/>
        <v>-23.22065428275182</v>
      </c>
      <c r="BT16" s="283">
        <f t="shared" ref="BT16:BT61" si="111">ABS(BS16)</f>
        <v>23.22065428275182</v>
      </c>
      <c r="BU16" s="283">
        <f t="shared" ref="BU16:BU61" si="112">BS16^2</f>
        <v>539.19878531908046</v>
      </c>
      <c r="BV16" s="281">
        <f t="shared" si="28"/>
        <v>-232.20654282751821</v>
      </c>
      <c r="BW16" s="288"/>
      <c r="BX16" s="289">
        <f>IF(SUM(I16:T16)&lt;90," ",'eq. coef.'!$B$1128*'Amp-TB2 calc'!CH16+'eq. coef.'!$B$1129*'Amp-TB2 calc'!CL16+'eq. coef.'!$B$1130*'Amp-TB2 calc'!CM16+'eq. coef.'!$B$1131*'Amp-TB2 calc'!CO16+'eq. coef.'!$B$1132*'Amp-TB2 calc'!CP16+'eq. coef.'!$B$1133*'Amp-TB2 calc'!CQ16+'eq. coef.'!$B$1134*'Amp-TB2 calc'!CR16+'eq. coef.'!$B$1135*'Amp-TB2 calc'!CU16+'eq. coef.'!$B$1135*'Amp-TB2 calc'!CY16+'eq. coef.'!$B$1137*'Amp-TB2 calc'!CZ16)</f>
        <v>-0.59145690941938156</v>
      </c>
      <c r="BY16" s="290"/>
      <c r="BZ16" s="291"/>
      <c r="CA16" s="290">
        <f t="shared" si="29"/>
        <v>-9.4100348270802421</v>
      </c>
      <c r="CB16" s="289">
        <f>IF(SUM(I16:T16)&lt;90," ",EXP('eq. coef.'!$B$1156*'Amp-TB2 calc'!CH16+'eq. coef.'!$B$1157*'Amp-TB2 calc'!CL16+'eq. coef.'!$B$1158*'Amp-TB2 calc'!CM16+'eq. coef.'!$B$1159*'Amp-TB2 calc'!CO16+'eq. coef.'!$B$1160*'Amp-TB2 calc'!CP16+'eq. coef.'!$B$1161*'Amp-TB2 calc'!CQ16+'eq. coef.'!$B$1162*'Amp-TB2 calc'!CR16+'eq. coef.'!$B$1163*'Amp-TB2 calc'!CU16+'eq. coef.'!$B$1164*'Amp-TB2 calc'!CY16+'eq. coef.'!$B$1165*'Amp-TB2 calc'!CZ16))</f>
        <v>2.7772278611843415</v>
      </c>
      <c r="CC16" s="283"/>
      <c r="CD16" s="283"/>
      <c r="CE16" s="282" t="str">
        <f t="shared" si="30"/>
        <v>alkaline</v>
      </c>
      <c r="CF16" s="282" t="str">
        <f t="shared" si="31"/>
        <v>kaersutite</v>
      </c>
      <c r="CG16" s="278">
        <f t="shared" si="60"/>
        <v>5.8830599855023182</v>
      </c>
      <c r="CH16" s="278">
        <f t="shared" si="61"/>
        <v>2.1169400144976818</v>
      </c>
      <c r="CI16" s="278">
        <f t="shared" si="32"/>
        <v>0</v>
      </c>
      <c r="CJ16" s="278">
        <f t="shared" si="33"/>
        <v>8</v>
      </c>
      <c r="CK16" s="278"/>
      <c r="CL16" s="278">
        <f t="shared" si="34"/>
        <v>0.15668021848370772</v>
      </c>
      <c r="CM16" s="278">
        <f t="shared" si="35"/>
        <v>0.70489243288570524</v>
      </c>
      <c r="CN16" s="278">
        <f t="shared" si="36"/>
        <v>0</v>
      </c>
      <c r="CO16" s="278">
        <f t="shared" si="62"/>
        <v>0</v>
      </c>
      <c r="CP16" s="278">
        <f t="shared" si="37"/>
        <v>2.7574424161535793</v>
      </c>
      <c r="CQ16" s="278">
        <f t="shared" si="63"/>
        <v>1.3610430345410545</v>
      </c>
      <c r="CR16" s="278">
        <f t="shared" si="38"/>
        <v>1.9941897935952E-2</v>
      </c>
      <c r="CS16" s="278">
        <f t="shared" si="39"/>
        <v>4.9999999999999982</v>
      </c>
      <c r="CT16" s="278"/>
      <c r="CU16" s="278">
        <f t="shared" si="40"/>
        <v>1.7705117766790934</v>
      </c>
      <c r="CV16" s="278">
        <f t="shared" si="41"/>
        <v>0.22948822332090657</v>
      </c>
      <c r="CW16" s="278">
        <f t="shared" si="42"/>
        <v>2</v>
      </c>
      <c r="CX16" s="278"/>
      <c r="CY16" s="278">
        <f t="shared" si="43"/>
        <v>0.57221028403847762</v>
      </c>
      <c r="CZ16" s="278">
        <f t="shared" si="44"/>
        <v>0.22526966620563088</v>
      </c>
      <c r="DA16" s="278">
        <f t="shared" si="45"/>
        <v>0.79747995024410856</v>
      </c>
      <c r="DB16" s="278"/>
      <c r="DC16" s="278">
        <f t="shared" si="46"/>
        <v>2</v>
      </c>
      <c r="DD16" s="278">
        <f t="shared" si="47"/>
        <v>0</v>
      </c>
      <c r="DE16" s="278">
        <f t="shared" si="48"/>
        <v>0</v>
      </c>
      <c r="DF16" s="278">
        <f t="shared" si="49"/>
        <v>2</v>
      </c>
      <c r="DG16" s="283">
        <f t="shared" ref="DG16:DG61" si="113">AJ16*4+AK16*4+AL16*3+AM16*3+AN16*2+AO16*2+AP16*2+AQ16*2+AR16+AS16</f>
        <v>46.017516796680638</v>
      </c>
      <c r="DH16" s="283"/>
      <c r="DI16" s="277">
        <f t="shared" si="51"/>
        <v>0.66952826449550829</v>
      </c>
      <c r="DJ16" s="277">
        <f t="shared" si="52"/>
        <v>0.66952826449550829</v>
      </c>
      <c r="DK16" s="277">
        <f t="shared" si="53"/>
        <v>6.891222034836203E-2</v>
      </c>
      <c r="DL16" s="278">
        <f t="shared" si="54"/>
        <v>2.2736202329813895</v>
      </c>
      <c r="DM16" s="366"/>
    </row>
    <row r="17" spans="1:117" s="142" customFormat="1" x14ac:dyDescent="0.25">
      <c r="A17" s="253" t="s">
        <v>530</v>
      </c>
      <c r="B17" s="322">
        <v>111</v>
      </c>
      <c r="C17" s="249">
        <v>1050</v>
      </c>
      <c r="D17" s="249">
        <v>1000</v>
      </c>
      <c r="E17" s="254"/>
      <c r="F17" s="254"/>
      <c r="G17" s="254"/>
      <c r="H17" s="254"/>
      <c r="I17" s="234">
        <v>41.89</v>
      </c>
      <c r="J17" s="141">
        <v>2.91</v>
      </c>
      <c r="K17" s="141">
        <v>12.25</v>
      </c>
      <c r="L17" s="141"/>
      <c r="M17" s="141">
        <v>12.21</v>
      </c>
      <c r="N17" s="141">
        <v>0.16</v>
      </c>
      <c r="O17" s="141">
        <v>13.89</v>
      </c>
      <c r="P17" s="141">
        <v>10.42</v>
      </c>
      <c r="Q17" s="141">
        <v>2.99</v>
      </c>
      <c r="R17" s="141">
        <v>0.85</v>
      </c>
      <c r="S17" s="141"/>
      <c r="T17" s="141"/>
      <c r="U17" s="276">
        <f t="shared" si="104"/>
        <v>97.569999999999979</v>
      </c>
      <c r="V17" s="277">
        <f>I17/stab.data!$U$7</f>
        <v>0.69719059982690901</v>
      </c>
      <c r="W17" s="277">
        <f>J17/stab.data!$U$8</f>
        <v>3.6421437332599067E-2</v>
      </c>
      <c r="X17" s="277">
        <f>K17*2/stab.data!$U$9</f>
        <v>0.24028795323702201</v>
      </c>
      <c r="Y17" s="277">
        <f>L17*2/stab.data!$U$10</f>
        <v>0</v>
      </c>
      <c r="Z17" s="277">
        <f>M17/stab.data!$U$11</f>
        <v>0.16994683072126493</v>
      </c>
      <c r="AA17" s="277">
        <f>N17/stab.data!$U$12</f>
        <v>2.2555225058855043E-3</v>
      </c>
      <c r="AB17" s="277">
        <f>O17/stab.data!$U$13</f>
        <v>0.34463080587534733</v>
      </c>
      <c r="AC17" s="277">
        <f>P17/stab.data!$U$14</f>
        <v>0.18580930473082616</v>
      </c>
      <c r="AD17" s="277">
        <f>Q17*2/stab.data!$U$15</f>
        <v>9.648429306700658E-2</v>
      </c>
      <c r="AE17" s="277">
        <f>R17*2/stab.data!$U$16</f>
        <v>1.8047667073623867E-2</v>
      </c>
      <c r="AF17" s="277">
        <f>S17/stab.data!$U$17</f>
        <v>0</v>
      </c>
      <c r="AG17" s="277">
        <f>T17/stab.data!$U$18</f>
        <v>0</v>
      </c>
      <c r="AH17" s="277">
        <f t="shared" si="105"/>
        <v>1.4907331494990279</v>
      </c>
      <c r="AI17" s="277">
        <f t="shared" si="106"/>
        <v>0.13415855383176631</v>
      </c>
      <c r="AJ17" s="278">
        <f t="shared" si="107"/>
        <v>6.0798794209383935</v>
      </c>
      <c r="AK17" s="278">
        <f t="shared" si="89"/>
        <v>0.31761464852572974</v>
      </c>
      <c r="AL17" s="278">
        <f t="shared" si="90"/>
        <v>2.0954410205012506</v>
      </c>
      <c r="AM17" s="278">
        <f t="shared" si="91"/>
        <v>0</v>
      </c>
      <c r="AN17" s="278">
        <f t="shared" si="92"/>
        <v>1.4820283563955756</v>
      </c>
      <c r="AO17" s="278">
        <f t="shared" si="93"/>
        <v>1.9669377169458775E-2</v>
      </c>
      <c r="AP17" s="278">
        <f t="shared" si="94"/>
        <v>3.0053671764695919</v>
      </c>
      <c r="AQ17" s="278">
        <f t="shared" si="95"/>
        <v>1.6203577161428886</v>
      </c>
      <c r="AR17" s="278">
        <f t="shared" si="96"/>
        <v>0.84139526265488962</v>
      </c>
      <c r="AS17" s="278">
        <f t="shared" si="97"/>
        <v>0.15738542611463091</v>
      </c>
      <c r="AT17" s="278">
        <f t="shared" si="98"/>
        <v>0</v>
      </c>
      <c r="AU17" s="278">
        <f t="shared" si="99"/>
        <v>0</v>
      </c>
      <c r="AV17" s="277">
        <f t="shared" si="108"/>
        <v>15.619138404912412</v>
      </c>
      <c r="AW17" s="277">
        <f t="shared" si="15"/>
        <v>1.9494202724218057</v>
      </c>
      <c r="AX17" s="277">
        <f>IF(SUM(I17:T17)&lt;90," ",CO17*AH17*stab.data!$U$20/13/2)</f>
        <v>7.9664264652485963</v>
      </c>
      <c r="AY17" s="277">
        <f>IF(SUM(I17:T17)&lt;90," ",CQ17*AH17*stab.data!$U$11/13)</f>
        <v>5.0417077878872245</v>
      </c>
      <c r="AZ17" s="277">
        <f t="shared" si="109"/>
        <v>0</v>
      </c>
      <c r="BA17" s="279">
        <f t="shared" si="17"/>
        <v>100.31755452555761</v>
      </c>
      <c r="BB17" s="280">
        <f>IF(SUM(I17:T17)&lt;90," ",EXP('eq. coef.'!$C$104+'eq. coef.'!$C$105*'Amp-TB2 calc'!AJ17+'eq. coef.'!$C$106*'Amp-TB2 calc'!AK17+'eq. coef.'!$C$107*'Amp-TB2 calc'!AL17+'eq. coef.'!$C$108*'Amp-TB2 calc'!AN17+'eq. coef.'!$C$109*'Amp-TB2 calc'!AP17+'eq. coef.'!$C$110*'Amp-TB2 calc'!AQ17+'eq. coef.'!$C$111*'Amp-TB2 calc'!AR17+'eq. coef.'!$C$112*'Amp-TB2 calc'!AS17))</f>
        <v>1083.552784738828</v>
      </c>
      <c r="BC17" s="281">
        <f>IF(SUM(I17:T17)&lt;90," ",EXP('eq. coef.'!$C$176+'eq. coef.'!$C$177*'Amp-TB2 calc'!AJ17+'eq. coef.'!$C$178*'Amp-TB2 calc'!AK17+'eq. coef.'!$C$179*'Amp-TB2 calc'!AL17+'eq. coef.'!$C$180*'Amp-TB2 calc'!AN17+'eq. coef.'!$C$181*'Amp-TB2 calc'!AP17+'eq. coef.'!$C$182*'Amp-TB2 calc'!AQ17+'eq. coef.'!$C$183*'Amp-TB2 calc'!AR17+'eq. coef.'!$C$184*'Amp-TB2 calc'!AS17))</f>
        <v>401.71095226010306</v>
      </c>
      <c r="BD17" s="281">
        <f>IF(SUM(I17:T17)&lt;90," ",('eq. coef.'!$C$234+'eq. coef.'!$C$235*'Amp-TB2 calc'!AJ17+'eq. coef.'!$C$236*'Amp-TB2 calc'!AK17+'eq. coef.'!$C$237*'Amp-TB2 calc'!AL17+'eq. coef.'!$C$238*'Amp-TB2 calc'!AN17+'eq. coef.'!$C$239*'Amp-TB2 calc'!AP17+'eq. coef.'!$C$240*'Amp-TB2 calc'!AQ17+'eq. coef.'!$C$241*'Amp-TB2 calc'!AR17+'eq. coef.'!$C$242*'Amp-TB2 calc'!AS17))</f>
        <v>440.62636693791171</v>
      </c>
      <c r="BE17" s="281">
        <f>IF(SUM(I17:T17)&lt;90," ",('eq. coef.'!$C$270+'eq. coef.'!$C$271*'Amp-TB2 calc'!AJ17+'eq. coef.'!$C$272*'Amp-TB2 calc'!AK17+'eq. coef.'!$C$273*'Amp-TB2 calc'!AL17+'eq. coef.'!$C$274*'Amp-TB2 calc'!AN17+'eq. coef.'!$C$275*'Amp-TB2 calc'!AP17+'eq. coef.'!$C$276*'Amp-TB2 calc'!AQ17+'eq. coef.'!$C$277*'Amp-TB2 calc'!AR17+'eq. coef.'!$C$278*'Amp-TB2 calc'!AS17))</f>
        <v>1199.4143786036998</v>
      </c>
      <c r="BF17" s="281">
        <f>IF(SUM(I17:T17)&lt;90," ",EXP('eq. coef.'!$C$328+'eq. coef.'!$C$329*'Amp-TB2 calc'!AJ17+'eq. coef.'!$C$330*'Amp-TB2 calc'!AK17+'eq. coef.'!$C$331*'Amp-TB2 calc'!AL17+'eq. coef.'!$C$332*'Amp-TB2 calc'!AN17+'eq. coef.'!$C$333*'Amp-TB2 calc'!AP17+'eq. coef.'!$C$334*'Amp-TB2 calc'!AQ17+'eq. coef.'!$C$335*'Amp-TB2 calc'!AR17+'eq. coef.'!$C$336*'Amp-TB2 calc'!AS17))</f>
        <v>1104.1458563601457</v>
      </c>
      <c r="BG17" s="282" t="str">
        <f t="shared" si="56"/>
        <v>ok</v>
      </c>
      <c r="BH17" s="385" t="str">
        <f t="shared" si="57"/>
        <v>high-Na2O</v>
      </c>
      <c r="BI17" s="385" t="str">
        <f t="shared" si="58"/>
        <v>ok</v>
      </c>
      <c r="BJ17" s="281">
        <f t="shared" si="18"/>
        <v>1.8826241635340506</v>
      </c>
      <c r="BK17" s="283">
        <f t="shared" si="19"/>
        <v>-1.90051393078015E-2</v>
      </c>
      <c r="BL17" s="281">
        <f t="shared" si="20"/>
        <v>797.70342634359667</v>
      </c>
      <c r="BM17" s="284" t="str">
        <f t="shared" si="21"/>
        <v>OK</v>
      </c>
      <c r="BN17" s="285">
        <f>IF(SUM(I17:T17)&lt;90," ",'eq. coef.'!$C$360+'eq. coef.'!$C$361*'Amp-TB2 calc'!AJ17+'eq. coef.'!$C$362*'Amp-TB2 calc'!AK17+'eq. coef.'!$C$363*'Amp-TB2 calc'!AL17+'eq. coef.'!$C$364*'Amp-TB2 calc'!AN17+'eq. coef.'!$C$365*'Amp-TB2 calc'!AP17+'eq. coef.'!$C$366*'Amp-TB2 calc'!AQ17+'eq. coef.'!$C$367*'Amp-TB2 calc'!AR17+'eq. coef.'!$C$368*'Amp-TB2 calc'!AS17+'eq. coef.'!$C$369*LN(BQ17))</f>
        <v>1043.9599353575354</v>
      </c>
      <c r="BO17" s="286">
        <f t="shared" si="22"/>
        <v>-6.0400646424645856</v>
      </c>
      <c r="BP17" s="286">
        <f t="shared" si="110"/>
        <v>36.482380885150846</v>
      </c>
      <c r="BQ17" s="287">
        <f t="shared" si="59"/>
        <v>1104.1458563601457</v>
      </c>
      <c r="BR17" s="281" t="str">
        <f t="shared" si="24"/>
        <v>P1e</v>
      </c>
      <c r="BS17" s="283">
        <f t="shared" si="25"/>
        <v>10.414585636014566</v>
      </c>
      <c r="BT17" s="283">
        <f t="shared" si="111"/>
        <v>10.414585636014566</v>
      </c>
      <c r="BU17" s="283">
        <f t="shared" si="112"/>
        <v>108.46359396988092</v>
      </c>
      <c r="BV17" s="281">
        <f t="shared" si="28"/>
        <v>104.14585636014567</v>
      </c>
      <c r="BW17" s="288"/>
      <c r="BX17" s="289">
        <f>IF(SUM(I17:T17)&lt;90," ",'eq. coef.'!$B$1128*'Amp-TB2 calc'!CH17+'eq. coef.'!$B$1129*'Amp-TB2 calc'!CL17+'eq. coef.'!$B$1130*'Amp-TB2 calc'!CM17+'eq. coef.'!$B$1131*'Amp-TB2 calc'!CO17+'eq. coef.'!$B$1132*'Amp-TB2 calc'!CP17+'eq. coef.'!$B$1133*'Amp-TB2 calc'!CQ17+'eq. coef.'!$B$1134*'Amp-TB2 calc'!CR17+'eq. coef.'!$B$1135*'Amp-TB2 calc'!CU17+'eq. coef.'!$B$1135*'Amp-TB2 calc'!CY17+'eq. coef.'!$B$1137*'Amp-TB2 calc'!CZ17)</f>
        <v>2.1183663799014347</v>
      </c>
      <c r="BY17" s="290"/>
      <c r="BZ17" s="291"/>
      <c r="CA17" s="290">
        <f t="shared" si="29"/>
        <v>-7.1858365163051054</v>
      </c>
      <c r="CB17" s="289">
        <f>IF(SUM(I17:T17)&lt;90," ",EXP('eq. coef.'!$B$1156*'Amp-TB2 calc'!CH17+'eq. coef.'!$B$1157*'Amp-TB2 calc'!CL17+'eq. coef.'!$B$1158*'Amp-TB2 calc'!CM17+'eq. coef.'!$B$1159*'Amp-TB2 calc'!CO17+'eq. coef.'!$B$1160*'Amp-TB2 calc'!CP17+'eq. coef.'!$B$1161*'Amp-TB2 calc'!CQ17+'eq. coef.'!$B$1162*'Amp-TB2 calc'!CR17+'eq. coef.'!$B$1163*'Amp-TB2 calc'!CU17+'eq. coef.'!$B$1164*'Amp-TB2 calc'!CY17+'eq. coef.'!$B$1165*'Amp-TB2 calc'!CZ17))</f>
        <v>4.6287634848139021</v>
      </c>
      <c r="CC17" s="283"/>
      <c r="CD17" s="283"/>
      <c r="CE17" s="282" t="str">
        <f t="shared" si="30"/>
        <v>calc-alkaline</v>
      </c>
      <c r="CF17" s="282" t="str">
        <f t="shared" si="31"/>
        <v>Mg-hastingsite</v>
      </c>
      <c r="CG17" s="278">
        <f t="shared" si="60"/>
        <v>6.0798794209383935</v>
      </c>
      <c r="CH17" s="278">
        <f t="shared" si="61"/>
        <v>1.9201205790616065</v>
      </c>
      <c r="CI17" s="278">
        <f t="shared" si="32"/>
        <v>0</v>
      </c>
      <c r="CJ17" s="278">
        <f t="shared" si="33"/>
        <v>8</v>
      </c>
      <c r="CK17" s="278"/>
      <c r="CL17" s="278">
        <f t="shared" si="34"/>
        <v>0.17532044143964409</v>
      </c>
      <c r="CM17" s="278">
        <f t="shared" si="35"/>
        <v>0.31761464852572974</v>
      </c>
      <c r="CN17" s="278">
        <f t="shared" si="36"/>
        <v>0</v>
      </c>
      <c r="CO17" s="278">
        <f t="shared" si="62"/>
        <v>0.87007471951520898</v>
      </c>
      <c r="CP17" s="278">
        <f t="shared" si="37"/>
        <v>3.0053671764695919</v>
      </c>
      <c r="CQ17" s="278">
        <f t="shared" si="63"/>
        <v>0.61195363688036664</v>
      </c>
      <c r="CR17" s="278">
        <f t="shared" si="38"/>
        <v>1.9669377169458775E-2</v>
      </c>
      <c r="CS17" s="278">
        <f t="shared" si="39"/>
        <v>5</v>
      </c>
      <c r="CT17" s="278"/>
      <c r="CU17" s="278">
        <f t="shared" si="40"/>
        <v>1.6203577161428886</v>
      </c>
      <c r="CV17" s="278">
        <f t="shared" si="41"/>
        <v>0.37964228385711141</v>
      </c>
      <c r="CW17" s="278">
        <f t="shared" si="42"/>
        <v>2</v>
      </c>
      <c r="CX17" s="278"/>
      <c r="CY17" s="278">
        <f t="shared" si="43"/>
        <v>0.46175297879777821</v>
      </c>
      <c r="CZ17" s="278">
        <f t="shared" si="44"/>
        <v>0.15738542611463091</v>
      </c>
      <c r="DA17" s="278">
        <f t="shared" si="45"/>
        <v>0.61913840491240912</v>
      </c>
      <c r="DB17" s="278"/>
      <c r="DC17" s="278">
        <f t="shared" si="46"/>
        <v>2</v>
      </c>
      <c r="DD17" s="278">
        <f t="shared" si="47"/>
        <v>0</v>
      </c>
      <c r="DE17" s="278">
        <f t="shared" si="48"/>
        <v>0</v>
      </c>
      <c r="DF17" s="278">
        <f t="shared" si="49"/>
        <v>2</v>
      </c>
      <c r="DG17" s="283">
        <f t="shared" si="113"/>
        <v>45.129925280484791</v>
      </c>
      <c r="DH17" s="283"/>
      <c r="DI17" s="277">
        <f t="shared" si="51"/>
        <v>0.83082682779423056</v>
      </c>
      <c r="DJ17" s="277">
        <f t="shared" si="52"/>
        <v>0.66973529622219152</v>
      </c>
      <c r="DK17" s="277">
        <f t="shared" si="53"/>
        <v>8.366756197113373E-2</v>
      </c>
      <c r="DL17" s="278">
        <f t="shared" si="54"/>
        <v>2.0954410205012506</v>
      </c>
      <c r="DM17" s="366"/>
    </row>
    <row r="18" spans="1:117" s="142" customFormat="1" x14ac:dyDescent="0.25">
      <c r="A18" s="253" t="s">
        <v>549</v>
      </c>
      <c r="B18" s="249" t="s">
        <v>82</v>
      </c>
      <c r="C18" s="249">
        <v>945</v>
      </c>
      <c r="D18" s="249">
        <v>400.2</v>
      </c>
      <c r="E18" s="254">
        <v>6.9</v>
      </c>
      <c r="F18" s="254">
        <v>1.2</v>
      </c>
      <c r="G18" s="254">
        <v>-9.8418626030969314</v>
      </c>
      <c r="H18" s="254"/>
      <c r="I18" s="234">
        <v>43.8</v>
      </c>
      <c r="J18" s="141">
        <v>1.87</v>
      </c>
      <c r="K18" s="141">
        <v>11.9</v>
      </c>
      <c r="L18" s="141"/>
      <c r="M18" s="141">
        <v>12.2</v>
      </c>
      <c r="N18" s="141">
        <v>0.14000000000000001</v>
      </c>
      <c r="O18" s="141">
        <v>14.1</v>
      </c>
      <c r="P18" s="141">
        <v>11.2</v>
      </c>
      <c r="Q18" s="141">
        <v>2.17</v>
      </c>
      <c r="R18" s="141">
        <v>0.33</v>
      </c>
      <c r="S18" s="141"/>
      <c r="T18" s="141"/>
      <c r="U18" s="276">
        <f t="shared" si="104"/>
        <v>97.71</v>
      </c>
      <c r="V18" s="277">
        <f>I18/stab.data!$U$7</f>
        <v>0.72897942879968036</v>
      </c>
      <c r="W18" s="277">
        <f>J18/stab.data!$U$8</f>
        <v>2.3404841172494934E-2</v>
      </c>
      <c r="X18" s="277">
        <f>K18*2/stab.data!$U$9</f>
        <v>0.23342258314453568</v>
      </c>
      <c r="Y18" s="277">
        <f>L18*2/stab.data!$U$10</f>
        <v>0</v>
      </c>
      <c r="Z18" s="277">
        <f>M18/stab.data!$U$11</f>
        <v>0.16980764412771759</v>
      </c>
      <c r="AA18" s="277">
        <f>N18/stab.data!$U$12</f>
        <v>1.9735821926498164E-3</v>
      </c>
      <c r="AB18" s="277">
        <f>O18/stab.data!$U$13</f>
        <v>0.34984120682810638</v>
      </c>
      <c r="AC18" s="277">
        <f>P18/stab.data!$U$14</f>
        <v>0.19971825460511064</v>
      </c>
      <c r="AD18" s="277">
        <f>Q18*2/stab.data!$U$15</f>
        <v>7.0023717710837541E-2</v>
      </c>
      <c r="AE18" s="277">
        <f>R18*2/stab.data!$U$16</f>
        <v>7.0067413344657367E-3</v>
      </c>
      <c r="AF18" s="277">
        <f>S18/stab.data!$U$17</f>
        <v>0</v>
      </c>
      <c r="AG18" s="277">
        <f>T18/stab.data!$U$18</f>
        <v>0</v>
      </c>
      <c r="AH18" s="277">
        <f t="shared" si="105"/>
        <v>1.507429286265185</v>
      </c>
      <c r="AI18" s="277">
        <f t="shared" si="106"/>
        <v>0.13082920154579747</v>
      </c>
      <c r="AJ18" s="278">
        <f t="shared" si="107"/>
        <v>6.2866846629173887</v>
      </c>
      <c r="AK18" s="278">
        <f t="shared" si="89"/>
        <v>0.20184226087067583</v>
      </c>
      <c r="AL18" s="278">
        <f t="shared" si="90"/>
        <v>2.0130254921590662</v>
      </c>
      <c r="AM18" s="278">
        <f t="shared" si="91"/>
        <v>0</v>
      </c>
      <c r="AN18" s="278">
        <f t="shared" si="92"/>
        <v>1.4644132190967585</v>
      </c>
      <c r="AO18" s="278">
        <f t="shared" si="93"/>
        <v>1.7020080967124148E-2</v>
      </c>
      <c r="AP18" s="278">
        <f t="shared" si="94"/>
        <v>3.0170142839889844</v>
      </c>
      <c r="AQ18" s="278">
        <f t="shared" si="95"/>
        <v>1.7223609316355646</v>
      </c>
      <c r="AR18" s="278">
        <f t="shared" si="96"/>
        <v>0.60388128221674198</v>
      </c>
      <c r="AS18" s="278">
        <f t="shared" si="97"/>
        <v>6.0425811132894872E-2</v>
      </c>
      <c r="AT18" s="278">
        <f t="shared" si="98"/>
        <v>0</v>
      </c>
      <c r="AU18" s="278">
        <f t="shared" si="99"/>
        <v>0</v>
      </c>
      <c r="AV18" s="277">
        <f t="shared" si="108"/>
        <v>15.3866680249852</v>
      </c>
      <c r="AW18" s="277">
        <f t="shared" si="15"/>
        <v>1.9712536820390882</v>
      </c>
      <c r="AX18" s="277">
        <f>IF(SUM(I18:T18)&lt;90," ",CO18*AH18*stab.data!$U$20/13/2)</f>
        <v>8.3409713313857736</v>
      </c>
      <c r="AY18" s="277">
        <f>IF(SUM(I18:T18)&lt;90," ",CQ18*AH18*stab.data!$U$11/13)</f>
        <v>4.694687536871303</v>
      </c>
      <c r="AZ18" s="277">
        <f t="shared" si="109"/>
        <v>0</v>
      </c>
      <c r="BA18" s="279">
        <f t="shared" si="17"/>
        <v>100.51691255029615</v>
      </c>
      <c r="BB18" s="280">
        <f>IF(SUM(I18:T18)&lt;90," ",EXP('eq. coef.'!$C$104+'eq. coef.'!$C$105*'Amp-TB2 calc'!AJ18+'eq. coef.'!$C$106*'Amp-TB2 calc'!AK18+'eq. coef.'!$C$107*'Amp-TB2 calc'!AL18+'eq. coef.'!$C$108*'Amp-TB2 calc'!AN18+'eq. coef.'!$C$109*'Amp-TB2 calc'!AP18+'eq. coef.'!$C$110*'Amp-TB2 calc'!AQ18+'eq. coef.'!$C$111*'Amp-TB2 calc'!AR18+'eq. coef.'!$C$112*'Amp-TB2 calc'!AS18))</f>
        <v>367.26767404039674</v>
      </c>
      <c r="BC18" s="281">
        <f>IF(SUM(I18:T18)&lt;90," ",EXP('eq. coef.'!$C$176+'eq. coef.'!$C$177*'Amp-TB2 calc'!AJ18+'eq. coef.'!$C$178*'Amp-TB2 calc'!AK18+'eq. coef.'!$C$179*'Amp-TB2 calc'!AL18+'eq. coef.'!$C$180*'Amp-TB2 calc'!AN18+'eq. coef.'!$C$181*'Amp-TB2 calc'!AP18+'eq. coef.'!$C$182*'Amp-TB2 calc'!AQ18+'eq. coef.'!$C$183*'Amp-TB2 calc'!AR18+'eq. coef.'!$C$184*'Amp-TB2 calc'!AS18))</f>
        <v>338.39998288654766</v>
      </c>
      <c r="BD18" s="281">
        <f>IF(SUM(I18:T18)&lt;90," ",('eq. coef.'!$C$234+'eq. coef.'!$C$235*'Amp-TB2 calc'!AJ18+'eq. coef.'!$C$236*'Amp-TB2 calc'!AK18+'eq. coef.'!$C$237*'Amp-TB2 calc'!AL18+'eq. coef.'!$C$238*'Amp-TB2 calc'!AN18+'eq. coef.'!$C$239*'Amp-TB2 calc'!AP18+'eq. coef.'!$C$240*'Amp-TB2 calc'!AQ18+'eq. coef.'!$C$241*'Amp-TB2 calc'!AR18+'eq. coef.'!$C$242*'Amp-TB2 calc'!AS18))</f>
        <v>344.52242884129316</v>
      </c>
      <c r="BE18" s="281">
        <f>IF(SUM(I18:T18)&lt;90," ",('eq. coef.'!$C$270+'eq. coef.'!$C$271*'Amp-TB2 calc'!AJ18+'eq. coef.'!$C$272*'Amp-TB2 calc'!AK18+'eq. coef.'!$C$273*'Amp-TB2 calc'!AL18+'eq. coef.'!$C$274*'Amp-TB2 calc'!AN18+'eq. coef.'!$C$275*'Amp-TB2 calc'!AP18+'eq. coef.'!$C$276*'Amp-TB2 calc'!AQ18+'eq. coef.'!$C$277*'Amp-TB2 calc'!AR18+'eq. coef.'!$C$278*'Amp-TB2 calc'!AS18))</f>
        <v>336.83146679578499</v>
      </c>
      <c r="BF18" s="281">
        <f>IF(SUM(I18:T18)&lt;90," ",EXP('eq. coef.'!$C$328+'eq. coef.'!$C$329*'Amp-TB2 calc'!AJ18+'eq. coef.'!$C$330*'Amp-TB2 calc'!AK18+'eq. coef.'!$C$331*'Amp-TB2 calc'!AL18+'eq. coef.'!$C$332*'Amp-TB2 calc'!AN18+'eq. coef.'!$C$333*'Amp-TB2 calc'!AP18+'eq. coef.'!$C$334*'Amp-TB2 calc'!AQ18+'eq. coef.'!$C$335*'Amp-TB2 calc'!AR18+'eq. coef.'!$C$336*'Amp-TB2 calc'!AS18))</f>
        <v>655.18798964385428</v>
      </c>
      <c r="BG18" s="282" t="str">
        <f t="shared" si="56"/>
        <v>ok</v>
      </c>
      <c r="BH18" s="385" t="str">
        <f t="shared" si="57"/>
        <v>ok</v>
      </c>
      <c r="BI18" s="385" t="str">
        <f t="shared" si="58"/>
        <v>ok</v>
      </c>
      <c r="BJ18" s="281">
        <f t="shared" si="18"/>
        <v>7.2824655261572904</v>
      </c>
      <c r="BK18" s="283">
        <f t="shared" si="19"/>
        <v>-0.78395223961853067</v>
      </c>
      <c r="BL18" s="281">
        <f t="shared" si="20"/>
        <v>-1.568516090762671</v>
      </c>
      <c r="BM18" s="284" t="str">
        <f t="shared" si="21"/>
        <v>OK</v>
      </c>
      <c r="BN18" s="285">
        <f>IF(SUM(I18:T18)&lt;90," ",'eq. coef.'!$C$360+'eq. coef.'!$C$361*'Amp-TB2 calc'!AJ18+'eq. coef.'!$C$362*'Amp-TB2 calc'!AK18+'eq. coef.'!$C$363*'Amp-TB2 calc'!AL18+'eq. coef.'!$C$364*'Amp-TB2 calc'!AN18+'eq. coef.'!$C$365*'Amp-TB2 calc'!AP18+'eq. coef.'!$C$366*'Amp-TB2 calc'!AQ18+'eq. coef.'!$C$367*'Amp-TB2 calc'!AR18+'eq. coef.'!$C$368*'Amp-TB2 calc'!AS18+'eq. coef.'!$C$369*LN(BQ18))</f>
        <v>901.64051147535531</v>
      </c>
      <c r="BO18" s="286">
        <f t="shared" si="22"/>
        <v>-43.359488524644689</v>
      </c>
      <c r="BP18" s="286">
        <f t="shared" si="110"/>
        <v>1880.0452451187946</v>
      </c>
      <c r="BQ18" s="287">
        <f t="shared" si="59"/>
        <v>341.46120586392044</v>
      </c>
      <c r="BR18" s="281" t="str">
        <f t="shared" si="24"/>
        <v>P1b_c</v>
      </c>
      <c r="BS18" s="283">
        <f t="shared" si="25"/>
        <v>-14.677359854092842</v>
      </c>
      <c r="BT18" s="283">
        <f t="shared" si="111"/>
        <v>14.677359854092842</v>
      </c>
      <c r="BU18" s="283">
        <f t="shared" si="112"/>
        <v>215.42489228653625</v>
      </c>
      <c r="BV18" s="281">
        <f t="shared" si="28"/>
        <v>-58.738794136079548</v>
      </c>
      <c r="BW18" s="288"/>
      <c r="BX18" s="289">
        <f>IF(SUM(I18:T18)&lt;90," ",'eq. coef.'!$B$1128*'Amp-TB2 calc'!CH18+'eq. coef.'!$B$1129*'Amp-TB2 calc'!CL18+'eq. coef.'!$B$1130*'Amp-TB2 calc'!CM18+'eq. coef.'!$B$1131*'Amp-TB2 calc'!CO18+'eq. coef.'!$B$1132*'Amp-TB2 calc'!CP18+'eq. coef.'!$B$1133*'Amp-TB2 calc'!CQ18+'eq. coef.'!$B$1134*'Amp-TB2 calc'!CR18+'eq. coef.'!$B$1135*'Amp-TB2 calc'!CU18+'eq. coef.'!$B$1135*'Amp-TB2 calc'!CY18+'eq. coef.'!$B$1137*'Amp-TB2 calc'!CZ18)</f>
        <v>1.3066603245698019</v>
      </c>
      <c r="BY18" s="290">
        <f>IF(SUM(I18:T18)&lt;90," ",BX18-F18)</f>
        <v>0.1066603245698019</v>
      </c>
      <c r="BZ18" s="291">
        <f>IF(SUM(I18:T18)&lt;90," ",(BX18-F18)^2)</f>
        <v>1.1376424837335487E-2</v>
      </c>
      <c r="CA18" s="290">
        <f t="shared" si="29"/>
        <v>-10.492112130147881</v>
      </c>
      <c r="CB18" s="289">
        <f>IF(SUM(I18:T18)&lt;90," ",EXP('eq. coef.'!$B$1156*'Amp-TB2 calc'!CH18+'eq. coef.'!$B$1157*'Amp-TB2 calc'!CL18+'eq. coef.'!$B$1158*'Amp-TB2 calc'!CM18+'eq. coef.'!$B$1159*'Amp-TB2 calc'!CO18+'eq. coef.'!$B$1160*'Amp-TB2 calc'!CP18+'eq. coef.'!$B$1161*'Amp-TB2 calc'!CQ18+'eq. coef.'!$B$1162*'Amp-TB2 calc'!CR18+'eq. coef.'!$B$1163*'Amp-TB2 calc'!CU18+'eq. coef.'!$B$1164*'Amp-TB2 calc'!CY18+'eq. coef.'!$B$1165*'Amp-TB2 calc'!CZ18))</f>
        <v>7.0062735049271856</v>
      </c>
      <c r="CC18" s="283">
        <f>IF(SUM(I18:T18)&lt;90," ",CB18-E18)</f>
        <v>0.10627350492718524</v>
      </c>
      <c r="CD18" s="283">
        <f>IF(SUM(I18:T18)&lt;90," ",(CC18*100/E18)^2)</f>
        <v>2.3722028669414961</v>
      </c>
      <c r="CE18" s="282" t="str">
        <f t="shared" si="30"/>
        <v>calc-alkaline</v>
      </c>
      <c r="CF18" s="282" t="str">
        <f t="shared" si="31"/>
        <v>Tschermakitic pargasite</v>
      </c>
      <c r="CG18" s="278">
        <f t="shared" si="60"/>
        <v>6.2866846629173887</v>
      </c>
      <c r="CH18" s="278">
        <f t="shared" si="61"/>
        <v>1.7133153370826113</v>
      </c>
      <c r="CI18" s="278">
        <f t="shared" si="32"/>
        <v>0</v>
      </c>
      <c r="CJ18" s="278">
        <f t="shared" si="33"/>
        <v>8</v>
      </c>
      <c r="CK18" s="278"/>
      <c r="CL18" s="278">
        <f t="shared" si="34"/>
        <v>0.29971015507645493</v>
      </c>
      <c r="CM18" s="278">
        <f t="shared" si="35"/>
        <v>0.20184226087067583</v>
      </c>
      <c r="CN18" s="278">
        <f t="shared" si="36"/>
        <v>0</v>
      </c>
      <c r="CO18" s="278">
        <f t="shared" si="62"/>
        <v>0.90089170364404225</v>
      </c>
      <c r="CP18" s="278">
        <f t="shared" si="37"/>
        <v>3.0170142839889844</v>
      </c>
      <c r="CQ18" s="278">
        <f t="shared" si="63"/>
        <v>0.56352151545271623</v>
      </c>
      <c r="CR18" s="278">
        <f t="shared" si="38"/>
        <v>1.7020080967124148E-2</v>
      </c>
      <c r="CS18" s="278">
        <f t="shared" si="39"/>
        <v>4.9999999999999973</v>
      </c>
      <c r="CT18" s="278"/>
      <c r="CU18" s="278">
        <f t="shared" si="40"/>
        <v>1.7223609316355646</v>
      </c>
      <c r="CV18" s="278">
        <f t="shared" si="41"/>
        <v>0.27763906836443542</v>
      </c>
      <c r="CW18" s="278">
        <f t="shared" si="42"/>
        <v>2</v>
      </c>
      <c r="CX18" s="278"/>
      <c r="CY18" s="278">
        <f t="shared" si="43"/>
        <v>0.32624221385230656</v>
      </c>
      <c r="CZ18" s="278">
        <f t="shared" si="44"/>
        <v>6.0425811132894872E-2</v>
      </c>
      <c r="DA18" s="278">
        <f t="shared" si="45"/>
        <v>0.38666802498520142</v>
      </c>
      <c r="DB18" s="278"/>
      <c r="DC18" s="278">
        <f t="shared" si="46"/>
        <v>2</v>
      </c>
      <c r="DD18" s="278">
        <f t="shared" si="47"/>
        <v>0</v>
      </c>
      <c r="DE18" s="278">
        <f t="shared" si="48"/>
        <v>0</v>
      </c>
      <c r="DF18" s="278">
        <f t="shared" si="49"/>
        <v>2</v>
      </c>
      <c r="DG18" s="283">
        <f t="shared" si="113"/>
        <v>45.099108296355958</v>
      </c>
      <c r="DH18" s="283"/>
      <c r="DI18" s="277">
        <f t="shared" si="51"/>
        <v>0.84261531038438886</v>
      </c>
      <c r="DJ18" s="277">
        <f t="shared" si="52"/>
        <v>0.67322617222114645</v>
      </c>
      <c r="DK18" s="277">
        <f t="shared" si="53"/>
        <v>0.14888542457303977</v>
      </c>
      <c r="DL18" s="278">
        <f t="shared" si="54"/>
        <v>2.0130254921590662</v>
      </c>
      <c r="DM18" s="367"/>
    </row>
    <row r="19" spans="1:117" s="142" customFormat="1" x14ac:dyDescent="0.25">
      <c r="A19" s="253" t="s">
        <v>549</v>
      </c>
      <c r="B19" s="249" t="s">
        <v>85</v>
      </c>
      <c r="C19" s="249">
        <v>949</v>
      </c>
      <c r="D19" s="249">
        <v>398.8</v>
      </c>
      <c r="E19" s="254">
        <v>6.8</v>
      </c>
      <c r="F19" s="254"/>
      <c r="G19" s="254"/>
      <c r="H19" s="254"/>
      <c r="I19" s="234">
        <v>42</v>
      </c>
      <c r="J19" s="141">
        <v>2.65</v>
      </c>
      <c r="K19" s="141">
        <v>12.2</v>
      </c>
      <c r="L19" s="141"/>
      <c r="M19" s="141">
        <v>15</v>
      </c>
      <c r="N19" s="141">
        <v>0.31</v>
      </c>
      <c r="O19" s="141">
        <v>12.2</v>
      </c>
      <c r="P19" s="141">
        <v>10.7</v>
      </c>
      <c r="Q19" s="141">
        <v>2.31</v>
      </c>
      <c r="R19" s="141">
        <v>0.37</v>
      </c>
      <c r="S19" s="141"/>
      <c r="T19" s="141"/>
      <c r="U19" s="276">
        <f t="shared" si="104"/>
        <v>97.740000000000009</v>
      </c>
      <c r="V19" s="277">
        <f>I19/stab.data!$U$7</f>
        <v>0.69902137008188536</v>
      </c>
      <c r="W19" s="277">
        <f>J19/stab.data!$U$8</f>
        <v>3.3167288292573031E-2</v>
      </c>
      <c r="X19" s="277">
        <f>K19*2/stab.data!$U$9</f>
        <v>0.2393071860809525</v>
      </c>
      <c r="Y19" s="277">
        <f>L19*2/stab.data!$U$10</f>
        <v>0</v>
      </c>
      <c r="Z19" s="277">
        <f>M19/stab.data!$U$11</f>
        <v>0.20877989032096428</v>
      </c>
      <c r="AA19" s="277">
        <f>N19/stab.data!$U$12</f>
        <v>4.3700748551531643E-3</v>
      </c>
      <c r="AB19" s="277">
        <f>O19/stab.data!$U$13</f>
        <v>0.30269948392219131</v>
      </c>
      <c r="AC19" s="277">
        <f>P19/stab.data!$U$14</f>
        <v>0.19080226109595391</v>
      </c>
      <c r="AD19" s="277">
        <f>Q19*2/stab.data!$U$15</f>
        <v>7.4541376917988358E-2</v>
      </c>
      <c r="AE19" s="277">
        <f>R19*2/stab.data!$U$16</f>
        <v>7.8560433144009775E-3</v>
      </c>
      <c r="AF19" s="277">
        <f>S19/stab.data!$U$17</f>
        <v>0</v>
      </c>
      <c r="AG19" s="277">
        <f>T19/stab.data!$U$18</f>
        <v>0</v>
      </c>
      <c r="AH19" s="277">
        <f t="shared" si="105"/>
        <v>1.4873452935537195</v>
      </c>
      <c r="AI19" s="277">
        <f t="shared" si="106"/>
        <v>0.13592790272056723</v>
      </c>
      <c r="AJ19" s="278">
        <f t="shared" si="107"/>
        <v>6.1097297651389644</v>
      </c>
      <c r="AK19" s="278">
        <f t="shared" si="89"/>
        <v>0.28989552706570376</v>
      </c>
      <c r="AL19" s="278">
        <f t="shared" si="90"/>
        <v>2.0916416870619701</v>
      </c>
      <c r="AM19" s="278">
        <f t="shared" si="91"/>
        <v>0</v>
      </c>
      <c r="AN19" s="278">
        <f t="shared" si="92"/>
        <v>1.8248207635011466</v>
      </c>
      <c r="AO19" s="278">
        <f t="shared" si="93"/>
        <v>3.8196223407714877E-2</v>
      </c>
      <c r="AP19" s="278">
        <f t="shared" si="94"/>
        <v>2.6457160338245025</v>
      </c>
      <c r="AQ19" s="278">
        <f t="shared" si="95"/>
        <v>1.6676890060416987</v>
      </c>
      <c r="AR19" s="278">
        <f t="shared" si="96"/>
        <v>0.65152181146754629</v>
      </c>
      <c r="AS19" s="278">
        <f t="shared" si="97"/>
        <v>6.8664998995086449E-2</v>
      </c>
      <c r="AT19" s="278">
        <f t="shared" si="98"/>
        <v>0</v>
      </c>
      <c r="AU19" s="278">
        <f t="shared" si="99"/>
        <v>0</v>
      </c>
      <c r="AV19" s="277">
        <f t="shared" si="108"/>
        <v>15.387875816504332</v>
      </c>
      <c r="AW19" s="277">
        <f t="shared" si="15"/>
        <v>1.9449899992625563</v>
      </c>
      <c r="AX19" s="277">
        <f>IF(SUM(I19:T19)&lt;90," ",CO19*AH19*stab.data!$U$20/13/2)</f>
        <v>9.6243436838329686</v>
      </c>
      <c r="AY19" s="277">
        <f>IF(SUM(I19:T19)&lt;90," ",CQ19*AH19*stab.data!$U$11/13)</f>
        <v>6.3398927139455132</v>
      </c>
      <c r="AZ19" s="277">
        <f t="shared" si="109"/>
        <v>0</v>
      </c>
      <c r="BA19" s="279">
        <f t="shared" si="17"/>
        <v>100.64922639704105</v>
      </c>
      <c r="BB19" s="280">
        <f>IF(SUM(I19:T19)&lt;90," ",EXP('eq. coef.'!$C$104+'eq. coef.'!$C$105*'Amp-TB2 calc'!AJ19+'eq. coef.'!$C$106*'Amp-TB2 calc'!AK19+'eq. coef.'!$C$107*'Amp-TB2 calc'!AL19+'eq. coef.'!$C$108*'Amp-TB2 calc'!AN19+'eq. coef.'!$C$109*'Amp-TB2 calc'!AP19+'eq. coef.'!$C$110*'Amp-TB2 calc'!AQ19+'eq. coef.'!$C$111*'Amp-TB2 calc'!AR19+'eq. coef.'!$C$112*'Amp-TB2 calc'!AS19))</f>
        <v>512.50013956782743</v>
      </c>
      <c r="BC19" s="281">
        <f>IF(SUM(I19:T19)&lt;90," ",EXP('eq. coef.'!$C$176+'eq. coef.'!$C$177*'Amp-TB2 calc'!AJ19+'eq. coef.'!$C$178*'Amp-TB2 calc'!AK19+'eq. coef.'!$C$179*'Amp-TB2 calc'!AL19+'eq. coef.'!$C$180*'Amp-TB2 calc'!AN19+'eq. coef.'!$C$181*'Amp-TB2 calc'!AP19+'eq. coef.'!$C$182*'Amp-TB2 calc'!AQ19+'eq. coef.'!$C$183*'Amp-TB2 calc'!AR19+'eq. coef.'!$C$184*'Amp-TB2 calc'!AS19))</f>
        <v>378.69426118005066</v>
      </c>
      <c r="BD19" s="281">
        <f>IF(SUM(I19:T19)&lt;90," ",('eq. coef.'!$C$234+'eq. coef.'!$C$235*'Amp-TB2 calc'!AJ19+'eq. coef.'!$C$236*'Amp-TB2 calc'!AK19+'eq. coef.'!$C$237*'Amp-TB2 calc'!AL19+'eq. coef.'!$C$238*'Amp-TB2 calc'!AN19+'eq. coef.'!$C$239*'Amp-TB2 calc'!AP19+'eq. coef.'!$C$240*'Amp-TB2 calc'!AQ19+'eq. coef.'!$C$241*'Amp-TB2 calc'!AR19+'eq. coef.'!$C$242*'Amp-TB2 calc'!AS19))</f>
        <v>410.62130577484993</v>
      </c>
      <c r="BE19" s="281">
        <f>IF(SUM(I19:T19)&lt;90," ",('eq. coef.'!$C$270+'eq. coef.'!$C$271*'Amp-TB2 calc'!AJ19+'eq. coef.'!$C$272*'Amp-TB2 calc'!AK19+'eq. coef.'!$C$273*'Amp-TB2 calc'!AL19+'eq. coef.'!$C$274*'Amp-TB2 calc'!AN19+'eq. coef.'!$C$275*'Amp-TB2 calc'!AP19+'eq. coef.'!$C$276*'Amp-TB2 calc'!AQ19+'eq. coef.'!$C$277*'Amp-TB2 calc'!AR19+'eq. coef.'!$C$278*'Amp-TB2 calc'!AS19))</f>
        <v>403.54376684646746</v>
      </c>
      <c r="BF19" s="281">
        <f>IF(SUM(I19:T19)&lt;90," ",EXP('eq. coef.'!$C$328+'eq. coef.'!$C$329*'Amp-TB2 calc'!AJ19+'eq. coef.'!$C$330*'Amp-TB2 calc'!AK19+'eq. coef.'!$C$331*'Amp-TB2 calc'!AL19+'eq. coef.'!$C$332*'Amp-TB2 calc'!AN19+'eq. coef.'!$C$333*'Amp-TB2 calc'!AP19+'eq. coef.'!$C$334*'Amp-TB2 calc'!AQ19+'eq. coef.'!$C$335*'Amp-TB2 calc'!AR19+'eq. coef.'!$C$336*'Amp-TB2 calc'!AS19))</f>
        <v>564.72814012450908</v>
      </c>
      <c r="BG19" s="282" t="str">
        <f t="shared" si="56"/>
        <v>ok</v>
      </c>
      <c r="BH19" s="385" t="str">
        <f t="shared" si="57"/>
        <v>ok</v>
      </c>
      <c r="BI19" s="385" t="str">
        <f t="shared" si="58"/>
        <v>ok</v>
      </c>
      <c r="BJ19" s="281">
        <f t="shared" si="18"/>
        <v>25.98056040667915</v>
      </c>
      <c r="BK19" s="283">
        <f t="shared" si="19"/>
        <v>-0.10190826601671486</v>
      </c>
      <c r="BL19" s="281">
        <f t="shared" si="20"/>
        <v>24.849505666416803</v>
      </c>
      <c r="BM19" s="284" t="str">
        <f t="shared" si="21"/>
        <v>OK</v>
      </c>
      <c r="BN19" s="285">
        <f>IF(SUM(I19:T19)&lt;90," ",'eq. coef.'!$C$360+'eq. coef.'!$C$361*'Amp-TB2 calc'!AJ19+'eq. coef.'!$C$362*'Amp-TB2 calc'!AK19+'eq. coef.'!$C$363*'Amp-TB2 calc'!AL19+'eq. coef.'!$C$364*'Amp-TB2 calc'!AN19+'eq. coef.'!$C$365*'Amp-TB2 calc'!AP19+'eq. coef.'!$C$366*'Amp-TB2 calc'!AQ19+'eq. coef.'!$C$367*'Amp-TB2 calc'!AR19+'eq. coef.'!$C$368*'Amp-TB2 calc'!AS19+'eq. coef.'!$C$369*LN(BQ19))</f>
        <v>940.25422079636019</v>
      </c>
      <c r="BO19" s="286">
        <f t="shared" si="22"/>
        <v>-8.7457792036398132</v>
      </c>
      <c r="BP19" s="286">
        <f t="shared" si="110"/>
        <v>76.488653878818639</v>
      </c>
      <c r="BQ19" s="287">
        <f t="shared" si="59"/>
        <v>394.65778347745027</v>
      </c>
      <c r="BR19" s="281" t="str">
        <f t="shared" si="24"/>
        <v>P1b_c</v>
      </c>
      <c r="BS19" s="283">
        <f t="shared" si="25"/>
        <v>-1.0386701410606181</v>
      </c>
      <c r="BT19" s="283">
        <f t="shared" si="111"/>
        <v>1.0386701410606181</v>
      </c>
      <c r="BU19" s="283">
        <f t="shared" si="112"/>
        <v>1.0788356619308843</v>
      </c>
      <c r="BV19" s="281">
        <f t="shared" si="28"/>
        <v>-4.1422165225497452</v>
      </c>
      <c r="BW19" s="288"/>
      <c r="BX19" s="289">
        <f>IF(SUM(I19:T19)&lt;90," ",'eq. coef.'!$B$1128*'Amp-TB2 calc'!CH19+'eq. coef.'!$B$1129*'Amp-TB2 calc'!CL19+'eq. coef.'!$B$1130*'Amp-TB2 calc'!CM19+'eq. coef.'!$B$1131*'Amp-TB2 calc'!CO19+'eq. coef.'!$B$1132*'Amp-TB2 calc'!CP19+'eq. coef.'!$B$1133*'Amp-TB2 calc'!CQ19+'eq. coef.'!$B$1134*'Amp-TB2 calc'!CR19+'eq. coef.'!$B$1135*'Amp-TB2 calc'!CU19+'eq. coef.'!$B$1135*'Amp-TB2 calc'!CY19+'eq. coef.'!$B$1137*'Amp-TB2 calc'!CZ19)</f>
        <v>-0.19122905575815818</v>
      </c>
      <c r="BY19" s="290"/>
      <c r="BZ19" s="291"/>
      <c r="CA19" s="290">
        <f t="shared" si="29"/>
        <v>-11.312932189966885</v>
      </c>
      <c r="CB19" s="289">
        <f>IF(SUM(I19:T19)&lt;90," ",EXP('eq. coef.'!$B$1156*'Amp-TB2 calc'!CH19+'eq. coef.'!$B$1157*'Amp-TB2 calc'!CL19+'eq. coef.'!$B$1158*'Amp-TB2 calc'!CM19+'eq. coef.'!$B$1159*'Amp-TB2 calc'!CO19+'eq. coef.'!$B$1160*'Amp-TB2 calc'!CP19+'eq. coef.'!$B$1161*'Amp-TB2 calc'!CQ19+'eq. coef.'!$B$1162*'Amp-TB2 calc'!CR19+'eq. coef.'!$B$1163*'Amp-TB2 calc'!CU19+'eq. coef.'!$B$1164*'Amp-TB2 calc'!CY19+'eq. coef.'!$B$1165*'Amp-TB2 calc'!CZ19))</f>
        <v>5.4098264725731759</v>
      </c>
      <c r="CC19" s="283">
        <f>IF(SUM(I19:T19)&lt;90," ",CB19-E19)</f>
        <v>-1.3901735274268239</v>
      </c>
      <c r="CD19" s="283">
        <f>IF(SUM(I19:T19)&lt;90," ",(CC19*100/E19)^2)</f>
        <v>417.94602862420811</v>
      </c>
      <c r="CE19" s="282" t="str">
        <f t="shared" si="30"/>
        <v>calc-alkaline</v>
      </c>
      <c r="CF19" s="282" t="str">
        <f t="shared" si="31"/>
        <v>Tschermakitic pargasite</v>
      </c>
      <c r="CG19" s="278">
        <f t="shared" si="60"/>
        <v>6.1097297651389644</v>
      </c>
      <c r="CH19" s="278">
        <f t="shared" si="61"/>
        <v>1.8902702348610356</v>
      </c>
      <c r="CI19" s="278">
        <f t="shared" si="32"/>
        <v>0</v>
      </c>
      <c r="CJ19" s="278">
        <f t="shared" si="33"/>
        <v>8</v>
      </c>
      <c r="CK19" s="278"/>
      <c r="CL19" s="278">
        <f t="shared" si="34"/>
        <v>0.20137145220093444</v>
      </c>
      <c r="CM19" s="278">
        <f t="shared" si="35"/>
        <v>0.28989552706570376</v>
      </c>
      <c r="CN19" s="278">
        <f t="shared" si="36"/>
        <v>0</v>
      </c>
      <c r="CO19" s="278">
        <f t="shared" si="62"/>
        <v>1.0535429059826527</v>
      </c>
      <c r="CP19" s="278">
        <f t="shared" si="37"/>
        <v>2.6457160338245025</v>
      </c>
      <c r="CQ19" s="278">
        <f t="shared" si="63"/>
        <v>0.77127785751849398</v>
      </c>
      <c r="CR19" s="278">
        <f t="shared" si="38"/>
        <v>3.8196223407714877E-2</v>
      </c>
      <c r="CS19" s="278">
        <f t="shared" si="39"/>
        <v>5.0000000000000018</v>
      </c>
      <c r="CT19" s="278"/>
      <c r="CU19" s="278">
        <f t="shared" si="40"/>
        <v>1.6676890060416987</v>
      </c>
      <c r="CV19" s="278">
        <f t="shared" si="41"/>
        <v>0.33231099395830133</v>
      </c>
      <c r="CW19" s="278">
        <f t="shared" si="42"/>
        <v>2</v>
      </c>
      <c r="CX19" s="278"/>
      <c r="CY19" s="278">
        <f t="shared" si="43"/>
        <v>0.31921081750924496</v>
      </c>
      <c r="CZ19" s="278">
        <f t="shared" si="44"/>
        <v>6.8664998995086449E-2</v>
      </c>
      <c r="DA19" s="278">
        <f t="shared" si="45"/>
        <v>0.38787581650433139</v>
      </c>
      <c r="DB19" s="278"/>
      <c r="DC19" s="278">
        <f t="shared" si="46"/>
        <v>2</v>
      </c>
      <c r="DD19" s="278">
        <f t="shared" si="47"/>
        <v>0</v>
      </c>
      <c r="DE19" s="278">
        <f t="shared" si="48"/>
        <v>0</v>
      </c>
      <c r="DF19" s="278">
        <f t="shared" si="49"/>
        <v>2</v>
      </c>
      <c r="DG19" s="283">
        <f t="shared" si="113"/>
        <v>44.946457094017347</v>
      </c>
      <c r="DH19" s="283"/>
      <c r="DI19" s="277">
        <f t="shared" si="51"/>
        <v>0.77428175699332169</v>
      </c>
      <c r="DJ19" s="277">
        <f t="shared" si="52"/>
        <v>0.59181171160635893</v>
      </c>
      <c r="DK19" s="277">
        <f t="shared" si="53"/>
        <v>9.6274353990234041E-2</v>
      </c>
      <c r="DL19" s="278">
        <f t="shared" si="54"/>
        <v>2.0916416870619701</v>
      </c>
      <c r="DM19" s="367"/>
    </row>
    <row r="20" spans="1:117" s="142" customFormat="1" x14ac:dyDescent="0.25">
      <c r="A20" s="253" t="s">
        <v>549</v>
      </c>
      <c r="B20" s="249" t="s">
        <v>86</v>
      </c>
      <c r="C20" s="249">
        <v>949</v>
      </c>
      <c r="D20" s="249">
        <v>398.8</v>
      </c>
      <c r="E20" s="254">
        <v>8.1999999999999993</v>
      </c>
      <c r="F20" s="254">
        <v>0.8</v>
      </c>
      <c r="G20" s="254">
        <v>-10.177341391915022</v>
      </c>
      <c r="H20" s="254"/>
      <c r="I20" s="234">
        <v>41.9</v>
      </c>
      <c r="J20" s="141">
        <v>1.75</v>
      </c>
      <c r="K20" s="141">
        <v>12.9</v>
      </c>
      <c r="L20" s="141"/>
      <c r="M20" s="141">
        <v>12.2</v>
      </c>
      <c r="N20" s="141">
        <v>0.22</v>
      </c>
      <c r="O20" s="141">
        <v>13.4</v>
      </c>
      <c r="P20" s="141">
        <v>11.5</v>
      </c>
      <c r="Q20" s="141">
        <v>2.15</v>
      </c>
      <c r="R20" s="141">
        <v>0.33</v>
      </c>
      <c r="S20" s="141"/>
      <c r="T20" s="141"/>
      <c r="U20" s="276">
        <f t="shared" si="104"/>
        <v>96.350000000000009</v>
      </c>
      <c r="V20" s="277">
        <f>I20/stab.data!$U$7</f>
        <v>0.69735703348645228</v>
      </c>
      <c r="W20" s="277">
        <f>J20/stab.data!$U$8</f>
        <v>2.1902926230944454E-2</v>
      </c>
      <c r="X20" s="277">
        <f>K20*2/stab.data!$U$9</f>
        <v>0.25303792626592519</v>
      </c>
      <c r="Y20" s="277">
        <f>L20*2/stab.data!$U$10</f>
        <v>0</v>
      </c>
      <c r="Z20" s="277">
        <f>M20/stab.data!$U$11</f>
        <v>0.16980764412771759</v>
      </c>
      <c r="AA20" s="277">
        <f>N20/stab.data!$U$12</f>
        <v>3.1013434455925684E-3</v>
      </c>
      <c r="AB20" s="277">
        <f>O20/stab.data!$U$13</f>
        <v>0.33247320365224292</v>
      </c>
      <c r="AC20" s="277">
        <f>P20/stab.data!$U$14</f>
        <v>0.20506785071060468</v>
      </c>
      <c r="AD20" s="277">
        <f>Q20*2/stab.data!$U$15</f>
        <v>6.9378337824101716E-2</v>
      </c>
      <c r="AE20" s="277">
        <f>R20*2/stab.data!$U$16</f>
        <v>7.0067413344657367E-3</v>
      </c>
      <c r="AF20" s="277">
        <f>S20/stab.data!$U$17</f>
        <v>0</v>
      </c>
      <c r="AG20" s="277">
        <f>T20/stab.data!$U$18</f>
        <v>0</v>
      </c>
      <c r="AH20" s="277">
        <f t="shared" si="105"/>
        <v>1.4776800772088752</v>
      </c>
      <c r="AI20" s="277">
        <f t="shared" si="106"/>
        <v>0.14384240716750912</v>
      </c>
      <c r="AJ20" s="278">
        <f t="shared" si="107"/>
        <v>6.1350501878915296</v>
      </c>
      <c r="AK20" s="278">
        <f t="shared" si="89"/>
        <v>0.19269261688910838</v>
      </c>
      <c r="AL20" s="278">
        <f t="shared" si="90"/>
        <v>2.2261199106577969</v>
      </c>
      <c r="AM20" s="278">
        <f t="shared" si="91"/>
        <v>0</v>
      </c>
      <c r="AN20" s="278">
        <f t="shared" si="92"/>
        <v>1.4938953347939679</v>
      </c>
      <c r="AO20" s="278">
        <f t="shared" si="93"/>
        <v>2.7284298823908669E-2</v>
      </c>
      <c r="AP20" s="278">
        <f t="shared" si="94"/>
        <v>2.9249576509436874</v>
      </c>
      <c r="AQ20" s="278">
        <f t="shared" si="95"/>
        <v>1.8040996155766869</v>
      </c>
      <c r="AR20" s="278">
        <f t="shared" si="96"/>
        <v>0.61036106910023191</v>
      </c>
      <c r="AS20" s="278">
        <f t="shared" si="97"/>
        <v>6.1642326206431647E-2</v>
      </c>
      <c r="AT20" s="278">
        <f t="shared" si="98"/>
        <v>0</v>
      </c>
      <c r="AU20" s="278">
        <f t="shared" si="99"/>
        <v>0</v>
      </c>
      <c r="AV20" s="277">
        <f t="shared" si="108"/>
        <v>15.476103010883351</v>
      </c>
      <c r="AW20" s="277">
        <f t="shared" si="15"/>
        <v>1.9323508701962213</v>
      </c>
      <c r="AX20" s="277">
        <f>IF(SUM(I20:T20)&lt;90," ",CO20*AH20*stab.data!$U$20/13/2)</f>
        <v>7.6073070526765543</v>
      </c>
      <c r="AY20" s="277">
        <f>IF(SUM(I20:T20)&lt;90," ",CQ20*AH20*stab.data!$U$11/13)</f>
        <v>5.3548480189040122</v>
      </c>
      <c r="AZ20" s="277">
        <f t="shared" si="109"/>
        <v>0</v>
      </c>
      <c r="BA20" s="279">
        <f t="shared" si="17"/>
        <v>99.044505941776791</v>
      </c>
      <c r="BB20" s="280">
        <f>IF(SUM(I20:T20)&lt;90," ",EXP('eq. coef.'!$C$104+'eq. coef.'!$C$105*'Amp-TB2 calc'!AJ20+'eq. coef.'!$C$106*'Amp-TB2 calc'!AK20+'eq. coef.'!$C$107*'Amp-TB2 calc'!AL20+'eq. coef.'!$C$108*'Amp-TB2 calc'!AN20+'eq. coef.'!$C$109*'Amp-TB2 calc'!AP20+'eq. coef.'!$C$110*'Amp-TB2 calc'!AQ20+'eq. coef.'!$C$111*'Amp-TB2 calc'!AR20+'eq. coef.'!$C$112*'Amp-TB2 calc'!AS20))</f>
        <v>459.99527207650522</v>
      </c>
      <c r="BC20" s="281">
        <f>IF(SUM(I20:T20)&lt;90," ",EXP('eq. coef.'!$C$176+'eq. coef.'!$C$177*'Amp-TB2 calc'!AJ20+'eq. coef.'!$C$178*'Amp-TB2 calc'!AK20+'eq. coef.'!$C$179*'Amp-TB2 calc'!AL20+'eq. coef.'!$C$180*'Amp-TB2 calc'!AN20+'eq. coef.'!$C$181*'Amp-TB2 calc'!AP20+'eq. coef.'!$C$182*'Amp-TB2 calc'!AQ20+'eq. coef.'!$C$183*'Amp-TB2 calc'!AR20+'eq. coef.'!$C$184*'Amp-TB2 calc'!AS20))</f>
        <v>432.01569677413761</v>
      </c>
      <c r="BD20" s="281">
        <f>IF(SUM(I20:T20)&lt;90," ",('eq. coef.'!$C$234+'eq. coef.'!$C$235*'Amp-TB2 calc'!AJ20+'eq. coef.'!$C$236*'Amp-TB2 calc'!AK20+'eq. coef.'!$C$237*'Amp-TB2 calc'!AL20+'eq. coef.'!$C$238*'Amp-TB2 calc'!AN20+'eq. coef.'!$C$239*'Amp-TB2 calc'!AP20+'eq. coef.'!$C$240*'Amp-TB2 calc'!AQ20+'eq. coef.'!$C$241*'Amp-TB2 calc'!AR20+'eq. coef.'!$C$242*'Amp-TB2 calc'!AS20))</f>
        <v>430.72431299766589</v>
      </c>
      <c r="BE20" s="281">
        <f>IF(SUM(I20:T20)&lt;90," ",('eq. coef.'!$C$270+'eq. coef.'!$C$271*'Amp-TB2 calc'!AJ20+'eq. coef.'!$C$272*'Amp-TB2 calc'!AK20+'eq. coef.'!$C$273*'Amp-TB2 calc'!AL20+'eq. coef.'!$C$274*'Amp-TB2 calc'!AN20+'eq. coef.'!$C$275*'Amp-TB2 calc'!AP20+'eq. coef.'!$C$276*'Amp-TB2 calc'!AQ20+'eq. coef.'!$C$277*'Amp-TB2 calc'!AR20+'eq. coef.'!$C$278*'Amp-TB2 calc'!AS20))</f>
        <v>428.58311389969219</v>
      </c>
      <c r="BF20" s="281">
        <f>IF(SUM(I20:T20)&lt;90," ",EXP('eq. coef.'!$C$328+'eq. coef.'!$C$329*'Amp-TB2 calc'!AJ20+'eq. coef.'!$C$330*'Amp-TB2 calc'!AK20+'eq. coef.'!$C$331*'Amp-TB2 calc'!AL20+'eq. coef.'!$C$332*'Amp-TB2 calc'!AN20+'eq. coef.'!$C$333*'Amp-TB2 calc'!AP20+'eq. coef.'!$C$334*'Amp-TB2 calc'!AQ20+'eq. coef.'!$C$335*'Amp-TB2 calc'!AR20+'eq. coef.'!$C$336*'Amp-TB2 calc'!AS20))</f>
        <v>803.90351568606957</v>
      </c>
      <c r="BG20" s="282" t="str">
        <f t="shared" si="56"/>
        <v>ok</v>
      </c>
      <c r="BH20" s="385" t="str">
        <f t="shared" si="57"/>
        <v>ok</v>
      </c>
      <c r="BI20" s="385" t="str">
        <f t="shared" si="58"/>
        <v>ok</v>
      </c>
      <c r="BJ20" s="281">
        <f t="shared" si="18"/>
        <v>6.5724296556029804</v>
      </c>
      <c r="BK20" s="283">
        <f t="shared" si="19"/>
        <v>-0.74763430079856652</v>
      </c>
      <c r="BL20" s="281">
        <f t="shared" si="20"/>
        <v>-3.4325828744454157</v>
      </c>
      <c r="BM20" s="284" t="str">
        <f t="shared" si="21"/>
        <v>OK</v>
      </c>
      <c r="BN20" s="285">
        <f>IF(SUM(I20:T20)&lt;90," ",'eq. coef.'!$C$360+'eq. coef.'!$C$361*'Amp-TB2 calc'!AJ20+'eq. coef.'!$C$362*'Amp-TB2 calc'!AK20+'eq. coef.'!$C$363*'Amp-TB2 calc'!AL20+'eq. coef.'!$C$364*'Amp-TB2 calc'!AN20+'eq. coef.'!$C$365*'Amp-TB2 calc'!AP20+'eq. coef.'!$C$366*'Amp-TB2 calc'!AQ20+'eq. coef.'!$C$367*'Amp-TB2 calc'!AR20+'eq. coef.'!$C$368*'Amp-TB2 calc'!AS20+'eq. coef.'!$C$369*LN(BQ20))</f>
        <v>919.95071943534413</v>
      </c>
      <c r="BO20" s="286">
        <f t="shared" si="22"/>
        <v>-29.049280564655874</v>
      </c>
      <c r="BP20" s="286">
        <f t="shared" si="110"/>
        <v>843.8607013240935</v>
      </c>
      <c r="BQ20" s="287">
        <f t="shared" si="59"/>
        <v>430.72431299766589</v>
      </c>
      <c r="BR20" s="281" t="str">
        <f t="shared" si="24"/>
        <v>P1c</v>
      </c>
      <c r="BS20" s="283">
        <f t="shared" si="25"/>
        <v>8.0050935300064889</v>
      </c>
      <c r="BT20" s="283">
        <f t="shared" si="111"/>
        <v>8.0050935300064889</v>
      </c>
      <c r="BU20" s="283">
        <f t="shared" si="112"/>
        <v>64.081522424151757</v>
      </c>
      <c r="BV20" s="281">
        <f t="shared" si="28"/>
        <v>31.924312997665879</v>
      </c>
      <c r="BW20" s="288"/>
      <c r="BX20" s="289">
        <f>IF(SUM(I20:T20)&lt;90," ",'eq. coef.'!$B$1128*'Amp-TB2 calc'!CH20+'eq. coef.'!$B$1129*'Amp-TB2 calc'!CL20+'eq. coef.'!$B$1130*'Amp-TB2 calc'!CM20+'eq. coef.'!$B$1131*'Amp-TB2 calc'!CO20+'eq. coef.'!$B$1132*'Amp-TB2 calc'!CP20+'eq. coef.'!$B$1133*'Amp-TB2 calc'!CQ20+'eq. coef.'!$B$1134*'Amp-TB2 calc'!CR20+'eq. coef.'!$B$1135*'Amp-TB2 calc'!CU20+'eq. coef.'!$B$1135*'Amp-TB2 calc'!CY20+'eq. coef.'!$B$1137*'Amp-TB2 calc'!CZ20)</f>
        <v>1.5691738632306547</v>
      </c>
      <c r="BY20" s="290">
        <f>IF(SUM(I20:T20)&lt;90," ",BX20-F20)</f>
        <v>0.76917386323065462</v>
      </c>
      <c r="BZ20" s="291">
        <f>IF(SUM(I20:T20)&lt;90," ",(BX20-F20)^2)</f>
        <v>0.59162843187716974</v>
      </c>
      <c r="CA20" s="290">
        <f t="shared" si="29"/>
        <v>-9.8783193821235216</v>
      </c>
      <c r="CB20" s="289">
        <f>IF(SUM(I20:T20)&lt;90," ",EXP('eq. coef.'!$B$1156*'Amp-TB2 calc'!CH20+'eq. coef.'!$B$1157*'Amp-TB2 calc'!CL20+'eq. coef.'!$B$1158*'Amp-TB2 calc'!CM20+'eq. coef.'!$B$1159*'Amp-TB2 calc'!CO20+'eq. coef.'!$B$1160*'Amp-TB2 calc'!CP20+'eq. coef.'!$B$1161*'Amp-TB2 calc'!CQ20+'eq. coef.'!$B$1162*'Amp-TB2 calc'!CR20+'eq. coef.'!$B$1163*'Amp-TB2 calc'!CU20+'eq. coef.'!$B$1164*'Amp-TB2 calc'!CY20+'eq. coef.'!$B$1165*'Amp-TB2 calc'!CZ20))</f>
        <v>7.7867737629280045</v>
      </c>
      <c r="CC20" s="283">
        <f>IF(SUM(I20:T20)&lt;90," ",CB20-E20)</f>
        <v>-0.4132262370719948</v>
      </c>
      <c r="CD20" s="283">
        <f>IF(SUM(I20:T20)&lt;90," ",(CC20*100/E20)^2)</f>
        <v>25.394991523599121</v>
      </c>
      <c r="CE20" s="282" t="str">
        <f t="shared" si="30"/>
        <v>calc-alkaline</v>
      </c>
      <c r="CF20" s="282" t="str">
        <f t="shared" si="31"/>
        <v>Tschermakitic pargasite</v>
      </c>
      <c r="CG20" s="278">
        <f t="shared" si="60"/>
        <v>6.1350501878915296</v>
      </c>
      <c r="CH20" s="278">
        <f t="shared" si="61"/>
        <v>1.8649498121084704</v>
      </c>
      <c r="CI20" s="278">
        <f t="shared" si="32"/>
        <v>0</v>
      </c>
      <c r="CJ20" s="278">
        <f t="shared" si="33"/>
        <v>8</v>
      </c>
      <c r="CK20" s="278"/>
      <c r="CL20" s="278">
        <f t="shared" si="34"/>
        <v>0.36117009854932647</v>
      </c>
      <c r="CM20" s="278">
        <f t="shared" si="35"/>
        <v>0.19269261688910838</v>
      </c>
      <c r="CN20" s="278">
        <f t="shared" si="36"/>
        <v>0</v>
      </c>
      <c r="CO20" s="278">
        <f t="shared" si="62"/>
        <v>0.83819185332090029</v>
      </c>
      <c r="CP20" s="278">
        <f t="shared" si="37"/>
        <v>2.9249576509436874</v>
      </c>
      <c r="CQ20" s="278">
        <f t="shared" si="63"/>
        <v>0.65570348147306756</v>
      </c>
      <c r="CR20" s="278">
        <f t="shared" si="38"/>
        <v>2.7284298823908669E-2</v>
      </c>
      <c r="CS20" s="278">
        <f t="shared" si="39"/>
        <v>4.9999999999999982</v>
      </c>
      <c r="CT20" s="278"/>
      <c r="CU20" s="278">
        <f t="shared" si="40"/>
        <v>1.8040996155766869</v>
      </c>
      <c r="CV20" s="278">
        <f t="shared" si="41"/>
        <v>0.19590038442331315</v>
      </c>
      <c r="CW20" s="278">
        <f t="shared" si="42"/>
        <v>2</v>
      </c>
      <c r="CX20" s="278"/>
      <c r="CY20" s="278">
        <f t="shared" si="43"/>
        <v>0.41446068467691877</v>
      </c>
      <c r="CZ20" s="278">
        <f t="shared" si="44"/>
        <v>6.1642326206431647E-2</v>
      </c>
      <c r="DA20" s="278">
        <f t="shared" si="45"/>
        <v>0.47610301088335039</v>
      </c>
      <c r="DB20" s="278"/>
      <c r="DC20" s="278">
        <f t="shared" si="46"/>
        <v>2</v>
      </c>
      <c r="DD20" s="278">
        <f t="shared" si="47"/>
        <v>0</v>
      </c>
      <c r="DE20" s="278">
        <f t="shared" si="48"/>
        <v>0</v>
      </c>
      <c r="DF20" s="278">
        <f t="shared" si="49"/>
        <v>2</v>
      </c>
      <c r="DG20" s="283">
        <f t="shared" si="113"/>
        <v>45.1618081466791</v>
      </c>
      <c r="DH20" s="283"/>
      <c r="DI20" s="277">
        <f t="shared" si="51"/>
        <v>0.81687642107855574</v>
      </c>
      <c r="DJ20" s="277">
        <f t="shared" si="52"/>
        <v>0.66192689831146612</v>
      </c>
      <c r="DK20" s="277">
        <f t="shared" si="53"/>
        <v>0.16224197843978863</v>
      </c>
      <c r="DL20" s="278">
        <f t="shared" si="54"/>
        <v>2.2261199106577969</v>
      </c>
      <c r="DM20" s="367"/>
    </row>
    <row r="21" spans="1:117" s="142" customFormat="1" x14ac:dyDescent="0.25">
      <c r="A21" s="253" t="s">
        <v>533</v>
      </c>
      <c r="B21" s="249" t="s">
        <v>25</v>
      </c>
      <c r="C21" s="249">
        <v>870</v>
      </c>
      <c r="D21" s="249">
        <v>200</v>
      </c>
      <c r="E21" s="254"/>
      <c r="F21" s="254"/>
      <c r="G21" s="254"/>
      <c r="H21" s="254"/>
      <c r="I21" s="234">
        <v>45.53</v>
      </c>
      <c r="J21" s="141">
        <v>1.77</v>
      </c>
      <c r="K21" s="141">
        <v>9.41</v>
      </c>
      <c r="L21" s="141">
        <v>0</v>
      </c>
      <c r="M21" s="141">
        <v>14.87</v>
      </c>
      <c r="N21" s="141">
        <v>0.44</v>
      </c>
      <c r="O21" s="141">
        <v>12.87</v>
      </c>
      <c r="P21" s="141">
        <v>11.8</v>
      </c>
      <c r="Q21" s="141">
        <v>1.56</v>
      </c>
      <c r="R21" s="141">
        <v>0.17</v>
      </c>
      <c r="S21" s="141"/>
      <c r="T21" s="141"/>
      <c r="U21" s="276">
        <f t="shared" si="104"/>
        <v>98.420000000000016</v>
      </c>
      <c r="V21" s="277">
        <f>I21/stab.data!$U$7</f>
        <v>0.75777245190067233</v>
      </c>
      <c r="W21" s="277">
        <f>J21/stab.data!$U$8</f>
        <v>2.2153245387869534E-2</v>
      </c>
      <c r="X21" s="277">
        <f>K21*2/stab.data!$U$9</f>
        <v>0.18458037877227568</v>
      </c>
      <c r="Y21" s="277">
        <f>L21*2/stab.data!$U$10</f>
        <v>0</v>
      </c>
      <c r="Z21" s="277">
        <f>M21/stab.data!$U$11</f>
        <v>0.20697046460484925</v>
      </c>
      <c r="AA21" s="277">
        <f>N21/stab.data!$U$12</f>
        <v>6.2026868911851368E-3</v>
      </c>
      <c r="AB21" s="277">
        <f>O21/stab.data!$U$13</f>
        <v>0.31932314410480345</v>
      </c>
      <c r="AC21" s="277">
        <f>P21/stab.data!$U$14</f>
        <v>0.21041744681609872</v>
      </c>
      <c r="AD21" s="277">
        <f>Q21*2/stab.data!$U$15</f>
        <v>5.0339631165394735E-2</v>
      </c>
      <c r="AE21" s="277">
        <f>R21*2/stab.data!$U$16</f>
        <v>3.6095334147247735E-3</v>
      </c>
      <c r="AF21" s="277">
        <f>S21/stab.data!$U$17</f>
        <v>0</v>
      </c>
      <c r="AG21" s="277">
        <f>T21/stab.data!$U$18</f>
        <v>0</v>
      </c>
      <c r="AH21" s="277">
        <f t="shared" si="105"/>
        <v>1.4970023716616552</v>
      </c>
      <c r="AI21" s="277">
        <f t="shared" si="106"/>
        <v>0.10479370339077379</v>
      </c>
      <c r="AJ21" s="278">
        <f t="shared" si="107"/>
        <v>6.5805118690454698</v>
      </c>
      <c r="AK21" s="278">
        <f t="shared" si="89"/>
        <v>0.19237924768458178</v>
      </c>
      <c r="AL21" s="278">
        <f t="shared" si="90"/>
        <v>1.6028998814317954</v>
      </c>
      <c r="AM21" s="278">
        <f t="shared" si="91"/>
        <v>0</v>
      </c>
      <c r="AN21" s="278">
        <f t="shared" si="92"/>
        <v>1.7973358565066853</v>
      </c>
      <c r="AO21" s="278">
        <f t="shared" si="93"/>
        <v>5.3864263084568757E-2</v>
      </c>
      <c r="AP21" s="278">
        <f t="shared" si="94"/>
        <v>2.7730088822468999</v>
      </c>
      <c r="AQ21" s="278">
        <f t="shared" si="95"/>
        <v>1.8272695223408308</v>
      </c>
      <c r="AR21" s="278">
        <f t="shared" si="96"/>
        <v>0.4371504130776615</v>
      </c>
      <c r="AS21" s="278">
        <f t="shared" si="97"/>
        <v>3.1345263895164732E-2</v>
      </c>
      <c r="AT21" s="278">
        <f t="shared" si="98"/>
        <v>0</v>
      </c>
      <c r="AU21" s="278">
        <f t="shared" si="99"/>
        <v>0</v>
      </c>
      <c r="AV21" s="277">
        <f t="shared" si="108"/>
        <v>15.295765199313658</v>
      </c>
      <c r="AW21" s="277">
        <f t="shared" si="15"/>
        <v>1.9576184860190875</v>
      </c>
      <c r="AX21" s="277">
        <f>IF(SUM(I21:T21)&lt;90," ",CO21*AH21*stab.data!$U$20/13/2)</f>
        <v>6.6962221156740487</v>
      </c>
      <c r="AY21" s="277">
        <f>IF(SUM(I21:T21)&lt;90," ",CQ21*AH21*stab.data!$U$11/13)</f>
        <v>8.8446538737597269</v>
      </c>
      <c r="AZ21" s="277">
        <f t="shared" si="109"/>
        <v>0</v>
      </c>
      <c r="BA21" s="279">
        <f t="shared" si="17"/>
        <v>101.04849447545287</v>
      </c>
      <c r="BB21" s="280">
        <f>IF(SUM(I21:T21)&lt;90," ",EXP('eq. coef.'!$C$104+'eq. coef.'!$C$105*'Amp-TB2 calc'!AJ21+'eq. coef.'!$C$106*'Amp-TB2 calc'!AK21+'eq. coef.'!$C$107*'Amp-TB2 calc'!AL21+'eq. coef.'!$C$108*'Amp-TB2 calc'!AN21+'eq. coef.'!$C$109*'Amp-TB2 calc'!AP21+'eq. coef.'!$C$110*'Amp-TB2 calc'!AQ21+'eq. coef.'!$C$111*'Amp-TB2 calc'!AR21+'eq. coef.'!$C$112*'Amp-TB2 calc'!AS21))</f>
        <v>141.01206693236017</v>
      </c>
      <c r="BC21" s="281">
        <f>IF(SUM(I21:T21)&lt;90," ",EXP('eq. coef.'!$C$176+'eq. coef.'!$C$177*'Amp-TB2 calc'!AJ21+'eq. coef.'!$C$178*'Amp-TB2 calc'!AK21+'eq. coef.'!$C$179*'Amp-TB2 calc'!AL21+'eq. coef.'!$C$180*'Amp-TB2 calc'!AN21+'eq. coef.'!$C$181*'Amp-TB2 calc'!AP21+'eq. coef.'!$C$182*'Amp-TB2 calc'!AQ21+'eq. coef.'!$C$183*'Amp-TB2 calc'!AR21+'eq. coef.'!$C$184*'Amp-TB2 calc'!AS21))</f>
        <v>188.96992273833018</v>
      </c>
      <c r="BD21" s="281">
        <f>IF(SUM(I21:T21)&lt;90," ",('eq. coef.'!$C$234+'eq. coef.'!$C$235*'Amp-TB2 calc'!AJ21+'eq. coef.'!$C$236*'Amp-TB2 calc'!AK21+'eq. coef.'!$C$237*'Amp-TB2 calc'!AL21+'eq. coef.'!$C$238*'Amp-TB2 calc'!AN21+'eq. coef.'!$C$239*'Amp-TB2 calc'!AP21+'eq. coef.'!$C$240*'Amp-TB2 calc'!AQ21+'eq. coef.'!$C$241*'Amp-TB2 calc'!AR21+'eq. coef.'!$C$242*'Amp-TB2 calc'!AS21))</f>
        <v>196.87574966046068</v>
      </c>
      <c r="BE21" s="281">
        <f>IF(SUM(I21:T21)&lt;90," ",('eq. coef.'!$C$270+'eq. coef.'!$C$271*'Amp-TB2 calc'!AJ21+'eq. coef.'!$C$272*'Amp-TB2 calc'!AK21+'eq. coef.'!$C$273*'Amp-TB2 calc'!AL21+'eq. coef.'!$C$274*'Amp-TB2 calc'!AN21+'eq. coef.'!$C$275*'Amp-TB2 calc'!AP21+'eq. coef.'!$C$276*'Amp-TB2 calc'!AQ21+'eq. coef.'!$C$277*'Amp-TB2 calc'!AR21+'eq. coef.'!$C$278*'Amp-TB2 calc'!AS21))</f>
        <v>-517.36218423427113</v>
      </c>
      <c r="BF21" s="281">
        <f>IF(SUM(I21:T21)&lt;90," ",EXP('eq. coef.'!$C$328+'eq. coef.'!$C$329*'Amp-TB2 calc'!AJ21+'eq. coef.'!$C$330*'Amp-TB2 calc'!AK21+'eq. coef.'!$C$331*'Amp-TB2 calc'!AL21+'eq. coef.'!$C$332*'Amp-TB2 calc'!AN21+'eq. coef.'!$C$333*'Amp-TB2 calc'!AP21+'eq. coef.'!$C$334*'Amp-TB2 calc'!AQ21+'eq. coef.'!$C$335*'Amp-TB2 calc'!AR21+'eq. coef.'!$C$336*'Amp-TB2 calc'!AS21))</f>
        <v>331.34746737203801</v>
      </c>
      <c r="BG21" s="282" t="str">
        <f t="shared" si="56"/>
        <v>ok</v>
      </c>
      <c r="BH21" s="385" t="str">
        <f t="shared" si="57"/>
        <v>high-MnO</v>
      </c>
      <c r="BI21" s="385" t="str">
        <f t="shared" si="58"/>
        <v>ok</v>
      </c>
      <c r="BJ21" s="281">
        <f t="shared" si="18"/>
        <v>29.066953535149086</v>
      </c>
      <c r="BK21" s="283">
        <f t="shared" si="19"/>
        <v>-1.3497809413075037</v>
      </c>
      <c r="BL21" s="281">
        <f t="shared" si="20"/>
        <v>-706.33210697260131</v>
      </c>
      <c r="BM21" s="284" t="str">
        <f t="shared" si="21"/>
        <v>OK</v>
      </c>
      <c r="BN21" s="285">
        <f>IF(SUM(I21:T21)&lt;90," ",'eq. coef.'!$C$360+'eq. coef.'!$C$361*'Amp-TB2 calc'!AJ21+'eq. coef.'!$C$362*'Amp-TB2 calc'!AK21+'eq. coef.'!$C$363*'Amp-TB2 calc'!AL21+'eq. coef.'!$C$364*'Amp-TB2 calc'!AN21+'eq. coef.'!$C$365*'Amp-TB2 calc'!AP21+'eq. coef.'!$C$366*'Amp-TB2 calc'!AQ21+'eq. coef.'!$C$367*'Amp-TB2 calc'!AR21+'eq. coef.'!$C$368*'Amp-TB2 calc'!AS21+'eq. coef.'!$C$369*LN(BQ21))</f>
        <v>846.51945663371146</v>
      </c>
      <c r="BO21" s="286">
        <f t="shared" si="22"/>
        <v>-23.480543366288543</v>
      </c>
      <c r="BP21" s="286">
        <f t="shared" si="110"/>
        <v>551.33591677615698</v>
      </c>
      <c r="BQ21" s="287">
        <f t="shared" si="59"/>
        <v>188.96992273833018</v>
      </c>
      <c r="BR21" s="281" t="str">
        <f t="shared" si="24"/>
        <v>P1b</v>
      </c>
      <c r="BS21" s="283">
        <f t="shared" si="25"/>
        <v>-5.5150386308349084</v>
      </c>
      <c r="BT21" s="283">
        <f t="shared" si="111"/>
        <v>5.5150386308349084</v>
      </c>
      <c r="BU21" s="283">
        <f t="shared" si="112"/>
        <v>30.41565109960138</v>
      </c>
      <c r="BV21" s="281">
        <f t="shared" si="28"/>
        <v>-11.030077261669817</v>
      </c>
      <c r="BW21" s="288"/>
      <c r="BX21" s="289">
        <f>IF(SUM(I21:T21)&lt;90," ",'eq. coef.'!$B$1128*'Amp-TB2 calc'!CH21+'eq. coef.'!$B$1129*'Amp-TB2 calc'!CL21+'eq. coef.'!$B$1130*'Amp-TB2 calc'!CM21+'eq. coef.'!$B$1131*'Amp-TB2 calc'!CO21+'eq. coef.'!$B$1132*'Amp-TB2 calc'!CP21+'eq. coef.'!$B$1133*'Amp-TB2 calc'!CQ21+'eq. coef.'!$B$1134*'Amp-TB2 calc'!CR21+'eq. coef.'!$B$1135*'Amp-TB2 calc'!CU21+'eq. coef.'!$B$1135*'Amp-TB2 calc'!CY21+'eq. coef.'!$B$1137*'Amp-TB2 calc'!CZ21)</f>
        <v>-0.53663958887547547</v>
      </c>
      <c r="BY21" s="290"/>
      <c r="BZ21" s="291"/>
      <c r="CA21" s="290">
        <f t="shared" si="29"/>
        <v>-13.415302290917005</v>
      </c>
      <c r="CB21" s="289">
        <f>IF(SUM(I21:T21)&lt;90," ",EXP('eq. coef.'!$B$1156*'Amp-TB2 calc'!CH21+'eq. coef.'!$B$1157*'Amp-TB2 calc'!CL21+'eq. coef.'!$B$1158*'Amp-TB2 calc'!CM21+'eq. coef.'!$B$1159*'Amp-TB2 calc'!CO21+'eq. coef.'!$B$1160*'Amp-TB2 calc'!CP21+'eq. coef.'!$B$1161*'Amp-TB2 calc'!CQ21+'eq. coef.'!$B$1162*'Amp-TB2 calc'!CR21+'eq. coef.'!$B$1163*'Amp-TB2 calc'!CU21+'eq. coef.'!$B$1164*'Amp-TB2 calc'!CY21+'eq. coef.'!$B$1165*'Amp-TB2 calc'!CZ21))</f>
        <v>6.1502363188862841</v>
      </c>
      <c r="CC21" s="283"/>
      <c r="CD21" s="283"/>
      <c r="CE21" s="282" t="str">
        <f t="shared" si="30"/>
        <v>calc-alkaline</v>
      </c>
      <c r="CF21" s="282" t="str">
        <f t="shared" si="31"/>
        <v>Mg-hornblende</v>
      </c>
      <c r="CG21" s="278">
        <f t="shared" si="60"/>
        <v>6.5805118690454698</v>
      </c>
      <c r="CH21" s="278">
        <f t="shared" si="61"/>
        <v>1.4194881309545302</v>
      </c>
      <c r="CI21" s="278">
        <f t="shared" si="32"/>
        <v>0</v>
      </c>
      <c r="CJ21" s="278">
        <f t="shared" si="33"/>
        <v>8</v>
      </c>
      <c r="CK21" s="278"/>
      <c r="CL21" s="278">
        <f t="shared" si="34"/>
        <v>0.18341175047726521</v>
      </c>
      <c r="CM21" s="278">
        <f t="shared" si="35"/>
        <v>0.19237924768458178</v>
      </c>
      <c r="CN21" s="278">
        <f t="shared" si="36"/>
        <v>0</v>
      </c>
      <c r="CO21" s="278">
        <f t="shared" si="62"/>
        <v>0.72828316345361799</v>
      </c>
      <c r="CP21" s="278">
        <f t="shared" si="37"/>
        <v>2.7730088822468999</v>
      </c>
      <c r="CQ21" s="278">
        <f t="shared" si="63"/>
        <v>1.0690526930530673</v>
      </c>
      <c r="CR21" s="278">
        <f t="shared" si="38"/>
        <v>5.3864263084568757E-2</v>
      </c>
      <c r="CS21" s="278">
        <f t="shared" si="39"/>
        <v>5.0000000000000018</v>
      </c>
      <c r="CT21" s="278"/>
      <c r="CU21" s="278">
        <f t="shared" si="40"/>
        <v>1.8272695223408308</v>
      </c>
      <c r="CV21" s="278">
        <f t="shared" si="41"/>
        <v>0.17273047765916916</v>
      </c>
      <c r="CW21" s="278">
        <f t="shared" si="42"/>
        <v>2</v>
      </c>
      <c r="CX21" s="278"/>
      <c r="CY21" s="278">
        <f t="shared" si="43"/>
        <v>0.26441993541849235</v>
      </c>
      <c r="CZ21" s="278">
        <f t="shared" si="44"/>
        <v>3.1345263895164732E-2</v>
      </c>
      <c r="DA21" s="278">
        <f t="shared" si="45"/>
        <v>0.29576519931365708</v>
      </c>
      <c r="DB21" s="278"/>
      <c r="DC21" s="278">
        <f t="shared" si="46"/>
        <v>2</v>
      </c>
      <c r="DD21" s="278">
        <f t="shared" si="47"/>
        <v>0</v>
      </c>
      <c r="DE21" s="278">
        <f t="shared" si="48"/>
        <v>0</v>
      </c>
      <c r="DF21" s="278">
        <f t="shared" si="49"/>
        <v>2</v>
      </c>
      <c r="DG21" s="283">
        <f t="shared" si="113"/>
        <v>45.271716836546382</v>
      </c>
      <c r="DH21" s="283"/>
      <c r="DI21" s="277">
        <f t="shared" si="51"/>
        <v>0.72175024473167082</v>
      </c>
      <c r="DJ21" s="277">
        <f t="shared" si="52"/>
        <v>0.60673954389776497</v>
      </c>
      <c r="DK21" s="277">
        <f t="shared" si="53"/>
        <v>0.11442495729267388</v>
      </c>
      <c r="DL21" s="278">
        <f t="shared" si="54"/>
        <v>1.6028998814317954</v>
      </c>
      <c r="DM21" s="366"/>
    </row>
    <row r="22" spans="1:117" s="142" customFormat="1" x14ac:dyDescent="0.25">
      <c r="A22" s="253" t="s">
        <v>533</v>
      </c>
      <c r="B22" s="249" t="s">
        <v>83</v>
      </c>
      <c r="C22" s="249">
        <v>850</v>
      </c>
      <c r="D22" s="249">
        <v>130</v>
      </c>
      <c r="E22" s="254"/>
      <c r="F22" s="254"/>
      <c r="G22" s="254"/>
      <c r="H22" s="254"/>
      <c r="I22" s="234">
        <v>46.88</v>
      </c>
      <c r="J22" s="141">
        <v>1.46</v>
      </c>
      <c r="K22" s="141">
        <v>7.96</v>
      </c>
      <c r="L22" s="141"/>
      <c r="M22" s="141">
        <v>16.09</v>
      </c>
      <c r="N22" s="141">
        <v>0.53</v>
      </c>
      <c r="O22" s="141">
        <v>13.43</v>
      </c>
      <c r="P22" s="141">
        <v>10.53</v>
      </c>
      <c r="Q22" s="141">
        <v>1.4</v>
      </c>
      <c r="R22" s="141">
        <v>0.19</v>
      </c>
      <c r="S22" s="141"/>
      <c r="T22" s="141"/>
      <c r="U22" s="276">
        <f t="shared" si="104"/>
        <v>98.47</v>
      </c>
      <c r="V22" s="277">
        <f>I22/stab.data!$U$7</f>
        <v>0.78024099593901874</v>
      </c>
      <c r="W22" s="277">
        <f>J22/stab.data!$U$8</f>
        <v>1.8273298455530801E-2</v>
      </c>
      <c r="X22" s="277">
        <f>K22*2/stab.data!$U$9</f>
        <v>0.15613813124626083</v>
      </c>
      <c r="Y22" s="277">
        <f>L22*2/stab.data!$U$10</f>
        <v>0</v>
      </c>
      <c r="Z22" s="277">
        <f>M22/stab.data!$U$11</f>
        <v>0.22395122901762102</v>
      </c>
      <c r="AA22" s="277">
        <f>N22/stab.data!$U$12</f>
        <v>7.4714183007457326E-3</v>
      </c>
      <c r="AB22" s="277">
        <f>O22/stab.data!$U$13</f>
        <v>0.33321754664549424</v>
      </c>
      <c r="AC22" s="277">
        <f>P22/stab.data!$U$14</f>
        <v>0.18777082330284062</v>
      </c>
      <c r="AD22" s="277">
        <f>Q22*2/stab.data!$U$15</f>
        <v>4.5176592071508086E-2</v>
      </c>
      <c r="AE22" s="277">
        <f>R22*2/stab.data!$U$16</f>
        <v>4.0341844046923939E-3</v>
      </c>
      <c r="AF22" s="277">
        <f>S22/stab.data!$U$17</f>
        <v>0</v>
      </c>
      <c r="AG22" s="277">
        <f>T22/stab.data!$U$18</f>
        <v>0</v>
      </c>
      <c r="AH22" s="277">
        <f t="shared" si="105"/>
        <v>1.5192926196046717</v>
      </c>
      <c r="AI22" s="277">
        <f t="shared" si="106"/>
        <v>8.8903048010948227E-2</v>
      </c>
      <c r="AJ22" s="278">
        <f t="shared" si="107"/>
        <v>6.6762207729584988</v>
      </c>
      <c r="AK22" s="278">
        <f t="shared" si="89"/>
        <v>0.15635755538897633</v>
      </c>
      <c r="AL22" s="278">
        <f t="shared" si="90"/>
        <v>1.3360136684726045</v>
      </c>
      <c r="AM22" s="278">
        <f t="shared" si="91"/>
        <v>0</v>
      </c>
      <c r="AN22" s="278">
        <f t="shared" si="92"/>
        <v>1.9162641479734344</v>
      </c>
      <c r="AO22" s="278">
        <f t="shared" si="93"/>
        <v>6.3930039978057601E-2</v>
      </c>
      <c r="AP22" s="278">
        <f t="shared" si="94"/>
        <v>2.8512138152284257</v>
      </c>
      <c r="AQ22" s="278">
        <f t="shared" si="95"/>
        <v>1.6066823937919841</v>
      </c>
      <c r="AR22" s="278">
        <f t="shared" si="96"/>
        <v>0.38655864535327156</v>
      </c>
      <c r="AS22" s="278">
        <f t="shared" si="97"/>
        <v>3.4518957430759743E-2</v>
      </c>
      <c r="AT22" s="278">
        <f t="shared" si="98"/>
        <v>0</v>
      </c>
      <c r="AU22" s="278">
        <f t="shared" si="99"/>
        <v>0</v>
      </c>
      <c r="AV22" s="277">
        <f t="shared" si="108"/>
        <v>15.027759996576012</v>
      </c>
      <c r="AW22" s="277">
        <f t="shared" si="15"/>
        <v>1.9867672717907243</v>
      </c>
      <c r="AX22" s="277">
        <f>IF(SUM(I22:T22)&lt;90," ",CO22*AH22*stab.data!$U$20/13/2)</f>
        <v>12.731693763839717</v>
      </c>
      <c r="AY22" s="277">
        <f>IF(SUM(I22:T22)&lt;90," ",CQ22*AH22*stab.data!$U$11/13)</f>
        <v>4.6338594516055593</v>
      </c>
      <c r="AZ22" s="277">
        <f t="shared" si="109"/>
        <v>0</v>
      </c>
      <c r="BA22" s="279">
        <f t="shared" si="17"/>
        <v>101.732320487236</v>
      </c>
      <c r="BB22" s="280">
        <f>IF(SUM(I22:T22)&lt;90," ",EXP('eq. coef.'!$C$104+'eq. coef.'!$C$105*'Amp-TB2 calc'!AJ22+'eq. coef.'!$C$106*'Amp-TB2 calc'!AK22+'eq. coef.'!$C$107*'Amp-TB2 calc'!AL22+'eq. coef.'!$C$108*'Amp-TB2 calc'!AN22+'eq. coef.'!$C$109*'Amp-TB2 calc'!AP22+'eq. coef.'!$C$110*'Amp-TB2 calc'!AQ22+'eq. coef.'!$C$111*'Amp-TB2 calc'!AR22+'eq. coef.'!$C$112*'Amp-TB2 calc'!AS22))</f>
        <v>154.76448211761621</v>
      </c>
      <c r="BC22" s="281">
        <f>IF(SUM(I22:T22)&lt;90," ",EXP('eq. coef.'!$C$176+'eq. coef.'!$C$177*'Amp-TB2 calc'!AJ22+'eq. coef.'!$C$178*'Amp-TB2 calc'!AK22+'eq. coef.'!$C$179*'Amp-TB2 calc'!AL22+'eq. coef.'!$C$180*'Amp-TB2 calc'!AN22+'eq. coef.'!$C$181*'Amp-TB2 calc'!AP22+'eq. coef.'!$C$182*'Amp-TB2 calc'!AQ22+'eq. coef.'!$C$183*'Amp-TB2 calc'!AR22+'eq. coef.'!$C$184*'Amp-TB2 calc'!AS22))</f>
        <v>156.16310986884207</v>
      </c>
      <c r="BD22" s="281">
        <f>IF(SUM(I22:T22)&lt;90," ",('eq. coef.'!$C$234+'eq. coef.'!$C$235*'Amp-TB2 calc'!AJ22+'eq. coef.'!$C$236*'Amp-TB2 calc'!AK22+'eq. coef.'!$C$237*'Amp-TB2 calc'!AL22+'eq. coef.'!$C$238*'Amp-TB2 calc'!AN22+'eq. coef.'!$C$239*'Amp-TB2 calc'!AP22+'eq. coef.'!$C$240*'Amp-TB2 calc'!AQ22+'eq. coef.'!$C$241*'Amp-TB2 calc'!AR22+'eq. coef.'!$C$242*'Amp-TB2 calc'!AS22))</f>
        <v>151.12684453281267</v>
      </c>
      <c r="BE22" s="281">
        <f>IF(SUM(I22:T22)&lt;90," ",('eq. coef.'!$C$270+'eq. coef.'!$C$271*'Amp-TB2 calc'!AJ22+'eq. coef.'!$C$272*'Amp-TB2 calc'!AK22+'eq. coef.'!$C$273*'Amp-TB2 calc'!AL22+'eq. coef.'!$C$274*'Amp-TB2 calc'!AN22+'eq. coef.'!$C$275*'Amp-TB2 calc'!AP22+'eq. coef.'!$C$276*'Amp-TB2 calc'!AQ22+'eq. coef.'!$C$277*'Amp-TB2 calc'!AR22+'eq. coef.'!$C$278*'Amp-TB2 calc'!AS22))</f>
        <v>-610.77484189432585</v>
      </c>
      <c r="BF22" s="281">
        <f>IF(SUM(I22:T22)&lt;90," ",EXP('eq. coef.'!$C$328+'eq. coef.'!$C$329*'Amp-TB2 calc'!AJ22+'eq. coef.'!$C$330*'Amp-TB2 calc'!AK22+'eq. coef.'!$C$331*'Amp-TB2 calc'!AL22+'eq. coef.'!$C$332*'Amp-TB2 calc'!AN22+'eq. coef.'!$C$333*'Amp-TB2 calc'!AP22+'eq. coef.'!$C$334*'Amp-TB2 calc'!AQ22+'eq. coef.'!$C$335*'Amp-TB2 calc'!AR22+'eq. coef.'!$C$336*'Amp-TB2 calc'!AS22))</f>
        <v>202.49589740952973</v>
      </c>
      <c r="BG22" s="282" t="str">
        <f t="shared" si="56"/>
        <v>ok</v>
      </c>
      <c r="BH22" s="385" t="str">
        <f t="shared" si="57"/>
        <v>high-SiO2</v>
      </c>
      <c r="BI22" s="385" t="str">
        <f t="shared" si="58"/>
        <v>low-A(Na+K)</v>
      </c>
      <c r="BJ22" s="281">
        <f t="shared" si="18"/>
        <v>0.89964852735666734</v>
      </c>
      <c r="BK22" s="283">
        <f t="shared" si="19"/>
        <v>-0.30841323951602234</v>
      </c>
      <c r="BL22" s="281">
        <f t="shared" si="20"/>
        <v>-766.93795176316792</v>
      </c>
      <c r="BM22" s="284" t="str">
        <f t="shared" si="21"/>
        <v>OK</v>
      </c>
      <c r="BN22" s="285">
        <f>IF(SUM(I22:T22)&lt;90," ",'eq. coef.'!$C$360+'eq. coef.'!$C$361*'Amp-TB2 calc'!AJ22+'eq. coef.'!$C$362*'Amp-TB2 calc'!AK22+'eq. coef.'!$C$363*'Amp-TB2 calc'!AL22+'eq. coef.'!$C$364*'Amp-TB2 calc'!AN22+'eq. coef.'!$C$365*'Amp-TB2 calc'!AP22+'eq. coef.'!$C$366*'Amp-TB2 calc'!AQ22+'eq. coef.'!$C$367*'Amp-TB2 calc'!AR22+'eq. coef.'!$C$368*'Amp-TB2 calc'!AS22+'eq. coef.'!$C$369*LN(BQ22))</f>
        <v>836.54686709295311</v>
      </c>
      <c r="BO22" s="286">
        <f t="shared" si="22"/>
        <v>-13.453132907046893</v>
      </c>
      <c r="BP22" s="286">
        <f t="shared" si="110"/>
        <v>180.98678501466799</v>
      </c>
      <c r="BQ22" s="287">
        <f t="shared" si="59"/>
        <v>156.16310986884207</v>
      </c>
      <c r="BR22" s="281" t="str">
        <f t="shared" si="24"/>
        <v>P1b</v>
      </c>
      <c r="BS22" s="283">
        <f t="shared" si="25"/>
        <v>20.125469129878518</v>
      </c>
      <c r="BT22" s="283">
        <f t="shared" si="111"/>
        <v>20.125469129878518</v>
      </c>
      <c r="BU22" s="283">
        <f t="shared" si="112"/>
        <v>405.03450769769319</v>
      </c>
      <c r="BV22" s="281">
        <f t="shared" si="28"/>
        <v>26.163109868842071</v>
      </c>
      <c r="BW22" s="288"/>
      <c r="BX22" s="289">
        <f>IF(SUM(I22:T22)&lt;90," ",'eq. coef.'!$B$1128*'Amp-TB2 calc'!CH22+'eq. coef.'!$B$1129*'Amp-TB2 calc'!CL22+'eq. coef.'!$B$1130*'Amp-TB2 calc'!CM22+'eq. coef.'!$B$1131*'Amp-TB2 calc'!CO22+'eq. coef.'!$B$1132*'Amp-TB2 calc'!CP22+'eq. coef.'!$B$1133*'Amp-TB2 calc'!CQ22+'eq. coef.'!$B$1134*'Amp-TB2 calc'!CR22+'eq. coef.'!$B$1135*'Amp-TB2 calc'!CU22+'eq. coef.'!$B$1135*'Amp-TB2 calc'!CY22+'eq. coef.'!$B$1137*'Amp-TB2 calc'!CZ22)</f>
        <v>-0.51996672228914964</v>
      </c>
      <c r="BY22" s="290"/>
      <c r="BZ22" s="291"/>
      <c r="CA22" s="290">
        <f t="shared" si="29"/>
        <v>-13.60776027667986</v>
      </c>
      <c r="CB22" s="289">
        <f>IF(SUM(I22:T22)&lt;90," ",EXP('eq. coef.'!$B$1156*'Amp-TB2 calc'!CH22+'eq. coef.'!$B$1157*'Amp-TB2 calc'!CL22+'eq. coef.'!$B$1158*'Amp-TB2 calc'!CM22+'eq. coef.'!$B$1159*'Amp-TB2 calc'!CO22+'eq. coef.'!$B$1160*'Amp-TB2 calc'!CP22+'eq. coef.'!$B$1161*'Amp-TB2 calc'!CQ22+'eq. coef.'!$B$1162*'Amp-TB2 calc'!CR22+'eq. coef.'!$B$1163*'Amp-TB2 calc'!CU22+'eq. coef.'!$B$1164*'Amp-TB2 calc'!CY22+'eq. coef.'!$B$1165*'Amp-TB2 calc'!CZ22))</f>
        <v>4.6842475658742746</v>
      </c>
      <c r="CC22" s="283"/>
      <c r="CD22" s="283"/>
      <c r="CE22" s="282" t="str">
        <f t="shared" si="30"/>
        <v>calc-alkaline</v>
      </c>
      <c r="CF22" s="282" t="str">
        <f t="shared" si="31"/>
        <v>Mg-hornblende</v>
      </c>
      <c r="CG22" s="278">
        <f t="shared" si="60"/>
        <v>6.6762207729584988</v>
      </c>
      <c r="CH22" s="278">
        <f t="shared" si="61"/>
        <v>1.3237792270415012</v>
      </c>
      <c r="CI22" s="278">
        <f t="shared" si="32"/>
        <v>0</v>
      </c>
      <c r="CJ22" s="278">
        <f t="shared" si="33"/>
        <v>8</v>
      </c>
      <c r="CK22" s="278"/>
      <c r="CL22" s="278">
        <f t="shared" si="34"/>
        <v>1.2234441431103305E-2</v>
      </c>
      <c r="CM22" s="278">
        <f t="shared" si="35"/>
        <v>0.15635755538897633</v>
      </c>
      <c r="CN22" s="278">
        <f t="shared" si="36"/>
        <v>0</v>
      </c>
      <c r="CO22" s="278">
        <f t="shared" si="62"/>
        <v>1.3643872844644491</v>
      </c>
      <c r="CP22" s="278">
        <f t="shared" si="37"/>
        <v>2.8512138152284257</v>
      </c>
      <c r="CQ22" s="278">
        <f t="shared" si="63"/>
        <v>0.55187686350898524</v>
      </c>
      <c r="CR22" s="278">
        <f t="shared" si="38"/>
        <v>6.3930039978057601E-2</v>
      </c>
      <c r="CS22" s="278">
        <f t="shared" si="39"/>
        <v>4.9999999999999964</v>
      </c>
      <c r="CT22" s="278"/>
      <c r="CU22" s="278">
        <f t="shared" si="40"/>
        <v>1.6066823937919841</v>
      </c>
      <c r="CV22" s="278">
        <f t="shared" si="41"/>
        <v>0.38655864535327156</v>
      </c>
      <c r="CW22" s="278">
        <f t="shared" si="42"/>
        <v>1.9932410391452557</v>
      </c>
      <c r="CX22" s="278"/>
      <c r="CY22" s="278">
        <f t="shared" si="43"/>
        <v>0</v>
      </c>
      <c r="CZ22" s="278">
        <f t="shared" si="44"/>
        <v>3.4518957430759743E-2</v>
      </c>
      <c r="DA22" s="278">
        <f t="shared" si="45"/>
        <v>3.4518957430759743E-2</v>
      </c>
      <c r="DB22" s="278"/>
      <c r="DC22" s="278">
        <f t="shared" si="46"/>
        <v>2</v>
      </c>
      <c r="DD22" s="278">
        <f t="shared" si="47"/>
        <v>0</v>
      </c>
      <c r="DE22" s="278">
        <f t="shared" si="48"/>
        <v>0</v>
      </c>
      <c r="DF22" s="278">
        <f t="shared" si="49"/>
        <v>2</v>
      </c>
      <c r="DG22" s="283">
        <f t="shared" si="113"/>
        <v>44.635612715535551</v>
      </c>
      <c r="DH22" s="283"/>
      <c r="DI22" s="277">
        <f t="shared" si="51"/>
        <v>0.83783069109585451</v>
      </c>
      <c r="DJ22" s="277">
        <f t="shared" si="52"/>
        <v>0.59805495426213517</v>
      </c>
      <c r="DK22" s="277">
        <f t="shared" si="53"/>
        <v>9.1574223526397821E-3</v>
      </c>
      <c r="DL22" s="278">
        <f t="shared" si="54"/>
        <v>1.3360136684726045</v>
      </c>
      <c r="DM22" s="366"/>
    </row>
    <row r="23" spans="1:117" s="142" customFormat="1" x14ac:dyDescent="0.25">
      <c r="A23" s="253" t="s">
        <v>533</v>
      </c>
      <c r="B23" s="249" t="s">
        <v>84</v>
      </c>
      <c r="C23" s="249">
        <v>825</v>
      </c>
      <c r="D23" s="249">
        <v>130</v>
      </c>
      <c r="E23" s="258">
        <v>4.820960521697998</v>
      </c>
      <c r="F23" s="254"/>
      <c r="G23" s="254"/>
      <c r="H23" s="254"/>
      <c r="I23" s="234">
        <v>47.49</v>
      </c>
      <c r="J23" s="141">
        <v>1.38</v>
      </c>
      <c r="K23" s="141">
        <v>6.96</v>
      </c>
      <c r="L23" s="141">
        <v>0.03</v>
      </c>
      <c r="M23" s="141">
        <v>15.19</v>
      </c>
      <c r="N23" s="141">
        <v>0.57999999999999996</v>
      </c>
      <c r="O23" s="141">
        <v>14.28</v>
      </c>
      <c r="P23" s="141">
        <v>11.14</v>
      </c>
      <c r="Q23" s="141">
        <v>1.28</v>
      </c>
      <c r="R23" s="141">
        <v>0.15</v>
      </c>
      <c r="S23" s="141"/>
      <c r="T23" s="141"/>
      <c r="U23" s="276">
        <f t="shared" si="104"/>
        <v>98.480000000000018</v>
      </c>
      <c r="V23" s="277">
        <f>I23/stab.data!$U$7</f>
        <v>0.79039344917116039</v>
      </c>
      <c r="W23" s="277">
        <f>J23/stab.data!$U$8</f>
        <v>1.7272021827830483E-2</v>
      </c>
      <c r="X23" s="277">
        <f>K23*2/stab.data!$U$9</f>
        <v>0.13652278812487129</v>
      </c>
      <c r="Y23" s="277">
        <f>L23*2/stab.data!$U$10</f>
        <v>3.9476229388473724E-4</v>
      </c>
      <c r="Z23" s="277">
        <f>M23/stab.data!$U$11</f>
        <v>0.21142443559836316</v>
      </c>
      <c r="AA23" s="277">
        <f>N23/stab.data!$U$12</f>
        <v>8.176269083834951E-3</v>
      </c>
      <c r="AB23" s="277">
        <f>O23/stab.data!$U$13</f>
        <v>0.3543072647876141</v>
      </c>
      <c r="AC23" s="277">
        <f>P23/stab.data!$U$14</f>
        <v>0.19864833538401186</v>
      </c>
      <c r="AD23" s="277">
        <f>Q23*2/stab.data!$U$15</f>
        <v>4.1304312751093114E-2</v>
      </c>
      <c r="AE23" s="277">
        <f>R23*2/stab.data!$U$16</f>
        <v>3.1848824247571526E-3</v>
      </c>
      <c r="AF23" s="277">
        <f>S23/stab.data!$U$17</f>
        <v>0</v>
      </c>
      <c r="AG23" s="277">
        <f>T23/stab.data!$U$18</f>
        <v>0</v>
      </c>
      <c r="AH23" s="277">
        <f t="shared" si="105"/>
        <v>1.518490990887559</v>
      </c>
      <c r="AI23" s="277">
        <f t="shared" si="106"/>
        <v>7.7498057316135502E-2</v>
      </c>
      <c r="AJ23" s="278">
        <f t="shared" si="107"/>
        <v>6.7666617061845544</v>
      </c>
      <c r="AK23" s="278">
        <f t="shared" si="89"/>
        <v>0.14786803814394361</v>
      </c>
      <c r="AL23" s="278">
        <f t="shared" si="90"/>
        <v>1.1687894470720286</v>
      </c>
      <c r="AM23" s="278">
        <f t="shared" si="91"/>
        <v>3.3796116350364247E-3</v>
      </c>
      <c r="AN23" s="278">
        <f t="shared" si="92"/>
        <v>1.81003224864193</v>
      </c>
      <c r="AO23" s="278">
        <f t="shared" si="93"/>
        <v>6.9998109127882874E-2</v>
      </c>
      <c r="AP23" s="278">
        <f t="shared" si="94"/>
        <v>3.0332708391946244</v>
      </c>
      <c r="AQ23" s="278">
        <f t="shared" si="95"/>
        <v>1.7006543835223698</v>
      </c>
      <c r="AR23" s="278">
        <f t="shared" si="96"/>
        <v>0.35361162429443149</v>
      </c>
      <c r="AS23" s="278">
        <f t="shared" si="97"/>
        <v>2.7266195038564322E-2</v>
      </c>
      <c r="AT23" s="278">
        <f t="shared" si="98"/>
        <v>0</v>
      </c>
      <c r="AU23" s="278">
        <f t="shared" si="99"/>
        <v>0</v>
      </c>
      <c r="AV23" s="277">
        <f t="shared" si="108"/>
        <v>15.081532202855367</v>
      </c>
      <c r="AW23" s="277">
        <f t="shared" si="15"/>
        <v>1.9857189880837312</v>
      </c>
      <c r="AX23" s="277">
        <f>IF(SUM(I23:T23)&lt;90," ",CO23*AH23*stab.data!$U$20/13/2)</f>
        <v>11.346494890152524</v>
      </c>
      <c r="AY23" s="277">
        <f>IF(SUM(I23:T23)&lt;90," ",CQ23*AH23*stab.data!$U$11/13)</f>
        <v>4.9802790779956512</v>
      </c>
      <c r="AZ23" s="277">
        <f t="shared" si="109"/>
        <v>0</v>
      </c>
      <c r="BA23" s="279">
        <f t="shared" si="17"/>
        <v>101.60249295623193</v>
      </c>
      <c r="BB23" s="280">
        <f>IF(SUM(I23:T23)&lt;90," ",EXP('eq. coef.'!$C$104+'eq. coef.'!$C$105*'Amp-TB2 calc'!AJ23+'eq. coef.'!$C$106*'Amp-TB2 calc'!AK23+'eq. coef.'!$C$107*'Amp-TB2 calc'!AL23+'eq. coef.'!$C$108*'Amp-TB2 calc'!AN23+'eq. coef.'!$C$109*'Amp-TB2 calc'!AP23+'eq. coef.'!$C$110*'Amp-TB2 calc'!AQ23+'eq. coef.'!$C$111*'Amp-TB2 calc'!AR23+'eq. coef.'!$C$112*'Amp-TB2 calc'!AS23))</f>
        <v>115.58928703726382</v>
      </c>
      <c r="BC23" s="281">
        <f>IF(SUM(I23:T23)&lt;90," ",EXP('eq. coef.'!$C$176+'eq. coef.'!$C$177*'Amp-TB2 calc'!AJ23+'eq. coef.'!$C$178*'Amp-TB2 calc'!AK23+'eq. coef.'!$C$179*'Amp-TB2 calc'!AL23+'eq. coef.'!$C$180*'Amp-TB2 calc'!AN23+'eq. coef.'!$C$181*'Amp-TB2 calc'!AP23+'eq. coef.'!$C$182*'Amp-TB2 calc'!AQ23+'eq. coef.'!$C$183*'Amp-TB2 calc'!AR23+'eq. coef.'!$C$184*'Amp-TB2 calc'!AS23))</f>
        <v>125.64563090509564</v>
      </c>
      <c r="BD23" s="281">
        <f>IF(SUM(I23:T23)&lt;90," ",('eq. coef.'!$C$234+'eq. coef.'!$C$235*'Amp-TB2 calc'!AJ23+'eq. coef.'!$C$236*'Amp-TB2 calc'!AK23+'eq. coef.'!$C$237*'Amp-TB2 calc'!AL23+'eq. coef.'!$C$238*'Amp-TB2 calc'!AN23+'eq. coef.'!$C$239*'Amp-TB2 calc'!AP23+'eq. coef.'!$C$240*'Amp-TB2 calc'!AQ23+'eq. coef.'!$C$241*'Amp-TB2 calc'!AR23+'eq. coef.'!$C$242*'Amp-TB2 calc'!AS23))</f>
        <v>101.23823712777879</v>
      </c>
      <c r="BE23" s="281">
        <f>IF(SUM(I23:T23)&lt;90," ",('eq. coef.'!$C$270+'eq. coef.'!$C$271*'Amp-TB2 calc'!AJ23+'eq. coef.'!$C$272*'Amp-TB2 calc'!AK23+'eq. coef.'!$C$273*'Amp-TB2 calc'!AL23+'eq. coef.'!$C$274*'Amp-TB2 calc'!AN23+'eq. coef.'!$C$275*'Amp-TB2 calc'!AP23+'eq. coef.'!$C$276*'Amp-TB2 calc'!AQ23+'eq. coef.'!$C$277*'Amp-TB2 calc'!AR23+'eq. coef.'!$C$278*'Amp-TB2 calc'!AS23))</f>
        <v>-828.50210914650222</v>
      </c>
      <c r="BF23" s="281">
        <f>IF(SUM(I23:T23)&lt;90," ",EXP('eq. coef.'!$C$328+'eq. coef.'!$C$329*'Amp-TB2 calc'!AJ23+'eq. coef.'!$C$330*'Amp-TB2 calc'!AK23+'eq. coef.'!$C$331*'Amp-TB2 calc'!AL23+'eq. coef.'!$C$332*'Amp-TB2 calc'!AN23+'eq. coef.'!$C$333*'Amp-TB2 calc'!AP23+'eq. coef.'!$C$334*'Amp-TB2 calc'!AQ23+'eq. coef.'!$C$335*'Amp-TB2 calc'!AR23+'eq. coef.'!$C$336*'Amp-TB2 calc'!AS23))</f>
        <v>178.17064310622527</v>
      </c>
      <c r="BG23" s="282" t="str">
        <f t="shared" si="56"/>
        <v>ok</v>
      </c>
      <c r="BH23" s="385" t="str">
        <f t="shared" si="57"/>
        <v>high-SiO2</v>
      </c>
      <c r="BI23" s="385" t="str">
        <f t="shared" si="58"/>
        <v>ok</v>
      </c>
      <c r="BJ23" s="281">
        <f t="shared" si="18"/>
        <v>8.3373866052299164</v>
      </c>
      <c r="BK23" s="283">
        <f t="shared" si="19"/>
        <v>-0.5414113857176609</v>
      </c>
      <c r="BL23" s="281">
        <f t="shared" si="20"/>
        <v>-954.14774005159791</v>
      </c>
      <c r="BM23" s="284" t="str">
        <f t="shared" si="21"/>
        <v>OK</v>
      </c>
      <c r="BN23" s="285">
        <f>IF(SUM(I23:T23)&lt;90," ",'eq. coef.'!$C$360+'eq. coef.'!$C$361*'Amp-TB2 calc'!AJ23+'eq. coef.'!$C$362*'Amp-TB2 calc'!AK23+'eq. coef.'!$C$363*'Amp-TB2 calc'!AL23+'eq. coef.'!$C$364*'Amp-TB2 calc'!AN23+'eq. coef.'!$C$365*'Amp-TB2 calc'!AP23+'eq. coef.'!$C$366*'Amp-TB2 calc'!AQ23+'eq. coef.'!$C$367*'Amp-TB2 calc'!AR23+'eq. coef.'!$C$368*'Amp-TB2 calc'!AS23+'eq. coef.'!$C$369*LN(BQ23))</f>
        <v>828.78716857659947</v>
      </c>
      <c r="BO23" s="286">
        <f t="shared" si="22"/>
        <v>3.7871685765994698</v>
      </c>
      <c r="BP23" s="286">
        <f t="shared" si="110"/>
        <v>14.342645827582455</v>
      </c>
      <c r="BQ23" s="287">
        <f t="shared" si="59"/>
        <v>125.64563090509564</v>
      </c>
      <c r="BR23" s="281" t="str">
        <f t="shared" si="24"/>
        <v>P1b</v>
      </c>
      <c r="BS23" s="283">
        <f t="shared" si="25"/>
        <v>-3.3495146883879667</v>
      </c>
      <c r="BT23" s="283">
        <f t="shared" si="111"/>
        <v>3.3495146883879667</v>
      </c>
      <c r="BU23" s="283">
        <f t="shared" si="112"/>
        <v>11.219248647726738</v>
      </c>
      <c r="BV23" s="281">
        <f t="shared" si="28"/>
        <v>-4.3543690949043565</v>
      </c>
      <c r="BW23" s="288"/>
      <c r="BX23" s="289">
        <f>IF(SUM(I23:T23)&lt;90," ",'eq. coef.'!$B$1128*'Amp-TB2 calc'!CH23+'eq. coef.'!$B$1129*'Amp-TB2 calc'!CL23+'eq. coef.'!$B$1130*'Amp-TB2 calc'!CM23+'eq. coef.'!$B$1131*'Amp-TB2 calc'!CO23+'eq. coef.'!$B$1132*'Amp-TB2 calc'!CP23+'eq. coef.'!$B$1133*'Amp-TB2 calc'!CQ23+'eq. coef.'!$B$1134*'Amp-TB2 calc'!CR23+'eq. coef.'!$B$1135*'Amp-TB2 calc'!CU23+'eq. coef.'!$B$1135*'Amp-TB2 calc'!CY23+'eq. coef.'!$B$1137*'Amp-TB2 calc'!CZ23)</f>
        <v>0.23725421670760138</v>
      </c>
      <c r="BY23" s="290"/>
      <c r="BZ23" s="291"/>
      <c r="CA23" s="290">
        <f t="shared" si="29"/>
        <v>-13.017995175032192</v>
      </c>
      <c r="CB23" s="289">
        <f>IF(SUM(I23:T23)&lt;90," ",EXP('eq. coef.'!$B$1156*'Amp-TB2 calc'!CH23+'eq. coef.'!$B$1157*'Amp-TB2 calc'!CL23+'eq. coef.'!$B$1158*'Amp-TB2 calc'!CM23+'eq. coef.'!$B$1159*'Amp-TB2 calc'!CO23+'eq. coef.'!$B$1160*'Amp-TB2 calc'!CP23+'eq. coef.'!$B$1161*'Amp-TB2 calc'!CQ23+'eq. coef.'!$B$1162*'Amp-TB2 calc'!CR23+'eq. coef.'!$B$1163*'Amp-TB2 calc'!CU23+'eq. coef.'!$B$1164*'Amp-TB2 calc'!CY23+'eq. coef.'!$B$1165*'Amp-TB2 calc'!CZ23))</f>
        <v>5.076211284676492</v>
      </c>
      <c r="CC23" s="283">
        <f t="shared" ref="CC23:CC34" si="114">IF(SUM(I23:T23)&lt;90," ",CB23-E23)</f>
        <v>0.25525076297849392</v>
      </c>
      <c r="CD23" s="283">
        <f t="shared" ref="CD23:CD34" si="115">IF(SUM(I23:T23)&lt;90," ",(CC23*100/E23)^2)</f>
        <v>28.032830277609531</v>
      </c>
      <c r="CE23" s="282" t="str">
        <f t="shared" si="30"/>
        <v>calc-alkaline</v>
      </c>
      <c r="CF23" s="282" t="str">
        <f t="shared" si="31"/>
        <v>Mg-hornblende</v>
      </c>
      <c r="CG23" s="278">
        <f t="shared" si="60"/>
        <v>6.7666617061845544</v>
      </c>
      <c r="CH23" s="278">
        <f t="shared" si="61"/>
        <v>1.1687894470720286</v>
      </c>
      <c r="CI23" s="278">
        <f t="shared" si="32"/>
        <v>6.4548846743416988E-2</v>
      </c>
      <c r="CJ23" s="278">
        <f t="shared" si="33"/>
        <v>8</v>
      </c>
      <c r="CK23" s="278"/>
      <c r="CL23" s="278">
        <f t="shared" si="34"/>
        <v>0</v>
      </c>
      <c r="CM23" s="278">
        <f t="shared" si="35"/>
        <v>8.3319191400526627E-2</v>
      </c>
      <c r="CN23" s="278">
        <f t="shared" si="36"/>
        <v>3.3796116350364247E-3</v>
      </c>
      <c r="CO23" s="278">
        <f t="shared" si="62"/>
        <v>1.2165848662582022</v>
      </c>
      <c r="CP23" s="278">
        <f t="shared" si="37"/>
        <v>3.0332708391946244</v>
      </c>
      <c r="CQ23" s="278">
        <f t="shared" si="63"/>
        <v>0.59344738238372785</v>
      </c>
      <c r="CR23" s="278">
        <f t="shared" si="38"/>
        <v>6.9998109127882874E-2</v>
      </c>
      <c r="CS23" s="278">
        <f t="shared" si="39"/>
        <v>5</v>
      </c>
      <c r="CT23" s="278"/>
      <c r="CU23" s="278">
        <f t="shared" si="40"/>
        <v>1.7006543835223698</v>
      </c>
      <c r="CV23" s="278">
        <f t="shared" si="41"/>
        <v>0.29934561647763025</v>
      </c>
      <c r="CW23" s="278">
        <f t="shared" si="42"/>
        <v>2</v>
      </c>
      <c r="CX23" s="278"/>
      <c r="CY23" s="278">
        <f t="shared" si="43"/>
        <v>5.4266007816801243E-2</v>
      </c>
      <c r="CZ23" s="278">
        <f t="shared" si="44"/>
        <v>2.7266195038564322E-2</v>
      </c>
      <c r="DA23" s="278">
        <f t="shared" si="45"/>
        <v>8.1532202855365568E-2</v>
      </c>
      <c r="DB23" s="278"/>
      <c r="DC23" s="278">
        <f t="shared" si="46"/>
        <v>2</v>
      </c>
      <c r="DD23" s="278">
        <f t="shared" si="47"/>
        <v>0</v>
      </c>
      <c r="DE23" s="278">
        <f t="shared" si="48"/>
        <v>0</v>
      </c>
      <c r="DF23" s="278">
        <f t="shared" si="49"/>
        <v>2</v>
      </c>
      <c r="DG23" s="283">
        <f t="shared" si="113"/>
        <v>44.783415133741798</v>
      </c>
      <c r="DH23" s="283"/>
      <c r="DI23" s="277">
        <f t="shared" si="51"/>
        <v>0.83636793758808781</v>
      </c>
      <c r="DJ23" s="277">
        <f t="shared" si="52"/>
        <v>0.6262814414427964</v>
      </c>
      <c r="DK23" s="277">
        <f t="shared" si="53"/>
        <v>0</v>
      </c>
      <c r="DL23" s="278">
        <f t="shared" si="54"/>
        <v>1.1687894470720286</v>
      </c>
      <c r="DM23" s="367"/>
    </row>
    <row r="24" spans="1:117" s="142" customFormat="1" x14ac:dyDescent="0.25">
      <c r="A24" s="253" t="s">
        <v>533</v>
      </c>
      <c r="B24" s="249" t="s">
        <v>26</v>
      </c>
      <c r="C24" s="249">
        <v>840</v>
      </c>
      <c r="D24" s="249">
        <v>200</v>
      </c>
      <c r="E24" s="258">
        <v>5.9498987197875977</v>
      </c>
      <c r="F24" s="254"/>
      <c r="G24" s="254"/>
      <c r="H24" s="254"/>
      <c r="I24" s="234">
        <v>44.72</v>
      </c>
      <c r="J24" s="141">
        <v>1.77</v>
      </c>
      <c r="K24" s="141">
        <v>9.0299999999999994</v>
      </c>
      <c r="L24" s="141">
        <v>0.04</v>
      </c>
      <c r="M24" s="141">
        <v>15.82</v>
      </c>
      <c r="N24" s="141">
        <v>0.33</v>
      </c>
      <c r="O24" s="141">
        <v>12.72</v>
      </c>
      <c r="P24" s="141">
        <v>10.51</v>
      </c>
      <c r="Q24" s="141">
        <v>1.65</v>
      </c>
      <c r="R24" s="141">
        <v>0.13</v>
      </c>
      <c r="S24" s="141"/>
      <c r="T24" s="141"/>
      <c r="U24" s="276">
        <f t="shared" si="104"/>
        <v>96.72</v>
      </c>
      <c r="V24" s="277">
        <f>I24/stab.data!$U$7</f>
        <v>0.74429132547766452</v>
      </c>
      <c r="W24" s="277">
        <f>J24/stab.data!$U$8</f>
        <v>2.2153245387869534E-2</v>
      </c>
      <c r="X24" s="277">
        <f>K24*2/stab.data!$U$9</f>
        <v>0.17712654838614764</v>
      </c>
      <c r="Y24" s="277">
        <f>L24*2/stab.data!$U$10</f>
        <v>5.2634972517964969E-4</v>
      </c>
      <c r="Z24" s="277">
        <f>M24/stab.data!$U$11</f>
        <v>0.22019319099184365</v>
      </c>
      <c r="AA24" s="277">
        <f>N24/stab.data!$U$12</f>
        <v>4.6520151683888521E-3</v>
      </c>
      <c r="AB24" s="277">
        <f>O24/stab.data!$U$13</f>
        <v>0.31560142913854705</v>
      </c>
      <c r="AC24" s="277">
        <f>P24/stab.data!$U$14</f>
        <v>0.18741418356247436</v>
      </c>
      <c r="AD24" s="277">
        <f>Q24*2/stab.data!$U$15</f>
        <v>5.3243840655705962E-2</v>
      </c>
      <c r="AE24" s="277">
        <f>R24*2/stab.data!$U$16</f>
        <v>2.7602314347895326E-3</v>
      </c>
      <c r="AF24" s="277">
        <f>S24/stab.data!$U$17</f>
        <v>0</v>
      </c>
      <c r="AG24" s="277">
        <f>T24/stab.data!$U$18</f>
        <v>0</v>
      </c>
      <c r="AH24" s="277">
        <f t="shared" si="105"/>
        <v>1.4845441042756407</v>
      </c>
      <c r="AI24" s="277">
        <f t="shared" si="106"/>
        <v>0.10250602240749355</v>
      </c>
      <c r="AJ24" s="278">
        <f t="shared" si="107"/>
        <v>6.5176825689060847</v>
      </c>
      <c r="AK24" s="278">
        <f t="shared" si="89"/>
        <v>0.19399369086634516</v>
      </c>
      <c r="AL24" s="278">
        <f t="shared" si="90"/>
        <v>1.551078962482868</v>
      </c>
      <c r="AM24" s="278">
        <f t="shared" si="91"/>
        <v>4.6091903956428136E-3</v>
      </c>
      <c r="AN24" s="278">
        <f t="shared" si="92"/>
        <v>1.9282091213387587</v>
      </c>
      <c r="AO24" s="278">
        <f t="shared" si="93"/>
        <v>4.0737218257697681E-2</v>
      </c>
      <c r="AP24" s="278">
        <f t="shared" si="94"/>
        <v>2.7636892477526063</v>
      </c>
      <c r="AQ24" s="278">
        <f t="shared" si="95"/>
        <v>1.6411667253907294</v>
      </c>
      <c r="AR24" s="278">
        <f t="shared" si="96"/>
        <v>0.46625083520971622</v>
      </c>
      <c r="AS24" s="278">
        <f t="shared" si="97"/>
        <v>2.4171062718121441E-2</v>
      </c>
      <c r="AT24" s="278">
        <f t="shared" si="98"/>
        <v>0</v>
      </c>
      <c r="AU24" s="278">
        <f t="shared" si="99"/>
        <v>0</v>
      </c>
      <c r="AV24" s="277">
        <f t="shared" si="108"/>
        <v>15.131588623318571</v>
      </c>
      <c r="AW24" s="277">
        <f t="shared" si="15"/>
        <v>1.9413269055912226</v>
      </c>
      <c r="AX24" s="277">
        <f>IF(SUM(I24:T24)&lt;90," ",CO24*AH24*stab.data!$U$20/13/2)</f>
        <v>11.381139844603638</v>
      </c>
      <c r="AY24" s="277">
        <f>IF(SUM(I24:T24)&lt;90," ",CQ24*AH24*stab.data!$U$11/13)</f>
        <v>5.5791051057931513</v>
      </c>
      <c r="AZ24" s="277">
        <f t="shared" si="109"/>
        <v>0</v>
      </c>
      <c r="BA24" s="279">
        <f t="shared" si="17"/>
        <v>99.801571855988016</v>
      </c>
      <c r="BB24" s="280">
        <f>IF(SUM(I24:T24)&lt;90," ",EXP('eq. coef.'!$C$104+'eq. coef.'!$C$105*'Amp-TB2 calc'!AJ24+'eq. coef.'!$C$106*'Amp-TB2 calc'!AK24+'eq. coef.'!$C$107*'Amp-TB2 calc'!AL24+'eq. coef.'!$C$108*'Amp-TB2 calc'!AN24+'eq. coef.'!$C$109*'Amp-TB2 calc'!AP24+'eq. coef.'!$C$110*'Amp-TB2 calc'!AQ24+'eq. coef.'!$C$111*'Amp-TB2 calc'!AR24+'eq. coef.'!$C$112*'Amp-TB2 calc'!AS24))</f>
        <v>180.76045807806483</v>
      </c>
      <c r="BC24" s="281">
        <f>IF(SUM(I24:T24)&lt;90," ",EXP('eq. coef.'!$C$176+'eq. coef.'!$C$177*'Amp-TB2 calc'!AJ24+'eq. coef.'!$C$178*'Amp-TB2 calc'!AK24+'eq. coef.'!$C$179*'Amp-TB2 calc'!AL24+'eq. coef.'!$C$180*'Amp-TB2 calc'!AN24+'eq. coef.'!$C$181*'Amp-TB2 calc'!AP24+'eq. coef.'!$C$182*'Amp-TB2 calc'!AQ24+'eq. coef.'!$C$183*'Amp-TB2 calc'!AR24+'eq. coef.'!$C$184*'Amp-TB2 calc'!AS24))</f>
        <v>190.28979482352898</v>
      </c>
      <c r="BD24" s="281">
        <f>IF(SUM(I24:T24)&lt;90," ",('eq. coef.'!$C$234+'eq. coef.'!$C$235*'Amp-TB2 calc'!AJ24+'eq. coef.'!$C$236*'Amp-TB2 calc'!AK24+'eq. coef.'!$C$237*'Amp-TB2 calc'!AL24+'eq. coef.'!$C$238*'Amp-TB2 calc'!AN24+'eq. coef.'!$C$239*'Amp-TB2 calc'!AP24+'eq. coef.'!$C$240*'Amp-TB2 calc'!AQ24+'eq. coef.'!$C$241*'Amp-TB2 calc'!AR24+'eq. coef.'!$C$242*'Amp-TB2 calc'!AS24))</f>
        <v>193.19896834107277</v>
      </c>
      <c r="BE24" s="281">
        <f>IF(SUM(I24:T24)&lt;90," ",('eq. coef.'!$C$270+'eq. coef.'!$C$271*'Amp-TB2 calc'!AJ24+'eq. coef.'!$C$272*'Amp-TB2 calc'!AK24+'eq. coef.'!$C$273*'Amp-TB2 calc'!AL24+'eq. coef.'!$C$274*'Amp-TB2 calc'!AN24+'eq. coef.'!$C$275*'Amp-TB2 calc'!AP24+'eq. coef.'!$C$276*'Amp-TB2 calc'!AQ24+'eq. coef.'!$C$277*'Amp-TB2 calc'!AR24+'eq. coef.'!$C$278*'Amp-TB2 calc'!AS24))</f>
        <v>-404.66890869113934</v>
      </c>
      <c r="BF24" s="281">
        <f>IF(SUM(I24:T24)&lt;90," ",EXP('eq. coef.'!$C$328+'eq. coef.'!$C$329*'Amp-TB2 calc'!AJ24+'eq. coef.'!$C$330*'Amp-TB2 calc'!AK24+'eq. coef.'!$C$331*'Amp-TB2 calc'!AL24+'eq. coef.'!$C$332*'Amp-TB2 calc'!AN24+'eq. coef.'!$C$333*'Amp-TB2 calc'!AP24+'eq. coef.'!$C$334*'Amp-TB2 calc'!AQ24+'eq. coef.'!$C$335*'Amp-TB2 calc'!AR24+'eq. coef.'!$C$336*'Amp-TB2 calc'!AS24))</f>
        <v>257.86405359770777</v>
      </c>
      <c r="BG24" s="282" t="str">
        <f t="shared" si="56"/>
        <v>ok</v>
      </c>
      <c r="BH24" s="385" t="str">
        <f t="shared" si="57"/>
        <v>ok</v>
      </c>
      <c r="BI24" s="385" t="str">
        <f t="shared" si="58"/>
        <v>ok</v>
      </c>
      <c r="BJ24" s="281">
        <f t="shared" si="18"/>
        <v>5.1364130173448093</v>
      </c>
      <c r="BK24" s="283">
        <f t="shared" si="19"/>
        <v>-0.42655122884422148</v>
      </c>
      <c r="BL24" s="281">
        <f t="shared" si="20"/>
        <v>-594.95870351466829</v>
      </c>
      <c r="BM24" s="284" t="str">
        <f t="shared" si="21"/>
        <v>OK</v>
      </c>
      <c r="BN24" s="285">
        <f>IF(SUM(I24:T24)&lt;90," ",'eq. coef.'!$C$360+'eq. coef.'!$C$361*'Amp-TB2 calc'!AJ24+'eq. coef.'!$C$362*'Amp-TB2 calc'!AK24+'eq. coef.'!$C$363*'Amp-TB2 calc'!AL24+'eq. coef.'!$C$364*'Amp-TB2 calc'!AN24+'eq. coef.'!$C$365*'Amp-TB2 calc'!AP24+'eq. coef.'!$C$366*'Amp-TB2 calc'!AQ24+'eq. coef.'!$C$367*'Amp-TB2 calc'!AR24+'eq. coef.'!$C$368*'Amp-TB2 calc'!AS24+'eq. coef.'!$C$369*LN(BQ24))</f>
        <v>853.93799517876141</v>
      </c>
      <c r="BO24" s="286">
        <f t="shared" si="22"/>
        <v>13.937995178761412</v>
      </c>
      <c r="BP24" s="286">
        <f t="shared" si="110"/>
        <v>194.26770960317637</v>
      </c>
      <c r="BQ24" s="287">
        <f t="shared" si="59"/>
        <v>190.28979482352898</v>
      </c>
      <c r="BR24" s="281" t="str">
        <f t="shared" si="24"/>
        <v>P1b</v>
      </c>
      <c r="BS24" s="283">
        <f t="shared" si="25"/>
        <v>-4.8551025882355106</v>
      </c>
      <c r="BT24" s="283">
        <f t="shared" si="111"/>
        <v>4.8551025882355106</v>
      </c>
      <c r="BU24" s="283">
        <f t="shared" si="112"/>
        <v>23.572021142291153</v>
      </c>
      <c r="BV24" s="281">
        <f t="shared" si="28"/>
        <v>-9.7102051764710211</v>
      </c>
      <c r="BW24" s="288"/>
      <c r="BX24" s="289">
        <f>IF(SUM(I24:T24)&lt;90," ",'eq. coef.'!$B$1128*'Amp-TB2 calc'!CH24+'eq. coef.'!$B$1129*'Amp-TB2 calc'!CL24+'eq. coef.'!$B$1130*'Amp-TB2 calc'!CM24+'eq. coef.'!$B$1131*'Amp-TB2 calc'!CO24+'eq. coef.'!$B$1132*'Amp-TB2 calc'!CP24+'eq. coef.'!$B$1133*'Amp-TB2 calc'!CQ24+'eq. coef.'!$B$1134*'Amp-TB2 calc'!CR24+'eq. coef.'!$B$1135*'Amp-TB2 calc'!CU24+'eq. coef.'!$B$1135*'Amp-TB2 calc'!CY24+'eq. coef.'!$B$1137*'Amp-TB2 calc'!CZ24)</f>
        <v>-0.6877428778332908</v>
      </c>
      <c r="BY24" s="290"/>
      <c r="BZ24" s="291"/>
      <c r="CA24" s="290">
        <f t="shared" si="29"/>
        <v>-13.422682948344004</v>
      </c>
      <c r="CB24" s="289">
        <f>IF(SUM(I24:T24)&lt;90," ",EXP('eq. coef.'!$B$1156*'Amp-TB2 calc'!CH24+'eq. coef.'!$B$1157*'Amp-TB2 calc'!CL24+'eq. coef.'!$B$1158*'Amp-TB2 calc'!CM24+'eq. coef.'!$B$1159*'Amp-TB2 calc'!CO24+'eq. coef.'!$B$1160*'Amp-TB2 calc'!CP24+'eq. coef.'!$B$1161*'Amp-TB2 calc'!CQ24+'eq. coef.'!$B$1162*'Amp-TB2 calc'!CR24+'eq. coef.'!$B$1163*'Amp-TB2 calc'!CU24+'eq. coef.'!$B$1164*'Amp-TB2 calc'!CY24+'eq. coef.'!$B$1165*'Amp-TB2 calc'!CZ24))</f>
        <v>5.4573623146247758</v>
      </c>
      <c r="CC24" s="283">
        <f t="shared" si="114"/>
        <v>-0.49253640516282182</v>
      </c>
      <c r="CD24" s="283">
        <f t="shared" si="115"/>
        <v>68.526338357835471</v>
      </c>
      <c r="CE24" s="282" t="str">
        <f t="shared" si="30"/>
        <v>calc-alkaline</v>
      </c>
      <c r="CF24" s="282" t="str">
        <f t="shared" si="31"/>
        <v>Mg-hornblende</v>
      </c>
      <c r="CG24" s="278">
        <f t="shared" si="60"/>
        <v>6.5176825689060847</v>
      </c>
      <c r="CH24" s="278">
        <f t="shared" si="61"/>
        <v>1.4823174310939153</v>
      </c>
      <c r="CI24" s="278">
        <f t="shared" si="32"/>
        <v>0</v>
      </c>
      <c r="CJ24" s="278">
        <f t="shared" si="33"/>
        <v>8</v>
      </c>
      <c r="CK24" s="278"/>
      <c r="CL24" s="278">
        <f t="shared" si="34"/>
        <v>6.876153138895269E-2</v>
      </c>
      <c r="CM24" s="278">
        <f t="shared" si="35"/>
        <v>0.19399369086634516</v>
      </c>
      <c r="CN24" s="278">
        <f t="shared" si="36"/>
        <v>4.6091903956428136E-3</v>
      </c>
      <c r="CO24" s="278">
        <f t="shared" si="62"/>
        <v>1.2482039788673305</v>
      </c>
      <c r="CP24" s="278">
        <f t="shared" si="37"/>
        <v>2.7636892477526063</v>
      </c>
      <c r="CQ24" s="278">
        <f t="shared" si="63"/>
        <v>0.68000514247142818</v>
      </c>
      <c r="CR24" s="278">
        <f t="shared" si="38"/>
        <v>4.0737218257697681E-2</v>
      </c>
      <c r="CS24" s="278">
        <f t="shared" si="39"/>
        <v>5.0000000000000027</v>
      </c>
      <c r="CT24" s="278"/>
      <c r="CU24" s="278">
        <f t="shared" si="40"/>
        <v>1.6411667253907294</v>
      </c>
      <c r="CV24" s="278">
        <f t="shared" si="41"/>
        <v>0.35883327460927061</v>
      </c>
      <c r="CW24" s="278">
        <f t="shared" si="42"/>
        <v>2</v>
      </c>
      <c r="CX24" s="278"/>
      <c r="CY24" s="278">
        <f t="shared" si="43"/>
        <v>0.10741756060044561</v>
      </c>
      <c r="CZ24" s="278">
        <f t="shared" si="44"/>
        <v>2.4171062718121441E-2</v>
      </c>
      <c r="DA24" s="278">
        <f t="shared" si="45"/>
        <v>0.13158862331856705</v>
      </c>
      <c r="DB24" s="278"/>
      <c r="DC24" s="278">
        <f t="shared" si="46"/>
        <v>2</v>
      </c>
      <c r="DD24" s="278">
        <f t="shared" si="47"/>
        <v>0</v>
      </c>
      <c r="DE24" s="278">
        <f t="shared" si="48"/>
        <v>0</v>
      </c>
      <c r="DF24" s="278">
        <f t="shared" si="49"/>
        <v>2</v>
      </c>
      <c r="DG24" s="283">
        <f t="shared" si="113"/>
        <v>44.75179602113267</v>
      </c>
      <c r="DH24" s="283"/>
      <c r="DI24" s="277">
        <f t="shared" si="51"/>
        <v>0.80253615291710323</v>
      </c>
      <c r="DJ24" s="277">
        <f t="shared" si="52"/>
        <v>0.5890343375634165</v>
      </c>
      <c r="DK24" s="277">
        <f t="shared" si="53"/>
        <v>4.4331419000670107E-2</v>
      </c>
      <c r="DL24" s="278">
        <f t="shared" si="54"/>
        <v>1.551078962482868</v>
      </c>
      <c r="DM24" s="367"/>
    </row>
    <row r="25" spans="1:117" s="142" customFormat="1" x14ac:dyDescent="0.25">
      <c r="A25" s="253" t="s">
        <v>538</v>
      </c>
      <c r="B25" s="249">
        <v>97</v>
      </c>
      <c r="C25" s="249">
        <v>875</v>
      </c>
      <c r="D25" s="249">
        <v>203</v>
      </c>
      <c r="E25" s="254">
        <v>6</v>
      </c>
      <c r="F25" s="254"/>
      <c r="G25" s="254"/>
      <c r="H25" s="254"/>
      <c r="I25" s="234">
        <v>44.9</v>
      </c>
      <c r="J25" s="141">
        <v>1.74</v>
      </c>
      <c r="K25" s="141">
        <v>9.98</v>
      </c>
      <c r="L25" s="141"/>
      <c r="M25" s="141">
        <v>11.46</v>
      </c>
      <c r="N25" s="141">
        <v>0.26</v>
      </c>
      <c r="O25" s="141">
        <v>14.68</v>
      </c>
      <c r="P25" s="141">
        <v>11.34</v>
      </c>
      <c r="Q25" s="141">
        <v>1.96</v>
      </c>
      <c r="R25" s="141">
        <v>0.51</v>
      </c>
      <c r="S25" s="141"/>
      <c r="T25" s="141"/>
      <c r="U25" s="276">
        <f t="shared" si="104"/>
        <v>96.830000000000013</v>
      </c>
      <c r="V25" s="277">
        <f>I25/stab.data!$U$7</f>
        <v>0.74728713134944402</v>
      </c>
      <c r="W25" s="277">
        <f>J25/stab.data!$U$8</f>
        <v>2.1777766652481916E-2</v>
      </c>
      <c r="X25" s="277">
        <f>K25*2/stab.data!$U$9</f>
        <v>0.19576112435146772</v>
      </c>
      <c r="Y25" s="277">
        <f>L25*2/stab.data!$U$10</f>
        <v>0</v>
      </c>
      <c r="Z25" s="277">
        <f>M25/stab.data!$U$11</f>
        <v>0.15950783620521672</v>
      </c>
      <c r="AA25" s="277">
        <f>N25/stab.data!$U$12</f>
        <v>3.6652240720639441E-3</v>
      </c>
      <c r="AB25" s="277">
        <f>O25/stab.data!$U$13</f>
        <v>0.36423183803096465</v>
      </c>
      <c r="AC25" s="277">
        <f>P25/stab.data!$U$14</f>
        <v>0.20221473278767452</v>
      </c>
      <c r="AD25" s="277">
        <f>Q25*2/stab.data!$U$15</f>
        <v>6.3247228900111321E-2</v>
      </c>
      <c r="AE25" s="277">
        <f>R25*2/stab.data!$U$16</f>
        <v>1.082860024417432E-2</v>
      </c>
      <c r="AF25" s="277">
        <f>S25/stab.data!$U$17</f>
        <v>0</v>
      </c>
      <c r="AG25" s="277">
        <f>T25/stab.data!$U$18</f>
        <v>0</v>
      </c>
      <c r="AH25" s="277">
        <f t="shared" si="105"/>
        <v>1.4922309206616391</v>
      </c>
      <c r="AI25" s="277">
        <f t="shared" si="106"/>
        <v>0.11069196856143199</v>
      </c>
      <c r="AJ25" s="278">
        <f t="shared" si="107"/>
        <v>6.5102073499692423</v>
      </c>
      <c r="AK25" s="278">
        <f t="shared" si="89"/>
        <v>0.18972329453992051</v>
      </c>
      <c r="AL25" s="278">
        <f t="shared" si="90"/>
        <v>1.7054294890503285</v>
      </c>
      <c r="AM25" s="278">
        <f t="shared" si="91"/>
        <v>0</v>
      </c>
      <c r="AN25" s="278">
        <f t="shared" si="92"/>
        <v>1.389598514517046</v>
      </c>
      <c r="AO25" s="278">
        <f t="shared" si="93"/>
        <v>3.1930656493637528E-2</v>
      </c>
      <c r="AP25" s="278">
        <f t="shared" si="94"/>
        <v>3.1731106954298243</v>
      </c>
      <c r="AQ25" s="278">
        <f t="shared" si="95"/>
        <v>1.7616519600560152</v>
      </c>
      <c r="AR25" s="278">
        <f t="shared" si="96"/>
        <v>0.55099647401548701</v>
      </c>
      <c r="AS25" s="278">
        <f t="shared" si="97"/>
        <v>9.4336473815895369E-2</v>
      </c>
      <c r="AT25" s="278">
        <f t="shared" si="98"/>
        <v>0</v>
      </c>
      <c r="AU25" s="278">
        <f t="shared" si="99"/>
        <v>0</v>
      </c>
      <c r="AV25" s="277">
        <f t="shared" si="108"/>
        <v>15.406984907887395</v>
      </c>
      <c r="AW25" s="277">
        <f t="shared" si="15"/>
        <v>1.9513788962498357</v>
      </c>
      <c r="AX25" s="277">
        <f>IF(SUM(I25:T25)&lt;90," ",CO25*AH25*stab.data!$U$20/13/2)</f>
        <v>6.6546164333695623</v>
      </c>
      <c r="AY25" s="277">
        <f>IF(SUM(I25:T25)&lt;90," ",CQ25*AH25*stab.data!$U$11/13)</f>
        <v>5.4720911977272433</v>
      </c>
      <c r="AZ25" s="277">
        <f t="shared" si="109"/>
        <v>0</v>
      </c>
      <c r="BA25" s="279">
        <f t="shared" si="17"/>
        <v>99.448086527346646</v>
      </c>
      <c r="BB25" s="280">
        <f>IF(SUM(I25:T25)&lt;90," ",EXP('eq. coef.'!$C$104+'eq. coef.'!$C$105*'Amp-TB2 calc'!AJ25+'eq. coef.'!$C$106*'Amp-TB2 calc'!AK25+'eq. coef.'!$C$107*'Amp-TB2 calc'!AL25+'eq. coef.'!$C$108*'Amp-TB2 calc'!AN25+'eq. coef.'!$C$109*'Amp-TB2 calc'!AP25+'eq. coef.'!$C$110*'Amp-TB2 calc'!AQ25+'eq. coef.'!$C$111*'Amp-TB2 calc'!AR25+'eq. coef.'!$C$112*'Amp-TB2 calc'!AS25))</f>
        <v>272.06365171735609</v>
      </c>
      <c r="BC25" s="281">
        <f>IF(SUM(I25:T25)&lt;90," ",EXP('eq. coef.'!$C$176+'eq. coef.'!$C$177*'Amp-TB2 calc'!AJ25+'eq. coef.'!$C$178*'Amp-TB2 calc'!AK25+'eq. coef.'!$C$179*'Amp-TB2 calc'!AL25+'eq. coef.'!$C$180*'Amp-TB2 calc'!AN25+'eq. coef.'!$C$181*'Amp-TB2 calc'!AP25+'eq. coef.'!$C$182*'Amp-TB2 calc'!AQ25+'eq. coef.'!$C$183*'Amp-TB2 calc'!AR25+'eq. coef.'!$C$184*'Amp-TB2 calc'!AS25))</f>
        <v>235.69488134493997</v>
      </c>
      <c r="BD25" s="281">
        <f>IF(SUM(I25:T25)&lt;90," ",('eq. coef.'!$C$234+'eq. coef.'!$C$235*'Amp-TB2 calc'!AJ25+'eq. coef.'!$C$236*'Amp-TB2 calc'!AK25+'eq. coef.'!$C$237*'Amp-TB2 calc'!AL25+'eq. coef.'!$C$238*'Amp-TB2 calc'!AN25+'eq. coef.'!$C$239*'Amp-TB2 calc'!AP25+'eq. coef.'!$C$240*'Amp-TB2 calc'!AQ25+'eq. coef.'!$C$241*'Amp-TB2 calc'!AR25+'eq. coef.'!$C$242*'Amp-TB2 calc'!AS25))</f>
        <v>259.5423884785655</v>
      </c>
      <c r="BE25" s="281">
        <f>IF(SUM(I25:T25)&lt;90," ",('eq. coef.'!$C$270+'eq. coef.'!$C$271*'Amp-TB2 calc'!AJ25+'eq. coef.'!$C$272*'Amp-TB2 calc'!AK25+'eq. coef.'!$C$273*'Amp-TB2 calc'!AL25+'eq. coef.'!$C$274*'Amp-TB2 calc'!AN25+'eq. coef.'!$C$275*'Amp-TB2 calc'!AP25+'eq. coef.'!$C$276*'Amp-TB2 calc'!AQ25+'eq. coef.'!$C$277*'Amp-TB2 calc'!AR25+'eq. coef.'!$C$278*'Amp-TB2 calc'!AS25))</f>
        <v>131.8940697210964</v>
      </c>
      <c r="BF25" s="281">
        <f>IF(SUM(I25:T25)&lt;90," ",EXP('eq. coef.'!$C$328+'eq. coef.'!$C$329*'Amp-TB2 calc'!AJ25+'eq. coef.'!$C$330*'Amp-TB2 calc'!AK25+'eq. coef.'!$C$331*'Amp-TB2 calc'!AL25+'eq. coef.'!$C$332*'Amp-TB2 calc'!AN25+'eq. coef.'!$C$333*'Amp-TB2 calc'!AP25+'eq. coef.'!$C$334*'Amp-TB2 calc'!AQ25+'eq. coef.'!$C$335*'Amp-TB2 calc'!AR25+'eq. coef.'!$C$336*'Amp-TB2 calc'!AS25))</f>
        <v>561.16623381237503</v>
      </c>
      <c r="BG25" s="282" t="str">
        <f t="shared" si="56"/>
        <v>ok</v>
      </c>
      <c r="BH25" s="385" t="str">
        <f t="shared" si="57"/>
        <v>ok</v>
      </c>
      <c r="BI25" s="385" t="str">
        <f t="shared" si="58"/>
        <v>ok</v>
      </c>
      <c r="BJ25" s="281">
        <f t="shared" si="18"/>
        <v>14.325222720758923</v>
      </c>
      <c r="BK25" s="283">
        <f t="shared" si="19"/>
        <v>-1.0626284704704485</v>
      </c>
      <c r="BL25" s="281">
        <f t="shared" si="20"/>
        <v>-103.80081162384357</v>
      </c>
      <c r="BM25" s="284" t="str">
        <f t="shared" si="21"/>
        <v>OK</v>
      </c>
      <c r="BN25" s="285">
        <f>IF(SUM(I25:T25)&lt;90," ",'eq. coef.'!$C$360+'eq. coef.'!$C$361*'Amp-TB2 calc'!AJ25+'eq. coef.'!$C$362*'Amp-TB2 calc'!AK25+'eq. coef.'!$C$363*'Amp-TB2 calc'!AL25+'eq. coef.'!$C$364*'Amp-TB2 calc'!AN25+'eq. coef.'!$C$365*'Amp-TB2 calc'!AP25+'eq. coef.'!$C$366*'Amp-TB2 calc'!AQ25+'eq. coef.'!$C$367*'Amp-TB2 calc'!AR25+'eq. coef.'!$C$368*'Amp-TB2 calc'!AS25+'eq. coef.'!$C$369*LN(BQ25))</f>
        <v>875.24172289195337</v>
      </c>
      <c r="BO25" s="286">
        <f t="shared" si="22"/>
        <v>0.24172289195337271</v>
      </c>
      <c r="BP25" s="286">
        <f t="shared" si="110"/>
        <v>5.8429956494301896E-2</v>
      </c>
      <c r="BQ25" s="287">
        <f t="shared" si="59"/>
        <v>235.69488134493997</v>
      </c>
      <c r="BR25" s="281" t="str">
        <f t="shared" si="24"/>
        <v>P1b</v>
      </c>
      <c r="BS25" s="283">
        <f t="shared" si="25"/>
        <v>16.105852879280775</v>
      </c>
      <c r="BT25" s="283">
        <f t="shared" si="111"/>
        <v>16.105852879280775</v>
      </c>
      <c r="BU25" s="283">
        <f t="shared" si="112"/>
        <v>259.39849696903684</v>
      </c>
      <c r="BV25" s="281">
        <f t="shared" si="28"/>
        <v>32.694881344939972</v>
      </c>
      <c r="BW25" s="288"/>
      <c r="BX25" s="289">
        <f>IF(SUM(I25:T25)&lt;90," ",'eq. coef.'!$B$1128*'Amp-TB2 calc'!CH25+'eq. coef.'!$B$1129*'Amp-TB2 calc'!CL25+'eq. coef.'!$B$1130*'Amp-TB2 calc'!CM25+'eq. coef.'!$B$1131*'Amp-TB2 calc'!CO25+'eq. coef.'!$B$1132*'Amp-TB2 calc'!CP25+'eq. coef.'!$B$1133*'Amp-TB2 calc'!CQ25+'eq. coef.'!$B$1134*'Amp-TB2 calc'!CR25+'eq. coef.'!$B$1135*'Amp-TB2 calc'!CU25+'eq. coef.'!$B$1135*'Amp-TB2 calc'!CY25+'eq. coef.'!$B$1137*'Amp-TB2 calc'!CZ25)</f>
        <v>1.7588131218457619</v>
      </c>
      <c r="BY25" s="290"/>
      <c r="BZ25" s="291"/>
      <c r="CA25" s="290">
        <f t="shared" si="29"/>
        <v>-10.557174264927594</v>
      </c>
      <c r="CB25" s="289">
        <f>IF(SUM(I25:T25)&lt;90," ",EXP('eq. coef.'!$B$1156*'Amp-TB2 calc'!CH25+'eq. coef.'!$B$1157*'Amp-TB2 calc'!CL25+'eq. coef.'!$B$1158*'Amp-TB2 calc'!CM25+'eq. coef.'!$B$1159*'Amp-TB2 calc'!CO25+'eq. coef.'!$B$1160*'Amp-TB2 calc'!CP25+'eq. coef.'!$B$1161*'Amp-TB2 calc'!CQ25+'eq. coef.'!$B$1162*'Amp-TB2 calc'!CR25+'eq. coef.'!$B$1163*'Amp-TB2 calc'!CU25+'eq. coef.'!$B$1164*'Amp-TB2 calc'!CY25+'eq. coef.'!$B$1165*'Amp-TB2 calc'!CZ25))</f>
        <v>5.9076069764432004</v>
      </c>
      <c r="CC25" s="283">
        <f t="shared" si="114"/>
        <v>-9.2393023556799569E-2</v>
      </c>
      <c r="CD25" s="283">
        <f t="shared" si="115"/>
        <v>2.3712418894353671</v>
      </c>
      <c r="CE25" s="282" t="str">
        <f t="shared" si="30"/>
        <v>calc-alkaline</v>
      </c>
      <c r="CF25" s="282" t="str">
        <f t="shared" si="31"/>
        <v>Mg-hornblende</v>
      </c>
      <c r="CG25" s="278">
        <f t="shared" si="60"/>
        <v>6.5102073499692423</v>
      </c>
      <c r="CH25" s="278">
        <f t="shared" si="61"/>
        <v>1.4897926500307577</v>
      </c>
      <c r="CI25" s="278">
        <f t="shared" si="32"/>
        <v>0</v>
      </c>
      <c r="CJ25" s="278">
        <f t="shared" si="33"/>
        <v>8</v>
      </c>
      <c r="CK25" s="278"/>
      <c r="CL25" s="278">
        <f t="shared" si="34"/>
        <v>0.21563683901957087</v>
      </c>
      <c r="CM25" s="278">
        <f t="shared" si="35"/>
        <v>0.18972329453992051</v>
      </c>
      <c r="CN25" s="278">
        <f t="shared" si="36"/>
        <v>0</v>
      </c>
      <c r="CO25" s="278">
        <f t="shared" si="62"/>
        <v>0.7260723539879379</v>
      </c>
      <c r="CP25" s="278">
        <f t="shared" si="37"/>
        <v>3.1731106954298243</v>
      </c>
      <c r="CQ25" s="278">
        <f t="shared" si="63"/>
        <v>0.66352616052910807</v>
      </c>
      <c r="CR25" s="278">
        <f t="shared" si="38"/>
        <v>3.1930656493637528E-2</v>
      </c>
      <c r="CS25" s="278">
        <f t="shared" si="39"/>
        <v>4.9999999999999991</v>
      </c>
      <c r="CT25" s="278"/>
      <c r="CU25" s="278">
        <f t="shared" si="40"/>
        <v>1.7616519600560152</v>
      </c>
      <c r="CV25" s="278">
        <f t="shared" si="41"/>
        <v>0.23834803994398479</v>
      </c>
      <c r="CW25" s="278">
        <f t="shared" si="42"/>
        <v>2</v>
      </c>
      <c r="CX25" s="278"/>
      <c r="CY25" s="278">
        <f t="shared" si="43"/>
        <v>0.31264843407150222</v>
      </c>
      <c r="CZ25" s="278">
        <f t="shared" si="44"/>
        <v>9.4336473815895369E-2</v>
      </c>
      <c r="DA25" s="278">
        <f t="shared" si="45"/>
        <v>0.40698490788739761</v>
      </c>
      <c r="DB25" s="278"/>
      <c r="DC25" s="278">
        <f t="shared" si="46"/>
        <v>2</v>
      </c>
      <c r="DD25" s="278">
        <f t="shared" si="47"/>
        <v>0</v>
      </c>
      <c r="DE25" s="278">
        <f t="shared" si="48"/>
        <v>0</v>
      </c>
      <c r="DF25" s="278">
        <f t="shared" si="49"/>
        <v>2</v>
      </c>
      <c r="DG25" s="283">
        <f t="shared" si="113"/>
        <v>45.273927646012062</v>
      </c>
      <c r="DH25" s="283"/>
      <c r="DI25" s="277">
        <f t="shared" si="51"/>
        <v>0.82705526078170721</v>
      </c>
      <c r="DJ25" s="277">
        <f t="shared" si="52"/>
        <v>0.69544442773436643</v>
      </c>
      <c r="DK25" s="277">
        <f t="shared" si="53"/>
        <v>0.12644136881885901</v>
      </c>
      <c r="DL25" s="278">
        <f t="shared" si="54"/>
        <v>1.7054294890503285</v>
      </c>
      <c r="DM25" s="367"/>
    </row>
    <row r="26" spans="1:117" s="142" customFormat="1" x14ac:dyDescent="0.25">
      <c r="A26" s="253" t="s">
        <v>538</v>
      </c>
      <c r="B26" s="249">
        <v>9</v>
      </c>
      <c r="C26" s="249">
        <v>900</v>
      </c>
      <c r="D26" s="249">
        <v>206</v>
      </c>
      <c r="E26" s="254">
        <v>5.4</v>
      </c>
      <c r="F26" s="254">
        <v>1.2</v>
      </c>
      <c r="G26" s="254">
        <v>-10.680766106305718</v>
      </c>
      <c r="H26" s="254"/>
      <c r="I26" s="234">
        <v>45.2</v>
      </c>
      <c r="J26" s="141">
        <v>1.88</v>
      </c>
      <c r="K26" s="141">
        <v>10.25</v>
      </c>
      <c r="L26" s="141"/>
      <c r="M26" s="141">
        <v>10.199999999999999</v>
      </c>
      <c r="N26" s="141">
        <v>0.16</v>
      </c>
      <c r="O26" s="141">
        <v>15.07</v>
      </c>
      <c r="P26" s="141">
        <v>10.85</v>
      </c>
      <c r="Q26" s="141">
        <v>1.97</v>
      </c>
      <c r="R26" s="141">
        <v>0.56000000000000005</v>
      </c>
      <c r="S26" s="141"/>
      <c r="T26" s="141"/>
      <c r="U26" s="276">
        <f t="shared" si="104"/>
        <v>96.139999999999986</v>
      </c>
      <c r="V26" s="277">
        <f>I26/stab.data!$U$7</f>
        <v>0.75228014113574326</v>
      </c>
      <c r="W26" s="277">
        <f>J26/stab.data!$U$8</f>
        <v>2.3530000750957472E-2</v>
      </c>
      <c r="X26" s="277">
        <f>K26*2/stab.data!$U$9</f>
        <v>0.20105726699424289</v>
      </c>
      <c r="Y26" s="277">
        <f>L26*2/stab.data!$U$10</f>
        <v>0</v>
      </c>
      <c r="Z26" s="277">
        <f>M26/stab.data!$U$11</f>
        <v>0.14197032541825569</v>
      </c>
      <c r="AA26" s="277">
        <f>N26/stab.data!$U$12</f>
        <v>2.2555225058855043E-3</v>
      </c>
      <c r="AB26" s="277">
        <f>O26/stab.data!$U$13</f>
        <v>0.37390829694323141</v>
      </c>
      <c r="AC26" s="277">
        <f>P26/stab.data!$U$14</f>
        <v>0.19347705914870092</v>
      </c>
      <c r="AD26" s="277">
        <f>Q26*2/stab.data!$U$15</f>
        <v>6.3569918843479248E-2</v>
      </c>
      <c r="AE26" s="277">
        <f>R26*2/stab.data!$U$16</f>
        <v>1.1890227719093371E-2</v>
      </c>
      <c r="AF26" s="277">
        <f>S26/stab.data!$U$17</f>
        <v>0</v>
      </c>
      <c r="AG26" s="277">
        <f>T26/stab.data!$U$18</f>
        <v>0</v>
      </c>
      <c r="AH26" s="277">
        <f t="shared" si="105"/>
        <v>1.4950015537483163</v>
      </c>
      <c r="AI26" s="277">
        <f t="shared" si="106"/>
        <v>0.11398199961082546</v>
      </c>
      <c r="AJ26" s="278">
        <f t="shared" si="107"/>
        <v>6.5415596460383787</v>
      </c>
      <c r="AK26" s="278">
        <f t="shared" si="89"/>
        <v>0.20460848953334515</v>
      </c>
      <c r="AL26" s="278">
        <f t="shared" si="90"/>
        <v>1.7483222437942574</v>
      </c>
      <c r="AM26" s="278">
        <f t="shared" si="91"/>
        <v>0</v>
      </c>
      <c r="AN26" s="278">
        <f t="shared" si="92"/>
        <v>1.2345232858186268</v>
      </c>
      <c r="AO26" s="278">
        <f t="shared" si="93"/>
        <v>1.9613218797662792E-2</v>
      </c>
      <c r="AP26" s="278">
        <f t="shared" si="94"/>
        <v>3.2513731160177284</v>
      </c>
      <c r="AQ26" s="278">
        <f t="shared" si="95"/>
        <v>1.6824074614684625</v>
      </c>
      <c r="AR26" s="278">
        <f t="shared" si="96"/>
        <v>0.55278132848305805</v>
      </c>
      <c r="AS26" s="278">
        <f t="shared" si="97"/>
        <v>0.10339317705768498</v>
      </c>
      <c r="AT26" s="278">
        <f t="shared" si="98"/>
        <v>0</v>
      </c>
      <c r="AU26" s="278">
        <f t="shared" si="99"/>
        <v>0</v>
      </c>
      <c r="AV26" s="277">
        <f t="shared" si="108"/>
        <v>15.338581967009203</v>
      </c>
      <c r="AW26" s="277">
        <f t="shared" si="15"/>
        <v>1.9550020318247214</v>
      </c>
      <c r="AX26" s="277">
        <f>IF(SUM(I26:T26)&lt;90," ",CO26*AH26*stab.data!$U$20/13/2)</f>
        <v>6.7797272965529878</v>
      </c>
      <c r="AY26" s="277">
        <f>IF(SUM(I26:T26)&lt;90," ",CQ26*AH26*stab.data!$U$11/13)</f>
        <v>4.0995148461948876</v>
      </c>
      <c r="AZ26" s="277">
        <f t="shared" si="109"/>
        <v>0</v>
      </c>
      <c r="BA26" s="279">
        <f t="shared" si="17"/>
        <v>98.774244174572587</v>
      </c>
      <c r="BB26" s="280">
        <f>IF(SUM(I26:T26)&lt;90," ",EXP('eq. coef.'!$C$104+'eq. coef.'!$C$105*'Amp-TB2 calc'!AJ26+'eq. coef.'!$C$106*'Amp-TB2 calc'!AK26+'eq. coef.'!$C$107*'Amp-TB2 calc'!AL26+'eq. coef.'!$C$108*'Amp-TB2 calc'!AN26+'eq. coef.'!$C$109*'Amp-TB2 calc'!AP26+'eq. coef.'!$C$110*'Amp-TB2 calc'!AQ26+'eq. coef.'!$C$111*'Amp-TB2 calc'!AR26+'eq. coef.'!$C$112*'Amp-TB2 calc'!AS26))</f>
        <v>300.69097355326392</v>
      </c>
      <c r="BC26" s="281">
        <f>IF(SUM(I26:T26)&lt;90," ",EXP('eq. coef.'!$C$176+'eq. coef.'!$C$177*'Amp-TB2 calc'!AJ26+'eq. coef.'!$C$178*'Amp-TB2 calc'!AK26+'eq. coef.'!$C$179*'Amp-TB2 calc'!AL26+'eq. coef.'!$C$180*'Amp-TB2 calc'!AN26+'eq. coef.'!$C$181*'Amp-TB2 calc'!AP26+'eq. coef.'!$C$182*'Amp-TB2 calc'!AQ26+'eq. coef.'!$C$183*'Amp-TB2 calc'!AR26+'eq. coef.'!$C$184*'Amp-TB2 calc'!AS26))</f>
        <v>264.14593223894059</v>
      </c>
      <c r="BD26" s="281">
        <f>IF(SUM(I26:T26)&lt;90," ",('eq. coef.'!$C$234+'eq. coef.'!$C$235*'Amp-TB2 calc'!AJ26+'eq. coef.'!$C$236*'Amp-TB2 calc'!AK26+'eq. coef.'!$C$237*'Amp-TB2 calc'!AL26+'eq. coef.'!$C$238*'Amp-TB2 calc'!AN26+'eq. coef.'!$C$239*'Amp-TB2 calc'!AP26+'eq. coef.'!$C$240*'Amp-TB2 calc'!AQ26+'eq. coef.'!$C$241*'Amp-TB2 calc'!AR26+'eq. coef.'!$C$242*'Amp-TB2 calc'!AS26))</f>
        <v>274.02930618643899</v>
      </c>
      <c r="BE26" s="281">
        <f>IF(SUM(I26:T26)&lt;90," ",('eq. coef.'!$C$270+'eq. coef.'!$C$271*'Amp-TB2 calc'!AJ26+'eq. coef.'!$C$272*'Amp-TB2 calc'!AK26+'eq. coef.'!$C$273*'Amp-TB2 calc'!AL26+'eq. coef.'!$C$274*'Amp-TB2 calc'!AN26+'eq. coef.'!$C$275*'Amp-TB2 calc'!AP26+'eq. coef.'!$C$276*'Amp-TB2 calc'!AQ26+'eq. coef.'!$C$277*'Amp-TB2 calc'!AR26+'eq. coef.'!$C$278*'Amp-TB2 calc'!AS26))</f>
        <v>266.04296447371507</v>
      </c>
      <c r="BF26" s="281">
        <f>IF(SUM(I26:T26)&lt;90," ",EXP('eq. coef.'!$C$328+'eq. coef.'!$C$329*'Amp-TB2 calc'!AJ26+'eq. coef.'!$C$330*'Amp-TB2 calc'!AK26+'eq. coef.'!$C$331*'Amp-TB2 calc'!AL26+'eq. coef.'!$C$332*'Amp-TB2 calc'!AN26+'eq. coef.'!$C$333*'Amp-TB2 calc'!AP26+'eq. coef.'!$C$334*'Amp-TB2 calc'!AQ26+'eq. coef.'!$C$335*'Amp-TB2 calc'!AR26+'eq. coef.'!$C$336*'Amp-TB2 calc'!AS26))</f>
        <v>609.01552516501681</v>
      </c>
      <c r="BG26" s="282" t="str">
        <f t="shared" si="56"/>
        <v>ok</v>
      </c>
      <c r="BH26" s="385" t="str">
        <f t="shared" si="57"/>
        <v>ok</v>
      </c>
      <c r="BI26" s="385" t="str">
        <f t="shared" si="58"/>
        <v>ok</v>
      </c>
      <c r="BJ26" s="281">
        <f t="shared" si="18"/>
        <v>12.940033110289621</v>
      </c>
      <c r="BK26" s="283">
        <f t="shared" si="19"/>
        <v>-1.0253867881974741</v>
      </c>
      <c r="BL26" s="281">
        <f t="shared" si="20"/>
        <v>1.8970322347744855</v>
      </c>
      <c r="BM26" s="284" t="str">
        <f t="shared" si="21"/>
        <v>OK</v>
      </c>
      <c r="BN26" s="285">
        <f>IF(SUM(I26:T26)&lt;90," ",'eq. coef.'!$C$360+'eq. coef.'!$C$361*'Amp-TB2 calc'!AJ26+'eq. coef.'!$C$362*'Amp-TB2 calc'!AK26+'eq. coef.'!$C$363*'Amp-TB2 calc'!AL26+'eq. coef.'!$C$364*'Amp-TB2 calc'!AN26+'eq. coef.'!$C$365*'Amp-TB2 calc'!AP26+'eq. coef.'!$C$366*'Amp-TB2 calc'!AQ26+'eq. coef.'!$C$367*'Amp-TB2 calc'!AR26+'eq. coef.'!$C$368*'Amp-TB2 calc'!AS26+'eq. coef.'!$C$369*LN(BQ26))</f>
        <v>882.20041191503879</v>
      </c>
      <c r="BO26" s="286">
        <f t="shared" si="22"/>
        <v>-17.799588084961215</v>
      </c>
      <c r="BP26" s="286">
        <f t="shared" si="110"/>
        <v>316.82533599429325</v>
      </c>
      <c r="BQ26" s="287">
        <f t="shared" si="59"/>
        <v>264.14593223894059</v>
      </c>
      <c r="BR26" s="281" t="str">
        <f t="shared" si="24"/>
        <v>P1b</v>
      </c>
      <c r="BS26" s="283">
        <f t="shared" si="25"/>
        <v>28.226180698514849</v>
      </c>
      <c r="BT26" s="283">
        <f t="shared" si="111"/>
        <v>28.226180698514849</v>
      </c>
      <c r="BU26" s="283">
        <f t="shared" si="112"/>
        <v>796.71727682521225</v>
      </c>
      <c r="BV26" s="281">
        <f t="shared" si="28"/>
        <v>58.145932238940588</v>
      </c>
      <c r="BW26" s="288"/>
      <c r="BX26" s="289">
        <f>IF(SUM(I26:T26)&lt;90," ",'eq. coef.'!$B$1128*'Amp-TB2 calc'!CH26+'eq. coef.'!$B$1129*'Amp-TB2 calc'!CL26+'eq. coef.'!$B$1130*'Amp-TB2 calc'!CM26+'eq. coef.'!$B$1131*'Amp-TB2 calc'!CO26+'eq. coef.'!$B$1132*'Amp-TB2 calc'!CP26+'eq. coef.'!$B$1133*'Amp-TB2 calc'!CQ26+'eq. coef.'!$B$1134*'Amp-TB2 calc'!CR26+'eq. coef.'!$B$1135*'Amp-TB2 calc'!CU26+'eq. coef.'!$B$1135*'Amp-TB2 calc'!CY26+'eq. coef.'!$B$1137*'Amp-TB2 calc'!CZ26)</f>
        <v>1.7381036756026593</v>
      </c>
      <c r="BY26" s="290">
        <f>IF(SUM(I26:T26)&lt;90," ",BX26-F26)</f>
        <v>0.53810367560265937</v>
      </c>
      <c r="BZ26" s="291">
        <f>IF(SUM(I26:T26)&lt;90," ",(BX26-F26)^2)</f>
        <v>0.28955556569709207</v>
      </c>
      <c r="CA26" s="290">
        <f t="shared" si="29"/>
        <v>-10.438999196091583</v>
      </c>
      <c r="CB26" s="289">
        <f>IF(SUM(I26:T26)&lt;90," ",EXP('eq. coef.'!$B$1156*'Amp-TB2 calc'!CH26+'eq. coef.'!$B$1157*'Amp-TB2 calc'!CL26+'eq. coef.'!$B$1158*'Amp-TB2 calc'!CM26+'eq. coef.'!$B$1159*'Amp-TB2 calc'!CO26+'eq. coef.'!$B$1160*'Amp-TB2 calc'!CP26+'eq. coef.'!$B$1161*'Amp-TB2 calc'!CQ26+'eq. coef.'!$B$1162*'Amp-TB2 calc'!CR26+'eq. coef.'!$B$1163*'Amp-TB2 calc'!CU26+'eq. coef.'!$B$1164*'Amp-TB2 calc'!CY26+'eq. coef.'!$B$1165*'Amp-TB2 calc'!CZ26))</f>
        <v>5.8600346562433305</v>
      </c>
      <c r="CC26" s="283">
        <f t="shared" si="114"/>
        <v>0.46003465624333018</v>
      </c>
      <c r="CD26" s="283">
        <f t="shared" si="115"/>
        <v>72.576092230767813</v>
      </c>
      <c r="CE26" s="282" t="str">
        <f t="shared" si="30"/>
        <v>calc-alkaline</v>
      </c>
      <c r="CF26" s="282" t="str">
        <f t="shared" si="31"/>
        <v>Mg-hornblende</v>
      </c>
      <c r="CG26" s="278">
        <f t="shared" si="60"/>
        <v>6.5415596460383787</v>
      </c>
      <c r="CH26" s="278">
        <f t="shared" si="61"/>
        <v>1.4584403539616213</v>
      </c>
      <c r="CI26" s="278">
        <f t="shared" si="32"/>
        <v>0</v>
      </c>
      <c r="CJ26" s="278">
        <f t="shared" si="33"/>
        <v>8</v>
      </c>
      <c r="CK26" s="278"/>
      <c r="CL26" s="278">
        <f t="shared" si="34"/>
        <v>0.28988188983263607</v>
      </c>
      <c r="CM26" s="278">
        <f t="shared" si="35"/>
        <v>0.20460848953334515</v>
      </c>
      <c r="CN26" s="278">
        <f t="shared" si="36"/>
        <v>0</v>
      </c>
      <c r="CO26" s="278">
        <f t="shared" si="62"/>
        <v>0.7383520565846311</v>
      </c>
      <c r="CP26" s="278">
        <f t="shared" si="37"/>
        <v>3.2513731160177284</v>
      </c>
      <c r="CQ26" s="278">
        <f t="shared" si="63"/>
        <v>0.4961712292339957</v>
      </c>
      <c r="CR26" s="278">
        <f t="shared" si="38"/>
        <v>1.9613218797662792E-2</v>
      </c>
      <c r="CS26" s="278">
        <f t="shared" si="39"/>
        <v>4.9999999999999991</v>
      </c>
      <c r="CT26" s="278"/>
      <c r="CU26" s="278">
        <f t="shared" si="40"/>
        <v>1.6824074614684625</v>
      </c>
      <c r="CV26" s="278">
        <f t="shared" si="41"/>
        <v>0.31759253853153746</v>
      </c>
      <c r="CW26" s="278">
        <f t="shared" si="42"/>
        <v>2</v>
      </c>
      <c r="CX26" s="278"/>
      <c r="CY26" s="278">
        <f t="shared" si="43"/>
        <v>0.23518878995152059</v>
      </c>
      <c r="CZ26" s="278">
        <f t="shared" si="44"/>
        <v>0.10339317705768498</v>
      </c>
      <c r="DA26" s="278">
        <f t="shared" si="45"/>
        <v>0.33858196700920556</v>
      </c>
      <c r="DB26" s="278"/>
      <c r="DC26" s="278">
        <f t="shared" si="46"/>
        <v>2</v>
      </c>
      <c r="DD26" s="278">
        <f t="shared" si="47"/>
        <v>0</v>
      </c>
      <c r="DE26" s="278">
        <f t="shared" si="48"/>
        <v>0</v>
      </c>
      <c r="DF26" s="278">
        <f t="shared" si="49"/>
        <v>2</v>
      </c>
      <c r="DG26" s="283">
        <f t="shared" si="113"/>
        <v>45.261647943415369</v>
      </c>
      <c r="DH26" s="283"/>
      <c r="DI26" s="277">
        <f t="shared" si="51"/>
        <v>0.86760097185703411</v>
      </c>
      <c r="DJ26" s="277">
        <f t="shared" si="52"/>
        <v>0.72479897544819372</v>
      </c>
      <c r="DK26" s="277">
        <f t="shared" si="53"/>
        <v>0.16580575512413911</v>
      </c>
      <c r="DL26" s="278">
        <f t="shared" si="54"/>
        <v>1.7483222437942574</v>
      </c>
      <c r="DM26" s="367"/>
    </row>
    <row r="27" spans="1:117" s="142" customFormat="1" x14ac:dyDescent="0.25">
      <c r="A27" s="253" t="s">
        <v>538</v>
      </c>
      <c r="B27" s="249">
        <v>26</v>
      </c>
      <c r="C27" s="249">
        <v>850</v>
      </c>
      <c r="D27" s="249">
        <v>195</v>
      </c>
      <c r="E27" s="254">
        <v>4.7</v>
      </c>
      <c r="F27" s="254"/>
      <c r="G27" s="254"/>
      <c r="H27" s="254"/>
      <c r="I27" s="234">
        <v>47.9</v>
      </c>
      <c r="J27" s="141">
        <v>1.1399999999999999</v>
      </c>
      <c r="K27" s="141">
        <v>8.49</v>
      </c>
      <c r="L27" s="141"/>
      <c r="M27" s="141">
        <v>5.85</v>
      </c>
      <c r="N27" s="141">
        <v>0.37</v>
      </c>
      <c r="O27" s="141">
        <v>18.010000000000002</v>
      </c>
      <c r="P27" s="141">
        <v>11.72</v>
      </c>
      <c r="Q27" s="141">
        <v>1.7</v>
      </c>
      <c r="R27" s="141">
        <v>0.49</v>
      </c>
      <c r="S27" s="141"/>
      <c r="T27" s="141"/>
      <c r="U27" s="276">
        <f t="shared" si="104"/>
        <v>95.67</v>
      </c>
      <c r="V27" s="277">
        <f>I27/stab.data!$U$7</f>
        <v>0.79721722921243587</v>
      </c>
      <c r="W27" s="277">
        <f>J27/stab.data!$U$8</f>
        <v>1.426819194472953E-2</v>
      </c>
      <c r="X27" s="277">
        <f>K27*2/stab.data!$U$9</f>
        <v>0.1665342631005973</v>
      </c>
      <c r="Y27" s="277">
        <f>L27*2/stab.data!$U$10</f>
        <v>0</v>
      </c>
      <c r="Z27" s="277">
        <f>M27/stab.data!$U$11</f>
        <v>8.1424157225176055E-2</v>
      </c>
      <c r="AA27" s="277">
        <f>N27/stab.data!$U$12</f>
        <v>5.2158957948602279E-3</v>
      </c>
      <c r="AB27" s="277">
        <f>O27/stab.data!$U$13</f>
        <v>0.44685391028185789</v>
      </c>
      <c r="AC27" s="277">
        <f>P27/stab.data!$U$14</f>
        <v>0.20899088785463366</v>
      </c>
      <c r="AD27" s="277">
        <f>Q27*2/stab.data!$U$15</f>
        <v>5.4857290372545539E-2</v>
      </c>
      <c r="AE27" s="277">
        <f>R27*2/stab.data!$U$16</f>
        <v>1.04039492542067E-2</v>
      </c>
      <c r="AF27" s="277">
        <f>S27/stab.data!$U$17</f>
        <v>0</v>
      </c>
      <c r="AG27" s="277">
        <f>T27/stab.data!$U$18</f>
        <v>0</v>
      </c>
      <c r="AH27" s="277">
        <f t="shared" si="105"/>
        <v>1.5115136475596569</v>
      </c>
      <c r="AI27" s="277">
        <f t="shared" si="106"/>
        <v>9.3256498376316901E-2</v>
      </c>
      <c r="AJ27" s="278">
        <f t="shared" si="107"/>
        <v>6.8565864400193073</v>
      </c>
      <c r="AK27" s="278">
        <f t="shared" si="89"/>
        <v>0.12271572643816506</v>
      </c>
      <c r="AL27" s="278">
        <f t="shared" si="90"/>
        <v>1.4323029261449776</v>
      </c>
      <c r="AM27" s="278">
        <f t="shared" si="91"/>
        <v>0</v>
      </c>
      <c r="AN27" s="278">
        <f t="shared" si="92"/>
        <v>0.70030068576374593</v>
      </c>
      <c r="AO27" s="278">
        <f t="shared" si="93"/>
        <v>4.4860094675729184E-2</v>
      </c>
      <c r="AP27" s="278">
        <f t="shared" si="94"/>
        <v>3.8432341269580745</v>
      </c>
      <c r="AQ27" s="278">
        <f t="shared" si="95"/>
        <v>1.7974574999680952</v>
      </c>
      <c r="AR27" s="278">
        <f t="shared" si="96"/>
        <v>0.47180835978190888</v>
      </c>
      <c r="AS27" s="278">
        <f t="shared" si="97"/>
        <v>8.9480727165812082E-2</v>
      </c>
      <c r="AT27" s="278">
        <f t="shared" si="98"/>
        <v>0</v>
      </c>
      <c r="AU27" s="278">
        <f t="shared" si="99"/>
        <v>0</v>
      </c>
      <c r="AV27" s="277">
        <f t="shared" si="108"/>
        <v>15.358746586915816</v>
      </c>
      <c r="AW27" s="277">
        <f t="shared" si="15"/>
        <v>1.9765947698857051</v>
      </c>
      <c r="AX27" s="277">
        <f>IF(SUM(I27:T27)&lt;90," ",CO27*AH27*stab.data!$U$20/13/2)</f>
        <v>4.2044636880025958</v>
      </c>
      <c r="AY27" s="277">
        <f>IF(SUM(I27:T27)&lt;90," ",CQ27*AH27*stab.data!$U$11/13)</f>
        <v>2.066769910286308</v>
      </c>
      <c r="AZ27" s="277">
        <f t="shared" si="109"/>
        <v>0</v>
      </c>
      <c r="BA27" s="279">
        <f t="shared" si="17"/>
        <v>98.067828368174617</v>
      </c>
      <c r="BB27" s="280">
        <f>IF(SUM(I27:T27)&lt;90," ",EXP('eq. coef.'!$C$104+'eq. coef.'!$C$105*'Amp-TB2 calc'!AJ27+'eq. coef.'!$C$106*'Amp-TB2 calc'!AK27+'eq. coef.'!$C$107*'Amp-TB2 calc'!AL27+'eq. coef.'!$C$108*'Amp-TB2 calc'!AN27+'eq. coef.'!$C$109*'Amp-TB2 calc'!AP27+'eq. coef.'!$C$110*'Amp-TB2 calc'!AQ27+'eq. coef.'!$C$111*'Amp-TB2 calc'!AR27+'eq. coef.'!$C$112*'Amp-TB2 calc'!AS27))</f>
        <v>220.00818785516304</v>
      </c>
      <c r="BC27" s="281">
        <f>IF(SUM(I27:T27)&lt;90," ",EXP('eq. coef.'!$C$176+'eq. coef.'!$C$177*'Amp-TB2 calc'!AJ27+'eq. coef.'!$C$178*'Amp-TB2 calc'!AK27+'eq. coef.'!$C$179*'Amp-TB2 calc'!AL27+'eq. coef.'!$C$180*'Amp-TB2 calc'!AN27+'eq. coef.'!$C$181*'Amp-TB2 calc'!AP27+'eq. coef.'!$C$182*'Amp-TB2 calc'!AQ27+'eq. coef.'!$C$183*'Amp-TB2 calc'!AR27+'eq. coef.'!$C$184*'Amp-TB2 calc'!AS27))</f>
        <v>198.24922296201018</v>
      </c>
      <c r="BD27" s="281">
        <f>IF(SUM(I27:T27)&lt;90," ",('eq. coef.'!$C$234+'eq. coef.'!$C$235*'Amp-TB2 calc'!AJ27+'eq. coef.'!$C$236*'Amp-TB2 calc'!AK27+'eq. coef.'!$C$237*'Amp-TB2 calc'!AL27+'eq. coef.'!$C$238*'Amp-TB2 calc'!AN27+'eq. coef.'!$C$239*'Amp-TB2 calc'!AP27+'eq. coef.'!$C$240*'Amp-TB2 calc'!AQ27+'eq. coef.'!$C$241*'Amp-TB2 calc'!AR27+'eq. coef.'!$C$242*'Amp-TB2 calc'!AS27))</f>
        <v>207.92752636416355</v>
      </c>
      <c r="BE27" s="281">
        <f>IF(SUM(I27:T27)&lt;90," ",('eq. coef.'!$C$270+'eq. coef.'!$C$271*'Amp-TB2 calc'!AJ27+'eq. coef.'!$C$272*'Amp-TB2 calc'!AK27+'eq. coef.'!$C$273*'Amp-TB2 calc'!AL27+'eq. coef.'!$C$274*'Amp-TB2 calc'!AN27+'eq. coef.'!$C$275*'Amp-TB2 calc'!AP27+'eq. coef.'!$C$276*'Amp-TB2 calc'!AQ27+'eq. coef.'!$C$277*'Amp-TB2 calc'!AR27+'eq. coef.'!$C$278*'Amp-TB2 calc'!AS27))</f>
        <v>59.969879894584381</v>
      </c>
      <c r="BF27" s="281">
        <f>IF(SUM(I27:T27)&lt;90," ",EXP('eq. coef.'!$C$328+'eq. coef.'!$C$329*'Amp-TB2 calc'!AJ27+'eq. coef.'!$C$330*'Amp-TB2 calc'!AK27+'eq. coef.'!$C$331*'Amp-TB2 calc'!AL27+'eq. coef.'!$C$332*'Amp-TB2 calc'!AN27+'eq. coef.'!$C$333*'Amp-TB2 calc'!AP27+'eq. coef.'!$C$334*'Amp-TB2 calc'!AQ27+'eq. coef.'!$C$335*'Amp-TB2 calc'!AR27+'eq. coef.'!$C$336*'Amp-TB2 calc'!AS27))</f>
        <v>648.63163871316328</v>
      </c>
      <c r="BG27" s="282" t="str">
        <f t="shared" si="56"/>
        <v>low Total</v>
      </c>
      <c r="BH27" s="385" t="str">
        <f t="shared" si="57"/>
        <v>high-SiO2</v>
      </c>
      <c r="BI27" s="385" t="str">
        <f t="shared" si="58"/>
        <v>ok</v>
      </c>
      <c r="BJ27" s="281">
        <f t="shared" si="18"/>
        <v>10.404580686635603</v>
      </c>
      <c r="BK27" s="283">
        <f t="shared" si="19"/>
        <v>-1.9482159052197361</v>
      </c>
      <c r="BL27" s="281">
        <f t="shared" si="20"/>
        <v>-138.2793430674258</v>
      </c>
      <c r="BM27" s="284" t="str">
        <f t="shared" si="21"/>
        <v>WRONG</v>
      </c>
      <c r="BN27" s="285">
        <f>IF(SUM(I27:T27)&lt;90," ",'eq. coef.'!$C$360+'eq. coef.'!$C$361*'Amp-TB2 calc'!AJ27+'eq. coef.'!$C$362*'Amp-TB2 calc'!AK27+'eq. coef.'!$C$363*'Amp-TB2 calc'!AL27+'eq. coef.'!$C$364*'Amp-TB2 calc'!AN27+'eq. coef.'!$C$365*'Amp-TB2 calc'!AP27+'eq. coef.'!$C$366*'Amp-TB2 calc'!AQ27+'eq. coef.'!$C$367*'Amp-TB2 calc'!AR27+'eq. coef.'!$C$368*'Amp-TB2 calc'!AS27+'eq. coef.'!$C$369*LN(BQ27))</f>
        <v>870.96303268326358</v>
      </c>
      <c r="BO27" s="286">
        <f t="shared" si="22"/>
        <v>20.963032683263577</v>
      </c>
      <c r="BP27" s="286">
        <f t="shared" si="110"/>
        <v>439.44873927957696</v>
      </c>
      <c r="BQ27" s="287">
        <f t="shared" si="59"/>
        <v>198.24922296201018</v>
      </c>
      <c r="BR27" s="281" t="str">
        <f t="shared" si="24"/>
        <v>P1b</v>
      </c>
      <c r="BS27" s="283">
        <f t="shared" si="25"/>
        <v>1.666268185646246</v>
      </c>
      <c r="BT27" s="283">
        <f t="shared" si="111"/>
        <v>1.666268185646246</v>
      </c>
      <c r="BU27" s="283">
        <f t="shared" si="112"/>
        <v>2.7764496664968328</v>
      </c>
      <c r="BV27" s="281">
        <f t="shared" si="28"/>
        <v>3.2492229620101796</v>
      </c>
      <c r="BW27" s="288"/>
      <c r="BX27" s="289">
        <f>IF(SUM(I27:T27)&lt;90," ",'eq. coef.'!$B$1128*'Amp-TB2 calc'!CH27+'eq. coef.'!$B$1129*'Amp-TB2 calc'!CL27+'eq. coef.'!$B$1130*'Amp-TB2 calc'!CM27+'eq. coef.'!$B$1131*'Amp-TB2 calc'!CO27+'eq. coef.'!$B$1132*'Amp-TB2 calc'!CP27+'eq. coef.'!$B$1133*'Amp-TB2 calc'!CQ27+'eq. coef.'!$B$1134*'Amp-TB2 calc'!CR27+'eq. coef.'!$B$1135*'Amp-TB2 calc'!CU27+'eq. coef.'!$B$1135*'Amp-TB2 calc'!CY27+'eq. coef.'!$B$1137*'Amp-TB2 calc'!CZ27)</f>
        <v>3.0194870746427185</v>
      </c>
      <c r="BY27" s="290"/>
      <c r="BZ27" s="291"/>
      <c r="CA27" s="290">
        <f t="shared" si="29"/>
        <v>-9.3907662098703604</v>
      </c>
      <c r="CB27" s="289">
        <f>IF(SUM(I27:T27)&lt;90," ",EXP('eq. coef.'!$B$1156*'Amp-TB2 calc'!CH27+'eq. coef.'!$B$1157*'Amp-TB2 calc'!CL27+'eq. coef.'!$B$1158*'Amp-TB2 calc'!CM27+'eq. coef.'!$B$1159*'Amp-TB2 calc'!CO27+'eq. coef.'!$B$1160*'Amp-TB2 calc'!CP27+'eq. coef.'!$B$1161*'Amp-TB2 calc'!CQ27+'eq. coef.'!$B$1162*'Amp-TB2 calc'!CR27+'eq. coef.'!$B$1163*'Amp-TB2 calc'!CU27+'eq. coef.'!$B$1164*'Amp-TB2 calc'!CY27+'eq. coef.'!$B$1165*'Amp-TB2 calc'!CZ27))</f>
        <v>5.1946683327393801</v>
      </c>
      <c r="CC27" s="283">
        <f t="shared" si="114"/>
        <v>0.49466833273937993</v>
      </c>
      <c r="CD27" s="283">
        <f t="shared" si="115"/>
        <v>110.77263893850517</v>
      </c>
      <c r="CE27" s="282" t="str">
        <f t="shared" si="30"/>
        <v>calc-alkaline</v>
      </c>
      <c r="CF27" s="282" t="str">
        <f t="shared" si="31"/>
        <v>Mg-hornblende</v>
      </c>
      <c r="CG27" s="278">
        <f t="shared" si="60"/>
        <v>6.8565864400193073</v>
      </c>
      <c r="CH27" s="278">
        <f t="shared" si="61"/>
        <v>1.1434135599806927</v>
      </c>
      <c r="CI27" s="278">
        <f t="shared" si="32"/>
        <v>0</v>
      </c>
      <c r="CJ27" s="278">
        <f t="shared" si="33"/>
        <v>8</v>
      </c>
      <c r="CK27" s="278"/>
      <c r="CL27" s="278">
        <f t="shared" si="34"/>
        <v>0.28888936616428484</v>
      </c>
      <c r="CM27" s="278">
        <f t="shared" si="35"/>
        <v>0.12271572643816506</v>
      </c>
      <c r="CN27" s="278">
        <f t="shared" si="36"/>
        <v>0</v>
      </c>
      <c r="CO27" s="278">
        <f t="shared" si="62"/>
        <v>0.45288865405616008</v>
      </c>
      <c r="CP27" s="278">
        <f t="shared" si="37"/>
        <v>3.8432341269580745</v>
      </c>
      <c r="CQ27" s="278">
        <f t="shared" si="63"/>
        <v>0.24741203170758586</v>
      </c>
      <c r="CR27" s="278">
        <f t="shared" si="38"/>
        <v>4.4860094675729184E-2</v>
      </c>
      <c r="CS27" s="278">
        <f t="shared" si="39"/>
        <v>5</v>
      </c>
      <c r="CT27" s="278"/>
      <c r="CU27" s="278">
        <f t="shared" si="40"/>
        <v>1.7974574999680952</v>
      </c>
      <c r="CV27" s="278">
        <f t="shared" si="41"/>
        <v>0.20254250003190477</v>
      </c>
      <c r="CW27" s="278">
        <f t="shared" si="42"/>
        <v>2</v>
      </c>
      <c r="CX27" s="278"/>
      <c r="CY27" s="278">
        <f t="shared" si="43"/>
        <v>0.26926585975000411</v>
      </c>
      <c r="CZ27" s="278">
        <f t="shared" si="44"/>
        <v>8.9480727165812082E-2</v>
      </c>
      <c r="DA27" s="278">
        <f t="shared" si="45"/>
        <v>0.35874658691581618</v>
      </c>
      <c r="DB27" s="278"/>
      <c r="DC27" s="278">
        <f t="shared" si="46"/>
        <v>2</v>
      </c>
      <c r="DD27" s="278">
        <f t="shared" si="47"/>
        <v>0</v>
      </c>
      <c r="DE27" s="278">
        <f t="shared" si="48"/>
        <v>0</v>
      </c>
      <c r="DF27" s="278">
        <f t="shared" si="49"/>
        <v>2</v>
      </c>
      <c r="DG27" s="283">
        <f t="shared" si="113"/>
        <v>45.54711134594384</v>
      </c>
      <c r="DH27" s="283"/>
      <c r="DI27" s="277">
        <f t="shared" si="51"/>
        <v>0.93951761601685679</v>
      </c>
      <c r="DJ27" s="277">
        <f t="shared" si="52"/>
        <v>0.84586875315604138</v>
      </c>
      <c r="DK27" s="277">
        <f t="shared" si="53"/>
        <v>0.201695717359055</v>
      </c>
      <c r="DL27" s="278">
        <f t="shared" si="54"/>
        <v>1.4323029261449776</v>
      </c>
      <c r="DM27" s="367"/>
    </row>
    <row r="28" spans="1:117" s="142" customFormat="1" x14ac:dyDescent="0.25">
      <c r="A28" s="253" t="s">
        <v>550</v>
      </c>
      <c r="B28" s="249" t="s">
        <v>31</v>
      </c>
      <c r="C28" s="249">
        <v>1000</v>
      </c>
      <c r="D28" s="249">
        <v>930</v>
      </c>
      <c r="E28" s="254">
        <v>5.8406505404565365</v>
      </c>
      <c r="F28" s="249"/>
      <c r="G28" s="249"/>
      <c r="H28" s="249"/>
      <c r="I28" s="234">
        <v>41.86</v>
      </c>
      <c r="J28" s="141">
        <v>4.16</v>
      </c>
      <c r="K28" s="141">
        <v>13.95</v>
      </c>
      <c r="L28" s="141"/>
      <c r="M28" s="141">
        <v>12.56</v>
      </c>
      <c r="N28" s="141">
        <v>0.15</v>
      </c>
      <c r="O28" s="141">
        <v>11.71</v>
      </c>
      <c r="P28" s="141">
        <v>10.38</v>
      </c>
      <c r="Q28" s="141">
        <v>2.46</v>
      </c>
      <c r="R28" s="141">
        <v>0.89</v>
      </c>
      <c r="S28" s="141"/>
      <c r="T28" s="141"/>
      <c r="U28" s="276">
        <f t="shared" si="104"/>
        <v>98.12</v>
      </c>
      <c r="V28" s="277">
        <f>I28/stab.data!$U$7</f>
        <v>0.69669129884827907</v>
      </c>
      <c r="W28" s="277">
        <f>J28/stab.data!$U$8</f>
        <v>5.2066384640416533E-2</v>
      </c>
      <c r="X28" s="277">
        <f>K28*2/stab.data!$U$9</f>
        <v>0.27363403654338425</v>
      </c>
      <c r="Y28" s="277">
        <f>L28*2/stab.data!$U$10</f>
        <v>0</v>
      </c>
      <c r="Z28" s="277">
        <f>M28/stab.data!$U$11</f>
        <v>0.17481836149542077</v>
      </c>
      <c r="AA28" s="277">
        <f>N28/stab.data!$U$12</f>
        <v>2.1145523492676599E-3</v>
      </c>
      <c r="AB28" s="277">
        <f>O28/stab.data!$U$13</f>
        <v>0.29054188169908696</v>
      </c>
      <c r="AC28" s="277">
        <f>P28/stab.data!$U$14</f>
        <v>0.18509602525009364</v>
      </c>
      <c r="AD28" s="277">
        <f>Q28*2/stab.data!$U$15</f>
        <v>7.9381726068507075E-2</v>
      </c>
      <c r="AE28" s="277">
        <f>R28*2/stab.data!$U$16</f>
        <v>1.8896969053559108E-2</v>
      </c>
      <c r="AF28" s="277">
        <f>S28/stab.data!$U$17</f>
        <v>0</v>
      </c>
      <c r="AG28" s="277">
        <f>T28/stab.data!$U$18</f>
        <v>0</v>
      </c>
      <c r="AH28" s="277">
        <f t="shared" si="105"/>
        <v>1.4898665155758555</v>
      </c>
      <c r="AI28" s="277">
        <f t="shared" si="106"/>
        <v>0.15431292200753119</v>
      </c>
      <c r="AJ28" s="278">
        <f t="shared" si="107"/>
        <v>6.079059291782908</v>
      </c>
      <c r="AK28" s="278">
        <f t="shared" si="89"/>
        <v>0.45431117032910651</v>
      </c>
      <c r="AL28" s="278">
        <f t="shared" si="90"/>
        <v>2.3876249569170755</v>
      </c>
      <c r="AM28" s="278">
        <f t="shared" si="91"/>
        <v>0</v>
      </c>
      <c r="AN28" s="278">
        <f t="shared" si="92"/>
        <v>1.5253975276852649</v>
      </c>
      <c r="AO28" s="278">
        <f t="shared" si="93"/>
        <v>1.8450767403047918E-2</v>
      </c>
      <c r="AP28" s="278">
        <f t="shared" si="94"/>
        <v>2.535156285882596</v>
      </c>
      <c r="AQ28" s="278">
        <f t="shared" si="95"/>
        <v>1.6150764535581008</v>
      </c>
      <c r="AR28" s="278">
        <f t="shared" si="96"/>
        <v>0.69265429359067321</v>
      </c>
      <c r="AS28" s="278">
        <f t="shared" si="97"/>
        <v>0.16488765612758063</v>
      </c>
      <c r="AT28" s="278">
        <f t="shared" si="98"/>
        <v>0</v>
      </c>
      <c r="AU28" s="278">
        <f t="shared" si="99"/>
        <v>0</v>
      </c>
      <c r="AV28" s="277">
        <f t="shared" si="108"/>
        <v>15.472618403276353</v>
      </c>
      <c r="AW28" s="277">
        <f t="shared" si="15"/>
        <v>1.948286981906888</v>
      </c>
      <c r="AX28" s="277">
        <f>IF(SUM(I28:T28)&lt;90," ",CO28*AH28*stab.data!$U$20/13/2)</f>
        <v>4.1904661037725859</v>
      </c>
      <c r="AY28" s="277">
        <f>IF(SUM(I28:T28)&lt;90," ",CQ28*AH28*stab.data!$U$11/13)</f>
        <v>8.7893651152332311</v>
      </c>
      <c r="AZ28" s="277">
        <f t="shared" si="109"/>
        <v>0</v>
      </c>
      <c r="BA28" s="279">
        <f t="shared" si="17"/>
        <v>100.48811820091271</v>
      </c>
      <c r="BB28" s="280">
        <f>IF(SUM(I28:T28)&lt;90," ",EXP('eq. coef.'!$C$104+'eq. coef.'!$C$105*'Amp-TB2 calc'!AJ28+'eq. coef.'!$C$106*'Amp-TB2 calc'!AK28+'eq. coef.'!$C$107*'Amp-TB2 calc'!AL28+'eq. coef.'!$C$108*'Amp-TB2 calc'!AN28+'eq. coef.'!$C$109*'Amp-TB2 calc'!AP28+'eq. coef.'!$C$110*'Amp-TB2 calc'!AQ28+'eq. coef.'!$C$111*'Amp-TB2 calc'!AR28+'eq. coef.'!$C$112*'Amp-TB2 calc'!AS28))</f>
        <v>748.29106119190374</v>
      </c>
      <c r="BC28" s="281">
        <f>IF(SUM(I28:T28)&lt;90," ",EXP('eq. coef.'!$C$176+'eq. coef.'!$C$177*'Amp-TB2 calc'!AJ28+'eq. coef.'!$C$178*'Amp-TB2 calc'!AK28+'eq. coef.'!$C$179*'Amp-TB2 calc'!AL28+'eq. coef.'!$C$180*'Amp-TB2 calc'!AN28+'eq. coef.'!$C$181*'Amp-TB2 calc'!AP28+'eq. coef.'!$C$182*'Amp-TB2 calc'!AQ28+'eq. coef.'!$C$183*'Amp-TB2 calc'!AR28+'eq. coef.'!$C$184*'Amp-TB2 calc'!AS28))</f>
        <v>594.55904799482175</v>
      </c>
      <c r="BD28" s="281">
        <f>IF(SUM(I28:T28)&lt;90," ",('eq. coef.'!$C$234+'eq. coef.'!$C$235*'Amp-TB2 calc'!AJ28+'eq. coef.'!$C$236*'Amp-TB2 calc'!AK28+'eq. coef.'!$C$237*'Amp-TB2 calc'!AL28+'eq. coef.'!$C$238*'Amp-TB2 calc'!AN28+'eq. coef.'!$C$239*'Amp-TB2 calc'!AP28+'eq. coef.'!$C$240*'Amp-TB2 calc'!AQ28+'eq. coef.'!$C$241*'Amp-TB2 calc'!AR28+'eq. coef.'!$C$242*'Amp-TB2 calc'!AS28))</f>
        <v>525.24380343522193</v>
      </c>
      <c r="BE28" s="281">
        <f>IF(SUM(I28:T28)&lt;90," ",('eq. coef.'!$C$270+'eq. coef.'!$C$271*'Amp-TB2 calc'!AJ28+'eq. coef.'!$C$272*'Amp-TB2 calc'!AK28+'eq. coef.'!$C$273*'Amp-TB2 calc'!AL28+'eq. coef.'!$C$274*'Amp-TB2 calc'!AN28+'eq. coef.'!$C$275*'Amp-TB2 calc'!AP28+'eq. coef.'!$C$276*'Amp-TB2 calc'!AQ28+'eq. coef.'!$C$277*'Amp-TB2 calc'!AR28+'eq. coef.'!$C$278*'Amp-TB2 calc'!AS28))</f>
        <v>867.13521242335992</v>
      </c>
      <c r="BF28" s="281">
        <f>IF(SUM(I28:T28)&lt;90," ",EXP('eq. coef.'!$C$328+'eq. coef.'!$C$329*'Amp-TB2 calc'!AJ28+'eq. coef.'!$C$330*'Amp-TB2 calc'!AK28+'eq. coef.'!$C$331*'Amp-TB2 calc'!AL28+'eq. coef.'!$C$332*'Amp-TB2 calc'!AN28+'eq. coef.'!$C$333*'Amp-TB2 calc'!AP28+'eq. coef.'!$C$334*'Amp-TB2 calc'!AQ28+'eq. coef.'!$C$335*'Amp-TB2 calc'!AR28+'eq. coef.'!$C$336*'Amp-TB2 calc'!AS28))</f>
        <v>939.02275710369827</v>
      </c>
      <c r="BG28" s="282" t="str">
        <f t="shared" si="56"/>
        <v>ok</v>
      </c>
      <c r="BH28" s="385" t="str">
        <f t="shared" si="57"/>
        <v>ok</v>
      </c>
      <c r="BI28" s="385" t="str">
        <f t="shared" si="58"/>
        <v>ok</v>
      </c>
      <c r="BJ28" s="281">
        <f t="shared" si="18"/>
        <v>14.713658329387872</v>
      </c>
      <c r="BK28" s="283">
        <f t="shared" si="19"/>
        <v>-0.25488971578517927</v>
      </c>
      <c r="BL28" s="281">
        <f t="shared" si="20"/>
        <v>272.57616442853816</v>
      </c>
      <c r="BM28" s="284" t="str">
        <f t="shared" si="21"/>
        <v>OK</v>
      </c>
      <c r="BN28" s="285">
        <f>IF(SUM(I28:T28)&lt;90," ",'eq. coef.'!$C$360+'eq. coef.'!$C$361*'Amp-TB2 calc'!AJ28+'eq. coef.'!$C$362*'Amp-TB2 calc'!AK28+'eq. coef.'!$C$363*'Amp-TB2 calc'!AL28+'eq. coef.'!$C$364*'Amp-TB2 calc'!AN28+'eq. coef.'!$C$365*'Amp-TB2 calc'!AP28+'eq. coef.'!$C$366*'Amp-TB2 calc'!AQ28+'eq. coef.'!$C$367*'Amp-TB2 calc'!AR28+'eq. coef.'!$C$368*'Amp-TB2 calc'!AS28+'eq. coef.'!$C$369*LN(BQ28))</f>
        <v>1011.7340033821467</v>
      </c>
      <c r="BO28" s="286">
        <f t="shared" si="22"/>
        <v>11.734003382146739</v>
      </c>
      <c r="BP28" s="286">
        <f t="shared" si="110"/>
        <v>137.68683537223112</v>
      </c>
      <c r="BQ28" s="287">
        <f t="shared" si="59"/>
        <v>867.13521242335992</v>
      </c>
      <c r="BR28" s="281" t="str">
        <f t="shared" si="24"/>
        <v>P1d</v>
      </c>
      <c r="BS28" s="283">
        <f t="shared" si="25"/>
        <v>-6.7596545781333424</v>
      </c>
      <c r="BT28" s="283">
        <f t="shared" si="111"/>
        <v>6.7596545781333424</v>
      </c>
      <c r="BU28" s="283">
        <f t="shared" si="112"/>
        <v>45.692930015679053</v>
      </c>
      <c r="BV28" s="281">
        <f t="shared" si="28"/>
        <v>-62.864787576640083</v>
      </c>
      <c r="BW28" s="288"/>
      <c r="BX28" s="289">
        <f>IF(SUM(I28:T28)&lt;90," ",'eq. coef.'!$B$1128*'Amp-TB2 calc'!CH28+'eq. coef.'!$B$1129*'Amp-TB2 calc'!CL28+'eq. coef.'!$B$1130*'Amp-TB2 calc'!CM28+'eq. coef.'!$B$1131*'Amp-TB2 calc'!CO28+'eq. coef.'!$B$1132*'Amp-TB2 calc'!CP28+'eq. coef.'!$B$1133*'Amp-TB2 calc'!CQ28+'eq. coef.'!$B$1134*'Amp-TB2 calc'!CR28+'eq. coef.'!$B$1135*'Amp-TB2 calc'!CU28+'eq. coef.'!$B$1135*'Amp-TB2 calc'!CY28+'eq. coef.'!$B$1137*'Amp-TB2 calc'!CZ28)</f>
        <v>-0.82370784375382655</v>
      </c>
      <c r="BY28" s="290"/>
      <c r="BZ28" s="291"/>
      <c r="CA28" s="290">
        <f t="shared" si="29"/>
        <v>-10.666830019233629</v>
      </c>
      <c r="CB28" s="289">
        <f>IF(SUM(I28:T28)&lt;90," ",EXP('eq. coef.'!$B$1156*'Amp-TB2 calc'!CH28+'eq. coef.'!$B$1157*'Amp-TB2 calc'!CL28+'eq. coef.'!$B$1158*'Amp-TB2 calc'!CM28+'eq. coef.'!$B$1159*'Amp-TB2 calc'!CO28+'eq. coef.'!$B$1160*'Amp-TB2 calc'!CP28+'eq. coef.'!$B$1161*'Amp-TB2 calc'!CQ28+'eq. coef.'!$B$1162*'Amp-TB2 calc'!CR28+'eq. coef.'!$B$1163*'Amp-TB2 calc'!CU28+'eq. coef.'!$B$1164*'Amp-TB2 calc'!CY28+'eq. coef.'!$B$1165*'Amp-TB2 calc'!CZ28))</f>
        <v>4.9027684017603832</v>
      </c>
      <c r="CC28" s="283">
        <f t="shared" si="114"/>
        <v>-0.93788213869615333</v>
      </c>
      <c r="CD28" s="283">
        <f t="shared" si="115"/>
        <v>257.85412646273562</v>
      </c>
      <c r="CE28" s="282" t="str">
        <f t="shared" si="30"/>
        <v>calc-alkaline</v>
      </c>
      <c r="CF28" s="282" t="str">
        <f t="shared" si="31"/>
        <v>Tschermakitic pargasite</v>
      </c>
      <c r="CG28" s="278">
        <f t="shared" si="60"/>
        <v>6.079059291782908</v>
      </c>
      <c r="CH28" s="278">
        <f t="shared" si="61"/>
        <v>1.920940708217092</v>
      </c>
      <c r="CI28" s="278">
        <f t="shared" si="32"/>
        <v>0</v>
      </c>
      <c r="CJ28" s="278">
        <f t="shared" si="33"/>
        <v>8</v>
      </c>
      <c r="CK28" s="278"/>
      <c r="CL28" s="278">
        <f t="shared" si="34"/>
        <v>0.46668424869998359</v>
      </c>
      <c r="CM28" s="278">
        <f t="shared" si="35"/>
        <v>0.45431117032910651</v>
      </c>
      <c r="CN28" s="278">
        <f t="shared" si="36"/>
        <v>0</v>
      </c>
      <c r="CO28" s="278">
        <f t="shared" si="62"/>
        <v>0.45793926202444624</v>
      </c>
      <c r="CP28" s="278">
        <f t="shared" si="37"/>
        <v>2.535156285882596</v>
      </c>
      <c r="CQ28" s="278">
        <f t="shared" si="63"/>
        <v>1.0674582656608187</v>
      </c>
      <c r="CR28" s="278">
        <f t="shared" si="38"/>
        <v>1.8450767403047918E-2</v>
      </c>
      <c r="CS28" s="278">
        <f t="shared" si="39"/>
        <v>4.9999999999999991</v>
      </c>
      <c r="CT28" s="278"/>
      <c r="CU28" s="278">
        <f t="shared" si="40"/>
        <v>1.6150764535581008</v>
      </c>
      <c r="CV28" s="278">
        <f t="shared" si="41"/>
        <v>0.38492354644189919</v>
      </c>
      <c r="CW28" s="278">
        <f t="shared" si="42"/>
        <v>2</v>
      </c>
      <c r="CX28" s="278"/>
      <c r="CY28" s="278">
        <f t="shared" si="43"/>
        <v>0.30773074714877402</v>
      </c>
      <c r="CZ28" s="278">
        <f t="shared" si="44"/>
        <v>0.16488765612758063</v>
      </c>
      <c r="DA28" s="278">
        <f t="shared" si="45"/>
        <v>0.47261840327635463</v>
      </c>
      <c r="DB28" s="278"/>
      <c r="DC28" s="278">
        <f t="shared" si="46"/>
        <v>2</v>
      </c>
      <c r="DD28" s="278">
        <f t="shared" si="47"/>
        <v>0</v>
      </c>
      <c r="DE28" s="278">
        <f t="shared" si="48"/>
        <v>0</v>
      </c>
      <c r="DF28" s="278">
        <f t="shared" si="49"/>
        <v>2</v>
      </c>
      <c r="DG28" s="283">
        <f t="shared" si="113"/>
        <v>45.542060737975554</v>
      </c>
      <c r="DH28" s="283"/>
      <c r="DI28" s="277">
        <f t="shared" si="51"/>
        <v>0.70369900793203</v>
      </c>
      <c r="DJ28" s="277">
        <f t="shared" si="52"/>
        <v>0.62433756632202997</v>
      </c>
      <c r="DK28" s="277">
        <f t="shared" si="53"/>
        <v>0.19545961242697463</v>
      </c>
      <c r="DL28" s="278">
        <f t="shared" si="54"/>
        <v>2.3876249569170755</v>
      </c>
      <c r="DM28" s="367"/>
    </row>
    <row r="29" spans="1:117" s="142" customFormat="1" x14ac:dyDescent="0.25">
      <c r="A29" s="253" t="s">
        <v>548</v>
      </c>
      <c r="B29" s="249">
        <v>307</v>
      </c>
      <c r="C29" s="249">
        <v>850</v>
      </c>
      <c r="D29" s="249">
        <v>200</v>
      </c>
      <c r="E29" s="254">
        <v>5.3478430062395717</v>
      </c>
      <c r="F29" s="254"/>
      <c r="G29" s="254"/>
      <c r="H29" s="254"/>
      <c r="I29" s="234">
        <v>45.34</v>
      </c>
      <c r="J29" s="141">
        <v>2.2999999999999998</v>
      </c>
      <c r="K29" s="141">
        <v>9.34</v>
      </c>
      <c r="L29" s="141"/>
      <c r="M29" s="141">
        <v>15.09</v>
      </c>
      <c r="N29" s="141">
        <v>0.15</v>
      </c>
      <c r="O29" s="141">
        <v>13.04</v>
      </c>
      <c r="P29" s="141">
        <v>10.6</v>
      </c>
      <c r="Q29" s="141">
        <v>1.77</v>
      </c>
      <c r="R29" s="141">
        <v>0.5</v>
      </c>
      <c r="S29" s="141"/>
      <c r="T29" s="141">
        <v>5.6000000000000001E-2</v>
      </c>
      <c r="U29" s="276">
        <f t="shared" si="104"/>
        <v>98.186000000000007</v>
      </c>
      <c r="V29" s="277">
        <f>I29/stab.data!$U$7</f>
        <v>0.75461021236934955</v>
      </c>
      <c r="W29" s="277">
        <f>J29/stab.data!$U$8</f>
        <v>2.878670304638414E-2</v>
      </c>
      <c r="X29" s="277">
        <f>K29*2/stab.data!$U$9</f>
        <v>0.18320730475377842</v>
      </c>
      <c r="Y29" s="277">
        <f>L29*2/stab.data!$U$10</f>
        <v>0</v>
      </c>
      <c r="Z29" s="277">
        <f>M29/stab.data!$U$11</f>
        <v>0.21003256966289005</v>
      </c>
      <c r="AA29" s="277">
        <f>N29/stab.data!$U$12</f>
        <v>2.1145523492676599E-3</v>
      </c>
      <c r="AB29" s="277">
        <f>O29/stab.data!$U$13</f>
        <v>0.32354108773322743</v>
      </c>
      <c r="AC29" s="277">
        <f>P29/stab.data!$U$14</f>
        <v>0.18901906239412256</v>
      </c>
      <c r="AD29" s="277">
        <f>Q29*2/stab.data!$U$15</f>
        <v>5.7116119976120948E-2</v>
      </c>
      <c r="AE29" s="277">
        <f>R29*2/stab.data!$U$16</f>
        <v>1.061627474919051E-2</v>
      </c>
      <c r="AF29" s="277">
        <f>S29/stab.data!$U$17</f>
        <v>0</v>
      </c>
      <c r="AG29" s="277">
        <f>T29/stab.data!$U$18</f>
        <v>1.5795560319295967E-3</v>
      </c>
      <c r="AH29" s="277">
        <f t="shared" si="105"/>
        <v>1.5022924299148972</v>
      </c>
      <c r="AI29" s="277">
        <f t="shared" si="106"/>
        <v>0.10415163948106927</v>
      </c>
      <c r="AJ29" s="278">
        <f t="shared" si="107"/>
        <v>6.5299754997482502</v>
      </c>
      <c r="AK29" s="278">
        <f t="shared" si="89"/>
        <v>0.24910405734001687</v>
      </c>
      <c r="AL29" s="278">
        <f t="shared" si="90"/>
        <v>1.5853737357473332</v>
      </c>
      <c r="AM29" s="278">
        <f t="shared" si="91"/>
        <v>0</v>
      </c>
      <c r="AN29" s="278">
        <f t="shared" si="92"/>
        <v>1.8175046024642789</v>
      </c>
      <c r="AO29" s="278">
        <f t="shared" si="93"/>
        <v>1.8298155534230313E-2</v>
      </c>
      <c r="AP29" s="278">
        <f t="shared" si="94"/>
        <v>2.7997439491658906</v>
      </c>
      <c r="AQ29" s="278">
        <f t="shared" si="95"/>
        <v>1.6356654418226637</v>
      </c>
      <c r="AR29" s="278">
        <f t="shared" si="96"/>
        <v>0.49425101591681087</v>
      </c>
      <c r="AS29" s="278">
        <f t="shared" si="97"/>
        <v>9.1867314905723654E-2</v>
      </c>
      <c r="AT29" s="278">
        <f t="shared" si="98"/>
        <v>0</v>
      </c>
      <c r="AU29" s="278">
        <f t="shared" si="99"/>
        <v>1.3668596077694403E-2</v>
      </c>
      <c r="AV29" s="277">
        <f t="shared" si="108"/>
        <v>15.221783772645198</v>
      </c>
      <c r="AW29" s="277">
        <f t="shared" si="15"/>
        <v>1.9511100282326947</v>
      </c>
      <c r="AX29" s="277">
        <f>IF(SUM(I29:T29)&lt;90," ",CO29*AH29*stab.data!$U$20/13/2)</f>
        <v>9.2179607939930879</v>
      </c>
      <c r="AY29" s="277">
        <f>IF(SUM(I29:T29)&lt;90," ",CQ29*AH29*stab.data!$U$11/13)</f>
        <v>6.7955612250505375</v>
      </c>
      <c r="AZ29" s="277">
        <f t="shared" si="109"/>
        <v>-1.2635658477420831E-2</v>
      </c>
      <c r="BA29" s="279">
        <f t="shared" si="17"/>
        <v>101.04799638879889</v>
      </c>
      <c r="BB29" s="280">
        <f>IF(SUM(I29:T29)&lt;90," ",EXP('eq. coef.'!$C$104+'eq. coef.'!$C$105*'Amp-TB2 calc'!AJ29+'eq. coef.'!$C$106*'Amp-TB2 calc'!AK29+'eq. coef.'!$C$107*'Amp-TB2 calc'!AL29+'eq. coef.'!$C$108*'Amp-TB2 calc'!AN29+'eq. coef.'!$C$109*'Amp-TB2 calc'!AP29+'eq. coef.'!$C$110*'Amp-TB2 calc'!AQ29+'eq. coef.'!$C$111*'Amp-TB2 calc'!AR29+'eq. coef.'!$C$112*'Amp-TB2 calc'!AS29))</f>
        <v>180.38044709434865</v>
      </c>
      <c r="BC29" s="281">
        <f>IF(SUM(I29:T29)&lt;90," ",EXP('eq. coef.'!$C$176+'eq. coef.'!$C$177*'Amp-TB2 calc'!AJ29+'eq. coef.'!$C$178*'Amp-TB2 calc'!AK29+'eq. coef.'!$C$179*'Amp-TB2 calc'!AL29+'eq. coef.'!$C$180*'Amp-TB2 calc'!AN29+'eq. coef.'!$C$181*'Amp-TB2 calc'!AP29+'eq. coef.'!$C$182*'Amp-TB2 calc'!AQ29+'eq. coef.'!$C$183*'Amp-TB2 calc'!AR29+'eq. coef.'!$C$184*'Amp-TB2 calc'!AS29))</f>
        <v>192.97190922403337</v>
      </c>
      <c r="BD29" s="281">
        <f>IF(SUM(I29:T29)&lt;90," ",('eq. coef.'!$C$234+'eq. coef.'!$C$235*'Amp-TB2 calc'!AJ29+'eq. coef.'!$C$236*'Amp-TB2 calc'!AK29+'eq. coef.'!$C$237*'Amp-TB2 calc'!AL29+'eq. coef.'!$C$238*'Amp-TB2 calc'!AN29+'eq. coef.'!$C$239*'Amp-TB2 calc'!AP29+'eq. coef.'!$C$240*'Amp-TB2 calc'!AQ29+'eq. coef.'!$C$241*'Amp-TB2 calc'!AR29+'eq. coef.'!$C$242*'Amp-TB2 calc'!AS29))</f>
        <v>181.96511778650574</v>
      </c>
      <c r="BE29" s="281">
        <f>IF(SUM(I29:T29)&lt;90," ",('eq. coef.'!$C$270+'eq. coef.'!$C$271*'Amp-TB2 calc'!AJ29+'eq. coef.'!$C$272*'Amp-TB2 calc'!AK29+'eq. coef.'!$C$273*'Amp-TB2 calc'!AL29+'eq. coef.'!$C$274*'Amp-TB2 calc'!AN29+'eq. coef.'!$C$275*'Amp-TB2 calc'!AP29+'eq. coef.'!$C$276*'Amp-TB2 calc'!AQ29+'eq. coef.'!$C$277*'Amp-TB2 calc'!AR29+'eq. coef.'!$C$278*'Amp-TB2 calc'!AS29))</f>
        <v>-222.16790390383676</v>
      </c>
      <c r="BF29" s="281">
        <f>IF(SUM(I29:T29)&lt;90," ",EXP('eq. coef.'!$C$328+'eq. coef.'!$C$329*'Amp-TB2 calc'!AJ29+'eq. coef.'!$C$330*'Amp-TB2 calc'!AK29+'eq. coef.'!$C$331*'Amp-TB2 calc'!AL29+'eq. coef.'!$C$332*'Amp-TB2 calc'!AN29+'eq. coef.'!$C$333*'Amp-TB2 calc'!AP29+'eq. coef.'!$C$334*'Amp-TB2 calc'!AQ29+'eq. coef.'!$C$335*'Amp-TB2 calc'!AR29+'eq. coef.'!$C$336*'Amp-TB2 calc'!AS29))</f>
        <v>303.87610106884824</v>
      </c>
      <c r="BG29" s="282" t="str">
        <f t="shared" si="56"/>
        <v>ok</v>
      </c>
      <c r="BH29" s="385" t="str">
        <f t="shared" si="57"/>
        <v>ok</v>
      </c>
      <c r="BI29" s="385" t="str">
        <f t="shared" si="58"/>
        <v>ok</v>
      </c>
      <c r="BJ29" s="281">
        <f t="shared" si="18"/>
        <v>6.745082449109896</v>
      </c>
      <c r="BK29" s="283">
        <f t="shared" si="19"/>
        <v>-0.6846399150452529</v>
      </c>
      <c r="BL29" s="281">
        <f t="shared" si="20"/>
        <v>-415.13981312787013</v>
      </c>
      <c r="BM29" s="284" t="str">
        <f t="shared" si="21"/>
        <v>OK</v>
      </c>
      <c r="BN29" s="285">
        <f>IF(SUM(I29:T29)&lt;90," ",'eq. coef.'!$C$360+'eq. coef.'!$C$361*'Amp-TB2 calc'!AJ29+'eq. coef.'!$C$362*'Amp-TB2 calc'!AK29+'eq. coef.'!$C$363*'Amp-TB2 calc'!AL29+'eq. coef.'!$C$364*'Amp-TB2 calc'!AN29+'eq. coef.'!$C$365*'Amp-TB2 calc'!AP29+'eq. coef.'!$C$366*'Amp-TB2 calc'!AQ29+'eq. coef.'!$C$367*'Amp-TB2 calc'!AR29+'eq. coef.'!$C$368*'Amp-TB2 calc'!AS29+'eq. coef.'!$C$369*LN(BQ29))</f>
        <v>846.84261417325729</v>
      </c>
      <c r="BO29" s="286">
        <f t="shared" si="22"/>
        <v>-3.1573858267427113</v>
      </c>
      <c r="BP29" s="286">
        <f t="shared" si="110"/>
        <v>9.9690852589157544</v>
      </c>
      <c r="BQ29" s="287">
        <f t="shared" si="59"/>
        <v>192.97190922403337</v>
      </c>
      <c r="BR29" s="281" t="str">
        <f t="shared" si="24"/>
        <v>P1b</v>
      </c>
      <c r="BS29" s="283">
        <f t="shared" si="25"/>
        <v>-3.514045387983316</v>
      </c>
      <c r="BT29" s="283">
        <f t="shared" si="111"/>
        <v>3.514045387983316</v>
      </c>
      <c r="BU29" s="283">
        <f t="shared" si="112"/>
        <v>12.348514988806814</v>
      </c>
      <c r="BV29" s="281">
        <f t="shared" si="28"/>
        <v>-7.028090775966632</v>
      </c>
      <c r="BW29" s="288"/>
      <c r="BX29" s="289">
        <f>IF(SUM(I29:T29)&lt;90," ",'eq. coef.'!$B$1128*'Amp-TB2 calc'!CH29+'eq. coef.'!$B$1129*'Amp-TB2 calc'!CL29+'eq. coef.'!$B$1130*'Amp-TB2 calc'!CM29+'eq. coef.'!$B$1131*'Amp-TB2 calc'!CO29+'eq. coef.'!$B$1132*'Amp-TB2 calc'!CP29+'eq. coef.'!$B$1133*'Amp-TB2 calc'!CQ29+'eq. coef.'!$B$1134*'Amp-TB2 calc'!CR29+'eq. coef.'!$B$1135*'Amp-TB2 calc'!CU29+'eq. coef.'!$B$1135*'Amp-TB2 calc'!CY29+'eq. coef.'!$B$1137*'Amp-TB2 calc'!CZ29)</f>
        <v>2.9847281558875949E-2</v>
      </c>
      <c r="BY29" s="290"/>
      <c r="BZ29" s="291"/>
      <c r="CA29" s="290">
        <f t="shared" si="29"/>
        <v>-12.840894547210729</v>
      </c>
      <c r="CB29" s="289">
        <f>IF(SUM(I29:T29)&lt;90," ",EXP('eq. coef.'!$B$1156*'Amp-TB2 calc'!CH29+'eq. coef.'!$B$1157*'Amp-TB2 calc'!CL29+'eq. coef.'!$B$1158*'Amp-TB2 calc'!CM29+'eq. coef.'!$B$1159*'Amp-TB2 calc'!CO29+'eq. coef.'!$B$1160*'Amp-TB2 calc'!CP29+'eq. coef.'!$B$1161*'Amp-TB2 calc'!CQ29+'eq. coef.'!$B$1162*'Amp-TB2 calc'!CR29+'eq. coef.'!$B$1163*'Amp-TB2 calc'!CU29+'eq. coef.'!$B$1164*'Amp-TB2 calc'!CY29+'eq. coef.'!$B$1165*'Amp-TB2 calc'!CZ29))</f>
        <v>5.5393081422168908</v>
      </c>
      <c r="CC29" s="283">
        <f t="shared" si="114"/>
        <v>0.19146513597731918</v>
      </c>
      <c r="CD29" s="283">
        <f t="shared" si="115"/>
        <v>12.818054393165585</v>
      </c>
      <c r="CE29" s="282" t="str">
        <f t="shared" si="30"/>
        <v>calc-alkaline</v>
      </c>
      <c r="CF29" s="282" t="str">
        <f t="shared" si="31"/>
        <v>Mg-hornblende</v>
      </c>
      <c r="CG29" s="278">
        <f t="shared" si="60"/>
        <v>6.5299754997482502</v>
      </c>
      <c r="CH29" s="278">
        <f t="shared" si="61"/>
        <v>1.4700245002517498</v>
      </c>
      <c r="CI29" s="278">
        <f t="shared" si="32"/>
        <v>0</v>
      </c>
      <c r="CJ29" s="278">
        <f t="shared" si="33"/>
        <v>8</v>
      </c>
      <c r="CK29" s="278"/>
      <c r="CL29" s="278">
        <f t="shared" si="34"/>
        <v>0.1153492354955834</v>
      </c>
      <c r="CM29" s="278">
        <f t="shared" si="35"/>
        <v>0.24910405734001687</v>
      </c>
      <c r="CN29" s="278">
        <f t="shared" si="36"/>
        <v>0</v>
      </c>
      <c r="CO29" s="278">
        <f t="shared" si="62"/>
        <v>0.99901793560827201</v>
      </c>
      <c r="CP29" s="278">
        <f t="shared" si="37"/>
        <v>2.7997439491658906</v>
      </c>
      <c r="CQ29" s="278">
        <f t="shared" si="63"/>
        <v>0.81848666685600691</v>
      </c>
      <c r="CR29" s="278">
        <f t="shared" si="38"/>
        <v>1.8298155534230313E-2</v>
      </c>
      <c r="CS29" s="278">
        <f t="shared" si="39"/>
        <v>5</v>
      </c>
      <c r="CT29" s="278"/>
      <c r="CU29" s="278">
        <f t="shared" si="40"/>
        <v>1.6356654418226637</v>
      </c>
      <c r="CV29" s="278">
        <f t="shared" si="41"/>
        <v>0.36433455817733629</v>
      </c>
      <c r="CW29" s="278">
        <f t="shared" si="42"/>
        <v>2</v>
      </c>
      <c r="CX29" s="278"/>
      <c r="CY29" s="278">
        <f t="shared" si="43"/>
        <v>0.12991645773947458</v>
      </c>
      <c r="CZ29" s="278">
        <f t="shared" si="44"/>
        <v>9.1867314905723654E-2</v>
      </c>
      <c r="DA29" s="278">
        <f t="shared" si="45"/>
        <v>0.22178377264519822</v>
      </c>
      <c r="DB29" s="278"/>
      <c r="DC29" s="278">
        <f t="shared" si="46"/>
        <v>1.9863314039223057</v>
      </c>
      <c r="DD29" s="278">
        <f t="shared" si="47"/>
        <v>0</v>
      </c>
      <c r="DE29" s="278">
        <f t="shared" si="48"/>
        <v>1.3668596077694403E-2</v>
      </c>
      <c r="DF29" s="278">
        <f t="shared" si="49"/>
        <v>2</v>
      </c>
      <c r="DG29" s="283">
        <f t="shared" si="113"/>
        <v>45.000982064391728</v>
      </c>
      <c r="DH29" s="283"/>
      <c r="DI29" s="277">
        <f t="shared" si="51"/>
        <v>0.77378814295814546</v>
      </c>
      <c r="DJ29" s="277">
        <f t="shared" si="52"/>
        <v>0.6063663062230884</v>
      </c>
      <c r="DK29" s="277">
        <f t="shared" si="53"/>
        <v>7.2758386804742059E-2</v>
      </c>
      <c r="DL29" s="278">
        <f t="shared" si="54"/>
        <v>1.5853737357473332</v>
      </c>
      <c r="DM29" s="367"/>
    </row>
    <row r="30" spans="1:117" s="142" customFormat="1" x14ac:dyDescent="0.25">
      <c r="A30" s="253" t="s">
        <v>548</v>
      </c>
      <c r="B30" s="249">
        <v>309</v>
      </c>
      <c r="C30" s="249">
        <v>850</v>
      </c>
      <c r="D30" s="249">
        <v>200</v>
      </c>
      <c r="E30" s="254">
        <v>4.9736317350019306</v>
      </c>
      <c r="F30" s="254"/>
      <c r="G30" s="254"/>
      <c r="H30" s="254"/>
      <c r="I30" s="234">
        <v>45.53</v>
      </c>
      <c r="J30" s="141">
        <v>2.2200000000000002</v>
      </c>
      <c r="K30" s="141">
        <v>9.1199999999999992</v>
      </c>
      <c r="L30" s="141"/>
      <c r="M30" s="141">
        <v>14.93</v>
      </c>
      <c r="N30" s="141">
        <v>0.14000000000000001</v>
      </c>
      <c r="O30" s="141">
        <v>13.97</v>
      </c>
      <c r="P30" s="141">
        <v>10.25</v>
      </c>
      <c r="Q30" s="141">
        <v>1.7</v>
      </c>
      <c r="R30" s="141">
        <v>0.45</v>
      </c>
      <c r="S30" s="141"/>
      <c r="T30" s="141">
        <v>4.2999999999999997E-2</v>
      </c>
      <c r="U30" s="276">
        <f t="shared" si="104"/>
        <v>98.353000000000009</v>
      </c>
      <c r="V30" s="277">
        <f>I30/stab.data!$U$7</f>
        <v>0.75777245190067233</v>
      </c>
      <c r="W30" s="277">
        <f>J30/stab.data!$U$8</f>
        <v>2.7785426418683826E-2</v>
      </c>
      <c r="X30" s="277">
        <f>K30*2/stab.data!$U$9</f>
        <v>0.1788919292670727</v>
      </c>
      <c r="Y30" s="277">
        <f>L30*2/stab.data!$U$10</f>
        <v>0</v>
      </c>
      <c r="Z30" s="277">
        <f>M30/stab.data!$U$11</f>
        <v>0.20780558416613309</v>
      </c>
      <c r="AA30" s="277">
        <f>N30/stab.data!$U$12</f>
        <v>1.9735821926498164E-3</v>
      </c>
      <c r="AB30" s="277">
        <f>O30/stab.data!$U$13</f>
        <v>0.34661572052401746</v>
      </c>
      <c r="AC30" s="277">
        <f>P30/stab.data!$U$14</f>
        <v>0.18277786693771286</v>
      </c>
      <c r="AD30" s="277">
        <f>Q30*2/stab.data!$U$15</f>
        <v>5.4857290372545539E-2</v>
      </c>
      <c r="AE30" s="277">
        <f>R30*2/stab.data!$U$16</f>
        <v>9.5546472742714592E-3</v>
      </c>
      <c r="AF30" s="277">
        <f>S30/stab.data!$U$17</f>
        <v>0</v>
      </c>
      <c r="AG30" s="277">
        <f>T30/stab.data!$U$18</f>
        <v>1.2128733816602259E-3</v>
      </c>
      <c r="AH30" s="277">
        <f t="shared" si="105"/>
        <v>1.5208446944692293</v>
      </c>
      <c r="AI30" s="277">
        <f t="shared" si="106"/>
        <v>0.10118124355764242</v>
      </c>
      <c r="AJ30" s="278">
        <f t="shared" si="107"/>
        <v>6.4773490090957164</v>
      </c>
      <c r="AK30" s="278">
        <f t="shared" si="89"/>
        <v>0.23750652828423827</v>
      </c>
      <c r="AL30" s="278">
        <f t="shared" si="90"/>
        <v>1.5291469858357702</v>
      </c>
      <c r="AM30" s="278">
        <f t="shared" si="91"/>
        <v>0</v>
      </c>
      <c r="AN30" s="278">
        <f t="shared" si="92"/>
        <v>1.7762974773058842</v>
      </c>
      <c r="AO30" s="278">
        <f t="shared" si="93"/>
        <v>1.686994641711374E-2</v>
      </c>
      <c r="AP30" s="278">
        <f t="shared" si="94"/>
        <v>2.9628300530612761</v>
      </c>
      <c r="AQ30" s="278">
        <f t="shared" si="95"/>
        <v>1.5623635199776422</v>
      </c>
      <c r="AR30" s="278">
        <f t="shared" si="96"/>
        <v>0.46891360928341053</v>
      </c>
      <c r="AS30" s="278">
        <f t="shared" si="97"/>
        <v>8.1671991240945263E-2</v>
      </c>
      <c r="AT30" s="278">
        <f t="shared" si="98"/>
        <v>0</v>
      </c>
      <c r="AU30" s="278">
        <f t="shared" si="99"/>
        <v>1.0367497758925148E-2</v>
      </c>
      <c r="AV30" s="277">
        <f t="shared" si="108"/>
        <v>15.112949120501996</v>
      </c>
      <c r="AW30" s="277">
        <f t="shared" si="15"/>
        <v>1.978487484407957</v>
      </c>
      <c r="AX30" s="277">
        <f>IF(SUM(I30:T30)&lt;90," ",CO30*AH30*stab.data!$U$20/13/2)</f>
        <v>12.758169986546408</v>
      </c>
      <c r="AY30" s="277">
        <f>IF(SUM(I30:T30)&lt;90," ",CQ30*AH30*stab.data!$U$11/13)</f>
        <v>3.4500358084874745</v>
      </c>
      <c r="AZ30" s="277">
        <f t="shared" si="109"/>
        <v>-9.7023806165909953E-3</v>
      </c>
      <c r="BA30" s="279">
        <f t="shared" si="17"/>
        <v>101.59999089882525</v>
      </c>
      <c r="BB30" s="280">
        <f>IF(SUM(I30:T30)&lt;90," ",EXP('eq. coef.'!$C$104+'eq. coef.'!$C$105*'Amp-TB2 calc'!AJ30+'eq. coef.'!$C$106*'Amp-TB2 calc'!AK30+'eq. coef.'!$C$107*'Amp-TB2 calc'!AL30+'eq. coef.'!$C$108*'Amp-TB2 calc'!AN30+'eq. coef.'!$C$109*'Amp-TB2 calc'!AP30+'eq. coef.'!$C$110*'Amp-TB2 calc'!AQ30+'eq. coef.'!$C$111*'Amp-TB2 calc'!AR30+'eq. coef.'!$C$112*'Amp-TB2 calc'!AS30))</f>
        <v>191.73613890950691</v>
      </c>
      <c r="BC30" s="281">
        <f>IF(SUM(I30:T30)&lt;90," ",EXP('eq. coef.'!$C$176+'eq. coef.'!$C$177*'Amp-TB2 calc'!AJ30+'eq. coef.'!$C$178*'Amp-TB2 calc'!AK30+'eq. coef.'!$C$179*'Amp-TB2 calc'!AL30+'eq. coef.'!$C$180*'Amp-TB2 calc'!AN30+'eq. coef.'!$C$181*'Amp-TB2 calc'!AP30+'eq. coef.'!$C$182*'Amp-TB2 calc'!AQ30+'eq. coef.'!$C$183*'Amp-TB2 calc'!AR30+'eq. coef.'!$C$184*'Amp-TB2 calc'!AS30))</f>
        <v>194.11599033894319</v>
      </c>
      <c r="BD30" s="281">
        <f>IF(SUM(I30:T30)&lt;90," ",('eq. coef.'!$C$234+'eq. coef.'!$C$235*'Amp-TB2 calc'!AJ30+'eq. coef.'!$C$236*'Amp-TB2 calc'!AK30+'eq. coef.'!$C$237*'Amp-TB2 calc'!AL30+'eq. coef.'!$C$238*'Amp-TB2 calc'!AN30+'eq. coef.'!$C$239*'Amp-TB2 calc'!AP30+'eq. coef.'!$C$240*'Amp-TB2 calc'!AQ30+'eq. coef.'!$C$241*'Amp-TB2 calc'!AR30+'eq. coef.'!$C$242*'Amp-TB2 calc'!AS30))</f>
        <v>187.46785681217818</v>
      </c>
      <c r="BE30" s="281">
        <f>IF(SUM(I30:T30)&lt;90," ",('eq. coef.'!$C$270+'eq. coef.'!$C$271*'Amp-TB2 calc'!AJ30+'eq. coef.'!$C$272*'Amp-TB2 calc'!AK30+'eq. coef.'!$C$273*'Amp-TB2 calc'!AL30+'eq. coef.'!$C$274*'Amp-TB2 calc'!AN30+'eq. coef.'!$C$275*'Amp-TB2 calc'!AP30+'eq. coef.'!$C$276*'Amp-TB2 calc'!AQ30+'eq. coef.'!$C$277*'Amp-TB2 calc'!AR30+'eq. coef.'!$C$278*'Amp-TB2 calc'!AS30))</f>
        <v>-275.1143967047114</v>
      </c>
      <c r="BF30" s="281">
        <f>IF(SUM(I30:T30)&lt;90," ",EXP('eq. coef.'!$C$328+'eq. coef.'!$C$329*'Amp-TB2 calc'!AJ30+'eq. coef.'!$C$330*'Amp-TB2 calc'!AK30+'eq. coef.'!$C$331*'Amp-TB2 calc'!AL30+'eq. coef.'!$C$332*'Amp-TB2 calc'!AN30+'eq. coef.'!$C$333*'Amp-TB2 calc'!AP30+'eq. coef.'!$C$334*'Amp-TB2 calc'!AQ30+'eq. coef.'!$C$335*'Amp-TB2 calc'!AR30+'eq. coef.'!$C$336*'Amp-TB2 calc'!AS30))</f>
        <v>231.25023471649007</v>
      </c>
      <c r="BG30" s="282" t="str">
        <f t="shared" si="56"/>
        <v>ok</v>
      </c>
      <c r="BH30" s="385" t="str">
        <f t="shared" si="57"/>
        <v>low-ANa</v>
      </c>
      <c r="BI30" s="385" t="str">
        <f t="shared" si="58"/>
        <v>ok</v>
      </c>
      <c r="BJ30" s="281">
        <f t="shared" si="18"/>
        <v>1.2335561988846253</v>
      </c>
      <c r="BK30" s="283">
        <f t="shared" si="19"/>
        <v>-0.20608580120429204</v>
      </c>
      <c r="BL30" s="281">
        <f t="shared" si="20"/>
        <v>-469.23038704365456</v>
      </c>
      <c r="BM30" s="284" t="str">
        <f t="shared" si="21"/>
        <v>OK</v>
      </c>
      <c r="BN30" s="285">
        <f>IF(SUM(I30:T30)&lt;90," ",'eq. coef.'!$C$360+'eq. coef.'!$C$361*'Amp-TB2 calc'!AJ30+'eq. coef.'!$C$362*'Amp-TB2 calc'!AK30+'eq. coef.'!$C$363*'Amp-TB2 calc'!AL30+'eq. coef.'!$C$364*'Amp-TB2 calc'!AN30+'eq. coef.'!$C$365*'Amp-TB2 calc'!AP30+'eq. coef.'!$C$366*'Amp-TB2 calc'!AQ30+'eq. coef.'!$C$367*'Amp-TB2 calc'!AR30+'eq. coef.'!$C$368*'Amp-TB2 calc'!AS30+'eq. coef.'!$C$369*LN(BQ30))</f>
        <v>857.41224866500852</v>
      </c>
      <c r="BO30" s="286">
        <f t="shared" si="22"/>
        <v>7.4122486650085193</v>
      </c>
      <c r="BP30" s="286">
        <f t="shared" si="110"/>
        <v>54.941430271920574</v>
      </c>
      <c r="BQ30" s="287">
        <f t="shared" si="59"/>
        <v>194.11599033894319</v>
      </c>
      <c r="BR30" s="281" t="str">
        <f t="shared" si="24"/>
        <v>P1b</v>
      </c>
      <c r="BS30" s="283">
        <f t="shared" si="25"/>
        <v>-2.9420048305284041</v>
      </c>
      <c r="BT30" s="283">
        <f t="shared" si="111"/>
        <v>2.9420048305284041</v>
      </c>
      <c r="BU30" s="283">
        <f t="shared" si="112"/>
        <v>8.6553924228524632</v>
      </c>
      <c r="BV30" s="281">
        <f t="shared" si="28"/>
        <v>-5.8840096610568082</v>
      </c>
      <c r="BW30" s="288"/>
      <c r="BX30" s="289">
        <f>IF(SUM(I30:T30)&lt;90," ",'eq. coef.'!$B$1128*'Amp-TB2 calc'!CH30+'eq. coef.'!$B$1129*'Amp-TB2 calc'!CL30+'eq. coef.'!$B$1130*'Amp-TB2 calc'!CM30+'eq. coef.'!$B$1131*'Amp-TB2 calc'!CO30+'eq. coef.'!$B$1132*'Amp-TB2 calc'!CP30+'eq. coef.'!$B$1133*'Amp-TB2 calc'!CQ30+'eq. coef.'!$B$1134*'Amp-TB2 calc'!CR30+'eq. coef.'!$B$1135*'Amp-TB2 calc'!CU30+'eq. coef.'!$B$1135*'Amp-TB2 calc'!CY30+'eq. coef.'!$B$1137*'Amp-TB2 calc'!CZ30)</f>
        <v>0.46013773077226494</v>
      </c>
      <c r="BY30" s="290"/>
      <c r="BZ30" s="291"/>
      <c r="CA30" s="290">
        <f t="shared" si="29"/>
        <v>-12.206844909412478</v>
      </c>
      <c r="CB30" s="289">
        <f>IF(SUM(I30:T30)&lt;90," ",EXP('eq. coef.'!$B$1156*'Amp-TB2 calc'!CH30+'eq. coef.'!$B$1157*'Amp-TB2 calc'!CL30+'eq. coef.'!$B$1158*'Amp-TB2 calc'!CM30+'eq. coef.'!$B$1159*'Amp-TB2 calc'!CO30+'eq. coef.'!$B$1160*'Amp-TB2 calc'!CP30+'eq. coef.'!$B$1161*'Amp-TB2 calc'!CQ30+'eq. coef.'!$B$1162*'Amp-TB2 calc'!CR30+'eq. coef.'!$B$1163*'Amp-TB2 calc'!CU30+'eq. coef.'!$B$1164*'Amp-TB2 calc'!CY30+'eq. coef.'!$B$1165*'Amp-TB2 calc'!CZ30))</f>
        <v>4.9660075896600979</v>
      </c>
      <c r="CC30" s="283">
        <f t="shared" si="114"/>
        <v>-7.6241453418326444E-3</v>
      </c>
      <c r="CD30" s="283">
        <f t="shared" si="115"/>
        <v>2.3498226342077239E-2</v>
      </c>
      <c r="CE30" s="282" t="str">
        <f t="shared" si="30"/>
        <v>calc-alkaline</v>
      </c>
      <c r="CF30" s="282" t="str">
        <f t="shared" si="31"/>
        <v>Tschermakitic pargasite</v>
      </c>
      <c r="CG30" s="278">
        <f t="shared" si="60"/>
        <v>6.4773490090957164</v>
      </c>
      <c r="CH30" s="278">
        <f t="shared" si="61"/>
        <v>1.5226509909042836</v>
      </c>
      <c r="CI30" s="278">
        <f t="shared" si="32"/>
        <v>0</v>
      </c>
      <c r="CJ30" s="278">
        <f t="shared" si="33"/>
        <v>8</v>
      </c>
      <c r="CK30" s="278"/>
      <c r="CL30" s="278">
        <f t="shared" si="34"/>
        <v>6.4959949314866705E-3</v>
      </c>
      <c r="CM30" s="278">
        <f t="shared" si="35"/>
        <v>0.23750652828423827</v>
      </c>
      <c r="CN30" s="278">
        <f t="shared" si="36"/>
        <v>0</v>
      </c>
      <c r="CO30" s="278">
        <f t="shared" si="62"/>
        <v>1.3658292989246874</v>
      </c>
      <c r="CP30" s="278">
        <f t="shared" si="37"/>
        <v>2.9628300530612761</v>
      </c>
      <c r="CQ30" s="278">
        <f t="shared" si="63"/>
        <v>0.41046817838119676</v>
      </c>
      <c r="CR30" s="278">
        <f t="shared" si="38"/>
        <v>1.686994641711374E-2</v>
      </c>
      <c r="CS30" s="278">
        <f t="shared" si="39"/>
        <v>4.9999999999999991</v>
      </c>
      <c r="CT30" s="278"/>
      <c r="CU30" s="278">
        <f t="shared" si="40"/>
        <v>1.5623635199776422</v>
      </c>
      <c r="CV30" s="278">
        <f t="shared" si="41"/>
        <v>0.43763648002235778</v>
      </c>
      <c r="CW30" s="278">
        <f t="shared" si="42"/>
        <v>2</v>
      </c>
      <c r="CX30" s="278"/>
      <c r="CY30" s="278">
        <f t="shared" si="43"/>
        <v>3.127712926105275E-2</v>
      </c>
      <c r="CZ30" s="278">
        <f t="shared" si="44"/>
        <v>8.1671991240945263E-2</v>
      </c>
      <c r="DA30" s="278">
        <f t="shared" si="45"/>
        <v>0.11294912050199801</v>
      </c>
      <c r="DB30" s="278"/>
      <c r="DC30" s="278">
        <f t="shared" si="46"/>
        <v>1.9896325022410748</v>
      </c>
      <c r="DD30" s="278">
        <f t="shared" si="47"/>
        <v>0</v>
      </c>
      <c r="DE30" s="278">
        <f t="shared" si="48"/>
        <v>1.0367497758925148E-2</v>
      </c>
      <c r="DF30" s="278">
        <f t="shared" si="49"/>
        <v>2</v>
      </c>
      <c r="DG30" s="283">
        <f t="shared" si="113"/>
        <v>44.634170701075313</v>
      </c>
      <c r="DH30" s="283"/>
      <c r="DI30" s="277">
        <f t="shared" si="51"/>
        <v>0.87831844378441615</v>
      </c>
      <c r="DJ30" s="277">
        <f t="shared" si="52"/>
        <v>0.62518470627266132</v>
      </c>
      <c r="DK30" s="277">
        <f t="shared" si="53"/>
        <v>4.2481167550653875E-3</v>
      </c>
      <c r="DL30" s="278">
        <f t="shared" si="54"/>
        <v>1.5291469858357702</v>
      </c>
      <c r="DM30" s="367"/>
    </row>
    <row r="31" spans="1:117" s="142" customFormat="1" x14ac:dyDescent="0.25">
      <c r="A31" s="253" t="s">
        <v>548</v>
      </c>
      <c r="B31" s="249">
        <v>333</v>
      </c>
      <c r="C31" s="249">
        <v>850</v>
      </c>
      <c r="D31" s="249">
        <v>200</v>
      </c>
      <c r="E31" s="254">
        <v>6.8253568598196921</v>
      </c>
      <c r="F31" s="254"/>
      <c r="G31" s="254"/>
      <c r="H31" s="254"/>
      <c r="I31" s="234">
        <v>44.73</v>
      </c>
      <c r="J31" s="141">
        <v>1.49</v>
      </c>
      <c r="K31" s="141">
        <v>10.4</v>
      </c>
      <c r="L31" s="141"/>
      <c r="M31" s="141">
        <v>16.91</v>
      </c>
      <c r="N31" s="141">
        <v>0.16</v>
      </c>
      <c r="O31" s="141">
        <v>11.92</v>
      </c>
      <c r="P31" s="141">
        <v>10.08</v>
      </c>
      <c r="Q31" s="141">
        <v>1.7</v>
      </c>
      <c r="R31" s="141">
        <v>0.55000000000000004</v>
      </c>
      <c r="S31" s="141"/>
      <c r="T31" s="141">
        <v>3.6999999999999998E-2</v>
      </c>
      <c r="U31" s="276">
        <f t="shared" si="104"/>
        <v>97.977000000000004</v>
      </c>
      <c r="V31" s="277">
        <f>I31/stab.data!$U$7</f>
        <v>0.7444577591372078</v>
      </c>
      <c r="W31" s="277">
        <f>J31/stab.data!$U$8</f>
        <v>1.8648777190918422E-2</v>
      </c>
      <c r="X31" s="277">
        <f>K31*2/stab.data!$U$9</f>
        <v>0.20399956846245135</v>
      </c>
      <c r="Y31" s="277">
        <f>L31*2/stab.data!$U$10</f>
        <v>0</v>
      </c>
      <c r="Z31" s="277">
        <f>M31/stab.data!$U$11</f>
        <v>0.23536452968850038</v>
      </c>
      <c r="AA31" s="277">
        <f>N31/stab.data!$U$12</f>
        <v>2.2555225058855043E-3</v>
      </c>
      <c r="AB31" s="277">
        <f>O31/stab.data!$U$13</f>
        <v>0.29575228265184594</v>
      </c>
      <c r="AC31" s="277">
        <f>P31/stab.data!$U$14</f>
        <v>0.1797464291445996</v>
      </c>
      <c r="AD31" s="277">
        <f>Q31*2/stab.data!$U$15</f>
        <v>5.4857290372545539E-2</v>
      </c>
      <c r="AE31" s="277">
        <f>R31*2/stab.data!$U$16</f>
        <v>1.1677902224109561E-2</v>
      </c>
      <c r="AF31" s="277">
        <f>S31/stab.data!$U$17</f>
        <v>0</v>
      </c>
      <c r="AG31" s="277">
        <f>T31/stab.data!$U$18</f>
        <v>1.043635235382055E-3</v>
      </c>
      <c r="AH31" s="277">
        <f t="shared" si="105"/>
        <v>1.5004784396368094</v>
      </c>
      <c r="AI31" s="277">
        <f t="shared" si="106"/>
        <v>0.11678740141419927</v>
      </c>
      <c r="AJ31" s="278">
        <f t="shared" si="107"/>
        <v>6.4499099841289613</v>
      </c>
      <c r="AK31" s="278">
        <f t="shared" si="89"/>
        <v>0.16157120094349414</v>
      </c>
      <c r="AL31" s="278">
        <f t="shared" si="90"/>
        <v>1.7674325201592249</v>
      </c>
      <c r="AM31" s="278">
        <f t="shared" si="91"/>
        <v>0</v>
      </c>
      <c r="AN31" s="278">
        <f t="shared" si="92"/>
        <v>2.0391755090403794</v>
      </c>
      <c r="AO31" s="278">
        <f t="shared" si="93"/>
        <v>1.9541628724507959E-2</v>
      </c>
      <c r="AP31" s="278">
        <f t="shared" si="94"/>
        <v>2.5623691570034328</v>
      </c>
      <c r="AQ31" s="278">
        <f t="shared" si="95"/>
        <v>1.557305668081038</v>
      </c>
      <c r="AR31" s="278">
        <f t="shared" si="96"/>
        <v>0.4752782552581753</v>
      </c>
      <c r="AS31" s="278">
        <f t="shared" si="97"/>
        <v>0.10117621480130734</v>
      </c>
      <c r="AT31" s="278">
        <f t="shared" si="98"/>
        <v>0</v>
      </c>
      <c r="AU31" s="278">
        <f t="shared" si="99"/>
        <v>9.0419546869668233E-3</v>
      </c>
      <c r="AV31" s="277">
        <f t="shared" si="108"/>
        <v>15.133760138140522</v>
      </c>
      <c r="AW31" s="277">
        <f t="shared" si="15"/>
        <v>1.9532932138704646</v>
      </c>
      <c r="AX31" s="277">
        <f>IF(SUM(I31:T31)&lt;90," ",CO31*AH31*stab.data!$U$20/13/2)</f>
        <v>12.151501137351421</v>
      </c>
      <c r="AY31" s="277">
        <f>IF(SUM(I31:T31)&lt;90," ",CQ31*AH31*stab.data!$U$11/13)</f>
        <v>5.9759241821498978</v>
      </c>
      <c r="AZ31" s="277">
        <f t="shared" si="109"/>
        <v>-8.3485600654387634E-3</v>
      </c>
      <c r="BA31" s="279">
        <f t="shared" si="17"/>
        <v>101.13936997330634</v>
      </c>
      <c r="BB31" s="280">
        <f>IF(SUM(I31:T31)&lt;90," ",EXP('eq. coef.'!$C$104+'eq. coef.'!$C$105*'Amp-TB2 calc'!AJ31+'eq. coef.'!$C$106*'Amp-TB2 calc'!AK31+'eq. coef.'!$C$107*'Amp-TB2 calc'!AL31+'eq. coef.'!$C$108*'Amp-TB2 calc'!AN31+'eq. coef.'!$C$109*'Amp-TB2 calc'!AP31+'eq. coef.'!$C$110*'Amp-TB2 calc'!AQ31+'eq. coef.'!$C$111*'Amp-TB2 calc'!AR31+'eq. coef.'!$C$112*'Amp-TB2 calc'!AS31))</f>
        <v>246.95208946036826</v>
      </c>
      <c r="BC31" s="281">
        <f>IF(SUM(I31:T31)&lt;90," ",EXP('eq. coef.'!$C$176+'eq. coef.'!$C$177*'Amp-TB2 calc'!AJ31+'eq. coef.'!$C$178*'Amp-TB2 calc'!AK31+'eq. coef.'!$C$179*'Amp-TB2 calc'!AL31+'eq. coef.'!$C$180*'Amp-TB2 calc'!AN31+'eq. coef.'!$C$181*'Amp-TB2 calc'!AP31+'eq. coef.'!$C$182*'Amp-TB2 calc'!AQ31+'eq. coef.'!$C$183*'Amp-TB2 calc'!AR31+'eq. coef.'!$C$184*'Amp-TB2 calc'!AS31))</f>
        <v>239.76394769998223</v>
      </c>
      <c r="BD31" s="281">
        <f>IF(SUM(I31:T31)&lt;90," ",('eq. coef.'!$C$234+'eq. coef.'!$C$235*'Amp-TB2 calc'!AJ31+'eq. coef.'!$C$236*'Amp-TB2 calc'!AK31+'eq. coef.'!$C$237*'Amp-TB2 calc'!AL31+'eq. coef.'!$C$238*'Amp-TB2 calc'!AN31+'eq. coef.'!$C$239*'Amp-TB2 calc'!AP31+'eq. coef.'!$C$240*'Amp-TB2 calc'!AQ31+'eq. coef.'!$C$241*'Amp-TB2 calc'!AR31+'eq. coef.'!$C$242*'Amp-TB2 calc'!AS31))</f>
        <v>239.17448619809525</v>
      </c>
      <c r="BE31" s="281">
        <f>IF(SUM(I31:T31)&lt;90," ",('eq. coef.'!$C$270+'eq. coef.'!$C$271*'Amp-TB2 calc'!AJ31+'eq. coef.'!$C$272*'Amp-TB2 calc'!AK31+'eq. coef.'!$C$273*'Amp-TB2 calc'!AL31+'eq. coef.'!$C$274*'Amp-TB2 calc'!AN31+'eq. coef.'!$C$275*'Amp-TB2 calc'!AP31+'eq. coef.'!$C$276*'Amp-TB2 calc'!AQ31+'eq. coef.'!$C$277*'Amp-TB2 calc'!AR31+'eq. coef.'!$C$278*'Amp-TB2 calc'!AS31))</f>
        <v>-70.382007738802457</v>
      </c>
      <c r="BF31" s="281">
        <f>IF(SUM(I31:T31)&lt;90," ",EXP('eq. coef.'!$C$328+'eq. coef.'!$C$329*'Amp-TB2 calc'!AJ31+'eq. coef.'!$C$330*'Amp-TB2 calc'!AK31+'eq. coef.'!$C$331*'Amp-TB2 calc'!AL31+'eq. coef.'!$C$332*'Amp-TB2 calc'!AN31+'eq. coef.'!$C$333*'Amp-TB2 calc'!AP31+'eq. coef.'!$C$334*'Amp-TB2 calc'!AQ31+'eq. coef.'!$C$335*'Amp-TB2 calc'!AR31+'eq. coef.'!$C$336*'Amp-TB2 calc'!AS31))</f>
        <v>348.78503375181674</v>
      </c>
      <c r="BG31" s="282" t="str">
        <f t="shared" si="56"/>
        <v>ok</v>
      </c>
      <c r="BH31" s="385" t="str">
        <f t="shared" si="57"/>
        <v>low-ANa</v>
      </c>
      <c r="BI31" s="385" t="str">
        <f t="shared" si="58"/>
        <v>ok</v>
      </c>
      <c r="BJ31" s="281">
        <f t="shared" si="18"/>
        <v>2.9537312155662012</v>
      </c>
      <c r="BK31" s="283">
        <f t="shared" si="19"/>
        <v>-0.41235911189887298</v>
      </c>
      <c r="BL31" s="281">
        <f t="shared" si="20"/>
        <v>-310.14595543878465</v>
      </c>
      <c r="BM31" s="284" t="str">
        <f t="shared" si="21"/>
        <v>OK</v>
      </c>
      <c r="BN31" s="285">
        <f>IF(SUM(I31:T31)&lt;90," ",'eq. coef.'!$C$360+'eq. coef.'!$C$361*'Amp-TB2 calc'!AJ31+'eq. coef.'!$C$362*'Amp-TB2 calc'!AK31+'eq. coef.'!$C$363*'Amp-TB2 calc'!AL31+'eq. coef.'!$C$364*'Amp-TB2 calc'!AN31+'eq. coef.'!$C$365*'Amp-TB2 calc'!AP31+'eq. coef.'!$C$366*'Amp-TB2 calc'!AQ31+'eq. coef.'!$C$367*'Amp-TB2 calc'!AR31+'eq. coef.'!$C$368*'Amp-TB2 calc'!AS31+'eq. coef.'!$C$369*LN(BQ31))</f>
        <v>829.22117472509535</v>
      </c>
      <c r="BO31" s="286">
        <f t="shared" si="22"/>
        <v>-20.778825274904648</v>
      </c>
      <c r="BP31" s="286">
        <f t="shared" si="110"/>
        <v>431.75957980501619</v>
      </c>
      <c r="BQ31" s="287">
        <f t="shared" si="59"/>
        <v>239.76394769998223</v>
      </c>
      <c r="BR31" s="281" t="str">
        <f t="shared" si="24"/>
        <v>P1b</v>
      </c>
      <c r="BS31" s="283">
        <f t="shared" si="25"/>
        <v>19.881973849991113</v>
      </c>
      <c r="BT31" s="283">
        <f t="shared" si="111"/>
        <v>19.881973849991113</v>
      </c>
      <c r="BU31" s="283">
        <f t="shared" si="112"/>
        <v>395.29288417173041</v>
      </c>
      <c r="BV31" s="281">
        <f t="shared" si="28"/>
        <v>39.763947699982225</v>
      </c>
      <c r="BW31" s="288"/>
      <c r="BX31" s="289">
        <f>IF(SUM(I31:T31)&lt;90," ",'eq. coef.'!$B$1128*'Amp-TB2 calc'!CH31+'eq. coef.'!$B$1129*'Amp-TB2 calc'!CL31+'eq. coef.'!$B$1130*'Amp-TB2 calc'!CM31+'eq. coef.'!$B$1131*'Amp-TB2 calc'!CO31+'eq. coef.'!$B$1132*'Amp-TB2 calc'!CP31+'eq. coef.'!$B$1133*'Amp-TB2 calc'!CQ31+'eq. coef.'!$B$1134*'Amp-TB2 calc'!CR31+'eq. coef.'!$B$1135*'Amp-TB2 calc'!CU31+'eq. coef.'!$B$1135*'Amp-TB2 calc'!CY31+'eq. coef.'!$B$1137*'Amp-TB2 calc'!CZ31)</f>
        <v>0.39090648903255198</v>
      </c>
      <c r="BY31" s="290"/>
      <c r="BZ31" s="291"/>
      <c r="CA31" s="290">
        <f t="shared" si="29"/>
        <v>-12.808006744916872</v>
      </c>
      <c r="CB31" s="289">
        <f>IF(SUM(I31:T31)&lt;90," ",EXP('eq. coef.'!$B$1156*'Amp-TB2 calc'!CH31+'eq. coef.'!$B$1157*'Amp-TB2 calc'!CL31+'eq. coef.'!$B$1158*'Amp-TB2 calc'!CM31+'eq. coef.'!$B$1159*'Amp-TB2 calc'!CO31+'eq. coef.'!$B$1160*'Amp-TB2 calc'!CP31+'eq. coef.'!$B$1161*'Amp-TB2 calc'!CQ31+'eq. coef.'!$B$1162*'Amp-TB2 calc'!CR31+'eq. coef.'!$B$1163*'Amp-TB2 calc'!CU31+'eq. coef.'!$B$1164*'Amp-TB2 calc'!CY31+'eq. coef.'!$B$1165*'Amp-TB2 calc'!CZ31))</f>
        <v>7.0290564302543208</v>
      </c>
      <c r="CC31" s="283">
        <f t="shared" si="114"/>
        <v>0.20369957043462872</v>
      </c>
      <c r="CD31" s="283">
        <f t="shared" si="115"/>
        <v>8.9069599602864642</v>
      </c>
      <c r="CE31" s="282" t="str">
        <f t="shared" si="30"/>
        <v>calc-alkaline</v>
      </c>
      <c r="CF31" s="282" t="str">
        <f t="shared" si="31"/>
        <v>Tschermakitic pargasite</v>
      </c>
      <c r="CG31" s="278">
        <f t="shared" si="60"/>
        <v>6.4499099841289613</v>
      </c>
      <c r="CH31" s="278">
        <f t="shared" si="61"/>
        <v>1.5500900158710387</v>
      </c>
      <c r="CI31" s="278">
        <f t="shared" si="32"/>
        <v>0</v>
      </c>
      <c r="CJ31" s="278">
        <f t="shared" si="33"/>
        <v>8</v>
      </c>
      <c r="CK31" s="278"/>
      <c r="CL31" s="278">
        <f t="shared" si="34"/>
        <v>0.21734250428818624</v>
      </c>
      <c r="CM31" s="278">
        <f t="shared" si="35"/>
        <v>0.16157120094349414</v>
      </c>
      <c r="CN31" s="278">
        <f t="shared" si="36"/>
        <v>0</v>
      </c>
      <c r="CO31" s="278">
        <f t="shared" si="62"/>
        <v>1.31853930347431</v>
      </c>
      <c r="CP31" s="278">
        <f t="shared" si="37"/>
        <v>2.5623691570034328</v>
      </c>
      <c r="CQ31" s="278">
        <f t="shared" si="63"/>
        <v>0.72063620556606933</v>
      </c>
      <c r="CR31" s="278">
        <f t="shared" si="38"/>
        <v>1.9541628724507959E-2</v>
      </c>
      <c r="CS31" s="278">
        <f t="shared" si="39"/>
        <v>5.0000000000000009</v>
      </c>
      <c r="CT31" s="278"/>
      <c r="CU31" s="278">
        <f t="shared" si="40"/>
        <v>1.557305668081038</v>
      </c>
      <c r="CV31" s="278">
        <f t="shared" si="41"/>
        <v>0.44269433191896201</v>
      </c>
      <c r="CW31" s="278">
        <f t="shared" si="42"/>
        <v>2</v>
      </c>
      <c r="CX31" s="278"/>
      <c r="CY31" s="278">
        <f t="shared" si="43"/>
        <v>3.2583923339213283E-2</v>
      </c>
      <c r="CZ31" s="278">
        <f t="shared" si="44"/>
        <v>0.10117621480130734</v>
      </c>
      <c r="DA31" s="278">
        <f t="shared" si="45"/>
        <v>0.13376013814052062</v>
      </c>
      <c r="DB31" s="278"/>
      <c r="DC31" s="278">
        <f t="shared" si="46"/>
        <v>1.9909580453130331</v>
      </c>
      <c r="DD31" s="278">
        <f t="shared" si="47"/>
        <v>0</v>
      </c>
      <c r="DE31" s="278">
        <f t="shared" si="48"/>
        <v>9.0419546869668233E-3</v>
      </c>
      <c r="DF31" s="278">
        <f t="shared" si="49"/>
        <v>2</v>
      </c>
      <c r="DG31" s="283">
        <f t="shared" si="113"/>
        <v>44.68146069652569</v>
      </c>
      <c r="DH31" s="283"/>
      <c r="DI31" s="277">
        <f t="shared" si="51"/>
        <v>0.78049496544164931</v>
      </c>
      <c r="DJ31" s="277">
        <f t="shared" si="52"/>
        <v>0.55684978479333869</v>
      </c>
      <c r="DK31" s="277">
        <f t="shared" si="53"/>
        <v>0.12297075096740114</v>
      </c>
      <c r="DL31" s="278">
        <f t="shared" si="54"/>
        <v>1.7674325201592249</v>
      </c>
      <c r="DM31" s="367"/>
    </row>
    <row r="32" spans="1:117" s="142" customFormat="1" x14ac:dyDescent="0.25">
      <c r="A32" s="253" t="s">
        <v>548</v>
      </c>
      <c r="B32" s="249" t="s">
        <v>80</v>
      </c>
      <c r="C32" s="249">
        <v>850</v>
      </c>
      <c r="D32" s="249">
        <v>200</v>
      </c>
      <c r="E32" s="254">
        <v>5.343649032290557</v>
      </c>
      <c r="F32" s="254"/>
      <c r="G32" s="254"/>
      <c r="H32" s="254"/>
      <c r="I32" s="234">
        <v>46.56</v>
      </c>
      <c r="J32" s="141">
        <v>1.84</v>
      </c>
      <c r="K32" s="141">
        <v>8.34</v>
      </c>
      <c r="L32" s="141"/>
      <c r="M32" s="141">
        <v>13.25</v>
      </c>
      <c r="N32" s="141">
        <v>0.35</v>
      </c>
      <c r="O32" s="141">
        <v>14.63</v>
      </c>
      <c r="P32" s="141">
        <v>10.81</v>
      </c>
      <c r="Q32" s="141">
        <v>1.28</v>
      </c>
      <c r="R32" s="141">
        <v>0.34</v>
      </c>
      <c r="S32" s="141"/>
      <c r="T32" s="141">
        <v>8.4000000000000005E-2</v>
      </c>
      <c r="U32" s="276">
        <f t="shared" si="104"/>
        <v>97.484000000000009</v>
      </c>
      <c r="V32" s="277">
        <f>I32/stab.data!$U$7</f>
        <v>0.77491511883363295</v>
      </c>
      <c r="W32" s="277">
        <f>J32/stab.data!$U$8</f>
        <v>2.3029362437107313E-2</v>
      </c>
      <c r="X32" s="277">
        <f>K32*2/stab.data!$U$9</f>
        <v>0.16359196163238884</v>
      </c>
      <c r="Y32" s="277">
        <f>L32*2/stab.data!$U$10</f>
        <v>0</v>
      </c>
      <c r="Z32" s="277">
        <f>M32/stab.data!$U$11</f>
        <v>0.1844222364501851</v>
      </c>
      <c r="AA32" s="277">
        <f>N32/stab.data!$U$12</f>
        <v>4.93395548162454E-3</v>
      </c>
      <c r="AB32" s="277">
        <f>O32/stab.data!$U$13</f>
        <v>0.36299126637554585</v>
      </c>
      <c r="AC32" s="277">
        <f>P32/stab.data!$U$14</f>
        <v>0.1927637796679684</v>
      </c>
      <c r="AD32" s="277">
        <f>Q32*2/stab.data!$U$15</f>
        <v>4.1304312751093114E-2</v>
      </c>
      <c r="AE32" s="277">
        <f>R32*2/stab.data!$U$16</f>
        <v>7.2190668294495469E-3</v>
      </c>
      <c r="AF32" s="277">
        <f>S32/stab.data!$U$17</f>
        <v>0</v>
      </c>
      <c r="AG32" s="277">
        <f>T32/stab.data!$U$18</f>
        <v>2.3693340478943953E-3</v>
      </c>
      <c r="AH32" s="277">
        <f t="shared" si="105"/>
        <v>1.5138839012104848</v>
      </c>
      <c r="AI32" s="277">
        <f t="shared" si="106"/>
        <v>9.3205708160210801E-2</v>
      </c>
      <c r="AJ32" s="278">
        <f t="shared" si="107"/>
        <v>6.6543389072188779</v>
      </c>
      <c r="AK32" s="278">
        <f t="shared" si="89"/>
        <v>0.19775737851694755</v>
      </c>
      <c r="AL32" s="278">
        <f t="shared" si="90"/>
        <v>1.4047943171339448</v>
      </c>
      <c r="AM32" s="278">
        <f t="shared" si="91"/>
        <v>0</v>
      </c>
      <c r="AN32" s="278">
        <f t="shared" si="92"/>
        <v>1.5836677250715201</v>
      </c>
      <c r="AO32" s="278">
        <f t="shared" si="93"/>
        <v>4.236878482546267E-2</v>
      </c>
      <c r="AP32" s="278">
        <f t="shared" si="94"/>
        <v>3.1170728872332458</v>
      </c>
      <c r="AQ32" s="278">
        <f t="shared" si="95"/>
        <v>1.6552980936516177</v>
      </c>
      <c r="AR32" s="278">
        <f t="shared" si="96"/>
        <v>0.35468774410961529</v>
      </c>
      <c r="AS32" s="278">
        <f t="shared" si="97"/>
        <v>6.1991457011864912E-2</v>
      </c>
      <c r="AT32" s="278">
        <f t="shared" si="98"/>
        <v>0</v>
      </c>
      <c r="AU32" s="278">
        <f t="shared" si="99"/>
        <v>2.0345908030330945E-2</v>
      </c>
      <c r="AV32" s="277">
        <f t="shared" si="108"/>
        <v>15.071977294773097</v>
      </c>
      <c r="AW32" s="277">
        <f t="shared" si="15"/>
        <v>1.9595549929450702</v>
      </c>
      <c r="AX32" s="277">
        <f>IF(SUM(I32:T32)&lt;90," ",CO32*AH32*stab.data!$U$20/13/2)</f>
        <v>10.820685524237669</v>
      </c>
      <c r="AY32" s="277">
        <f>IF(SUM(I32:T32)&lt;90," ",CQ32*AH32*stab.data!$U$11/13)</f>
        <v>3.5134090565607368</v>
      </c>
      <c r="AZ32" s="277">
        <f t="shared" si="109"/>
        <v>-1.895348771613125E-2</v>
      </c>
      <c r="BA32" s="279">
        <f t="shared" si="17"/>
        <v>100.50869608602736</v>
      </c>
      <c r="BB32" s="280">
        <f>IF(SUM(I32:T32)&lt;90," ",EXP('eq. coef.'!$C$104+'eq. coef.'!$C$105*'Amp-TB2 calc'!AJ32+'eq. coef.'!$C$106*'Amp-TB2 calc'!AK32+'eq. coef.'!$C$107*'Amp-TB2 calc'!AL32+'eq. coef.'!$C$108*'Amp-TB2 calc'!AN32+'eq. coef.'!$C$109*'Amp-TB2 calc'!AP32+'eq. coef.'!$C$110*'Amp-TB2 calc'!AQ32+'eq. coef.'!$C$111*'Amp-TB2 calc'!AR32+'eq. coef.'!$C$112*'Amp-TB2 calc'!AS32))</f>
        <v>135.71321839663975</v>
      </c>
      <c r="BC32" s="281">
        <f>IF(SUM(I32:T32)&lt;90," ",EXP('eq. coef.'!$C$176+'eq. coef.'!$C$177*'Amp-TB2 calc'!AJ32+'eq. coef.'!$C$178*'Amp-TB2 calc'!AK32+'eq. coef.'!$C$179*'Amp-TB2 calc'!AL32+'eq. coef.'!$C$180*'Amp-TB2 calc'!AN32+'eq. coef.'!$C$181*'Amp-TB2 calc'!AP32+'eq. coef.'!$C$182*'Amp-TB2 calc'!AQ32+'eq. coef.'!$C$183*'Amp-TB2 calc'!AR32+'eq. coef.'!$C$184*'Amp-TB2 calc'!AS32))</f>
        <v>175.21245389818785</v>
      </c>
      <c r="BD32" s="281">
        <f>IF(SUM(I32:T32)&lt;90," ",('eq. coef.'!$C$234+'eq. coef.'!$C$235*'Amp-TB2 calc'!AJ32+'eq. coef.'!$C$236*'Amp-TB2 calc'!AK32+'eq. coef.'!$C$237*'Amp-TB2 calc'!AL32+'eq. coef.'!$C$238*'Amp-TB2 calc'!AN32+'eq. coef.'!$C$239*'Amp-TB2 calc'!AP32+'eq. coef.'!$C$240*'Amp-TB2 calc'!AQ32+'eq. coef.'!$C$241*'Amp-TB2 calc'!AR32+'eq. coef.'!$C$242*'Amp-TB2 calc'!AS32))</f>
        <v>169.48432847107952</v>
      </c>
      <c r="BE32" s="281">
        <f>IF(SUM(I32:T32)&lt;90," ",('eq. coef.'!$C$270+'eq. coef.'!$C$271*'Amp-TB2 calc'!AJ32+'eq. coef.'!$C$272*'Amp-TB2 calc'!AK32+'eq. coef.'!$C$273*'Amp-TB2 calc'!AL32+'eq. coef.'!$C$274*'Amp-TB2 calc'!AN32+'eq. coef.'!$C$275*'Amp-TB2 calc'!AP32+'eq. coef.'!$C$276*'Amp-TB2 calc'!AQ32+'eq. coef.'!$C$277*'Amp-TB2 calc'!AR32+'eq. coef.'!$C$278*'Amp-TB2 calc'!AS32))</f>
        <v>-608.97321520055368</v>
      </c>
      <c r="BF32" s="281">
        <f>IF(SUM(I32:T32)&lt;90," ",EXP('eq. coef.'!$C$328+'eq. coef.'!$C$329*'Amp-TB2 calc'!AJ32+'eq. coef.'!$C$330*'Amp-TB2 calc'!AK32+'eq. coef.'!$C$331*'Amp-TB2 calc'!AL32+'eq. coef.'!$C$332*'Amp-TB2 calc'!AN32+'eq. coef.'!$C$333*'Amp-TB2 calc'!AP32+'eq. coef.'!$C$334*'Amp-TB2 calc'!AQ32+'eq. coef.'!$C$335*'Amp-TB2 calc'!AR32+'eq. coef.'!$C$336*'Amp-TB2 calc'!AS32))</f>
        <v>209.36347124346906</v>
      </c>
      <c r="BG32" s="282" t="str">
        <f t="shared" si="56"/>
        <v>ok</v>
      </c>
      <c r="BH32" s="385" t="str">
        <f t="shared" si="57"/>
        <v>low-ANa</v>
      </c>
      <c r="BI32" s="385" t="str">
        <f t="shared" si="58"/>
        <v>ok</v>
      </c>
      <c r="BJ32" s="281">
        <f t="shared" si="18"/>
        <v>25.407509910660529</v>
      </c>
      <c r="BK32" s="283">
        <f t="shared" si="19"/>
        <v>-0.54269034156700025</v>
      </c>
      <c r="BL32" s="281">
        <f t="shared" si="20"/>
        <v>-784.18566909874153</v>
      </c>
      <c r="BM32" s="284" t="str">
        <f t="shared" si="21"/>
        <v>OK</v>
      </c>
      <c r="BN32" s="285">
        <f>IF(SUM(I32:T32)&lt;90," ",'eq. coef.'!$C$360+'eq. coef.'!$C$361*'Amp-TB2 calc'!AJ32+'eq. coef.'!$C$362*'Amp-TB2 calc'!AK32+'eq. coef.'!$C$363*'Amp-TB2 calc'!AL32+'eq. coef.'!$C$364*'Amp-TB2 calc'!AN32+'eq. coef.'!$C$365*'Amp-TB2 calc'!AP32+'eq. coef.'!$C$366*'Amp-TB2 calc'!AQ32+'eq. coef.'!$C$367*'Amp-TB2 calc'!AR32+'eq. coef.'!$C$368*'Amp-TB2 calc'!AS32+'eq. coef.'!$C$369*LN(BQ32))</f>
        <v>848.62711835241635</v>
      </c>
      <c r="BO32" s="286">
        <f t="shared" si="22"/>
        <v>-1.3728816475836538</v>
      </c>
      <c r="BP32" s="286">
        <f t="shared" si="110"/>
        <v>1.8848040182720078</v>
      </c>
      <c r="BQ32" s="287">
        <f t="shared" si="59"/>
        <v>175.21245389818785</v>
      </c>
      <c r="BR32" s="281" t="str">
        <f t="shared" si="24"/>
        <v>P1b</v>
      </c>
      <c r="BS32" s="283">
        <f t="shared" si="25"/>
        <v>-12.393773050906077</v>
      </c>
      <c r="BT32" s="283">
        <f t="shared" si="111"/>
        <v>12.393773050906077</v>
      </c>
      <c r="BU32" s="283">
        <f t="shared" si="112"/>
        <v>153.60561043736573</v>
      </c>
      <c r="BV32" s="281">
        <f t="shared" si="28"/>
        <v>-24.787546101812154</v>
      </c>
      <c r="BW32" s="288"/>
      <c r="BX32" s="289">
        <f>IF(SUM(I32:T32)&lt;90," ",'eq. coef.'!$B$1128*'Amp-TB2 calc'!CH32+'eq. coef.'!$B$1129*'Amp-TB2 calc'!CL32+'eq. coef.'!$B$1130*'Amp-TB2 calc'!CM32+'eq. coef.'!$B$1131*'Amp-TB2 calc'!CO32+'eq. coef.'!$B$1132*'Amp-TB2 calc'!CP32+'eq. coef.'!$B$1133*'Amp-TB2 calc'!CQ32+'eq. coef.'!$B$1134*'Amp-TB2 calc'!CR32+'eq. coef.'!$B$1135*'Amp-TB2 calc'!CU32+'eq. coef.'!$B$1135*'Amp-TB2 calc'!CY32+'eq. coef.'!$B$1137*'Amp-TB2 calc'!CZ32)</f>
        <v>0.31405871815122643</v>
      </c>
      <c r="BY32" s="290"/>
      <c r="BZ32" s="291"/>
      <c r="CA32" s="290">
        <f t="shared" si="29"/>
        <v>-12.529370936381593</v>
      </c>
      <c r="CB32" s="289">
        <f>IF(SUM(I32:T32)&lt;90," ",EXP('eq. coef.'!$B$1156*'Amp-TB2 calc'!CH32+'eq. coef.'!$B$1157*'Amp-TB2 calc'!CL32+'eq. coef.'!$B$1158*'Amp-TB2 calc'!CM32+'eq. coef.'!$B$1159*'Amp-TB2 calc'!CO32+'eq. coef.'!$B$1160*'Amp-TB2 calc'!CP32+'eq. coef.'!$B$1161*'Amp-TB2 calc'!CQ32+'eq. coef.'!$B$1162*'Amp-TB2 calc'!CR32+'eq. coef.'!$B$1163*'Amp-TB2 calc'!CU32+'eq. coef.'!$B$1164*'Amp-TB2 calc'!CY32+'eq. coef.'!$B$1165*'Amp-TB2 calc'!CZ32))</f>
        <v>4.8226354982386415</v>
      </c>
      <c r="CC32" s="283">
        <f t="shared" si="114"/>
        <v>-0.52101353405191553</v>
      </c>
      <c r="CD32" s="283">
        <f t="shared" si="115"/>
        <v>95.065329386698181</v>
      </c>
      <c r="CE32" s="282" t="str">
        <f t="shared" si="30"/>
        <v>calc-alkaline</v>
      </c>
      <c r="CF32" s="282" t="str">
        <f t="shared" si="31"/>
        <v>Mg-hornblende</v>
      </c>
      <c r="CG32" s="278">
        <f t="shared" si="60"/>
        <v>6.6543389072188779</v>
      </c>
      <c r="CH32" s="278">
        <f t="shared" si="61"/>
        <v>1.3456610927811221</v>
      </c>
      <c r="CI32" s="278">
        <f t="shared" si="32"/>
        <v>0</v>
      </c>
      <c r="CJ32" s="278">
        <f t="shared" si="33"/>
        <v>8</v>
      </c>
      <c r="CK32" s="278"/>
      <c r="CL32" s="278">
        <f t="shared" si="34"/>
        <v>5.9133224352822644E-2</v>
      </c>
      <c r="CM32" s="278">
        <f t="shared" si="35"/>
        <v>0.19775737851694755</v>
      </c>
      <c r="CN32" s="278">
        <f t="shared" si="36"/>
        <v>0</v>
      </c>
      <c r="CO32" s="278">
        <f t="shared" si="62"/>
        <v>1.1637377229696924</v>
      </c>
      <c r="CP32" s="278">
        <f t="shared" si="37"/>
        <v>3.1170728872332458</v>
      </c>
      <c r="CQ32" s="278">
        <f t="shared" si="63"/>
        <v>0.41993000210182774</v>
      </c>
      <c r="CR32" s="278">
        <f t="shared" si="38"/>
        <v>4.236878482546267E-2</v>
      </c>
      <c r="CS32" s="278">
        <f t="shared" si="39"/>
        <v>4.9999999999999991</v>
      </c>
      <c r="CT32" s="278"/>
      <c r="CU32" s="278">
        <f t="shared" si="40"/>
        <v>1.6552980936516177</v>
      </c>
      <c r="CV32" s="278">
        <f t="shared" si="41"/>
        <v>0.34470190634838227</v>
      </c>
      <c r="CW32" s="278">
        <f t="shared" si="42"/>
        <v>2</v>
      </c>
      <c r="CX32" s="278"/>
      <c r="CY32" s="278">
        <f t="shared" si="43"/>
        <v>9.9858377612330185E-3</v>
      </c>
      <c r="CZ32" s="278">
        <f t="shared" si="44"/>
        <v>6.1991457011864912E-2</v>
      </c>
      <c r="DA32" s="278">
        <f t="shared" si="45"/>
        <v>7.197729477309793E-2</v>
      </c>
      <c r="DB32" s="278"/>
      <c r="DC32" s="278">
        <f t="shared" si="46"/>
        <v>1.979654091969669</v>
      </c>
      <c r="DD32" s="278">
        <f t="shared" si="47"/>
        <v>0</v>
      </c>
      <c r="DE32" s="278">
        <f t="shared" si="48"/>
        <v>2.0345908030330945E-2</v>
      </c>
      <c r="DF32" s="278">
        <f t="shared" si="49"/>
        <v>2</v>
      </c>
      <c r="DG32" s="283">
        <f t="shared" si="113"/>
        <v>44.836262277030308</v>
      </c>
      <c r="DH32" s="283"/>
      <c r="DI32" s="277">
        <f t="shared" si="51"/>
        <v>0.88127518827648721</v>
      </c>
      <c r="DJ32" s="277">
        <f t="shared" si="52"/>
        <v>0.66310250752273481</v>
      </c>
      <c r="DK32" s="277">
        <f t="shared" si="53"/>
        <v>4.2093866434102602E-2</v>
      </c>
      <c r="DL32" s="278">
        <f t="shared" si="54"/>
        <v>1.4047943171339448</v>
      </c>
      <c r="DM32" s="367"/>
    </row>
    <row r="33" spans="1:117" s="142" customFormat="1" x14ac:dyDescent="0.25">
      <c r="A33" s="253" t="s">
        <v>548</v>
      </c>
      <c r="B33" s="249">
        <v>290</v>
      </c>
      <c r="C33" s="249">
        <v>850</v>
      </c>
      <c r="D33" s="249">
        <v>300</v>
      </c>
      <c r="E33" s="254">
        <v>5.5592211999739902</v>
      </c>
      <c r="F33" s="254"/>
      <c r="G33" s="254"/>
      <c r="H33" s="254"/>
      <c r="I33" s="234">
        <v>45.96</v>
      </c>
      <c r="J33" s="141">
        <v>2.31</v>
      </c>
      <c r="K33" s="141">
        <v>10.43</v>
      </c>
      <c r="L33" s="141"/>
      <c r="M33" s="141">
        <v>13.82</v>
      </c>
      <c r="N33" s="141">
        <v>0.23</v>
      </c>
      <c r="O33" s="141">
        <v>13.17</v>
      </c>
      <c r="P33" s="141">
        <v>10.33</v>
      </c>
      <c r="Q33" s="141">
        <v>1.75</v>
      </c>
      <c r="R33" s="141">
        <v>0.55000000000000004</v>
      </c>
      <c r="S33" s="141"/>
      <c r="T33" s="141">
        <v>5.2999999999999999E-2</v>
      </c>
      <c r="U33" s="276">
        <f t="shared" si="104"/>
        <v>98.603000000000009</v>
      </c>
      <c r="V33" s="277">
        <f>I33/stab.data!$U$7</f>
        <v>0.76492909926103447</v>
      </c>
      <c r="W33" s="277">
        <f>J33/stab.data!$U$8</f>
        <v>2.8911862624846681E-2</v>
      </c>
      <c r="X33" s="277">
        <f>K33*2/stab.data!$U$9</f>
        <v>0.20458802875609303</v>
      </c>
      <c r="Y33" s="277">
        <f>L33*2/stab.data!$U$10</f>
        <v>0</v>
      </c>
      <c r="Z33" s="277">
        <f>M33/stab.data!$U$11</f>
        <v>0.19235587228238177</v>
      </c>
      <c r="AA33" s="277">
        <f>N33/stab.data!$U$12</f>
        <v>3.2423136022104123E-3</v>
      </c>
      <c r="AB33" s="277">
        <f>O33/stab.data!$U$13</f>
        <v>0.3267665740373164</v>
      </c>
      <c r="AC33" s="277">
        <f>P33/stab.data!$U$14</f>
        <v>0.18420442589917793</v>
      </c>
      <c r="AD33" s="277">
        <f>Q33*2/stab.data!$U$15</f>
        <v>5.6470740089385116E-2</v>
      </c>
      <c r="AE33" s="277">
        <f>R33*2/stab.data!$U$16</f>
        <v>1.1677902224109561E-2</v>
      </c>
      <c r="AF33" s="277">
        <f>S33/stab.data!$U$17</f>
        <v>0</v>
      </c>
      <c r="AG33" s="277">
        <f>T33/stab.data!$U$18</f>
        <v>1.4949369587905113E-3</v>
      </c>
      <c r="AH33" s="277">
        <f t="shared" si="105"/>
        <v>1.5207937505638829</v>
      </c>
      <c r="AI33" s="277">
        <f t="shared" si="106"/>
        <v>0.11538132465379021</v>
      </c>
      <c r="AJ33" s="278">
        <f t="shared" si="107"/>
        <v>6.5387422105767889</v>
      </c>
      <c r="AK33" s="278">
        <f t="shared" si="89"/>
        <v>0.247143449914656</v>
      </c>
      <c r="AL33" s="278">
        <f t="shared" si="90"/>
        <v>1.7488527769416868</v>
      </c>
      <c r="AM33" s="278">
        <f t="shared" si="91"/>
        <v>0</v>
      </c>
      <c r="AN33" s="278">
        <f t="shared" si="92"/>
        <v>1.6442902522079512</v>
      </c>
      <c r="AO33" s="278">
        <f t="shared" si="93"/>
        <v>2.7715840371586791E-2</v>
      </c>
      <c r="AP33" s="278">
        <f t="shared" si="94"/>
        <v>2.7932554699873302</v>
      </c>
      <c r="AQ33" s="278">
        <f t="shared" si="95"/>
        <v>1.574610321617522</v>
      </c>
      <c r="AR33" s="278">
        <f t="shared" si="96"/>
        <v>0.48272135579844944</v>
      </c>
      <c r="AS33" s="278">
        <f t="shared" si="97"/>
        <v>9.9824666465873402E-2</v>
      </c>
      <c r="AT33" s="278">
        <f t="shared" si="98"/>
        <v>0</v>
      </c>
      <c r="AU33" s="278">
        <f t="shared" si="99"/>
        <v>1.2778971808025121E-2</v>
      </c>
      <c r="AV33" s="277">
        <f t="shared" si="108"/>
        <v>15.157156343881844</v>
      </c>
      <c r="AW33" s="277">
        <f t="shared" si="15"/>
        <v>1.9760233250492045</v>
      </c>
      <c r="AX33" s="277">
        <f>IF(SUM(I33:T33)&lt;90," ",CO33*AH33*stab.data!$U$20/13/2)</f>
        <v>8.8512925872501338</v>
      </c>
      <c r="AY33" s="277">
        <f>IF(SUM(I33:T33)&lt;90," ",CQ33*AH33*stab.data!$U$11/13)</f>
        <v>5.8554939574105864</v>
      </c>
      <c r="AZ33" s="277">
        <f t="shared" si="109"/>
        <v>-1.1958748201844715E-2</v>
      </c>
      <c r="BA33" s="279">
        <f t="shared" si="17"/>
        <v>101.45385112150808</v>
      </c>
      <c r="BB33" s="280">
        <f>IF(SUM(I33:T33)&lt;90," ",EXP('eq. coef.'!$C$104+'eq. coef.'!$C$105*'Amp-TB2 calc'!AJ33+'eq. coef.'!$C$106*'Amp-TB2 calc'!AK33+'eq. coef.'!$C$107*'Amp-TB2 calc'!AL33+'eq. coef.'!$C$108*'Amp-TB2 calc'!AN33+'eq. coef.'!$C$109*'Amp-TB2 calc'!AP33+'eq. coef.'!$C$110*'Amp-TB2 calc'!AQ33+'eq. coef.'!$C$111*'Amp-TB2 calc'!AR33+'eq. coef.'!$C$112*'Amp-TB2 calc'!AS33))</f>
        <v>255.42486721471511</v>
      </c>
      <c r="BC33" s="281">
        <f>IF(SUM(I33:T33)&lt;90," ",EXP('eq. coef.'!$C$176+'eq. coef.'!$C$177*'Amp-TB2 calc'!AJ33+'eq. coef.'!$C$178*'Amp-TB2 calc'!AK33+'eq. coef.'!$C$179*'Amp-TB2 calc'!AL33+'eq. coef.'!$C$180*'Amp-TB2 calc'!AN33+'eq. coef.'!$C$181*'Amp-TB2 calc'!AP33+'eq. coef.'!$C$182*'Amp-TB2 calc'!AQ33+'eq. coef.'!$C$183*'Amp-TB2 calc'!AR33+'eq. coef.'!$C$184*'Amp-TB2 calc'!AS33))</f>
        <v>263.11629158323268</v>
      </c>
      <c r="BD33" s="281">
        <f>IF(SUM(I33:T33)&lt;90," ",('eq. coef.'!$C$234+'eq. coef.'!$C$235*'Amp-TB2 calc'!AJ33+'eq. coef.'!$C$236*'Amp-TB2 calc'!AK33+'eq. coef.'!$C$237*'Amp-TB2 calc'!AL33+'eq. coef.'!$C$238*'Amp-TB2 calc'!AN33+'eq. coef.'!$C$239*'Amp-TB2 calc'!AP33+'eq. coef.'!$C$240*'Amp-TB2 calc'!AQ33+'eq. coef.'!$C$241*'Amp-TB2 calc'!AR33+'eq. coef.'!$C$242*'Amp-TB2 calc'!AS33))</f>
        <v>269.4997909086452</v>
      </c>
      <c r="BE33" s="281">
        <f>IF(SUM(I33:T33)&lt;90," ",('eq. coef.'!$C$270+'eq. coef.'!$C$271*'Amp-TB2 calc'!AJ33+'eq. coef.'!$C$272*'Amp-TB2 calc'!AK33+'eq. coef.'!$C$273*'Amp-TB2 calc'!AL33+'eq. coef.'!$C$274*'Amp-TB2 calc'!AN33+'eq. coef.'!$C$275*'Amp-TB2 calc'!AP33+'eq. coef.'!$C$276*'Amp-TB2 calc'!AQ33+'eq. coef.'!$C$277*'Amp-TB2 calc'!AR33+'eq. coef.'!$C$278*'Amp-TB2 calc'!AS33))</f>
        <v>1.6577091905498662</v>
      </c>
      <c r="BF33" s="281">
        <f>IF(SUM(I33:T33)&lt;90," ",EXP('eq. coef.'!$C$328+'eq. coef.'!$C$329*'Amp-TB2 calc'!AJ33+'eq. coef.'!$C$330*'Amp-TB2 calc'!AK33+'eq. coef.'!$C$331*'Amp-TB2 calc'!AL33+'eq. coef.'!$C$332*'Amp-TB2 calc'!AN33+'eq. coef.'!$C$333*'Amp-TB2 calc'!AP33+'eq. coef.'!$C$334*'Amp-TB2 calc'!AQ33+'eq. coef.'!$C$335*'Amp-TB2 calc'!AR33+'eq. coef.'!$C$336*'Amp-TB2 calc'!AS33))</f>
        <v>404.38263450446618</v>
      </c>
      <c r="BG33" s="282" t="str">
        <f t="shared" si="56"/>
        <v>ok</v>
      </c>
      <c r="BH33" s="385" t="str">
        <f t="shared" si="57"/>
        <v>low-ANa</v>
      </c>
      <c r="BI33" s="385" t="str">
        <f t="shared" si="58"/>
        <v>ok</v>
      </c>
      <c r="BJ33" s="281">
        <f t="shared" si="18"/>
        <v>2.9665627262250078</v>
      </c>
      <c r="BK33" s="283">
        <f t="shared" si="19"/>
        <v>-0.58317644994421891</v>
      </c>
      <c r="BL33" s="281">
        <f t="shared" si="20"/>
        <v>-261.45858239268284</v>
      </c>
      <c r="BM33" s="284" t="str">
        <f t="shared" si="21"/>
        <v>OK</v>
      </c>
      <c r="BN33" s="285">
        <f>IF(SUM(I33:T33)&lt;90," ",'eq. coef.'!$C$360+'eq. coef.'!$C$361*'Amp-TB2 calc'!AJ33+'eq. coef.'!$C$362*'Amp-TB2 calc'!AK33+'eq. coef.'!$C$363*'Amp-TB2 calc'!AL33+'eq. coef.'!$C$364*'Amp-TB2 calc'!AN33+'eq. coef.'!$C$365*'Amp-TB2 calc'!AP33+'eq. coef.'!$C$366*'Amp-TB2 calc'!AQ33+'eq. coef.'!$C$367*'Amp-TB2 calc'!AR33+'eq. coef.'!$C$368*'Amp-TB2 calc'!AS33+'eq. coef.'!$C$369*LN(BQ33))</f>
        <v>870.84346099097991</v>
      </c>
      <c r="BO33" s="286">
        <f t="shared" si="22"/>
        <v>20.843460990979906</v>
      </c>
      <c r="BP33" s="286">
        <f t="shared" si="110"/>
        <v>434.44986608250105</v>
      </c>
      <c r="BQ33" s="287">
        <f t="shared" si="59"/>
        <v>263.11629158323268</v>
      </c>
      <c r="BR33" s="281" t="str">
        <f t="shared" si="24"/>
        <v>P1b</v>
      </c>
      <c r="BS33" s="283">
        <f t="shared" si="25"/>
        <v>-12.294569472255773</v>
      </c>
      <c r="BT33" s="283">
        <f t="shared" si="111"/>
        <v>12.294569472255773</v>
      </c>
      <c r="BU33" s="283">
        <f t="shared" si="112"/>
        <v>151.15643850812361</v>
      </c>
      <c r="BV33" s="281">
        <f t="shared" si="28"/>
        <v>-36.88370841676732</v>
      </c>
      <c r="BW33" s="288"/>
      <c r="BX33" s="289">
        <f>IF(SUM(I33:T33)&lt;90," ",'eq. coef.'!$B$1128*'Amp-TB2 calc'!CH33+'eq. coef.'!$B$1129*'Amp-TB2 calc'!CL33+'eq. coef.'!$B$1130*'Amp-TB2 calc'!CM33+'eq. coef.'!$B$1131*'Amp-TB2 calc'!CO33+'eq. coef.'!$B$1132*'Amp-TB2 calc'!CP33+'eq. coef.'!$B$1133*'Amp-TB2 calc'!CQ33+'eq. coef.'!$B$1134*'Amp-TB2 calc'!CR33+'eq. coef.'!$B$1135*'Amp-TB2 calc'!CU33+'eq. coef.'!$B$1135*'Amp-TB2 calc'!CY33+'eq. coef.'!$B$1137*'Amp-TB2 calc'!CZ33)</f>
        <v>-0.28212117286296756</v>
      </c>
      <c r="BY33" s="290"/>
      <c r="BZ33" s="291"/>
      <c r="CA33" s="290">
        <f t="shared" si="29"/>
        <v>-12.668515190543015</v>
      </c>
      <c r="CB33" s="289">
        <f>IF(SUM(I33:T33)&lt;90," ",EXP('eq. coef.'!$B$1156*'Amp-TB2 calc'!CH33+'eq. coef.'!$B$1157*'Amp-TB2 calc'!CL33+'eq. coef.'!$B$1158*'Amp-TB2 calc'!CM33+'eq. coef.'!$B$1159*'Amp-TB2 calc'!CO33+'eq. coef.'!$B$1160*'Amp-TB2 calc'!CP33+'eq. coef.'!$B$1161*'Amp-TB2 calc'!CQ33+'eq. coef.'!$B$1162*'Amp-TB2 calc'!CR33+'eq. coef.'!$B$1163*'Amp-TB2 calc'!CU33+'eq. coef.'!$B$1164*'Amp-TB2 calc'!CY33+'eq. coef.'!$B$1165*'Amp-TB2 calc'!CZ33))</f>
        <v>5.4859527992693584</v>
      </c>
      <c r="CC33" s="283">
        <f t="shared" si="114"/>
        <v>-7.3268400704631809E-2</v>
      </c>
      <c r="CD33" s="283">
        <f t="shared" si="115"/>
        <v>1.737022780493009</v>
      </c>
      <c r="CE33" s="282" t="str">
        <f t="shared" si="30"/>
        <v>calc-alkaline</v>
      </c>
      <c r="CF33" s="282" t="str">
        <f t="shared" si="31"/>
        <v>Mg-hornblende</v>
      </c>
      <c r="CG33" s="278">
        <f t="shared" si="60"/>
        <v>6.5387422105767889</v>
      </c>
      <c r="CH33" s="278">
        <f t="shared" si="61"/>
        <v>1.4612577894232111</v>
      </c>
      <c r="CI33" s="278">
        <f t="shared" si="32"/>
        <v>0</v>
      </c>
      <c r="CJ33" s="278">
        <f t="shared" si="33"/>
        <v>8</v>
      </c>
      <c r="CK33" s="278"/>
      <c r="CL33" s="278">
        <f t="shared" si="34"/>
        <v>0.28759498751847579</v>
      </c>
      <c r="CM33" s="278">
        <f t="shared" si="35"/>
        <v>0.247143449914656</v>
      </c>
      <c r="CN33" s="278">
        <f t="shared" si="36"/>
        <v>0</v>
      </c>
      <c r="CO33" s="278">
        <f t="shared" si="62"/>
        <v>0.94760923657605645</v>
      </c>
      <c r="CP33" s="278">
        <f t="shared" si="37"/>
        <v>2.7932554699873302</v>
      </c>
      <c r="CQ33" s="278">
        <f t="shared" si="63"/>
        <v>0.69668101563189477</v>
      </c>
      <c r="CR33" s="278">
        <f t="shared" si="38"/>
        <v>2.7715840371586791E-2</v>
      </c>
      <c r="CS33" s="278">
        <f t="shared" si="39"/>
        <v>5</v>
      </c>
      <c r="CT33" s="278"/>
      <c r="CU33" s="278">
        <f t="shared" si="40"/>
        <v>1.574610321617522</v>
      </c>
      <c r="CV33" s="278">
        <f t="shared" si="41"/>
        <v>0.42538967838247799</v>
      </c>
      <c r="CW33" s="278">
        <f t="shared" si="42"/>
        <v>2</v>
      </c>
      <c r="CX33" s="278"/>
      <c r="CY33" s="278">
        <f t="shared" si="43"/>
        <v>5.7331677415971449E-2</v>
      </c>
      <c r="CZ33" s="278">
        <f t="shared" si="44"/>
        <v>9.9824666465873402E-2</v>
      </c>
      <c r="DA33" s="278">
        <f t="shared" si="45"/>
        <v>0.15715634388184485</v>
      </c>
      <c r="DB33" s="278"/>
      <c r="DC33" s="278">
        <f t="shared" si="46"/>
        <v>1.9872210281919749</v>
      </c>
      <c r="DD33" s="278">
        <f t="shared" si="47"/>
        <v>0</v>
      </c>
      <c r="DE33" s="278">
        <f t="shared" si="48"/>
        <v>1.2778971808025121E-2</v>
      </c>
      <c r="DF33" s="278">
        <f t="shared" si="49"/>
        <v>2</v>
      </c>
      <c r="DG33" s="283">
        <f t="shared" si="113"/>
        <v>45.052390763423944</v>
      </c>
      <c r="DH33" s="283"/>
      <c r="DI33" s="277">
        <f t="shared" si="51"/>
        <v>0.80037429950296601</v>
      </c>
      <c r="DJ33" s="277">
        <f t="shared" si="52"/>
        <v>0.62945953571053892</v>
      </c>
      <c r="DK33" s="277">
        <f t="shared" si="53"/>
        <v>0.16444779761359252</v>
      </c>
      <c r="DL33" s="278">
        <f t="shared" si="54"/>
        <v>1.7488527769416868</v>
      </c>
      <c r="DM33" s="367"/>
    </row>
    <row r="34" spans="1:117" s="142" customFormat="1" x14ac:dyDescent="0.25">
      <c r="A34" s="253" t="s">
        <v>548</v>
      </c>
      <c r="B34" s="249">
        <v>283</v>
      </c>
      <c r="C34" s="249">
        <v>850</v>
      </c>
      <c r="D34" s="249">
        <v>300</v>
      </c>
      <c r="E34" s="254">
        <v>6.8345048946650451</v>
      </c>
      <c r="F34" s="254"/>
      <c r="G34" s="254"/>
      <c r="H34" s="254"/>
      <c r="I34" s="234">
        <v>45.48</v>
      </c>
      <c r="J34" s="141">
        <v>1.74</v>
      </c>
      <c r="K34" s="141">
        <v>10.56</v>
      </c>
      <c r="L34" s="141"/>
      <c r="M34" s="141">
        <v>12.58</v>
      </c>
      <c r="N34" s="141">
        <v>0.22</v>
      </c>
      <c r="O34" s="141">
        <v>13.54</v>
      </c>
      <c r="P34" s="141">
        <v>11.06</v>
      </c>
      <c r="Q34" s="141">
        <v>1.72</v>
      </c>
      <c r="R34" s="141">
        <v>0.53</v>
      </c>
      <c r="S34" s="141"/>
      <c r="T34" s="141">
        <v>3.4000000000000002E-2</v>
      </c>
      <c r="U34" s="276">
        <f t="shared" si="104"/>
        <v>97.464000000000013</v>
      </c>
      <c r="V34" s="277">
        <f>I34/stab.data!$U$7</f>
        <v>0.75694028360295573</v>
      </c>
      <c r="W34" s="277">
        <f>J34/stab.data!$U$8</f>
        <v>2.1777766652481916E-2</v>
      </c>
      <c r="X34" s="277">
        <f>K34*2/stab.data!$U$9</f>
        <v>0.20713802336187367</v>
      </c>
      <c r="Y34" s="277">
        <f>L34*2/stab.data!$U$10</f>
        <v>0</v>
      </c>
      <c r="Z34" s="277">
        <f>M34/stab.data!$U$11</f>
        <v>0.17509673468251538</v>
      </c>
      <c r="AA34" s="277">
        <f>N34/stab.data!$U$12</f>
        <v>3.1013434455925684E-3</v>
      </c>
      <c r="AB34" s="277">
        <f>O34/stab.data!$U$13</f>
        <v>0.33594680428741558</v>
      </c>
      <c r="AC34" s="277">
        <f>P34/stab.data!$U$14</f>
        <v>0.19722177642254676</v>
      </c>
      <c r="AD34" s="277">
        <f>Q34*2/stab.data!$U$15</f>
        <v>5.5502670259281371E-2</v>
      </c>
      <c r="AE34" s="277">
        <f>R34*2/stab.data!$U$16</f>
        <v>1.1253251234141941E-2</v>
      </c>
      <c r="AF34" s="277">
        <f>S34/stab.data!$U$17</f>
        <v>0</v>
      </c>
      <c r="AG34" s="277">
        <f>T34/stab.data!$U$18</f>
        <v>9.5901616224296953E-4</v>
      </c>
      <c r="AH34" s="277">
        <f t="shared" si="105"/>
        <v>1.5000009560328349</v>
      </c>
      <c r="AI34" s="277">
        <f t="shared" si="106"/>
        <v>0.11742660428354897</v>
      </c>
      <c r="AJ34" s="278">
        <f t="shared" si="107"/>
        <v>6.5601449434163044</v>
      </c>
      <c r="AK34" s="278">
        <f t="shared" si="89"/>
        <v>0.18874052402675112</v>
      </c>
      <c r="AL34" s="278">
        <f t="shared" si="90"/>
        <v>1.7951950582926246</v>
      </c>
      <c r="AM34" s="278">
        <f t="shared" si="91"/>
        <v>0</v>
      </c>
      <c r="AN34" s="278">
        <f t="shared" si="92"/>
        <v>1.5175040667259903</v>
      </c>
      <c r="AO34" s="278">
        <f t="shared" si="93"/>
        <v>2.6878292730781992E-2</v>
      </c>
      <c r="AP34" s="278">
        <f t="shared" si="94"/>
        <v>2.9115371148075475</v>
      </c>
      <c r="AQ34" s="278">
        <f t="shared" si="95"/>
        <v>1.7092543062599121</v>
      </c>
      <c r="AR34" s="278">
        <f t="shared" si="96"/>
        <v>0.48102283566468834</v>
      </c>
      <c r="AS34" s="278">
        <f t="shared" si="97"/>
        <v>9.7528115202509855E-2</v>
      </c>
      <c r="AT34" s="278">
        <f t="shared" si="98"/>
        <v>0</v>
      </c>
      <c r="AU34" s="278">
        <f t="shared" si="99"/>
        <v>8.311468108748124E-3</v>
      </c>
      <c r="AV34" s="277">
        <f t="shared" si="108"/>
        <v>15.287805257127109</v>
      </c>
      <c r="AW34" s="277">
        <f t="shared" si="15"/>
        <v>1.9533880743561804</v>
      </c>
      <c r="AX34" s="277">
        <f>IF(SUM(I34:T34)&lt;90," ",CO34*AH34*stab.data!$U$20/13/2)</f>
        <v>6.5409577562066188</v>
      </c>
      <c r="AY34" s="277">
        <f>IF(SUM(I34:T34)&lt;90," ",CQ34*AH34*stab.data!$U$11/13)</f>
        <v>6.6943627261095413</v>
      </c>
      <c r="AZ34" s="277">
        <f t="shared" si="109"/>
        <v>-7.6716497898626484E-3</v>
      </c>
      <c r="BA34" s="279">
        <f t="shared" si="17"/>
        <v>100.06503690688251</v>
      </c>
      <c r="BB34" s="280">
        <f>IF(SUM(I34:T34)&lt;90," ",EXP('eq. coef.'!$C$104+'eq. coef.'!$C$105*'Amp-TB2 calc'!AJ34+'eq. coef.'!$C$106*'Amp-TB2 calc'!AK34+'eq. coef.'!$C$107*'Amp-TB2 calc'!AL34+'eq. coef.'!$C$108*'Amp-TB2 calc'!AN34+'eq. coef.'!$C$109*'Amp-TB2 calc'!AP34+'eq. coef.'!$C$110*'Amp-TB2 calc'!AQ34+'eq. coef.'!$C$111*'Amp-TB2 calc'!AR34+'eq. coef.'!$C$112*'Amp-TB2 calc'!AS34))</f>
        <v>231.62161387966358</v>
      </c>
      <c r="BC34" s="281">
        <f>IF(SUM(I34:T34)&lt;90," ",EXP('eq. coef.'!$C$176+'eq. coef.'!$C$177*'Amp-TB2 calc'!AJ34+'eq. coef.'!$C$178*'Amp-TB2 calc'!AK34+'eq. coef.'!$C$179*'Amp-TB2 calc'!AL34+'eq. coef.'!$C$180*'Amp-TB2 calc'!AN34+'eq. coef.'!$C$181*'Amp-TB2 calc'!AP34+'eq. coef.'!$C$182*'Amp-TB2 calc'!AQ34+'eq. coef.'!$C$183*'Amp-TB2 calc'!AR34+'eq. coef.'!$C$184*'Amp-TB2 calc'!AS34))</f>
        <v>260.29572220400854</v>
      </c>
      <c r="BD34" s="281">
        <f>IF(SUM(I34:T34)&lt;90," ",('eq. coef.'!$C$234+'eq. coef.'!$C$235*'Amp-TB2 calc'!AJ34+'eq. coef.'!$C$236*'Amp-TB2 calc'!AK34+'eq. coef.'!$C$237*'Amp-TB2 calc'!AL34+'eq. coef.'!$C$238*'Amp-TB2 calc'!AN34+'eq. coef.'!$C$239*'Amp-TB2 calc'!AP34+'eq. coef.'!$C$240*'Amp-TB2 calc'!AQ34+'eq. coef.'!$C$241*'Amp-TB2 calc'!AR34+'eq. coef.'!$C$242*'Amp-TB2 calc'!AS34))</f>
        <v>265.49932647128509</v>
      </c>
      <c r="BE34" s="281">
        <f>IF(SUM(I34:T34)&lt;90," ",('eq. coef.'!$C$270+'eq. coef.'!$C$271*'Amp-TB2 calc'!AJ34+'eq. coef.'!$C$272*'Amp-TB2 calc'!AK34+'eq. coef.'!$C$273*'Amp-TB2 calc'!AL34+'eq. coef.'!$C$274*'Amp-TB2 calc'!AN34+'eq. coef.'!$C$275*'Amp-TB2 calc'!AP34+'eq. coef.'!$C$276*'Amp-TB2 calc'!AQ34+'eq. coef.'!$C$277*'Amp-TB2 calc'!AR34+'eq. coef.'!$C$278*'Amp-TB2 calc'!AS34))</f>
        <v>6.3339526901010572</v>
      </c>
      <c r="BF34" s="281">
        <f>IF(SUM(I34:T34)&lt;90," ",EXP('eq. coef.'!$C$328+'eq. coef.'!$C$329*'Amp-TB2 calc'!AJ34+'eq. coef.'!$C$330*'Amp-TB2 calc'!AK34+'eq. coef.'!$C$331*'Amp-TB2 calc'!AL34+'eq. coef.'!$C$332*'Amp-TB2 calc'!AN34+'eq. coef.'!$C$333*'Amp-TB2 calc'!AP34+'eq. coef.'!$C$334*'Amp-TB2 calc'!AQ34+'eq. coef.'!$C$335*'Amp-TB2 calc'!AR34+'eq. coef.'!$C$336*'Amp-TB2 calc'!AS34))</f>
        <v>526.29654428085769</v>
      </c>
      <c r="BG34" s="282" t="str">
        <f t="shared" si="56"/>
        <v>ok</v>
      </c>
      <c r="BH34" s="385" t="str">
        <f t="shared" si="57"/>
        <v>ok</v>
      </c>
      <c r="BI34" s="385" t="str">
        <f t="shared" si="58"/>
        <v>ok</v>
      </c>
      <c r="BJ34" s="281">
        <f t="shared" si="18"/>
        <v>11.658100343699889</v>
      </c>
      <c r="BK34" s="283">
        <f t="shared" si="19"/>
        <v>-1.2722255296705132</v>
      </c>
      <c r="BL34" s="281">
        <f t="shared" si="20"/>
        <v>-253.96176951390748</v>
      </c>
      <c r="BM34" s="284" t="str">
        <f t="shared" si="21"/>
        <v>OK</v>
      </c>
      <c r="BN34" s="285">
        <f>IF(SUM(I34:T34)&lt;90," ",'eq. coef.'!$C$360+'eq. coef.'!$C$361*'Amp-TB2 calc'!AJ34+'eq. coef.'!$C$362*'Amp-TB2 calc'!AK34+'eq. coef.'!$C$363*'Amp-TB2 calc'!AL34+'eq. coef.'!$C$364*'Amp-TB2 calc'!AN34+'eq. coef.'!$C$365*'Amp-TB2 calc'!AP34+'eq. coef.'!$C$366*'Amp-TB2 calc'!AQ34+'eq. coef.'!$C$367*'Amp-TB2 calc'!AR34+'eq. coef.'!$C$368*'Amp-TB2 calc'!AS34+'eq. coef.'!$C$369*LN(BQ34))</f>
        <v>855.78643839961831</v>
      </c>
      <c r="BO34" s="286">
        <f t="shared" si="22"/>
        <v>5.7864383996183051</v>
      </c>
      <c r="BP34" s="286">
        <f t="shared" si="110"/>
        <v>33.482869352577254</v>
      </c>
      <c r="BQ34" s="287">
        <f t="shared" si="59"/>
        <v>260.29572220400854</v>
      </c>
      <c r="BR34" s="281" t="str">
        <f t="shared" si="24"/>
        <v>P1b</v>
      </c>
      <c r="BS34" s="283">
        <f t="shared" si="25"/>
        <v>-13.234759265330485</v>
      </c>
      <c r="BT34" s="283">
        <f t="shared" si="111"/>
        <v>13.234759265330485</v>
      </c>
      <c r="BU34" s="283">
        <f t="shared" si="112"/>
        <v>175.15885281125111</v>
      </c>
      <c r="BV34" s="281">
        <f t="shared" si="28"/>
        <v>-39.704277795991459</v>
      </c>
      <c r="BW34" s="288"/>
      <c r="BX34" s="289">
        <f>IF(SUM(I34:T34)&lt;90," ",'eq. coef.'!$B$1128*'Amp-TB2 calc'!CH34+'eq. coef.'!$B$1129*'Amp-TB2 calc'!CL34+'eq. coef.'!$B$1130*'Amp-TB2 calc'!CM34+'eq. coef.'!$B$1131*'Amp-TB2 calc'!CO34+'eq. coef.'!$B$1132*'Amp-TB2 calc'!CP34+'eq. coef.'!$B$1133*'Amp-TB2 calc'!CQ34+'eq. coef.'!$B$1134*'Amp-TB2 calc'!CR34+'eq. coef.'!$B$1135*'Amp-TB2 calc'!CU34+'eq. coef.'!$B$1135*'Amp-TB2 calc'!CY34+'eq. coef.'!$B$1137*'Amp-TB2 calc'!CZ34)</f>
        <v>0.77729935226424463</v>
      </c>
      <c r="BY34" s="290"/>
      <c r="BZ34" s="291"/>
      <c r="CA34" s="290">
        <f t="shared" si="29"/>
        <v>-11.893736580115988</v>
      </c>
      <c r="CB34" s="289">
        <f>IF(SUM(I34:T34)&lt;90," ",EXP('eq. coef.'!$B$1156*'Amp-TB2 calc'!CH34+'eq. coef.'!$B$1157*'Amp-TB2 calc'!CL34+'eq. coef.'!$B$1158*'Amp-TB2 calc'!CM34+'eq. coef.'!$B$1159*'Amp-TB2 calc'!CO34+'eq. coef.'!$B$1160*'Amp-TB2 calc'!CP34+'eq. coef.'!$B$1161*'Amp-TB2 calc'!CQ34+'eq. coef.'!$B$1162*'Amp-TB2 calc'!CR34+'eq. coef.'!$B$1163*'Amp-TB2 calc'!CU34+'eq. coef.'!$B$1164*'Amp-TB2 calc'!CY34+'eq. coef.'!$B$1165*'Amp-TB2 calc'!CZ34))</f>
        <v>6.8177505243869474</v>
      </c>
      <c r="CC34" s="283">
        <f t="shared" si="114"/>
        <v>-1.6754370278097674E-2</v>
      </c>
      <c r="CD34" s="283">
        <f t="shared" si="115"/>
        <v>6.0095520470484269E-2</v>
      </c>
      <c r="CE34" s="282" t="str">
        <f t="shared" si="30"/>
        <v>calc-alkaline</v>
      </c>
      <c r="CF34" s="282" t="str">
        <f t="shared" si="31"/>
        <v>Mg-hornblende</v>
      </c>
      <c r="CG34" s="278">
        <f t="shared" si="60"/>
        <v>6.5601449434163044</v>
      </c>
      <c r="CH34" s="278">
        <f t="shared" si="61"/>
        <v>1.4398550565836956</v>
      </c>
      <c r="CI34" s="278">
        <f t="shared" si="32"/>
        <v>0</v>
      </c>
      <c r="CJ34" s="278">
        <f t="shared" si="33"/>
        <v>8</v>
      </c>
      <c r="CK34" s="278"/>
      <c r="CL34" s="278">
        <f t="shared" si="34"/>
        <v>0.35534000170892899</v>
      </c>
      <c r="CM34" s="278">
        <f t="shared" si="35"/>
        <v>0.18874052402675112</v>
      </c>
      <c r="CN34" s="278">
        <f t="shared" si="36"/>
        <v>0</v>
      </c>
      <c r="CO34" s="278">
        <f t="shared" si="62"/>
        <v>0.70997444343424831</v>
      </c>
      <c r="CP34" s="278">
        <f t="shared" si="37"/>
        <v>2.9115371148075475</v>
      </c>
      <c r="CQ34" s="278">
        <f t="shared" si="63"/>
        <v>0.80752962329174194</v>
      </c>
      <c r="CR34" s="278">
        <f t="shared" si="38"/>
        <v>2.6878292730781992E-2</v>
      </c>
      <c r="CS34" s="278">
        <f t="shared" si="39"/>
        <v>5</v>
      </c>
      <c r="CT34" s="278"/>
      <c r="CU34" s="278">
        <f t="shared" si="40"/>
        <v>1.7092543062599121</v>
      </c>
      <c r="CV34" s="278">
        <f t="shared" si="41"/>
        <v>0.29074569374008785</v>
      </c>
      <c r="CW34" s="278">
        <f t="shared" si="42"/>
        <v>2</v>
      </c>
      <c r="CX34" s="278"/>
      <c r="CY34" s="278">
        <f t="shared" si="43"/>
        <v>0.19027714192460049</v>
      </c>
      <c r="CZ34" s="278">
        <f t="shared" si="44"/>
        <v>9.7528115202509855E-2</v>
      </c>
      <c r="DA34" s="278">
        <f t="shared" si="45"/>
        <v>0.28780525712711036</v>
      </c>
      <c r="DB34" s="278"/>
      <c r="DC34" s="278">
        <f t="shared" si="46"/>
        <v>1.9916885318912518</v>
      </c>
      <c r="DD34" s="278">
        <f t="shared" si="47"/>
        <v>0</v>
      </c>
      <c r="DE34" s="278">
        <f t="shared" si="48"/>
        <v>8.311468108748124E-3</v>
      </c>
      <c r="DF34" s="278">
        <f t="shared" si="49"/>
        <v>2</v>
      </c>
      <c r="DG34" s="283">
        <f t="shared" si="113"/>
        <v>45.290025556565752</v>
      </c>
      <c r="DH34" s="283"/>
      <c r="DI34" s="277">
        <f t="shared" si="51"/>
        <v>0.78286767080053865</v>
      </c>
      <c r="DJ34" s="277">
        <f t="shared" si="52"/>
        <v>0.65737413482333873</v>
      </c>
      <c r="DK34" s="277">
        <f t="shared" si="53"/>
        <v>0.19793949413323697</v>
      </c>
      <c r="DL34" s="278">
        <f t="shared" si="54"/>
        <v>1.7951950582926246</v>
      </c>
      <c r="DM34" s="367"/>
    </row>
    <row r="35" spans="1:117" s="142" customFormat="1" x14ac:dyDescent="0.25">
      <c r="A35" s="253" t="s">
        <v>521</v>
      </c>
      <c r="B35" s="249" t="s">
        <v>81</v>
      </c>
      <c r="C35" s="249">
        <v>950</v>
      </c>
      <c r="D35" s="249">
        <v>1000</v>
      </c>
      <c r="E35" s="254"/>
      <c r="F35" s="254"/>
      <c r="G35" s="254"/>
      <c r="H35" s="254"/>
      <c r="I35" s="234">
        <v>41.4</v>
      </c>
      <c r="J35" s="141">
        <v>2.63</v>
      </c>
      <c r="K35" s="141">
        <v>13.71</v>
      </c>
      <c r="L35" s="141"/>
      <c r="M35" s="141">
        <v>14.21</v>
      </c>
      <c r="N35" s="141">
        <v>0.22</v>
      </c>
      <c r="O35" s="141">
        <v>11.52</v>
      </c>
      <c r="P35" s="141">
        <v>9.98</v>
      </c>
      <c r="Q35" s="141">
        <v>2.4700000000000002</v>
      </c>
      <c r="R35" s="141">
        <v>0.79</v>
      </c>
      <c r="S35" s="141"/>
      <c r="T35" s="141"/>
      <c r="U35" s="276">
        <f t="shared" si="104"/>
        <v>96.93</v>
      </c>
      <c r="V35" s="277">
        <f>I35/stab.data!$U$7</f>
        <v>0.68903535050928699</v>
      </c>
      <c r="W35" s="277">
        <f>J35/stab.data!$U$8</f>
        <v>3.2916969135647949E-2</v>
      </c>
      <c r="X35" s="277">
        <f>K35*2/stab.data!$U$9</f>
        <v>0.26892635419425076</v>
      </c>
      <c r="Y35" s="277">
        <f>L35*2/stab.data!$U$10</f>
        <v>0</v>
      </c>
      <c r="Z35" s="277">
        <f>M35/stab.data!$U$11</f>
        <v>0.19778414943072684</v>
      </c>
      <c r="AA35" s="277">
        <f>N35/stab.data!$U$12</f>
        <v>3.1013434455925684E-3</v>
      </c>
      <c r="AB35" s="277">
        <f>O35/stab.data!$U$13</f>
        <v>0.28582770940849539</v>
      </c>
      <c r="AC35" s="277">
        <f>P35/stab.data!$U$14</f>
        <v>0.17796323044276824</v>
      </c>
      <c r="AD35" s="277">
        <f>Q35*2/stab.data!$U$15</f>
        <v>7.9704416011875001E-2</v>
      </c>
      <c r="AE35" s="277">
        <f>R35*2/stab.data!$U$16</f>
        <v>1.6773714103721006E-2</v>
      </c>
      <c r="AF35" s="277">
        <f>S35/stab.data!$U$17</f>
        <v>0</v>
      </c>
      <c r="AG35" s="277">
        <f>T35/stab.data!$U$18</f>
        <v>0</v>
      </c>
      <c r="AH35" s="277">
        <f t="shared" si="105"/>
        <v>1.4775918761240006</v>
      </c>
      <c r="AI35" s="277">
        <f t="shared" si="106"/>
        <v>0.15349386562065878</v>
      </c>
      <c r="AJ35" s="278">
        <f t="shared" si="107"/>
        <v>6.062201411202814</v>
      </c>
      <c r="AK35" s="278">
        <f t="shared" si="89"/>
        <v>0.28960676197404317</v>
      </c>
      <c r="AL35" s="278">
        <f t="shared" si="90"/>
        <v>2.366040759303599</v>
      </c>
      <c r="AM35" s="278">
        <f t="shared" si="91"/>
        <v>0</v>
      </c>
      <c r="AN35" s="278">
        <f t="shared" si="92"/>
        <v>1.7401245798292899</v>
      </c>
      <c r="AO35" s="278">
        <f t="shared" si="93"/>
        <v>2.7285927490657044E-2</v>
      </c>
      <c r="AP35" s="278">
        <f t="shared" si="94"/>
        <v>2.5147405601995954</v>
      </c>
      <c r="AQ35" s="278">
        <f t="shared" si="95"/>
        <v>1.5657381670402706</v>
      </c>
      <c r="AR35" s="278">
        <f t="shared" si="96"/>
        <v>0.70124736396927778</v>
      </c>
      <c r="AS35" s="278">
        <f t="shared" si="97"/>
        <v>0.14757680173525364</v>
      </c>
      <c r="AT35" s="278">
        <f t="shared" si="98"/>
        <v>0</v>
      </c>
      <c r="AU35" s="278">
        <f t="shared" si="99"/>
        <v>0</v>
      </c>
      <c r="AV35" s="277">
        <f t="shared" si="108"/>
        <v>15.414562332744801</v>
      </c>
      <c r="AW35" s="277">
        <f t="shared" si="15"/>
        <v>1.9322355303160008</v>
      </c>
      <c r="AX35" s="277">
        <f>IF(SUM(I35:T35)&lt;90," ",CO35*AH35*stab.data!$U$20/13/2)</f>
        <v>8.6219315929195393</v>
      </c>
      <c r="AY35" s="277">
        <f>IF(SUM(I35:T35)&lt;90," ",CQ35*AH35*stab.data!$U$11/13)</f>
        <v>6.4518759075352108</v>
      </c>
      <c r="AZ35" s="277">
        <f t="shared" si="109"/>
        <v>0</v>
      </c>
      <c r="BA35" s="279">
        <f t="shared" si="17"/>
        <v>99.726043030770754</v>
      </c>
      <c r="BB35" s="280">
        <f>IF(SUM(I35:T35)&lt;90," ",EXP('eq. coef.'!$C$104+'eq. coef.'!$C$105*'Amp-TB2 calc'!AJ35+'eq. coef.'!$C$106*'Amp-TB2 calc'!AK35+'eq. coef.'!$C$107*'Amp-TB2 calc'!AL35+'eq. coef.'!$C$108*'Amp-TB2 calc'!AN35+'eq. coef.'!$C$109*'Amp-TB2 calc'!AP35+'eq. coef.'!$C$110*'Amp-TB2 calc'!AQ35+'eq. coef.'!$C$111*'Amp-TB2 calc'!AR35+'eq. coef.'!$C$112*'Amp-TB2 calc'!AS35))</f>
        <v>972.98483479936795</v>
      </c>
      <c r="BC35" s="281">
        <f>IF(SUM(I35:T35)&lt;90," ",EXP('eq. coef.'!$C$176+'eq. coef.'!$C$177*'Amp-TB2 calc'!AJ35+'eq. coef.'!$C$178*'Amp-TB2 calc'!AK35+'eq. coef.'!$C$179*'Amp-TB2 calc'!AL35+'eq. coef.'!$C$180*'Amp-TB2 calc'!AN35+'eq. coef.'!$C$181*'Amp-TB2 calc'!AP35+'eq. coef.'!$C$182*'Amp-TB2 calc'!AQ35+'eq. coef.'!$C$183*'Amp-TB2 calc'!AR35+'eq. coef.'!$C$184*'Amp-TB2 calc'!AS35))</f>
        <v>562.29902129207608</v>
      </c>
      <c r="BD35" s="281">
        <f>IF(SUM(I35:T35)&lt;90," ",('eq. coef.'!$C$234+'eq. coef.'!$C$235*'Amp-TB2 calc'!AJ35+'eq. coef.'!$C$236*'Amp-TB2 calc'!AK35+'eq. coef.'!$C$237*'Amp-TB2 calc'!AL35+'eq. coef.'!$C$238*'Amp-TB2 calc'!AN35+'eq. coef.'!$C$239*'Amp-TB2 calc'!AP35+'eq. coef.'!$C$240*'Amp-TB2 calc'!AQ35+'eq. coef.'!$C$241*'Amp-TB2 calc'!AR35+'eq. coef.'!$C$242*'Amp-TB2 calc'!AS35))</f>
        <v>515.96402493786968</v>
      </c>
      <c r="BE35" s="281">
        <f>IF(SUM(I35:T35)&lt;90," ",('eq. coef.'!$C$270+'eq. coef.'!$C$271*'Amp-TB2 calc'!AJ35+'eq. coef.'!$C$272*'Amp-TB2 calc'!AK35+'eq. coef.'!$C$273*'Amp-TB2 calc'!AL35+'eq. coef.'!$C$274*'Amp-TB2 calc'!AN35+'eq. coef.'!$C$275*'Amp-TB2 calc'!AP35+'eq. coef.'!$C$276*'Amp-TB2 calc'!AQ35+'eq. coef.'!$C$277*'Amp-TB2 calc'!AR35+'eq. coef.'!$C$278*'Amp-TB2 calc'!AS35))</f>
        <v>974.7650913719965</v>
      </c>
      <c r="BF35" s="281">
        <f>IF(SUM(I35:T35)&lt;90," ",EXP('eq. coef.'!$C$328+'eq. coef.'!$C$329*'Amp-TB2 calc'!AJ35+'eq. coef.'!$C$330*'Amp-TB2 calc'!AK35+'eq. coef.'!$C$331*'Amp-TB2 calc'!AL35+'eq. coef.'!$C$332*'Amp-TB2 calc'!AN35+'eq. coef.'!$C$333*'Amp-TB2 calc'!AP35+'eq. coef.'!$C$334*'Amp-TB2 calc'!AQ35+'eq. coef.'!$C$335*'Amp-TB2 calc'!AR35+'eq. coef.'!$C$336*'Amp-TB2 calc'!AS35))</f>
        <v>1015.8110753022776</v>
      </c>
      <c r="BG35" s="282" t="str">
        <f t="shared" si="56"/>
        <v>ok</v>
      </c>
      <c r="BH35" s="385" t="str">
        <f t="shared" si="57"/>
        <v>ok</v>
      </c>
      <c r="BI35" s="385" t="str">
        <f t="shared" si="58"/>
        <v>ok</v>
      </c>
      <c r="BJ35" s="281">
        <f t="shared" si="18"/>
        <v>4.3067506610792279</v>
      </c>
      <c r="BK35" s="283">
        <f t="shared" si="19"/>
        <v>-4.4015321689716273E-2</v>
      </c>
      <c r="BL35" s="281">
        <f t="shared" si="20"/>
        <v>412.46607007992043</v>
      </c>
      <c r="BM35" s="284" t="str">
        <f t="shared" si="21"/>
        <v>OK</v>
      </c>
      <c r="BN35" s="285">
        <f>IF(SUM(I35:T35)&lt;90," ",'eq. coef.'!$C$360+'eq. coef.'!$C$361*'Amp-TB2 calc'!AJ35+'eq. coef.'!$C$362*'Amp-TB2 calc'!AK35+'eq. coef.'!$C$363*'Amp-TB2 calc'!AL35+'eq. coef.'!$C$364*'Amp-TB2 calc'!AN35+'eq. coef.'!$C$365*'Amp-TB2 calc'!AP35+'eq. coef.'!$C$366*'Amp-TB2 calc'!AQ35+'eq. coef.'!$C$367*'Amp-TB2 calc'!AR35+'eq. coef.'!$C$368*'Amp-TB2 calc'!AS35+'eq. coef.'!$C$369*LN(BQ35))</f>
        <v>993.64643626748318</v>
      </c>
      <c r="BO35" s="286">
        <f t="shared" si="22"/>
        <v>43.646436267483182</v>
      </c>
      <c r="BP35" s="286">
        <f t="shared" si="110"/>
        <v>1905.0113988514713</v>
      </c>
      <c r="BQ35" s="287">
        <f t="shared" si="59"/>
        <v>1015.8110753022776</v>
      </c>
      <c r="BR35" s="281" t="str">
        <f t="shared" si="24"/>
        <v>P1e</v>
      </c>
      <c r="BS35" s="283">
        <f t="shared" si="25"/>
        <v>1.5811075302277573</v>
      </c>
      <c r="BT35" s="283">
        <f t="shared" si="111"/>
        <v>1.5811075302277573</v>
      </c>
      <c r="BU35" s="283">
        <f t="shared" si="112"/>
        <v>2.4999010221429185</v>
      </c>
      <c r="BV35" s="281">
        <f t="shared" si="28"/>
        <v>15.811075302277573</v>
      </c>
      <c r="BW35" s="288"/>
      <c r="BX35" s="289">
        <f>IF(SUM(I35:T35)&lt;90," ",'eq. coef.'!$B$1128*'Amp-TB2 calc'!CH35+'eq. coef.'!$B$1129*'Amp-TB2 calc'!CL35+'eq. coef.'!$B$1130*'Amp-TB2 calc'!CM35+'eq. coef.'!$B$1131*'Amp-TB2 calc'!CO35+'eq. coef.'!$B$1132*'Amp-TB2 calc'!CP35+'eq. coef.'!$B$1133*'Amp-TB2 calc'!CQ35+'eq. coef.'!$B$1134*'Amp-TB2 calc'!CR35+'eq. coef.'!$B$1135*'Amp-TB2 calc'!CU35+'eq. coef.'!$B$1135*'Amp-TB2 calc'!CY35+'eq. coef.'!$B$1137*'Amp-TB2 calc'!CZ35)</f>
        <v>0.49736514405248844</v>
      </c>
      <c r="BY35" s="290"/>
      <c r="BZ35" s="291"/>
      <c r="CA35" s="290">
        <f t="shared" si="29"/>
        <v>-9.5581020057804196</v>
      </c>
      <c r="CB35" s="289">
        <f>IF(SUM(I35:T35)&lt;90," ",EXP('eq. coef.'!$B$1156*'Amp-TB2 calc'!CH35+'eq. coef.'!$B$1157*'Amp-TB2 calc'!CL35+'eq. coef.'!$B$1158*'Amp-TB2 calc'!CM35+'eq. coef.'!$B$1159*'Amp-TB2 calc'!CO35+'eq. coef.'!$B$1160*'Amp-TB2 calc'!CP35+'eq. coef.'!$B$1161*'Amp-TB2 calc'!CQ35+'eq. coef.'!$B$1162*'Amp-TB2 calc'!CR35+'eq. coef.'!$B$1163*'Amp-TB2 calc'!CU35+'eq. coef.'!$B$1164*'Amp-TB2 calc'!CY35+'eq. coef.'!$B$1165*'Amp-TB2 calc'!CZ35))</f>
        <v>6.0884428742975922</v>
      </c>
      <c r="CC35" s="283"/>
      <c r="CD35" s="283"/>
      <c r="CE35" s="282" t="str">
        <f t="shared" si="30"/>
        <v>calc-alkaline</v>
      </c>
      <c r="CF35" s="282" t="str">
        <f t="shared" si="31"/>
        <v>Tschermakitic pargasite</v>
      </c>
      <c r="CG35" s="278">
        <f t="shared" si="60"/>
        <v>6.062201411202814</v>
      </c>
      <c r="CH35" s="278">
        <f t="shared" si="61"/>
        <v>1.937798588797186</v>
      </c>
      <c r="CI35" s="278">
        <f t="shared" si="32"/>
        <v>0</v>
      </c>
      <c r="CJ35" s="278">
        <f t="shared" si="33"/>
        <v>8</v>
      </c>
      <c r="CK35" s="278"/>
      <c r="CL35" s="278">
        <f t="shared" si="34"/>
        <v>0.428242170506413</v>
      </c>
      <c r="CM35" s="278">
        <f t="shared" si="35"/>
        <v>0.28960676197404317</v>
      </c>
      <c r="CN35" s="278">
        <f t="shared" si="36"/>
        <v>0</v>
      </c>
      <c r="CO35" s="278">
        <f t="shared" si="62"/>
        <v>0.95004239455762018</v>
      </c>
      <c r="CP35" s="278">
        <f t="shared" si="37"/>
        <v>2.5147405601995954</v>
      </c>
      <c r="CQ35" s="278">
        <f t="shared" si="63"/>
        <v>0.79008218527166973</v>
      </c>
      <c r="CR35" s="278">
        <f t="shared" si="38"/>
        <v>2.7285927490657044E-2</v>
      </c>
      <c r="CS35" s="278">
        <f t="shared" si="39"/>
        <v>4.9999999999999982</v>
      </c>
      <c r="CT35" s="278"/>
      <c r="CU35" s="278">
        <f t="shared" si="40"/>
        <v>1.5657381670402706</v>
      </c>
      <c r="CV35" s="278">
        <f t="shared" si="41"/>
        <v>0.43426183295972942</v>
      </c>
      <c r="CW35" s="278">
        <f t="shared" si="42"/>
        <v>2</v>
      </c>
      <c r="CX35" s="278"/>
      <c r="CY35" s="278">
        <f t="shared" si="43"/>
        <v>0.26698553100954836</v>
      </c>
      <c r="CZ35" s="278">
        <f t="shared" si="44"/>
        <v>0.14757680173525364</v>
      </c>
      <c r="DA35" s="278">
        <f t="shared" si="45"/>
        <v>0.41456233274480203</v>
      </c>
      <c r="DB35" s="278"/>
      <c r="DC35" s="278">
        <f t="shared" si="46"/>
        <v>2</v>
      </c>
      <c r="DD35" s="278">
        <f t="shared" si="47"/>
        <v>0</v>
      </c>
      <c r="DE35" s="278">
        <f t="shared" si="48"/>
        <v>0</v>
      </c>
      <c r="DF35" s="278">
        <f t="shared" si="49"/>
        <v>2</v>
      </c>
      <c r="DG35" s="283">
        <f t="shared" si="113"/>
        <v>45.04995760544238</v>
      </c>
      <c r="DH35" s="283"/>
      <c r="DI35" s="277">
        <f t="shared" si="51"/>
        <v>0.76093054117521075</v>
      </c>
      <c r="DJ35" s="277">
        <f t="shared" si="52"/>
        <v>0.59102708956423555</v>
      </c>
      <c r="DK35" s="277">
        <f t="shared" si="53"/>
        <v>0.18099526342583308</v>
      </c>
      <c r="DL35" s="278">
        <f t="shared" si="54"/>
        <v>2.366040759303599</v>
      </c>
      <c r="DM35" s="366"/>
    </row>
    <row r="36" spans="1:117" s="142" customFormat="1" x14ac:dyDescent="0.25">
      <c r="A36" s="253" t="s">
        <v>521</v>
      </c>
      <c r="B36" s="249" t="s">
        <v>79</v>
      </c>
      <c r="C36" s="249">
        <v>1050</v>
      </c>
      <c r="D36" s="249">
        <v>700</v>
      </c>
      <c r="E36" s="254"/>
      <c r="F36" s="254"/>
      <c r="G36" s="254"/>
      <c r="H36" s="254"/>
      <c r="I36" s="234">
        <v>40.11</v>
      </c>
      <c r="J36" s="141">
        <v>5.47</v>
      </c>
      <c r="K36" s="141">
        <v>14.56</v>
      </c>
      <c r="L36" s="141"/>
      <c r="M36" s="141">
        <v>10.49</v>
      </c>
      <c r="N36" s="141">
        <v>0.15</v>
      </c>
      <c r="O36" s="141">
        <v>13.25</v>
      </c>
      <c r="P36" s="141">
        <v>11.12</v>
      </c>
      <c r="Q36" s="141">
        <v>2.69</v>
      </c>
      <c r="R36" s="141">
        <v>0.76</v>
      </c>
      <c r="S36" s="141"/>
      <c r="T36" s="141"/>
      <c r="U36" s="276">
        <f t="shared" si="104"/>
        <v>98.600000000000009</v>
      </c>
      <c r="V36" s="277">
        <f>I36/stab.data!$U$7</f>
        <v>0.66756540842820045</v>
      </c>
      <c r="W36" s="277">
        <f>J36/stab.data!$U$8</f>
        <v>6.846228941900924E-2</v>
      </c>
      <c r="X36" s="277">
        <f>K36*2/stab.data!$U$9</f>
        <v>0.28559939584743188</v>
      </c>
      <c r="Y36" s="277">
        <f>L36*2/stab.data!$U$10</f>
        <v>0</v>
      </c>
      <c r="Z36" s="277">
        <f>M36/stab.data!$U$11</f>
        <v>0.14600673663112768</v>
      </c>
      <c r="AA36" s="277">
        <f>N36/stab.data!$U$12</f>
        <v>2.1145523492676599E-3</v>
      </c>
      <c r="AB36" s="277">
        <f>O36/stab.data!$U$13</f>
        <v>0.32875148868598647</v>
      </c>
      <c r="AC36" s="277">
        <f>P36/stab.data!$U$14</f>
        <v>0.19829169564364554</v>
      </c>
      <c r="AD36" s="277">
        <f>Q36*2/stab.data!$U$15</f>
        <v>8.6803594765969119E-2</v>
      </c>
      <c r="AE36" s="277">
        <f>R36*2/stab.data!$U$16</f>
        <v>1.6136737618769575E-2</v>
      </c>
      <c r="AF36" s="277">
        <f>S36/stab.data!$U$17</f>
        <v>0</v>
      </c>
      <c r="AG36" s="277">
        <f>T36/stab.data!$U$18</f>
        <v>0</v>
      </c>
      <c r="AH36" s="277">
        <f t="shared" si="105"/>
        <v>1.4984998713610231</v>
      </c>
      <c r="AI36" s="277">
        <f t="shared" si="106"/>
        <v>0.15868996706916552</v>
      </c>
      <c r="AJ36" s="278">
        <f t="shared" si="107"/>
        <v>5.7913587284358137</v>
      </c>
      <c r="AK36" s="278">
        <f t="shared" si="89"/>
        <v>0.59393382639316639</v>
      </c>
      <c r="AL36" s="278">
        <f t="shared" si="90"/>
        <v>2.4776726491437362</v>
      </c>
      <c r="AM36" s="278">
        <f t="shared" si="91"/>
        <v>0</v>
      </c>
      <c r="AN36" s="278">
        <f t="shared" si="92"/>
        <v>1.2666584845821229</v>
      </c>
      <c r="AO36" s="278">
        <f t="shared" si="93"/>
        <v>1.8344466399928573E-2</v>
      </c>
      <c r="AP36" s="278">
        <f t="shared" si="94"/>
        <v>2.852031845045234</v>
      </c>
      <c r="AQ36" s="278">
        <f t="shared" si="95"/>
        <v>1.7202484248637899</v>
      </c>
      <c r="AR36" s="278">
        <f t="shared" si="96"/>
        <v>0.75305093682302349</v>
      </c>
      <c r="AS36" s="278">
        <f t="shared" si="97"/>
        <v>0.13999172976469629</v>
      </c>
      <c r="AT36" s="278">
        <f t="shared" si="98"/>
        <v>0</v>
      </c>
      <c r="AU36" s="278">
        <f t="shared" si="99"/>
        <v>0</v>
      </c>
      <c r="AV36" s="277">
        <f t="shared" si="108"/>
        <v>15.613291091451513</v>
      </c>
      <c r="AW36" s="277">
        <f t="shared" ref="AW36:AW67" si="116">IF(SUM(I36:T36)&lt;90," ",(2-AT36-AU36)*AH36*17/13/2)</f>
        <v>1.9595767548567227</v>
      </c>
      <c r="AX36" s="277">
        <f>IF(SUM(I36:T36)&lt;90," ",CO36*AH36*stab.data!$U$20/13/2)</f>
        <v>3.8490243692694004</v>
      </c>
      <c r="AY36" s="277">
        <f>IF(SUM(I36:T36)&lt;90," ",CQ36*AH36*stab.data!$U$11/13)</f>
        <v>7.0265987458963943</v>
      </c>
      <c r="AZ36" s="277">
        <f t="shared" si="109"/>
        <v>0</v>
      </c>
      <c r="BA36" s="279">
        <f t="shared" ref="BA36:BA67" si="117">IF(SUM(I36:T36)&lt;90," ",SUM(I36:T36)-M36+AW36+AX36+AY36+AZ36)</f>
        <v>100.94519987002253</v>
      </c>
      <c r="BB36" s="280">
        <f>IF(SUM(I36:T36)&lt;90," ",EXP('eq. coef.'!$C$104+'eq. coef.'!$C$105*'Amp-TB2 calc'!AJ36+'eq. coef.'!$C$106*'Amp-TB2 calc'!AK36+'eq. coef.'!$C$107*'Amp-TB2 calc'!AL36+'eq. coef.'!$C$108*'Amp-TB2 calc'!AN36+'eq. coef.'!$C$109*'Amp-TB2 calc'!AP36+'eq. coef.'!$C$110*'Amp-TB2 calc'!AQ36+'eq. coef.'!$C$111*'Amp-TB2 calc'!AR36+'eq. coef.'!$C$112*'Amp-TB2 calc'!AS36))</f>
        <v>845.98873440884029</v>
      </c>
      <c r="BC36" s="281">
        <f>IF(SUM(I36:T36)&lt;90," ",EXP('eq. coef.'!$C$176+'eq. coef.'!$C$177*'Amp-TB2 calc'!AJ36+'eq. coef.'!$C$178*'Amp-TB2 calc'!AK36+'eq. coef.'!$C$179*'Amp-TB2 calc'!AL36+'eq. coef.'!$C$180*'Amp-TB2 calc'!AN36+'eq. coef.'!$C$181*'Amp-TB2 calc'!AP36+'eq. coef.'!$C$182*'Amp-TB2 calc'!AQ36+'eq. coef.'!$C$183*'Amp-TB2 calc'!AR36+'eq. coef.'!$C$184*'Amp-TB2 calc'!AS36))</f>
        <v>706.44727040613543</v>
      </c>
      <c r="BD36" s="281">
        <f>IF(SUM(I36:T36)&lt;90," ",('eq. coef.'!$C$234+'eq. coef.'!$C$235*'Amp-TB2 calc'!AJ36+'eq. coef.'!$C$236*'Amp-TB2 calc'!AK36+'eq. coef.'!$C$237*'Amp-TB2 calc'!AL36+'eq. coef.'!$C$238*'Amp-TB2 calc'!AN36+'eq. coef.'!$C$239*'Amp-TB2 calc'!AP36+'eq. coef.'!$C$240*'Amp-TB2 calc'!AQ36+'eq. coef.'!$C$241*'Amp-TB2 calc'!AR36+'eq. coef.'!$C$242*'Amp-TB2 calc'!AS36))</f>
        <v>603.71609204358083</v>
      </c>
      <c r="BE36" s="281">
        <f>IF(SUM(I36:T36)&lt;90," ",('eq. coef.'!$C$270+'eq. coef.'!$C$271*'Amp-TB2 calc'!AJ36+'eq. coef.'!$C$272*'Amp-TB2 calc'!AK36+'eq. coef.'!$C$273*'Amp-TB2 calc'!AL36+'eq. coef.'!$C$274*'Amp-TB2 calc'!AN36+'eq. coef.'!$C$275*'Amp-TB2 calc'!AP36+'eq. coef.'!$C$276*'Amp-TB2 calc'!AQ36+'eq. coef.'!$C$277*'Amp-TB2 calc'!AR36+'eq. coef.'!$C$278*'Amp-TB2 calc'!AS36))</f>
        <v>866.797116460231</v>
      </c>
      <c r="BF36" s="281">
        <f>IF(SUM(I36:T36)&lt;90," ",EXP('eq. coef.'!$C$328+'eq. coef.'!$C$329*'Amp-TB2 calc'!AJ36+'eq. coef.'!$C$330*'Amp-TB2 calc'!AK36+'eq. coef.'!$C$331*'Amp-TB2 calc'!AL36+'eq. coef.'!$C$332*'Amp-TB2 calc'!AN36+'eq. coef.'!$C$333*'Amp-TB2 calc'!AP36+'eq. coef.'!$C$334*'Amp-TB2 calc'!AQ36+'eq. coef.'!$C$335*'Amp-TB2 calc'!AR36+'eq. coef.'!$C$336*'Amp-TB2 calc'!AS36))</f>
        <v>777.11067889185858</v>
      </c>
      <c r="BG36" s="282" t="str">
        <f t="shared" si="56"/>
        <v>ok</v>
      </c>
      <c r="BH36" s="385" t="str">
        <f t="shared" si="57"/>
        <v>ok</v>
      </c>
      <c r="BI36" s="385" t="str">
        <f t="shared" si="58"/>
        <v>ok</v>
      </c>
      <c r="BJ36" s="281">
        <f t="shared" ref="BJ36:BJ67" si="118">IF(SUM(I36:T36)&lt;90," ",ABS(BB36-BQ36)/(BB36+BQ36)*200)</f>
        <v>14.005686208152907</v>
      </c>
      <c r="BK36" s="283">
        <f t="shared" ref="BK36:BK67" si="119">IF(SUM(I36:T36)&lt;90," ",(BB36-BF36)/BB36)</f>
        <v>8.141722544935813E-2</v>
      </c>
      <c r="BL36" s="281">
        <f t="shared" ref="BL36:BL67" si="120">IF(SUM(I36:T36)&lt;90," ",BE36-BC36)</f>
        <v>160.34984605409556</v>
      </c>
      <c r="BM36" s="284" t="str">
        <f t="shared" ref="BM36:BM68" si="121">IF(SUM(I36:T36)&lt;90," ",IF(BG36="low Total","WRONG",IF(BG36="high Total","WRONG",IF(BG36="unbalanced","WRONG",IF(BG36="low-Mg","WRONG",IF(BG36="low-Ca","WRONG",IF(BG36="high-Ca","WRONG",IF(BJ36&gt;60,"WRONG",IF(BG36="low-B cations","WRONG","OK")))))))))</f>
        <v>OK</v>
      </c>
      <c r="BN36" s="285">
        <f>IF(SUM(I36:T36)&lt;90," ",'eq. coef.'!$C$360+'eq. coef.'!$C$361*'Amp-TB2 calc'!AJ36+'eq. coef.'!$C$362*'Amp-TB2 calc'!AK36+'eq. coef.'!$C$363*'Amp-TB2 calc'!AL36+'eq. coef.'!$C$364*'Amp-TB2 calc'!AN36+'eq. coef.'!$C$365*'Amp-TB2 calc'!AP36+'eq. coef.'!$C$366*'Amp-TB2 calc'!AQ36+'eq. coef.'!$C$367*'Amp-TB2 calc'!AR36+'eq. coef.'!$C$368*'Amp-TB2 calc'!AS36+'eq. coef.'!$C$369*LN(BQ36))</f>
        <v>1067.5729910014099</v>
      </c>
      <c r="BO36" s="286">
        <f t="shared" ref="BO36:BO67" si="122">IF(SUM(I36:T36)&lt;90," ",BN36-C36)</f>
        <v>17.572991001409946</v>
      </c>
      <c r="BP36" s="286">
        <f t="shared" si="110"/>
        <v>308.81001273563493</v>
      </c>
      <c r="BQ36" s="287">
        <f t="shared" ref="BQ36:BQ67" si="123">IF(SUM(I36:T36)&lt;90," ",IF(BC36&lt;335,BC36,IF(BC36&lt;399,AVERAGE(BC36:BD36),IF(BD36&lt;415,BD36,IF(BE36&lt;470,BD36,IF(BK36&gt;0.22,AVERAGE(BD36:BE36),IF(BL36&gt;350,BF36,IF(BL36&gt;210,BE36,IF(BL36&lt;75,BD36,IF(BK36&lt;-0.2,AVERAGE(BC36:BD36),IF(BK36&gt;0.05,AVERAGE(BD36:BE36),BB36)))))))))))</f>
        <v>735.25660425190586</v>
      </c>
      <c r="BR36" s="281" t="str">
        <f t="shared" ref="BR36:BR67" si="124">IF(SUM(I36:T36)&lt;90," ",IF(BQ36=BB36,"P1a",IF(BQ36=BC36,"P1b",IF(BQ36=BD36,"P1c",IF(BQ36=BE36,"P1d",IF(BQ36=BF36,"P1e",IF(BQ36=AVERAGE(BC36:BD36),"P1b_c","P1c_d")))))))</f>
        <v>P1c_d</v>
      </c>
      <c r="BS36" s="283">
        <f t="shared" ref="BS36:BS67" si="125">IF(SUM(I36:T36)&lt;90," ",(BQ36-D36)*100/D36)</f>
        <v>5.0366577502722647</v>
      </c>
      <c r="BT36" s="283">
        <f t="shared" si="111"/>
        <v>5.0366577502722647</v>
      </c>
      <c r="BU36" s="283">
        <f t="shared" si="112"/>
        <v>25.36792129337767</v>
      </c>
      <c r="BV36" s="281">
        <f t="shared" ref="BV36:BV67" si="126">IF(SUM(I36:T36)&lt;90," ",BQ36-D36)</f>
        <v>35.256604251905856</v>
      </c>
      <c r="BW36" s="288"/>
      <c r="BX36" s="289">
        <f>IF(SUM(I36:T36)&lt;90," ",'eq. coef.'!$B$1128*'Amp-TB2 calc'!CH36+'eq. coef.'!$B$1129*'Amp-TB2 calc'!CL36+'eq. coef.'!$B$1130*'Amp-TB2 calc'!CM36+'eq. coef.'!$B$1131*'Amp-TB2 calc'!CO36+'eq. coef.'!$B$1132*'Amp-TB2 calc'!CP36+'eq. coef.'!$B$1133*'Amp-TB2 calc'!CQ36+'eq. coef.'!$B$1134*'Amp-TB2 calc'!CR36+'eq. coef.'!$B$1135*'Amp-TB2 calc'!CU36+'eq. coef.'!$B$1135*'Amp-TB2 calc'!CY36+'eq. coef.'!$B$1137*'Amp-TB2 calc'!CZ36)</f>
        <v>-0.72287464723757955</v>
      </c>
      <c r="BY36" s="290"/>
      <c r="BZ36" s="291"/>
      <c r="CA36" s="290">
        <f t="shared" ref="CA36:CA67" si="127">IF(SUM(I36:T36)&lt;90," ",-25018.7/(BN36+273.15) + 12.981 + 0.046*(BQ36*10- 1)/(BN36+273.15) + -0.5117*LN(BN36+273.15)+BX36)</f>
        <v>-9.8349803703696921</v>
      </c>
      <c r="CB36" s="289">
        <f>IF(SUM(I36:T36)&lt;90," ",EXP('eq. coef.'!$B$1156*'Amp-TB2 calc'!CH36+'eq. coef.'!$B$1157*'Amp-TB2 calc'!CL36+'eq. coef.'!$B$1158*'Amp-TB2 calc'!CM36+'eq. coef.'!$B$1159*'Amp-TB2 calc'!CO36+'eq. coef.'!$B$1160*'Amp-TB2 calc'!CP36+'eq. coef.'!$B$1161*'Amp-TB2 calc'!CQ36+'eq. coef.'!$B$1162*'Amp-TB2 calc'!CR36+'eq. coef.'!$B$1163*'Amp-TB2 calc'!CU36+'eq. coef.'!$B$1164*'Amp-TB2 calc'!CY36+'eq. coef.'!$B$1165*'Amp-TB2 calc'!CZ36))</f>
        <v>3.5418275811006845</v>
      </c>
      <c r="CC36" s="283"/>
      <c r="CD36" s="283"/>
      <c r="CE36" s="282" t="str">
        <f t="shared" ref="CE36:CE67" si="128">IF(SUM(I36:T36)&lt;90," ",IF(CZ36&gt;-0.1857*CH36 + 0.5569,"alkaline",IF(CZ36&gt;-0.0448*CH36 + 0.2793,"alkaline","calc-alkaline")))</f>
        <v>calc-alkaline</v>
      </c>
      <c r="CF36" s="282" t="str">
        <f t="shared" ref="CF36:CF67" si="129">IF(SUM(I36:T36)&lt;90," ",IF(CU36&lt;1.5,"low-Ca",IF(DI36&lt;0.5,"low-Mg",IF(CG36&gt;=6.5,"Mg-hornblende",IF(CM36&gt;0.5,"kaersutite",IF(DA36&lt;0.5,"Tschermakitic pargasite",IF(CO36&gt;CL36,"Mg-hastingsite","Pargasite")))))))</f>
        <v>kaersutite</v>
      </c>
      <c r="CG36" s="278">
        <f t="shared" ref="CG36:CG67" si="130">IF(SUM(I36:T36)&lt;90," ",AJ36)</f>
        <v>5.7913587284358137</v>
      </c>
      <c r="CH36" s="278">
        <f t="shared" ref="CH36:CH67" si="131">IF(SUM(I36:T36)&lt;90," ",IF(AJ36+AL36&gt;8,8-AJ36,AL36))</f>
        <v>2.2086412715641863</v>
      </c>
      <c r="CI36" s="278">
        <f t="shared" ref="CI36:CI67" si="132">IF(SUM(I36:T36)&lt;90," ",IF(CG36+CH36&lt;8,8-CG36-CH36,0))</f>
        <v>0</v>
      </c>
      <c r="CJ36" s="278">
        <f t="shared" ref="CJ36:CJ67" si="133">IF(SUM(I36:T36)&lt;90," ",SUM(CG36:CI36))</f>
        <v>8</v>
      </c>
      <c r="CK36" s="278"/>
      <c r="CL36" s="278">
        <f t="shared" ref="CL36:CL67" si="134">IF(SUM(I36:T36)&lt;90," ",AL36-CH36)</f>
        <v>0.26903137757954987</v>
      </c>
      <c r="CM36" s="278">
        <f t="shared" ref="CM36:CM67" si="135">IF(SUM(I36:T36)&lt;90," ",AK36-CI36)</f>
        <v>0.59393382639316639</v>
      </c>
      <c r="CN36" s="278">
        <f t="shared" ref="CN36:CN67" si="136">IF(SUM(I36:T36)&lt;90," ",AM36)</f>
        <v>0</v>
      </c>
      <c r="CO36" s="278">
        <f t="shared" ref="CO36:CO67" si="137">IF(SUM(I36:T36)&lt;90," ",IF(DG36&gt;46,0,46-DG36))</f>
        <v>0.41820272488300247</v>
      </c>
      <c r="CP36" s="278">
        <f t="shared" ref="CP36:CP67" si="138">IF(SUM(I36:T36)&lt;90," ",AP36)</f>
        <v>2.852031845045234</v>
      </c>
      <c r="CQ36" s="278">
        <f t="shared" ref="CQ36:CQ67" si="139">IF(SUM(I36:T36)&lt;90," ",AN36-CO36)</f>
        <v>0.84845575969912046</v>
      </c>
      <c r="CR36" s="278">
        <f t="shared" ref="CR36:CR67" si="140">IF(SUM(I36:T36)&lt;90," ",AO36)</f>
        <v>1.8344466399928573E-2</v>
      </c>
      <c r="CS36" s="278">
        <f t="shared" ref="CS36:CS67" si="141">IF(SUM(I36:T36)&lt;90," ",SUM(CL36:CR36))</f>
        <v>5.0000000000000009</v>
      </c>
      <c r="CT36" s="278"/>
      <c r="CU36" s="278">
        <f t="shared" ref="CU36:CU67" si="142">IF(SUM(I36:T36)&lt;90," ",AQ36)</f>
        <v>1.7202484248637899</v>
      </c>
      <c r="CV36" s="278">
        <f t="shared" ref="CV36:CV67" si="143">IF(SUM(I36:T36)&lt;90," ",IF(2-CU36&lt;=AR36,2-CU36,AR36))</f>
        <v>0.27975157513621007</v>
      </c>
      <c r="CW36" s="278">
        <f t="shared" ref="CW36:CW67" si="144">IF(SUM(I36:T36)&lt;90," ",SUM(CU36:CV36))</f>
        <v>2</v>
      </c>
      <c r="CX36" s="278"/>
      <c r="CY36" s="278">
        <f t="shared" ref="CY36:CY67" si="145">IF(SUM(I36:T36)&lt;90," ",AR36-CV36)</f>
        <v>0.47329936168681341</v>
      </c>
      <c r="CZ36" s="278">
        <f t="shared" ref="CZ36:CZ67" si="146">IF(SUM(I36:T36)&lt;90," ",AS36)</f>
        <v>0.13999172976469629</v>
      </c>
      <c r="DA36" s="278">
        <f t="shared" ref="DA36:DA67" si="147">IF(SUM(I36:T36)&lt;90," ",SUM(CY36:CZ36))</f>
        <v>0.61329109145150973</v>
      </c>
      <c r="DB36" s="278"/>
      <c r="DC36" s="278">
        <f t="shared" ref="DC36:DC67" si="148">IF(SUM(I36:T36)&lt;90," ",2-DD36-DE36)</f>
        <v>2</v>
      </c>
      <c r="DD36" s="278">
        <f t="shared" ref="DD36:DD67" si="149">IF(SUM(I36:T36)&lt;90," ",AT36)</f>
        <v>0</v>
      </c>
      <c r="DE36" s="278">
        <f t="shared" ref="DE36:DE67" si="150">IF(SUM(I36:T36)&lt;90," ",AU36)</f>
        <v>0</v>
      </c>
      <c r="DF36" s="278">
        <f t="shared" ref="DF36:DF67" si="151">IF(SUM(I36:T36)&lt;90," ",SUM(DC36:DE36))</f>
        <v>2</v>
      </c>
      <c r="DG36" s="283">
        <f t="shared" si="113"/>
        <v>45.581797275116998</v>
      </c>
      <c r="DH36" s="283"/>
      <c r="DI36" s="277">
        <f t="shared" ref="DI36:DI67" si="152">IF(SUM(I36:T36)&lt;90," ",CP36/(CP36+CQ36))</f>
        <v>0.77071784847723179</v>
      </c>
      <c r="DJ36" s="277">
        <f t="shared" ref="DJ36:DJ67" si="153">IF(SUM(I36:T36)&lt;90," ",CP36/(CP36+CO36+CQ36))</f>
        <v>0.69246085934877133</v>
      </c>
      <c r="DK36" s="277">
        <f t="shared" ref="DK36:DK67" si="154">IF(SUM(I36:T36)&lt;90," ",CL36/(CL36+CH36))</f>
        <v>0.10858229301297125</v>
      </c>
      <c r="DL36" s="278">
        <f t="shared" ref="DL36:DL67" si="155">IF(SUM(I36:T36)&lt;90," ",CL36+CH36)</f>
        <v>2.4776726491437362</v>
      </c>
      <c r="DM36" s="366"/>
    </row>
    <row r="37" spans="1:117" s="142" customFormat="1" x14ac:dyDescent="0.25">
      <c r="A37" s="253" t="s">
        <v>527</v>
      </c>
      <c r="B37" s="249">
        <v>1923</v>
      </c>
      <c r="C37" s="249">
        <v>1050</v>
      </c>
      <c r="D37" s="249">
        <v>2000</v>
      </c>
      <c r="E37" s="249"/>
      <c r="F37" s="249"/>
      <c r="G37" s="249"/>
      <c r="H37" s="249"/>
      <c r="I37" s="234">
        <v>42.57</v>
      </c>
      <c r="J37" s="141">
        <v>2.12</v>
      </c>
      <c r="K37" s="141">
        <v>14.24</v>
      </c>
      <c r="L37" s="141">
        <v>0.05</v>
      </c>
      <c r="M37" s="141">
        <v>8.3699999999999992</v>
      </c>
      <c r="N37" s="141">
        <v>0.1</v>
      </c>
      <c r="O37" s="141">
        <v>15.43</v>
      </c>
      <c r="P37" s="141">
        <v>10.29</v>
      </c>
      <c r="Q37" s="141">
        <v>2.61</v>
      </c>
      <c r="R37" s="141">
        <v>1.29</v>
      </c>
      <c r="S37" s="141">
        <v>0.19</v>
      </c>
      <c r="T37" s="141">
        <v>0.05</v>
      </c>
      <c r="U37" s="276">
        <f t="shared" si="104"/>
        <v>97.309999999999988</v>
      </c>
      <c r="V37" s="277">
        <f>I37/stab.data!$U$7</f>
        <v>0.7085080886758538</v>
      </c>
      <c r="W37" s="277">
        <f>J37/stab.data!$U$8</f>
        <v>2.6533830634058429E-2</v>
      </c>
      <c r="X37" s="277">
        <f>K37*2/stab.data!$U$9</f>
        <v>0.27932248604858723</v>
      </c>
      <c r="Y37" s="277">
        <f>L37*2/stab.data!$U$10</f>
        <v>6.5793715647456219E-4</v>
      </c>
      <c r="Z37" s="277">
        <f>M37/stab.data!$U$11</f>
        <v>0.11649917879909806</v>
      </c>
      <c r="AA37" s="277">
        <f>N37/stab.data!$U$12</f>
        <v>1.4097015661784403E-3</v>
      </c>
      <c r="AB37" s="277">
        <f>O37/stab.data!$U$13</f>
        <v>0.3828404128622469</v>
      </c>
      <c r="AC37" s="277">
        <f>P37/stab.data!$U$14</f>
        <v>0.18349114641844538</v>
      </c>
      <c r="AD37" s="277">
        <f>Q37*2/stab.data!$U$15</f>
        <v>8.4222075219025791E-2</v>
      </c>
      <c r="AE37" s="277">
        <f>R37*2/stab.data!$U$16</f>
        <v>2.7389988852911516E-2</v>
      </c>
      <c r="AF37" s="277">
        <f>S37/stab.data!$U$17</f>
        <v>1.0001052742393936E-2</v>
      </c>
      <c r="AG37" s="277">
        <f>T37/stab.data!$U$18</f>
        <v>1.4103178856514258E-3</v>
      </c>
      <c r="AH37" s="277">
        <f t="shared" si="105"/>
        <v>1.5157716357424975</v>
      </c>
      <c r="AI37" s="277">
        <f t="shared" si="106"/>
        <v>0.15424726155407986</v>
      </c>
      <c r="AJ37" s="278">
        <f t="shared" si="107"/>
        <v>6.0765124083314204</v>
      </c>
      <c r="AK37" s="278">
        <f t="shared" si="89"/>
        <v>0.22756712825925887</v>
      </c>
      <c r="AL37" s="278">
        <f t="shared" si="90"/>
        <v>2.3956064574680487</v>
      </c>
      <c r="AM37" s="278">
        <f t="shared" si="91"/>
        <v>5.6427913232322425E-3</v>
      </c>
      <c r="AN37" s="278">
        <f t="shared" si="92"/>
        <v>0.99915402074825443</v>
      </c>
      <c r="AO37" s="278">
        <f t="shared" si="93"/>
        <v>1.2090291128414414E-2</v>
      </c>
      <c r="AP37" s="278">
        <f t="shared" si="94"/>
        <v>3.2834269027413709</v>
      </c>
      <c r="AQ37" s="278">
        <f t="shared" si="95"/>
        <v>1.5737099489075175</v>
      </c>
      <c r="AR37" s="278">
        <f t="shared" si="96"/>
        <v>0.7223297705468722</v>
      </c>
      <c r="AS37" s="278">
        <f t="shared" si="97"/>
        <v>0.23490996050564678</v>
      </c>
      <c r="AT37" s="278">
        <f t="shared" si="98"/>
        <v>8.5773927012055648E-2</v>
      </c>
      <c r="AU37" s="278">
        <f t="shared" si="99"/>
        <v>1.2095576986098963E-2</v>
      </c>
      <c r="AV37" s="277">
        <f t="shared" si="108"/>
        <v>15.530949679960036</v>
      </c>
      <c r="AW37" s="277">
        <f t="shared" si="116"/>
        <v>1.885166257940265</v>
      </c>
      <c r="AX37" s="277">
        <f>IF(SUM(I37:T37)&lt;90," ",CO37*AH37*stab.data!$U$20/13/2)</f>
        <v>8.2478600143243153</v>
      </c>
      <c r="AY37" s="277">
        <f>IF(SUM(I37:T37)&lt;90," ",CQ37*AH37*stab.data!$U$11/13)</f>
        <v>0.94847028838012482</v>
      </c>
      <c r="AZ37" s="277">
        <f t="shared" si="109"/>
        <v>-9.128525933904888E-2</v>
      </c>
      <c r="BA37" s="279">
        <f t="shared" si="117"/>
        <v>99.930211301305647</v>
      </c>
      <c r="BB37" s="280">
        <f>IF(SUM(I37:T37)&lt;90," ",EXP('eq. coef.'!$C$104+'eq. coef.'!$C$105*'Amp-TB2 calc'!AJ37+'eq. coef.'!$C$106*'Amp-TB2 calc'!AK37+'eq. coef.'!$C$107*'Amp-TB2 calc'!AL37+'eq. coef.'!$C$108*'Amp-TB2 calc'!AN37+'eq. coef.'!$C$109*'Amp-TB2 calc'!AP37+'eq. coef.'!$C$110*'Amp-TB2 calc'!AQ37+'eq. coef.'!$C$111*'Amp-TB2 calc'!AR37+'eq. coef.'!$C$112*'Amp-TB2 calc'!AS37))</f>
        <v>1746.0078730874234</v>
      </c>
      <c r="BC37" s="281">
        <f>IF(SUM(I37:T37)&lt;90," ",EXP('eq. coef.'!$C$176+'eq. coef.'!$C$177*'Amp-TB2 calc'!AJ37+'eq. coef.'!$C$178*'Amp-TB2 calc'!AK37+'eq. coef.'!$C$179*'Amp-TB2 calc'!AL37+'eq. coef.'!$C$180*'Amp-TB2 calc'!AN37+'eq. coef.'!$C$181*'Amp-TB2 calc'!AP37+'eq. coef.'!$C$182*'Amp-TB2 calc'!AQ37+'eq. coef.'!$C$183*'Amp-TB2 calc'!AR37+'eq. coef.'!$C$184*'Amp-TB2 calc'!AS37))</f>
        <v>698.59704165867788</v>
      </c>
      <c r="BD37" s="281">
        <f>IF(SUM(I37:T37)&lt;90," ",('eq. coef.'!$C$234+'eq. coef.'!$C$235*'Amp-TB2 calc'!AJ37+'eq. coef.'!$C$236*'Amp-TB2 calc'!AK37+'eq. coef.'!$C$237*'Amp-TB2 calc'!AL37+'eq. coef.'!$C$238*'Amp-TB2 calc'!AN37+'eq. coef.'!$C$239*'Amp-TB2 calc'!AP37+'eq. coef.'!$C$240*'Amp-TB2 calc'!AQ37+'eq. coef.'!$C$241*'Amp-TB2 calc'!AR37+'eq. coef.'!$C$242*'Amp-TB2 calc'!AS37))</f>
        <v>594.36947199763677</v>
      </c>
      <c r="BE37" s="281">
        <f>IF(SUM(I37:T37)&lt;90," ",('eq. coef.'!$C$270+'eq. coef.'!$C$271*'Amp-TB2 calc'!AJ37+'eq. coef.'!$C$272*'Amp-TB2 calc'!AK37+'eq. coef.'!$C$273*'Amp-TB2 calc'!AL37+'eq. coef.'!$C$274*'Amp-TB2 calc'!AN37+'eq. coef.'!$C$275*'Amp-TB2 calc'!AP37+'eq. coef.'!$C$276*'Amp-TB2 calc'!AQ37+'eq. coef.'!$C$277*'Amp-TB2 calc'!AR37+'eq. coef.'!$C$278*'Amp-TB2 calc'!AS37))</f>
        <v>1518.8401320422934</v>
      </c>
      <c r="BF37" s="281">
        <f>IF(SUM(I37:T37)&lt;90," ",EXP('eq. coef.'!$C$328+'eq. coef.'!$C$329*'Amp-TB2 calc'!AJ37+'eq. coef.'!$C$330*'Amp-TB2 calc'!AK37+'eq. coef.'!$C$331*'Amp-TB2 calc'!AL37+'eq. coef.'!$C$332*'Amp-TB2 calc'!AN37+'eq. coef.'!$C$333*'Amp-TB2 calc'!AP37+'eq. coef.'!$C$334*'Amp-TB2 calc'!AQ37+'eq. coef.'!$C$335*'Amp-TB2 calc'!AR37+'eq. coef.'!$C$336*'Amp-TB2 calc'!AS37))</f>
        <v>1730.8246272572608</v>
      </c>
      <c r="BG37" s="282" t="str">
        <f t="shared" si="56"/>
        <v>ok</v>
      </c>
      <c r="BH37" s="385" t="str">
        <f t="shared" si="57"/>
        <v>ok</v>
      </c>
      <c r="BI37" s="385" t="str">
        <f t="shared" si="58"/>
        <v>ok</v>
      </c>
      <c r="BJ37" s="281">
        <f t="shared" si="118"/>
        <v>0.8733953003866235</v>
      </c>
      <c r="BK37" s="283">
        <f t="shared" si="119"/>
        <v>8.6959778728342377E-3</v>
      </c>
      <c r="BL37" s="281">
        <f t="shared" si="120"/>
        <v>820.24309038361548</v>
      </c>
      <c r="BM37" s="284" t="str">
        <f t="shared" si="121"/>
        <v>OK</v>
      </c>
      <c r="BN37" s="285">
        <f>IF(SUM(I37:T37)&lt;90," ",'eq. coef.'!$C$360+'eq. coef.'!$C$361*'Amp-TB2 calc'!AJ37+'eq. coef.'!$C$362*'Amp-TB2 calc'!AK37+'eq. coef.'!$C$363*'Amp-TB2 calc'!AL37+'eq. coef.'!$C$364*'Amp-TB2 calc'!AN37+'eq. coef.'!$C$365*'Amp-TB2 calc'!AP37+'eq. coef.'!$C$366*'Amp-TB2 calc'!AQ37+'eq. coef.'!$C$367*'Amp-TB2 calc'!AR37+'eq. coef.'!$C$368*'Amp-TB2 calc'!AS37+'eq. coef.'!$C$369*LN(BQ37))</f>
        <v>1045.537577682737</v>
      </c>
      <c r="BO37" s="286">
        <f t="shared" si="122"/>
        <v>-4.4624223172629627</v>
      </c>
      <c r="BP37" s="286">
        <f t="shared" si="110"/>
        <v>19.913212937606549</v>
      </c>
      <c r="BQ37" s="287">
        <f t="shared" si="123"/>
        <v>1730.8246272572608</v>
      </c>
      <c r="BR37" s="281" t="str">
        <f t="shared" si="124"/>
        <v>P1e</v>
      </c>
      <c r="BS37" s="283">
        <f t="shared" si="125"/>
        <v>-13.458768637136961</v>
      </c>
      <c r="BT37" s="283">
        <f t="shared" si="111"/>
        <v>13.458768637136961</v>
      </c>
      <c r="BU37" s="283">
        <f t="shared" si="112"/>
        <v>181.1384532279815</v>
      </c>
      <c r="BV37" s="281">
        <f t="shared" si="126"/>
        <v>-269.17537274273923</v>
      </c>
      <c r="BW37" s="288"/>
      <c r="BX37" s="289">
        <f>IF(SUM(I37:T37)&lt;90," ",'eq. coef.'!$B$1128*'Amp-TB2 calc'!CH37+'eq. coef.'!$B$1129*'Amp-TB2 calc'!CL37+'eq. coef.'!$B$1130*'Amp-TB2 calc'!CM37+'eq. coef.'!$B$1131*'Amp-TB2 calc'!CO37+'eq. coef.'!$B$1132*'Amp-TB2 calc'!CP37+'eq. coef.'!$B$1133*'Amp-TB2 calc'!CQ37+'eq. coef.'!$B$1134*'Amp-TB2 calc'!CR37+'eq. coef.'!$B$1135*'Amp-TB2 calc'!CU37+'eq. coef.'!$B$1135*'Amp-TB2 calc'!CY37+'eq. coef.'!$B$1137*'Amp-TB2 calc'!CZ37)</f>
        <v>4.4417535633214156</v>
      </c>
      <c r="BY37" s="290"/>
      <c r="BZ37" s="291"/>
      <c r="CA37" s="290">
        <f t="shared" si="127"/>
        <v>-4.6221924974858988</v>
      </c>
      <c r="CB37" s="289">
        <f>IF(SUM(I37:T37)&lt;90," ",EXP('eq. coef.'!$B$1156*'Amp-TB2 calc'!CH37+'eq. coef.'!$B$1157*'Amp-TB2 calc'!CL37+'eq. coef.'!$B$1158*'Amp-TB2 calc'!CM37+'eq. coef.'!$B$1159*'Amp-TB2 calc'!CO37+'eq. coef.'!$B$1160*'Amp-TB2 calc'!CP37+'eq. coef.'!$B$1161*'Amp-TB2 calc'!CQ37+'eq. coef.'!$B$1162*'Amp-TB2 calc'!CR37+'eq. coef.'!$B$1163*'Amp-TB2 calc'!CU37+'eq. coef.'!$B$1164*'Amp-TB2 calc'!CY37+'eq. coef.'!$B$1165*'Amp-TB2 calc'!CZ37))</f>
        <v>5.9490117909401805</v>
      </c>
      <c r="CC37" s="283"/>
      <c r="CD37" s="283"/>
      <c r="CE37" s="282" t="str">
        <f t="shared" si="128"/>
        <v>alkaline</v>
      </c>
      <c r="CF37" s="282" t="str">
        <f t="shared" si="129"/>
        <v>Mg-hastingsite</v>
      </c>
      <c r="CG37" s="278">
        <f t="shared" si="130"/>
        <v>6.0765124083314204</v>
      </c>
      <c r="CH37" s="278">
        <f t="shared" si="131"/>
        <v>1.9234875916685796</v>
      </c>
      <c r="CI37" s="278">
        <f t="shared" si="132"/>
        <v>0</v>
      </c>
      <c r="CJ37" s="278">
        <f t="shared" si="133"/>
        <v>8</v>
      </c>
      <c r="CK37" s="278"/>
      <c r="CL37" s="278">
        <f t="shared" si="134"/>
        <v>0.47211886579946905</v>
      </c>
      <c r="CM37" s="278">
        <f t="shared" si="135"/>
        <v>0.22756712825925887</v>
      </c>
      <c r="CN37" s="278">
        <f t="shared" si="136"/>
        <v>5.6427913232322425E-3</v>
      </c>
      <c r="CO37" s="278">
        <f t="shared" si="137"/>
        <v>0.88593204915981261</v>
      </c>
      <c r="CP37" s="278">
        <f t="shared" si="138"/>
        <v>3.2834269027413709</v>
      </c>
      <c r="CQ37" s="278">
        <f t="shared" si="139"/>
        <v>0.11322197158844183</v>
      </c>
      <c r="CR37" s="278">
        <f t="shared" si="140"/>
        <v>1.2090291128414414E-2</v>
      </c>
      <c r="CS37" s="278">
        <f t="shared" si="141"/>
        <v>5</v>
      </c>
      <c r="CT37" s="278"/>
      <c r="CU37" s="278">
        <f t="shared" si="142"/>
        <v>1.5737099489075175</v>
      </c>
      <c r="CV37" s="278">
        <f t="shared" si="143"/>
        <v>0.42629005109248252</v>
      </c>
      <c r="CW37" s="278">
        <f t="shared" si="144"/>
        <v>2</v>
      </c>
      <c r="CX37" s="278"/>
      <c r="CY37" s="278">
        <f t="shared" si="145"/>
        <v>0.29603971945438967</v>
      </c>
      <c r="CZ37" s="278">
        <f t="shared" si="146"/>
        <v>0.23490996050564678</v>
      </c>
      <c r="DA37" s="278">
        <f t="shared" si="147"/>
        <v>0.53094967996003639</v>
      </c>
      <c r="DB37" s="278"/>
      <c r="DC37" s="278">
        <f t="shared" si="148"/>
        <v>1.9021304960018455</v>
      </c>
      <c r="DD37" s="278">
        <f t="shared" si="149"/>
        <v>8.5773927012055648E-2</v>
      </c>
      <c r="DE37" s="278">
        <f t="shared" si="150"/>
        <v>1.2095576986098963E-2</v>
      </c>
      <c r="DF37" s="278">
        <f t="shared" si="151"/>
        <v>2</v>
      </c>
      <c r="DG37" s="283">
        <f t="shared" si="113"/>
        <v>45.114067950840187</v>
      </c>
      <c r="DH37" s="283"/>
      <c r="DI37" s="277">
        <f t="shared" si="152"/>
        <v>0.96666656584844035</v>
      </c>
      <c r="DJ37" s="277">
        <f t="shared" si="153"/>
        <v>0.76669348726886355</v>
      </c>
      <c r="DK37" s="277">
        <f t="shared" si="154"/>
        <v>0.19707697160678819</v>
      </c>
      <c r="DL37" s="278">
        <f t="shared" si="155"/>
        <v>2.3956064574680487</v>
      </c>
      <c r="DM37" s="366"/>
    </row>
    <row r="38" spans="1:117" s="142" customFormat="1" x14ac:dyDescent="0.25">
      <c r="A38" s="253" t="s">
        <v>547</v>
      </c>
      <c r="B38" s="249">
        <v>70</v>
      </c>
      <c r="C38" s="249">
        <v>870</v>
      </c>
      <c r="D38" s="249">
        <v>300</v>
      </c>
      <c r="E38" s="254">
        <v>7.0773959159851074</v>
      </c>
      <c r="F38" s="254"/>
      <c r="G38" s="254"/>
      <c r="H38" s="254"/>
      <c r="I38" s="234">
        <v>47.31</v>
      </c>
      <c r="J38" s="141">
        <v>1.7</v>
      </c>
      <c r="K38" s="141">
        <v>10.39</v>
      </c>
      <c r="L38" s="141">
        <v>0.03</v>
      </c>
      <c r="M38" s="141">
        <v>8.35</v>
      </c>
      <c r="N38" s="141">
        <v>0.13</v>
      </c>
      <c r="O38" s="141">
        <v>17.02</v>
      </c>
      <c r="P38" s="141">
        <v>11.03</v>
      </c>
      <c r="Q38" s="141">
        <v>1.86</v>
      </c>
      <c r="R38" s="141">
        <v>0.19</v>
      </c>
      <c r="S38" s="141"/>
      <c r="T38" s="141"/>
      <c r="U38" s="276">
        <f t="shared" si="104"/>
        <v>98.009999999999991</v>
      </c>
      <c r="V38" s="277">
        <f>I38/stab.data!$U$7</f>
        <v>0.78739764329938089</v>
      </c>
      <c r="W38" s="277">
        <f>J38/stab.data!$U$8</f>
        <v>2.1277128338631757E-2</v>
      </c>
      <c r="X38" s="277">
        <f>K38*2/stab.data!$U$9</f>
        <v>0.20380341503123744</v>
      </c>
      <c r="Y38" s="277">
        <f>L38*2/stab.data!$U$10</f>
        <v>3.9476229388473724E-4</v>
      </c>
      <c r="Z38" s="277">
        <f>M38/stab.data!$U$11</f>
        <v>0.11622080561200344</v>
      </c>
      <c r="AA38" s="277">
        <f>N38/stab.data!$U$12</f>
        <v>1.8326120360319721E-3</v>
      </c>
      <c r="AB38" s="277">
        <f>O38/stab.data!$U$13</f>
        <v>0.42229059150456527</v>
      </c>
      <c r="AC38" s="277">
        <f>P38/stab.data!$U$14</f>
        <v>0.19668681681199734</v>
      </c>
      <c r="AD38" s="277">
        <f>Q38*2/stab.data!$U$15</f>
        <v>6.0020329466432182E-2</v>
      </c>
      <c r="AE38" s="277">
        <f>R38*2/stab.data!$U$16</f>
        <v>4.0341844046923939E-3</v>
      </c>
      <c r="AF38" s="277">
        <f>S38/stab.data!$U$17</f>
        <v>0</v>
      </c>
      <c r="AG38" s="277">
        <f>T38/stab.data!$U$18</f>
        <v>0</v>
      </c>
      <c r="AH38" s="277">
        <f t="shared" si="105"/>
        <v>1.5532169581157356</v>
      </c>
      <c r="AI38" s="277">
        <f t="shared" si="106"/>
        <v>0.11235286736730273</v>
      </c>
      <c r="AJ38" s="278">
        <f t="shared" si="107"/>
        <v>6.5903023459837984</v>
      </c>
      <c r="AK38" s="278">
        <f t="shared" si="89"/>
        <v>0.17808372935727518</v>
      </c>
      <c r="AL38" s="278">
        <f t="shared" si="90"/>
        <v>1.7057786947035558</v>
      </c>
      <c r="AM38" s="278">
        <f t="shared" si="91"/>
        <v>3.3040521439627415E-3</v>
      </c>
      <c r="AN38" s="278">
        <f t="shared" si="92"/>
        <v>0.97273627168540389</v>
      </c>
      <c r="AO38" s="278">
        <f t="shared" si="93"/>
        <v>1.5338460183513159E-2</v>
      </c>
      <c r="AP38" s="278">
        <f t="shared" si="94"/>
        <v>3.5344564459424901</v>
      </c>
      <c r="AQ38" s="278">
        <f t="shared" si="95"/>
        <v>1.646214719196647</v>
      </c>
      <c r="AR38" s="278">
        <f t="shared" si="96"/>
        <v>0.5023536982304041</v>
      </c>
      <c r="AS38" s="278">
        <f t="shared" si="97"/>
        <v>3.3765017170958103E-2</v>
      </c>
      <c r="AT38" s="278">
        <f t="shared" si="98"/>
        <v>0</v>
      </c>
      <c r="AU38" s="278">
        <f t="shared" si="99"/>
        <v>0</v>
      </c>
      <c r="AV38" s="277">
        <f t="shared" si="108"/>
        <v>15.182333434598009</v>
      </c>
      <c r="AW38" s="277">
        <f t="shared" si="116"/>
        <v>2.0311298683051926</v>
      </c>
      <c r="AX38" s="277">
        <f>IF(SUM(I38:T38)&lt;90," ",CO38*AH38*stab.data!$U$20/13/2)</f>
        <v>8.8300086765811265</v>
      </c>
      <c r="AY38" s="277">
        <f>IF(SUM(I38:T38)&lt;90," ",CQ38*AH38*stab.data!$U$11/13)</f>
        <v>0.40464549188560928</v>
      </c>
      <c r="AZ38" s="277">
        <f t="shared" si="109"/>
        <v>0</v>
      </c>
      <c r="BA38" s="279">
        <f t="shared" si="117"/>
        <v>100.92578403677192</v>
      </c>
      <c r="BB38" s="280">
        <f>IF(SUM(I38:T38)&lt;90," ",EXP('eq. coef.'!$C$104+'eq. coef.'!$C$105*'Amp-TB2 calc'!AJ38+'eq. coef.'!$C$106*'Amp-TB2 calc'!AK38+'eq. coef.'!$C$107*'Amp-TB2 calc'!AL38+'eq. coef.'!$C$108*'Amp-TB2 calc'!AN38+'eq. coef.'!$C$109*'Amp-TB2 calc'!AP38+'eq. coef.'!$C$110*'Amp-TB2 calc'!AQ38+'eq. coef.'!$C$111*'Amp-TB2 calc'!AR38+'eq. coef.'!$C$112*'Amp-TB2 calc'!AS38))</f>
        <v>254.79780546254082</v>
      </c>
      <c r="BC38" s="281">
        <f>IF(SUM(I38:T38)&lt;90," ",EXP('eq. coef.'!$C$176+'eq. coef.'!$C$177*'Amp-TB2 calc'!AJ38+'eq. coef.'!$C$178*'Amp-TB2 calc'!AK38+'eq. coef.'!$C$179*'Amp-TB2 calc'!AL38+'eq. coef.'!$C$180*'Amp-TB2 calc'!AN38+'eq. coef.'!$C$181*'Amp-TB2 calc'!AP38+'eq. coef.'!$C$182*'Amp-TB2 calc'!AQ38+'eq. coef.'!$C$183*'Amp-TB2 calc'!AR38+'eq. coef.'!$C$184*'Amp-TB2 calc'!AS38))</f>
        <v>275.02199269065011</v>
      </c>
      <c r="BD38" s="281">
        <f>IF(SUM(I38:T38)&lt;90," ",('eq. coef.'!$C$234+'eq. coef.'!$C$235*'Amp-TB2 calc'!AJ38+'eq. coef.'!$C$236*'Amp-TB2 calc'!AK38+'eq. coef.'!$C$237*'Amp-TB2 calc'!AL38+'eq. coef.'!$C$238*'Amp-TB2 calc'!AN38+'eq. coef.'!$C$239*'Amp-TB2 calc'!AP38+'eq. coef.'!$C$240*'Amp-TB2 calc'!AQ38+'eq. coef.'!$C$241*'Amp-TB2 calc'!AR38+'eq. coef.'!$C$242*'Amp-TB2 calc'!AS38))</f>
        <v>266.8359681840052</v>
      </c>
      <c r="BE38" s="281">
        <f>IF(SUM(I38:T38)&lt;90," ",('eq. coef.'!$C$270+'eq. coef.'!$C$271*'Amp-TB2 calc'!AJ38+'eq. coef.'!$C$272*'Amp-TB2 calc'!AK38+'eq. coef.'!$C$273*'Amp-TB2 calc'!AL38+'eq. coef.'!$C$274*'Amp-TB2 calc'!AN38+'eq. coef.'!$C$275*'Amp-TB2 calc'!AP38+'eq. coef.'!$C$276*'Amp-TB2 calc'!AQ38+'eq. coef.'!$C$277*'Amp-TB2 calc'!AR38+'eq. coef.'!$C$278*'Amp-TB2 calc'!AS38))</f>
        <v>92.931592992045196</v>
      </c>
      <c r="BF38" s="281">
        <f>IF(SUM(I38:T38)&lt;90," ",EXP('eq. coef.'!$C$328+'eq. coef.'!$C$329*'Amp-TB2 calc'!AJ38+'eq. coef.'!$C$330*'Amp-TB2 calc'!AK38+'eq. coef.'!$C$331*'Amp-TB2 calc'!AL38+'eq. coef.'!$C$332*'Amp-TB2 calc'!AN38+'eq. coef.'!$C$333*'Amp-TB2 calc'!AP38+'eq. coef.'!$C$334*'Amp-TB2 calc'!AQ38+'eq. coef.'!$C$335*'Amp-TB2 calc'!AR38+'eq. coef.'!$C$336*'Amp-TB2 calc'!AS38))</f>
        <v>502.02306112091981</v>
      </c>
      <c r="BG38" s="282" t="str">
        <f t="shared" si="56"/>
        <v>ok</v>
      </c>
      <c r="BH38" s="385" t="str">
        <f t="shared" si="57"/>
        <v>high-SiO2</v>
      </c>
      <c r="BI38" s="385" t="str">
        <f t="shared" si="58"/>
        <v>ok</v>
      </c>
      <c r="BJ38" s="281">
        <f t="shared" si="118"/>
        <v>7.6343644758483373</v>
      </c>
      <c r="BK38" s="283">
        <f t="shared" si="119"/>
        <v>-0.97028016081058788</v>
      </c>
      <c r="BL38" s="281">
        <f t="shared" si="120"/>
        <v>-182.09039969860493</v>
      </c>
      <c r="BM38" s="284" t="str">
        <f t="shared" si="121"/>
        <v>OK</v>
      </c>
      <c r="BN38" s="285">
        <f>IF(SUM(I38:T38)&lt;90," ",'eq. coef.'!$C$360+'eq. coef.'!$C$361*'Amp-TB2 calc'!AJ38+'eq. coef.'!$C$362*'Amp-TB2 calc'!AK38+'eq. coef.'!$C$363*'Amp-TB2 calc'!AL38+'eq. coef.'!$C$364*'Amp-TB2 calc'!AN38+'eq. coef.'!$C$365*'Amp-TB2 calc'!AP38+'eq. coef.'!$C$366*'Amp-TB2 calc'!AQ38+'eq. coef.'!$C$367*'Amp-TB2 calc'!AR38+'eq. coef.'!$C$368*'Amp-TB2 calc'!AS38+'eq. coef.'!$C$369*LN(BQ38))</f>
        <v>895.76681450009801</v>
      </c>
      <c r="BO38" s="286">
        <f t="shared" si="122"/>
        <v>25.766814500098008</v>
      </c>
      <c r="BP38" s="286">
        <f t="shared" si="110"/>
        <v>663.92872948246088</v>
      </c>
      <c r="BQ38" s="287">
        <f t="shared" si="123"/>
        <v>275.02199269065011</v>
      </c>
      <c r="BR38" s="281" t="str">
        <f t="shared" si="124"/>
        <v>P1b</v>
      </c>
      <c r="BS38" s="283">
        <f t="shared" si="125"/>
        <v>-8.3260024364499632</v>
      </c>
      <c r="BT38" s="283">
        <f t="shared" si="111"/>
        <v>8.3260024364499632</v>
      </c>
      <c r="BU38" s="283">
        <f t="shared" si="112"/>
        <v>69.322316571770727</v>
      </c>
      <c r="BV38" s="281">
        <f t="shared" si="126"/>
        <v>-24.978007309349891</v>
      </c>
      <c r="BW38" s="288"/>
      <c r="BX38" s="289">
        <f>IF(SUM(I38:T38)&lt;90," ",'eq. coef.'!$B$1128*'Amp-TB2 calc'!CH38+'eq. coef.'!$B$1129*'Amp-TB2 calc'!CL38+'eq. coef.'!$B$1130*'Amp-TB2 calc'!CM38+'eq. coef.'!$B$1131*'Amp-TB2 calc'!CO38+'eq. coef.'!$B$1132*'Amp-TB2 calc'!CP38+'eq. coef.'!$B$1133*'Amp-TB2 calc'!CQ38+'eq. coef.'!$B$1134*'Amp-TB2 calc'!CR38+'eq. coef.'!$B$1135*'Amp-TB2 calc'!CU38+'eq. coef.'!$B$1135*'Amp-TB2 calc'!CY38+'eq. coef.'!$B$1137*'Amp-TB2 calc'!CZ38)</f>
        <v>1.4481546545234705</v>
      </c>
      <c r="BY38" s="290"/>
      <c r="BZ38" s="291"/>
      <c r="CA38" s="290">
        <f t="shared" si="127"/>
        <v>-10.480538896392021</v>
      </c>
      <c r="CB38" s="289">
        <f>IF(SUM(I38:T38)&lt;90," ",EXP('eq. coef.'!$B$1156*'Amp-TB2 calc'!CH38+'eq. coef.'!$B$1157*'Amp-TB2 calc'!CL38+'eq. coef.'!$B$1158*'Amp-TB2 calc'!CM38+'eq. coef.'!$B$1159*'Amp-TB2 calc'!CO38+'eq. coef.'!$B$1160*'Amp-TB2 calc'!CP38+'eq. coef.'!$B$1161*'Amp-TB2 calc'!CQ38+'eq. coef.'!$B$1162*'Amp-TB2 calc'!CR38+'eq. coef.'!$B$1163*'Amp-TB2 calc'!CU38+'eq. coef.'!$B$1164*'Amp-TB2 calc'!CY38+'eq. coef.'!$B$1165*'Amp-TB2 calc'!CZ38))</f>
        <v>5.8019885373104856</v>
      </c>
      <c r="CC38" s="283">
        <f>IF(SUM(I38:T38)&lt;90," ",CB38-E38)</f>
        <v>-1.2754073786746218</v>
      </c>
      <c r="CD38" s="283">
        <f>IF(SUM(I38:T38)&lt;90," ",(CC38*100/E38)^2)</f>
        <v>324.75127750729473</v>
      </c>
      <c r="CE38" s="282" t="str">
        <f t="shared" si="128"/>
        <v>calc-alkaline</v>
      </c>
      <c r="CF38" s="282" t="str">
        <f t="shared" si="129"/>
        <v>Mg-hornblende</v>
      </c>
      <c r="CG38" s="278">
        <f t="shared" si="130"/>
        <v>6.5903023459837984</v>
      </c>
      <c r="CH38" s="278">
        <f t="shared" si="131"/>
        <v>1.4096976540162016</v>
      </c>
      <c r="CI38" s="278">
        <f t="shared" si="132"/>
        <v>0</v>
      </c>
      <c r="CJ38" s="278">
        <f t="shared" si="133"/>
        <v>8</v>
      </c>
      <c r="CK38" s="278"/>
      <c r="CL38" s="278">
        <f t="shared" si="134"/>
        <v>0.29608104068735419</v>
      </c>
      <c r="CM38" s="278">
        <f t="shared" si="135"/>
        <v>0.17808372935727518</v>
      </c>
      <c r="CN38" s="278">
        <f t="shared" si="136"/>
        <v>3.3040521439627415E-3</v>
      </c>
      <c r="CO38" s="278">
        <f t="shared" si="137"/>
        <v>0.92559694867568965</v>
      </c>
      <c r="CP38" s="278">
        <f t="shared" si="138"/>
        <v>3.5344564459424901</v>
      </c>
      <c r="CQ38" s="278">
        <f t="shared" si="139"/>
        <v>4.713932300971424E-2</v>
      </c>
      <c r="CR38" s="278">
        <f t="shared" si="140"/>
        <v>1.5338460183513159E-2</v>
      </c>
      <c r="CS38" s="278">
        <f t="shared" si="141"/>
        <v>5</v>
      </c>
      <c r="CT38" s="278"/>
      <c r="CU38" s="278">
        <f t="shared" si="142"/>
        <v>1.646214719196647</v>
      </c>
      <c r="CV38" s="278">
        <f t="shared" si="143"/>
        <v>0.35378528080335303</v>
      </c>
      <c r="CW38" s="278">
        <f t="shared" si="144"/>
        <v>2</v>
      </c>
      <c r="CX38" s="278"/>
      <c r="CY38" s="278">
        <f t="shared" si="145"/>
        <v>0.14856841742705107</v>
      </c>
      <c r="CZ38" s="278">
        <f t="shared" si="146"/>
        <v>3.3765017170958103E-2</v>
      </c>
      <c r="DA38" s="278">
        <f t="shared" si="147"/>
        <v>0.18233343459800916</v>
      </c>
      <c r="DB38" s="278"/>
      <c r="DC38" s="278">
        <f t="shared" si="148"/>
        <v>2</v>
      </c>
      <c r="DD38" s="278">
        <f t="shared" si="149"/>
        <v>0</v>
      </c>
      <c r="DE38" s="278">
        <f t="shared" si="150"/>
        <v>0</v>
      </c>
      <c r="DF38" s="278">
        <f t="shared" si="151"/>
        <v>2</v>
      </c>
      <c r="DG38" s="283">
        <f t="shared" si="113"/>
        <v>45.07440305132431</v>
      </c>
      <c r="DH38" s="283"/>
      <c r="DI38" s="277">
        <f t="shared" si="152"/>
        <v>0.98683845803640069</v>
      </c>
      <c r="DJ38" s="277">
        <f t="shared" si="153"/>
        <v>0.7841813446580671</v>
      </c>
      <c r="DK38" s="277">
        <f t="shared" si="154"/>
        <v>0.1735752953221224</v>
      </c>
      <c r="DL38" s="278">
        <f t="shared" si="155"/>
        <v>1.7057786947035558</v>
      </c>
      <c r="DM38" s="366"/>
    </row>
    <row r="39" spans="1:117" s="142" customFormat="1" x14ac:dyDescent="0.25">
      <c r="A39" s="253" t="s">
        <v>529</v>
      </c>
      <c r="B39" s="249" t="s">
        <v>520</v>
      </c>
      <c r="C39" s="249">
        <v>1110</v>
      </c>
      <c r="D39" s="249">
        <v>1400</v>
      </c>
      <c r="E39" s="249"/>
      <c r="F39" s="249"/>
      <c r="G39" s="249"/>
      <c r="H39" s="249"/>
      <c r="I39" s="234">
        <v>43.4</v>
      </c>
      <c r="J39" s="141">
        <v>3.2</v>
      </c>
      <c r="K39" s="141">
        <v>12.7</v>
      </c>
      <c r="L39" s="141">
        <v>0.17</v>
      </c>
      <c r="M39" s="141">
        <v>9.1999999999999993</v>
      </c>
      <c r="N39" s="141"/>
      <c r="O39" s="141">
        <v>15.4</v>
      </c>
      <c r="P39" s="141">
        <v>10.1</v>
      </c>
      <c r="Q39" s="141">
        <v>2.9</v>
      </c>
      <c r="R39" s="141">
        <v>1.6</v>
      </c>
      <c r="S39" s="141"/>
      <c r="T39" s="141"/>
      <c r="U39" s="276">
        <f t="shared" si="104"/>
        <v>98.67</v>
      </c>
      <c r="V39" s="277">
        <f>I39/stab.data!$U$7</f>
        <v>0.72232208241794815</v>
      </c>
      <c r="W39" s="277">
        <f>J39/stab.data!$U$8</f>
        <v>4.0051065108012721E-2</v>
      </c>
      <c r="X39" s="277">
        <f>K39*2/stab.data!$U$9</f>
        <v>0.24911485764164729</v>
      </c>
      <c r="Y39" s="277">
        <f>L39*2/stab.data!$U$10</f>
        <v>2.2369863320135111E-3</v>
      </c>
      <c r="Z39" s="277">
        <f>M39/stab.data!$U$11</f>
        <v>0.12805166606352475</v>
      </c>
      <c r="AA39" s="277">
        <f>N39/stab.data!$U$12</f>
        <v>0</v>
      </c>
      <c r="AB39" s="277">
        <f>O39/stab.data!$U$13</f>
        <v>0.38209606986899564</v>
      </c>
      <c r="AC39" s="277">
        <f>P39/stab.data!$U$14</f>
        <v>0.18010306888496586</v>
      </c>
      <c r="AD39" s="277">
        <f>Q39*2/stab.data!$U$15</f>
        <v>9.3580083576695325E-2</v>
      </c>
      <c r="AE39" s="277">
        <f>R39*2/stab.data!$U$16</f>
        <v>3.3972079197409633E-2</v>
      </c>
      <c r="AF39" s="277">
        <f>S39/stab.data!$U$17</f>
        <v>0</v>
      </c>
      <c r="AG39" s="277">
        <f>T39/stab.data!$U$18</f>
        <v>0</v>
      </c>
      <c r="AH39" s="277">
        <f t="shared" si="105"/>
        <v>1.523872727432142</v>
      </c>
      <c r="AI39" s="277">
        <f t="shared" si="106"/>
        <v>0.13601477193133094</v>
      </c>
      <c r="AJ39" s="278">
        <f t="shared" si="107"/>
        <v>6.1620546797609581</v>
      </c>
      <c r="AK39" s="278">
        <f t="shared" si="89"/>
        <v>0.34167147756593114</v>
      </c>
      <c r="AL39" s="278">
        <f t="shared" si="90"/>
        <v>2.1251729826535826</v>
      </c>
      <c r="AM39" s="278">
        <f t="shared" si="91"/>
        <v>1.9083498111538068E-2</v>
      </c>
      <c r="AN39" s="278">
        <f t="shared" si="92"/>
        <v>1.0923954664054774</v>
      </c>
      <c r="AO39" s="278">
        <f t="shared" si="93"/>
        <v>0</v>
      </c>
      <c r="AP39" s="278">
        <f t="shared" si="94"/>
        <v>3.2596218955025131</v>
      </c>
      <c r="AQ39" s="278">
        <f t="shared" si="95"/>
        <v>1.5364405788992088</v>
      </c>
      <c r="AR39" s="278">
        <f t="shared" si="96"/>
        <v>0.79832197571185404</v>
      </c>
      <c r="AS39" s="278">
        <f t="shared" si="97"/>
        <v>0.28981227999960468</v>
      </c>
      <c r="AT39" s="278">
        <f t="shared" si="98"/>
        <v>0</v>
      </c>
      <c r="AU39" s="278">
        <f t="shared" si="99"/>
        <v>0</v>
      </c>
      <c r="AV39" s="277">
        <f t="shared" si="108"/>
        <v>15.624574834610668</v>
      </c>
      <c r="AW39" s="277">
        <f t="shared" si="116"/>
        <v>1.9927566435651087</v>
      </c>
      <c r="AX39" s="277">
        <f>IF(SUM(I39:T39)&lt;90," ",CO39*AH39*stab.data!$U$20/13/2)</f>
        <v>6.4326042823179383</v>
      </c>
      <c r="AY39" s="277">
        <f>IF(SUM(I39:T39)&lt;90," ",CQ39*AH39*stab.data!$U$11/13)</f>
        <v>3.4118605648732276</v>
      </c>
      <c r="AZ39" s="277">
        <f t="shared" si="109"/>
        <v>0</v>
      </c>
      <c r="BA39" s="279">
        <f t="shared" si="117"/>
        <v>101.30722149075628</v>
      </c>
      <c r="BB39" s="280">
        <f>IF(SUM(I39:T39)&lt;90," ",EXP('eq. coef.'!$C$104+'eq. coef.'!$C$105*'Amp-TB2 calc'!AJ39+'eq. coef.'!$C$106*'Amp-TB2 calc'!AK39+'eq. coef.'!$C$107*'Amp-TB2 calc'!AL39+'eq. coef.'!$C$108*'Amp-TB2 calc'!AN39+'eq. coef.'!$C$109*'Amp-TB2 calc'!AP39+'eq. coef.'!$C$110*'Amp-TB2 calc'!AQ39+'eq. coef.'!$C$111*'Amp-TB2 calc'!AR39+'eq. coef.'!$C$112*'Amp-TB2 calc'!AS39))</f>
        <v>1701.4164124705198</v>
      </c>
      <c r="BC39" s="281">
        <f>IF(SUM(I39:T39)&lt;90," ",EXP('eq. coef.'!$C$176+'eq. coef.'!$C$177*'Amp-TB2 calc'!AJ39+'eq. coef.'!$C$178*'Amp-TB2 calc'!AK39+'eq. coef.'!$C$179*'Amp-TB2 calc'!AL39+'eq. coef.'!$C$180*'Amp-TB2 calc'!AN39+'eq. coef.'!$C$181*'Amp-TB2 calc'!AP39+'eq. coef.'!$C$182*'Amp-TB2 calc'!AQ39+'eq. coef.'!$C$183*'Amp-TB2 calc'!AR39+'eq. coef.'!$C$184*'Amp-TB2 calc'!AS39))</f>
        <v>498.52965985032733</v>
      </c>
      <c r="BD39" s="281">
        <f>IF(SUM(I39:T39)&lt;90," ",('eq. coef.'!$C$234+'eq. coef.'!$C$235*'Amp-TB2 calc'!AJ39+'eq. coef.'!$C$236*'Amp-TB2 calc'!AK39+'eq. coef.'!$C$237*'Amp-TB2 calc'!AL39+'eq. coef.'!$C$238*'Amp-TB2 calc'!AN39+'eq. coef.'!$C$239*'Amp-TB2 calc'!AP39+'eq. coef.'!$C$240*'Amp-TB2 calc'!AQ39+'eq. coef.'!$C$241*'Amp-TB2 calc'!AR39+'eq. coef.'!$C$242*'Amp-TB2 calc'!AS39))</f>
        <v>519.65793188611792</v>
      </c>
      <c r="BE39" s="281">
        <f>IF(SUM(I39:T39)&lt;90," ",('eq. coef.'!$C$270+'eq. coef.'!$C$271*'Amp-TB2 calc'!AJ39+'eq. coef.'!$C$272*'Amp-TB2 calc'!AK39+'eq. coef.'!$C$273*'Amp-TB2 calc'!AL39+'eq. coef.'!$C$274*'Amp-TB2 calc'!AN39+'eq. coef.'!$C$275*'Amp-TB2 calc'!AP39+'eq. coef.'!$C$276*'Amp-TB2 calc'!AQ39+'eq. coef.'!$C$277*'Amp-TB2 calc'!AR39+'eq. coef.'!$C$278*'Amp-TB2 calc'!AS39))</f>
        <v>1579.8173434326361</v>
      </c>
      <c r="BF39" s="281">
        <f>IF(SUM(I39:T39)&lt;90," ",EXP('eq. coef.'!$C$328+'eq. coef.'!$C$329*'Amp-TB2 calc'!AJ39+'eq. coef.'!$C$330*'Amp-TB2 calc'!AK39+'eq. coef.'!$C$331*'Amp-TB2 calc'!AL39+'eq. coef.'!$C$332*'Amp-TB2 calc'!AN39+'eq. coef.'!$C$333*'Amp-TB2 calc'!AP39+'eq. coef.'!$C$334*'Amp-TB2 calc'!AQ39+'eq. coef.'!$C$335*'Amp-TB2 calc'!AR39+'eq. coef.'!$C$336*'Amp-TB2 calc'!AS39))</f>
        <v>1495.3787803840582</v>
      </c>
      <c r="BG39" s="282" t="str">
        <f t="shared" si="56"/>
        <v>ok</v>
      </c>
      <c r="BH39" s="385" t="str">
        <f t="shared" si="57"/>
        <v>high-K2O</v>
      </c>
      <c r="BI39" s="385" t="str">
        <f t="shared" si="58"/>
        <v>ok</v>
      </c>
      <c r="BJ39" s="281">
        <f t="shared" si="118"/>
        <v>12.890261631210745</v>
      </c>
      <c r="BK39" s="283">
        <f t="shared" si="119"/>
        <v>0.12109771045836293</v>
      </c>
      <c r="BL39" s="281">
        <f t="shared" si="120"/>
        <v>1081.2876835823088</v>
      </c>
      <c r="BM39" s="284" t="str">
        <f t="shared" si="121"/>
        <v>OK</v>
      </c>
      <c r="BN39" s="285">
        <f>IF(SUM(I39:T39)&lt;90," ",'eq. coef.'!$C$360+'eq. coef.'!$C$361*'Amp-TB2 calc'!AJ39+'eq. coef.'!$C$362*'Amp-TB2 calc'!AK39+'eq. coef.'!$C$363*'Amp-TB2 calc'!AL39+'eq. coef.'!$C$364*'Amp-TB2 calc'!AN39+'eq. coef.'!$C$365*'Amp-TB2 calc'!AP39+'eq. coef.'!$C$366*'Amp-TB2 calc'!AQ39+'eq. coef.'!$C$367*'Amp-TB2 calc'!AR39+'eq. coef.'!$C$368*'Amp-TB2 calc'!AS39+'eq. coef.'!$C$369*LN(BQ39))</f>
        <v>1066.0943134589902</v>
      </c>
      <c r="BO39" s="286">
        <f t="shared" si="122"/>
        <v>-43.9056865410098</v>
      </c>
      <c r="BP39" s="286">
        <f t="shared" si="110"/>
        <v>1927.7093106374091</v>
      </c>
      <c r="BQ39" s="287">
        <f t="shared" si="123"/>
        <v>1495.3787803840582</v>
      </c>
      <c r="BR39" s="281" t="str">
        <f t="shared" si="124"/>
        <v>P1e</v>
      </c>
      <c r="BS39" s="283">
        <f t="shared" si="125"/>
        <v>6.8127700274327321</v>
      </c>
      <c r="BT39" s="283">
        <f t="shared" si="111"/>
        <v>6.8127700274327321</v>
      </c>
      <c r="BU39" s="283">
        <f t="shared" si="112"/>
        <v>46.413835446685788</v>
      </c>
      <c r="BV39" s="281">
        <f t="shared" si="126"/>
        <v>95.378780384058246</v>
      </c>
      <c r="BW39" s="288"/>
      <c r="BX39" s="289">
        <f>IF(SUM(I39:T39)&lt;90," ",'eq. coef.'!$B$1128*'Amp-TB2 calc'!CH39+'eq. coef.'!$B$1129*'Amp-TB2 calc'!CL39+'eq. coef.'!$B$1130*'Amp-TB2 calc'!CM39+'eq. coef.'!$B$1131*'Amp-TB2 calc'!CO39+'eq. coef.'!$B$1132*'Amp-TB2 calc'!CP39+'eq. coef.'!$B$1133*'Amp-TB2 calc'!CQ39+'eq. coef.'!$B$1134*'Amp-TB2 calc'!CR39+'eq. coef.'!$B$1135*'Amp-TB2 calc'!CU39+'eq. coef.'!$B$1135*'Amp-TB2 calc'!CY39+'eq. coef.'!$B$1137*'Amp-TB2 calc'!CZ39)</f>
        <v>4.0319781835019439</v>
      </c>
      <c r="BY39" s="290"/>
      <c r="BZ39" s="291"/>
      <c r="CA39" s="290">
        <f t="shared" si="127"/>
        <v>-4.8388031054201894</v>
      </c>
      <c r="CB39" s="289">
        <f>IF(SUM(I39:T39)&lt;90," ",EXP('eq. coef.'!$B$1156*'Amp-TB2 calc'!CH39+'eq. coef.'!$B$1157*'Amp-TB2 calc'!CL39+'eq. coef.'!$B$1158*'Amp-TB2 calc'!CM39+'eq. coef.'!$B$1159*'Amp-TB2 calc'!CO39+'eq. coef.'!$B$1160*'Amp-TB2 calc'!CP39+'eq. coef.'!$B$1161*'Amp-TB2 calc'!CQ39+'eq. coef.'!$B$1162*'Amp-TB2 calc'!CR39+'eq. coef.'!$B$1163*'Amp-TB2 calc'!CU39+'eq. coef.'!$B$1164*'Amp-TB2 calc'!CY39+'eq. coef.'!$B$1165*'Amp-TB2 calc'!CZ39))</f>
        <v>4.2769955293052977</v>
      </c>
      <c r="CC39" s="283"/>
      <c r="CD39" s="283"/>
      <c r="CE39" s="282" t="str">
        <f t="shared" si="128"/>
        <v>alkaline</v>
      </c>
      <c r="CF39" s="282" t="str">
        <f t="shared" si="129"/>
        <v>Mg-hastingsite</v>
      </c>
      <c r="CG39" s="278">
        <f t="shared" si="130"/>
        <v>6.1620546797609581</v>
      </c>
      <c r="CH39" s="278">
        <f t="shared" si="131"/>
        <v>1.8379453202390419</v>
      </c>
      <c r="CI39" s="278">
        <f t="shared" si="132"/>
        <v>0</v>
      </c>
      <c r="CJ39" s="278">
        <f t="shared" si="133"/>
        <v>8</v>
      </c>
      <c r="CK39" s="278"/>
      <c r="CL39" s="278">
        <f t="shared" si="134"/>
        <v>0.28722766241454067</v>
      </c>
      <c r="CM39" s="278">
        <f t="shared" si="135"/>
        <v>0.34167147756593114</v>
      </c>
      <c r="CN39" s="278">
        <f t="shared" si="136"/>
        <v>1.9083498111538068E-2</v>
      </c>
      <c r="CO39" s="278">
        <f t="shared" si="137"/>
        <v>0.68727579107122239</v>
      </c>
      <c r="CP39" s="278">
        <f t="shared" si="138"/>
        <v>3.2596218955025131</v>
      </c>
      <c r="CQ39" s="278">
        <f t="shared" si="139"/>
        <v>0.40511967533425497</v>
      </c>
      <c r="CR39" s="278">
        <f t="shared" si="140"/>
        <v>0</v>
      </c>
      <c r="CS39" s="278">
        <f t="shared" si="141"/>
        <v>5</v>
      </c>
      <c r="CT39" s="278"/>
      <c r="CU39" s="278">
        <f t="shared" si="142"/>
        <v>1.5364405788992088</v>
      </c>
      <c r="CV39" s="278">
        <f t="shared" si="143"/>
        <v>0.46355942110079118</v>
      </c>
      <c r="CW39" s="278">
        <f t="shared" si="144"/>
        <v>2</v>
      </c>
      <c r="CX39" s="278"/>
      <c r="CY39" s="278">
        <f t="shared" si="145"/>
        <v>0.33476255461106286</v>
      </c>
      <c r="CZ39" s="278">
        <f t="shared" si="146"/>
        <v>0.28981227999960468</v>
      </c>
      <c r="DA39" s="278">
        <f t="shared" si="147"/>
        <v>0.62457483461066754</v>
      </c>
      <c r="DB39" s="278"/>
      <c r="DC39" s="278">
        <f t="shared" si="148"/>
        <v>2</v>
      </c>
      <c r="DD39" s="278">
        <f t="shared" si="149"/>
        <v>0</v>
      </c>
      <c r="DE39" s="278">
        <f t="shared" si="150"/>
        <v>0</v>
      </c>
      <c r="DF39" s="278">
        <f t="shared" si="151"/>
        <v>2</v>
      </c>
      <c r="DG39" s="283">
        <f t="shared" si="113"/>
        <v>45.312724208928778</v>
      </c>
      <c r="DH39" s="283"/>
      <c r="DI39" s="277">
        <f t="shared" si="152"/>
        <v>0.88945477668654427</v>
      </c>
      <c r="DJ39" s="277">
        <f t="shared" si="153"/>
        <v>0.74899101369242815</v>
      </c>
      <c r="DK39" s="277">
        <f t="shared" si="154"/>
        <v>0.13515495668305355</v>
      </c>
      <c r="DL39" s="278">
        <f t="shared" si="155"/>
        <v>2.1251729826535826</v>
      </c>
      <c r="DM39" s="366"/>
    </row>
    <row r="40" spans="1:117" s="142" customFormat="1" x14ac:dyDescent="0.25">
      <c r="A40" s="253" t="s">
        <v>529</v>
      </c>
      <c r="B40" s="249" t="s">
        <v>520</v>
      </c>
      <c r="C40" s="249">
        <v>1090</v>
      </c>
      <c r="D40" s="249">
        <v>1400</v>
      </c>
      <c r="E40" s="249"/>
      <c r="F40" s="249"/>
      <c r="G40" s="249"/>
      <c r="H40" s="249"/>
      <c r="I40" s="234">
        <v>43.5</v>
      </c>
      <c r="J40" s="141">
        <v>3.3</v>
      </c>
      <c r="K40" s="141">
        <v>12.1</v>
      </c>
      <c r="L40" s="141">
        <v>0.11</v>
      </c>
      <c r="M40" s="141">
        <v>8.6</v>
      </c>
      <c r="N40" s="141"/>
      <c r="O40" s="141">
        <v>15.2</v>
      </c>
      <c r="P40" s="141">
        <v>9.9</v>
      </c>
      <c r="Q40" s="141">
        <v>2.9</v>
      </c>
      <c r="R40" s="141">
        <v>1.5</v>
      </c>
      <c r="S40" s="141"/>
      <c r="T40" s="141"/>
      <c r="U40" s="276">
        <f t="shared" si="104"/>
        <v>97.110000000000014</v>
      </c>
      <c r="V40" s="277">
        <f>I40/stab.data!$U$7</f>
        <v>0.72398641901338123</v>
      </c>
      <c r="W40" s="277">
        <f>J40/stab.data!$U$8</f>
        <v>4.1302660892638114E-2</v>
      </c>
      <c r="X40" s="277">
        <f>K40*2/stab.data!$U$9</f>
        <v>0.23734565176881356</v>
      </c>
      <c r="Y40" s="277">
        <f>L40*2/stab.data!$U$10</f>
        <v>1.4474617442440366E-3</v>
      </c>
      <c r="Z40" s="277">
        <f>M40/stab.data!$U$11</f>
        <v>0.11970047045068617</v>
      </c>
      <c r="AA40" s="277">
        <f>N40/stab.data!$U$12</f>
        <v>0</v>
      </c>
      <c r="AB40" s="277">
        <f>O40/stab.data!$U$13</f>
        <v>0.37713378324732033</v>
      </c>
      <c r="AC40" s="277">
        <f>P40/stab.data!$U$14</f>
        <v>0.17653667148130317</v>
      </c>
      <c r="AD40" s="277">
        <f>Q40*2/stab.data!$U$15</f>
        <v>9.3580083576695325E-2</v>
      </c>
      <c r="AE40" s="277">
        <f>R40*2/stab.data!$U$16</f>
        <v>3.1848824247571531E-2</v>
      </c>
      <c r="AF40" s="277">
        <f>S40/stab.data!$U$17</f>
        <v>0</v>
      </c>
      <c r="AG40" s="277">
        <f>T40/stab.data!$U$18</f>
        <v>0</v>
      </c>
      <c r="AH40" s="277">
        <f t="shared" si="105"/>
        <v>1.5009164471170833</v>
      </c>
      <c r="AI40" s="277">
        <f t="shared" si="106"/>
        <v>0.13164791056226999</v>
      </c>
      <c r="AJ40" s="278">
        <f t="shared" si="107"/>
        <v>6.270717777296607</v>
      </c>
      <c r="AK40" s="278">
        <f t="shared" si="89"/>
        <v>0.35773782920136815</v>
      </c>
      <c r="AL40" s="278">
        <f t="shared" si="90"/>
        <v>2.0557396642038954</v>
      </c>
      <c r="AM40" s="278">
        <f t="shared" si="91"/>
        <v>1.2537008779746287E-2</v>
      </c>
      <c r="AN40" s="278">
        <f t="shared" si="92"/>
        <v>1.0367706469256457</v>
      </c>
      <c r="AO40" s="278">
        <f t="shared" si="93"/>
        <v>0</v>
      </c>
      <c r="AP40" s="278">
        <f t="shared" si="94"/>
        <v>3.2664970735927397</v>
      </c>
      <c r="AQ40" s="278">
        <f t="shared" si="95"/>
        <v>1.5290502903509824</v>
      </c>
      <c r="AR40" s="278">
        <f t="shared" si="96"/>
        <v>0.81053218440888963</v>
      </c>
      <c r="AS40" s="278">
        <f t="shared" si="97"/>
        <v>0.27585460603999357</v>
      </c>
      <c r="AT40" s="278">
        <f t="shared" si="98"/>
        <v>0</v>
      </c>
      <c r="AU40" s="278">
        <f t="shared" si="99"/>
        <v>0</v>
      </c>
      <c r="AV40" s="277">
        <f t="shared" si="108"/>
        <v>15.61543708079987</v>
      </c>
      <c r="AW40" s="277">
        <f t="shared" si="116"/>
        <v>1.9627368923838782</v>
      </c>
      <c r="AX40" s="277">
        <f>IF(SUM(I40:T40)&lt;90," ",CO40*AH40*stab.data!$U$20/13/2)</f>
        <v>4.8888363432670072</v>
      </c>
      <c r="AY40" s="277">
        <f>IF(SUM(I40:T40)&lt;90," ",CQ40*AH40*stab.data!$U$11/13)</f>
        <v>4.2009626601579111</v>
      </c>
      <c r="AZ40" s="277">
        <f t="shared" si="109"/>
        <v>0</v>
      </c>
      <c r="BA40" s="279">
        <f t="shared" si="117"/>
        <v>99.562535895808807</v>
      </c>
      <c r="BB40" s="280">
        <f>IF(SUM(I40:T40)&lt;90," ",EXP('eq. coef.'!$C$104+'eq. coef.'!$C$105*'Amp-TB2 calc'!AJ40+'eq. coef.'!$C$106*'Amp-TB2 calc'!AK40+'eq. coef.'!$C$107*'Amp-TB2 calc'!AL40+'eq. coef.'!$C$108*'Amp-TB2 calc'!AN40+'eq. coef.'!$C$109*'Amp-TB2 calc'!AP40+'eq. coef.'!$C$110*'Amp-TB2 calc'!AQ40+'eq. coef.'!$C$111*'Amp-TB2 calc'!AR40+'eq. coef.'!$C$112*'Amp-TB2 calc'!AS40))</f>
        <v>1425.9552299742329</v>
      </c>
      <c r="BC40" s="281">
        <f>IF(SUM(I40:T40)&lt;90," ",EXP('eq. coef.'!$C$176+'eq. coef.'!$C$177*'Amp-TB2 calc'!AJ40+'eq. coef.'!$C$178*'Amp-TB2 calc'!AK40+'eq. coef.'!$C$179*'Amp-TB2 calc'!AL40+'eq. coef.'!$C$180*'Amp-TB2 calc'!AN40+'eq. coef.'!$C$181*'Amp-TB2 calc'!AP40+'eq. coef.'!$C$182*'Amp-TB2 calc'!AQ40+'eq. coef.'!$C$183*'Amp-TB2 calc'!AR40+'eq. coef.'!$C$184*'Amp-TB2 calc'!AS40))</f>
        <v>449.73790691735809</v>
      </c>
      <c r="BD40" s="281">
        <f>IF(SUM(I40:T40)&lt;90," ",('eq. coef.'!$C$234+'eq. coef.'!$C$235*'Amp-TB2 calc'!AJ40+'eq. coef.'!$C$236*'Amp-TB2 calc'!AK40+'eq. coef.'!$C$237*'Amp-TB2 calc'!AL40+'eq. coef.'!$C$238*'Amp-TB2 calc'!AN40+'eq. coef.'!$C$239*'Amp-TB2 calc'!AP40+'eq. coef.'!$C$240*'Amp-TB2 calc'!AQ40+'eq. coef.'!$C$241*'Amp-TB2 calc'!AR40+'eq. coef.'!$C$242*'Amp-TB2 calc'!AS40))</f>
        <v>473.11870629923339</v>
      </c>
      <c r="BE40" s="281">
        <f>IF(SUM(I40:T40)&lt;90," ",('eq. coef.'!$C$270+'eq. coef.'!$C$271*'Amp-TB2 calc'!AJ40+'eq. coef.'!$C$272*'Amp-TB2 calc'!AK40+'eq. coef.'!$C$273*'Amp-TB2 calc'!AL40+'eq. coef.'!$C$274*'Amp-TB2 calc'!AN40+'eq. coef.'!$C$275*'Amp-TB2 calc'!AP40+'eq. coef.'!$C$276*'Amp-TB2 calc'!AQ40+'eq. coef.'!$C$277*'Amp-TB2 calc'!AR40+'eq. coef.'!$C$278*'Amp-TB2 calc'!AS40))</f>
        <v>1547.2086626408422</v>
      </c>
      <c r="BF40" s="281">
        <f>IF(SUM(I40:T40)&lt;90," ",EXP('eq. coef.'!$C$328+'eq. coef.'!$C$329*'Amp-TB2 calc'!AJ40+'eq. coef.'!$C$330*'Amp-TB2 calc'!AK40+'eq. coef.'!$C$331*'Amp-TB2 calc'!AL40+'eq. coef.'!$C$332*'Amp-TB2 calc'!AN40+'eq. coef.'!$C$333*'Amp-TB2 calc'!AP40+'eq. coef.'!$C$334*'Amp-TB2 calc'!AQ40+'eq. coef.'!$C$335*'Amp-TB2 calc'!AR40+'eq. coef.'!$C$336*'Amp-TB2 calc'!AS40))</f>
        <v>1547.2657142035869</v>
      </c>
      <c r="BG40" s="282" t="str">
        <f t="shared" si="56"/>
        <v>ok</v>
      </c>
      <c r="BH40" s="385" t="str">
        <f t="shared" si="57"/>
        <v>high-K2O</v>
      </c>
      <c r="BI40" s="385" t="str">
        <f t="shared" si="58"/>
        <v>ok</v>
      </c>
      <c r="BJ40" s="281">
        <f t="shared" si="118"/>
        <v>8.1602064903319693</v>
      </c>
      <c r="BK40" s="283">
        <f t="shared" si="119"/>
        <v>-8.5073136715201114E-2</v>
      </c>
      <c r="BL40" s="281">
        <f t="shared" si="120"/>
        <v>1097.4707557234842</v>
      </c>
      <c r="BM40" s="284" t="str">
        <f t="shared" si="121"/>
        <v>OK</v>
      </c>
      <c r="BN40" s="285">
        <f>IF(SUM(I40:T40)&lt;90," ",'eq. coef.'!$C$360+'eq. coef.'!$C$361*'Amp-TB2 calc'!AJ40+'eq. coef.'!$C$362*'Amp-TB2 calc'!AK40+'eq. coef.'!$C$363*'Amp-TB2 calc'!AL40+'eq. coef.'!$C$364*'Amp-TB2 calc'!AN40+'eq. coef.'!$C$365*'Amp-TB2 calc'!AP40+'eq. coef.'!$C$366*'Amp-TB2 calc'!AQ40+'eq. coef.'!$C$367*'Amp-TB2 calc'!AR40+'eq. coef.'!$C$368*'Amp-TB2 calc'!AS40+'eq. coef.'!$C$369*LN(BQ40))</f>
        <v>1067.6093456057356</v>
      </c>
      <c r="BO40" s="286">
        <f t="shared" si="122"/>
        <v>-22.390654394264402</v>
      </c>
      <c r="BP40" s="286">
        <f t="shared" si="110"/>
        <v>501.34140420339179</v>
      </c>
      <c r="BQ40" s="287">
        <f t="shared" si="123"/>
        <v>1547.2657142035869</v>
      </c>
      <c r="BR40" s="281" t="str">
        <f t="shared" si="124"/>
        <v>P1e</v>
      </c>
      <c r="BS40" s="283">
        <f t="shared" si="125"/>
        <v>10.51897958597049</v>
      </c>
      <c r="BT40" s="283">
        <f t="shared" si="111"/>
        <v>10.51897958597049</v>
      </c>
      <c r="BU40" s="283">
        <f t="shared" si="112"/>
        <v>110.64893153006389</v>
      </c>
      <c r="BV40" s="281">
        <f t="shared" si="126"/>
        <v>147.26571420358687</v>
      </c>
      <c r="BW40" s="288"/>
      <c r="BX40" s="289">
        <f>IF(SUM(I40:T40)&lt;90," ",'eq. coef.'!$B$1128*'Amp-TB2 calc'!CH40+'eq. coef.'!$B$1129*'Amp-TB2 calc'!CL40+'eq. coef.'!$B$1130*'Amp-TB2 calc'!CM40+'eq. coef.'!$B$1131*'Amp-TB2 calc'!CO40+'eq. coef.'!$B$1132*'Amp-TB2 calc'!CP40+'eq. coef.'!$B$1133*'Amp-TB2 calc'!CQ40+'eq. coef.'!$B$1134*'Amp-TB2 calc'!CR40+'eq. coef.'!$B$1135*'Amp-TB2 calc'!CU40+'eq. coef.'!$B$1135*'Amp-TB2 calc'!CY40+'eq. coef.'!$B$1137*'Amp-TB2 calc'!CZ40)</f>
        <v>3.4098078976228177</v>
      </c>
      <c r="BY40" s="290"/>
      <c r="BZ40" s="291"/>
      <c r="CA40" s="290">
        <f t="shared" si="127"/>
        <v>-5.4232210336958211</v>
      </c>
      <c r="CB40" s="289">
        <f>IF(SUM(I40:T40)&lt;90," ",EXP('eq. coef.'!$B$1156*'Amp-TB2 calc'!CH40+'eq. coef.'!$B$1157*'Amp-TB2 calc'!CL40+'eq. coef.'!$B$1158*'Amp-TB2 calc'!CM40+'eq. coef.'!$B$1159*'Amp-TB2 calc'!CO40+'eq. coef.'!$B$1160*'Amp-TB2 calc'!CP40+'eq. coef.'!$B$1161*'Amp-TB2 calc'!CQ40+'eq. coef.'!$B$1162*'Amp-TB2 calc'!CR40+'eq. coef.'!$B$1163*'Amp-TB2 calc'!CU40+'eq. coef.'!$B$1164*'Amp-TB2 calc'!CY40+'eq. coef.'!$B$1165*'Amp-TB2 calc'!CZ40))</f>
        <v>4.1496019701933706</v>
      </c>
      <c r="CC40" s="283"/>
      <c r="CD40" s="283"/>
      <c r="CE40" s="282" t="str">
        <f t="shared" si="128"/>
        <v>alkaline</v>
      </c>
      <c r="CF40" s="282" t="str">
        <f t="shared" si="129"/>
        <v>Mg-hastingsite</v>
      </c>
      <c r="CG40" s="278">
        <f t="shared" si="130"/>
        <v>6.270717777296607</v>
      </c>
      <c r="CH40" s="278">
        <f t="shared" si="131"/>
        <v>1.729282222703393</v>
      </c>
      <c r="CI40" s="278">
        <f t="shared" si="132"/>
        <v>0</v>
      </c>
      <c r="CJ40" s="278">
        <f t="shared" si="133"/>
        <v>8</v>
      </c>
      <c r="CK40" s="278"/>
      <c r="CL40" s="278">
        <f t="shared" si="134"/>
        <v>0.32645744150050238</v>
      </c>
      <c r="CM40" s="278">
        <f t="shared" si="135"/>
        <v>0.35773782920136815</v>
      </c>
      <c r="CN40" s="278">
        <f t="shared" si="136"/>
        <v>1.2537008779746287E-2</v>
      </c>
      <c r="CO40" s="278">
        <f t="shared" si="137"/>
        <v>0.53032474286955278</v>
      </c>
      <c r="CP40" s="278">
        <f t="shared" si="138"/>
        <v>3.2664970735927397</v>
      </c>
      <c r="CQ40" s="278">
        <f t="shared" si="139"/>
        <v>0.50644590405609291</v>
      </c>
      <c r="CR40" s="278">
        <f t="shared" si="140"/>
        <v>0</v>
      </c>
      <c r="CS40" s="278">
        <f t="shared" si="141"/>
        <v>5.0000000000000018</v>
      </c>
      <c r="CT40" s="278"/>
      <c r="CU40" s="278">
        <f t="shared" si="142"/>
        <v>1.5290502903509824</v>
      </c>
      <c r="CV40" s="278">
        <f t="shared" si="143"/>
        <v>0.47094970964901761</v>
      </c>
      <c r="CW40" s="278">
        <f t="shared" si="144"/>
        <v>2</v>
      </c>
      <c r="CX40" s="278"/>
      <c r="CY40" s="278">
        <f t="shared" si="145"/>
        <v>0.33958247475987202</v>
      </c>
      <c r="CZ40" s="278">
        <f t="shared" si="146"/>
        <v>0.27585460603999357</v>
      </c>
      <c r="DA40" s="278">
        <f t="shared" si="147"/>
        <v>0.61543708079986559</v>
      </c>
      <c r="DB40" s="278"/>
      <c r="DC40" s="278">
        <f t="shared" si="148"/>
        <v>2</v>
      </c>
      <c r="DD40" s="278">
        <f t="shared" si="149"/>
        <v>0</v>
      </c>
      <c r="DE40" s="278">
        <f t="shared" si="150"/>
        <v>0</v>
      </c>
      <c r="DF40" s="278">
        <f t="shared" si="151"/>
        <v>2</v>
      </c>
      <c r="DG40" s="283">
        <f t="shared" si="113"/>
        <v>45.469675257130447</v>
      </c>
      <c r="DH40" s="283"/>
      <c r="DI40" s="277">
        <f t="shared" si="152"/>
        <v>0.86576900126603762</v>
      </c>
      <c r="DJ40" s="277">
        <f t="shared" si="153"/>
        <v>0.75907363560435115</v>
      </c>
      <c r="DK40" s="277">
        <f t="shared" si="154"/>
        <v>0.15880291030281118</v>
      </c>
      <c r="DL40" s="278">
        <f t="shared" si="155"/>
        <v>2.0557396642038954</v>
      </c>
      <c r="DM40" s="366"/>
    </row>
    <row r="41" spans="1:117" s="142" customFormat="1" x14ac:dyDescent="0.25">
      <c r="A41" s="253" t="s">
        <v>536</v>
      </c>
      <c r="B41" s="249" t="s">
        <v>520</v>
      </c>
      <c r="C41" s="249">
        <v>860</v>
      </c>
      <c r="D41" s="249">
        <v>225</v>
      </c>
      <c r="E41" s="254"/>
      <c r="F41" s="254"/>
      <c r="G41" s="254"/>
      <c r="H41" s="254"/>
      <c r="I41" s="234">
        <v>44.44</v>
      </c>
      <c r="J41" s="141">
        <v>1.89</v>
      </c>
      <c r="K41" s="141">
        <v>10.31</v>
      </c>
      <c r="L41" s="141"/>
      <c r="M41" s="141">
        <v>14.95</v>
      </c>
      <c r="N41" s="141">
        <v>0.26</v>
      </c>
      <c r="O41" s="141">
        <v>13.15</v>
      </c>
      <c r="P41" s="141">
        <v>10.56</v>
      </c>
      <c r="Q41" s="141">
        <v>1.89</v>
      </c>
      <c r="R41" s="141">
        <v>0.26</v>
      </c>
      <c r="S41" s="141"/>
      <c r="T41" s="141"/>
      <c r="U41" s="276">
        <f t="shared" si="104"/>
        <v>97.710000000000022</v>
      </c>
      <c r="V41" s="277">
        <f>I41/stab.data!$U$7</f>
        <v>0.73963118301045194</v>
      </c>
      <c r="W41" s="277">
        <f>J41/stab.data!$U$8</f>
        <v>2.365516032942001E-2</v>
      </c>
      <c r="X41" s="277">
        <f>K41*2/stab.data!$U$9</f>
        <v>0.20223418758152628</v>
      </c>
      <c r="Y41" s="277">
        <f>L41*2/stab.data!$U$10</f>
        <v>0</v>
      </c>
      <c r="Z41" s="277">
        <f>M41/stab.data!$U$11</f>
        <v>0.20808395735322771</v>
      </c>
      <c r="AA41" s="277">
        <f>N41/stab.data!$U$12</f>
        <v>3.6652240720639441E-3</v>
      </c>
      <c r="AB41" s="277">
        <f>O41/stab.data!$U$13</f>
        <v>0.32627034537514887</v>
      </c>
      <c r="AC41" s="277">
        <f>P41/stab.data!$U$14</f>
        <v>0.18830578291339004</v>
      </c>
      <c r="AD41" s="277">
        <f>Q41*2/stab.data!$U$15</f>
        <v>6.098839929653592E-2</v>
      </c>
      <c r="AE41" s="277">
        <f>R41*2/stab.data!$U$16</f>
        <v>5.5204628695790653E-3</v>
      </c>
      <c r="AF41" s="277">
        <f>S41/stab.data!$U$17</f>
        <v>0</v>
      </c>
      <c r="AG41" s="277">
        <f>T41/stab.data!$U$18</f>
        <v>0</v>
      </c>
      <c r="AH41" s="277">
        <f t="shared" si="105"/>
        <v>1.503540057721839</v>
      </c>
      <c r="AI41" s="277">
        <f t="shared" si="106"/>
        <v>0.11501330605214889</v>
      </c>
      <c r="AJ41" s="278">
        <f t="shared" si="107"/>
        <v>6.3950443686248155</v>
      </c>
      <c r="AK41" s="278">
        <f t="shared" si="89"/>
        <v>0.20452869393344225</v>
      </c>
      <c r="AL41" s="278">
        <f t="shared" si="90"/>
        <v>1.7485696008281715</v>
      </c>
      <c r="AM41" s="278">
        <f t="shared" si="91"/>
        <v>0</v>
      </c>
      <c r="AN41" s="278">
        <f t="shared" si="92"/>
        <v>1.7991482379862294</v>
      </c>
      <c r="AO41" s="278">
        <f t="shared" si="93"/>
        <v>3.1690484528245494E-2</v>
      </c>
      <c r="AP41" s="278">
        <f t="shared" si="94"/>
        <v>2.8210186140990947</v>
      </c>
      <c r="AQ41" s="278">
        <f t="shared" si="95"/>
        <v>1.6281409765585082</v>
      </c>
      <c r="AR41" s="278">
        <f t="shared" si="96"/>
        <v>0.52732162790281134</v>
      </c>
      <c r="AS41" s="278">
        <f t="shared" si="97"/>
        <v>4.7731363681302631E-2</v>
      </c>
      <c r="AT41" s="278">
        <f t="shared" si="98"/>
        <v>0</v>
      </c>
      <c r="AU41" s="278">
        <f t="shared" si="99"/>
        <v>0</v>
      </c>
      <c r="AV41" s="277">
        <f t="shared" si="108"/>
        <v>15.203193968142623</v>
      </c>
      <c r="AW41" s="277">
        <f t="shared" si="116"/>
        <v>1.9661677677900971</v>
      </c>
      <c r="AX41" s="277">
        <f>IF(SUM(I41:T41)&lt;90," ",CO41*AH41*stab.data!$U$20/13/2)</f>
        <v>11.275082709140573</v>
      </c>
      <c r="AY41" s="277">
        <f>IF(SUM(I41:T41)&lt;90," ",CQ41*AH41*stab.data!$U$11/13)</f>
        <v>4.8045366699323857</v>
      </c>
      <c r="AZ41" s="277">
        <f t="shared" si="109"/>
        <v>0</v>
      </c>
      <c r="BA41" s="279">
        <f t="shared" si="117"/>
        <v>100.80578714686308</v>
      </c>
      <c r="BB41" s="280">
        <f>IF(SUM(I41:T41)&lt;90," ",EXP('eq. coef.'!$C$104+'eq. coef.'!$C$105*'Amp-TB2 calc'!AJ41+'eq. coef.'!$C$106*'Amp-TB2 calc'!AK41+'eq. coef.'!$C$107*'Amp-TB2 calc'!AL41+'eq. coef.'!$C$108*'Amp-TB2 calc'!AN41+'eq. coef.'!$C$109*'Amp-TB2 calc'!AP41+'eq. coef.'!$C$110*'Amp-TB2 calc'!AQ41+'eq. coef.'!$C$111*'Amp-TB2 calc'!AR41+'eq. coef.'!$C$112*'Amp-TB2 calc'!AS41))</f>
        <v>262.84016666258907</v>
      </c>
      <c r="BC41" s="281">
        <f>IF(SUM(I41:T41)&lt;90," ",EXP('eq. coef.'!$C$176+'eq. coef.'!$C$177*'Amp-TB2 calc'!AJ41+'eq. coef.'!$C$178*'Amp-TB2 calc'!AK41+'eq. coef.'!$C$179*'Amp-TB2 calc'!AL41+'eq. coef.'!$C$180*'Amp-TB2 calc'!AN41+'eq. coef.'!$C$181*'Amp-TB2 calc'!AP41+'eq. coef.'!$C$182*'Amp-TB2 calc'!AQ41+'eq. coef.'!$C$183*'Amp-TB2 calc'!AR41+'eq. coef.'!$C$184*'Amp-TB2 calc'!AS41))</f>
        <v>246.73272402322874</v>
      </c>
      <c r="BD41" s="281">
        <f>IF(SUM(I41:T41)&lt;90," ",('eq. coef.'!$C$234+'eq. coef.'!$C$235*'Amp-TB2 calc'!AJ41+'eq. coef.'!$C$236*'Amp-TB2 calc'!AK41+'eq. coef.'!$C$237*'Amp-TB2 calc'!AL41+'eq. coef.'!$C$238*'Amp-TB2 calc'!AN41+'eq. coef.'!$C$239*'Amp-TB2 calc'!AP41+'eq. coef.'!$C$240*'Amp-TB2 calc'!AQ41+'eq. coef.'!$C$241*'Amp-TB2 calc'!AR41+'eq. coef.'!$C$242*'Amp-TB2 calc'!AS41))</f>
        <v>262.4871868321909</v>
      </c>
      <c r="BE41" s="281">
        <f>IF(SUM(I41:T41)&lt;90," ",('eq. coef.'!$C$270+'eq. coef.'!$C$271*'Amp-TB2 calc'!AJ41+'eq. coef.'!$C$272*'Amp-TB2 calc'!AK41+'eq. coef.'!$C$273*'Amp-TB2 calc'!AL41+'eq. coef.'!$C$274*'Amp-TB2 calc'!AN41+'eq. coef.'!$C$275*'Amp-TB2 calc'!AP41+'eq. coef.'!$C$276*'Amp-TB2 calc'!AQ41+'eq. coef.'!$C$277*'Amp-TB2 calc'!AR41+'eq. coef.'!$C$278*'Amp-TB2 calc'!AS41))</f>
        <v>-59.982303595007409</v>
      </c>
      <c r="BF41" s="281">
        <f>IF(SUM(I41:T41)&lt;90," ",EXP('eq. coef.'!$C$328+'eq. coef.'!$C$329*'Amp-TB2 calc'!AJ41+'eq. coef.'!$C$330*'Amp-TB2 calc'!AK41+'eq. coef.'!$C$331*'Amp-TB2 calc'!AL41+'eq. coef.'!$C$332*'Amp-TB2 calc'!AN41+'eq. coef.'!$C$333*'Amp-TB2 calc'!AP41+'eq. coef.'!$C$334*'Amp-TB2 calc'!AQ41+'eq. coef.'!$C$335*'Amp-TB2 calc'!AR41+'eq. coef.'!$C$336*'Amp-TB2 calc'!AS41))</f>
        <v>358.80542878467628</v>
      </c>
      <c r="BG41" s="282" t="str">
        <f t="shared" si="56"/>
        <v>ok</v>
      </c>
      <c r="BH41" s="385" t="str">
        <f t="shared" si="57"/>
        <v>ok</v>
      </c>
      <c r="BI41" s="385" t="str">
        <f t="shared" si="58"/>
        <v>ok</v>
      </c>
      <c r="BJ41" s="281">
        <f t="shared" si="118"/>
        <v>6.3219386014361323</v>
      </c>
      <c r="BK41" s="283">
        <f t="shared" si="119"/>
        <v>-0.36510881628407621</v>
      </c>
      <c r="BL41" s="281">
        <f t="shared" si="120"/>
        <v>-306.71502761823615</v>
      </c>
      <c r="BM41" s="284" t="str">
        <f t="shared" si="121"/>
        <v>OK</v>
      </c>
      <c r="BN41" s="285">
        <f>IF(SUM(I41:T41)&lt;90," ",'eq. coef.'!$C$360+'eq. coef.'!$C$361*'Amp-TB2 calc'!AJ41+'eq. coef.'!$C$362*'Amp-TB2 calc'!AK41+'eq. coef.'!$C$363*'Amp-TB2 calc'!AL41+'eq. coef.'!$C$364*'Amp-TB2 calc'!AN41+'eq. coef.'!$C$365*'Amp-TB2 calc'!AP41+'eq. coef.'!$C$366*'Amp-TB2 calc'!AQ41+'eq. coef.'!$C$367*'Amp-TB2 calc'!AR41+'eq. coef.'!$C$368*'Amp-TB2 calc'!AS41+'eq. coef.'!$C$369*LN(BQ41))</f>
        <v>874.96511450842263</v>
      </c>
      <c r="BO41" s="286">
        <f t="shared" si="122"/>
        <v>14.96511450842263</v>
      </c>
      <c r="BP41" s="286">
        <f t="shared" si="110"/>
        <v>223.95465225020149</v>
      </c>
      <c r="BQ41" s="287">
        <f t="shared" si="123"/>
        <v>246.73272402322874</v>
      </c>
      <c r="BR41" s="281" t="str">
        <f t="shared" si="124"/>
        <v>P1b</v>
      </c>
      <c r="BS41" s="283">
        <f t="shared" si="125"/>
        <v>9.6589884547683287</v>
      </c>
      <c r="BT41" s="283">
        <f t="shared" si="111"/>
        <v>9.6589884547683287</v>
      </c>
      <c r="BU41" s="283">
        <f t="shared" si="112"/>
        <v>93.296057969347871</v>
      </c>
      <c r="BV41" s="281">
        <f t="shared" si="126"/>
        <v>21.732724023228741</v>
      </c>
      <c r="BW41" s="288"/>
      <c r="BX41" s="289">
        <f>IF(SUM(I41:T41)&lt;90," ",'eq. coef.'!$B$1128*'Amp-TB2 calc'!CH41+'eq. coef.'!$B$1129*'Amp-TB2 calc'!CL41+'eq. coef.'!$B$1130*'Amp-TB2 calc'!CM41+'eq. coef.'!$B$1131*'Amp-TB2 calc'!CO41+'eq. coef.'!$B$1132*'Amp-TB2 calc'!CP41+'eq. coef.'!$B$1133*'Amp-TB2 calc'!CQ41+'eq. coef.'!$B$1134*'Amp-TB2 calc'!CR41+'eq. coef.'!$B$1135*'Amp-TB2 calc'!CU41+'eq. coef.'!$B$1135*'Amp-TB2 calc'!CY41+'eq. coef.'!$B$1137*'Amp-TB2 calc'!CZ41)</f>
        <v>6.4318799492234291E-2</v>
      </c>
      <c r="BY41" s="290"/>
      <c r="BZ41" s="291"/>
      <c r="CA41" s="290">
        <f t="shared" si="127"/>
        <v>-12.252348934214563</v>
      </c>
      <c r="CB41" s="289">
        <f>IF(SUM(I41:T41)&lt;90," ",EXP('eq. coef.'!$B$1156*'Amp-TB2 calc'!CH41+'eq. coef.'!$B$1157*'Amp-TB2 calc'!CL41+'eq. coef.'!$B$1158*'Amp-TB2 calc'!CM41+'eq. coef.'!$B$1159*'Amp-TB2 calc'!CO41+'eq. coef.'!$B$1160*'Amp-TB2 calc'!CP41+'eq. coef.'!$B$1161*'Amp-TB2 calc'!CQ41+'eq. coef.'!$B$1162*'Amp-TB2 calc'!CR41+'eq. coef.'!$B$1163*'Amp-TB2 calc'!CU41+'eq. coef.'!$B$1164*'Amp-TB2 calc'!CY41+'eq. coef.'!$B$1165*'Amp-TB2 calc'!CZ41))</f>
        <v>5.7787932539328946</v>
      </c>
      <c r="CC41" s="283"/>
      <c r="CD41" s="283"/>
      <c r="CE41" s="282" t="str">
        <f t="shared" si="128"/>
        <v>calc-alkaline</v>
      </c>
      <c r="CF41" s="282" t="str">
        <f t="shared" si="129"/>
        <v>Tschermakitic pargasite</v>
      </c>
      <c r="CG41" s="278">
        <f t="shared" si="130"/>
        <v>6.3950443686248155</v>
      </c>
      <c r="CH41" s="278">
        <f t="shared" si="131"/>
        <v>1.6049556313751845</v>
      </c>
      <c r="CI41" s="278">
        <f t="shared" si="132"/>
        <v>0</v>
      </c>
      <c r="CJ41" s="278">
        <f t="shared" si="133"/>
        <v>8</v>
      </c>
      <c r="CK41" s="278"/>
      <c r="CL41" s="278">
        <f t="shared" si="134"/>
        <v>0.14361396945298699</v>
      </c>
      <c r="CM41" s="278">
        <f t="shared" si="135"/>
        <v>0.20452869393344225</v>
      </c>
      <c r="CN41" s="278">
        <f t="shared" si="136"/>
        <v>0</v>
      </c>
      <c r="CO41" s="278">
        <f t="shared" si="137"/>
        <v>1.220949329354184</v>
      </c>
      <c r="CP41" s="278">
        <f t="shared" si="138"/>
        <v>2.8210186140990947</v>
      </c>
      <c r="CQ41" s="278">
        <f t="shared" si="139"/>
        <v>0.57819890863204537</v>
      </c>
      <c r="CR41" s="278">
        <f t="shared" si="140"/>
        <v>3.1690484528245494E-2</v>
      </c>
      <c r="CS41" s="278">
        <f t="shared" si="141"/>
        <v>4.9999999999999991</v>
      </c>
      <c r="CT41" s="278"/>
      <c r="CU41" s="278">
        <f t="shared" si="142"/>
        <v>1.6281409765585082</v>
      </c>
      <c r="CV41" s="278">
        <f t="shared" si="143"/>
        <v>0.3718590234414918</v>
      </c>
      <c r="CW41" s="278">
        <f t="shared" si="144"/>
        <v>2</v>
      </c>
      <c r="CX41" s="278"/>
      <c r="CY41" s="278">
        <f t="shared" si="145"/>
        <v>0.15546260446131954</v>
      </c>
      <c r="CZ41" s="278">
        <f t="shared" si="146"/>
        <v>4.7731363681302631E-2</v>
      </c>
      <c r="DA41" s="278">
        <f t="shared" si="147"/>
        <v>0.20319396814262217</v>
      </c>
      <c r="DB41" s="278"/>
      <c r="DC41" s="278">
        <f t="shared" si="148"/>
        <v>2</v>
      </c>
      <c r="DD41" s="278">
        <f t="shared" si="149"/>
        <v>0</v>
      </c>
      <c r="DE41" s="278">
        <f t="shared" si="150"/>
        <v>0</v>
      </c>
      <c r="DF41" s="278">
        <f t="shared" si="151"/>
        <v>2</v>
      </c>
      <c r="DG41" s="283">
        <f t="shared" si="113"/>
        <v>44.779050670645816</v>
      </c>
      <c r="DH41" s="283"/>
      <c r="DI41" s="277">
        <f t="shared" si="152"/>
        <v>0.82990235112477151</v>
      </c>
      <c r="DJ41" s="277">
        <f t="shared" si="153"/>
        <v>0.61058803814105123</v>
      </c>
      <c r="DK41" s="277">
        <f t="shared" si="154"/>
        <v>8.2132257923829513E-2</v>
      </c>
      <c r="DL41" s="278">
        <f t="shared" si="155"/>
        <v>1.7485696008281715</v>
      </c>
      <c r="DM41" s="366"/>
    </row>
    <row r="42" spans="1:117" s="142" customFormat="1" x14ac:dyDescent="0.25">
      <c r="A42" s="253" t="s">
        <v>536</v>
      </c>
      <c r="B42" s="249" t="s">
        <v>520</v>
      </c>
      <c r="C42" s="249">
        <v>850</v>
      </c>
      <c r="D42" s="249">
        <v>140</v>
      </c>
      <c r="E42" s="254"/>
      <c r="F42" s="254"/>
      <c r="G42" s="254"/>
      <c r="H42" s="254"/>
      <c r="I42" s="234">
        <v>46.04</v>
      </c>
      <c r="J42" s="141">
        <v>1.49</v>
      </c>
      <c r="K42" s="141">
        <v>8.58</v>
      </c>
      <c r="L42" s="141"/>
      <c r="M42" s="141">
        <v>11.6</v>
      </c>
      <c r="N42" s="141">
        <v>0.28999999999999998</v>
      </c>
      <c r="O42" s="141">
        <v>15.48</v>
      </c>
      <c r="P42" s="141">
        <v>11.36</v>
      </c>
      <c r="Q42" s="141">
        <v>1.94</v>
      </c>
      <c r="R42" s="141">
        <v>0.24</v>
      </c>
      <c r="S42" s="141"/>
      <c r="T42" s="141"/>
      <c r="U42" s="276">
        <f t="shared" si="104"/>
        <v>97.02</v>
      </c>
      <c r="V42" s="277">
        <f>I42/stab.data!$U$7</f>
        <v>0.76626056853738089</v>
      </c>
      <c r="W42" s="277">
        <f>J42/stab.data!$U$8</f>
        <v>1.8648777190918422E-2</v>
      </c>
      <c r="X42" s="277">
        <f>K42*2/stab.data!$U$9</f>
        <v>0.16829964398152236</v>
      </c>
      <c r="Y42" s="277">
        <f>L42*2/stab.data!$U$10</f>
        <v>0</v>
      </c>
      <c r="Z42" s="277">
        <f>M42/stab.data!$U$11</f>
        <v>0.16145644851487903</v>
      </c>
      <c r="AA42" s="277">
        <f>N42/stab.data!$U$12</f>
        <v>4.0881345419174755E-3</v>
      </c>
      <c r="AB42" s="277">
        <f>O42/stab.data!$U$13</f>
        <v>0.38408098451766576</v>
      </c>
      <c r="AC42" s="277">
        <f>P42/stab.data!$U$14</f>
        <v>0.20257137252804078</v>
      </c>
      <c r="AD42" s="277">
        <f>Q42*2/stab.data!$U$15</f>
        <v>6.2601849013375496E-2</v>
      </c>
      <c r="AE42" s="277">
        <f>R42*2/stab.data!$U$16</f>
        <v>5.0958118796114449E-3</v>
      </c>
      <c r="AF42" s="277">
        <f>S42/stab.data!$U$17</f>
        <v>0</v>
      </c>
      <c r="AG42" s="277">
        <f>T42/stab.data!$U$18</f>
        <v>0</v>
      </c>
      <c r="AH42" s="277">
        <f t="shared" si="105"/>
        <v>1.5028345572842841</v>
      </c>
      <c r="AI42" s="277">
        <f t="shared" si="106"/>
        <v>9.4918111307064415E-2</v>
      </c>
      <c r="AJ42" s="278">
        <f t="shared" si="107"/>
        <v>6.6283992091496753</v>
      </c>
      <c r="AK42" s="278">
        <f t="shared" si="89"/>
        <v>0.16131789244987355</v>
      </c>
      <c r="AL42" s="278">
        <f t="shared" si="90"/>
        <v>1.4558457956366497</v>
      </c>
      <c r="AM42" s="278">
        <f t="shared" si="91"/>
        <v>0</v>
      </c>
      <c r="AN42" s="278">
        <f t="shared" si="92"/>
        <v>1.3966499642424592</v>
      </c>
      <c r="AO42" s="278">
        <f t="shared" si="93"/>
        <v>3.5363672459704988E-2</v>
      </c>
      <c r="AP42" s="278">
        <f t="shared" si="94"/>
        <v>3.3224234660616356</v>
      </c>
      <c r="AQ42" s="278">
        <f t="shared" si="95"/>
        <v>1.752307218449447</v>
      </c>
      <c r="AR42" s="278">
        <f t="shared" si="96"/>
        <v>0.54152603374020913</v>
      </c>
      <c r="AS42" s="278">
        <f t="shared" si="97"/>
        <v>4.4080404003125025E-2</v>
      </c>
      <c r="AT42" s="278">
        <f t="shared" si="98"/>
        <v>0</v>
      </c>
      <c r="AU42" s="278">
        <f t="shared" si="99"/>
        <v>0</v>
      </c>
      <c r="AV42" s="277">
        <f t="shared" si="108"/>
        <v>15.33791365619278</v>
      </c>
      <c r="AW42" s="277">
        <f t="shared" si="116"/>
        <v>1.9652451902948331</v>
      </c>
      <c r="AX42" s="277">
        <f>IF(SUM(I42:T42)&lt;90," ",CO42*AH42*stab.data!$U$20/13/2)</f>
        <v>8.0719348047881052</v>
      </c>
      <c r="AY42" s="277">
        <f>IF(SUM(I42:T42)&lt;90," ",CQ42*AH42*stab.data!$U$11/13)</f>
        <v>4.3367700373245039</v>
      </c>
      <c r="AZ42" s="277">
        <f t="shared" si="109"/>
        <v>0</v>
      </c>
      <c r="BA42" s="279">
        <f t="shared" si="117"/>
        <v>99.793950032407437</v>
      </c>
      <c r="BB42" s="280">
        <f>IF(SUM(I42:T42)&lt;90," ",EXP('eq. coef.'!$C$104+'eq. coef.'!$C$105*'Amp-TB2 calc'!AJ42+'eq. coef.'!$C$106*'Amp-TB2 calc'!AK42+'eq. coef.'!$C$107*'Amp-TB2 calc'!AL42+'eq. coef.'!$C$108*'Amp-TB2 calc'!AN42+'eq. coef.'!$C$109*'Amp-TB2 calc'!AP42+'eq. coef.'!$C$110*'Amp-TB2 calc'!AQ42+'eq. coef.'!$C$111*'Amp-TB2 calc'!AR42+'eq. coef.'!$C$112*'Amp-TB2 calc'!AS42))</f>
        <v>197.86761067478631</v>
      </c>
      <c r="BC42" s="281">
        <f>IF(SUM(I42:T42)&lt;90," ",EXP('eq. coef.'!$C$176+'eq. coef.'!$C$177*'Amp-TB2 calc'!AJ42+'eq. coef.'!$C$178*'Amp-TB2 calc'!AK42+'eq. coef.'!$C$179*'Amp-TB2 calc'!AL42+'eq. coef.'!$C$180*'Amp-TB2 calc'!AN42+'eq. coef.'!$C$181*'Amp-TB2 calc'!AP42+'eq. coef.'!$C$182*'Amp-TB2 calc'!AQ42+'eq. coef.'!$C$183*'Amp-TB2 calc'!AR42+'eq. coef.'!$C$184*'Amp-TB2 calc'!AS42))</f>
        <v>172.11411471842564</v>
      </c>
      <c r="BD42" s="281">
        <f>IF(SUM(I42:T42)&lt;90," ",('eq. coef.'!$C$234+'eq. coef.'!$C$235*'Amp-TB2 calc'!AJ42+'eq. coef.'!$C$236*'Amp-TB2 calc'!AK42+'eq. coef.'!$C$237*'Amp-TB2 calc'!AL42+'eq. coef.'!$C$238*'Amp-TB2 calc'!AN42+'eq. coef.'!$C$239*'Amp-TB2 calc'!AP42+'eq. coef.'!$C$240*'Amp-TB2 calc'!AQ42+'eq. coef.'!$C$241*'Amp-TB2 calc'!AR42+'eq. coef.'!$C$242*'Amp-TB2 calc'!AS42))</f>
        <v>165.16527279165084</v>
      </c>
      <c r="BE42" s="281">
        <f>IF(SUM(I42:T42)&lt;90," ",('eq. coef.'!$C$270+'eq. coef.'!$C$271*'Amp-TB2 calc'!AJ42+'eq. coef.'!$C$272*'Amp-TB2 calc'!AK42+'eq. coef.'!$C$273*'Amp-TB2 calc'!AL42+'eq. coef.'!$C$274*'Amp-TB2 calc'!AN42+'eq. coef.'!$C$275*'Amp-TB2 calc'!AP42+'eq. coef.'!$C$276*'Amp-TB2 calc'!AQ42+'eq. coef.'!$C$277*'Amp-TB2 calc'!AR42+'eq. coef.'!$C$278*'Amp-TB2 calc'!AS42))</f>
        <v>-113.26221178263528</v>
      </c>
      <c r="BF42" s="281">
        <f>IF(SUM(I42:T42)&lt;90," ",EXP('eq. coef.'!$C$328+'eq. coef.'!$C$329*'Amp-TB2 calc'!AJ42+'eq. coef.'!$C$330*'Amp-TB2 calc'!AK42+'eq. coef.'!$C$331*'Amp-TB2 calc'!AL42+'eq. coef.'!$C$332*'Amp-TB2 calc'!AN42+'eq. coef.'!$C$333*'Amp-TB2 calc'!AP42+'eq. coef.'!$C$334*'Amp-TB2 calc'!AQ42+'eq. coef.'!$C$335*'Amp-TB2 calc'!AR42+'eq. coef.'!$C$336*'Amp-TB2 calc'!AS42))</f>
        <v>416.7964702245813</v>
      </c>
      <c r="BG42" s="282" t="str">
        <f t="shared" si="56"/>
        <v>ok</v>
      </c>
      <c r="BH42" s="385" t="str">
        <f t="shared" si="57"/>
        <v>ok</v>
      </c>
      <c r="BI42" s="385" t="str">
        <f t="shared" si="58"/>
        <v>ok</v>
      </c>
      <c r="BJ42" s="281">
        <f t="shared" si="118"/>
        <v>13.921496219301197</v>
      </c>
      <c r="BK42" s="283">
        <f t="shared" si="119"/>
        <v>-1.1064411138497285</v>
      </c>
      <c r="BL42" s="281">
        <f t="shared" si="120"/>
        <v>-285.37632650106093</v>
      </c>
      <c r="BM42" s="284" t="str">
        <f t="shared" si="121"/>
        <v>OK</v>
      </c>
      <c r="BN42" s="285">
        <f>IF(SUM(I42:T42)&lt;90," ",'eq. coef.'!$C$360+'eq. coef.'!$C$361*'Amp-TB2 calc'!AJ42+'eq. coef.'!$C$362*'Amp-TB2 calc'!AK42+'eq. coef.'!$C$363*'Amp-TB2 calc'!AL42+'eq. coef.'!$C$364*'Amp-TB2 calc'!AN42+'eq. coef.'!$C$365*'Amp-TB2 calc'!AP42+'eq. coef.'!$C$366*'Amp-TB2 calc'!AQ42+'eq. coef.'!$C$367*'Amp-TB2 calc'!AR42+'eq. coef.'!$C$368*'Amp-TB2 calc'!AS42+'eq. coef.'!$C$369*LN(BQ42))</f>
        <v>859.07253802329444</v>
      </c>
      <c r="BO42" s="286">
        <f t="shared" si="122"/>
        <v>9.0725380232944417</v>
      </c>
      <c r="BP42" s="286">
        <f t="shared" si="110"/>
        <v>82.310946184123409</v>
      </c>
      <c r="BQ42" s="287">
        <f t="shared" si="123"/>
        <v>172.11411471842564</v>
      </c>
      <c r="BR42" s="281" t="str">
        <f t="shared" si="124"/>
        <v>P1b</v>
      </c>
      <c r="BS42" s="283">
        <f t="shared" si="125"/>
        <v>22.938653370304028</v>
      </c>
      <c r="BT42" s="283">
        <f t="shared" si="111"/>
        <v>22.938653370304028</v>
      </c>
      <c r="BU42" s="283">
        <f t="shared" si="112"/>
        <v>526.18181844296032</v>
      </c>
      <c r="BV42" s="281">
        <f t="shared" si="126"/>
        <v>32.11411471842564</v>
      </c>
      <c r="BW42" s="288"/>
      <c r="BX42" s="289">
        <f>IF(SUM(I42:T42)&lt;90," ",'eq. coef.'!$B$1128*'Amp-TB2 calc'!CH42+'eq. coef.'!$B$1129*'Amp-TB2 calc'!CL42+'eq. coef.'!$B$1130*'Amp-TB2 calc'!CM42+'eq. coef.'!$B$1131*'Amp-TB2 calc'!CO42+'eq. coef.'!$B$1132*'Amp-TB2 calc'!CP42+'eq. coef.'!$B$1133*'Amp-TB2 calc'!CQ42+'eq. coef.'!$B$1134*'Amp-TB2 calc'!CR42+'eq. coef.'!$B$1135*'Amp-TB2 calc'!CU42+'eq. coef.'!$B$1135*'Amp-TB2 calc'!CY42+'eq. coef.'!$B$1137*'Amp-TB2 calc'!CZ42)</f>
        <v>1.463930232915122</v>
      </c>
      <c r="BY42" s="290"/>
      <c r="BZ42" s="291"/>
      <c r="CA42" s="290">
        <f t="shared" si="127"/>
        <v>-11.180407442819773</v>
      </c>
      <c r="CB42" s="289">
        <f>IF(SUM(I42:T42)&lt;90," ",EXP('eq. coef.'!$B$1156*'Amp-TB2 calc'!CH42+'eq. coef.'!$B$1157*'Amp-TB2 calc'!CL42+'eq. coef.'!$B$1158*'Amp-TB2 calc'!CM42+'eq. coef.'!$B$1159*'Amp-TB2 calc'!CO42+'eq. coef.'!$B$1160*'Amp-TB2 calc'!CP42+'eq. coef.'!$B$1161*'Amp-TB2 calc'!CQ42+'eq. coef.'!$B$1162*'Amp-TB2 calc'!CR42+'eq. coef.'!$B$1163*'Amp-TB2 calc'!CU42+'eq. coef.'!$B$1164*'Amp-TB2 calc'!CY42+'eq. coef.'!$B$1165*'Amp-TB2 calc'!CZ42))</f>
        <v>5.3951174239542725</v>
      </c>
      <c r="CC42" s="283"/>
      <c r="CD42" s="283"/>
      <c r="CE42" s="282" t="str">
        <f t="shared" si="128"/>
        <v>calc-alkaline</v>
      </c>
      <c r="CF42" s="282" t="str">
        <f t="shared" si="129"/>
        <v>Mg-hornblende</v>
      </c>
      <c r="CG42" s="278">
        <f t="shared" si="130"/>
        <v>6.6283992091496753</v>
      </c>
      <c r="CH42" s="278">
        <f t="shared" si="131"/>
        <v>1.3716007908503247</v>
      </c>
      <c r="CI42" s="278">
        <f t="shared" si="132"/>
        <v>0</v>
      </c>
      <c r="CJ42" s="278">
        <f t="shared" si="133"/>
        <v>8</v>
      </c>
      <c r="CK42" s="278"/>
      <c r="CL42" s="278">
        <f t="shared" si="134"/>
        <v>8.4245004786325017E-2</v>
      </c>
      <c r="CM42" s="278">
        <f t="shared" si="135"/>
        <v>0.16131789244987355</v>
      </c>
      <c r="CN42" s="278">
        <f t="shared" si="136"/>
        <v>0</v>
      </c>
      <c r="CO42" s="278">
        <f t="shared" si="137"/>
        <v>0.87449912652202499</v>
      </c>
      <c r="CP42" s="278">
        <f t="shared" si="138"/>
        <v>3.3224234660616356</v>
      </c>
      <c r="CQ42" s="278">
        <f t="shared" si="139"/>
        <v>0.52215083772043425</v>
      </c>
      <c r="CR42" s="278">
        <f t="shared" si="140"/>
        <v>3.5363672459704988E-2</v>
      </c>
      <c r="CS42" s="278">
        <f t="shared" si="141"/>
        <v>4.9999999999999982</v>
      </c>
      <c r="CT42" s="278"/>
      <c r="CU42" s="278">
        <f t="shared" si="142"/>
        <v>1.752307218449447</v>
      </c>
      <c r="CV42" s="278">
        <f t="shared" si="143"/>
        <v>0.24769278155055297</v>
      </c>
      <c r="CW42" s="278">
        <f t="shared" si="144"/>
        <v>2</v>
      </c>
      <c r="CX42" s="278"/>
      <c r="CY42" s="278">
        <f t="shared" si="145"/>
        <v>0.29383325218965617</v>
      </c>
      <c r="CZ42" s="278">
        <f t="shared" si="146"/>
        <v>4.4080404003125025E-2</v>
      </c>
      <c r="DA42" s="278">
        <f t="shared" si="147"/>
        <v>0.33791365619278119</v>
      </c>
      <c r="DB42" s="278"/>
      <c r="DC42" s="278">
        <f t="shared" si="148"/>
        <v>2</v>
      </c>
      <c r="DD42" s="278">
        <f t="shared" si="149"/>
        <v>0</v>
      </c>
      <c r="DE42" s="278">
        <f t="shared" si="150"/>
        <v>0</v>
      </c>
      <c r="DF42" s="278">
        <f t="shared" si="151"/>
        <v>2</v>
      </c>
      <c r="DG42" s="283">
        <f t="shared" si="113"/>
        <v>45.125500873477975</v>
      </c>
      <c r="DH42" s="283"/>
      <c r="DI42" s="277">
        <f t="shared" si="152"/>
        <v>0.86418500555268951</v>
      </c>
      <c r="DJ42" s="277">
        <f t="shared" si="153"/>
        <v>0.70404148507762043</v>
      </c>
      <c r="DK42" s="277">
        <f t="shared" si="154"/>
        <v>5.7866708849809323E-2</v>
      </c>
      <c r="DL42" s="278">
        <f t="shared" si="155"/>
        <v>1.4558457956366497</v>
      </c>
      <c r="DM42" s="366"/>
    </row>
    <row r="43" spans="1:117" s="142" customFormat="1" x14ac:dyDescent="0.25">
      <c r="A43" s="253" t="s">
        <v>536</v>
      </c>
      <c r="B43" s="249" t="s">
        <v>520</v>
      </c>
      <c r="C43" s="249">
        <v>850</v>
      </c>
      <c r="D43" s="249">
        <v>234</v>
      </c>
      <c r="E43" s="254"/>
      <c r="F43" s="254"/>
      <c r="G43" s="254"/>
      <c r="H43" s="254"/>
      <c r="I43" s="234">
        <v>45.59</v>
      </c>
      <c r="J43" s="141">
        <v>1.68</v>
      </c>
      <c r="K43" s="141">
        <v>9.48</v>
      </c>
      <c r="L43" s="141"/>
      <c r="M43" s="141">
        <v>14.21</v>
      </c>
      <c r="N43" s="141">
        <v>0.28000000000000003</v>
      </c>
      <c r="O43" s="141">
        <v>13.71</v>
      </c>
      <c r="P43" s="141">
        <v>11.32</v>
      </c>
      <c r="Q43" s="141">
        <v>1.79</v>
      </c>
      <c r="R43" s="141">
        <v>0.26</v>
      </c>
      <c r="S43" s="141"/>
      <c r="T43" s="141"/>
      <c r="U43" s="276">
        <f t="shared" si="104"/>
        <v>98.320000000000022</v>
      </c>
      <c r="V43" s="277">
        <f>I43/stab.data!$U$7</f>
        <v>0.7587710538579322</v>
      </c>
      <c r="W43" s="277">
        <f>J43/stab.data!$U$8</f>
        <v>2.1026809181706678E-2</v>
      </c>
      <c r="X43" s="277">
        <f>K43*2/stab.data!$U$9</f>
        <v>0.18595345279077297</v>
      </c>
      <c r="Y43" s="277">
        <f>L43*2/stab.data!$U$10</f>
        <v>0</v>
      </c>
      <c r="Z43" s="277">
        <f>M43/stab.data!$U$11</f>
        <v>0.19778414943072684</v>
      </c>
      <c r="AA43" s="277">
        <f>N43/stab.data!$U$12</f>
        <v>3.9471643852996329E-3</v>
      </c>
      <c r="AB43" s="277">
        <f>O43/stab.data!$U$13</f>
        <v>0.34016474791583962</v>
      </c>
      <c r="AC43" s="277">
        <f>P43/stab.data!$U$14</f>
        <v>0.20185809304730826</v>
      </c>
      <c r="AD43" s="277">
        <f>Q43*2/stab.data!$U$15</f>
        <v>5.7761499862856773E-2</v>
      </c>
      <c r="AE43" s="277">
        <f>R43*2/stab.data!$U$16</f>
        <v>5.5204628695790653E-3</v>
      </c>
      <c r="AF43" s="277">
        <f>S43/stab.data!$U$17</f>
        <v>0</v>
      </c>
      <c r="AG43" s="277">
        <f>T43/stab.data!$U$18</f>
        <v>0</v>
      </c>
      <c r="AH43" s="277">
        <f t="shared" si="105"/>
        <v>1.5076473775622781</v>
      </c>
      <c r="AI43" s="277">
        <f t="shared" si="106"/>
        <v>0.10489325978592784</v>
      </c>
      <c r="AJ43" s="278">
        <f t="shared" si="107"/>
        <v>6.5426596742418006</v>
      </c>
      <c r="AK43" s="278">
        <f t="shared" si="89"/>
        <v>0.1813079924591951</v>
      </c>
      <c r="AL43" s="278">
        <f t="shared" si="90"/>
        <v>1.6034219421976148</v>
      </c>
      <c r="AM43" s="278">
        <f t="shared" si="91"/>
        <v>0</v>
      </c>
      <c r="AN43" s="278">
        <f t="shared" si="92"/>
        <v>1.7054345604055134</v>
      </c>
      <c r="AO43" s="278">
        <f t="shared" si="93"/>
        <v>3.4035237796694658E-2</v>
      </c>
      <c r="AP43" s="278">
        <f t="shared" si="94"/>
        <v>2.9331405928991803</v>
      </c>
      <c r="AQ43" s="278">
        <f t="shared" si="95"/>
        <v>1.7405629782330241</v>
      </c>
      <c r="AR43" s="278">
        <f t="shared" si="96"/>
        <v>0.49806042805000655</v>
      </c>
      <c r="AS43" s="278">
        <f t="shared" si="97"/>
        <v>4.7601327984642304E-2</v>
      </c>
      <c r="AT43" s="278">
        <f t="shared" si="98"/>
        <v>0</v>
      </c>
      <c r="AU43" s="278">
        <f t="shared" si="99"/>
        <v>0</v>
      </c>
      <c r="AV43" s="277">
        <f t="shared" si="108"/>
        <v>15.286224734267673</v>
      </c>
      <c r="AW43" s="277">
        <f t="shared" si="116"/>
        <v>1.9715388783506713</v>
      </c>
      <c r="AX43" s="277">
        <f>IF(SUM(I43:T43)&lt;90," ",CO43*AH43*stab.data!$U$20/13/2)</f>
        <v>8.5362964773593273</v>
      </c>
      <c r="AY43" s="277">
        <f>IF(SUM(I43:T43)&lt;90," ",CQ43*AH43*stab.data!$U$11/13)</f>
        <v>6.5289314775114651</v>
      </c>
      <c r="AZ43" s="277">
        <f t="shared" si="109"/>
        <v>0</v>
      </c>
      <c r="BA43" s="279">
        <f t="shared" si="117"/>
        <v>101.14676683322148</v>
      </c>
      <c r="BB43" s="280">
        <f>IF(SUM(I43:T43)&lt;90," ",EXP('eq. coef.'!$C$104+'eq. coef.'!$C$105*'Amp-TB2 calc'!AJ43+'eq. coef.'!$C$106*'Amp-TB2 calc'!AK43+'eq. coef.'!$C$107*'Amp-TB2 calc'!AL43+'eq. coef.'!$C$108*'Amp-TB2 calc'!AN43+'eq. coef.'!$C$109*'Amp-TB2 calc'!AP43+'eq. coef.'!$C$110*'Amp-TB2 calc'!AQ43+'eq. coef.'!$C$111*'Amp-TB2 calc'!AR43+'eq. coef.'!$C$112*'Amp-TB2 calc'!AS43))</f>
        <v>180.53717578006294</v>
      </c>
      <c r="BC43" s="281">
        <f>IF(SUM(I43:T43)&lt;90," ",EXP('eq. coef.'!$C$176+'eq. coef.'!$C$177*'Amp-TB2 calc'!AJ43+'eq. coef.'!$C$178*'Amp-TB2 calc'!AK43+'eq. coef.'!$C$179*'Amp-TB2 calc'!AL43+'eq. coef.'!$C$180*'Amp-TB2 calc'!AN43+'eq. coef.'!$C$181*'Amp-TB2 calc'!AP43+'eq. coef.'!$C$182*'Amp-TB2 calc'!AQ43+'eq. coef.'!$C$183*'Amp-TB2 calc'!AR43+'eq. coef.'!$C$184*'Amp-TB2 calc'!AS43))</f>
        <v>194.27521558657071</v>
      </c>
      <c r="BD43" s="281">
        <f>IF(SUM(I43:T43)&lt;90," ",('eq. coef.'!$C$234+'eq. coef.'!$C$235*'Amp-TB2 calc'!AJ43+'eq. coef.'!$C$236*'Amp-TB2 calc'!AK43+'eq. coef.'!$C$237*'Amp-TB2 calc'!AL43+'eq. coef.'!$C$238*'Amp-TB2 calc'!AN43+'eq. coef.'!$C$239*'Amp-TB2 calc'!AP43+'eq. coef.'!$C$240*'Amp-TB2 calc'!AQ43+'eq. coef.'!$C$241*'Amp-TB2 calc'!AR43+'eq. coef.'!$C$242*'Amp-TB2 calc'!AS43))</f>
        <v>193.06231120964338</v>
      </c>
      <c r="BE43" s="281">
        <f>IF(SUM(I43:T43)&lt;90," ",('eq. coef.'!$C$270+'eq. coef.'!$C$271*'Amp-TB2 calc'!AJ43+'eq. coef.'!$C$272*'Amp-TB2 calc'!AK43+'eq. coef.'!$C$273*'Amp-TB2 calc'!AL43+'eq. coef.'!$C$274*'Amp-TB2 calc'!AN43+'eq. coef.'!$C$275*'Amp-TB2 calc'!AP43+'eq. coef.'!$C$276*'Amp-TB2 calc'!AQ43+'eq. coef.'!$C$277*'Amp-TB2 calc'!AR43+'eq. coef.'!$C$278*'Amp-TB2 calc'!AS43))</f>
        <v>-251.09397628902491</v>
      </c>
      <c r="BF43" s="281">
        <f>IF(SUM(I43:T43)&lt;90," ",EXP('eq. coef.'!$C$328+'eq. coef.'!$C$329*'Amp-TB2 calc'!AJ43+'eq. coef.'!$C$330*'Amp-TB2 calc'!AK43+'eq. coef.'!$C$331*'Amp-TB2 calc'!AL43+'eq. coef.'!$C$332*'Amp-TB2 calc'!AN43+'eq. coef.'!$C$333*'Amp-TB2 calc'!AP43+'eq. coef.'!$C$334*'Amp-TB2 calc'!AQ43+'eq. coef.'!$C$335*'Amp-TB2 calc'!AR43+'eq. coef.'!$C$336*'Amp-TB2 calc'!AS43))</f>
        <v>365.1605038860975</v>
      </c>
      <c r="BG43" s="282" t="str">
        <f t="shared" si="56"/>
        <v>ok</v>
      </c>
      <c r="BH43" s="385" t="str">
        <f t="shared" si="57"/>
        <v>ok</v>
      </c>
      <c r="BI43" s="385" t="str">
        <f t="shared" si="58"/>
        <v>ok</v>
      </c>
      <c r="BJ43" s="281">
        <f t="shared" si="118"/>
        <v>7.3306219980702343</v>
      </c>
      <c r="BK43" s="283">
        <f t="shared" si="119"/>
        <v>-1.0226333014699949</v>
      </c>
      <c r="BL43" s="281">
        <f t="shared" si="120"/>
        <v>-445.36919187559562</v>
      </c>
      <c r="BM43" s="284" t="str">
        <f t="shared" si="121"/>
        <v>OK</v>
      </c>
      <c r="BN43" s="285">
        <f>IF(SUM(I43:T43)&lt;90," ",'eq. coef.'!$C$360+'eq. coef.'!$C$361*'Amp-TB2 calc'!AJ43+'eq. coef.'!$C$362*'Amp-TB2 calc'!AK43+'eq. coef.'!$C$363*'Amp-TB2 calc'!AL43+'eq. coef.'!$C$364*'Amp-TB2 calc'!AN43+'eq. coef.'!$C$365*'Amp-TB2 calc'!AP43+'eq. coef.'!$C$366*'Amp-TB2 calc'!AQ43+'eq. coef.'!$C$367*'Amp-TB2 calc'!AR43+'eq. coef.'!$C$368*'Amp-TB2 calc'!AS43+'eq. coef.'!$C$369*LN(BQ43))</f>
        <v>849.03023721717295</v>
      </c>
      <c r="BO43" s="286">
        <f t="shared" si="122"/>
        <v>-0.96976278282704698</v>
      </c>
      <c r="BP43" s="286">
        <f t="shared" si="110"/>
        <v>0.94043985495645832</v>
      </c>
      <c r="BQ43" s="287">
        <f t="shared" si="123"/>
        <v>194.27521558657071</v>
      </c>
      <c r="BR43" s="281" t="str">
        <f t="shared" si="124"/>
        <v>P1b</v>
      </c>
      <c r="BS43" s="283">
        <f t="shared" si="125"/>
        <v>-16.976403595482601</v>
      </c>
      <c r="BT43" s="283">
        <f t="shared" si="111"/>
        <v>16.976403595482601</v>
      </c>
      <c r="BU43" s="283">
        <f t="shared" si="112"/>
        <v>288.19827903671461</v>
      </c>
      <c r="BV43" s="281">
        <f t="shared" si="126"/>
        <v>-39.72478441342929</v>
      </c>
      <c r="BW43" s="288"/>
      <c r="BX43" s="289">
        <f>IF(SUM(I43:T43)&lt;90," ",'eq. coef.'!$B$1128*'Amp-TB2 calc'!CH43+'eq. coef.'!$B$1129*'Amp-TB2 calc'!CL43+'eq. coef.'!$B$1130*'Amp-TB2 calc'!CM43+'eq. coef.'!$B$1131*'Amp-TB2 calc'!CO43+'eq. coef.'!$B$1132*'Amp-TB2 calc'!CP43+'eq. coef.'!$B$1133*'Amp-TB2 calc'!CQ43+'eq. coef.'!$B$1134*'Amp-TB2 calc'!CR43+'eq. coef.'!$B$1135*'Amp-TB2 calc'!CU43+'eq. coef.'!$B$1135*'Amp-TB2 calc'!CY43+'eq. coef.'!$B$1137*'Amp-TB2 calc'!CZ43)</f>
        <v>0.42573075970466756</v>
      </c>
      <c r="BY43" s="290"/>
      <c r="BZ43" s="291"/>
      <c r="CA43" s="290">
        <f t="shared" si="127"/>
        <v>-12.402082629310719</v>
      </c>
      <c r="CB43" s="289">
        <f>IF(SUM(I43:T43)&lt;90," ",EXP('eq. coef.'!$B$1156*'Amp-TB2 calc'!CH43+'eq. coef.'!$B$1157*'Amp-TB2 calc'!CL43+'eq. coef.'!$B$1158*'Amp-TB2 calc'!CM43+'eq. coef.'!$B$1159*'Amp-TB2 calc'!CO43+'eq. coef.'!$B$1160*'Amp-TB2 calc'!CP43+'eq. coef.'!$B$1161*'Amp-TB2 calc'!CQ43+'eq. coef.'!$B$1162*'Amp-TB2 calc'!CR43+'eq. coef.'!$B$1163*'Amp-TB2 calc'!CU43+'eq. coef.'!$B$1164*'Amp-TB2 calc'!CY43+'eq. coef.'!$B$1165*'Amp-TB2 calc'!CZ43))</f>
        <v>6.1430852740527131</v>
      </c>
      <c r="CC43" s="283"/>
      <c r="CD43" s="283"/>
      <c r="CE43" s="282" t="str">
        <f t="shared" si="128"/>
        <v>calc-alkaline</v>
      </c>
      <c r="CF43" s="282" t="str">
        <f t="shared" si="129"/>
        <v>Mg-hornblende</v>
      </c>
      <c r="CG43" s="278">
        <f t="shared" si="130"/>
        <v>6.5426596742418006</v>
      </c>
      <c r="CH43" s="278">
        <f t="shared" si="131"/>
        <v>1.4573403257581994</v>
      </c>
      <c r="CI43" s="278">
        <f t="shared" si="132"/>
        <v>0</v>
      </c>
      <c r="CJ43" s="278">
        <f t="shared" si="133"/>
        <v>8</v>
      </c>
      <c r="CK43" s="278"/>
      <c r="CL43" s="278">
        <f t="shared" si="134"/>
        <v>0.14608161643941542</v>
      </c>
      <c r="CM43" s="278">
        <f t="shared" si="135"/>
        <v>0.1813079924591951</v>
      </c>
      <c r="CN43" s="278">
        <f t="shared" si="136"/>
        <v>0</v>
      </c>
      <c r="CO43" s="278">
        <f t="shared" si="137"/>
        <v>0.92185501189970864</v>
      </c>
      <c r="CP43" s="278">
        <f t="shared" si="138"/>
        <v>2.9331405928991803</v>
      </c>
      <c r="CQ43" s="278">
        <f t="shared" si="139"/>
        <v>0.7835795485058048</v>
      </c>
      <c r="CR43" s="278">
        <f t="shared" si="140"/>
        <v>3.4035237796694658E-2</v>
      </c>
      <c r="CS43" s="278">
        <f t="shared" si="141"/>
        <v>4.9999999999999991</v>
      </c>
      <c r="CT43" s="278"/>
      <c r="CU43" s="278">
        <f t="shared" si="142"/>
        <v>1.7405629782330241</v>
      </c>
      <c r="CV43" s="278">
        <f t="shared" si="143"/>
        <v>0.25943702176697592</v>
      </c>
      <c r="CW43" s="278">
        <f t="shared" si="144"/>
        <v>2</v>
      </c>
      <c r="CX43" s="278"/>
      <c r="CY43" s="278">
        <f t="shared" si="145"/>
        <v>0.23862340628303064</v>
      </c>
      <c r="CZ43" s="278">
        <f t="shared" si="146"/>
        <v>4.7601327984642304E-2</v>
      </c>
      <c r="DA43" s="278">
        <f t="shared" si="147"/>
        <v>0.28622473426767292</v>
      </c>
      <c r="DB43" s="278"/>
      <c r="DC43" s="278">
        <f t="shared" si="148"/>
        <v>2</v>
      </c>
      <c r="DD43" s="278">
        <f t="shared" si="149"/>
        <v>0</v>
      </c>
      <c r="DE43" s="278">
        <f t="shared" si="150"/>
        <v>0</v>
      </c>
      <c r="DF43" s="278">
        <f t="shared" si="151"/>
        <v>2</v>
      </c>
      <c r="DG43" s="283">
        <f t="shared" si="113"/>
        <v>45.078144988100291</v>
      </c>
      <c r="DH43" s="283"/>
      <c r="DI43" s="277">
        <f t="shared" si="152"/>
        <v>0.78917445524709373</v>
      </c>
      <c r="DJ43" s="277">
        <f t="shared" si="153"/>
        <v>0.63233654645209347</v>
      </c>
      <c r="DK43" s="277">
        <f t="shared" si="154"/>
        <v>9.1106160265712194E-2</v>
      </c>
      <c r="DL43" s="278">
        <f t="shared" si="155"/>
        <v>1.6034219421976148</v>
      </c>
      <c r="DM43" s="366"/>
    </row>
    <row r="44" spans="1:117" s="142" customFormat="1" x14ac:dyDescent="0.25">
      <c r="A44" s="253" t="s">
        <v>534</v>
      </c>
      <c r="B44" s="249" t="s">
        <v>71</v>
      </c>
      <c r="C44" s="249">
        <v>1025</v>
      </c>
      <c r="D44" s="249">
        <v>1500</v>
      </c>
      <c r="E44" s="254"/>
      <c r="F44" s="254"/>
      <c r="G44" s="254"/>
      <c r="H44" s="254"/>
      <c r="I44" s="234">
        <v>41.77</v>
      </c>
      <c r="J44" s="141">
        <v>1.49</v>
      </c>
      <c r="K44" s="141">
        <v>14.5</v>
      </c>
      <c r="L44" s="141"/>
      <c r="M44" s="141">
        <v>11</v>
      </c>
      <c r="N44" s="141">
        <v>0.13</v>
      </c>
      <c r="O44" s="141">
        <v>14.52</v>
      </c>
      <c r="P44" s="141">
        <v>11.45</v>
      </c>
      <c r="Q44" s="141">
        <v>2.74</v>
      </c>
      <c r="R44" s="141">
        <v>0.5</v>
      </c>
      <c r="S44" s="141"/>
      <c r="T44" s="141"/>
      <c r="U44" s="276">
        <f t="shared" si="104"/>
        <v>98.1</v>
      </c>
      <c r="V44" s="277">
        <f>I44/stab.data!$U$7</f>
        <v>0.69519339591238938</v>
      </c>
      <c r="W44" s="277">
        <f>J44/stab.data!$U$8</f>
        <v>1.8648777190918422E-2</v>
      </c>
      <c r="X44" s="277">
        <f>K44*2/stab.data!$U$9</f>
        <v>0.28442247526014847</v>
      </c>
      <c r="Y44" s="277">
        <f>L44*2/stab.data!$U$10</f>
        <v>0</v>
      </c>
      <c r="Z44" s="277">
        <f>M44/stab.data!$U$11</f>
        <v>0.15310525290204047</v>
      </c>
      <c r="AA44" s="277">
        <f>N44/stab.data!$U$12</f>
        <v>1.8326120360319721E-3</v>
      </c>
      <c r="AB44" s="277">
        <f>O44/stab.data!$U$13</f>
        <v>0.36026200873362441</v>
      </c>
      <c r="AC44" s="277">
        <f>P44/stab.data!$U$14</f>
        <v>0.204176251359689</v>
      </c>
      <c r="AD44" s="277">
        <f>Q44*2/stab.data!$U$15</f>
        <v>8.8417044482808696E-2</v>
      </c>
      <c r="AE44" s="277">
        <f>R44*2/stab.data!$U$16</f>
        <v>1.061627474919051E-2</v>
      </c>
      <c r="AF44" s="277">
        <f>S44/stab.data!$U$17</f>
        <v>0</v>
      </c>
      <c r="AG44" s="277">
        <f>T44/stab.data!$U$18</f>
        <v>0</v>
      </c>
      <c r="AH44" s="277">
        <f t="shared" si="105"/>
        <v>1.513464522035153</v>
      </c>
      <c r="AI44" s="277">
        <f t="shared" si="106"/>
        <v>0.15656219044159125</v>
      </c>
      <c r="AJ44" s="278">
        <f t="shared" si="107"/>
        <v>5.9714079948886631</v>
      </c>
      <c r="AK44" s="278">
        <f t="shared" si="89"/>
        <v>0.16018486059781487</v>
      </c>
      <c r="AL44" s="278">
        <f t="shared" si="90"/>
        <v>2.4430649840472767</v>
      </c>
      <c r="AM44" s="278">
        <f t="shared" si="91"/>
        <v>0</v>
      </c>
      <c r="AN44" s="278">
        <f t="shared" si="92"/>
        <v>1.3151073307288905</v>
      </c>
      <c r="AO44" s="278">
        <f t="shared" si="93"/>
        <v>1.5741337918103032E-2</v>
      </c>
      <c r="AP44" s="278">
        <f t="shared" si="94"/>
        <v>3.0944934918192528</v>
      </c>
      <c r="AQ44" s="278">
        <f t="shared" si="95"/>
        <v>1.7537849279127709</v>
      </c>
      <c r="AR44" s="278">
        <f t="shared" si="96"/>
        <v>0.75946384044132598</v>
      </c>
      <c r="AS44" s="278">
        <f t="shared" si="97"/>
        <v>9.1189168778064739E-2</v>
      </c>
      <c r="AT44" s="278">
        <f t="shared" si="98"/>
        <v>0</v>
      </c>
      <c r="AU44" s="278">
        <f t="shared" si="99"/>
        <v>0</v>
      </c>
      <c r="AV44" s="277">
        <f t="shared" si="108"/>
        <v>15.604437937132161</v>
      </c>
      <c r="AW44" s="277">
        <f t="shared" si="116"/>
        <v>1.9791459134305849</v>
      </c>
      <c r="AX44" s="277">
        <f>IF(SUM(I44:T44)&lt;90," ",CO44*AH44*stab.data!$U$20/13/2)</f>
        <v>8.69631782327642</v>
      </c>
      <c r="AY44" s="277">
        <f>IF(SUM(I44:T44)&lt;90," ",CQ44*AH44*stab.data!$U$11/13)</f>
        <v>3.1749422280389297</v>
      </c>
      <c r="AZ44" s="277">
        <f t="shared" si="109"/>
        <v>0</v>
      </c>
      <c r="BA44" s="279">
        <f t="shared" si="117"/>
        <v>100.95040596474593</v>
      </c>
      <c r="BB44" s="280">
        <f>IF(SUM(I44:T44)&lt;90," ",EXP('eq. coef.'!$C$104+'eq. coef.'!$C$105*'Amp-TB2 calc'!AJ44+'eq. coef.'!$C$106*'Amp-TB2 calc'!AK44+'eq. coef.'!$C$107*'Amp-TB2 calc'!AL44+'eq. coef.'!$C$108*'Amp-TB2 calc'!AN44+'eq. coef.'!$C$109*'Amp-TB2 calc'!AP44+'eq. coef.'!$C$110*'Amp-TB2 calc'!AQ44+'eq. coef.'!$C$111*'Amp-TB2 calc'!AR44+'eq. coef.'!$C$112*'Amp-TB2 calc'!AS44))</f>
        <v>1035.9465594342662</v>
      </c>
      <c r="BC44" s="281">
        <f>IF(SUM(I44:T44)&lt;90," ",EXP('eq. coef.'!$C$176+'eq. coef.'!$C$177*'Amp-TB2 calc'!AJ44+'eq. coef.'!$C$178*'Amp-TB2 calc'!AK44+'eq. coef.'!$C$179*'Amp-TB2 calc'!AL44+'eq. coef.'!$C$180*'Amp-TB2 calc'!AN44+'eq. coef.'!$C$181*'Amp-TB2 calc'!AP44+'eq. coef.'!$C$182*'Amp-TB2 calc'!AQ44+'eq. coef.'!$C$183*'Amp-TB2 calc'!AR44+'eq. coef.'!$C$184*'Amp-TB2 calc'!AS44))</f>
        <v>587.4733403815369</v>
      </c>
      <c r="BD44" s="281">
        <f>IF(SUM(I44:T44)&lt;90," ",('eq. coef.'!$C$234+'eq. coef.'!$C$235*'Amp-TB2 calc'!AJ44+'eq. coef.'!$C$236*'Amp-TB2 calc'!AK44+'eq. coef.'!$C$237*'Amp-TB2 calc'!AL44+'eq. coef.'!$C$238*'Amp-TB2 calc'!AN44+'eq. coef.'!$C$239*'Amp-TB2 calc'!AP44+'eq. coef.'!$C$240*'Amp-TB2 calc'!AQ44+'eq. coef.'!$C$241*'Amp-TB2 calc'!AR44+'eq. coef.'!$C$242*'Amp-TB2 calc'!AS44))</f>
        <v>523.75162038196709</v>
      </c>
      <c r="BE44" s="281">
        <f>IF(SUM(I44:T44)&lt;90," ",('eq. coef.'!$C$270+'eq. coef.'!$C$271*'Amp-TB2 calc'!AJ44+'eq. coef.'!$C$272*'Amp-TB2 calc'!AK44+'eq. coef.'!$C$273*'Amp-TB2 calc'!AL44+'eq. coef.'!$C$274*'Amp-TB2 calc'!AN44+'eq. coef.'!$C$275*'Amp-TB2 calc'!AP44+'eq. coef.'!$C$276*'Amp-TB2 calc'!AQ44+'eq. coef.'!$C$277*'Amp-TB2 calc'!AR44+'eq. coef.'!$C$278*'Amp-TB2 calc'!AS44))</f>
        <v>1123.1125586759454</v>
      </c>
      <c r="BF44" s="281">
        <f>IF(SUM(I44:T44)&lt;90," ",EXP('eq. coef.'!$C$328+'eq. coef.'!$C$329*'Amp-TB2 calc'!AJ44+'eq. coef.'!$C$330*'Amp-TB2 calc'!AK44+'eq. coef.'!$C$331*'Amp-TB2 calc'!AL44+'eq. coef.'!$C$332*'Amp-TB2 calc'!AN44+'eq. coef.'!$C$333*'Amp-TB2 calc'!AP44+'eq. coef.'!$C$334*'Amp-TB2 calc'!AQ44+'eq. coef.'!$C$335*'Amp-TB2 calc'!AR44+'eq. coef.'!$C$336*'Amp-TB2 calc'!AS44))</f>
        <v>1502.7016516052656</v>
      </c>
      <c r="BG44" s="282" t="str">
        <f t="shared" si="56"/>
        <v>ok</v>
      </c>
      <c r="BH44" s="385" t="str">
        <f t="shared" si="57"/>
        <v>ok</v>
      </c>
      <c r="BI44" s="385" t="str">
        <f t="shared" si="58"/>
        <v>ok</v>
      </c>
      <c r="BJ44" s="281">
        <f t="shared" si="118"/>
        <v>36.771939502391426</v>
      </c>
      <c r="BK44" s="283">
        <f t="shared" si="119"/>
        <v>-0.45055904469232072</v>
      </c>
      <c r="BL44" s="281">
        <f t="shared" si="120"/>
        <v>535.63921829440847</v>
      </c>
      <c r="BM44" s="284" t="str">
        <f t="shared" si="121"/>
        <v>OK</v>
      </c>
      <c r="BN44" s="285">
        <f>IF(SUM(I44:T44)&lt;90," ",'eq. coef.'!$C$360+'eq. coef.'!$C$361*'Amp-TB2 calc'!AJ44+'eq. coef.'!$C$362*'Amp-TB2 calc'!AK44+'eq. coef.'!$C$363*'Amp-TB2 calc'!AL44+'eq. coef.'!$C$364*'Amp-TB2 calc'!AN44+'eq. coef.'!$C$365*'Amp-TB2 calc'!AP44+'eq. coef.'!$C$366*'Amp-TB2 calc'!AQ44+'eq. coef.'!$C$367*'Amp-TB2 calc'!AR44+'eq. coef.'!$C$368*'Amp-TB2 calc'!AS44+'eq. coef.'!$C$369*LN(BQ44))</f>
        <v>1024.8109919870885</v>
      </c>
      <c r="BO44" s="286">
        <f t="shared" si="122"/>
        <v>-0.18900801291147218</v>
      </c>
      <c r="BP44" s="286">
        <f t="shared" si="110"/>
        <v>3.5724028944743233E-2</v>
      </c>
      <c r="BQ44" s="287">
        <f t="shared" si="123"/>
        <v>1502.7016516052656</v>
      </c>
      <c r="BR44" s="281" t="str">
        <f t="shared" si="124"/>
        <v>P1e</v>
      </c>
      <c r="BS44" s="283">
        <f t="shared" si="125"/>
        <v>0.1801101070177083</v>
      </c>
      <c r="BT44" s="283">
        <f t="shared" si="111"/>
        <v>0.1801101070177083</v>
      </c>
      <c r="BU44" s="283">
        <f t="shared" si="112"/>
        <v>3.2439650649930339E-2</v>
      </c>
      <c r="BV44" s="281">
        <f t="shared" si="126"/>
        <v>2.7016516052656243</v>
      </c>
      <c r="BW44" s="288"/>
      <c r="BX44" s="289">
        <f>IF(SUM(I44:T44)&lt;90," ",'eq. coef.'!$B$1128*'Amp-TB2 calc'!CH44+'eq. coef.'!$B$1129*'Amp-TB2 calc'!CL44+'eq. coef.'!$B$1130*'Amp-TB2 calc'!CM44+'eq. coef.'!$B$1131*'Amp-TB2 calc'!CO44+'eq. coef.'!$B$1132*'Amp-TB2 calc'!CP44+'eq. coef.'!$B$1133*'Amp-TB2 calc'!CQ44+'eq. coef.'!$B$1134*'Amp-TB2 calc'!CR44+'eq. coef.'!$B$1135*'Amp-TB2 calc'!CU44+'eq. coef.'!$B$1135*'Amp-TB2 calc'!CY44+'eq. coef.'!$B$1137*'Amp-TB2 calc'!CZ44)</f>
        <v>3.2754097676777443</v>
      </c>
      <c r="BY44" s="290"/>
      <c r="BZ44" s="291"/>
      <c r="CA44" s="290">
        <f t="shared" si="127"/>
        <v>-6.154598791752945</v>
      </c>
      <c r="CB44" s="289">
        <f>IF(SUM(I44:T44)&lt;90," ",EXP('eq. coef.'!$B$1156*'Amp-TB2 calc'!CH44+'eq. coef.'!$B$1157*'Amp-TB2 calc'!CL44+'eq. coef.'!$B$1158*'Amp-TB2 calc'!CM44+'eq. coef.'!$B$1159*'Amp-TB2 calc'!CO44+'eq. coef.'!$B$1160*'Amp-TB2 calc'!CP44+'eq. coef.'!$B$1161*'Amp-TB2 calc'!CQ44+'eq. coef.'!$B$1162*'Amp-TB2 calc'!CR44+'eq. coef.'!$B$1163*'Amp-TB2 calc'!CU44+'eq. coef.'!$B$1164*'Amp-TB2 calc'!CY44+'eq. coef.'!$B$1165*'Amp-TB2 calc'!CZ44))</f>
        <v>8.3121583673864876</v>
      </c>
      <c r="CC44" s="283"/>
      <c r="CD44" s="283"/>
      <c r="CE44" s="282" t="str">
        <f t="shared" si="128"/>
        <v>calc-alkaline</v>
      </c>
      <c r="CF44" s="282" t="str">
        <f t="shared" si="129"/>
        <v>Mg-hastingsite</v>
      </c>
      <c r="CG44" s="278">
        <f t="shared" si="130"/>
        <v>5.9714079948886631</v>
      </c>
      <c r="CH44" s="278">
        <f t="shared" si="131"/>
        <v>2.0285920051113369</v>
      </c>
      <c r="CI44" s="278">
        <f t="shared" si="132"/>
        <v>0</v>
      </c>
      <c r="CJ44" s="278">
        <f t="shared" si="133"/>
        <v>8</v>
      </c>
      <c r="CK44" s="278"/>
      <c r="CL44" s="278">
        <f t="shared" si="134"/>
        <v>0.41447297893593982</v>
      </c>
      <c r="CM44" s="278">
        <f t="shared" si="135"/>
        <v>0.16018486059781487</v>
      </c>
      <c r="CN44" s="278">
        <f t="shared" si="136"/>
        <v>0</v>
      </c>
      <c r="CO44" s="278">
        <f t="shared" si="137"/>
        <v>0.93552643993482576</v>
      </c>
      <c r="CP44" s="278">
        <f t="shared" si="138"/>
        <v>3.0944934918192528</v>
      </c>
      <c r="CQ44" s="278">
        <f t="shared" si="139"/>
        <v>0.37958089079406476</v>
      </c>
      <c r="CR44" s="278">
        <f t="shared" si="140"/>
        <v>1.5741337918103032E-2</v>
      </c>
      <c r="CS44" s="278">
        <f t="shared" si="141"/>
        <v>5.0000000000000009</v>
      </c>
      <c r="CT44" s="278"/>
      <c r="CU44" s="278">
        <f t="shared" si="142"/>
        <v>1.7537849279127709</v>
      </c>
      <c r="CV44" s="278">
        <f t="shared" si="143"/>
        <v>0.24621507208722915</v>
      </c>
      <c r="CW44" s="278">
        <f t="shared" si="144"/>
        <v>2</v>
      </c>
      <c r="CX44" s="278"/>
      <c r="CY44" s="278">
        <f t="shared" si="145"/>
        <v>0.51324876835409683</v>
      </c>
      <c r="CZ44" s="278">
        <f t="shared" si="146"/>
        <v>9.1189168778064739E-2</v>
      </c>
      <c r="DA44" s="278">
        <f t="shared" si="147"/>
        <v>0.60443793713216154</v>
      </c>
      <c r="DB44" s="278"/>
      <c r="DC44" s="278">
        <f t="shared" si="148"/>
        <v>2</v>
      </c>
      <c r="DD44" s="278">
        <f t="shared" si="149"/>
        <v>0</v>
      </c>
      <c r="DE44" s="278">
        <f t="shared" si="150"/>
        <v>0</v>
      </c>
      <c r="DF44" s="278">
        <f t="shared" si="151"/>
        <v>2</v>
      </c>
      <c r="DG44" s="283">
        <f t="shared" si="113"/>
        <v>45.064473560065174</v>
      </c>
      <c r="DH44" s="283"/>
      <c r="DI44" s="277">
        <f t="shared" si="152"/>
        <v>0.8907389857011262</v>
      </c>
      <c r="DJ44" s="277">
        <f t="shared" si="153"/>
        <v>0.70176272555007835</v>
      </c>
      <c r="DK44" s="277">
        <f t="shared" si="154"/>
        <v>0.16965286705116936</v>
      </c>
      <c r="DL44" s="278">
        <f t="shared" si="155"/>
        <v>2.4430649840472767</v>
      </c>
      <c r="DM44" s="366"/>
    </row>
    <row r="45" spans="1:117" s="142" customFormat="1" x14ac:dyDescent="0.25">
      <c r="A45" s="253" t="s">
        <v>534</v>
      </c>
      <c r="B45" s="249" t="s">
        <v>72</v>
      </c>
      <c r="C45" s="249">
        <v>1050</v>
      </c>
      <c r="D45" s="249">
        <v>1500</v>
      </c>
      <c r="E45" s="254"/>
      <c r="F45" s="254"/>
      <c r="G45" s="254"/>
      <c r="H45" s="254"/>
      <c r="I45" s="234">
        <v>42.4</v>
      </c>
      <c r="J45" s="141">
        <v>1.39</v>
      </c>
      <c r="K45" s="141">
        <v>14.05</v>
      </c>
      <c r="L45" s="141"/>
      <c r="M45" s="141">
        <v>9.4</v>
      </c>
      <c r="N45" s="141">
        <v>0.13</v>
      </c>
      <c r="O45" s="141">
        <v>15.92</v>
      </c>
      <c r="P45" s="141">
        <v>11.45</v>
      </c>
      <c r="Q45" s="141">
        <v>2.84</v>
      </c>
      <c r="R45" s="141">
        <v>0.48</v>
      </c>
      <c r="S45" s="141"/>
      <c r="T45" s="141"/>
      <c r="U45" s="276">
        <f t="shared" si="104"/>
        <v>98.060000000000016</v>
      </c>
      <c r="V45" s="277">
        <f>I45/stab.data!$U$7</f>
        <v>0.70567871646361757</v>
      </c>
      <c r="W45" s="277">
        <f>J45/stab.data!$U$8</f>
        <v>1.7397181406293025E-2</v>
      </c>
      <c r="X45" s="277">
        <f>K45*2/stab.data!$U$9</f>
        <v>0.27559557085552322</v>
      </c>
      <c r="Y45" s="277">
        <f>L45*2/stab.data!$U$10</f>
        <v>0</v>
      </c>
      <c r="Z45" s="277">
        <f>M45/stab.data!$U$11</f>
        <v>0.13083539793447094</v>
      </c>
      <c r="AA45" s="277">
        <f>N45/stab.data!$U$12</f>
        <v>1.8326120360319721E-3</v>
      </c>
      <c r="AB45" s="277">
        <f>O45/stab.data!$U$13</f>
        <v>0.39499801508535132</v>
      </c>
      <c r="AC45" s="277">
        <f>P45/stab.data!$U$14</f>
        <v>0.204176251359689</v>
      </c>
      <c r="AD45" s="277">
        <f>Q45*2/stab.data!$U$15</f>
        <v>9.1643943916487836E-2</v>
      </c>
      <c r="AE45" s="277">
        <f>R45*2/stab.data!$U$16</f>
        <v>1.019162375922289E-2</v>
      </c>
      <c r="AF45" s="277">
        <f>S45/stab.data!$U$17</f>
        <v>0</v>
      </c>
      <c r="AG45" s="277">
        <f>T45/stab.data!$U$18</f>
        <v>0</v>
      </c>
      <c r="AH45" s="277">
        <f t="shared" si="105"/>
        <v>1.5263374937812879</v>
      </c>
      <c r="AI45" s="277">
        <f t="shared" si="106"/>
        <v>0.1504055852930562</v>
      </c>
      <c r="AJ45" s="278">
        <f t="shared" si="107"/>
        <v>6.0103504967961987</v>
      </c>
      <c r="AK45" s="278">
        <f t="shared" si="89"/>
        <v>0.14817388631495987</v>
      </c>
      <c r="AL45" s="278">
        <f t="shared" si="90"/>
        <v>2.347280621565587</v>
      </c>
      <c r="AM45" s="278">
        <f t="shared" si="91"/>
        <v>0</v>
      </c>
      <c r="AN45" s="278">
        <f t="shared" si="92"/>
        <v>1.1143408191686877</v>
      </c>
      <c r="AO45" s="278">
        <f t="shared" si="93"/>
        <v>1.5608577110554437E-2</v>
      </c>
      <c r="AP45" s="278">
        <f t="shared" si="94"/>
        <v>3.3642455990440134</v>
      </c>
      <c r="AQ45" s="278">
        <f t="shared" si="95"/>
        <v>1.7389936881523635</v>
      </c>
      <c r="AR45" s="278">
        <f t="shared" si="96"/>
        <v>0.78054249192482716</v>
      </c>
      <c r="AS45" s="278">
        <f t="shared" si="97"/>
        <v>8.6803285256178406E-2</v>
      </c>
      <c r="AT45" s="278">
        <f t="shared" si="98"/>
        <v>0</v>
      </c>
      <c r="AU45" s="278">
        <f t="shared" si="99"/>
        <v>0</v>
      </c>
      <c r="AV45" s="277">
        <f t="shared" si="108"/>
        <v>15.606339465333368</v>
      </c>
      <c r="AW45" s="277">
        <f t="shared" si="116"/>
        <v>1.9959797995601458</v>
      </c>
      <c r="AX45" s="277">
        <f>IF(SUM(I45:T45)&lt;90," ",CO45*AH45*stab.data!$U$20/13/2)</f>
        <v>9.2841226961092822</v>
      </c>
      <c r="AY45" s="277">
        <f>IF(SUM(I45:T45)&lt;90," ",CQ45*AH45*stab.data!$U$11/13)</f>
        <v>1.0460279010756062</v>
      </c>
      <c r="AZ45" s="277">
        <f t="shared" si="109"/>
        <v>0</v>
      </c>
      <c r="BA45" s="279">
        <f t="shared" si="117"/>
        <v>100.98613039674504</v>
      </c>
      <c r="BB45" s="280">
        <f>IF(SUM(I45:T45)&lt;90," ",EXP('eq. coef.'!$C$104+'eq. coef.'!$C$105*'Amp-TB2 calc'!AJ45+'eq. coef.'!$C$106*'Amp-TB2 calc'!AK45+'eq. coef.'!$C$107*'Amp-TB2 calc'!AL45+'eq. coef.'!$C$108*'Amp-TB2 calc'!AN45+'eq. coef.'!$C$109*'Amp-TB2 calc'!AP45+'eq. coef.'!$C$110*'Amp-TB2 calc'!AQ45+'eq. coef.'!$C$111*'Amp-TB2 calc'!AR45+'eq. coef.'!$C$112*'Amp-TB2 calc'!AS45))</f>
        <v>1119.1133144233984</v>
      </c>
      <c r="BC45" s="281">
        <f>IF(SUM(I45:T45)&lt;90," ",EXP('eq. coef.'!$C$176+'eq. coef.'!$C$177*'Amp-TB2 calc'!AJ45+'eq. coef.'!$C$178*'Amp-TB2 calc'!AK45+'eq. coef.'!$C$179*'Amp-TB2 calc'!AL45+'eq. coef.'!$C$180*'Amp-TB2 calc'!AN45+'eq. coef.'!$C$181*'Amp-TB2 calc'!AP45+'eq. coef.'!$C$182*'Amp-TB2 calc'!AQ45+'eq. coef.'!$C$183*'Amp-TB2 calc'!AR45+'eq. coef.'!$C$184*'Amp-TB2 calc'!AS45))</f>
        <v>552.81936154214054</v>
      </c>
      <c r="BD45" s="281">
        <f>IF(SUM(I45:T45)&lt;90," ",('eq. coef.'!$C$234+'eq. coef.'!$C$235*'Amp-TB2 calc'!AJ45+'eq. coef.'!$C$236*'Amp-TB2 calc'!AK45+'eq. coef.'!$C$237*'Amp-TB2 calc'!AL45+'eq. coef.'!$C$238*'Amp-TB2 calc'!AN45+'eq. coef.'!$C$239*'Amp-TB2 calc'!AP45+'eq. coef.'!$C$240*'Amp-TB2 calc'!AQ45+'eq. coef.'!$C$241*'Amp-TB2 calc'!AR45+'eq. coef.'!$C$242*'Amp-TB2 calc'!AS45))</f>
        <v>510.24917024386366</v>
      </c>
      <c r="BE45" s="281">
        <f>IF(SUM(I45:T45)&lt;90," ",('eq. coef.'!$C$270+'eq. coef.'!$C$271*'Amp-TB2 calc'!AJ45+'eq. coef.'!$C$272*'Amp-TB2 calc'!AK45+'eq. coef.'!$C$273*'Amp-TB2 calc'!AL45+'eq. coef.'!$C$274*'Amp-TB2 calc'!AN45+'eq. coef.'!$C$275*'Amp-TB2 calc'!AP45+'eq. coef.'!$C$276*'Amp-TB2 calc'!AQ45+'eq. coef.'!$C$277*'Amp-TB2 calc'!AR45+'eq. coef.'!$C$278*'Amp-TB2 calc'!AS45))</f>
        <v>1202.1264718447221</v>
      </c>
      <c r="BF45" s="281">
        <f>IF(SUM(I45:T45)&lt;90," ",EXP('eq. coef.'!$C$328+'eq. coef.'!$C$329*'Amp-TB2 calc'!AJ45+'eq. coef.'!$C$330*'Amp-TB2 calc'!AK45+'eq. coef.'!$C$331*'Amp-TB2 calc'!AL45+'eq. coef.'!$C$332*'Amp-TB2 calc'!AN45+'eq. coef.'!$C$333*'Amp-TB2 calc'!AP45+'eq. coef.'!$C$334*'Amp-TB2 calc'!AQ45+'eq. coef.'!$C$335*'Amp-TB2 calc'!AR45+'eq. coef.'!$C$336*'Amp-TB2 calc'!AS45))</f>
        <v>1535.4203789588985</v>
      </c>
      <c r="BG45" s="282" t="str">
        <f t="shared" si="56"/>
        <v>ok</v>
      </c>
      <c r="BH45" s="385" t="str">
        <f t="shared" si="57"/>
        <v>high-Na2O</v>
      </c>
      <c r="BI45" s="385" t="str">
        <f t="shared" si="58"/>
        <v>ok</v>
      </c>
      <c r="BJ45" s="281">
        <f t="shared" si="118"/>
        <v>31.365739720942017</v>
      </c>
      <c r="BK45" s="283">
        <f t="shared" si="119"/>
        <v>-0.37199724028839237</v>
      </c>
      <c r="BL45" s="281">
        <f t="shared" si="120"/>
        <v>649.30711030258158</v>
      </c>
      <c r="BM45" s="284" t="str">
        <f t="shared" si="121"/>
        <v>OK</v>
      </c>
      <c r="BN45" s="285">
        <f>IF(SUM(I45:T45)&lt;90," ",'eq. coef.'!$C$360+'eq. coef.'!$C$361*'Amp-TB2 calc'!AJ45+'eq. coef.'!$C$362*'Amp-TB2 calc'!AK45+'eq. coef.'!$C$363*'Amp-TB2 calc'!AL45+'eq. coef.'!$C$364*'Amp-TB2 calc'!AN45+'eq. coef.'!$C$365*'Amp-TB2 calc'!AP45+'eq. coef.'!$C$366*'Amp-TB2 calc'!AQ45+'eq. coef.'!$C$367*'Amp-TB2 calc'!AR45+'eq. coef.'!$C$368*'Amp-TB2 calc'!AS45+'eq. coef.'!$C$369*LN(BQ45))</f>
        <v>1040.8259124006781</v>
      </c>
      <c r="BO45" s="286">
        <f t="shared" si="122"/>
        <v>-9.1740875993218651</v>
      </c>
      <c r="BP45" s="286">
        <f t="shared" si="110"/>
        <v>84.163883280031229</v>
      </c>
      <c r="BQ45" s="287">
        <f t="shared" si="123"/>
        <v>1535.4203789588985</v>
      </c>
      <c r="BR45" s="281" t="str">
        <f t="shared" si="124"/>
        <v>P1e</v>
      </c>
      <c r="BS45" s="283">
        <f t="shared" si="125"/>
        <v>2.3613585972598989</v>
      </c>
      <c r="BT45" s="283">
        <f t="shared" si="111"/>
        <v>2.3613585972598989</v>
      </c>
      <c r="BU45" s="283">
        <f t="shared" si="112"/>
        <v>5.5760144248532377</v>
      </c>
      <c r="BV45" s="281">
        <f t="shared" si="126"/>
        <v>35.420378958898482</v>
      </c>
      <c r="BW45" s="288"/>
      <c r="BX45" s="289">
        <f>IF(SUM(I45:T45)&lt;90," ",'eq. coef.'!$B$1128*'Amp-TB2 calc'!CH45+'eq. coef.'!$B$1129*'Amp-TB2 calc'!CL45+'eq. coef.'!$B$1130*'Amp-TB2 calc'!CM45+'eq. coef.'!$B$1131*'Amp-TB2 calc'!CO45+'eq. coef.'!$B$1132*'Amp-TB2 calc'!CP45+'eq. coef.'!$B$1133*'Amp-TB2 calc'!CQ45+'eq. coef.'!$B$1134*'Amp-TB2 calc'!CR45+'eq. coef.'!$B$1135*'Amp-TB2 calc'!CU45+'eq. coef.'!$B$1135*'Amp-TB2 calc'!CY45+'eq. coef.'!$B$1137*'Amp-TB2 calc'!CZ45)</f>
        <v>3.9589550132308804</v>
      </c>
      <c r="BY45" s="290"/>
      <c r="BZ45" s="291"/>
      <c r="CA45" s="290">
        <f t="shared" si="127"/>
        <v>-5.2374336872645486</v>
      </c>
      <c r="CB45" s="289">
        <f>IF(SUM(I45:T45)&lt;90," ",EXP('eq. coef.'!$B$1156*'Amp-TB2 calc'!CH45+'eq. coef.'!$B$1157*'Amp-TB2 calc'!CL45+'eq. coef.'!$B$1158*'Amp-TB2 calc'!CM45+'eq. coef.'!$B$1159*'Amp-TB2 calc'!CO45+'eq. coef.'!$B$1160*'Amp-TB2 calc'!CP45+'eq. coef.'!$B$1161*'Amp-TB2 calc'!CQ45+'eq. coef.'!$B$1162*'Amp-TB2 calc'!CR45+'eq. coef.'!$B$1163*'Amp-TB2 calc'!CU45+'eq. coef.'!$B$1164*'Amp-TB2 calc'!CY45+'eq. coef.'!$B$1165*'Amp-TB2 calc'!CZ45))</f>
        <v>7.4818654393009476</v>
      </c>
      <c r="CC45" s="283"/>
      <c r="CD45" s="283"/>
      <c r="CE45" s="282" t="str">
        <f t="shared" si="128"/>
        <v>calc-alkaline</v>
      </c>
      <c r="CF45" s="282" t="str">
        <f t="shared" si="129"/>
        <v>Mg-hastingsite</v>
      </c>
      <c r="CG45" s="278">
        <f t="shared" si="130"/>
        <v>6.0103504967961987</v>
      </c>
      <c r="CH45" s="278">
        <f t="shared" si="131"/>
        <v>1.9896495032038013</v>
      </c>
      <c r="CI45" s="278">
        <f t="shared" si="132"/>
        <v>0</v>
      </c>
      <c r="CJ45" s="278">
        <f t="shared" si="133"/>
        <v>8</v>
      </c>
      <c r="CK45" s="278"/>
      <c r="CL45" s="278">
        <f t="shared" si="134"/>
        <v>0.35763111836178574</v>
      </c>
      <c r="CM45" s="278">
        <f t="shared" si="135"/>
        <v>0.14817388631495987</v>
      </c>
      <c r="CN45" s="278">
        <f t="shared" si="136"/>
        <v>0</v>
      </c>
      <c r="CO45" s="278">
        <f t="shared" si="137"/>
        <v>0.99033745872635848</v>
      </c>
      <c r="CP45" s="278">
        <f t="shared" si="138"/>
        <v>3.3642455990440134</v>
      </c>
      <c r="CQ45" s="278">
        <f t="shared" si="139"/>
        <v>0.12400336044232918</v>
      </c>
      <c r="CR45" s="278">
        <f t="shared" si="140"/>
        <v>1.5608577110554437E-2</v>
      </c>
      <c r="CS45" s="278">
        <f t="shared" si="141"/>
        <v>5.0000000000000018</v>
      </c>
      <c r="CT45" s="278"/>
      <c r="CU45" s="278">
        <f t="shared" si="142"/>
        <v>1.7389936881523635</v>
      </c>
      <c r="CV45" s="278">
        <f t="shared" si="143"/>
        <v>0.26100631184763645</v>
      </c>
      <c r="CW45" s="278">
        <f t="shared" si="144"/>
        <v>2</v>
      </c>
      <c r="CX45" s="278"/>
      <c r="CY45" s="278">
        <f t="shared" si="145"/>
        <v>0.51953618007719071</v>
      </c>
      <c r="CZ45" s="278">
        <f t="shared" si="146"/>
        <v>8.6803285256178406E-2</v>
      </c>
      <c r="DA45" s="278">
        <f t="shared" si="147"/>
        <v>0.60633946533336913</v>
      </c>
      <c r="DB45" s="278"/>
      <c r="DC45" s="278">
        <f t="shared" si="148"/>
        <v>2</v>
      </c>
      <c r="DD45" s="278">
        <f t="shared" si="149"/>
        <v>0</v>
      </c>
      <c r="DE45" s="278">
        <f t="shared" si="150"/>
        <v>0</v>
      </c>
      <c r="DF45" s="278">
        <f t="shared" si="151"/>
        <v>2</v>
      </c>
      <c r="DG45" s="283">
        <f t="shared" si="113"/>
        <v>45.009662541273642</v>
      </c>
      <c r="DH45" s="283"/>
      <c r="DI45" s="277">
        <f t="shared" si="152"/>
        <v>0.96445111519202209</v>
      </c>
      <c r="DJ45" s="277">
        <f t="shared" si="153"/>
        <v>0.75118470090538192</v>
      </c>
      <c r="DK45" s="277">
        <f t="shared" si="154"/>
        <v>0.15235976264450787</v>
      </c>
      <c r="DL45" s="278">
        <f t="shared" si="155"/>
        <v>2.347280621565587</v>
      </c>
      <c r="DM45" s="366"/>
    </row>
    <row r="46" spans="1:117" s="142" customFormat="1" x14ac:dyDescent="0.25">
      <c r="A46" s="253" t="s">
        <v>534</v>
      </c>
      <c r="B46" s="249" t="s">
        <v>73</v>
      </c>
      <c r="C46" s="249">
        <v>1050</v>
      </c>
      <c r="D46" s="249">
        <v>2000</v>
      </c>
      <c r="E46" s="254"/>
      <c r="F46" s="254"/>
      <c r="G46" s="254"/>
      <c r="H46" s="254"/>
      <c r="I46" s="234">
        <v>41.66</v>
      </c>
      <c r="J46" s="141">
        <v>1.28</v>
      </c>
      <c r="K46" s="141">
        <v>14.91</v>
      </c>
      <c r="L46" s="141"/>
      <c r="M46" s="141">
        <v>10.54</v>
      </c>
      <c r="N46" s="141"/>
      <c r="O46" s="141">
        <v>14.7</v>
      </c>
      <c r="P46" s="141">
        <v>11.23</v>
      </c>
      <c r="Q46" s="141">
        <v>2.81</v>
      </c>
      <c r="R46" s="141">
        <v>0.53</v>
      </c>
      <c r="S46" s="141"/>
      <c r="T46" s="141"/>
      <c r="U46" s="276">
        <f t="shared" si="104"/>
        <v>97.66</v>
      </c>
      <c r="V46" s="277">
        <f>I46/stab.data!$U$7</f>
        <v>0.69336262565741291</v>
      </c>
      <c r="W46" s="277">
        <f>J46/stab.data!$U$8</f>
        <v>1.6020426043205086E-2</v>
      </c>
      <c r="X46" s="277">
        <f>K46*2/stab.data!$U$9</f>
        <v>0.29246476593991821</v>
      </c>
      <c r="Y46" s="277">
        <f>L46*2/stab.data!$U$10</f>
        <v>0</v>
      </c>
      <c r="Z46" s="277">
        <f>M46/stab.data!$U$11</f>
        <v>0.14670266959886422</v>
      </c>
      <c r="AA46" s="277">
        <f>N46/stab.data!$U$12</f>
        <v>0</v>
      </c>
      <c r="AB46" s="277">
        <f>O46/stab.data!$U$13</f>
        <v>0.36472806669313218</v>
      </c>
      <c r="AC46" s="277">
        <f>P46/stab.data!$U$14</f>
        <v>0.20025321421566006</v>
      </c>
      <c r="AD46" s="277">
        <f>Q46*2/stab.data!$U$15</f>
        <v>9.0675874086384098E-2</v>
      </c>
      <c r="AE46" s="277">
        <f>R46*2/stab.data!$U$16</f>
        <v>1.1253251234141941E-2</v>
      </c>
      <c r="AF46" s="277">
        <f>S46/stab.data!$U$17</f>
        <v>0</v>
      </c>
      <c r="AG46" s="277">
        <f>T46/stab.data!$U$18</f>
        <v>0</v>
      </c>
      <c r="AH46" s="277">
        <f t="shared" si="105"/>
        <v>1.5132785539325329</v>
      </c>
      <c r="AI46" s="277">
        <f t="shared" si="106"/>
        <v>0.16109670386847008</v>
      </c>
      <c r="AJ46" s="278">
        <f t="shared" si="107"/>
        <v>5.9564143760066983</v>
      </c>
      <c r="AK46" s="278">
        <f t="shared" si="89"/>
        <v>0.13762538167242891</v>
      </c>
      <c r="AL46" s="278">
        <f t="shared" si="90"/>
        <v>2.5124534721903191</v>
      </c>
      <c r="AM46" s="278">
        <f t="shared" si="91"/>
        <v>0</v>
      </c>
      <c r="AN46" s="278">
        <f t="shared" si="92"/>
        <v>1.2602667895009774</v>
      </c>
      <c r="AO46" s="278">
        <f t="shared" si="93"/>
        <v>0</v>
      </c>
      <c r="AP46" s="278">
        <f t="shared" si="94"/>
        <v>3.1332399806295732</v>
      </c>
      <c r="AQ46" s="278">
        <f t="shared" si="95"/>
        <v>1.7202991333211244</v>
      </c>
      <c r="AR46" s="278">
        <f t="shared" si="96"/>
        <v>0.77896191686566896</v>
      </c>
      <c r="AS46" s="278">
        <f t="shared" si="97"/>
        <v>9.6672397599026211E-2</v>
      </c>
      <c r="AT46" s="278">
        <f t="shared" si="98"/>
        <v>0</v>
      </c>
      <c r="AU46" s="278">
        <f t="shared" si="99"/>
        <v>0</v>
      </c>
      <c r="AV46" s="277">
        <f t="shared" si="108"/>
        <v>15.595933447785816</v>
      </c>
      <c r="AW46" s="277">
        <f t="shared" si="116"/>
        <v>1.9789027243733122</v>
      </c>
      <c r="AX46" s="277">
        <f>IF(SUM(I46:T46)&lt;90," ",CO46*AH46*stab.data!$U$20/13/2)</f>
        <v>9.1386711195741768</v>
      </c>
      <c r="AY46" s="277">
        <f>IF(SUM(I46:T46)&lt;90," ",CQ46*AH46*stab.data!$U$11/13)</f>
        <v>2.3169070860984475</v>
      </c>
      <c r="AZ46" s="277">
        <f t="shared" si="109"/>
        <v>0</v>
      </c>
      <c r="BA46" s="279">
        <f t="shared" si="117"/>
        <v>100.55448093004595</v>
      </c>
      <c r="BB46" s="280">
        <f>IF(SUM(I46:T46)&lt;90," ",EXP('eq. coef.'!$C$104+'eq. coef.'!$C$105*'Amp-TB2 calc'!AJ46+'eq. coef.'!$C$106*'Amp-TB2 calc'!AK46+'eq. coef.'!$C$107*'Amp-TB2 calc'!AL46+'eq. coef.'!$C$108*'Amp-TB2 calc'!AN46+'eq. coef.'!$C$109*'Amp-TB2 calc'!AP46+'eq. coef.'!$C$110*'Amp-TB2 calc'!AQ46+'eq. coef.'!$C$111*'Amp-TB2 calc'!AR46+'eq. coef.'!$C$112*'Amp-TB2 calc'!AS46))</f>
        <v>1131.3463117503018</v>
      </c>
      <c r="BC46" s="281">
        <f>IF(SUM(I46:T46)&lt;90," ",EXP('eq. coef.'!$C$176+'eq. coef.'!$C$177*'Amp-TB2 calc'!AJ46+'eq. coef.'!$C$178*'Amp-TB2 calc'!AK46+'eq. coef.'!$C$179*'Amp-TB2 calc'!AL46+'eq. coef.'!$C$180*'Amp-TB2 calc'!AN46+'eq. coef.'!$C$181*'Amp-TB2 calc'!AP46+'eq. coef.'!$C$182*'Amp-TB2 calc'!AQ46+'eq. coef.'!$C$183*'Amp-TB2 calc'!AR46+'eq. coef.'!$C$184*'Amp-TB2 calc'!AS46))</f>
        <v>634.44460293113264</v>
      </c>
      <c r="BD46" s="281">
        <f>IF(SUM(I46:T46)&lt;90," ",('eq. coef.'!$C$234+'eq. coef.'!$C$235*'Amp-TB2 calc'!AJ46+'eq. coef.'!$C$236*'Amp-TB2 calc'!AK46+'eq. coef.'!$C$237*'Amp-TB2 calc'!AL46+'eq. coef.'!$C$238*'Amp-TB2 calc'!AN46+'eq. coef.'!$C$239*'Amp-TB2 calc'!AP46+'eq. coef.'!$C$240*'Amp-TB2 calc'!AQ46+'eq. coef.'!$C$241*'Amp-TB2 calc'!AR46+'eq. coef.'!$C$242*'Amp-TB2 calc'!AS46))</f>
        <v>528.13714392332679</v>
      </c>
      <c r="BE46" s="281">
        <f>IF(SUM(I46:T46)&lt;90," ",('eq. coef.'!$C$270+'eq. coef.'!$C$271*'Amp-TB2 calc'!AJ46+'eq. coef.'!$C$272*'Amp-TB2 calc'!AK46+'eq. coef.'!$C$273*'Amp-TB2 calc'!AL46+'eq. coef.'!$C$274*'Amp-TB2 calc'!AN46+'eq. coef.'!$C$275*'Amp-TB2 calc'!AP46+'eq. coef.'!$C$276*'Amp-TB2 calc'!AQ46+'eq. coef.'!$C$277*'Amp-TB2 calc'!AR46+'eq. coef.'!$C$278*'Amp-TB2 calc'!AS46))</f>
        <v>1264.2619136048822</v>
      </c>
      <c r="BF46" s="281">
        <f>IF(SUM(I46:T46)&lt;90," ",EXP('eq. coef.'!$C$328+'eq. coef.'!$C$329*'Amp-TB2 calc'!AJ46+'eq. coef.'!$C$330*'Amp-TB2 calc'!AK46+'eq. coef.'!$C$331*'Amp-TB2 calc'!AL46+'eq. coef.'!$C$332*'Amp-TB2 calc'!AN46+'eq. coef.'!$C$333*'Amp-TB2 calc'!AP46+'eq. coef.'!$C$334*'Amp-TB2 calc'!AQ46+'eq. coef.'!$C$335*'Amp-TB2 calc'!AR46+'eq. coef.'!$C$336*'Amp-TB2 calc'!AS46))</f>
        <v>1721.7112508431644</v>
      </c>
      <c r="BG46" s="282" t="str">
        <f t="shared" si="56"/>
        <v>ok</v>
      </c>
      <c r="BH46" s="385" t="str">
        <f t="shared" si="57"/>
        <v>high-Na2O</v>
      </c>
      <c r="BI46" s="385" t="str">
        <f t="shared" si="58"/>
        <v>ok</v>
      </c>
      <c r="BJ46" s="281">
        <f t="shared" si="118"/>
        <v>41.38471980608854</v>
      </c>
      <c r="BK46" s="283">
        <f t="shared" si="119"/>
        <v>-0.52182513255336571</v>
      </c>
      <c r="BL46" s="281">
        <f t="shared" si="120"/>
        <v>629.8173106737496</v>
      </c>
      <c r="BM46" s="284" t="str">
        <f t="shared" si="121"/>
        <v>OK</v>
      </c>
      <c r="BN46" s="285">
        <f>IF(SUM(I46:T46)&lt;90," ",'eq. coef.'!$C$360+'eq. coef.'!$C$361*'Amp-TB2 calc'!AJ46+'eq. coef.'!$C$362*'Amp-TB2 calc'!AK46+'eq. coef.'!$C$363*'Amp-TB2 calc'!AL46+'eq. coef.'!$C$364*'Amp-TB2 calc'!AN46+'eq. coef.'!$C$365*'Amp-TB2 calc'!AP46+'eq. coef.'!$C$366*'Amp-TB2 calc'!AQ46+'eq. coef.'!$C$367*'Amp-TB2 calc'!AR46+'eq. coef.'!$C$368*'Amp-TB2 calc'!AS46+'eq. coef.'!$C$369*LN(BQ46))</f>
        <v>1022.5772833029527</v>
      </c>
      <c r="BO46" s="286">
        <f t="shared" si="122"/>
        <v>-27.422716697047349</v>
      </c>
      <c r="BP46" s="286">
        <f t="shared" si="110"/>
        <v>752.00539104651943</v>
      </c>
      <c r="BQ46" s="287">
        <f t="shared" si="123"/>
        <v>1721.7112508431644</v>
      </c>
      <c r="BR46" s="281" t="str">
        <f t="shared" si="124"/>
        <v>P1e</v>
      </c>
      <c r="BS46" s="283">
        <f t="shared" si="125"/>
        <v>-13.91443745784178</v>
      </c>
      <c r="BT46" s="283">
        <f t="shared" si="111"/>
        <v>13.91443745784178</v>
      </c>
      <c r="BU46" s="283">
        <f t="shared" si="112"/>
        <v>193.61156976819041</v>
      </c>
      <c r="BV46" s="281">
        <f t="shared" si="126"/>
        <v>-278.28874915683559</v>
      </c>
      <c r="BW46" s="288"/>
      <c r="BX46" s="289">
        <f>IF(SUM(I46:T46)&lt;90," ",'eq. coef.'!$B$1128*'Amp-TB2 calc'!CH46+'eq. coef.'!$B$1129*'Amp-TB2 calc'!CL46+'eq. coef.'!$B$1130*'Amp-TB2 calc'!CM46+'eq. coef.'!$B$1131*'Amp-TB2 calc'!CO46+'eq. coef.'!$B$1132*'Amp-TB2 calc'!CP46+'eq. coef.'!$B$1133*'Amp-TB2 calc'!CQ46+'eq. coef.'!$B$1134*'Amp-TB2 calc'!CR46+'eq. coef.'!$B$1135*'Amp-TB2 calc'!CU46+'eq. coef.'!$B$1135*'Amp-TB2 calc'!CY46+'eq. coef.'!$B$1137*'Amp-TB2 calc'!CZ46)</f>
        <v>3.7835892223927985</v>
      </c>
      <c r="BY46" s="290"/>
      <c r="BZ46" s="291"/>
      <c r="CA46" s="290">
        <f t="shared" si="127"/>
        <v>-5.6000976084181868</v>
      </c>
      <c r="CB46" s="289">
        <f>IF(SUM(I46:T46)&lt;90," ",EXP('eq. coef.'!$B$1156*'Amp-TB2 calc'!CH46+'eq. coef.'!$B$1157*'Amp-TB2 calc'!CL46+'eq. coef.'!$B$1158*'Amp-TB2 calc'!CM46+'eq. coef.'!$B$1159*'Amp-TB2 calc'!CO46+'eq. coef.'!$B$1160*'Amp-TB2 calc'!CP46+'eq. coef.'!$B$1161*'Amp-TB2 calc'!CQ46+'eq. coef.'!$B$1162*'Amp-TB2 calc'!CR46+'eq. coef.'!$B$1163*'Amp-TB2 calc'!CU46+'eq. coef.'!$B$1164*'Amp-TB2 calc'!CY46+'eq. coef.'!$B$1165*'Amp-TB2 calc'!CZ46))</f>
        <v>9.4349031343130569</v>
      </c>
      <c r="CC46" s="283"/>
      <c r="CD46" s="283"/>
      <c r="CE46" s="282" t="str">
        <f t="shared" si="128"/>
        <v>calc-alkaline</v>
      </c>
      <c r="CF46" s="282" t="str">
        <f t="shared" si="129"/>
        <v>Mg-hastingsite</v>
      </c>
      <c r="CG46" s="278">
        <f t="shared" si="130"/>
        <v>5.9564143760066983</v>
      </c>
      <c r="CH46" s="278">
        <f t="shared" si="131"/>
        <v>2.0435856239933017</v>
      </c>
      <c r="CI46" s="278">
        <f t="shared" si="132"/>
        <v>0</v>
      </c>
      <c r="CJ46" s="278">
        <f t="shared" si="133"/>
        <v>8</v>
      </c>
      <c r="CK46" s="278"/>
      <c r="CL46" s="278">
        <f t="shared" si="134"/>
        <v>0.46886784819701743</v>
      </c>
      <c r="CM46" s="278">
        <f t="shared" si="135"/>
        <v>0.13762538167242891</v>
      </c>
      <c r="CN46" s="278">
        <f t="shared" si="136"/>
        <v>0</v>
      </c>
      <c r="CO46" s="278">
        <f t="shared" si="137"/>
        <v>0.98323443134449207</v>
      </c>
      <c r="CP46" s="278">
        <f t="shared" si="138"/>
        <v>3.1332399806295732</v>
      </c>
      <c r="CQ46" s="278">
        <f t="shared" si="139"/>
        <v>0.2770323581564853</v>
      </c>
      <c r="CR46" s="278">
        <f t="shared" si="140"/>
        <v>0</v>
      </c>
      <c r="CS46" s="278">
        <f t="shared" si="141"/>
        <v>4.9999999999999964</v>
      </c>
      <c r="CT46" s="278"/>
      <c r="CU46" s="278">
        <f t="shared" si="142"/>
        <v>1.7202991333211244</v>
      </c>
      <c r="CV46" s="278">
        <f t="shared" si="143"/>
        <v>0.27970086667887561</v>
      </c>
      <c r="CW46" s="278">
        <f t="shared" si="144"/>
        <v>2</v>
      </c>
      <c r="CX46" s="278"/>
      <c r="CY46" s="278">
        <f t="shared" si="145"/>
        <v>0.49926105018679334</v>
      </c>
      <c r="CZ46" s="278">
        <f t="shared" si="146"/>
        <v>9.6672397599026211E-2</v>
      </c>
      <c r="DA46" s="278">
        <f t="shared" si="147"/>
        <v>0.59593344778581958</v>
      </c>
      <c r="DB46" s="278"/>
      <c r="DC46" s="278">
        <f t="shared" si="148"/>
        <v>2</v>
      </c>
      <c r="DD46" s="278">
        <f t="shared" si="149"/>
        <v>0</v>
      </c>
      <c r="DE46" s="278">
        <f t="shared" si="150"/>
        <v>0</v>
      </c>
      <c r="DF46" s="278">
        <f t="shared" si="151"/>
        <v>2</v>
      </c>
      <c r="DG46" s="283">
        <f t="shared" si="113"/>
        <v>45.016765568655508</v>
      </c>
      <c r="DH46" s="283"/>
      <c r="DI46" s="277">
        <f t="shared" si="152"/>
        <v>0.91876532703687253</v>
      </c>
      <c r="DJ46" s="277">
        <f t="shared" si="153"/>
        <v>0.7131524189130749</v>
      </c>
      <c r="DK46" s="277">
        <f t="shared" si="154"/>
        <v>0.1866175248165951</v>
      </c>
      <c r="DL46" s="278">
        <f t="shared" si="155"/>
        <v>2.5124534721903191</v>
      </c>
      <c r="DM46" s="366"/>
    </row>
    <row r="47" spans="1:117" s="142" customFormat="1" x14ac:dyDescent="0.25">
      <c r="A47" s="253" t="s">
        <v>534</v>
      </c>
      <c r="B47" s="249" t="s">
        <v>70</v>
      </c>
      <c r="C47" s="249">
        <v>1000</v>
      </c>
      <c r="D47" s="249">
        <v>1000</v>
      </c>
      <c r="E47" s="254">
        <v>9.82</v>
      </c>
      <c r="F47" s="254"/>
      <c r="G47" s="254"/>
      <c r="H47" s="254"/>
      <c r="I47" s="234">
        <v>42.49</v>
      </c>
      <c r="J47" s="141">
        <v>1.49</v>
      </c>
      <c r="K47" s="141">
        <v>13.64</v>
      </c>
      <c r="L47" s="141"/>
      <c r="M47" s="141">
        <v>10.19</v>
      </c>
      <c r="N47" s="141">
        <v>7.0000000000000007E-2</v>
      </c>
      <c r="O47" s="141">
        <v>16.11</v>
      </c>
      <c r="P47" s="141">
        <v>11.76</v>
      </c>
      <c r="Q47" s="141">
        <v>2.73</v>
      </c>
      <c r="R47" s="141">
        <v>0.41</v>
      </c>
      <c r="S47" s="141"/>
      <c r="T47" s="141"/>
      <c r="U47" s="276">
        <f t="shared" si="104"/>
        <v>98.89</v>
      </c>
      <c r="V47" s="277">
        <f>I47/stab.data!$U$7</f>
        <v>0.70717661939950738</v>
      </c>
      <c r="W47" s="277">
        <f>J47/stab.data!$U$8</f>
        <v>1.8648777190918422E-2</v>
      </c>
      <c r="X47" s="277">
        <f>K47*2/stab.data!$U$9</f>
        <v>0.26755328017575347</v>
      </c>
      <c r="Y47" s="277">
        <f>L47*2/stab.data!$U$10</f>
        <v>0</v>
      </c>
      <c r="Z47" s="277">
        <f>M47/stab.data!$U$11</f>
        <v>0.14183113882470838</v>
      </c>
      <c r="AA47" s="277">
        <f>N47/stab.data!$U$12</f>
        <v>9.8679109632490822E-4</v>
      </c>
      <c r="AB47" s="277">
        <f>O47/stab.data!$U$13</f>
        <v>0.39971218737594277</v>
      </c>
      <c r="AC47" s="277">
        <f>P47/stab.data!$U$14</f>
        <v>0.20970416733536618</v>
      </c>
      <c r="AD47" s="277">
        <f>Q47*2/stab.data!$U$15</f>
        <v>8.8094354539440783E-2</v>
      </c>
      <c r="AE47" s="277">
        <f>R47*2/stab.data!$U$16</f>
        <v>8.7053452943362183E-3</v>
      </c>
      <c r="AF47" s="277">
        <f>S47/stab.data!$U$17</f>
        <v>0</v>
      </c>
      <c r="AG47" s="277">
        <f>T47/stab.data!$U$18</f>
        <v>0</v>
      </c>
      <c r="AH47" s="277">
        <f t="shared" si="105"/>
        <v>1.5359087940631553</v>
      </c>
      <c r="AI47" s="277">
        <f t="shared" si="106"/>
        <v>0.14521897607716197</v>
      </c>
      <c r="AJ47" s="278">
        <f t="shared" si="107"/>
        <v>5.9855742005834074</v>
      </c>
      <c r="AK47" s="278">
        <f t="shared" si="89"/>
        <v>0.15784407538978568</v>
      </c>
      <c r="AL47" s="278">
        <f t="shared" si="90"/>
        <v>2.2645828031776833</v>
      </c>
      <c r="AM47" s="278">
        <f t="shared" si="91"/>
        <v>0</v>
      </c>
      <c r="AN47" s="278">
        <f t="shared" si="92"/>
        <v>1.2004650353251336</v>
      </c>
      <c r="AO47" s="278">
        <f t="shared" si="93"/>
        <v>8.3522435067822903E-3</v>
      </c>
      <c r="AP47" s="278">
        <f t="shared" si="94"/>
        <v>3.3831816420172087</v>
      </c>
      <c r="AQ47" s="278">
        <f t="shared" si="95"/>
        <v>1.7749453521571952</v>
      </c>
      <c r="AR47" s="278">
        <f t="shared" si="96"/>
        <v>0.74563451517397805</v>
      </c>
      <c r="AS47" s="278">
        <f t="shared" si="97"/>
        <v>7.3682427800278227E-2</v>
      </c>
      <c r="AT47" s="278">
        <f t="shared" si="98"/>
        <v>0</v>
      </c>
      <c r="AU47" s="278">
        <f t="shared" si="99"/>
        <v>0</v>
      </c>
      <c r="AV47" s="277">
        <f t="shared" si="108"/>
        <v>15.594262295131454</v>
      </c>
      <c r="AW47" s="277">
        <f t="shared" si="116"/>
        <v>2.0084961153133567</v>
      </c>
      <c r="AX47" s="277">
        <f>IF(SUM(I47:T47)&lt;90," ",CO47*AH47*stab.data!$U$20/13/2)</f>
        <v>10.182257336190201</v>
      </c>
      <c r="AY47" s="277">
        <f>IF(SUM(I47:T47)&lt;90," ",CQ47*AH47*stab.data!$U$11/13)</f>
        <v>1.0278748886797464</v>
      </c>
      <c r="AZ47" s="277">
        <f t="shared" si="109"/>
        <v>0</v>
      </c>
      <c r="BA47" s="279">
        <f t="shared" si="117"/>
        <v>101.91862834018332</v>
      </c>
      <c r="BB47" s="280">
        <f>IF(SUM(I47:T47)&lt;90," ",EXP('eq. coef.'!$C$104+'eq. coef.'!$C$105*'Amp-TB2 calc'!AJ47+'eq. coef.'!$C$106*'Amp-TB2 calc'!AK47+'eq. coef.'!$C$107*'Amp-TB2 calc'!AL47+'eq. coef.'!$C$108*'Amp-TB2 calc'!AN47+'eq. coef.'!$C$109*'Amp-TB2 calc'!AP47+'eq. coef.'!$C$110*'Amp-TB2 calc'!AQ47+'eq. coef.'!$C$111*'Amp-TB2 calc'!AR47+'eq. coef.'!$C$112*'Amp-TB2 calc'!AS47))</f>
        <v>808.5158665184606</v>
      </c>
      <c r="BC47" s="281">
        <f>IF(SUM(I47:T47)&lt;90," ",EXP('eq. coef.'!$C$176+'eq. coef.'!$C$177*'Amp-TB2 calc'!AJ47+'eq. coef.'!$C$178*'Amp-TB2 calc'!AK47+'eq. coef.'!$C$179*'Amp-TB2 calc'!AL47+'eq. coef.'!$C$180*'Amp-TB2 calc'!AN47+'eq. coef.'!$C$181*'Amp-TB2 calc'!AP47+'eq. coef.'!$C$182*'Amp-TB2 calc'!AQ47+'eq. coef.'!$C$183*'Amp-TB2 calc'!AR47+'eq. coef.'!$C$184*'Amp-TB2 calc'!AS47))</f>
        <v>475.5667416475647</v>
      </c>
      <c r="BD47" s="281">
        <f>IF(SUM(I47:T47)&lt;90," ",('eq. coef.'!$C$234+'eq. coef.'!$C$235*'Amp-TB2 calc'!AJ47+'eq. coef.'!$C$236*'Amp-TB2 calc'!AK47+'eq. coef.'!$C$237*'Amp-TB2 calc'!AL47+'eq. coef.'!$C$238*'Amp-TB2 calc'!AN47+'eq. coef.'!$C$239*'Amp-TB2 calc'!AP47+'eq. coef.'!$C$240*'Amp-TB2 calc'!AQ47+'eq. coef.'!$C$241*'Amp-TB2 calc'!AR47+'eq. coef.'!$C$242*'Amp-TB2 calc'!AS47))</f>
        <v>464.155361491186</v>
      </c>
      <c r="BE47" s="281">
        <f>IF(SUM(I47:T47)&lt;90," ",('eq. coef.'!$C$270+'eq. coef.'!$C$271*'Amp-TB2 calc'!AJ47+'eq. coef.'!$C$272*'Amp-TB2 calc'!AK47+'eq. coef.'!$C$273*'Amp-TB2 calc'!AL47+'eq. coef.'!$C$274*'Amp-TB2 calc'!AN47+'eq. coef.'!$C$275*'Amp-TB2 calc'!AP47+'eq. coef.'!$C$276*'Amp-TB2 calc'!AQ47+'eq. coef.'!$C$277*'Amp-TB2 calc'!AR47+'eq. coef.'!$C$278*'Amp-TB2 calc'!AS47))</f>
        <v>938.86886953686667</v>
      </c>
      <c r="BF47" s="281">
        <f>IF(SUM(I47:T47)&lt;90," ",EXP('eq. coef.'!$C$328+'eq. coef.'!$C$329*'Amp-TB2 calc'!AJ47+'eq. coef.'!$C$330*'Amp-TB2 calc'!AK47+'eq. coef.'!$C$331*'Amp-TB2 calc'!AL47+'eq. coef.'!$C$332*'Amp-TB2 calc'!AN47+'eq. coef.'!$C$333*'Amp-TB2 calc'!AP47+'eq. coef.'!$C$334*'Amp-TB2 calc'!AQ47+'eq. coef.'!$C$335*'Amp-TB2 calc'!AR47+'eq. coef.'!$C$336*'Amp-TB2 calc'!AS47))</f>
        <v>1108.639685183171</v>
      </c>
      <c r="BG47" s="282" t="str">
        <f t="shared" si="56"/>
        <v>ok</v>
      </c>
      <c r="BH47" s="385" t="str">
        <f t="shared" si="57"/>
        <v>ok</v>
      </c>
      <c r="BI47" s="385" t="str">
        <f t="shared" si="58"/>
        <v>ok</v>
      </c>
      <c r="BJ47" s="281">
        <f t="shared" si="118"/>
        <v>31.309281961844569</v>
      </c>
      <c r="BK47" s="283">
        <f t="shared" si="119"/>
        <v>-0.37120337533642916</v>
      </c>
      <c r="BL47" s="281">
        <f t="shared" si="120"/>
        <v>463.30212788930197</v>
      </c>
      <c r="BM47" s="284" t="str">
        <f t="shared" si="121"/>
        <v>OK</v>
      </c>
      <c r="BN47" s="285">
        <f>IF(SUM(I47:T47)&lt;90," ",'eq. coef.'!$C$360+'eq. coef.'!$C$361*'Amp-TB2 calc'!AJ47+'eq. coef.'!$C$362*'Amp-TB2 calc'!AK47+'eq. coef.'!$C$363*'Amp-TB2 calc'!AL47+'eq. coef.'!$C$364*'Amp-TB2 calc'!AN47+'eq. coef.'!$C$365*'Amp-TB2 calc'!AP47+'eq. coef.'!$C$366*'Amp-TB2 calc'!AQ47+'eq. coef.'!$C$367*'Amp-TB2 calc'!AR47+'eq. coef.'!$C$368*'Amp-TB2 calc'!AS47+'eq. coef.'!$C$369*LN(BQ47))</f>
        <v>1015.3983213356553</v>
      </c>
      <c r="BO47" s="286">
        <f t="shared" si="122"/>
        <v>15.398321335655282</v>
      </c>
      <c r="BP47" s="286">
        <f t="shared" si="110"/>
        <v>237.10829995609669</v>
      </c>
      <c r="BQ47" s="287">
        <f t="shared" si="123"/>
        <v>1108.639685183171</v>
      </c>
      <c r="BR47" s="281" t="str">
        <f t="shared" si="124"/>
        <v>P1e</v>
      </c>
      <c r="BS47" s="283">
        <f t="shared" si="125"/>
        <v>10.863968518317098</v>
      </c>
      <c r="BT47" s="283">
        <f t="shared" si="111"/>
        <v>10.863968518317098</v>
      </c>
      <c r="BU47" s="283">
        <f t="shared" si="112"/>
        <v>118.02581196698499</v>
      </c>
      <c r="BV47" s="281">
        <f t="shared" si="126"/>
        <v>108.63968518317097</v>
      </c>
      <c r="BW47" s="288"/>
      <c r="BX47" s="289">
        <f>IF(SUM(I47:T47)&lt;90," ",'eq. coef.'!$B$1128*'Amp-TB2 calc'!CH47+'eq. coef.'!$B$1129*'Amp-TB2 calc'!CL47+'eq. coef.'!$B$1130*'Amp-TB2 calc'!CM47+'eq. coef.'!$B$1131*'Amp-TB2 calc'!CO47+'eq. coef.'!$B$1132*'Amp-TB2 calc'!CP47+'eq. coef.'!$B$1133*'Amp-TB2 calc'!CQ47+'eq. coef.'!$B$1134*'Amp-TB2 calc'!CR47+'eq. coef.'!$B$1135*'Amp-TB2 calc'!CU47+'eq. coef.'!$B$1135*'Amp-TB2 calc'!CY47+'eq. coef.'!$B$1137*'Amp-TB2 calc'!CZ47)</f>
        <v>3.9879374019978555</v>
      </c>
      <c r="BY47" s="290"/>
      <c r="BZ47" s="291"/>
      <c r="CA47" s="290">
        <f t="shared" si="127"/>
        <v>-5.7159374339903639</v>
      </c>
      <c r="CB47" s="289">
        <f>IF(SUM(I47:T47)&lt;90," ",EXP('eq. coef.'!$B$1156*'Amp-TB2 calc'!CH47+'eq. coef.'!$B$1157*'Amp-TB2 calc'!CL47+'eq. coef.'!$B$1158*'Amp-TB2 calc'!CM47+'eq. coef.'!$B$1159*'Amp-TB2 calc'!CO47+'eq. coef.'!$B$1160*'Amp-TB2 calc'!CP47+'eq. coef.'!$B$1161*'Amp-TB2 calc'!CQ47+'eq. coef.'!$B$1162*'Amp-TB2 calc'!CR47+'eq. coef.'!$B$1163*'Amp-TB2 calc'!CU47+'eq. coef.'!$B$1164*'Amp-TB2 calc'!CY47+'eq. coef.'!$B$1165*'Amp-TB2 calc'!CZ47))</f>
        <v>7.5392876790535528</v>
      </c>
      <c r="CC47" s="283">
        <f>IF(SUM(I47:T47)&lt;90," ",CB47-E47)</f>
        <v>-2.2807123209464475</v>
      </c>
      <c r="CD47" s="283">
        <f>IF(SUM(I47:T47)&lt;90," ",(CC47*100/E47)^2)</f>
        <v>539.40881808571919</v>
      </c>
      <c r="CE47" s="282" t="str">
        <f t="shared" si="128"/>
        <v>calc-alkaline</v>
      </c>
      <c r="CF47" s="282" t="str">
        <f t="shared" si="129"/>
        <v>Mg-hastingsite</v>
      </c>
      <c r="CG47" s="278">
        <f t="shared" si="130"/>
        <v>5.9855742005834074</v>
      </c>
      <c r="CH47" s="278">
        <f t="shared" si="131"/>
        <v>2.0144257994165926</v>
      </c>
      <c r="CI47" s="278">
        <f t="shared" si="132"/>
        <v>0</v>
      </c>
      <c r="CJ47" s="278">
        <f t="shared" si="133"/>
        <v>8</v>
      </c>
      <c r="CK47" s="278"/>
      <c r="CL47" s="278">
        <f t="shared" si="134"/>
        <v>0.25015700376109073</v>
      </c>
      <c r="CM47" s="278">
        <f t="shared" si="135"/>
        <v>0.15784407538978568</v>
      </c>
      <c r="CN47" s="278">
        <f t="shared" si="136"/>
        <v>0</v>
      </c>
      <c r="CO47" s="278">
        <f t="shared" si="137"/>
        <v>1.0793729975872779</v>
      </c>
      <c r="CP47" s="278">
        <f t="shared" si="138"/>
        <v>3.3831816420172087</v>
      </c>
      <c r="CQ47" s="278">
        <f t="shared" si="139"/>
        <v>0.12109203773785571</v>
      </c>
      <c r="CR47" s="278">
        <f t="shared" si="140"/>
        <v>8.3522435067822903E-3</v>
      </c>
      <c r="CS47" s="278">
        <f t="shared" si="141"/>
        <v>5.0000000000000009</v>
      </c>
      <c r="CT47" s="278"/>
      <c r="CU47" s="278">
        <f t="shared" si="142"/>
        <v>1.7749453521571952</v>
      </c>
      <c r="CV47" s="278">
        <f t="shared" si="143"/>
        <v>0.22505464784280482</v>
      </c>
      <c r="CW47" s="278">
        <f t="shared" si="144"/>
        <v>2</v>
      </c>
      <c r="CX47" s="278"/>
      <c r="CY47" s="278">
        <f t="shared" si="145"/>
        <v>0.52057986733117323</v>
      </c>
      <c r="CZ47" s="278">
        <f t="shared" si="146"/>
        <v>7.3682427800278227E-2</v>
      </c>
      <c r="DA47" s="278">
        <f t="shared" si="147"/>
        <v>0.59426229513145146</v>
      </c>
      <c r="DB47" s="278"/>
      <c r="DC47" s="278">
        <f t="shared" si="148"/>
        <v>2</v>
      </c>
      <c r="DD47" s="278">
        <f t="shared" si="149"/>
        <v>0</v>
      </c>
      <c r="DE47" s="278">
        <f t="shared" si="150"/>
        <v>0</v>
      </c>
      <c r="DF47" s="278">
        <f t="shared" si="151"/>
        <v>2</v>
      </c>
      <c r="DG47" s="283">
        <f t="shared" si="113"/>
        <v>44.920627002412722</v>
      </c>
      <c r="DH47" s="283"/>
      <c r="DI47" s="277">
        <f t="shared" si="152"/>
        <v>0.96544446901010328</v>
      </c>
      <c r="DJ47" s="277">
        <f t="shared" si="153"/>
        <v>0.73809826109433496</v>
      </c>
      <c r="DK47" s="277">
        <f t="shared" si="154"/>
        <v>0.11046494012498378</v>
      </c>
      <c r="DL47" s="278">
        <f t="shared" si="155"/>
        <v>2.2645828031776833</v>
      </c>
      <c r="DM47" s="366"/>
    </row>
    <row r="48" spans="1:117" s="144" customFormat="1" x14ac:dyDescent="0.25">
      <c r="A48" s="253" t="s">
        <v>534</v>
      </c>
      <c r="B48" s="249" t="s">
        <v>74</v>
      </c>
      <c r="C48" s="249">
        <v>1075</v>
      </c>
      <c r="D48" s="249">
        <v>1000</v>
      </c>
      <c r="E48" s="254">
        <v>5.91</v>
      </c>
      <c r="F48" s="249"/>
      <c r="G48" s="249"/>
      <c r="H48" s="249"/>
      <c r="I48" s="234">
        <v>39.86</v>
      </c>
      <c r="J48" s="141">
        <v>2.4900000000000002</v>
      </c>
      <c r="K48" s="141">
        <v>15.1</v>
      </c>
      <c r="L48" s="141"/>
      <c r="M48" s="141">
        <v>11.91</v>
      </c>
      <c r="N48" s="141">
        <v>0.11</v>
      </c>
      <c r="O48" s="141">
        <v>13.72</v>
      </c>
      <c r="P48" s="141">
        <v>10.37</v>
      </c>
      <c r="Q48" s="141">
        <v>2.84</v>
      </c>
      <c r="R48" s="141">
        <v>0.34</v>
      </c>
      <c r="S48" s="141"/>
      <c r="T48" s="141"/>
      <c r="U48" s="276">
        <f t="shared" si="104"/>
        <v>96.740000000000009</v>
      </c>
      <c r="V48" s="277">
        <f>I48/stab.data!$U$7</f>
        <v>0.6634045669396178</v>
      </c>
      <c r="W48" s="277">
        <f>J48/stab.data!$U$8</f>
        <v>3.11647350371724E-2</v>
      </c>
      <c r="X48" s="277">
        <f>K48*2/stab.data!$U$9</f>
        <v>0.29619168113298222</v>
      </c>
      <c r="Y48" s="277">
        <f>L48*2/stab.data!$U$10</f>
        <v>0</v>
      </c>
      <c r="Z48" s="277">
        <f>M48/stab.data!$U$11</f>
        <v>0.16577123291484563</v>
      </c>
      <c r="AA48" s="277">
        <f>N48/stab.data!$U$12</f>
        <v>1.5506717227962842E-3</v>
      </c>
      <c r="AB48" s="277">
        <f>O48/stab.data!$U$13</f>
        <v>0.34041286224692335</v>
      </c>
      <c r="AC48" s="277">
        <f>P48/stab.data!$U$14</f>
        <v>0.18491770537991048</v>
      </c>
      <c r="AD48" s="277">
        <f>Q48*2/stab.data!$U$15</f>
        <v>9.1643943916487836E-2</v>
      </c>
      <c r="AE48" s="277">
        <f>R48*2/stab.data!$U$16</f>
        <v>7.2190668294495469E-3</v>
      </c>
      <c r="AF48" s="277">
        <f>S48/stab.data!$U$17</f>
        <v>0</v>
      </c>
      <c r="AG48" s="277">
        <f>T48/stab.data!$U$18</f>
        <v>0</v>
      </c>
      <c r="AH48" s="277">
        <f t="shared" si="105"/>
        <v>1.4984957499943377</v>
      </c>
      <c r="AI48" s="277">
        <f t="shared" si="106"/>
        <v>0.16618728169471819</v>
      </c>
      <c r="AJ48" s="278">
        <f t="shared" si="107"/>
        <v>5.7552778312835526</v>
      </c>
      <c r="AK48" s="278">
        <f t="shared" si="89"/>
        <v>0.27036550186063063</v>
      </c>
      <c r="AL48" s="278">
        <f t="shared" si="90"/>
        <v>2.5695714217029435</v>
      </c>
      <c r="AM48" s="278">
        <f t="shared" si="91"/>
        <v>0</v>
      </c>
      <c r="AN48" s="278">
        <f t="shared" si="92"/>
        <v>1.4381262195112241</v>
      </c>
      <c r="AO48" s="278">
        <f t="shared" si="93"/>
        <v>1.3452645692473847E-2</v>
      </c>
      <c r="AP48" s="278">
        <f t="shared" si="94"/>
        <v>2.9532063799491763</v>
      </c>
      <c r="AQ48" s="278">
        <f t="shared" si="95"/>
        <v>1.6042288875012958</v>
      </c>
      <c r="AR48" s="278">
        <f t="shared" si="96"/>
        <v>0.79504481138424554</v>
      </c>
      <c r="AS48" s="278">
        <f t="shared" si="97"/>
        <v>6.2628051352964287E-2</v>
      </c>
      <c r="AT48" s="278">
        <f t="shared" si="98"/>
        <v>0</v>
      </c>
      <c r="AU48" s="278">
        <f t="shared" si="99"/>
        <v>0</v>
      </c>
      <c r="AV48" s="277">
        <f t="shared" si="108"/>
        <v>15.461901750238509</v>
      </c>
      <c r="AW48" s="277">
        <f t="shared" si="116"/>
        <v>1.9595713653772107</v>
      </c>
      <c r="AX48" s="277">
        <f>IF(SUM(I48:T48)&lt;90," ",CO48*AH48*stab.data!$U$20/13/2)</f>
        <v>12.084566148048738</v>
      </c>
      <c r="AY48" s="277">
        <f>IF(SUM(I48:T48)&lt;90," ",CQ48*AH48*stab.data!$U$11/13)</f>
        <v>1.0361531398424506</v>
      </c>
      <c r="AZ48" s="277">
        <f t="shared" si="109"/>
        <v>0</v>
      </c>
      <c r="BA48" s="279">
        <f t="shared" si="117"/>
        <v>99.910290653268419</v>
      </c>
      <c r="BB48" s="280">
        <f>IF(SUM(I48:T48)&lt;90," ",EXP('eq. coef.'!$C$104+'eq. coef.'!$C$105*'Amp-TB2 calc'!AJ48+'eq. coef.'!$C$106*'Amp-TB2 calc'!AK48+'eq. coef.'!$C$107*'Amp-TB2 calc'!AL48+'eq. coef.'!$C$108*'Amp-TB2 calc'!AN48+'eq. coef.'!$C$109*'Amp-TB2 calc'!AP48+'eq. coef.'!$C$110*'Amp-TB2 calc'!AQ48+'eq. coef.'!$C$111*'Amp-TB2 calc'!AR48+'eq. coef.'!$C$112*'Amp-TB2 calc'!AS48))</f>
        <v>1393.5355069078423</v>
      </c>
      <c r="BC48" s="281">
        <f>IF(SUM(I48:T48)&lt;90," ",EXP('eq. coef.'!$C$176+'eq. coef.'!$C$177*'Amp-TB2 calc'!AJ48+'eq. coef.'!$C$178*'Amp-TB2 calc'!AK48+'eq. coef.'!$C$179*'Amp-TB2 calc'!AL48+'eq. coef.'!$C$180*'Amp-TB2 calc'!AN48+'eq. coef.'!$C$181*'Amp-TB2 calc'!AP48+'eq. coef.'!$C$182*'Amp-TB2 calc'!AQ48+'eq. coef.'!$C$183*'Amp-TB2 calc'!AR48+'eq. coef.'!$C$184*'Amp-TB2 calc'!AS48))</f>
        <v>757.1480729175812</v>
      </c>
      <c r="BD48" s="281">
        <f>IF(SUM(I48:T48)&lt;90," ",('eq. coef.'!$C$234+'eq. coef.'!$C$235*'Amp-TB2 calc'!AJ48+'eq. coef.'!$C$236*'Amp-TB2 calc'!AK48+'eq. coef.'!$C$237*'Amp-TB2 calc'!AL48+'eq. coef.'!$C$238*'Amp-TB2 calc'!AN48+'eq. coef.'!$C$239*'Amp-TB2 calc'!AP48+'eq. coef.'!$C$240*'Amp-TB2 calc'!AQ48+'eq. coef.'!$C$241*'Amp-TB2 calc'!AR48+'eq. coef.'!$C$242*'Amp-TB2 calc'!AS48))</f>
        <v>598.30669699516966</v>
      </c>
      <c r="BE48" s="281">
        <f>IF(SUM(I48:T48)&lt;90," ",('eq. coef.'!$C$270+'eq. coef.'!$C$271*'Amp-TB2 calc'!AJ48+'eq. coef.'!$C$272*'Amp-TB2 calc'!AK48+'eq. coef.'!$C$273*'Amp-TB2 calc'!AL48+'eq. coef.'!$C$274*'Amp-TB2 calc'!AN48+'eq. coef.'!$C$275*'Amp-TB2 calc'!AP48+'eq. coef.'!$C$276*'Amp-TB2 calc'!AQ48+'eq. coef.'!$C$277*'Amp-TB2 calc'!AR48+'eq. coef.'!$C$278*'Amp-TB2 calc'!AS48))</f>
        <v>1189.0119848823072</v>
      </c>
      <c r="BF48" s="281">
        <f>IF(SUM(I48:T48)&lt;90," ",EXP('eq. coef.'!$C$328+'eq. coef.'!$C$329*'Amp-TB2 calc'!AJ48+'eq. coef.'!$C$330*'Amp-TB2 calc'!AK48+'eq. coef.'!$C$331*'Amp-TB2 calc'!AL48+'eq. coef.'!$C$332*'Amp-TB2 calc'!AN48+'eq. coef.'!$C$333*'Amp-TB2 calc'!AP48+'eq. coef.'!$C$334*'Amp-TB2 calc'!AQ48+'eq. coef.'!$C$335*'Amp-TB2 calc'!AR48+'eq. coef.'!$C$336*'Amp-TB2 calc'!AS48))</f>
        <v>1102.121268997827</v>
      </c>
      <c r="BG48" s="282" t="str">
        <f t="shared" si="56"/>
        <v>ok</v>
      </c>
      <c r="BH48" s="385" t="str">
        <f t="shared" si="57"/>
        <v>high-Al2O3</v>
      </c>
      <c r="BI48" s="385" t="str">
        <f t="shared" si="58"/>
        <v>ok</v>
      </c>
      <c r="BJ48" s="281">
        <f t="shared" si="118"/>
        <v>23.353711193259873</v>
      </c>
      <c r="BK48" s="283">
        <f t="shared" si="119"/>
        <v>0.20911863132690686</v>
      </c>
      <c r="BL48" s="281">
        <f t="shared" si="120"/>
        <v>431.86391196472596</v>
      </c>
      <c r="BM48" s="284" t="str">
        <f t="shared" si="121"/>
        <v>OK</v>
      </c>
      <c r="BN48" s="285">
        <f>IF(SUM(I48:T48)&lt;90," ",'eq. coef.'!$C$360+'eq. coef.'!$C$361*'Amp-TB2 calc'!AJ48+'eq. coef.'!$C$362*'Amp-TB2 calc'!AK48+'eq. coef.'!$C$363*'Amp-TB2 calc'!AL48+'eq. coef.'!$C$364*'Amp-TB2 calc'!AN48+'eq. coef.'!$C$365*'Amp-TB2 calc'!AP48+'eq. coef.'!$C$366*'Amp-TB2 calc'!AQ48+'eq. coef.'!$C$367*'Amp-TB2 calc'!AR48+'eq. coef.'!$C$368*'Amp-TB2 calc'!AS48+'eq. coef.'!$C$369*LN(BQ48))</f>
        <v>1035.8518710135572</v>
      </c>
      <c r="BO48" s="286">
        <f t="shared" si="122"/>
        <v>-39.148128986442771</v>
      </c>
      <c r="BP48" s="286">
        <f t="shared" si="110"/>
        <v>1532.5760031391608</v>
      </c>
      <c r="BQ48" s="287">
        <f t="shared" si="123"/>
        <v>1102.121268997827</v>
      </c>
      <c r="BR48" s="281" t="str">
        <f t="shared" si="124"/>
        <v>P1e</v>
      </c>
      <c r="BS48" s="283">
        <f t="shared" si="125"/>
        <v>10.212126899782698</v>
      </c>
      <c r="BT48" s="283">
        <f t="shared" si="111"/>
        <v>10.212126899782698</v>
      </c>
      <c r="BU48" s="283">
        <f t="shared" si="112"/>
        <v>104.28753581726538</v>
      </c>
      <c r="BV48" s="281">
        <f t="shared" si="126"/>
        <v>102.12126899782697</v>
      </c>
      <c r="BW48" s="288"/>
      <c r="BX48" s="289">
        <f>IF(SUM(I48:T48)&lt;90," ",'eq. coef.'!$B$1128*'Amp-TB2 calc'!CH48+'eq. coef.'!$B$1129*'Amp-TB2 calc'!CL48+'eq. coef.'!$B$1130*'Amp-TB2 calc'!CM48+'eq. coef.'!$B$1131*'Amp-TB2 calc'!CO48+'eq. coef.'!$B$1132*'Amp-TB2 calc'!CP48+'eq. coef.'!$B$1133*'Amp-TB2 calc'!CQ48+'eq. coef.'!$B$1134*'Amp-TB2 calc'!CR48+'eq. coef.'!$B$1135*'Amp-TB2 calc'!CU48+'eq. coef.'!$B$1135*'Amp-TB2 calc'!CY48+'eq. coef.'!$B$1137*'Amp-TB2 calc'!CZ48)</f>
        <v>1.6660796457031473</v>
      </c>
      <c r="BY48" s="290"/>
      <c r="BZ48" s="291"/>
      <c r="CA48" s="290">
        <f t="shared" si="127"/>
        <v>-7.7509441248908715</v>
      </c>
      <c r="CB48" s="289">
        <f>IF(SUM(I48:T48)&lt;90," ",EXP('eq. coef.'!$B$1156*'Amp-TB2 calc'!CH48+'eq. coef.'!$B$1157*'Amp-TB2 calc'!CL48+'eq. coef.'!$B$1158*'Amp-TB2 calc'!CM48+'eq. coef.'!$B$1159*'Amp-TB2 calc'!CO48+'eq. coef.'!$B$1160*'Amp-TB2 calc'!CP48+'eq. coef.'!$B$1161*'Amp-TB2 calc'!CQ48+'eq. coef.'!$B$1162*'Amp-TB2 calc'!CR48+'eq. coef.'!$B$1163*'Amp-TB2 calc'!CU48+'eq. coef.'!$B$1164*'Amp-TB2 calc'!CY48+'eq. coef.'!$B$1165*'Amp-TB2 calc'!CZ48))</f>
        <v>6.3394238044571622</v>
      </c>
      <c r="CC48" s="283">
        <f>IF(SUM(I48:T48)&lt;90," ",CB48-E48)</f>
        <v>0.42942380445716211</v>
      </c>
      <c r="CD48" s="283">
        <f>IF(SUM(I48:T48)&lt;90," ",(CC48*100/E48)^2)</f>
        <v>52.795543941543627</v>
      </c>
      <c r="CE48" s="282" t="str">
        <f t="shared" si="128"/>
        <v>calc-alkaline</v>
      </c>
      <c r="CF48" s="282" t="str">
        <f t="shared" si="129"/>
        <v>Tschermakitic pargasite</v>
      </c>
      <c r="CG48" s="278">
        <f t="shared" si="130"/>
        <v>5.7552778312835526</v>
      </c>
      <c r="CH48" s="278">
        <f t="shared" si="131"/>
        <v>2.2447221687164474</v>
      </c>
      <c r="CI48" s="278">
        <f t="shared" si="132"/>
        <v>0</v>
      </c>
      <c r="CJ48" s="278">
        <f t="shared" si="133"/>
        <v>8</v>
      </c>
      <c r="CK48" s="278"/>
      <c r="CL48" s="278">
        <f t="shared" si="134"/>
        <v>0.32484925298649614</v>
      </c>
      <c r="CM48" s="278">
        <f t="shared" si="135"/>
        <v>0.27036550186063063</v>
      </c>
      <c r="CN48" s="278">
        <f t="shared" si="136"/>
        <v>0</v>
      </c>
      <c r="CO48" s="278">
        <f t="shared" si="137"/>
        <v>1.3130112742688809</v>
      </c>
      <c r="CP48" s="278">
        <f t="shared" si="138"/>
        <v>2.9532063799491763</v>
      </c>
      <c r="CQ48" s="278">
        <f t="shared" si="139"/>
        <v>0.12511494524234323</v>
      </c>
      <c r="CR48" s="278">
        <f t="shared" si="140"/>
        <v>1.3452645692473847E-2</v>
      </c>
      <c r="CS48" s="278">
        <f t="shared" si="141"/>
        <v>5.0000000000000009</v>
      </c>
      <c r="CT48" s="278"/>
      <c r="CU48" s="278">
        <f t="shared" si="142"/>
        <v>1.6042288875012958</v>
      </c>
      <c r="CV48" s="278">
        <f t="shared" si="143"/>
        <v>0.39577111249870423</v>
      </c>
      <c r="CW48" s="278">
        <f t="shared" si="144"/>
        <v>2</v>
      </c>
      <c r="CX48" s="278"/>
      <c r="CY48" s="278">
        <f t="shared" si="145"/>
        <v>0.39927369888554132</v>
      </c>
      <c r="CZ48" s="278">
        <f t="shared" si="146"/>
        <v>6.2628051352964287E-2</v>
      </c>
      <c r="DA48" s="278">
        <f t="shared" si="147"/>
        <v>0.4619017502385056</v>
      </c>
      <c r="DB48" s="278"/>
      <c r="DC48" s="278">
        <f t="shared" si="148"/>
        <v>2</v>
      </c>
      <c r="DD48" s="278">
        <f t="shared" si="149"/>
        <v>0</v>
      </c>
      <c r="DE48" s="278">
        <f t="shared" si="150"/>
        <v>0</v>
      </c>
      <c r="DF48" s="278">
        <f t="shared" si="151"/>
        <v>2</v>
      </c>
      <c r="DG48" s="283">
        <f t="shared" si="113"/>
        <v>44.686988725731119</v>
      </c>
      <c r="DH48" s="283"/>
      <c r="DI48" s="277">
        <f t="shared" si="152"/>
        <v>0.95935611262591003</v>
      </c>
      <c r="DJ48" s="277">
        <f t="shared" si="153"/>
        <v>0.67250801734126486</v>
      </c>
      <c r="DK48" s="277">
        <f t="shared" si="154"/>
        <v>0.12642156985510344</v>
      </c>
      <c r="DL48" s="278">
        <f t="shared" si="155"/>
        <v>2.5695714217029435</v>
      </c>
      <c r="DM48" s="367"/>
    </row>
    <row r="49" spans="1:117" s="142" customFormat="1" x14ac:dyDescent="0.25">
      <c r="A49" s="253" t="s">
        <v>535</v>
      </c>
      <c r="B49" s="322">
        <v>60</v>
      </c>
      <c r="C49" s="249">
        <v>900</v>
      </c>
      <c r="D49" s="249">
        <v>500</v>
      </c>
      <c r="E49" s="254"/>
      <c r="F49" s="254">
        <v>3.5754867302668476</v>
      </c>
      <c r="G49" s="254">
        <v>-8.19</v>
      </c>
      <c r="H49" s="254"/>
      <c r="I49" s="234">
        <v>41.41</v>
      </c>
      <c r="J49" s="141">
        <v>2.02</v>
      </c>
      <c r="K49" s="141">
        <v>14.57</v>
      </c>
      <c r="L49" s="141"/>
      <c r="M49" s="141">
        <v>10.81</v>
      </c>
      <c r="N49" s="141">
        <v>0.17</v>
      </c>
      <c r="O49" s="141">
        <v>13.75</v>
      </c>
      <c r="P49" s="141">
        <v>12.35</v>
      </c>
      <c r="Q49" s="141">
        <v>2.2599999999999998</v>
      </c>
      <c r="R49" s="141">
        <v>0.69</v>
      </c>
      <c r="S49" s="141"/>
      <c r="T49" s="141"/>
      <c r="U49" s="276">
        <f t="shared" si="104"/>
        <v>98.03</v>
      </c>
      <c r="V49" s="277">
        <f>I49/stab.data!$U$7</f>
        <v>0.68920178416883016</v>
      </c>
      <c r="W49" s="277">
        <f>J49/stab.data!$U$8</f>
        <v>2.5282234849433028E-2</v>
      </c>
      <c r="X49" s="277">
        <f>K49*2/stab.data!$U$9</f>
        <v>0.28579554927864576</v>
      </c>
      <c r="Y49" s="277">
        <f>L49*2/stab.data!$U$10</f>
        <v>0</v>
      </c>
      <c r="Z49" s="277">
        <f>M49/stab.data!$U$11</f>
        <v>0.15046070762464159</v>
      </c>
      <c r="AA49" s="277">
        <f>N49/stab.data!$U$12</f>
        <v>2.3964926625033483E-3</v>
      </c>
      <c r="AB49" s="277">
        <f>O49/stab.data!$U$13</f>
        <v>0.34115720524017468</v>
      </c>
      <c r="AC49" s="277">
        <f>P49/stab.data!$U$14</f>
        <v>0.2202250396761711</v>
      </c>
      <c r="AD49" s="277">
        <f>Q49*2/stab.data!$U$15</f>
        <v>7.2927927201148768E-2</v>
      </c>
      <c r="AE49" s="277">
        <f>R49*2/stab.data!$U$16</f>
        <v>1.4650459153882902E-2</v>
      </c>
      <c r="AF49" s="277">
        <f>S49/stab.data!$U$17</f>
        <v>0</v>
      </c>
      <c r="AG49" s="277">
        <f>T49/stab.data!$U$18</f>
        <v>0</v>
      </c>
      <c r="AH49" s="277">
        <f t="shared" si="105"/>
        <v>1.4942939738242287</v>
      </c>
      <c r="AI49" s="277">
        <f t="shared" si="106"/>
        <v>0.15859051197874929</v>
      </c>
      <c r="AJ49" s="278">
        <f t="shared" si="107"/>
        <v>5.9958906019443656</v>
      </c>
      <c r="AK49" s="278">
        <f t="shared" si="89"/>
        <v>0.21994939335898719</v>
      </c>
      <c r="AL49" s="278">
        <f t="shared" si="90"/>
        <v>2.4863528901973773</v>
      </c>
      <c r="AM49" s="278">
        <f t="shared" si="91"/>
        <v>0</v>
      </c>
      <c r="AN49" s="278">
        <f t="shared" si="92"/>
        <v>1.3089721523232352</v>
      </c>
      <c r="AO49" s="278">
        <f t="shared" si="93"/>
        <v>2.084891270277462E-2</v>
      </c>
      <c r="AP49" s="278">
        <f t="shared" si="94"/>
        <v>2.9679860494732595</v>
      </c>
      <c r="AQ49" s="278">
        <f t="shared" si="95"/>
        <v>1.9159051471400672</v>
      </c>
      <c r="AR49" s="278">
        <f t="shared" si="96"/>
        <v>0.63445551559619218</v>
      </c>
      <c r="AS49" s="278">
        <f t="shared" si="97"/>
        <v>0.12745548890427416</v>
      </c>
      <c r="AT49" s="278">
        <f t="shared" si="98"/>
        <v>0</v>
      </c>
      <c r="AU49" s="278">
        <f t="shared" si="99"/>
        <v>0</v>
      </c>
      <c r="AV49" s="277">
        <f t="shared" si="108"/>
        <v>15.677816151640533</v>
      </c>
      <c r="AW49" s="277">
        <f t="shared" si="116"/>
        <v>1.9540767350009143</v>
      </c>
      <c r="AX49" s="277">
        <f>IF(SUM(I49:T49)&lt;90," ",CO49*AH49*stab.data!$U$20/13/2)</f>
        <v>4.4810694180535915</v>
      </c>
      <c r="AY49" s="277">
        <f>IF(SUM(I49:T49)&lt;90," ",CQ49*AH49*stab.data!$U$11/13)</f>
        <v>6.7778765439570368</v>
      </c>
      <c r="AZ49" s="277">
        <f t="shared" si="109"/>
        <v>0</v>
      </c>
      <c r="BA49" s="279">
        <f t="shared" si="117"/>
        <v>100.43302269701154</v>
      </c>
      <c r="BB49" s="280">
        <f>IF(SUM(I49:T49)&lt;90," ",EXP('eq. coef.'!$C$104+'eq. coef.'!$C$105*'Amp-TB2 calc'!AJ49+'eq. coef.'!$C$106*'Amp-TB2 calc'!AK49+'eq. coef.'!$C$107*'Amp-TB2 calc'!AL49+'eq. coef.'!$C$108*'Amp-TB2 calc'!AN49+'eq. coef.'!$C$109*'Amp-TB2 calc'!AP49+'eq. coef.'!$C$110*'Amp-TB2 calc'!AQ49+'eq. coef.'!$C$111*'Amp-TB2 calc'!AR49+'eq. coef.'!$C$112*'Amp-TB2 calc'!AS49))</f>
        <v>620.05803738477857</v>
      </c>
      <c r="BC49" s="281">
        <f>IF(SUM(I49:T49)&lt;90," ",EXP('eq. coef.'!$C$176+'eq. coef.'!$C$177*'Amp-TB2 calc'!AJ49+'eq. coef.'!$C$178*'Amp-TB2 calc'!AK49+'eq. coef.'!$C$179*'Amp-TB2 calc'!AL49+'eq. coef.'!$C$180*'Amp-TB2 calc'!AN49+'eq. coef.'!$C$181*'Amp-TB2 calc'!AP49+'eq. coef.'!$C$182*'Amp-TB2 calc'!AQ49+'eq. coef.'!$C$183*'Amp-TB2 calc'!AR49+'eq. coef.'!$C$184*'Amp-TB2 calc'!AS49))</f>
        <v>586.7580463936896</v>
      </c>
      <c r="BD49" s="281">
        <f>IF(SUM(I49:T49)&lt;90," ",('eq. coef.'!$C$234+'eq. coef.'!$C$235*'Amp-TB2 calc'!AJ49+'eq. coef.'!$C$236*'Amp-TB2 calc'!AK49+'eq. coef.'!$C$237*'Amp-TB2 calc'!AL49+'eq. coef.'!$C$238*'Amp-TB2 calc'!AN49+'eq. coef.'!$C$239*'Amp-TB2 calc'!AP49+'eq. coef.'!$C$240*'Amp-TB2 calc'!AQ49+'eq. coef.'!$C$241*'Amp-TB2 calc'!AR49+'eq. coef.'!$C$242*'Amp-TB2 calc'!AS49))</f>
        <v>530.67917269798215</v>
      </c>
      <c r="BE49" s="281">
        <f>IF(SUM(I49:T49)&lt;90," ",('eq. coef.'!$C$270+'eq. coef.'!$C$271*'Amp-TB2 calc'!AJ49+'eq. coef.'!$C$272*'Amp-TB2 calc'!AK49+'eq. coef.'!$C$273*'Amp-TB2 calc'!AL49+'eq. coef.'!$C$274*'Amp-TB2 calc'!AN49+'eq. coef.'!$C$275*'Amp-TB2 calc'!AP49+'eq. coef.'!$C$276*'Amp-TB2 calc'!AQ49+'eq. coef.'!$C$277*'Amp-TB2 calc'!AR49+'eq. coef.'!$C$278*'Amp-TB2 calc'!AS49))</f>
        <v>719.864646930616</v>
      </c>
      <c r="BF49" s="281">
        <f>IF(SUM(I49:T49)&lt;90," ",EXP('eq. coef.'!$C$328+'eq. coef.'!$C$329*'Amp-TB2 calc'!AJ49+'eq. coef.'!$C$330*'Amp-TB2 calc'!AK49+'eq. coef.'!$C$331*'Amp-TB2 calc'!AL49+'eq. coef.'!$C$332*'Amp-TB2 calc'!AN49+'eq. coef.'!$C$333*'Amp-TB2 calc'!AP49+'eq. coef.'!$C$334*'Amp-TB2 calc'!AQ49+'eq. coef.'!$C$335*'Amp-TB2 calc'!AR49+'eq. coef.'!$C$336*'Amp-TB2 calc'!AS49))</f>
        <v>1257.5292587309573</v>
      </c>
      <c r="BG49" s="282" t="str">
        <f t="shared" si="56"/>
        <v>ok</v>
      </c>
      <c r="BH49" s="385" t="str">
        <f t="shared" si="57"/>
        <v>ok</v>
      </c>
      <c r="BI49" s="385" t="str">
        <f t="shared" si="58"/>
        <v>ok</v>
      </c>
      <c r="BJ49" s="281">
        <f t="shared" si="118"/>
        <v>10.407302859055246</v>
      </c>
      <c r="BK49" s="283">
        <f t="shared" si="119"/>
        <v>-1.0280831517559934</v>
      </c>
      <c r="BL49" s="281">
        <f t="shared" si="120"/>
        <v>133.10660053692641</v>
      </c>
      <c r="BM49" s="284" t="str">
        <f t="shared" si="121"/>
        <v>OK</v>
      </c>
      <c r="BN49" s="285">
        <f>IF(SUM(I49:T49)&lt;90," ",'eq. coef.'!$C$360+'eq. coef.'!$C$361*'Amp-TB2 calc'!AJ49+'eq. coef.'!$C$362*'Amp-TB2 calc'!AK49+'eq. coef.'!$C$363*'Amp-TB2 calc'!AL49+'eq. coef.'!$C$364*'Amp-TB2 calc'!AN49+'eq. coef.'!$C$365*'Amp-TB2 calc'!AP49+'eq. coef.'!$C$366*'Amp-TB2 calc'!AQ49+'eq. coef.'!$C$367*'Amp-TB2 calc'!AR49+'eq. coef.'!$C$368*'Amp-TB2 calc'!AS49+'eq. coef.'!$C$369*LN(BQ49))</f>
        <v>937.74370994738911</v>
      </c>
      <c r="BO49" s="286">
        <f t="shared" si="122"/>
        <v>37.743709947389107</v>
      </c>
      <c r="BP49" s="286">
        <f t="shared" si="110"/>
        <v>1424.5876405926394</v>
      </c>
      <c r="BQ49" s="287">
        <f t="shared" si="123"/>
        <v>558.71860954583587</v>
      </c>
      <c r="BR49" s="281" t="str">
        <f t="shared" si="124"/>
        <v>P1b_c</v>
      </c>
      <c r="BS49" s="283">
        <f t="shared" si="125"/>
        <v>11.743721909167176</v>
      </c>
      <c r="BT49" s="283">
        <f t="shared" si="111"/>
        <v>11.743721909167176</v>
      </c>
      <c r="BU49" s="283">
        <f t="shared" si="112"/>
        <v>137.91500427985315</v>
      </c>
      <c r="BV49" s="281">
        <f t="shared" si="126"/>
        <v>58.718609545835875</v>
      </c>
      <c r="BW49" s="288"/>
      <c r="BX49" s="289">
        <f>IF(SUM(I49:T49)&lt;90," ",'eq. coef.'!$B$1128*'Amp-TB2 calc'!CH49+'eq. coef.'!$B$1129*'Amp-TB2 calc'!CL49+'eq. coef.'!$B$1130*'Amp-TB2 calc'!CM49+'eq. coef.'!$B$1131*'Amp-TB2 calc'!CO49+'eq. coef.'!$B$1132*'Amp-TB2 calc'!CP49+'eq. coef.'!$B$1133*'Amp-TB2 calc'!CQ49+'eq. coef.'!$B$1134*'Amp-TB2 calc'!CR49+'eq. coef.'!$B$1135*'Amp-TB2 calc'!CU49+'eq. coef.'!$B$1135*'Amp-TB2 calc'!CY49+'eq. coef.'!$B$1137*'Amp-TB2 calc'!CZ49)</f>
        <v>2.9134886937525217</v>
      </c>
      <c r="BY49" s="290">
        <f>IF(SUM(I49:T49)&lt;90," ",BX49-F49)</f>
        <v>-0.66199803651432587</v>
      </c>
      <c r="BZ49" s="291">
        <f>IF(SUM(I49:T49)&lt;90," ",(BX49-F49)^2)</f>
        <v>0.43824140034882275</v>
      </c>
      <c r="CA49" s="290">
        <f t="shared" si="127"/>
        <v>-8.1872682874797853</v>
      </c>
      <c r="CB49" s="289">
        <f>IF(SUM(I49:T49)&lt;90," ",EXP('eq. coef.'!$B$1156*'Amp-TB2 calc'!CH49+'eq. coef.'!$B$1157*'Amp-TB2 calc'!CL49+'eq. coef.'!$B$1158*'Amp-TB2 calc'!CM49+'eq. coef.'!$B$1159*'Amp-TB2 calc'!CO49+'eq. coef.'!$B$1160*'Amp-TB2 calc'!CP49+'eq. coef.'!$B$1161*'Amp-TB2 calc'!CQ49+'eq. coef.'!$B$1162*'Amp-TB2 calc'!CR49+'eq. coef.'!$B$1163*'Amp-TB2 calc'!CU49+'eq. coef.'!$B$1164*'Amp-TB2 calc'!CY49+'eq. coef.'!$B$1165*'Amp-TB2 calc'!CZ49))</f>
        <v>8.8230421641491397</v>
      </c>
      <c r="CC49" s="283"/>
      <c r="CD49" s="283"/>
      <c r="CE49" s="282" t="str">
        <f t="shared" si="128"/>
        <v>calc-alkaline</v>
      </c>
      <c r="CF49" s="282" t="str">
        <f t="shared" si="129"/>
        <v>Mg-hastingsite</v>
      </c>
      <c r="CG49" s="278">
        <f t="shared" si="130"/>
        <v>5.9958906019443656</v>
      </c>
      <c r="CH49" s="278">
        <f t="shared" si="131"/>
        <v>2.0041093980556344</v>
      </c>
      <c r="CI49" s="278">
        <f t="shared" si="132"/>
        <v>0</v>
      </c>
      <c r="CJ49" s="278">
        <f t="shared" si="133"/>
        <v>8</v>
      </c>
      <c r="CK49" s="278"/>
      <c r="CL49" s="278">
        <f t="shared" si="134"/>
        <v>0.48224349214174289</v>
      </c>
      <c r="CM49" s="278">
        <f t="shared" si="135"/>
        <v>0.21994939335898719</v>
      </c>
      <c r="CN49" s="278">
        <f t="shared" si="136"/>
        <v>0</v>
      </c>
      <c r="CO49" s="278">
        <f t="shared" si="137"/>
        <v>0.48824582041531528</v>
      </c>
      <c r="CP49" s="278">
        <f t="shared" si="138"/>
        <v>2.9679860494732595</v>
      </c>
      <c r="CQ49" s="278">
        <f t="shared" si="139"/>
        <v>0.82072633190791988</v>
      </c>
      <c r="CR49" s="278">
        <f t="shared" si="140"/>
        <v>2.084891270277462E-2</v>
      </c>
      <c r="CS49" s="278">
        <f t="shared" si="141"/>
        <v>5</v>
      </c>
      <c r="CT49" s="278"/>
      <c r="CU49" s="278">
        <f t="shared" si="142"/>
        <v>1.9159051471400672</v>
      </c>
      <c r="CV49" s="278">
        <f t="shared" si="143"/>
        <v>8.4094852859932789E-2</v>
      </c>
      <c r="CW49" s="278">
        <f t="shared" si="144"/>
        <v>2</v>
      </c>
      <c r="CX49" s="278"/>
      <c r="CY49" s="278">
        <f t="shared" si="145"/>
        <v>0.55036066273625939</v>
      </c>
      <c r="CZ49" s="278">
        <f t="shared" si="146"/>
        <v>0.12745548890427416</v>
      </c>
      <c r="DA49" s="278">
        <f t="shared" si="147"/>
        <v>0.67781615164053355</v>
      </c>
      <c r="DB49" s="278"/>
      <c r="DC49" s="278">
        <f t="shared" si="148"/>
        <v>2</v>
      </c>
      <c r="DD49" s="278">
        <f t="shared" si="149"/>
        <v>0</v>
      </c>
      <c r="DE49" s="278">
        <f t="shared" si="150"/>
        <v>0</v>
      </c>
      <c r="DF49" s="278">
        <f t="shared" si="151"/>
        <v>2</v>
      </c>
      <c r="DG49" s="283">
        <f t="shared" si="113"/>
        <v>45.511754179584685</v>
      </c>
      <c r="DH49" s="283"/>
      <c r="DI49" s="277">
        <f t="shared" si="152"/>
        <v>0.78337592055253258</v>
      </c>
      <c r="DJ49" s="277">
        <f t="shared" si="153"/>
        <v>0.69394787356738385</v>
      </c>
      <c r="DK49" s="277">
        <f t="shared" si="154"/>
        <v>0.19395617333445389</v>
      </c>
      <c r="DL49" s="278">
        <f t="shared" si="155"/>
        <v>2.4863528901973773</v>
      </c>
      <c r="DM49" s="366"/>
    </row>
    <row r="50" spans="1:117" s="142" customFormat="1" x14ac:dyDescent="0.25">
      <c r="A50" s="253" t="s">
        <v>535</v>
      </c>
      <c r="B50" s="322">
        <v>54</v>
      </c>
      <c r="C50" s="249">
        <v>950</v>
      </c>
      <c r="D50" s="249">
        <v>500</v>
      </c>
      <c r="E50" s="254">
        <v>9.19</v>
      </c>
      <c r="F50" s="254">
        <v>3.5830871460977551</v>
      </c>
      <c r="G50" s="254">
        <v>-7.34</v>
      </c>
      <c r="H50" s="254"/>
      <c r="I50" s="234">
        <v>41.08</v>
      </c>
      <c r="J50" s="141">
        <v>2.15</v>
      </c>
      <c r="K50" s="141">
        <v>13.28</v>
      </c>
      <c r="L50" s="141"/>
      <c r="M50" s="141">
        <v>9.9600000000000009</v>
      </c>
      <c r="N50" s="141">
        <v>0.12</v>
      </c>
      <c r="O50" s="141">
        <v>14.84</v>
      </c>
      <c r="P50" s="141">
        <v>12.31</v>
      </c>
      <c r="Q50" s="141">
        <v>2.2200000000000002</v>
      </c>
      <c r="R50" s="141">
        <v>0.66</v>
      </c>
      <c r="S50" s="141"/>
      <c r="T50" s="141"/>
      <c r="U50" s="276">
        <f t="shared" si="104"/>
        <v>96.62</v>
      </c>
      <c r="V50" s="277">
        <f>I50/stab.data!$U$7</f>
        <v>0.68370947340390109</v>
      </c>
      <c r="W50" s="277">
        <f>J50/stab.data!$U$8</f>
        <v>2.6909309369446043E-2</v>
      </c>
      <c r="X50" s="277">
        <f>K50*2/stab.data!$U$9</f>
        <v>0.26049175665205321</v>
      </c>
      <c r="Y50" s="277">
        <f>L50*2/stab.data!$U$10</f>
        <v>0</v>
      </c>
      <c r="Z50" s="277">
        <f>M50/stab.data!$U$11</f>
        <v>0.1386298471731203</v>
      </c>
      <c r="AA50" s="277">
        <f>N50/stab.data!$U$12</f>
        <v>1.6916418794141281E-3</v>
      </c>
      <c r="AB50" s="277">
        <f>O50/stab.data!$U$13</f>
        <v>0.36820166732830484</v>
      </c>
      <c r="AC50" s="277">
        <f>P50/stab.data!$U$14</f>
        <v>0.21951176019543858</v>
      </c>
      <c r="AD50" s="277">
        <f>Q50*2/stab.data!$U$15</f>
        <v>7.1637167427677118E-2</v>
      </c>
      <c r="AE50" s="277">
        <f>R50*2/stab.data!$U$16</f>
        <v>1.4013482668931473E-2</v>
      </c>
      <c r="AF50" s="277">
        <f>S50/stab.data!$U$17</f>
        <v>0</v>
      </c>
      <c r="AG50" s="277">
        <f>T50/stab.data!$U$18</f>
        <v>0</v>
      </c>
      <c r="AH50" s="277">
        <f t="shared" si="105"/>
        <v>1.4796336958062395</v>
      </c>
      <c r="AI50" s="277">
        <f t="shared" si="106"/>
        <v>0.14595042860190341</v>
      </c>
      <c r="AJ50" s="278">
        <f t="shared" si="107"/>
        <v>6.0070429454552254</v>
      </c>
      <c r="AK50" s="278">
        <f t="shared" si="89"/>
        <v>0.23642407089964529</v>
      </c>
      <c r="AL50" s="278">
        <f t="shared" si="90"/>
        <v>2.2886697201306139</v>
      </c>
      <c r="AM50" s="278">
        <f t="shared" si="91"/>
        <v>0</v>
      </c>
      <c r="AN50" s="278">
        <f t="shared" si="92"/>
        <v>1.2179960610241221</v>
      </c>
      <c r="AO50" s="278">
        <f t="shared" si="93"/>
        <v>1.4862695067511811E-2</v>
      </c>
      <c r="AP50" s="278">
        <f t="shared" si="94"/>
        <v>3.2350045074228824</v>
      </c>
      <c r="AQ50" s="278">
        <f t="shared" si="95"/>
        <v>1.9286211787612548</v>
      </c>
      <c r="AR50" s="278">
        <f t="shared" si="96"/>
        <v>0.62940116814003377</v>
      </c>
      <c r="AS50" s="278">
        <f t="shared" si="97"/>
        <v>0.1231218748345978</v>
      </c>
      <c r="AT50" s="278">
        <f t="shared" si="98"/>
        <v>0</v>
      </c>
      <c r="AU50" s="278">
        <f t="shared" si="99"/>
        <v>0</v>
      </c>
      <c r="AV50" s="277">
        <f t="shared" si="108"/>
        <v>15.681144221735886</v>
      </c>
      <c r="AW50" s="277">
        <f t="shared" si="116"/>
        <v>1.9349056022081592</v>
      </c>
      <c r="AX50" s="277">
        <f>IF(SUM(I50:T50)&lt;90," ",CO50*AH50*stab.data!$U$20/13/2)</f>
        <v>5.585674937793855</v>
      </c>
      <c r="AY50" s="277">
        <f>IF(SUM(I50:T50)&lt;90," ",CQ50*AH50*stab.data!$U$11/13)</f>
        <v>4.9339383987734156</v>
      </c>
      <c r="AZ50" s="277">
        <f t="shared" si="109"/>
        <v>0</v>
      </c>
      <c r="BA50" s="279">
        <f t="shared" si="117"/>
        <v>99.114518938775433</v>
      </c>
      <c r="BB50" s="280">
        <f>IF(SUM(I50:T50)&lt;90," ",EXP('eq. coef.'!$C$104+'eq. coef.'!$C$105*'Amp-TB2 calc'!AJ50+'eq. coef.'!$C$106*'Amp-TB2 calc'!AK50+'eq. coef.'!$C$107*'Amp-TB2 calc'!AL50+'eq. coef.'!$C$108*'Amp-TB2 calc'!AN50+'eq. coef.'!$C$109*'Amp-TB2 calc'!AP50+'eq. coef.'!$C$110*'Amp-TB2 calc'!AQ50+'eq. coef.'!$C$111*'Amp-TB2 calc'!AR50+'eq. coef.'!$C$112*'Amp-TB2 calc'!AS50))</f>
        <v>502.04283441867472</v>
      </c>
      <c r="BC50" s="281">
        <f>IF(SUM(I50:T50)&lt;90," ",EXP('eq. coef.'!$C$176+'eq. coef.'!$C$177*'Amp-TB2 calc'!AJ50+'eq. coef.'!$C$178*'Amp-TB2 calc'!AK50+'eq. coef.'!$C$179*'Amp-TB2 calc'!AL50+'eq. coef.'!$C$180*'Amp-TB2 calc'!AN50+'eq. coef.'!$C$181*'Amp-TB2 calc'!AP50+'eq. coef.'!$C$182*'Amp-TB2 calc'!AQ50+'eq. coef.'!$C$183*'Amp-TB2 calc'!AR50+'eq. coef.'!$C$184*'Amp-TB2 calc'!AS50))</f>
        <v>466.29166267051318</v>
      </c>
      <c r="BD50" s="281">
        <f>IF(SUM(I50:T50)&lt;90," ",('eq. coef.'!$C$234+'eq. coef.'!$C$235*'Amp-TB2 calc'!AJ50+'eq. coef.'!$C$236*'Amp-TB2 calc'!AK50+'eq. coef.'!$C$237*'Amp-TB2 calc'!AL50+'eq. coef.'!$C$238*'Amp-TB2 calc'!AN50+'eq. coef.'!$C$239*'Amp-TB2 calc'!AP50+'eq. coef.'!$C$240*'Amp-TB2 calc'!AQ50+'eq. coef.'!$C$241*'Amp-TB2 calc'!AR50+'eq. coef.'!$C$242*'Amp-TB2 calc'!AS50))</f>
        <v>471.45604666472241</v>
      </c>
      <c r="BE50" s="281">
        <f>IF(SUM(I50:T50)&lt;90," ",('eq. coef.'!$C$270+'eq. coef.'!$C$271*'Amp-TB2 calc'!AJ50+'eq. coef.'!$C$272*'Amp-TB2 calc'!AK50+'eq. coef.'!$C$273*'Amp-TB2 calc'!AL50+'eq. coef.'!$C$274*'Amp-TB2 calc'!AN50+'eq. coef.'!$C$275*'Amp-TB2 calc'!AP50+'eq. coef.'!$C$276*'Amp-TB2 calc'!AQ50+'eq. coef.'!$C$277*'Amp-TB2 calc'!AR50+'eq. coef.'!$C$278*'Amp-TB2 calc'!AS50))</f>
        <v>560.57755087719352</v>
      </c>
      <c r="BF50" s="281">
        <f>IF(SUM(I50:T50)&lt;90," ",EXP('eq. coef.'!$C$328+'eq. coef.'!$C$329*'Amp-TB2 calc'!AJ50+'eq. coef.'!$C$330*'Amp-TB2 calc'!AK50+'eq. coef.'!$C$331*'Amp-TB2 calc'!AL50+'eq. coef.'!$C$332*'Amp-TB2 calc'!AN50+'eq. coef.'!$C$333*'Amp-TB2 calc'!AP50+'eq. coef.'!$C$334*'Amp-TB2 calc'!AQ50+'eq. coef.'!$C$335*'Amp-TB2 calc'!AR50+'eq. coef.'!$C$336*'Amp-TB2 calc'!AS50))</f>
        <v>915.34096216278135</v>
      </c>
      <c r="BG50" s="282" t="str">
        <f t="shared" si="56"/>
        <v>ok</v>
      </c>
      <c r="BH50" s="385" t="str">
        <f t="shared" si="57"/>
        <v>ok</v>
      </c>
      <c r="BI50" s="385" t="str">
        <f t="shared" si="58"/>
        <v>ok</v>
      </c>
      <c r="BJ50" s="281">
        <f t="shared" si="118"/>
        <v>6.8325079018409838</v>
      </c>
      <c r="BK50" s="283">
        <f t="shared" si="119"/>
        <v>-0.82323279889588041</v>
      </c>
      <c r="BL50" s="281">
        <f t="shared" si="120"/>
        <v>94.28588820668034</v>
      </c>
      <c r="BM50" s="284" t="str">
        <f t="shared" si="121"/>
        <v>OK</v>
      </c>
      <c r="BN50" s="285">
        <f>IF(SUM(I50:T50)&lt;90," ",'eq. coef.'!$C$360+'eq. coef.'!$C$361*'Amp-TB2 calc'!AJ50+'eq. coef.'!$C$362*'Amp-TB2 calc'!AK50+'eq. coef.'!$C$363*'Amp-TB2 calc'!AL50+'eq. coef.'!$C$364*'Amp-TB2 calc'!AN50+'eq. coef.'!$C$365*'Amp-TB2 calc'!AP50+'eq. coef.'!$C$366*'Amp-TB2 calc'!AQ50+'eq. coef.'!$C$367*'Amp-TB2 calc'!AR50+'eq. coef.'!$C$368*'Amp-TB2 calc'!AS50+'eq. coef.'!$C$369*LN(BQ50))</f>
        <v>943.13257266445521</v>
      </c>
      <c r="BO50" s="286">
        <f t="shared" si="122"/>
        <v>-6.8674273355447895</v>
      </c>
      <c r="BP50" s="286">
        <f t="shared" si="110"/>
        <v>47.161558208987806</v>
      </c>
      <c r="BQ50" s="287">
        <f t="shared" si="123"/>
        <v>468.87385466761782</v>
      </c>
      <c r="BR50" s="281" t="str">
        <f t="shared" si="124"/>
        <v>P1b_c</v>
      </c>
      <c r="BS50" s="283">
        <f t="shared" si="125"/>
        <v>-6.2252290664764356</v>
      </c>
      <c r="BT50" s="283">
        <f t="shared" si="111"/>
        <v>6.2252290664764356</v>
      </c>
      <c r="BU50" s="283">
        <f t="shared" si="112"/>
        <v>38.753476930103076</v>
      </c>
      <c r="BV50" s="281">
        <f t="shared" si="126"/>
        <v>-31.12614533238218</v>
      </c>
      <c r="BW50" s="288"/>
      <c r="BX50" s="289">
        <f>IF(SUM(I50:T50)&lt;90," ",'eq. coef.'!$B$1128*'Amp-TB2 calc'!CH50+'eq. coef.'!$B$1129*'Amp-TB2 calc'!CL50+'eq. coef.'!$B$1130*'Amp-TB2 calc'!CM50+'eq. coef.'!$B$1131*'Amp-TB2 calc'!CO50+'eq. coef.'!$B$1132*'Amp-TB2 calc'!CP50+'eq. coef.'!$B$1133*'Amp-TB2 calc'!CQ50+'eq. coef.'!$B$1134*'Amp-TB2 calc'!CR50+'eq. coef.'!$B$1135*'Amp-TB2 calc'!CU50+'eq. coef.'!$B$1135*'Amp-TB2 calc'!CY50+'eq. coef.'!$B$1137*'Amp-TB2 calc'!CZ50)</f>
        <v>3.5759239876237543</v>
      </c>
      <c r="BY50" s="290">
        <f>IF(SUM(I50:T50)&lt;90," ",BX50-F50)</f>
        <v>-7.1631584740008414E-3</v>
      </c>
      <c r="BZ50" s="291">
        <f>IF(SUM(I50:T50)&lt;90," ",(BX50-F50)^2)</f>
        <v>5.1310839323650059E-5</v>
      </c>
      <c r="CA50" s="290">
        <f t="shared" si="127"/>
        <v>-7.4704826176876757</v>
      </c>
      <c r="CB50" s="289">
        <f>IF(SUM(I50:T50)&lt;90," ",EXP('eq. coef.'!$B$1156*'Amp-TB2 calc'!CH50+'eq. coef.'!$B$1157*'Amp-TB2 calc'!CL50+'eq. coef.'!$B$1158*'Amp-TB2 calc'!CM50+'eq. coef.'!$B$1159*'Amp-TB2 calc'!CO50+'eq. coef.'!$B$1160*'Amp-TB2 calc'!CP50+'eq. coef.'!$B$1161*'Amp-TB2 calc'!CQ50+'eq. coef.'!$B$1162*'Amp-TB2 calc'!CR50+'eq. coef.'!$B$1163*'Amp-TB2 calc'!CU50+'eq. coef.'!$B$1164*'Amp-TB2 calc'!CY50+'eq. coef.'!$B$1165*'Amp-TB2 calc'!CZ50))</f>
        <v>7.5244883576834418</v>
      </c>
      <c r="CC50" s="283">
        <f t="shared" ref="CC50:CC73" si="156">IF(SUM(I50:T50)&lt;90," ",CB50-E50)</f>
        <v>-1.6655116423165577</v>
      </c>
      <c r="CD50" s="283">
        <f t="shared" ref="CD50:CD73" si="157">IF(SUM(I50:T50)&lt;90," ",(CC50*100/E50)^2)</f>
        <v>328.44626151243051</v>
      </c>
      <c r="CE50" s="282" t="str">
        <f t="shared" si="128"/>
        <v>calc-alkaline</v>
      </c>
      <c r="CF50" s="282" t="str">
        <f t="shared" si="129"/>
        <v>Mg-hastingsite</v>
      </c>
      <c r="CG50" s="278">
        <f t="shared" si="130"/>
        <v>6.0070429454552254</v>
      </c>
      <c r="CH50" s="278">
        <f t="shared" si="131"/>
        <v>1.9929570545447746</v>
      </c>
      <c r="CI50" s="278">
        <f t="shared" si="132"/>
        <v>0</v>
      </c>
      <c r="CJ50" s="278">
        <f t="shared" si="133"/>
        <v>8</v>
      </c>
      <c r="CK50" s="278"/>
      <c r="CL50" s="278">
        <f t="shared" si="134"/>
        <v>0.29571266558583931</v>
      </c>
      <c r="CM50" s="278">
        <f t="shared" si="135"/>
        <v>0.23642407089964529</v>
      </c>
      <c r="CN50" s="278">
        <f t="shared" si="136"/>
        <v>0</v>
      </c>
      <c r="CO50" s="278">
        <f t="shared" si="137"/>
        <v>0.61463084666250722</v>
      </c>
      <c r="CP50" s="278">
        <f t="shared" si="138"/>
        <v>3.2350045074228824</v>
      </c>
      <c r="CQ50" s="278">
        <f t="shared" si="139"/>
        <v>0.60336521436161483</v>
      </c>
      <c r="CR50" s="278">
        <f t="shared" si="140"/>
        <v>1.4862695067511811E-2</v>
      </c>
      <c r="CS50" s="278">
        <f t="shared" si="141"/>
        <v>5.0000000000000009</v>
      </c>
      <c r="CT50" s="278"/>
      <c r="CU50" s="278">
        <f t="shared" si="142"/>
        <v>1.9286211787612548</v>
      </c>
      <c r="CV50" s="278">
        <f t="shared" si="143"/>
        <v>7.1378821238745171E-2</v>
      </c>
      <c r="CW50" s="278">
        <f t="shared" si="144"/>
        <v>2</v>
      </c>
      <c r="CX50" s="278"/>
      <c r="CY50" s="278">
        <f t="shared" si="145"/>
        <v>0.5580223469012886</v>
      </c>
      <c r="CZ50" s="278">
        <f t="shared" si="146"/>
        <v>0.1231218748345978</v>
      </c>
      <c r="DA50" s="278">
        <f t="shared" si="147"/>
        <v>0.6811442217358864</v>
      </c>
      <c r="DB50" s="278"/>
      <c r="DC50" s="278">
        <f t="shared" si="148"/>
        <v>2</v>
      </c>
      <c r="DD50" s="278">
        <f t="shared" si="149"/>
        <v>0</v>
      </c>
      <c r="DE50" s="278">
        <f t="shared" si="150"/>
        <v>0</v>
      </c>
      <c r="DF50" s="278">
        <f t="shared" si="151"/>
        <v>2</v>
      </c>
      <c r="DG50" s="283">
        <f t="shared" si="113"/>
        <v>45.385369153337493</v>
      </c>
      <c r="DH50" s="283"/>
      <c r="DI50" s="277">
        <f t="shared" si="152"/>
        <v>0.84280690551062809</v>
      </c>
      <c r="DJ50" s="277">
        <f t="shared" si="153"/>
        <v>0.72647745215786008</v>
      </c>
      <c r="DK50" s="277">
        <f t="shared" si="154"/>
        <v>0.12920722592028833</v>
      </c>
      <c r="DL50" s="278">
        <f t="shared" si="155"/>
        <v>2.2886697201306139</v>
      </c>
      <c r="DM50" s="366"/>
    </row>
    <row r="51" spans="1:117" s="142" customFormat="1" x14ac:dyDescent="0.25">
      <c r="A51" s="253" t="s">
        <v>535</v>
      </c>
      <c r="B51" s="249">
        <v>86</v>
      </c>
      <c r="C51" s="249">
        <v>1000</v>
      </c>
      <c r="D51" s="249">
        <v>492.9</v>
      </c>
      <c r="E51" s="254">
        <v>5.03</v>
      </c>
      <c r="F51" s="254"/>
      <c r="G51" s="254"/>
      <c r="H51" s="254"/>
      <c r="I51" s="234">
        <v>41.22</v>
      </c>
      <c r="J51" s="141">
        <v>4.5199999999999996</v>
      </c>
      <c r="K51" s="141">
        <v>13.59</v>
      </c>
      <c r="L51" s="141"/>
      <c r="M51" s="141">
        <v>13.87</v>
      </c>
      <c r="N51" s="141">
        <v>0.16</v>
      </c>
      <c r="O51" s="141">
        <v>10.68</v>
      </c>
      <c r="P51" s="141">
        <v>11.19</v>
      </c>
      <c r="Q51" s="141">
        <v>2.37</v>
      </c>
      <c r="R51" s="141">
        <v>0.76</v>
      </c>
      <c r="S51" s="141"/>
      <c r="T51" s="141"/>
      <c r="U51" s="276">
        <f t="shared" si="104"/>
        <v>98.36</v>
      </c>
      <c r="V51" s="277">
        <f>I51/stab.data!$U$7</f>
        <v>0.68603954463750738</v>
      </c>
      <c r="W51" s="277">
        <f>J51/stab.data!$U$8</f>
        <v>5.6572129465067962E-2</v>
      </c>
      <c r="X51" s="277">
        <f>K51*2/stab.data!$U$9</f>
        <v>0.26657251301968399</v>
      </c>
      <c r="Y51" s="277">
        <f>L51*2/stab.data!$U$10</f>
        <v>0</v>
      </c>
      <c r="Z51" s="277">
        <f>M51/stab.data!$U$11</f>
        <v>0.19305180525011828</v>
      </c>
      <c r="AA51" s="277">
        <f>N51/stab.data!$U$12</f>
        <v>2.2555225058855043E-3</v>
      </c>
      <c r="AB51" s="277">
        <f>O51/stab.data!$U$13</f>
        <v>0.26498610559745928</v>
      </c>
      <c r="AC51" s="277">
        <f>P51/stab.data!$U$14</f>
        <v>0.19953993473492751</v>
      </c>
      <c r="AD51" s="277">
        <f>Q51*2/stab.data!$U$15</f>
        <v>7.6477516578195848E-2</v>
      </c>
      <c r="AE51" s="277">
        <f>R51*2/stab.data!$U$16</f>
        <v>1.6136737618769575E-2</v>
      </c>
      <c r="AF51" s="277">
        <f>S51/stab.data!$U$17</f>
        <v>0</v>
      </c>
      <c r="AG51" s="277">
        <f>T51/stab.data!$U$18</f>
        <v>0</v>
      </c>
      <c r="AH51" s="277">
        <f t="shared" si="105"/>
        <v>1.4694776204757223</v>
      </c>
      <c r="AI51" s="277">
        <f t="shared" si="106"/>
        <v>0.15132135534571464</v>
      </c>
      <c r="AJ51" s="278">
        <f t="shared" si="107"/>
        <v>6.0691731238481568</v>
      </c>
      <c r="AK51" s="278">
        <f t="shared" si="89"/>
        <v>0.50047559268564845</v>
      </c>
      <c r="AL51" s="278">
        <f t="shared" si="90"/>
        <v>2.3582820323143165</v>
      </c>
      <c r="AM51" s="278">
        <f t="shared" si="91"/>
        <v>0</v>
      </c>
      <c r="AN51" s="278">
        <f t="shared" si="92"/>
        <v>1.70786777102401</v>
      </c>
      <c r="AO51" s="278">
        <f t="shared" si="93"/>
        <v>1.9953888489311629E-2</v>
      </c>
      <c r="AP51" s="278">
        <f t="shared" si="94"/>
        <v>2.3442475916385579</v>
      </c>
      <c r="AQ51" s="278">
        <f t="shared" si="95"/>
        <v>1.7652661839887573</v>
      </c>
      <c r="AR51" s="278">
        <f t="shared" si="96"/>
        <v>0.67657220611137014</v>
      </c>
      <c r="AS51" s="278">
        <f t="shared" si="97"/>
        <v>0.14275657289431329</v>
      </c>
      <c r="AT51" s="278">
        <f t="shared" si="98"/>
        <v>0</v>
      </c>
      <c r="AU51" s="278">
        <f t="shared" si="99"/>
        <v>0</v>
      </c>
      <c r="AV51" s="277">
        <f t="shared" si="108"/>
        <v>15.584594962994442</v>
      </c>
      <c r="AW51" s="277">
        <f t="shared" si="116"/>
        <v>1.9216245806220984</v>
      </c>
      <c r="AX51" s="277">
        <f>IF(SUM(I51:T51)&lt;90," ",CO51*AH51*stab.data!$U$20/13/2)</f>
        <v>1.3769209431706362</v>
      </c>
      <c r="AY51" s="277">
        <f>IF(SUM(I51:T51)&lt;90," ",CQ51*AH51*stab.data!$U$11/13)</f>
        <v>12.631028961143237</v>
      </c>
      <c r="AZ51" s="277">
        <f t="shared" si="109"/>
        <v>0</v>
      </c>
      <c r="BA51" s="279">
        <f t="shared" si="117"/>
        <v>100.41957448493596</v>
      </c>
      <c r="BB51" s="280">
        <f>IF(SUM(I51:T51)&lt;90," ",EXP('eq. coef.'!$C$104+'eq. coef.'!$C$105*'Amp-TB2 calc'!AJ51+'eq. coef.'!$C$106*'Amp-TB2 calc'!AK51+'eq. coef.'!$C$107*'Amp-TB2 calc'!AL51+'eq. coef.'!$C$108*'Amp-TB2 calc'!AN51+'eq. coef.'!$C$109*'Amp-TB2 calc'!AP51+'eq. coef.'!$C$110*'Amp-TB2 calc'!AQ51+'eq. coef.'!$C$111*'Amp-TB2 calc'!AR51+'eq. coef.'!$C$112*'Amp-TB2 calc'!AS51))</f>
        <v>461.63120208341917</v>
      </c>
      <c r="BC51" s="281">
        <f>IF(SUM(I51:T51)&lt;90," ",EXP('eq. coef.'!$C$176+'eq. coef.'!$C$177*'Amp-TB2 calc'!AJ51+'eq. coef.'!$C$178*'Amp-TB2 calc'!AK51+'eq. coef.'!$C$179*'Amp-TB2 calc'!AL51+'eq. coef.'!$C$180*'Amp-TB2 calc'!AN51+'eq. coef.'!$C$181*'Amp-TB2 calc'!AP51+'eq. coef.'!$C$182*'Amp-TB2 calc'!AQ51+'eq. coef.'!$C$183*'Amp-TB2 calc'!AR51+'eq. coef.'!$C$184*'Amp-TB2 calc'!AS51))</f>
        <v>499.53849861659967</v>
      </c>
      <c r="BD51" s="281">
        <f>IF(SUM(I51:T51)&lt;90," ",('eq. coef.'!$C$234+'eq. coef.'!$C$235*'Amp-TB2 calc'!AJ51+'eq. coef.'!$C$236*'Amp-TB2 calc'!AK51+'eq. coef.'!$C$237*'Amp-TB2 calc'!AL51+'eq. coef.'!$C$238*'Amp-TB2 calc'!AN51+'eq. coef.'!$C$239*'Amp-TB2 calc'!AP51+'eq. coef.'!$C$240*'Amp-TB2 calc'!AQ51+'eq. coef.'!$C$241*'Amp-TB2 calc'!AR51+'eq. coef.'!$C$242*'Amp-TB2 calc'!AS51))</f>
        <v>476.67731014966682</v>
      </c>
      <c r="BE51" s="281">
        <f>IF(SUM(I51:T51)&lt;90," ",('eq. coef.'!$C$270+'eq. coef.'!$C$271*'Amp-TB2 calc'!AJ51+'eq. coef.'!$C$272*'Amp-TB2 calc'!AK51+'eq. coef.'!$C$273*'Amp-TB2 calc'!AL51+'eq. coef.'!$C$274*'Amp-TB2 calc'!AN51+'eq. coef.'!$C$275*'Amp-TB2 calc'!AP51+'eq. coef.'!$C$276*'Amp-TB2 calc'!AQ51+'eq. coef.'!$C$277*'Amp-TB2 calc'!AR51+'eq. coef.'!$C$278*'Amp-TB2 calc'!AS51))</f>
        <v>530.7326563266239</v>
      </c>
      <c r="BF51" s="281">
        <f>IF(SUM(I51:T51)&lt;90," ",EXP('eq. coef.'!$C$328+'eq. coef.'!$C$329*'Amp-TB2 calc'!AJ51+'eq. coef.'!$C$330*'Amp-TB2 calc'!AK51+'eq. coef.'!$C$331*'Amp-TB2 calc'!AL51+'eq. coef.'!$C$332*'Amp-TB2 calc'!AN51+'eq. coef.'!$C$333*'Amp-TB2 calc'!AP51+'eq. coef.'!$C$334*'Amp-TB2 calc'!AQ51+'eq. coef.'!$C$335*'Amp-TB2 calc'!AR51+'eq. coef.'!$C$336*'Amp-TB2 calc'!AS51))</f>
        <v>792.60634962206063</v>
      </c>
      <c r="BG51" s="282" t="str">
        <f t="shared" si="56"/>
        <v>ok</v>
      </c>
      <c r="BH51" s="385" t="str">
        <f t="shared" si="57"/>
        <v>ok</v>
      </c>
      <c r="BI51" s="385" t="str">
        <f t="shared" si="58"/>
        <v>ok</v>
      </c>
      <c r="BJ51" s="281">
        <f t="shared" si="118"/>
        <v>3.2070705679604954</v>
      </c>
      <c r="BK51" s="283">
        <f t="shared" si="119"/>
        <v>-0.71696875350906741</v>
      </c>
      <c r="BL51" s="281">
        <f t="shared" si="120"/>
        <v>31.194157710024228</v>
      </c>
      <c r="BM51" s="284" t="str">
        <f t="shared" si="121"/>
        <v>OK</v>
      </c>
      <c r="BN51" s="285">
        <f>IF(SUM(I51:T51)&lt;90," ",'eq. coef.'!$C$360+'eq. coef.'!$C$361*'Amp-TB2 calc'!AJ51+'eq. coef.'!$C$362*'Amp-TB2 calc'!AK51+'eq. coef.'!$C$363*'Amp-TB2 calc'!AL51+'eq. coef.'!$C$364*'Amp-TB2 calc'!AN51+'eq. coef.'!$C$365*'Amp-TB2 calc'!AP51+'eq. coef.'!$C$366*'Amp-TB2 calc'!AQ51+'eq. coef.'!$C$367*'Amp-TB2 calc'!AR51+'eq. coef.'!$C$368*'Amp-TB2 calc'!AS51+'eq. coef.'!$C$369*LN(BQ51))</f>
        <v>965.66210944126874</v>
      </c>
      <c r="BO51" s="286">
        <f t="shared" si="122"/>
        <v>-34.33789055873126</v>
      </c>
      <c r="BP51" s="286">
        <f t="shared" si="110"/>
        <v>1179.0907280234055</v>
      </c>
      <c r="BQ51" s="287">
        <f t="shared" si="123"/>
        <v>476.67731014966682</v>
      </c>
      <c r="BR51" s="281" t="str">
        <f t="shared" si="124"/>
        <v>P1c</v>
      </c>
      <c r="BS51" s="283">
        <f t="shared" si="125"/>
        <v>-3.2912740617433869</v>
      </c>
      <c r="BT51" s="283">
        <f t="shared" si="111"/>
        <v>3.2912740617433869</v>
      </c>
      <c r="BU51" s="283">
        <f t="shared" si="112"/>
        <v>10.832484949504812</v>
      </c>
      <c r="BV51" s="281">
        <f t="shared" si="126"/>
        <v>-16.222689850333154</v>
      </c>
      <c r="BW51" s="288"/>
      <c r="BX51" s="289">
        <f>IF(SUM(I51:T51)&lt;90," ",'eq. coef.'!$B$1128*'Amp-TB2 calc'!CH51+'eq. coef.'!$B$1129*'Amp-TB2 calc'!CL51+'eq. coef.'!$B$1130*'Amp-TB2 calc'!CM51+'eq. coef.'!$B$1131*'Amp-TB2 calc'!CO51+'eq. coef.'!$B$1132*'Amp-TB2 calc'!CP51+'eq. coef.'!$B$1133*'Amp-TB2 calc'!CQ51+'eq. coef.'!$B$1134*'Amp-TB2 calc'!CR51+'eq. coef.'!$B$1135*'Amp-TB2 calc'!CU51+'eq. coef.'!$B$1135*'Amp-TB2 calc'!CY51+'eq. coef.'!$B$1137*'Amp-TB2 calc'!CZ51)</f>
        <v>-1.7548922030788012</v>
      </c>
      <c r="BY51" s="290"/>
      <c r="BZ51" s="291"/>
      <c r="CA51" s="290">
        <f t="shared" si="127"/>
        <v>-12.436926290715009</v>
      </c>
      <c r="CB51" s="289">
        <f>IF(SUM(I51:T51)&lt;90," ",EXP('eq. coef.'!$B$1156*'Amp-TB2 calc'!CH51+'eq. coef.'!$B$1157*'Amp-TB2 calc'!CL51+'eq. coef.'!$B$1158*'Amp-TB2 calc'!CM51+'eq. coef.'!$B$1159*'Amp-TB2 calc'!CO51+'eq. coef.'!$B$1160*'Amp-TB2 calc'!CP51+'eq. coef.'!$B$1161*'Amp-TB2 calc'!CQ51+'eq. coef.'!$B$1162*'Amp-TB2 calc'!CR51+'eq. coef.'!$B$1163*'Amp-TB2 calc'!CU51+'eq. coef.'!$B$1164*'Amp-TB2 calc'!CY51+'eq. coef.'!$B$1165*'Amp-TB2 calc'!CZ51))</f>
        <v>5.2264694638892477</v>
      </c>
      <c r="CC51" s="283">
        <f t="shared" si="156"/>
        <v>0.19646946388924746</v>
      </c>
      <c r="CD51" s="283">
        <f t="shared" si="157"/>
        <v>15.256473185115278</v>
      </c>
      <c r="CE51" s="282" t="str">
        <f t="shared" si="128"/>
        <v>calc-alkaline</v>
      </c>
      <c r="CF51" s="282" t="str">
        <f t="shared" si="129"/>
        <v>kaersutite</v>
      </c>
      <c r="CG51" s="278">
        <f t="shared" si="130"/>
        <v>6.0691731238481568</v>
      </c>
      <c r="CH51" s="278">
        <f t="shared" si="131"/>
        <v>1.9308268761518432</v>
      </c>
      <c r="CI51" s="278">
        <f t="shared" si="132"/>
        <v>0</v>
      </c>
      <c r="CJ51" s="278">
        <f t="shared" si="133"/>
        <v>8</v>
      </c>
      <c r="CK51" s="278"/>
      <c r="CL51" s="278">
        <f t="shared" si="134"/>
        <v>0.42745515616247332</v>
      </c>
      <c r="CM51" s="278">
        <f t="shared" si="135"/>
        <v>0.50047559268564845</v>
      </c>
      <c r="CN51" s="278">
        <f t="shared" si="136"/>
        <v>0</v>
      </c>
      <c r="CO51" s="278">
        <f t="shared" si="137"/>
        <v>0.15255938763486654</v>
      </c>
      <c r="CP51" s="278">
        <f t="shared" si="138"/>
        <v>2.3442475916385579</v>
      </c>
      <c r="CQ51" s="278">
        <f t="shared" si="139"/>
        <v>1.5553083833891435</v>
      </c>
      <c r="CR51" s="278">
        <f t="shared" si="140"/>
        <v>1.9953888489311629E-2</v>
      </c>
      <c r="CS51" s="278">
        <f t="shared" si="141"/>
        <v>5.0000000000000009</v>
      </c>
      <c r="CT51" s="278"/>
      <c r="CU51" s="278">
        <f t="shared" si="142"/>
        <v>1.7652661839887573</v>
      </c>
      <c r="CV51" s="278">
        <f t="shared" si="143"/>
        <v>0.23473381601124266</v>
      </c>
      <c r="CW51" s="278">
        <f t="shared" si="144"/>
        <v>2</v>
      </c>
      <c r="CX51" s="278"/>
      <c r="CY51" s="278">
        <f t="shared" si="145"/>
        <v>0.44183839010012749</v>
      </c>
      <c r="CZ51" s="278">
        <f t="shared" si="146"/>
        <v>0.14275657289431329</v>
      </c>
      <c r="DA51" s="278">
        <f t="shared" si="147"/>
        <v>0.5845949629944408</v>
      </c>
      <c r="DB51" s="278"/>
      <c r="DC51" s="278">
        <f t="shared" si="148"/>
        <v>2</v>
      </c>
      <c r="DD51" s="278">
        <f t="shared" si="149"/>
        <v>0</v>
      </c>
      <c r="DE51" s="278">
        <f t="shared" si="150"/>
        <v>0</v>
      </c>
      <c r="DF51" s="278">
        <f t="shared" si="151"/>
        <v>2</v>
      </c>
      <c r="DG51" s="283">
        <f t="shared" si="113"/>
        <v>45.847440612365133</v>
      </c>
      <c r="DH51" s="283"/>
      <c r="DI51" s="277">
        <f t="shared" si="152"/>
        <v>0.60115756938760312</v>
      </c>
      <c r="DJ51" s="277">
        <f t="shared" si="153"/>
        <v>0.57852439573640302</v>
      </c>
      <c r="DK51" s="277">
        <f t="shared" si="154"/>
        <v>0.18125701264958</v>
      </c>
      <c r="DL51" s="278">
        <f t="shared" si="155"/>
        <v>2.3582820323143165</v>
      </c>
      <c r="DM51" s="367"/>
    </row>
    <row r="52" spans="1:117" s="142" customFormat="1" x14ac:dyDescent="0.25">
      <c r="A52" s="253" t="s">
        <v>535</v>
      </c>
      <c r="B52" s="249">
        <v>87</v>
      </c>
      <c r="C52" s="249">
        <v>1000</v>
      </c>
      <c r="D52" s="249">
        <v>492.9</v>
      </c>
      <c r="E52" s="254">
        <v>4.0999999999999996</v>
      </c>
      <c r="F52" s="254">
        <v>-1.2597588779471192</v>
      </c>
      <c r="G52" s="254">
        <v>-11.41</v>
      </c>
      <c r="H52" s="254"/>
      <c r="I52" s="234">
        <v>40.04</v>
      </c>
      <c r="J52" s="141">
        <v>5.31</v>
      </c>
      <c r="K52" s="141">
        <v>13.42</v>
      </c>
      <c r="L52" s="141"/>
      <c r="M52" s="141">
        <v>14.62</v>
      </c>
      <c r="N52" s="141">
        <v>0.13</v>
      </c>
      <c r="O52" s="141">
        <v>11.09</v>
      </c>
      <c r="P52" s="141">
        <v>10.6</v>
      </c>
      <c r="Q52" s="141">
        <v>2.4300000000000002</v>
      </c>
      <c r="R52" s="141">
        <v>0.86</v>
      </c>
      <c r="S52" s="141"/>
      <c r="T52" s="141"/>
      <c r="U52" s="276">
        <f t="shared" si="104"/>
        <v>98.5</v>
      </c>
      <c r="V52" s="277">
        <f>I52/stab.data!$U$7</f>
        <v>0.6664003728113973</v>
      </c>
      <c r="W52" s="277">
        <f>J52/stab.data!$U$8</f>
        <v>6.6459736163608604E-2</v>
      </c>
      <c r="X52" s="277">
        <f>K52*2/stab.data!$U$9</f>
        <v>0.26323790468904779</v>
      </c>
      <c r="Y52" s="277">
        <f>L52*2/stab.data!$U$10</f>
        <v>0</v>
      </c>
      <c r="Z52" s="277">
        <f>M52/stab.data!$U$11</f>
        <v>0.20349079976616649</v>
      </c>
      <c r="AA52" s="277">
        <f>N52/stab.data!$U$12</f>
        <v>1.8326120360319721E-3</v>
      </c>
      <c r="AB52" s="277">
        <f>O52/stab.data!$U$13</f>
        <v>0.27515879317189357</v>
      </c>
      <c r="AC52" s="277">
        <f>P52/stab.data!$U$14</f>
        <v>0.18901906239412256</v>
      </c>
      <c r="AD52" s="277">
        <f>Q52*2/stab.data!$U$15</f>
        <v>7.8413656238403337E-2</v>
      </c>
      <c r="AE52" s="277">
        <f>R52*2/stab.data!$U$16</f>
        <v>1.8259992568607677E-2</v>
      </c>
      <c r="AF52" s="277">
        <f>S52/stab.data!$U$17</f>
        <v>0</v>
      </c>
      <c r="AG52" s="277">
        <f>T52/stab.data!$U$18</f>
        <v>0</v>
      </c>
      <c r="AH52" s="277">
        <f t="shared" si="105"/>
        <v>1.4765802186381456</v>
      </c>
      <c r="AI52" s="277">
        <f t="shared" si="106"/>
        <v>0.14937408402060359</v>
      </c>
      <c r="AJ52" s="278">
        <f t="shared" si="107"/>
        <v>5.8670736186201013</v>
      </c>
      <c r="AK52" s="278">
        <f t="shared" si="89"/>
        <v>0.58511996789701004</v>
      </c>
      <c r="AL52" s="278">
        <f t="shared" si="90"/>
        <v>2.3175799849965668</v>
      </c>
      <c r="AM52" s="278">
        <f t="shared" si="91"/>
        <v>0</v>
      </c>
      <c r="AN52" s="278">
        <f t="shared" si="92"/>
        <v>1.7915588760900556</v>
      </c>
      <c r="AO52" s="278">
        <f t="shared" si="93"/>
        <v>1.6134549391694102E-2</v>
      </c>
      <c r="AP52" s="278">
        <f t="shared" si="94"/>
        <v>2.4225330030045735</v>
      </c>
      <c r="AQ52" s="278">
        <f t="shared" si="95"/>
        <v>1.6641478601074045</v>
      </c>
      <c r="AR52" s="278">
        <f t="shared" si="96"/>
        <v>0.69036380024067945</v>
      </c>
      <c r="AS52" s="278">
        <f t="shared" si="97"/>
        <v>0.16076329643020412</v>
      </c>
      <c r="AT52" s="278">
        <f t="shared" si="98"/>
        <v>0</v>
      </c>
      <c r="AU52" s="278">
        <f t="shared" si="99"/>
        <v>0</v>
      </c>
      <c r="AV52" s="277">
        <f t="shared" si="108"/>
        <v>15.515274956778288</v>
      </c>
      <c r="AW52" s="277">
        <f t="shared" si="116"/>
        <v>1.9309125936037288</v>
      </c>
      <c r="AX52" s="277">
        <f>IF(SUM(I52:T52)&lt;90," ",CO52*AH52*stab.data!$U$20/13/2)</f>
        <v>5.428853526795252</v>
      </c>
      <c r="AY52" s="277">
        <f>IF(SUM(I52:T52)&lt;90," ",CQ52*AH52*stab.data!$U$11/13)</f>
        <v>9.7350483059642468</v>
      </c>
      <c r="AZ52" s="277">
        <f t="shared" si="109"/>
        <v>0</v>
      </c>
      <c r="BA52" s="279">
        <f t="shared" si="117"/>
        <v>100.97481442636321</v>
      </c>
      <c r="BB52" s="280">
        <f>IF(SUM(I52:T52)&lt;90," ",EXP('eq. coef.'!$C$104+'eq. coef.'!$C$105*'Amp-TB2 calc'!AJ52+'eq. coef.'!$C$106*'Amp-TB2 calc'!AK52+'eq. coef.'!$C$107*'Amp-TB2 calc'!AL52+'eq. coef.'!$C$108*'Amp-TB2 calc'!AN52+'eq. coef.'!$C$109*'Amp-TB2 calc'!AP52+'eq. coef.'!$C$110*'Amp-TB2 calc'!AQ52+'eq. coef.'!$C$111*'Amp-TB2 calc'!AR52+'eq. coef.'!$C$112*'Amp-TB2 calc'!AS52))</f>
        <v>564.72456759042745</v>
      </c>
      <c r="BC52" s="281">
        <f>IF(SUM(I52:T52)&lt;90," ",EXP('eq. coef.'!$C$176+'eq. coef.'!$C$177*'Amp-TB2 calc'!AJ52+'eq. coef.'!$C$178*'Amp-TB2 calc'!AK52+'eq. coef.'!$C$179*'Amp-TB2 calc'!AL52+'eq. coef.'!$C$180*'Amp-TB2 calc'!AN52+'eq. coef.'!$C$181*'Amp-TB2 calc'!AP52+'eq. coef.'!$C$182*'Amp-TB2 calc'!AQ52+'eq. coef.'!$C$183*'Amp-TB2 calc'!AR52+'eq. coef.'!$C$184*'Amp-TB2 calc'!AS52))</f>
        <v>518.10146558838437</v>
      </c>
      <c r="BD52" s="281">
        <f>IF(SUM(I52:T52)&lt;90," ",('eq. coef.'!$C$234+'eq. coef.'!$C$235*'Amp-TB2 calc'!AJ52+'eq. coef.'!$C$236*'Amp-TB2 calc'!AK52+'eq. coef.'!$C$237*'Amp-TB2 calc'!AL52+'eq. coef.'!$C$238*'Amp-TB2 calc'!AN52+'eq. coef.'!$C$239*'Amp-TB2 calc'!AP52+'eq. coef.'!$C$240*'Amp-TB2 calc'!AQ52+'eq. coef.'!$C$241*'Amp-TB2 calc'!AR52+'eq. coef.'!$C$242*'Amp-TB2 calc'!AS52))</f>
        <v>509.30984641482894</v>
      </c>
      <c r="BE52" s="281">
        <f>IF(SUM(I52:T52)&lt;90," ",('eq. coef.'!$C$270+'eq. coef.'!$C$271*'Amp-TB2 calc'!AJ52+'eq. coef.'!$C$272*'Amp-TB2 calc'!AK52+'eq. coef.'!$C$273*'Amp-TB2 calc'!AL52+'eq. coef.'!$C$274*'Amp-TB2 calc'!AN52+'eq. coef.'!$C$275*'Amp-TB2 calc'!AP52+'eq. coef.'!$C$276*'Amp-TB2 calc'!AQ52+'eq. coef.'!$C$277*'Amp-TB2 calc'!AR52+'eq. coef.'!$C$278*'Amp-TB2 calc'!AS52))</f>
        <v>525.51152066814336</v>
      </c>
      <c r="BF52" s="281">
        <f>IF(SUM(I52:T52)&lt;90," ",EXP('eq. coef.'!$C$328+'eq. coef.'!$C$329*'Amp-TB2 calc'!AJ52+'eq. coef.'!$C$330*'Amp-TB2 calc'!AK52+'eq. coef.'!$C$331*'Amp-TB2 calc'!AL52+'eq. coef.'!$C$332*'Amp-TB2 calc'!AN52+'eq. coef.'!$C$333*'Amp-TB2 calc'!AP52+'eq. coef.'!$C$334*'Amp-TB2 calc'!AQ52+'eq. coef.'!$C$335*'Amp-TB2 calc'!AR52+'eq. coef.'!$C$336*'Amp-TB2 calc'!AS52))</f>
        <v>497.2518735600737</v>
      </c>
      <c r="BG52" s="282" t="str">
        <f t="shared" si="56"/>
        <v>ok</v>
      </c>
      <c r="BH52" s="385" t="str">
        <f t="shared" si="57"/>
        <v>ok</v>
      </c>
      <c r="BI52" s="385" t="str">
        <f t="shared" si="58"/>
        <v>ok</v>
      </c>
      <c r="BJ52" s="281">
        <f t="shared" si="118"/>
        <v>10.318984280763896</v>
      </c>
      <c r="BK52" s="283">
        <f t="shared" si="119"/>
        <v>0.11947894230677254</v>
      </c>
      <c r="BL52" s="281">
        <f t="shared" si="120"/>
        <v>7.4100550797589904</v>
      </c>
      <c r="BM52" s="284" t="str">
        <f t="shared" si="121"/>
        <v>OK</v>
      </c>
      <c r="BN52" s="285">
        <f>IF(SUM(I52:T52)&lt;90," ",'eq. coef.'!$C$360+'eq. coef.'!$C$361*'Amp-TB2 calc'!AJ52+'eq. coef.'!$C$362*'Amp-TB2 calc'!AK52+'eq. coef.'!$C$363*'Amp-TB2 calc'!AL52+'eq. coef.'!$C$364*'Amp-TB2 calc'!AN52+'eq. coef.'!$C$365*'Amp-TB2 calc'!AP52+'eq. coef.'!$C$366*'Amp-TB2 calc'!AQ52+'eq. coef.'!$C$367*'Amp-TB2 calc'!AR52+'eq. coef.'!$C$368*'Amp-TB2 calc'!AS52+'eq. coef.'!$C$369*LN(BQ52))</f>
        <v>1007.1871639784545</v>
      </c>
      <c r="BO52" s="286">
        <f t="shared" si="122"/>
        <v>7.1871639784544641</v>
      </c>
      <c r="BP52" s="286">
        <f t="shared" si="110"/>
        <v>51.655326053193399</v>
      </c>
      <c r="BQ52" s="287">
        <f t="shared" si="123"/>
        <v>509.30984641482894</v>
      </c>
      <c r="BR52" s="281" t="str">
        <f t="shared" si="124"/>
        <v>P1c</v>
      </c>
      <c r="BS52" s="283">
        <f t="shared" si="125"/>
        <v>3.3292445556561092</v>
      </c>
      <c r="BT52" s="283">
        <f t="shared" si="111"/>
        <v>3.3292445556561092</v>
      </c>
      <c r="BU52" s="283">
        <f t="shared" si="112"/>
        <v>11.083869311365843</v>
      </c>
      <c r="BV52" s="281">
        <f t="shared" si="126"/>
        <v>16.409846414828962</v>
      </c>
      <c r="BW52" s="288"/>
      <c r="BX52" s="289">
        <f>IF(SUM(I52:T52)&lt;90," ",'eq. coef.'!$B$1128*'Amp-TB2 calc'!CH52+'eq. coef.'!$B$1129*'Amp-TB2 calc'!CL52+'eq. coef.'!$B$1130*'Amp-TB2 calc'!CM52+'eq. coef.'!$B$1131*'Amp-TB2 calc'!CO52+'eq. coef.'!$B$1132*'Amp-TB2 calc'!CP52+'eq. coef.'!$B$1133*'Amp-TB2 calc'!CQ52+'eq. coef.'!$B$1134*'Amp-TB2 calc'!CR52+'eq. coef.'!$B$1135*'Amp-TB2 calc'!CU52+'eq. coef.'!$B$1135*'Amp-TB2 calc'!CY52+'eq. coef.'!$B$1137*'Amp-TB2 calc'!CZ52)</f>
        <v>-1.6405207225130809</v>
      </c>
      <c r="BY52" s="290">
        <f t="shared" ref="BY52:BY61" si="158">IF(SUM(I52:T52)&lt;90," ",BX52-F52)</f>
        <v>-0.38076184456596174</v>
      </c>
      <c r="BZ52" s="291">
        <f t="shared" ref="BZ52:BZ61" si="159">IF(SUM(I52:T52)&lt;90," ",(BX52-F52)^2)</f>
        <v>0.14497958227727362</v>
      </c>
      <c r="CA52" s="290">
        <f t="shared" si="127"/>
        <v>-11.67843523996418</v>
      </c>
      <c r="CB52" s="289">
        <f>IF(SUM(I52:T52)&lt;90," ",EXP('eq. coef.'!$B$1156*'Amp-TB2 calc'!CH52+'eq. coef.'!$B$1157*'Amp-TB2 calc'!CL52+'eq. coef.'!$B$1158*'Amp-TB2 calc'!CM52+'eq. coef.'!$B$1159*'Amp-TB2 calc'!CO52+'eq. coef.'!$B$1160*'Amp-TB2 calc'!CP52+'eq. coef.'!$B$1161*'Amp-TB2 calc'!CQ52+'eq. coef.'!$B$1162*'Amp-TB2 calc'!CR52+'eq. coef.'!$B$1163*'Amp-TB2 calc'!CU52+'eq. coef.'!$B$1164*'Amp-TB2 calc'!CY52+'eq. coef.'!$B$1165*'Amp-TB2 calc'!CZ52))</f>
        <v>3.7497276782725555</v>
      </c>
      <c r="CC52" s="283">
        <f t="shared" si="156"/>
        <v>-0.35027232172744416</v>
      </c>
      <c r="CD52" s="283">
        <f t="shared" si="157"/>
        <v>72.986733711085193</v>
      </c>
      <c r="CE52" s="282" t="str">
        <f t="shared" si="128"/>
        <v>calc-alkaline</v>
      </c>
      <c r="CF52" s="282" t="str">
        <f t="shared" si="129"/>
        <v>kaersutite</v>
      </c>
      <c r="CG52" s="278">
        <f t="shared" si="130"/>
        <v>5.8670736186201013</v>
      </c>
      <c r="CH52" s="278">
        <f t="shared" si="131"/>
        <v>2.1329263813798987</v>
      </c>
      <c r="CI52" s="278">
        <f t="shared" si="132"/>
        <v>0</v>
      </c>
      <c r="CJ52" s="278">
        <f t="shared" si="133"/>
        <v>8</v>
      </c>
      <c r="CK52" s="278"/>
      <c r="CL52" s="278">
        <f t="shared" si="134"/>
        <v>0.18465360361666816</v>
      </c>
      <c r="CM52" s="278">
        <f t="shared" si="135"/>
        <v>0.58511996789701004</v>
      </c>
      <c r="CN52" s="278">
        <f t="shared" si="136"/>
        <v>0</v>
      </c>
      <c r="CO52" s="278">
        <f t="shared" si="137"/>
        <v>0.59861002508350936</v>
      </c>
      <c r="CP52" s="278">
        <f t="shared" si="138"/>
        <v>2.4225330030045735</v>
      </c>
      <c r="CQ52" s="278">
        <f t="shared" si="139"/>
        <v>1.1929488510065462</v>
      </c>
      <c r="CR52" s="278">
        <f t="shared" si="140"/>
        <v>1.6134549391694102E-2</v>
      </c>
      <c r="CS52" s="278">
        <f t="shared" si="141"/>
        <v>5.0000000000000018</v>
      </c>
      <c r="CT52" s="278"/>
      <c r="CU52" s="278">
        <f t="shared" si="142"/>
        <v>1.6641478601074045</v>
      </c>
      <c r="CV52" s="278">
        <f t="shared" si="143"/>
        <v>0.33585213989259555</v>
      </c>
      <c r="CW52" s="278">
        <f t="shared" si="144"/>
        <v>2</v>
      </c>
      <c r="CX52" s="278"/>
      <c r="CY52" s="278">
        <f t="shared" si="145"/>
        <v>0.3545116603480839</v>
      </c>
      <c r="CZ52" s="278">
        <f t="shared" si="146"/>
        <v>0.16076329643020412</v>
      </c>
      <c r="DA52" s="278">
        <f t="shared" si="147"/>
        <v>0.51527495677828805</v>
      </c>
      <c r="DB52" s="278"/>
      <c r="DC52" s="278">
        <f t="shared" si="148"/>
        <v>2</v>
      </c>
      <c r="DD52" s="278">
        <f t="shared" si="149"/>
        <v>0</v>
      </c>
      <c r="DE52" s="278">
        <f t="shared" si="150"/>
        <v>0</v>
      </c>
      <c r="DF52" s="278">
        <f t="shared" si="151"/>
        <v>2</v>
      </c>
      <c r="DG52" s="283">
        <f t="shared" si="113"/>
        <v>45.401389974916491</v>
      </c>
      <c r="DH52" s="283"/>
      <c r="DI52" s="277">
        <f t="shared" si="152"/>
        <v>0.67004429860903481</v>
      </c>
      <c r="DJ52" s="277">
        <f t="shared" si="153"/>
        <v>0.57486478048149237</v>
      </c>
      <c r="DK52" s="277">
        <f t="shared" si="154"/>
        <v>7.9675180495201642E-2</v>
      </c>
      <c r="DL52" s="278">
        <f t="shared" si="155"/>
        <v>2.3175799849965668</v>
      </c>
      <c r="DM52" s="367"/>
    </row>
    <row r="53" spans="1:117" s="142" customFormat="1" x14ac:dyDescent="0.25">
      <c r="A53" s="253" t="s">
        <v>535</v>
      </c>
      <c r="B53" s="322">
        <v>102</v>
      </c>
      <c r="C53" s="249">
        <v>1000</v>
      </c>
      <c r="D53" s="249">
        <v>492.9</v>
      </c>
      <c r="E53" s="254">
        <v>4.2612720397534645</v>
      </c>
      <c r="F53" s="254">
        <v>-2.099758877947119</v>
      </c>
      <c r="G53" s="254">
        <v>-12.25</v>
      </c>
      <c r="H53" s="254"/>
      <c r="I53" s="234">
        <v>40.68</v>
      </c>
      <c r="J53" s="141">
        <v>5.34</v>
      </c>
      <c r="K53" s="141">
        <v>12.73</v>
      </c>
      <c r="L53" s="141"/>
      <c r="M53" s="141">
        <v>15.12</v>
      </c>
      <c r="N53" s="141">
        <v>0.15</v>
      </c>
      <c r="O53" s="141">
        <v>10.19</v>
      </c>
      <c r="P53" s="141">
        <v>11.01</v>
      </c>
      <c r="Q53" s="141">
        <v>2.23</v>
      </c>
      <c r="R53" s="141">
        <v>1.03</v>
      </c>
      <c r="S53" s="141"/>
      <c r="T53" s="141"/>
      <c r="U53" s="276">
        <f t="shared" si="104"/>
        <v>98.480000000000018</v>
      </c>
      <c r="V53" s="277">
        <f>I53/stab.data!$U$7</f>
        <v>0.67705212702216888</v>
      </c>
      <c r="W53" s="277">
        <f>J53/stab.data!$U$8</f>
        <v>6.6835214898996215E-2</v>
      </c>
      <c r="X53" s="277">
        <f>K53*2/stab.data!$U$9</f>
        <v>0.24970331793528899</v>
      </c>
      <c r="Y53" s="277">
        <f>L53*2/stab.data!$U$10</f>
        <v>0</v>
      </c>
      <c r="Z53" s="277">
        <f>M53/stab.data!$U$11</f>
        <v>0.21045012944353197</v>
      </c>
      <c r="AA53" s="277">
        <f>N53/stab.data!$U$12</f>
        <v>2.1145523492676599E-3</v>
      </c>
      <c r="AB53" s="277">
        <f>O53/stab.data!$U$13</f>
        <v>0.25282850337435486</v>
      </c>
      <c r="AC53" s="277">
        <f>P53/stab.data!$U$14</f>
        <v>0.19633017707163108</v>
      </c>
      <c r="AD53" s="277">
        <f>Q53*2/stab.data!$U$15</f>
        <v>7.195985737104503E-2</v>
      </c>
      <c r="AE53" s="277">
        <f>R53*2/stab.data!$U$16</f>
        <v>2.1869525983332451E-2</v>
      </c>
      <c r="AF53" s="277">
        <f>S53/stab.data!$U$17</f>
        <v>0</v>
      </c>
      <c r="AG53" s="277">
        <f>T53/stab.data!$U$18</f>
        <v>0</v>
      </c>
      <c r="AH53" s="277">
        <f t="shared" si="105"/>
        <v>1.4589838450236086</v>
      </c>
      <c r="AI53" s="277">
        <f t="shared" si="106"/>
        <v>0.14275748755494566</v>
      </c>
      <c r="AJ53" s="278">
        <f t="shared" si="107"/>
        <v>6.0327451063351356</v>
      </c>
      <c r="AK53" s="278">
        <f t="shared" si="89"/>
        <v>0.59552255952011002</v>
      </c>
      <c r="AL53" s="278">
        <f t="shared" si="90"/>
        <v>2.2249342542283115</v>
      </c>
      <c r="AM53" s="278">
        <f t="shared" si="91"/>
        <v>0</v>
      </c>
      <c r="AN53" s="278">
        <f t="shared" si="92"/>
        <v>1.875176131728618</v>
      </c>
      <c r="AO53" s="278">
        <f t="shared" si="93"/>
        <v>1.8841319343076594E-2</v>
      </c>
      <c r="AP53" s="278">
        <f t="shared" si="94"/>
        <v>2.2527806288447478</v>
      </c>
      <c r="AQ53" s="278">
        <f t="shared" si="95"/>
        <v>1.7493629628845575</v>
      </c>
      <c r="AR53" s="278">
        <f t="shared" si="96"/>
        <v>0.64118471840135272</v>
      </c>
      <c r="AS53" s="278">
        <f t="shared" si="97"/>
        <v>0.19486428088497537</v>
      </c>
      <c r="AT53" s="278">
        <f t="shared" si="98"/>
        <v>0</v>
      </c>
      <c r="AU53" s="278">
        <f t="shared" si="99"/>
        <v>0</v>
      </c>
      <c r="AV53" s="277">
        <f t="shared" si="108"/>
        <v>15.585411962170886</v>
      </c>
      <c r="AW53" s="277">
        <f t="shared" si="116"/>
        <v>1.9079019511847191</v>
      </c>
      <c r="AX53" s="277">
        <f>IF(SUM(I53:T53)&lt;90," ",CO53*AH53*stab.data!$U$20/13/2)</f>
        <v>1.6466371011319485</v>
      </c>
      <c r="AY53" s="277">
        <f>IF(SUM(I53:T53)&lt;90," ",CQ53*AH53*stab.data!$U$11/13)</f>
        <v>13.638334919714623</v>
      </c>
      <c r="AZ53" s="277">
        <f t="shared" si="109"/>
        <v>0</v>
      </c>
      <c r="BA53" s="279">
        <f t="shared" si="117"/>
        <v>100.55287397203129</v>
      </c>
      <c r="BB53" s="280">
        <f>IF(SUM(I53:T53)&lt;90," ",EXP('eq. coef.'!$C$104+'eq. coef.'!$C$105*'Amp-TB2 calc'!AJ53+'eq. coef.'!$C$106*'Amp-TB2 calc'!AK53+'eq. coef.'!$C$107*'Amp-TB2 calc'!AL53+'eq. coef.'!$C$108*'Amp-TB2 calc'!AN53+'eq. coef.'!$C$109*'Amp-TB2 calc'!AP53+'eq. coef.'!$C$110*'Amp-TB2 calc'!AQ53+'eq. coef.'!$C$111*'Amp-TB2 calc'!AR53+'eq. coef.'!$C$112*'Amp-TB2 calc'!AS53))</f>
        <v>381.07926602634058</v>
      </c>
      <c r="BC53" s="281">
        <f>IF(SUM(I53:T53)&lt;90," ",EXP('eq. coef.'!$C$176+'eq. coef.'!$C$177*'Amp-TB2 calc'!AJ53+'eq. coef.'!$C$178*'Amp-TB2 calc'!AK53+'eq. coef.'!$C$179*'Amp-TB2 calc'!AL53+'eq. coef.'!$C$180*'Amp-TB2 calc'!AN53+'eq. coef.'!$C$181*'Amp-TB2 calc'!AP53+'eq. coef.'!$C$182*'Amp-TB2 calc'!AQ53+'eq. coef.'!$C$183*'Amp-TB2 calc'!AR53+'eq. coef.'!$C$184*'Amp-TB2 calc'!AS53))</f>
        <v>423.97203932567896</v>
      </c>
      <c r="BD53" s="281">
        <f>IF(SUM(I53:T53)&lt;90," ",('eq. coef.'!$C$234+'eq. coef.'!$C$235*'Amp-TB2 calc'!AJ53+'eq. coef.'!$C$236*'Amp-TB2 calc'!AK53+'eq. coef.'!$C$237*'Amp-TB2 calc'!AL53+'eq. coef.'!$C$238*'Amp-TB2 calc'!AN53+'eq. coef.'!$C$239*'Amp-TB2 calc'!AP53+'eq. coef.'!$C$240*'Amp-TB2 calc'!AQ53+'eq. coef.'!$C$241*'Amp-TB2 calc'!AR53+'eq. coef.'!$C$242*'Amp-TB2 calc'!AS53))</f>
        <v>448.99570385260455</v>
      </c>
      <c r="BE53" s="281">
        <f>IF(SUM(I53:T53)&lt;90," ",('eq. coef.'!$C$270+'eq. coef.'!$C$271*'Amp-TB2 calc'!AJ53+'eq. coef.'!$C$272*'Amp-TB2 calc'!AK53+'eq. coef.'!$C$273*'Amp-TB2 calc'!AL53+'eq. coef.'!$C$274*'Amp-TB2 calc'!AN53+'eq. coef.'!$C$275*'Amp-TB2 calc'!AP53+'eq. coef.'!$C$276*'Amp-TB2 calc'!AQ53+'eq. coef.'!$C$277*'Amp-TB2 calc'!AR53+'eq. coef.'!$C$278*'Amp-TB2 calc'!AS53))</f>
        <v>327.08684736174814</v>
      </c>
      <c r="BF53" s="281">
        <f>IF(SUM(I53:T53)&lt;90," ",EXP('eq. coef.'!$C$328+'eq. coef.'!$C$329*'Amp-TB2 calc'!AJ53+'eq. coef.'!$C$330*'Amp-TB2 calc'!AK53+'eq. coef.'!$C$331*'Amp-TB2 calc'!AL53+'eq. coef.'!$C$332*'Amp-TB2 calc'!AN53+'eq. coef.'!$C$333*'Amp-TB2 calc'!AP53+'eq. coef.'!$C$334*'Amp-TB2 calc'!AQ53+'eq. coef.'!$C$335*'Amp-TB2 calc'!AR53+'eq. coef.'!$C$336*'Amp-TB2 calc'!AS53))</f>
        <v>511.29227930038707</v>
      </c>
      <c r="BG53" s="282" t="str">
        <f t="shared" si="56"/>
        <v>ok</v>
      </c>
      <c r="BH53" s="385" t="str">
        <f t="shared" si="57"/>
        <v>ok</v>
      </c>
      <c r="BI53" s="385" t="str">
        <f t="shared" si="58"/>
        <v>ok</v>
      </c>
      <c r="BJ53" s="281">
        <f t="shared" si="118"/>
        <v>16.363928630728051</v>
      </c>
      <c r="BK53" s="283">
        <f t="shared" si="119"/>
        <v>-0.34169535023993153</v>
      </c>
      <c r="BL53" s="281">
        <f t="shared" si="120"/>
        <v>-96.885191963930822</v>
      </c>
      <c r="BM53" s="284" t="str">
        <f t="shared" si="121"/>
        <v>OK</v>
      </c>
      <c r="BN53" s="285">
        <f>IF(SUM(I53:T53)&lt;90," ",'eq. coef.'!$C$360+'eq. coef.'!$C$361*'Amp-TB2 calc'!AJ53+'eq. coef.'!$C$362*'Amp-TB2 calc'!AK53+'eq. coef.'!$C$363*'Amp-TB2 calc'!AL53+'eq. coef.'!$C$364*'Amp-TB2 calc'!AN53+'eq. coef.'!$C$365*'Amp-TB2 calc'!AP53+'eq. coef.'!$C$366*'Amp-TB2 calc'!AQ53+'eq. coef.'!$C$367*'Amp-TB2 calc'!AR53+'eq. coef.'!$C$368*'Amp-TB2 calc'!AS53+'eq. coef.'!$C$369*LN(BQ53))</f>
        <v>976.7799919486506</v>
      </c>
      <c r="BO53" s="286">
        <f t="shared" si="122"/>
        <v>-23.220008051349396</v>
      </c>
      <c r="BP53" s="286">
        <f t="shared" si="110"/>
        <v>539.16877390473076</v>
      </c>
      <c r="BQ53" s="287">
        <f t="shared" si="123"/>
        <v>448.99570385260455</v>
      </c>
      <c r="BR53" s="281" t="str">
        <f t="shared" si="124"/>
        <v>P1c</v>
      </c>
      <c r="BS53" s="283">
        <f t="shared" si="125"/>
        <v>-8.9073435072824978</v>
      </c>
      <c r="BT53" s="283">
        <f t="shared" si="111"/>
        <v>8.9073435072824978</v>
      </c>
      <c r="BU53" s="283">
        <f t="shared" si="112"/>
        <v>79.340768356727665</v>
      </c>
      <c r="BV53" s="281">
        <f t="shared" si="126"/>
        <v>-43.904296147395428</v>
      </c>
      <c r="BW53" s="288"/>
      <c r="BX53" s="289">
        <f>IF(SUM(I53:T53)&lt;90," ",'eq. coef.'!$B$1128*'Amp-TB2 calc'!CH53+'eq. coef.'!$B$1129*'Amp-TB2 calc'!CL53+'eq. coef.'!$B$1130*'Amp-TB2 calc'!CM53+'eq. coef.'!$B$1131*'Amp-TB2 calc'!CO53+'eq. coef.'!$B$1132*'Amp-TB2 calc'!CP53+'eq. coef.'!$B$1133*'Amp-TB2 calc'!CQ53+'eq. coef.'!$B$1134*'Amp-TB2 calc'!CR53+'eq. coef.'!$B$1135*'Amp-TB2 calc'!CU53+'eq. coef.'!$B$1135*'Amp-TB2 calc'!CY53+'eq. coef.'!$B$1137*'Amp-TB2 calc'!CZ53)</f>
        <v>-2.0160204271948619</v>
      </c>
      <c r="BY53" s="290">
        <f t="shared" si="158"/>
        <v>8.3738450752257165E-2</v>
      </c>
      <c r="BZ53" s="291">
        <f t="shared" si="159"/>
        <v>7.0121281343881988E-3</v>
      </c>
      <c r="CA53" s="290">
        <f t="shared" si="127"/>
        <v>-12.534750857379215</v>
      </c>
      <c r="CB53" s="289">
        <f>IF(SUM(I53:T53)&lt;90," ",EXP('eq. coef.'!$B$1156*'Amp-TB2 calc'!CH53+'eq. coef.'!$B$1157*'Amp-TB2 calc'!CL53+'eq. coef.'!$B$1158*'Amp-TB2 calc'!CM53+'eq. coef.'!$B$1159*'Amp-TB2 calc'!CO53+'eq. coef.'!$B$1160*'Amp-TB2 calc'!CP53+'eq. coef.'!$B$1161*'Amp-TB2 calc'!CQ53+'eq. coef.'!$B$1162*'Amp-TB2 calc'!CR53+'eq. coef.'!$B$1163*'Amp-TB2 calc'!CU53+'eq. coef.'!$B$1164*'Amp-TB2 calc'!CY53+'eq. coef.'!$B$1165*'Amp-TB2 calc'!CZ53))</f>
        <v>4.0656327073726546</v>
      </c>
      <c r="CC53" s="283">
        <f t="shared" si="156"/>
        <v>-0.19563933238080988</v>
      </c>
      <c r="CD53" s="283">
        <f t="shared" si="157"/>
        <v>21.078214673660991</v>
      </c>
      <c r="CE53" s="282" t="str">
        <f t="shared" si="128"/>
        <v>alkaline</v>
      </c>
      <c r="CF53" s="282" t="str">
        <f t="shared" si="129"/>
        <v>kaersutite</v>
      </c>
      <c r="CG53" s="278">
        <f t="shared" si="130"/>
        <v>6.0327451063351356</v>
      </c>
      <c r="CH53" s="278">
        <f t="shared" si="131"/>
        <v>1.9672548936648644</v>
      </c>
      <c r="CI53" s="278">
        <f t="shared" si="132"/>
        <v>0</v>
      </c>
      <c r="CJ53" s="278">
        <f t="shared" si="133"/>
        <v>8</v>
      </c>
      <c r="CK53" s="278"/>
      <c r="CL53" s="278">
        <f t="shared" si="134"/>
        <v>0.25767936056344709</v>
      </c>
      <c r="CM53" s="278">
        <f t="shared" si="135"/>
        <v>0.59552255952011002</v>
      </c>
      <c r="CN53" s="278">
        <f t="shared" si="136"/>
        <v>0</v>
      </c>
      <c r="CO53" s="278">
        <f t="shared" si="137"/>
        <v>0.18375548900574756</v>
      </c>
      <c r="CP53" s="278">
        <f t="shared" si="138"/>
        <v>2.2527806288447478</v>
      </c>
      <c r="CQ53" s="278">
        <f t="shared" si="139"/>
        <v>1.6914206427228704</v>
      </c>
      <c r="CR53" s="278">
        <f t="shared" si="140"/>
        <v>1.8841319343076594E-2</v>
      </c>
      <c r="CS53" s="278">
        <f t="shared" si="141"/>
        <v>5</v>
      </c>
      <c r="CT53" s="278"/>
      <c r="CU53" s="278">
        <f t="shared" si="142"/>
        <v>1.7493629628845575</v>
      </c>
      <c r="CV53" s="278">
        <f t="shared" si="143"/>
        <v>0.2506370371154425</v>
      </c>
      <c r="CW53" s="278">
        <f t="shared" si="144"/>
        <v>2</v>
      </c>
      <c r="CX53" s="278"/>
      <c r="CY53" s="278">
        <f t="shared" si="145"/>
        <v>0.39054768128591022</v>
      </c>
      <c r="CZ53" s="278">
        <f t="shared" si="146"/>
        <v>0.19486428088497537</v>
      </c>
      <c r="DA53" s="278">
        <f t="shared" si="147"/>
        <v>0.58541196217088554</v>
      </c>
      <c r="DB53" s="278"/>
      <c r="DC53" s="278">
        <f t="shared" si="148"/>
        <v>2</v>
      </c>
      <c r="DD53" s="278">
        <f t="shared" si="149"/>
        <v>0</v>
      </c>
      <c r="DE53" s="278">
        <f t="shared" si="150"/>
        <v>0</v>
      </c>
      <c r="DF53" s="278">
        <f t="shared" si="151"/>
        <v>2</v>
      </c>
      <c r="DG53" s="283">
        <f t="shared" si="113"/>
        <v>45.816244510994252</v>
      </c>
      <c r="DH53" s="283"/>
      <c r="DI53" s="277">
        <f t="shared" si="152"/>
        <v>0.57116269524181329</v>
      </c>
      <c r="DJ53" s="277">
        <f t="shared" si="153"/>
        <v>0.54573745790201567</v>
      </c>
      <c r="DK53" s="277">
        <f t="shared" si="154"/>
        <v>0.1158143707274711</v>
      </c>
      <c r="DL53" s="278">
        <f t="shared" si="155"/>
        <v>2.2249342542283115</v>
      </c>
      <c r="DM53" s="367"/>
    </row>
    <row r="54" spans="1:117" s="142" customFormat="1" x14ac:dyDescent="0.25">
      <c r="A54" s="253" t="s">
        <v>535</v>
      </c>
      <c r="B54" s="322">
        <v>61</v>
      </c>
      <c r="C54" s="249">
        <v>900</v>
      </c>
      <c r="D54" s="249">
        <v>500</v>
      </c>
      <c r="E54" s="254">
        <v>8.0114421755396421</v>
      </c>
      <c r="F54" s="254">
        <v>3.185486730266847</v>
      </c>
      <c r="G54" s="254">
        <v>-8.58</v>
      </c>
      <c r="H54" s="254"/>
      <c r="I54" s="234">
        <v>42.65</v>
      </c>
      <c r="J54" s="141">
        <v>1.81</v>
      </c>
      <c r="K54" s="141">
        <v>12.96</v>
      </c>
      <c r="L54" s="141"/>
      <c r="M54" s="141">
        <v>10.8</v>
      </c>
      <c r="N54" s="141">
        <v>0.2</v>
      </c>
      <c r="O54" s="141">
        <v>14.13</v>
      </c>
      <c r="P54" s="141">
        <v>12.06</v>
      </c>
      <c r="Q54" s="141">
        <v>2.17</v>
      </c>
      <c r="R54" s="141">
        <v>0.74</v>
      </c>
      <c r="S54" s="141"/>
      <c r="T54" s="141"/>
      <c r="U54" s="276">
        <f t="shared" si="104"/>
        <v>97.52</v>
      </c>
      <c r="V54" s="277">
        <f>I54/stab.data!$U$7</f>
        <v>0.70983955795220022</v>
      </c>
      <c r="W54" s="277">
        <f>J54/stab.data!$U$8</f>
        <v>2.2653883701719696E-2</v>
      </c>
      <c r="X54" s="277">
        <f>K54*2/stab.data!$U$9</f>
        <v>0.25421484685320861</v>
      </c>
      <c r="Y54" s="277">
        <f>L54*2/stab.data!$U$10</f>
        <v>0</v>
      </c>
      <c r="Z54" s="277">
        <f>M54/stab.data!$U$11</f>
        <v>0.15032152103109428</v>
      </c>
      <c r="AA54" s="277">
        <f>N54/stab.data!$U$12</f>
        <v>2.8194031323568805E-3</v>
      </c>
      <c r="AB54" s="277">
        <f>O54/stab.data!$U$13</f>
        <v>0.3505855498213577</v>
      </c>
      <c r="AC54" s="277">
        <f>P54/stab.data!$U$14</f>
        <v>0.21505376344086022</v>
      </c>
      <c r="AD54" s="277">
        <f>Q54*2/stab.data!$U$15</f>
        <v>7.0023717710837541E-2</v>
      </c>
      <c r="AE54" s="277">
        <f>R54*2/stab.data!$U$16</f>
        <v>1.5712086628801955E-2</v>
      </c>
      <c r="AF54" s="277">
        <f>S54/stab.data!$U$17</f>
        <v>0</v>
      </c>
      <c r="AG54" s="277">
        <f>T54/stab.data!$U$18</f>
        <v>0</v>
      </c>
      <c r="AH54" s="277">
        <f t="shared" si="105"/>
        <v>1.4904347624919374</v>
      </c>
      <c r="AI54" s="277">
        <f t="shared" si="106"/>
        <v>0.14192239495459716</v>
      </c>
      <c r="AJ54" s="278">
        <f t="shared" si="107"/>
        <v>6.1914244659390265</v>
      </c>
      <c r="AK54" s="278">
        <f t="shared" si="89"/>
        <v>0.1975936790617826</v>
      </c>
      <c r="AL54" s="278">
        <f t="shared" si="90"/>
        <v>2.2173348960046075</v>
      </c>
      <c r="AM54" s="278">
        <f t="shared" si="91"/>
        <v>0</v>
      </c>
      <c r="AN54" s="278">
        <f t="shared" si="92"/>
        <v>1.3111474735981925</v>
      </c>
      <c r="AO54" s="278">
        <f t="shared" si="93"/>
        <v>2.4591643755918983E-2</v>
      </c>
      <c r="AP54" s="278">
        <f t="shared" si="94"/>
        <v>3.0579078416404721</v>
      </c>
      <c r="AQ54" s="278">
        <f t="shared" si="95"/>
        <v>1.8757606807673386</v>
      </c>
      <c r="AR54" s="278">
        <f t="shared" si="96"/>
        <v>0.61076697427460358</v>
      </c>
      <c r="AS54" s="278">
        <f t="shared" si="97"/>
        <v>0.13704533154669382</v>
      </c>
      <c r="AT54" s="278">
        <f t="shared" si="98"/>
        <v>0</v>
      </c>
      <c r="AU54" s="278">
        <f t="shared" si="99"/>
        <v>0</v>
      </c>
      <c r="AV54" s="277">
        <f t="shared" si="108"/>
        <v>15.623572986588638</v>
      </c>
      <c r="AW54" s="277">
        <f t="shared" si="116"/>
        <v>1.9490300740279181</v>
      </c>
      <c r="AX54" s="277">
        <f>IF(SUM(I54:T54)&lt;90," ",CO54*AH54*stab.data!$U$20/13/2)</f>
        <v>4.6255692876216479</v>
      </c>
      <c r="AY54" s="277">
        <f>IF(SUM(I54:T54)&lt;90," ",CQ54*AH54*stab.data!$U$11/13)</f>
        <v>6.6378537170101648</v>
      </c>
      <c r="AZ54" s="277">
        <f t="shared" si="109"/>
        <v>0</v>
      </c>
      <c r="BA54" s="279">
        <f t="shared" si="117"/>
        <v>99.932453078659719</v>
      </c>
      <c r="BB54" s="280">
        <f>IF(SUM(I54:T54)&lt;90," ",EXP('eq. coef.'!$C$104+'eq. coef.'!$C$105*'Amp-TB2 calc'!AJ54+'eq. coef.'!$C$106*'Amp-TB2 calc'!AK54+'eq. coef.'!$C$107*'Amp-TB2 calc'!AL54+'eq. coef.'!$C$108*'Amp-TB2 calc'!AN54+'eq. coef.'!$C$109*'Amp-TB2 calc'!AP54+'eq. coef.'!$C$110*'Amp-TB2 calc'!AQ54+'eq. coef.'!$C$111*'Amp-TB2 calc'!AR54+'eq. coef.'!$C$112*'Amp-TB2 calc'!AS54))</f>
        <v>493.48642347015988</v>
      </c>
      <c r="BC54" s="281">
        <f>IF(SUM(I54:T54)&lt;90," ",EXP('eq. coef.'!$C$176+'eq. coef.'!$C$177*'Amp-TB2 calc'!AJ54+'eq. coef.'!$C$178*'Amp-TB2 calc'!AK54+'eq. coef.'!$C$179*'Amp-TB2 calc'!AL54+'eq. coef.'!$C$180*'Amp-TB2 calc'!AN54+'eq. coef.'!$C$181*'Amp-TB2 calc'!AP54+'eq. coef.'!$C$182*'Amp-TB2 calc'!AQ54+'eq. coef.'!$C$183*'Amp-TB2 calc'!AR54+'eq. coef.'!$C$184*'Amp-TB2 calc'!AS54))</f>
        <v>426.12416338081107</v>
      </c>
      <c r="BD54" s="281">
        <f>IF(SUM(I54:T54)&lt;90," ",('eq. coef.'!$C$234+'eq. coef.'!$C$235*'Amp-TB2 calc'!AJ54+'eq. coef.'!$C$236*'Amp-TB2 calc'!AK54+'eq. coef.'!$C$237*'Amp-TB2 calc'!AL54+'eq. coef.'!$C$238*'Amp-TB2 calc'!AN54+'eq. coef.'!$C$239*'Amp-TB2 calc'!AP54+'eq. coef.'!$C$240*'Amp-TB2 calc'!AQ54+'eq. coef.'!$C$241*'Amp-TB2 calc'!AR54+'eq. coef.'!$C$242*'Amp-TB2 calc'!AS54))</f>
        <v>439.08295665033802</v>
      </c>
      <c r="BE54" s="281">
        <f>IF(SUM(I54:T54)&lt;90," ",('eq. coef.'!$C$270+'eq. coef.'!$C$271*'Amp-TB2 calc'!AJ54+'eq. coef.'!$C$272*'Amp-TB2 calc'!AK54+'eq. coef.'!$C$273*'Amp-TB2 calc'!AL54+'eq. coef.'!$C$274*'Amp-TB2 calc'!AN54+'eq. coef.'!$C$275*'Amp-TB2 calc'!AP54+'eq. coef.'!$C$276*'Amp-TB2 calc'!AQ54+'eq. coef.'!$C$277*'Amp-TB2 calc'!AR54+'eq. coef.'!$C$278*'Amp-TB2 calc'!AS54))</f>
        <v>588.09765888550214</v>
      </c>
      <c r="BF54" s="281">
        <f>IF(SUM(I54:T54)&lt;90," ",EXP('eq. coef.'!$C$328+'eq. coef.'!$C$329*'Amp-TB2 calc'!AJ54+'eq. coef.'!$C$330*'Amp-TB2 calc'!AK54+'eq. coef.'!$C$331*'Amp-TB2 calc'!AL54+'eq. coef.'!$C$332*'Amp-TB2 calc'!AN54+'eq. coef.'!$C$333*'Amp-TB2 calc'!AP54+'eq. coef.'!$C$334*'Amp-TB2 calc'!AQ54+'eq. coef.'!$C$335*'Amp-TB2 calc'!AR54+'eq. coef.'!$C$336*'Amp-TB2 calc'!AS54))</f>
        <v>1060.0742730935435</v>
      </c>
      <c r="BG54" s="282" t="str">
        <f t="shared" si="56"/>
        <v>ok</v>
      </c>
      <c r="BH54" s="385" t="str">
        <f t="shared" si="57"/>
        <v>ok</v>
      </c>
      <c r="BI54" s="385" t="str">
        <f t="shared" si="58"/>
        <v>ok</v>
      </c>
      <c r="BJ54" s="281">
        <f t="shared" si="118"/>
        <v>13.148368849736766</v>
      </c>
      <c r="BK54" s="283">
        <f t="shared" si="119"/>
        <v>-1.1481325983381263</v>
      </c>
      <c r="BL54" s="281">
        <f t="shared" si="120"/>
        <v>161.97349550469107</v>
      </c>
      <c r="BM54" s="284" t="str">
        <f t="shared" si="121"/>
        <v>OK</v>
      </c>
      <c r="BN54" s="285">
        <f>IF(SUM(I54:T54)&lt;90," ",'eq. coef.'!$C$360+'eq. coef.'!$C$361*'Amp-TB2 calc'!AJ54+'eq. coef.'!$C$362*'Amp-TB2 calc'!AK54+'eq. coef.'!$C$363*'Amp-TB2 calc'!AL54+'eq. coef.'!$C$364*'Amp-TB2 calc'!AN54+'eq. coef.'!$C$365*'Amp-TB2 calc'!AP54+'eq. coef.'!$C$366*'Amp-TB2 calc'!AQ54+'eq. coef.'!$C$367*'Amp-TB2 calc'!AR54+'eq. coef.'!$C$368*'Amp-TB2 calc'!AS54+'eq. coef.'!$C$369*LN(BQ54))</f>
        <v>914.43653920030079</v>
      </c>
      <c r="BO54" s="286">
        <f t="shared" si="122"/>
        <v>14.436539200300786</v>
      </c>
      <c r="BP54" s="286">
        <f t="shared" si="110"/>
        <v>208.41366408182125</v>
      </c>
      <c r="BQ54" s="287">
        <f t="shared" si="123"/>
        <v>432.60356001557454</v>
      </c>
      <c r="BR54" s="281" t="str">
        <f t="shared" si="124"/>
        <v>P1b_c</v>
      </c>
      <c r="BS54" s="283">
        <f t="shared" si="125"/>
        <v>-13.479287996885089</v>
      </c>
      <c r="BT54" s="283">
        <f t="shared" si="111"/>
        <v>13.479287996885089</v>
      </c>
      <c r="BU54" s="283">
        <f t="shared" si="112"/>
        <v>181.69120490297044</v>
      </c>
      <c r="BV54" s="281">
        <f t="shared" si="126"/>
        <v>-67.396439984425456</v>
      </c>
      <c r="BW54" s="288"/>
      <c r="BX54" s="289">
        <f>IF(SUM(I54:T54)&lt;90," ",'eq. coef.'!$B$1128*'Amp-TB2 calc'!CH54+'eq. coef.'!$B$1129*'Amp-TB2 calc'!CL54+'eq. coef.'!$B$1130*'Amp-TB2 calc'!CM54+'eq. coef.'!$B$1131*'Amp-TB2 calc'!CO54+'eq. coef.'!$B$1132*'Amp-TB2 calc'!CP54+'eq. coef.'!$B$1133*'Amp-TB2 calc'!CQ54+'eq. coef.'!$B$1134*'Amp-TB2 calc'!CR54+'eq. coef.'!$B$1135*'Amp-TB2 calc'!CU54+'eq. coef.'!$B$1135*'Amp-TB2 calc'!CY54+'eq. coef.'!$B$1137*'Amp-TB2 calc'!CZ54)</f>
        <v>2.9765111913124054</v>
      </c>
      <c r="BY54" s="290">
        <f t="shared" si="158"/>
        <v>-0.20897553895444165</v>
      </c>
      <c r="BZ54" s="291">
        <f t="shared" si="159"/>
        <v>4.3670775881299362E-2</v>
      </c>
      <c r="CA54" s="290">
        <f t="shared" si="127"/>
        <v>-8.5644779362742725</v>
      </c>
      <c r="CB54" s="289">
        <f>IF(SUM(I54:T54)&lt;90," ",EXP('eq. coef.'!$B$1156*'Amp-TB2 calc'!CH54+'eq. coef.'!$B$1157*'Amp-TB2 calc'!CL54+'eq. coef.'!$B$1158*'Amp-TB2 calc'!CM54+'eq. coef.'!$B$1159*'Amp-TB2 calc'!CO54+'eq. coef.'!$B$1160*'Amp-TB2 calc'!CP54+'eq. coef.'!$B$1161*'Amp-TB2 calc'!CQ54+'eq. coef.'!$B$1162*'Amp-TB2 calc'!CR54+'eq. coef.'!$B$1163*'Amp-TB2 calc'!CU54+'eq. coef.'!$B$1164*'Amp-TB2 calc'!CY54+'eq. coef.'!$B$1165*'Amp-TB2 calc'!CZ54))</f>
        <v>7.8840483209188923</v>
      </c>
      <c r="CC54" s="283">
        <f t="shared" si="156"/>
        <v>-0.12739385462074981</v>
      </c>
      <c r="CD54" s="283">
        <f t="shared" si="157"/>
        <v>2.5285733253796359</v>
      </c>
      <c r="CE54" s="282" t="str">
        <f t="shared" si="128"/>
        <v>calc-alkaline</v>
      </c>
      <c r="CF54" s="282" t="str">
        <f t="shared" si="129"/>
        <v>Mg-hastingsite</v>
      </c>
      <c r="CG54" s="278">
        <f t="shared" si="130"/>
        <v>6.1914244659390265</v>
      </c>
      <c r="CH54" s="278">
        <f t="shared" si="131"/>
        <v>1.8085755340609735</v>
      </c>
      <c r="CI54" s="278">
        <f t="shared" si="132"/>
        <v>0</v>
      </c>
      <c r="CJ54" s="278">
        <f t="shared" si="133"/>
        <v>8</v>
      </c>
      <c r="CK54" s="278"/>
      <c r="CL54" s="278">
        <f t="shared" si="134"/>
        <v>0.40875936194363405</v>
      </c>
      <c r="CM54" s="278">
        <f t="shared" si="135"/>
        <v>0.1975936790617826</v>
      </c>
      <c r="CN54" s="278">
        <f t="shared" si="136"/>
        <v>0</v>
      </c>
      <c r="CO54" s="278">
        <f t="shared" si="137"/>
        <v>0.50529514663779906</v>
      </c>
      <c r="CP54" s="278">
        <f t="shared" si="138"/>
        <v>3.0579078416404721</v>
      </c>
      <c r="CQ54" s="278">
        <f t="shared" si="139"/>
        <v>0.80585232696039344</v>
      </c>
      <c r="CR54" s="278">
        <f t="shared" si="140"/>
        <v>2.4591643755918983E-2</v>
      </c>
      <c r="CS54" s="278">
        <f t="shared" si="141"/>
        <v>5.0000000000000009</v>
      </c>
      <c r="CT54" s="278"/>
      <c r="CU54" s="278">
        <f t="shared" si="142"/>
        <v>1.8757606807673386</v>
      </c>
      <c r="CV54" s="278">
        <f t="shared" si="143"/>
        <v>0.1242393192326614</v>
      </c>
      <c r="CW54" s="278">
        <f t="shared" si="144"/>
        <v>2</v>
      </c>
      <c r="CX54" s="278"/>
      <c r="CY54" s="278">
        <f t="shared" si="145"/>
        <v>0.48652765504194218</v>
      </c>
      <c r="CZ54" s="278">
        <f t="shared" si="146"/>
        <v>0.13704533154669382</v>
      </c>
      <c r="DA54" s="278">
        <f t="shared" si="147"/>
        <v>0.62357298658863602</v>
      </c>
      <c r="DB54" s="278"/>
      <c r="DC54" s="278">
        <f t="shared" si="148"/>
        <v>2</v>
      </c>
      <c r="DD54" s="278">
        <f t="shared" si="149"/>
        <v>0</v>
      </c>
      <c r="DE54" s="278">
        <f t="shared" si="150"/>
        <v>0</v>
      </c>
      <c r="DF54" s="278">
        <f t="shared" si="151"/>
        <v>2</v>
      </c>
      <c r="DG54" s="283">
        <f t="shared" si="113"/>
        <v>45.494704853362201</v>
      </c>
      <c r="DH54" s="283"/>
      <c r="DI54" s="277">
        <f t="shared" si="152"/>
        <v>0.79143313979236796</v>
      </c>
      <c r="DJ54" s="277">
        <f t="shared" si="153"/>
        <v>0.69990137936109653</v>
      </c>
      <c r="DK54" s="277">
        <f t="shared" si="154"/>
        <v>0.18434714696466162</v>
      </c>
      <c r="DL54" s="278">
        <f t="shared" si="155"/>
        <v>2.2173348960046075</v>
      </c>
      <c r="DM54" s="367"/>
    </row>
    <row r="55" spans="1:117" s="144" customFormat="1" x14ac:dyDescent="0.25">
      <c r="A55" s="253" t="s">
        <v>535</v>
      </c>
      <c r="B55" s="322">
        <v>55</v>
      </c>
      <c r="C55" s="249">
        <v>950</v>
      </c>
      <c r="D55" s="249">
        <v>500</v>
      </c>
      <c r="E55" s="254">
        <v>6.56</v>
      </c>
      <c r="F55" s="254">
        <v>3.0330871460977553</v>
      </c>
      <c r="G55" s="254">
        <v>-7.89</v>
      </c>
      <c r="H55" s="254"/>
      <c r="I55" s="234">
        <v>41.46</v>
      </c>
      <c r="J55" s="141">
        <v>2.25</v>
      </c>
      <c r="K55" s="141">
        <v>13.57</v>
      </c>
      <c r="L55" s="141"/>
      <c r="M55" s="141">
        <v>10.36</v>
      </c>
      <c r="N55" s="141">
        <v>0.18</v>
      </c>
      <c r="O55" s="141">
        <v>14.69</v>
      </c>
      <c r="P55" s="141">
        <v>12.12</v>
      </c>
      <c r="Q55" s="141">
        <v>2.35</v>
      </c>
      <c r="R55" s="141">
        <v>0.65</v>
      </c>
      <c r="S55" s="141"/>
      <c r="T55" s="141"/>
      <c r="U55" s="276">
        <f t="shared" si="104"/>
        <v>97.63000000000001</v>
      </c>
      <c r="V55" s="277">
        <f>I55/stab.data!$U$7</f>
        <v>0.69003395246654686</v>
      </c>
      <c r="W55" s="277">
        <f>J55/stab.data!$U$8</f>
        <v>2.8160905154071443E-2</v>
      </c>
      <c r="X55" s="277">
        <f>K55*2/stab.data!$U$9</f>
        <v>0.26618020615725624</v>
      </c>
      <c r="Y55" s="277">
        <f>L55*2/stab.data!$U$10</f>
        <v>0</v>
      </c>
      <c r="Z55" s="277">
        <f>M55/stab.data!$U$11</f>
        <v>0.14419731091501264</v>
      </c>
      <c r="AA55" s="277">
        <f>N55/stab.data!$U$12</f>
        <v>2.5374628191211922E-3</v>
      </c>
      <c r="AB55" s="277">
        <f>O55/stab.data!$U$13</f>
        <v>0.36447995236204839</v>
      </c>
      <c r="AC55" s="277">
        <f>P55/stab.data!$U$14</f>
        <v>0.216123682661959</v>
      </c>
      <c r="AD55" s="277">
        <f>Q55*2/stab.data!$U$15</f>
        <v>7.5832136691460009E-2</v>
      </c>
      <c r="AE55" s="277">
        <f>R55*2/stab.data!$U$16</f>
        <v>1.3801157173947663E-2</v>
      </c>
      <c r="AF55" s="277">
        <f>S55/stab.data!$U$17</f>
        <v>0</v>
      </c>
      <c r="AG55" s="277">
        <f>T55/stab.data!$U$18</f>
        <v>0</v>
      </c>
      <c r="AH55" s="277">
        <f t="shared" si="105"/>
        <v>1.4955897898740567</v>
      </c>
      <c r="AI55" s="277">
        <f t="shared" si="106"/>
        <v>0.14776733226607353</v>
      </c>
      <c r="AJ55" s="278">
        <f t="shared" si="107"/>
        <v>5.997929006201967</v>
      </c>
      <c r="AK55" s="278">
        <f t="shared" si="89"/>
        <v>0.24478086804387539</v>
      </c>
      <c r="AL55" s="278">
        <f t="shared" si="90"/>
        <v>2.3136977154248464</v>
      </c>
      <c r="AM55" s="278">
        <f t="shared" si="91"/>
        <v>0</v>
      </c>
      <c r="AN55" s="278">
        <f t="shared" si="92"/>
        <v>1.2533951853556189</v>
      </c>
      <c r="AO55" s="278">
        <f t="shared" si="93"/>
        <v>2.2056192728724985E-2</v>
      </c>
      <c r="AP55" s="278">
        <f t="shared" si="94"/>
        <v>3.1681410322449683</v>
      </c>
      <c r="AQ55" s="278">
        <f t="shared" si="95"/>
        <v>1.8785952495985303</v>
      </c>
      <c r="AR55" s="278">
        <f t="shared" si="96"/>
        <v>0.65914984420426914</v>
      </c>
      <c r="AS55" s="278">
        <f t="shared" si="97"/>
        <v>0.11996273608983928</v>
      </c>
      <c r="AT55" s="278">
        <f t="shared" si="98"/>
        <v>0</v>
      </c>
      <c r="AU55" s="278">
        <f t="shared" si="99"/>
        <v>0</v>
      </c>
      <c r="AV55" s="277">
        <f t="shared" si="108"/>
        <v>15.657707829892638</v>
      </c>
      <c r="AW55" s="277">
        <f t="shared" si="116"/>
        <v>1.9557712636814588</v>
      </c>
      <c r="AX55" s="277">
        <f>IF(SUM(I55:T55)&lt;90," ",CO55*AH55*stab.data!$U$20/13/2)</f>
        <v>6.1047305021198728</v>
      </c>
      <c r="AY55" s="277">
        <f>IF(SUM(I55:T55)&lt;90," ",CQ55*AH55*stab.data!$U$11/13)</f>
        <v>4.8668855770794286</v>
      </c>
      <c r="AZ55" s="277">
        <f t="shared" si="109"/>
        <v>0</v>
      </c>
      <c r="BA55" s="279">
        <f t="shared" si="117"/>
        <v>100.19738734288077</v>
      </c>
      <c r="BB55" s="280">
        <f>IF(SUM(I55:T55)&lt;90," ",EXP('eq. coef.'!$C$104+'eq. coef.'!$C$105*'Amp-TB2 calc'!AJ55+'eq. coef.'!$C$106*'Amp-TB2 calc'!AK55+'eq. coef.'!$C$107*'Amp-TB2 calc'!AL55+'eq. coef.'!$C$108*'Amp-TB2 calc'!AN55+'eq. coef.'!$C$109*'Amp-TB2 calc'!AP55+'eq. coef.'!$C$110*'Amp-TB2 calc'!AQ55+'eq. coef.'!$C$111*'Amp-TB2 calc'!AR55+'eq. coef.'!$C$112*'Amp-TB2 calc'!AS55))</f>
        <v>618.67590943520929</v>
      </c>
      <c r="BC55" s="281">
        <f>IF(SUM(I55:T55)&lt;90," ",EXP('eq. coef.'!$C$176+'eq. coef.'!$C$177*'Amp-TB2 calc'!AJ55+'eq. coef.'!$C$178*'Amp-TB2 calc'!AK55+'eq. coef.'!$C$179*'Amp-TB2 calc'!AL55+'eq. coef.'!$C$180*'Amp-TB2 calc'!AN55+'eq. coef.'!$C$181*'Amp-TB2 calc'!AP55+'eq. coef.'!$C$182*'Amp-TB2 calc'!AQ55+'eq. coef.'!$C$183*'Amp-TB2 calc'!AR55+'eq. coef.'!$C$184*'Amp-TB2 calc'!AS55))</f>
        <v>497.4827902499099</v>
      </c>
      <c r="BD55" s="281">
        <f>IF(SUM(I55:T55)&lt;90," ",('eq. coef.'!$C$234+'eq. coef.'!$C$235*'Amp-TB2 calc'!AJ55+'eq. coef.'!$C$236*'Amp-TB2 calc'!AK55+'eq. coef.'!$C$237*'Amp-TB2 calc'!AL55+'eq. coef.'!$C$238*'Amp-TB2 calc'!AN55+'eq. coef.'!$C$239*'Amp-TB2 calc'!AP55+'eq. coef.'!$C$240*'Amp-TB2 calc'!AQ55+'eq. coef.'!$C$241*'Amp-TB2 calc'!AR55+'eq. coef.'!$C$242*'Amp-TB2 calc'!AS55))</f>
        <v>495.09263884254011</v>
      </c>
      <c r="BE55" s="281">
        <f>IF(SUM(I55:T55)&lt;90," ",('eq. coef.'!$C$270+'eq. coef.'!$C$271*'Amp-TB2 calc'!AJ55+'eq. coef.'!$C$272*'Amp-TB2 calc'!AK55+'eq. coef.'!$C$273*'Amp-TB2 calc'!AL55+'eq. coef.'!$C$274*'Amp-TB2 calc'!AN55+'eq. coef.'!$C$275*'Amp-TB2 calc'!AP55+'eq. coef.'!$C$276*'Amp-TB2 calc'!AQ55+'eq. coef.'!$C$277*'Amp-TB2 calc'!AR55+'eq. coef.'!$C$278*'Amp-TB2 calc'!AS55))</f>
        <v>686.93848184084072</v>
      </c>
      <c r="BF55" s="281">
        <f>IF(SUM(I55:T55)&lt;90," ",EXP('eq. coef.'!$C$328+'eq. coef.'!$C$329*'Amp-TB2 calc'!AJ55+'eq. coef.'!$C$330*'Amp-TB2 calc'!AK55+'eq. coef.'!$C$331*'Amp-TB2 calc'!AL55+'eq. coef.'!$C$332*'Amp-TB2 calc'!AN55+'eq. coef.'!$C$333*'Amp-TB2 calc'!AP55+'eq. coef.'!$C$334*'Amp-TB2 calc'!AQ55+'eq. coef.'!$C$335*'Amp-TB2 calc'!AR55+'eq. coef.'!$C$336*'Amp-TB2 calc'!AS55))</f>
        <v>993.92623613725823</v>
      </c>
      <c r="BG55" s="282" t="str">
        <f t="shared" si="56"/>
        <v>ok</v>
      </c>
      <c r="BH55" s="385" t="str">
        <f t="shared" si="57"/>
        <v>ok</v>
      </c>
      <c r="BI55" s="385" t="str">
        <f t="shared" si="58"/>
        <v>ok</v>
      </c>
      <c r="BJ55" s="281">
        <f t="shared" si="118"/>
        <v>21.953755666386158</v>
      </c>
      <c r="BK55" s="283">
        <f t="shared" si="119"/>
        <v>-0.6065378027158288</v>
      </c>
      <c r="BL55" s="281">
        <f t="shared" si="120"/>
        <v>189.45569159093083</v>
      </c>
      <c r="BM55" s="284" t="str">
        <f t="shared" si="121"/>
        <v>OK</v>
      </c>
      <c r="BN55" s="285">
        <f>IF(SUM(I55:T55)&lt;90," ",'eq. coef.'!$C$360+'eq. coef.'!$C$361*'Amp-TB2 calc'!AJ55+'eq. coef.'!$C$362*'Amp-TB2 calc'!AK55+'eq. coef.'!$C$363*'Amp-TB2 calc'!AL55+'eq. coef.'!$C$364*'Amp-TB2 calc'!AN55+'eq. coef.'!$C$365*'Amp-TB2 calc'!AP55+'eq. coef.'!$C$366*'Amp-TB2 calc'!AQ55+'eq. coef.'!$C$367*'Amp-TB2 calc'!AR55+'eq. coef.'!$C$368*'Amp-TB2 calc'!AS55+'eq. coef.'!$C$369*LN(BQ55))</f>
        <v>954.36626364598237</v>
      </c>
      <c r="BO55" s="286">
        <f t="shared" si="122"/>
        <v>4.3662636459823716</v>
      </c>
      <c r="BP55" s="286">
        <f t="shared" si="110"/>
        <v>19.064258226227274</v>
      </c>
      <c r="BQ55" s="287">
        <f t="shared" si="123"/>
        <v>496.287714546225</v>
      </c>
      <c r="BR55" s="281" t="str">
        <f t="shared" si="124"/>
        <v>P1b_c</v>
      </c>
      <c r="BS55" s="283">
        <f t="shared" si="125"/>
        <v>-0.74245709075499922</v>
      </c>
      <c r="BT55" s="283">
        <f t="shared" si="111"/>
        <v>0.74245709075499922</v>
      </c>
      <c r="BU55" s="283">
        <f t="shared" si="112"/>
        <v>0.55124253161237713</v>
      </c>
      <c r="BV55" s="281">
        <f t="shared" si="126"/>
        <v>-3.7122854537749959</v>
      </c>
      <c r="BW55" s="288"/>
      <c r="BX55" s="289">
        <f>IF(SUM(I55:T55)&lt;90," ",'eq. coef.'!$B$1128*'Amp-TB2 calc'!CH55+'eq. coef.'!$B$1129*'Amp-TB2 calc'!CL55+'eq. coef.'!$B$1130*'Amp-TB2 calc'!CM55+'eq. coef.'!$B$1131*'Amp-TB2 calc'!CO55+'eq. coef.'!$B$1132*'Amp-TB2 calc'!CP55+'eq. coef.'!$B$1133*'Amp-TB2 calc'!CQ55+'eq. coef.'!$B$1134*'Amp-TB2 calc'!CR55+'eq. coef.'!$B$1135*'Amp-TB2 calc'!CU55+'eq. coef.'!$B$1135*'Amp-TB2 calc'!CY55+'eq. coef.'!$B$1137*'Amp-TB2 calc'!CZ55)</f>
        <v>3.1296249919498305</v>
      </c>
      <c r="BY55" s="290">
        <f t="shared" si="158"/>
        <v>9.6537845852075144E-2</v>
      </c>
      <c r="BZ55" s="291">
        <f t="shared" si="159"/>
        <v>9.3195556817590227E-3</v>
      </c>
      <c r="CA55" s="290">
        <f t="shared" si="127"/>
        <v>-7.7245895570667553</v>
      </c>
      <c r="CB55" s="289">
        <f>IF(SUM(I55:T55)&lt;90," ",EXP('eq. coef.'!$B$1156*'Amp-TB2 calc'!CH55+'eq. coef.'!$B$1157*'Amp-TB2 calc'!CL55+'eq. coef.'!$B$1158*'Amp-TB2 calc'!CM55+'eq. coef.'!$B$1159*'Amp-TB2 calc'!CO55+'eq. coef.'!$B$1160*'Amp-TB2 calc'!CP55+'eq. coef.'!$B$1161*'Amp-TB2 calc'!CQ55+'eq. coef.'!$B$1162*'Amp-TB2 calc'!CR55+'eq. coef.'!$B$1163*'Amp-TB2 calc'!CU55+'eq. coef.'!$B$1164*'Amp-TB2 calc'!CY55+'eq. coef.'!$B$1165*'Amp-TB2 calc'!CZ55))</f>
        <v>6.9932599231518209</v>
      </c>
      <c r="CC55" s="283">
        <f t="shared" si="156"/>
        <v>0.43325992315182127</v>
      </c>
      <c r="CD55" s="283">
        <f t="shared" si="157"/>
        <v>43.620371293482798</v>
      </c>
      <c r="CE55" s="282" t="str">
        <f t="shared" si="128"/>
        <v>calc-alkaline</v>
      </c>
      <c r="CF55" s="282" t="str">
        <f t="shared" si="129"/>
        <v>Mg-hastingsite</v>
      </c>
      <c r="CG55" s="278">
        <f t="shared" si="130"/>
        <v>5.997929006201967</v>
      </c>
      <c r="CH55" s="278">
        <f t="shared" si="131"/>
        <v>2.002070993798033</v>
      </c>
      <c r="CI55" s="278">
        <f t="shared" si="132"/>
        <v>0</v>
      </c>
      <c r="CJ55" s="278">
        <f t="shared" si="133"/>
        <v>8</v>
      </c>
      <c r="CK55" s="278"/>
      <c r="CL55" s="278">
        <f t="shared" si="134"/>
        <v>0.31162672162681337</v>
      </c>
      <c r="CM55" s="278">
        <f t="shared" si="135"/>
        <v>0.24478086804387539</v>
      </c>
      <c r="CN55" s="278">
        <f t="shared" si="136"/>
        <v>0</v>
      </c>
      <c r="CO55" s="278">
        <f t="shared" si="137"/>
        <v>0.66457945659229267</v>
      </c>
      <c r="CP55" s="278">
        <f t="shared" si="138"/>
        <v>3.1681410322449683</v>
      </c>
      <c r="CQ55" s="278">
        <f t="shared" si="139"/>
        <v>0.58881572876332622</v>
      </c>
      <c r="CR55" s="278">
        <f t="shared" si="140"/>
        <v>2.2056192728724985E-2</v>
      </c>
      <c r="CS55" s="278">
        <f t="shared" si="141"/>
        <v>5.0000000000000009</v>
      </c>
      <c r="CT55" s="278"/>
      <c r="CU55" s="278">
        <f t="shared" si="142"/>
        <v>1.8785952495985303</v>
      </c>
      <c r="CV55" s="278">
        <f t="shared" si="143"/>
        <v>0.1214047504014697</v>
      </c>
      <c r="CW55" s="278">
        <f t="shared" si="144"/>
        <v>2</v>
      </c>
      <c r="CX55" s="278"/>
      <c r="CY55" s="278">
        <f t="shared" si="145"/>
        <v>0.53774509380279945</v>
      </c>
      <c r="CZ55" s="278">
        <f t="shared" si="146"/>
        <v>0.11996273608983928</v>
      </c>
      <c r="DA55" s="278">
        <f t="shared" si="147"/>
        <v>0.65770782989263876</v>
      </c>
      <c r="DB55" s="278"/>
      <c r="DC55" s="278">
        <f t="shared" si="148"/>
        <v>2</v>
      </c>
      <c r="DD55" s="278">
        <f t="shared" si="149"/>
        <v>0</v>
      </c>
      <c r="DE55" s="278">
        <f t="shared" si="150"/>
        <v>0</v>
      </c>
      <c r="DF55" s="278">
        <f t="shared" si="151"/>
        <v>2</v>
      </c>
      <c r="DG55" s="283">
        <f t="shared" si="113"/>
        <v>45.335420543407707</v>
      </c>
      <c r="DH55" s="283"/>
      <c r="DI55" s="277">
        <f t="shared" si="152"/>
        <v>0.84327322186021136</v>
      </c>
      <c r="DJ55" s="277">
        <f t="shared" si="153"/>
        <v>0.71652495339373423</v>
      </c>
      <c r="DK55" s="277">
        <f t="shared" si="154"/>
        <v>0.13468774228771357</v>
      </c>
      <c r="DL55" s="278">
        <f t="shared" si="155"/>
        <v>2.3136977154248464</v>
      </c>
      <c r="DM55" s="367"/>
    </row>
    <row r="56" spans="1:117" s="142" customFormat="1" x14ac:dyDescent="0.25">
      <c r="A56" s="253" t="s">
        <v>535</v>
      </c>
      <c r="B56" s="322">
        <v>56</v>
      </c>
      <c r="C56" s="249">
        <v>950</v>
      </c>
      <c r="D56" s="249">
        <v>500</v>
      </c>
      <c r="E56" s="254">
        <v>6.4715109261268111</v>
      </c>
      <c r="F56" s="254">
        <v>2.4730871460977557</v>
      </c>
      <c r="G56" s="254">
        <v>-8.4499999999999993</v>
      </c>
      <c r="H56" s="254"/>
      <c r="I56" s="234">
        <v>42.97</v>
      </c>
      <c r="J56" s="141">
        <v>2.08</v>
      </c>
      <c r="K56" s="141">
        <v>12.3</v>
      </c>
      <c r="L56" s="141"/>
      <c r="M56" s="141">
        <v>10.17</v>
      </c>
      <c r="N56" s="141">
        <v>0.32</v>
      </c>
      <c r="O56" s="141">
        <v>15.09</v>
      </c>
      <c r="P56" s="141">
        <v>11.85</v>
      </c>
      <c r="Q56" s="141">
        <v>2.13</v>
      </c>
      <c r="R56" s="141">
        <v>0.7</v>
      </c>
      <c r="S56" s="141"/>
      <c r="T56" s="141"/>
      <c r="U56" s="276">
        <f t="shared" si="104"/>
        <v>97.609999999999985</v>
      </c>
      <c r="V56" s="277">
        <f>I56/stab.data!$U$7</f>
        <v>0.71516543505758601</v>
      </c>
      <c r="W56" s="277">
        <f>J56/stab.data!$U$8</f>
        <v>2.6033192320208266E-2</v>
      </c>
      <c r="X56" s="277">
        <f>K56*2/stab.data!$U$9</f>
        <v>0.2412687203930915</v>
      </c>
      <c r="Y56" s="277">
        <f>L56*2/stab.data!$U$10</f>
        <v>0</v>
      </c>
      <c r="Z56" s="277">
        <f>M56/stab.data!$U$11</f>
        <v>0.14155276563761376</v>
      </c>
      <c r="AA56" s="277">
        <f>N56/stab.data!$U$12</f>
        <v>4.5110450117710086E-3</v>
      </c>
      <c r="AB56" s="277">
        <f>O56/stab.data!$U$13</f>
        <v>0.37440452560539894</v>
      </c>
      <c r="AC56" s="277">
        <f>P56/stab.data!$U$14</f>
        <v>0.21130904616701437</v>
      </c>
      <c r="AD56" s="277">
        <f>Q56*2/stab.data!$U$15</f>
        <v>6.8732957937365877E-2</v>
      </c>
      <c r="AE56" s="277">
        <f>R56*2/stab.data!$U$16</f>
        <v>1.4862784648866713E-2</v>
      </c>
      <c r="AF56" s="277">
        <f>S56/stab.data!$U$17</f>
        <v>0</v>
      </c>
      <c r="AG56" s="277">
        <f>T56/stab.data!$U$18</f>
        <v>0</v>
      </c>
      <c r="AH56" s="277">
        <f t="shared" si="105"/>
        <v>1.5029356840256696</v>
      </c>
      <c r="AI56" s="277">
        <f t="shared" si="106"/>
        <v>0.13419918176620152</v>
      </c>
      <c r="AJ56" s="278">
        <f t="shared" si="107"/>
        <v>6.185993688596076</v>
      </c>
      <c r="AK56" s="278">
        <f t="shared" si="89"/>
        <v>0.22518029464587999</v>
      </c>
      <c r="AL56" s="278">
        <f t="shared" si="90"/>
        <v>2.0869112354222468</v>
      </c>
      <c r="AM56" s="278">
        <f t="shared" si="91"/>
        <v>0</v>
      </c>
      <c r="AN56" s="278">
        <f t="shared" si="92"/>
        <v>1.2243943455783628</v>
      </c>
      <c r="AO56" s="278">
        <f t="shared" si="93"/>
        <v>3.901935776516003E-2</v>
      </c>
      <c r="AP56" s="278">
        <f t="shared" si="94"/>
        <v>3.2385010779922743</v>
      </c>
      <c r="AQ56" s="278">
        <f t="shared" si="95"/>
        <v>1.8277679007615266</v>
      </c>
      <c r="AR56" s="278">
        <f t="shared" si="96"/>
        <v>0.59452208280290941</v>
      </c>
      <c r="AS56" s="278">
        <f t="shared" si="97"/>
        <v>0.12855919417504974</v>
      </c>
      <c r="AT56" s="278">
        <f t="shared" si="98"/>
        <v>0</v>
      </c>
      <c r="AU56" s="278">
        <f t="shared" si="99"/>
        <v>0</v>
      </c>
      <c r="AV56" s="277">
        <f t="shared" si="108"/>
        <v>15.550849177739487</v>
      </c>
      <c r="AW56" s="277">
        <f t="shared" si="116"/>
        <v>1.9653774329566447</v>
      </c>
      <c r="AX56" s="277">
        <f>IF(SUM(I56:T56)&lt;90," ",CO56*AH56*stab.data!$U$20/13/2)</f>
        <v>6.5735949464812826</v>
      </c>
      <c r="AY56" s="277">
        <f>IF(SUM(I56:T56)&lt;90," ",CQ56*AH56*stab.data!$U$11/13)</f>
        <v>4.2549953657389032</v>
      </c>
      <c r="AZ56" s="277">
        <f t="shared" si="109"/>
        <v>0</v>
      </c>
      <c r="BA56" s="279">
        <f t="shared" si="117"/>
        <v>100.23396774517681</v>
      </c>
      <c r="BB56" s="280">
        <f>IF(SUM(I56:T56)&lt;90," ",EXP('eq. coef.'!$C$104+'eq. coef.'!$C$105*'Amp-TB2 calc'!AJ56+'eq. coef.'!$C$106*'Amp-TB2 calc'!AK56+'eq. coef.'!$C$107*'Amp-TB2 calc'!AL56+'eq. coef.'!$C$108*'Amp-TB2 calc'!AN56+'eq. coef.'!$C$109*'Amp-TB2 calc'!AP56+'eq. coef.'!$C$110*'Amp-TB2 calc'!AQ56+'eq. coef.'!$C$111*'Amp-TB2 calc'!AR56+'eq. coef.'!$C$112*'Amp-TB2 calc'!AS56))</f>
        <v>529.0570713863525</v>
      </c>
      <c r="BC56" s="281">
        <f>IF(SUM(I56:T56)&lt;90," ",EXP('eq. coef.'!$C$176+'eq. coef.'!$C$177*'Amp-TB2 calc'!AJ56+'eq. coef.'!$C$178*'Amp-TB2 calc'!AK56+'eq. coef.'!$C$179*'Amp-TB2 calc'!AL56+'eq. coef.'!$C$180*'Amp-TB2 calc'!AN56+'eq. coef.'!$C$181*'Amp-TB2 calc'!AP56+'eq. coef.'!$C$182*'Amp-TB2 calc'!AQ56+'eq. coef.'!$C$183*'Amp-TB2 calc'!AR56+'eq. coef.'!$C$184*'Amp-TB2 calc'!AS56))</f>
        <v>404.08210942327696</v>
      </c>
      <c r="BD56" s="281">
        <f>IF(SUM(I56:T56)&lt;90," ",('eq. coef.'!$C$234+'eq. coef.'!$C$235*'Amp-TB2 calc'!AJ56+'eq. coef.'!$C$236*'Amp-TB2 calc'!AK56+'eq. coef.'!$C$237*'Amp-TB2 calc'!AL56+'eq. coef.'!$C$238*'Amp-TB2 calc'!AN56+'eq. coef.'!$C$239*'Amp-TB2 calc'!AP56+'eq. coef.'!$C$240*'Amp-TB2 calc'!AQ56+'eq. coef.'!$C$241*'Amp-TB2 calc'!AR56+'eq. coef.'!$C$242*'Amp-TB2 calc'!AS56))</f>
        <v>445.42706758030374</v>
      </c>
      <c r="BE56" s="281">
        <f>IF(SUM(I56:T56)&lt;90," ",('eq. coef.'!$C$270+'eq. coef.'!$C$271*'Amp-TB2 calc'!AJ56+'eq. coef.'!$C$272*'Amp-TB2 calc'!AK56+'eq. coef.'!$C$273*'Amp-TB2 calc'!AL56+'eq. coef.'!$C$274*'Amp-TB2 calc'!AN56+'eq. coef.'!$C$275*'Amp-TB2 calc'!AP56+'eq. coef.'!$C$276*'Amp-TB2 calc'!AQ56+'eq. coef.'!$C$277*'Amp-TB2 calc'!AR56+'eq. coef.'!$C$278*'Amp-TB2 calc'!AS56))</f>
        <v>513.41471499233808</v>
      </c>
      <c r="BF56" s="281">
        <f>IF(SUM(I56:T56)&lt;90," ",EXP('eq. coef.'!$C$328+'eq. coef.'!$C$329*'Amp-TB2 calc'!AJ56+'eq. coef.'!$C$330*'Amp-TB2 calc'!AK56+'eq. coef.'!$C$331*'Amp-TB2 calc'!AL56+'eq. coef.'!$C$332*'Amp-TB2 calc'!AN56+'eq. coef.'!$C$333*'Amp-TB2 calc'!AP56+'eq. coef.'!$C$334*'Amp-TB2 calc'!AQ56+'eq. coef.'!$C$335*'Amp-TB2 calc'!AR56+'eq. coef.'!$C$336*'Amp-TB2 calc'!AS56))</f>
        <v>809.08455352925057</v>
      </c>
      <c r="BG56" s="282" t="str">
        <f t="shared" si="56"/>
        <v>ok</v>
      </c>
      <c r="BH56" s="385" t="str">
        <f t="shared" si="57"/>
        <v>ok</v>
      </c>
      <c r="BI56" s="385" t="str">
        <f t="shared" si="58"/>
        <v>ok</v>
      </c>
      <c r="BJ56" s="281">
        <f t="shared" si="118"/>
        <v>21.870666352892794</v>
      </c>
      <c r="BK56" s="283">
        <f t="shared" si="119"/>
        <v>-0.52929541497122046</v>
      </c>
      <c r="BL56" s="281">
        <f t="shared" si="120"/>
        <v>109.33260556906112</v>
      </c>
      <c r="BM56" s="284" t="str">
        <f t="shared" si="121"/>
        <v>OK</v>
      </c>
      <c r="BN56" s="285">
        <f>IF(SUM(I56:T56)&lt;90," ",'eq. coef.'!$C$360+'eq. coef.'!$C$361*'Amp-TB2 calc'!AJ56+'eq. coef.'!$C$362*'Amp-TB2 calc'!AK56+'eq. coef.'!$C$363*'Amp-TB2 calc'!AL56+'eq. coef.'!$C$364*'Amp-TB2 calc'!AN56+'eq. coef.'!$C$365*'Amp-TB2 calc'!AP56+'eq. coef.'!$C$366*'Amp-TB2 calc'!AQ56+'eq. coef.'!$C$367*'Amp-TB2 calc'!AR56+'eq. coef.'!$C$368*'Amp-TB2 calc'!AS56+'eq. coef.'!$C$369*LN(BQ56))</f>
        <v>943.27076826575717</v>
      </c>
      <c r="BO56" s="286">
        <f t="shared" si="122"/>
        <v>-6.7292317342428305</v>
      </c>
      <c r="BP56" s="286">
        <f t="shared" si="110"/>
        <v>45.282559733140772</v>
      </c>
      <c r="BQ56" s="287">
        <f t="shared" si="123"/>
        <v>424.75458850179035</v>
      </c>
      <c r="BR56" s="281" t="str">
        <f t="shared" si="124"/>
        <v>P1b_c</v>
      </c>
      <c r="BS56" s="283">
        <f t="shared" si="125"/>
        <v>-15.049082299641929</v>
      </c>
      <c r="BT56" s="283">
        <f t="shared" si="111"/>
        <v>15.049082299641929</v>
      </c>
      <c r="BU56" s="283">
        <f t="shared" si="112"/>
        <v>226.47487806139603</v>
      </c>
      <c r="BV56" s="281">
        <f t="shared" si="126"/>
        <v>-75.245411498209648</v>
      </c>
      <c r="BW56" s="288"/>
      <c r="BX56" s="289">
        <f>IF(SUM(I56:T56)&lt;90," ",'eq. coef.'!$B$1128*'Amp-TB2 calc'!CH56+'eq. coef.'!$B$1129*'Amp-TB2 calc'!CL56+'eq. coef.'!$B$1130*'Amp-TB2 calc'!CM56+'eq. coef.'!$B$1131*'Amp-TB2 calc'!CO56+'eq. coef.'!$B$1132*'Amp-TB2 calc'!CP56+'eq. coef.'!$B$1133*'Amp-TB2 calc'!CQ56+'eq. coef.'!$B$1134*'Amp-TB2 calc'!CR56+'eq. coef.'!$B$1135*'Amp-TB2 calc'!CU56+'eq. coef.'!$B$1135*'Amp-TB2 calc'!CY56+'eq. coef.'!$B$1137*'Amp-TB2 calc'!CZ56)</f>
        <v>2.8782770579127517</v>
      </c>
      <c r="BY56" s="290">
        <f t="shared" si="158"/>
        <v>0.40518991181499597</v>
      </c>
      <c r="BZ56" s="291">
        <f t="shared" si="159"/>
        <v>0.16417886463664422</v>
      </c>
      <c r="CA56" s="290">
        <f t="shared" si="127"/>
        <v>-8.1825550039014168</v>
      </c>
      <c r="CB56" s="289">
        <f>IF(SUM(I56:T56)&lt;90," ",EXP('eq. coef.'!$B$1156*'Amp-TB2 calc'!CH56+'eq. coef.'!$B$1157*'Amp-TB2 calc'!CL56+'eq. coef.'!$B$1158*'Amp-TB2 calc'!CM56+'eq. coef.'!$B$1159*'Amp-TB2 calc'!CO56+'eq. coef.'!$B$1160*'Amp-TB2 calc'!CP56+'eq. coef.'!$B$1161*'Amp-TB2 calc'!CQ56+'eq. coef.'!$B$1162*'Amp-TB2 calc'!CR56+'eq. coef.'!$B$1163*'Amp-TB2 calc'!CU56+'eq. coef.'!$B$1164*'Amp-TB2 calc'!CY56+'eq. coef.'!$B$1165*'Amp-TB2 calc'!CZ56))</f>
        <v>5.8921420617979603</v>
      </c>
      <c r="CC56" s="283">
        <f t="shared" si="156"/>
        <v>-0.57936886432885082</v>
      </c>
      <c r="CD56" s="283">
        <f t="shared" si="157"/>
        <v>80.149151110644567</v>
      </c>
      <c r="CE56" s="282" t="str">
        <f t="shared" si="128"/>
        <v>calc-alkaline</v>
      </c>
      <c r="CF56" s="282" t="str">
        <f t="shared" si="129"/>
        <v>Mg-hastingsite</v>
      </c>
      <c r="CG56" s="278">
        <f t="shared" si="130"/>
        <v>6.185993688596076</v>
      </c>
      <c r="CH56" s="278">
        <f t="shared" si="131"/>
        <v>1.814006311403924</v>
      </c>
      <c r="CI56" s="278">
        <f t="shared" si="132"/>
        <v>0</v>
      </c>
      <c r="CJ56" s="278">
        <f t="shared" si="133"/>
        <v>8</v>
      </c>
      <c r="CK56" s="278"/>
      <c r="CL56" s="278">
        <f t="shared" si="134"/>
        <v>0.27290492401832278</v>
      </c>
      <c r="CM56" s="278">
        <f t="shared" si="135"/>
        <v>0.22518029464587999</v>
      </c>
      <c r="CN56" s="278">
        <f t="shared" si="136"/>
        <v>0</v>
      </c>
      <c r="CO56" s="278">
        <f t="shared" si="137"/>
        <v>0.71212371959283161</v>
      </c>
      <c r="CP56" s="278">
        <f t="shared" si="138"/>
        <v>3.2385010779922743</v>
      </c>
      <c r="CQ56" s="278">
        <f t="shared" si="139"/>
        <v>0.51227062598553119</v>
      </c>
      <c r="CR56" s="278">
        <f t="shared" si="140"/>
        <v>3.901935776516003E-2</v>
      </c>
      <c r="CS56" s="278">
        <f t="shared" si="141"/>
        <v>5</v>
      </c>
      <c r="CT56" s="278"/>
      <c r="CU56" s="278">
        <f t="shared" si="142"/>
        <v>1.8277679007615266</v>
      </c>
      <c r="CV56" s="278">
        <f t="shared" si="143"/>
        <v>0.17223209923847338</v>
      </c>
      <c r="CW56" s="278">
        <f t="shared" si="144"/>
        <v>2</v>
      </c>
      <c r="CX56" s="278"/>
      <c r="CY56" s="278">
        <f t="shared" si="145"/>
        <v>0.42228998356443603</v>
      </c>
      <c r="CZ56" s="278">
        <f t="shared" si="146"/>
        <v>0.12855919417504974</v>
      </c>
      <c r="DA56" s="278">
        <f t="shared" si="147"/>
        <v>0.55084917773948572</v>
      </c>
      <c r="DB56" s="278"/>
      <c r="DC56" s="278">
        <f t="shared" si="148"/>
        <v>2</v>
      </c>
      <c r="DD56" s="278">
        <f t="shared" si="149"/>
        <v>0</v>
      </c>
      <c r="DE56" s="278">
        <f t="shared" si="150"/>
        <v>0</v>
      </c>
      <c r="DF56" s="278">
        <f t="shared" si="151"/>
        <v>2</v>
      </c>
      <c r="DG56" s="283">
        <f t="shared" si="113"/>
        <v>45.287876280407168</v>
      </c>
      <c r="DH56" s="283"/>
      <c r="DI56" s="277">
        <f t="shared" si="152"/>
        <v>0.86342260568878326</v>
      </c>
      <c r="DJ56" s="277">
        <f t="shared" si="153"/>
        <v>0.72565022717947547</v>
      </c>
      <c r="DK56" s="277">
        <f t="shared" si="154"/>
        <v>0.1307697804229348</v>
      </c>
      <c r="DL56" s="278">
        <f t="shared" si="155"/>
        <v>2.0869112354222468</v>
      </c>
      <c r="DM56" s="367"/>
    </row>
    <row r="57" spans="1:117" s="142" customFormat="1" x14ac:dyDescent="0.25">
      <c r="A57" s="253" t="s">
        <v>535</v>
      </c>
      <c r="B57" s="249">
        <v>98</v>
      </c>
      <c r="C57" s="249">
        <v>960</v>
      </c>
      <c r="D57" s="249">
        <v>500.3</v>
      </c>
      <c r="E57" s="254">
        <v>6.93</v>
      </c>
      <c r="F57" s="254">
        <v>-0.68720423161252242</v>
      </c>
      <c r="G57" s="254">
        <v>-11.45</v>
      </c>
      <c r="H57" s="254"/>
      <c r="I57" s="234">
        <v>40.130000000000003</v>
      </c>
      <c r="J57" s="141">
        <v>4</v>
      </c>
      <c r="K57" s="141">
        <v>13.61</v>
      </c>
      <c r="L57" s="141"/>
      <c r="M57" s="141">
        <v>13.89</v>
      </c>
      <c r="N57" s="141">
        <v>0.14000000000000001</v>
      </c>
      <c r="O57" s="141">
        <v>11.13</v>
      </c>
      <c r="P57" s="141">
        <v>11.6</v>
      </c>
      <c r="Q57" s="141">
        <v>2.46</v>
      </c>
      <c r="R57" s="141">
        <v>0.71</v>
      </c>
      <c r="S57" s="141"/>
      <c r="T57" s="141"/>
      <c r="U57" s="276">
        <f t="shared" si="104"/>
        <v>97.669999999999973</v>
      </c>
      <c r="V57" s="277">
        <f>I57/stab.data!$U$7</f>
        <v>0.66789827574728711</v>
      </c>
      <c r="W57" s="277">
        <f>J57/stab.data!$U$8</f>
        <v>5.0063831385015897E-2</v>
      </c>
      <c r="X57" s="277">
        <f>K57*2/stab.data!$U$9</f>
        <v>0.26696481988211179</v>
      </c>
      <c r="Y57" s="277">
        <f>L57*2/stab.data!$U$10</f>
        <v>0</v>
      </c>
      <c r="Z57" s="277">
        <f>M57/stab.data!$U$11</f>
        <v>0.19333017843721292</v>
      </c>
      <c r="AA57" s="277">
        <f>N57/stab.data!$U$12</f>
        <v>1.9735821926498164E-3</v>
      </c>
      <c r="AB57" s="277">
        <f>O57/stab.data!$U$13</f>
        <v>0.27615125049622868</v>
      </c>
      <c r="AC57" s="277">
        <f>P57/stab.data!$U$14</f>
        <v>0.20685104941243601</v>
      </c>
      <c r="AD57" s="277">
        <f>Q57*2/stab.data!$U$15</f>
        <v>7.9381726068507075E-2</v>
      </c>
      <c r="AE57" s="277">
        <f>R57*2/stab.data!$U$16</f>
        <v>1.5075110143850523E-2</v>
      </c>
      <c r="AF57" s="277">
        <f>S57/stab.data!$U$17</f>
        <v>0</v>
      </c>
      <c r="AG57" s="277">
        <f>T57/stab.data!$U$18</f>
        <v>0</v>
      </c>
      <c r="AH57" s="277">
        <f t="shared" si="105"/>
        <v>1.4563819381405063</v>
      </c>
      <c r="AI57" s="277">
        <f t="shared" si="106"/>
        <v>0.15188391960432659</v>
      </c>
      <c r="AJ57" s="278">
        <f t="shared" si="107"/>
        <v>5.9618135581938665</v>
      </c>
      <c r="AK57" s="278">
        <f t="shared" si="89"/>
        <v>0.44688126854702653</v>
      </c>
      <c r="AL57" s="278">
        <f t="shared" si="90"/>
        <v>2.3829893571040897</v>
      </c>
      <c r="AM57" s="278">
        <f t="shared" si="91"/>
        <v>0</v>
      </c>
      <c r="AN57" s="278">
        <f t="shared" si="92"/>
        <v>1.7257096190664891</v>
      </c>
      <c r="AO57" s="278">
        <f t="shared" si="93"/>
        <v>1.7616648375360696E-2</v>
      </c>
      <c r="AP57" s="278">
        <f t="shared" si="94"/>
        <v>2.4649895487131661</v>
      </c>
      <c r="AQ57" s="278">
        <f t="shared" si="95"/>
        <v>1.8464000218205381</v>
      </c>
      <c r="AR57" s="278">
        <f t="shared" si="96"/>
        <v>0.70857953663459405</v>
      </c>
      <c r="AS57" s="278">
        <f t="shared" si="97"/>
        <v>0.13456389889061485</v>
      </c>
      <c r="AT57" s="278">
        <f t="shared" si="98"/>
        <v>0</v>
      </c>
      <c r="AU57" s="278">
        <f t="shared" si="99"/>
        <v>0</v>
      </c>
      <c r="AV57" s="277">
        <f t="shared" si="108"/>
        <v>15.689543457345746</v>
      </c>
      <c r="AW57" s="277">
        <f t="shared" si="116"/>
        <v>1.9044994575683545</v>
      </c>
      <c r="AX57" s="277">
        <f>IF(SUM(I57:T57)&lt;90," ",CO57*AH57*stab.data!$U$20/13/2)</f>
        <v>2.358606363904415</v>
      </c>
      <c r="AY57" s="277">
        <f>IF(SUM(I57:T57)&lt;90," ",CQ57*AH57*stab.data!$U$11/13)</f>
        <v>11.76769588992396</v>
      </c>
      <c r="AZ57" s="277">
        <f t="shared" si="109"/>
        <v>0</v>
      </c>
      <c r="BA57" s="279">
        <f t="shared" si="117"/>
        <v>99.810801711396692</v>
      </c>
      <c r="BB57" s="280">
        <f>IF(SUM(I57:T57)&lt;90," ",EXP('eq. coef.'!$C$104+'eq. coef.'!$C$105*'Amp-TB2 calc'!AJ57+'eq. coef.'!$C$106*'Amp-TB2 calc'!AK57+'eq. coef.'!$C$107*'Amp-TB2 calc'!AL57+'eq. coef.'!$C$108*'Amp-TB2 calc'!AN57+'eq. coef.'!$C$109*'Amp-TB2 calc'!AP57+'eq. coef.'!$C$110*'Amp-TB2 calc'!AQ57+'eq. coef.'!$C$111*'Amp-TB2 calc'!AR57+'eq. coef.'!$C$112*'Amp-TB2 calc'!AS57))</f>
        <v>493.56739876068173</v>
      </c>
      <c r="BC57" s="281">
        <f>IF(SUM(I57:T57)&lt;90," ",EXP('eq. coef.'!$C$176+'eq. coef.'!$C$177*'Amp-TB2 calc'!AJ57+'eq. coef.'!$C$178*'Amp-TB2 calc'!AK57+'eq. coef.'!$C$179*'Amp-TB2 calc'!AL57+'eq. coef.'!$C$180*'Amp-TB2 calc'!AN57+'eq. coef.'!$C$181*'Amp-TB2 calc'!AP57+'eq. coef.'!$C$182*'Amp-TB2 calc'!AQ57+'eq. coef.'!$C$183*'Amp-TB2 calc'!AR57+'eq. coef.'!$C$184*'Amp-TB2 calc'!AS57))</f>
        <v>485.19175378971499</v>
      </c>
      <c r="BD57" s="281">
        <f>IF(SUM(I57:T57)&lt;90," ",('eq. coef.'!$C$234+'eq. coef.'!$C$235*'Amp-TB2 calc'!AJ57+'eq. coef.'!$C$236*'Amp-TB2 calc'!AK57+'eq. coef.'!$C$237*'Amp-TB2 calc'!AL57+'eq. coef.'!$C$238*'Amp-TB2 calc'!AN57+'eq. coef.'!$C$239*'Amp-TB2 calc'!AP57+'eq. coef.'!$C$240*'Amp-TB2 calc'!AQ57+'eq. coef.'!$C$241*'Amp-TB2 calc'!AR57+'eq. coef.'!$C$242*'Amp-TB2 calc'!AS57))</f>
        <v>479.03318282167936</v>
      </c>
      <c r="BE57" s="281">
        <f>IF(SUM(I57:T57)&lt;90," ",('eq. coef.'!$C$270+'eq. coef.'!$C$271*'Amp-TB2 calc'!AJ57+'eq. coef.'!$C$272*'Amp-TB2 calc'!AK57+'eq. coef.'!$C$273*'Amp-TB2 calc'!AL57+'eq. coef.'!$C$274*'Amp-TB2 calc'!AN57+'eq. coef.'!$C$275*'Amp-TB2 calc'!AP57+'eq. coef.'!$C$276*'Amp-TB2 calc'!AQ57+'eq. coef.'!$C$277*'Amp-TB2 calc'!AR57+'eq. coef.'!$C$278*'Amp-TB2 calc'!AS57))</f>
        <v>571.65015747718621</v>
      </c>
      <c r="BF57" s="281">
        <f>IF(SUM(I57:T57)&lt;90," ",EXP('eq. coef.'!$C$328+'eq. coef.'!$C$329*'Amp-TB2 calc'!AJ57+'eq. coef.'!$C$330*'Amp-TB2 calc'!AK57+'eq. coef.'!$C$331*'Amp-TB2 calc'!AL57+'eq. coef.'!$C$332*'Amp-TB2 calc'!AN57+'eq. coef.'!$C$333*'Amp-TB2 calc'!AP57+'eq. coef.'!$C$334*'Amp-TB2 calc'!AQ57+'eq. coef.'!$C$335*'Amp-TB2 calc'!AR57+'eq. coef.'!$C$336*'Amp-TB2 calc'!AS57))</f>
        <v>841.33747195900287</v>
      </c>
      <c r="BG57" s="282" t="str">
        <f t="shared" si="56"/>
        <v>ok</v>
      </c>
      <c r="BH57" s="385" t="str">
        <f t="shared" si="57"/>
        <v>ok</v>
      </c>
      <c r="BI57" s="385" t="str">
        <f t="shared" si="58"/>
        <v>ok</v>
      </c>
      <c r="BJ57" s="281">
        <f t="shared" si="118"/>
        <v>2.3480920005916719</v>
      </c>
      <c r="BK57" s="283">
        <f t="shared" si="119"/>
        <v>-0.704605032811225</v>
      </c>
      <c r="BL57" s="281">
        <f t="shared" si="120"/>
        <v>86.458403687471218</v>
      </c>
      <c r="BM57" s="284" t="str">
        <f t="shared" si="121"/>
        <v>OK</v>
      </c>
      <c r="BN57" s="285">
        <f>IF(SUM(I57:T57)&lt;90," ",'eq. coef.'!$C$360+'eq. coef.'!$C$361*'Amp-TB2 calc'!AJ57+'eq. coef.'!$C$362*'Amp-TB2 calc'!AK57+'eq. coef.'!$C$363*'Amp-TB2 calc'!AL57+'eq. coef.'!$C$364*'Amp-TB2 calc'!AN57+'eq. coef.'!$C$365*'Amp-TB2 calc'!AP57+'eq. coef.'!$C$366*'Amp-TB2 calc'!AQ57+'eq. coef.'!$C$367*'Amp-TB2 calc'!AR57+'eq. coef.'!$C$368*'Amp-TB2 calc'!AS57+'eq. coef.'!$C$369*LN(BQ57))</f>
        <v>964.97194634387995</v>
      </c>
      <c r="BO57" s="286">
        <f t="shared" si="122"/>
        <v>4.9719463438799494</v>
      </c>
      <c r="BP57" s="286">
        <f t="shared" si="110"/>
        <v>24.720250446421197</v>
      </c>
      <c r="BQ57" s="287">
        <f t="shared" si="123"/>
        <v>482.11246830569718</v>
      </c>
      <c r="BR57" s="281" t="str">
        <f t="shared" si="124"/>
        <v>P1b_c</v>
      </c>
      <c r="BS57" s="283">
        <f t="shared" si="125"/>
        <v>-3.6353251437743022</v>
      </c>
      <c r="BT57" s="283">
        <f t="shared" si="111"/>
        <v>3.6353251437743022</v>
      </c>
      <c r="BU57" s="283">
        <f t="shared" si="112"/>
        <v>13.21558890095765</v>
      </c>
      <c r="BV57" s="281">
        <f t="shared" si="126"/>
        <v>-18.187531694302834</v>
      </c>
      <c r="BW57" s="288"/>
      <c r="BX57" s="289">
        <f>IF(SUM(I57:T57)&lt;90," ",'eq. coef.'!$B$1128*'Amp-TB2 calc'!CH57+'eq. coef.'!$B$1129*'Amp-TB2 calc'!CL57+'eq. coef.'!$B$1130*'Amp-TB2 calc'!CM57+'eq. coef.'!$B$1131*'Amp-TB2 calc'!CO57+'eq. coef.'!$B$1132*'Amp-TB2 calc'!CP57+'eq. coef.'!$B$1133*'Amp-TB2 calc'!CQ57+'eq. coef.'!$B$1134*'Amp-TB2 calc'!CR57+'eq. coef.'!$B$1135*'Amp-TB2 calc'!CU57+'eq. coef.'!$B$1135*'Amp-TB2 calc'!CY57+'eq. coef.'!$B$1137*'Amp-TB2 calc'!CZ57)</f>
        <v>-0.4418449816487624</v>
      </c>
      <c r="BY57" s="290">
        <f t="shared" si="158"/>
        <v>0.24535924996376002</v>
      </c>
      <c r="BZ57" s="291">
        <f t="shared" si="159"/>
        <v>6.0201161542778873E-2</v>
      </c>
      <c r="CA57" s="290">
        <f t="shared" si="127"/>
        <v>-11.132733588212991</v>
      </c>
      <c r="CB57" s="289">
        <f>IF(SUM(I57:T57)&lt;90," ",EXP('eq. coef.'!$B$1156*'Amp-TB2 calc'!CH57+'eq. coef.'!$B$1157*'Amp-TB2 calc'!CL57+'eq. coef.'!$B$1158*'Amp-TB2 calc'!CM57+'eq. coef.'!$B$1159*'Amp-TB2 calc'!CO57+'eq. coef.'!$B$1160*'Amp-TB2 calc'!CP57+'eq. coef.'!$B$1161*'Amp-TB2 calc'!CQ57+'eq. coef.'!$B$1162*'Amp-TB2 calc'!CR57+'eq. coef.'!$B$1163*'Amp-TB2 calc'!CU57+'eq. coef.'!$B$1164*'Amp-TB2 calc'!CY57+'eq. coef.'!$B$1165*'Amp-TB2 calc'!CZ57))</f>
        <v>5.8835414362073344</v>
      </c>
      <c r="CC57" s="283">
        <f t="shared" si="156"/>
        <v>-1.0464585637926653</v>
      </c>
      <c r="CD57" s="283">
        <f t="shared" si="157"/>
        <v>228.02244788328716</v>
      </c>
      <c r="CE57" s="282" t="str">
        <f t="shared" si="128"/>
        <v>calc-alkaline</v>
      </c>
      <c r="CF57" s="282" t="str">
        <f t="shared" si="129"/>
        <v>Pargasite</v>
      </c>
      <c r="CG57" s="278">
        <f t="shared" si="130"/>
        <v>5.9618135581938665</v>
      </c>
      <c r="CH57" s="278">
        <f t="shared" si="131"/>
        <v>2.0381864418061335</v>
      </c>
      <c r="CI57" s="278">
        <f t="shared" si="132"/>
        <v>0</v>
      </c>
      <c r="CJ57" s="278">
        <f t="shared" si="133"/>
        <v>8</v>
      </c>
      <c r="CK57" s="278"/>
      <c r="CL57" s="278">
        <f t="shared" si="134"/>
        <v>0.34480291529795615</v>
      </c>
      <c r="CM57" s="278">
        <f t="shared" si="135"/>
        <v>0.44688126854702653</v>
      </c>
      <c r="CN57" s="278">
        <f t="shared" si="136"/>
        <v>0</v>
      </c>
      <c r="CO57" s="278">
        <f t="shared" si="137"/>
        <v>0.26367751024784525</v>
      </c>
      <c r="CP57" s="278">
        <f t="shared" si="138"/>
        <v>2.4649895487131661</v>
      </c>
      <c r="CQ57" s="278">
        <f t="shared" si="139"/>
        <v>1.4620321088186439</v>
      </c>
      <c r="CR57" s="278">
        <f t="shared" si="140"/>
        <v>1.7616648375360696E-2</v>
      </c>
      <c r="CS57" s="278">
        <f t="shared" si="141"/>
        <v>4.9999999999999982</v>
      </c>
      <c r="CT57" s="278"/>
      <c r="CU57" s="278">
        <f t="shared" si="142"/>
        <v>1.8464000218205381</v>
      </c>
      <c r="CV57" s="278">
        <f t="shared" si="143"/>
        <v>0.15359997817946192</v>
      </c>
      <c r="CW57" s="278">
        <f t="shared" si="144"/>
        <v>2</v>
      </c>
      <c r="CX57" s="278"/>
      <c r="CY57" s="278">
        <f t="shared" si="145"/>
        <v>0.55497955845513214</v>
      </c>
      <c r="CZ57" s="278">
        <f t="shared" si="146"/>
        <v>0.13456389889061485</v>
      </c>
      <c r="DA57" s="278">
        <f t="shared" si="147"/>
        <v>0.68954345734574696</v>
      </c>
      <c r="DB57" s="278"/>
      <c r="DC57" s="278">
        <f t="shared" si="148"/>
        <v>2</v>
      </c>
      <c r="DD57" s="278">
        <f t="shared" si="149"/>
        <v>0</v>
      </c>
      <c r="DE57" s="278">
        <f t="shared" si="150"/>
        <v>0</v>
      </c>
      <c r="DF57" s="278">
        <f t="shared" si="151"/>
        <v>2</v>
      </c>
      <c r="DG57" s="283">
        <f t="shared" si="113"/>
        <v>45.736322489752155</v>
      </c>
      <c r="DH57" s="283"/>
      <c r="DI57" s="277">
        <f t="shared" si="152"/>
        <v>0.62769950453047607</v>
      </c>
      <c r="DJ57" s="277">
        <f t="shared" si="153"/>
        <v>0.58820484363691117</v>
      </c>
      <c r="DK57" s="277">
        <f t="shared" si="154"/>
        <v>0.14469343485317759</v>
      </c>
      <c r="DL57" s="278">
        <f t="shared" si="155"/>
        <v>2.3829893571040897</v>
      </c>
      <c r="DM57" s="367"/>
    </row>
    <row r="58" spans="1:117" s="232" customFormat="1" x14ac:dyDescent="0.25">
      <c r="A58" s="253" t="s">
        <v>535</v>
      </c>
      <c r="B58" s="323">
        <v>83</v>
      </c>
      <c r="C58" s="256">
        <v>1040</v>
      </c>
      <c r="D58" s="256">
        <v>489.3</v>
      </c>
      <c r="E58" s="257">
        <v>2.84</v>
      </c>
      <c r="F58" s="257">
        <v>-1.6958366983641042</v>
      </c>
      <c r="G58" s="257">
        <v>-11.27</v>
      </c>
      <c r="H58" s="257"/>
      <c r="I58" s="234">
        <v>39.24</v>
      </c>
      <c r="J58" s="141">
        <v>5.96</v>
      </c>
      <c r="K58" s="141">
        <v>13.87</v>
      </c>
      <c r="L58" s="141"/>
      <c r="M58" s="141">
        <v>12.74</v>
      </c>
      <c r="N58" s="141">
        <v>0.1</v>
      </c>
      <c r="O58" s="141">
        <v>12.04</v>
      </c>
      <c r="P58" s="141">
        <v>10.95</v>
      </c>
      <c r="Q58" s="141">
        <v>2.31</v>
      </c>
      <c r="R58" s="141">
        <v>0.78</v>
      </c>
      <c r="S58" s="141"/>
      <c r="T58" s="141"/>
      <c r="U58" s="276">
        <f t="shared" si="104"/>
        <v>97.99</v>
      </c>
      <c r="V58" s="277">
        <f>I58/stab.data!$U$7</f>
        <v>0.65308568004793288</v>
      </c>
      <c r="W58" s="277">
        <f>J58/stab.data!$U$8</f>
        <v>7.4595108763673687E-2</v>
      </c>
      <c r="X58" s="277">
        <f>K58*2/stab.data!$U$9</f>
        <v>0.27206480909367303</v>
      </c>
      <c r="Y58" s="277">
        <f>L58*2/stab.data!$U$10</f>
        <v>0</v>
      </c>
      <c r="Z58" s="277">
        <f>M58/stab.data!$U$11</f>
        <v>0.17732372017927234</v>
      </c>
      <c r="AA58" s="277">
        <f>N58/stab.data!$U$12</f>
        <v>1.4097015661784403E-3</v>
      </c>
      <c r="AB58" s="277">
        <f>O58/stab.data!$U$13</f>
        <v>0.29872965462485107</v>
      </c>
      <c r="AC58" s="277">
        <f>P58/stab.data!$U$14</f>
        <v>0.19526025785053228</v>
      </c>
      <c r="AD58" s="277">
        <f>Q58*2/stab.data!$U$15</f>
        <v>7.4541376917988358E-2</v>
      </c>
      <c r="AE58" s="277">
        <f>R58*2/stab.data!$U$16</f>
        <v>1.6561388608737196E-2</v>
      </c>
      <c r="AF58" s="277">
        <f>S58/stab.data!$U$17</f>
        <v>0</v>
      </c>
      <c r="AG58" s="277">
        <f>T58/stab.data!$U$18</f>
        <v>0</v>
      </c>
      <c r="AH58" s="277">
        <f t="shared" si="105"/>
        <v>1.4772086742755814</v>
      </c>
      <c r="AI58" s="277">
        <f t="shared" si="106"/>
        <v>0.15426920802583058</v>
      </c>
      <c r="AJ58" s="278">
        <f t="shared" si="107"/>
        <v>5.7474031858001737</v>
      </c>
      <c r="AK58" s="278">
        <f t="shared" si="89"/>
        <v>0.65646542077294101</v>
      </c>
      <c r="AL58" s="278">
        <f t="shared" si="90"/>
        <v>2.3942741332413351</v>
      </c>
      <c r="AM58" s="278">
        <f t="shared" si="91"/>
        <v>0</v>
      </c>
      <c r="AN58" s="278">
        <f t="shared" si="92"/>
        <v>1.5605163999331422</v>
      </c>
      <c r="AO58" s="278">
        <f t="shared" si="93"/>
        <v>1.2405911689698679E-2</v>
      </c>
      <c r="AP58" s="278">
        <f t="shared" si="94"/>
        <v>2.6289349485627094</v>
      </c>
      <c r="AQ58" s="278">
        <f t="shared" si="95"/>
        <v>1.7183647755803593</v>
      </c>
      <c r="AR58" s="278">
        <f t="shared" si="96"/>
        <v>0.65599256002816386</v>
      </c>
      <c r="AS58" s="278">
        <f t="shared" si="97"/>
        <v>0.14574653917407102</v>
      </c>
      <c r="AT58" s="278">
        <f t="shared" si="98"/>
        <v>0</v>
      </c>
      <c r="AU58" s="278">
        <f t="shared" si="99"/>
        <v>0</v>
      </c>
      <c r="AV58" s="277">
        <f t="shared" si="108"/>
        <v>15.520103874782594</v>
      </c>
      <c r="AW58" s="277">
        <f t="shared" si="116"/>
        <v>1.9317344202065294</v>
      </c>
      <c r="AX58" s="277">
        <f>IF(SUM(I58:T58)&lt;90," ",CO58*AH58*stab.data!$U$20/13/2)</f>
        <v>5.0765019717710027</v>
      </c>
      <c r="AY58" s="277">
        <f>IF(SUM(I58:T58)&lt;90," ",CQ58*AH58*stab.data!$U$11/13)</f>
        <v>8.1720987323786609</v>
      </c>
      <c r="AZ58" s="277">
        <f t="shared" si="109"/>
        <v>0</v>
      </c>
      <c r="BA58" s="279">
        <f t="shared" si="117"/>
        <v>100.43033512435619</v>
      </c>
      <c r="BB58" s="280">
        <f>IF(SUM(I58:T58)&lt;90," ",EXP('eq. coef.'!$C$104+'eq. coef.'!$C$105*'Amp-TB2 calc'!AJ58+'eq. coef.'!$C$106*'Amp-TB2 calc'!AK58+'eq. coef.'!$C$107*'Amp-TB2 calc'!AL58+'eq. coef.'!$C$108*'Amp-TB2 calc'!AN58+'eq. coef.'!$C$109*'Amp-TB2 calc'!AP58+'eq. coef.'!$C$110*'Amp-TB2 calc'!AQ58+'eq. coef.'!$C$111*'Amp-TB2 calc'!AR58+'eq. coef.'!$C$112*'Amp-TB2 calc'!AS58))</f>
        <v>511.94837519716833</v>
      </c>
      <c r="BC58" s="281">
        <f>IF(SUM(I58:T58)&lt;90," ",EXP('eq. coef.'!$C$176+'eq. coef.'!$C$177*'Amp-TB2 calc'!AJ58+'eq. coef.'!$C$178*'Amp-TB2 calc'!AK58+'eq. coef.'!$C$179*'Amp-TB2 calc'!AL58+'eq. coef.'!$C$180*'Amp-TB2 calc'!AN58+'eq. coef.'!$C$181*'Amp-TB2 calc'!AP58+'eq. coef.'!$C$182*'Amp-TB2 calc'!AQ58+'eq. coef.'!$C$183*'Amp-TB2 calc'!AR58+'eq. coef.'!$C$184*'Amp-TB2 calc'!AS58))</f>
        <v>605.3517416541838</v>
      </c>
      <c r="BD58" s="281">
        <f>IF(SUM(I58:T58)&lt;90," ",('eq. coef.'!$C$234+'eq. coef.'!$C$235*'Amp-TB2 calc'!AJ58+'eq. coef.'!$C$236*'Amp-TB2 calc'!AK58+'eq. coef.'!$C$237*'Amp-TB2 calc'!AL58+'eq. coef.'!$C$238*'Amp-TB2 calc'!AN58+'eq. coef.'!$C$239*'Amp-TB2 calc'!AP58+'eq. coef.'!$C$240*'Amp-TB2 calc'!AQ58+'eq. coef.'!$C$241*'Amp-TB2 calc'!AR58+'eq. coef.'!$C$242*'Amp-TB2 calc'!AS58))</f>
        <v>557.84134252413673</v>
      </c>
      <c r="BE58" s="281">
        <f>IF(SUM(I58:T58)&lt;90," ",('eq. coef.'!$C$270+'eq. coef.'!$C$271*'Amp-TB2 calc'!AJ58+'eq. coef.'!$C$272*'Amp-TB2 calc'!AK58+'eq. coef.'!$C$273*'Amp-TB2 calc'!AL58+'eq. coef.'!$C$274*'Amp-TB2 calc'!AN58+'eq. coef.'!$C$275*'Amp-TB2 calc'!AP58+'eq. coef.'!$C$276*'Amp-TB2 calc'!AQ58+'eq. coef.'!$C$277*'Amp-TB2 calc'!AR58+'eq. coef.'!$C$278*'Amp-TB2 calc'!AS58))</f>
        <v>391.59288429879865</v>
      </c>
      <c r="BF58" s="281">
        <f>IF(SUM(I58:T58)&lt;90," ",EXP('eq. coef.'!$C$328+'eq. coef.'!$C$329*'Amp-TB2 calc'!AJ58+'eq. coef.'!$C$330*'Amp-TB2 calc'!AK58+'eq. coef.'!$C$331*'Amp-TB2 calc'!AL58+'eq. coef.'!$C$332*'Amp-TB2 calc'!AN58+'eq. coef.'!$C$333*'Amp-TB2 calc'!AP58+'eq. coef.'!$C$334*'Amp-TB2 calc'!AQ58+'eq. coef.'!$C$335*'Amp-TB2 calc'!AR58+'eq. coef.'!$C$336*'Amp-TB2 calc'!AS58))</f>
        <v>410.30740248387252</v>
      </c>
      <c r="BG58" s="282" t="str">
        <f t="shared" si="56"/>
        <v>ok</v>
      </c>
      <c r="BH58" s="385" t="str">
        <f t="shared" si="57"/>
        <v>ok</v>
      </c>
      <c r="BI58" s="385" t="str">
        <f t="shared" si="58"/>
        <v>ok</v>
      </c>
      <c r="BJ58" s="281">
        <f t="shared" si="118"/>
        <v>8.5798108855864239</v>
      </c>
      <c r="BK58" s="283">
        <f t="shared" si="119"/>
        <v>0.1985375433102029</v>
      </c>
      <c r="BL58" s="281">
        <f t="shared" si="120"/>
        <v>-213.75885735538515</v>
      </c>
      <c r="BM58" s="284" t="str">
        <f t="shared" si="121"/>
        <v>OK</v>
      </c>
      <c r="BN58" s="285">
        <f>IF(SUM(I58:T58)&lt;90," ",'eq. coef.'!$C$360+'eq. coef.'!$C$361*'Amp-TB2 calc'!AJ58+'eq. coef.'!$C$362*'Amp-TB2 calc'!AK58+'eq. coef.'!$C$363*'Amp-TB2 calc'!AL58+'eq. coef.'!$C$364*'Amp-TB2 calc'!AN58+'eq. coef.'!$C$365*'Amp-TB2 calc'!AP58+'eq. coef.'!$C$366*'Amp-TB2 calc'!AQ58+'eq. coef.'!$C$367*'Amp-TB2 calc'!AR58+'eq. coef.'!$C$368*'Amp-TB2 calc'!AS58+'eq. coef.'!$C$369*LN(BQ58))</f>
        <v>1042.1630839372356</v>
      </c>
      <c r="BO58" s="286">
        <f t="shared" si="122"/>
        <v>2.1630839372355695</v>
      </c>
      <c r="BP58" s="286">
        <f t="shared" si="110"/>
        <v>4.6789321195265332</v>
      </c>
      <c r="BQ58" s="287">
        <f t="shared" si="123"/>
        <v>557.84134252413673</v>
      </c>
      <c r="BR58" s="281" t="str">
        <f t="shared" si="124"/>
        <v>P1c</v>
      </c>
      <c r="BS58" s="283">
        <f t="shared" si="125"/>
        <v>14.008040573091503</v>
      </c>
      <c r="BT58" s="283">
        <f t="shared" si="111"/>
        <v>14.008040573091503</v>
      </c>
      <c r="BU58" s="283">
        <f t="shared" si="112"/>
        <v>196.22520069737772</v>
      </c>
      <c r="BV58" s="281">
        <f t="shared" si="126"/>
        <v>68.541342524136724</v>
      </c>
      <c r="BW58" s="288"/>
      <c r="BX58" s="289">
        <f>IF(SUM(I58:T58)&lt;90," ",'eq. coef.'!$B$1128*'Amp-TB2 calc'!CH58+'eq. coef.'!$B$1129*'Amp-TB2 calc'!CL58+'eq. coef.'!$B$1130*'Amp-TB2 calc'!CM58+'eq. coef.'!$B$1131*'Amp-TB2 calc'!CO58+'eq. coef.'!$B$1132*'Amp-TB2 calc'!CP58+'eq. coef.'!$B$1133*'Amp-TB2 calc'!CQ58+'eq. coef.'!$B$1134*'Amp-TB2 calc'!CR58+'eq. coef.'!$B$1135*'Amp-TB2 calc'!CU58+'eq. coef.'!$B$1135*'Amp-TB2 calc'!CY58+'eq. coef.'!$B$1137*'Amp-TB2 calc'!CZ58)</f>
        <v>-1.667713675292922</v>
      </c>
      <c r="BY58" s="290">
        <f t="shared" si="158"/>
        <v>2.8123023071182196E-2</v>
      </c>
      <c r="BZ58" s="291">
        <f t="shared" si="159"/>
        <v>7.9090442666224605E-4</v>
      </c>
      <c r="CA58" s="290">
        <f t="shared" si="127"/>
        <v>-11.187697799707877</v>
      </c>
      <c r="CB58" s="289">
        <f>IF(SUM(I58:T58)&lt;90," ",EXP('eq. coef.'!$B$1156*'Amp-TB2 calc'!CH58+'eq. coef.'!$B$1157*'Amp-TB2 calc'!CL58+'eq. coef.'!$B$1158*'Amp-TB2 calc'!CM58+'eq. coef.'!$B$1159*'Amp-TB2 calc'!CO58+'eq. coef.'!$B$1160*'Amp-TB2 calc'!CP58+'eq. coef.'!$B$1161*'Amp-TB2 calc'!CQ58+'eq. coef.'!$B$1162*'Amp-TB2 calc'!CR58+'eq. coef.'!$B$1163*'Amp-TB2 calc'!CU58+'eq. coef.'!$B$1164*'Amp-TB2 calc'!CY58+'eq. coef.'!$B$1165*'Amp-TB2 calc'!CZ58))</f>
        <v>3.3342589607456232</v>
      </c>
      <c r="CC58" s="283">
        <f t="shared" si="156"/>
        <v>0.49425896074562337</v>
      </c>
      <c r="CD58" s="283">
        <f t="shared" si="157"/>
        <v>302.88127390069394</v>
      </c>
      <c r="CE58" s="282" t="str">
        <f t="shared" si="128"/>
        <v>alkaline</v>
      </c>
      <c r="CF58" s="282" t="str">
        <f t="shared" si="129"/>
        <v>kaersutite</v>
      </c>
      <c r="CG58" s="278">
        <f t="shared" si="130"/>
        <v>5.7474031858001737</v>
      </c>
      <c r="CH58" s="278">
        <f t="shared" si="131"/>
        <v>2.2525968141998263</v>
      </c>
      <c r="CI58" s="278">
        <f t="shared" si="132"/>
        <v>0</v>
      </c>
      <c r="CJ58" s="278">
        <f t="shared" si="133"/>
        <v>8</v>
      </c>
      <c r="CK58" s="278"/>
      <c r="CL58" s="278">
        <f t="shared" si="134"/>
        <v>0.14167731904150882</v>
      </c>
      <c r="CM58" s="278">
        <f t="shared" si="135"/>
        <v>0.65646542077294101</v>
      </c>
      <c r="CN58" s="278">
        <f t="shared" si="136"/>
        <v>0</v>
      </c>
      <c r="CO58" s="278">
        <f t="shared" si="137"/>
        <v>0.5595200032494887</v>
      </c>
      <c r="CP58" s="278">
        <f t="shared" si="138"/>
        <v>2.6289349485627094</v>
      </c>
      <c r="CQ58" s="278">
        <f t="shared" si="139"/>
        <v>1.0009963966836535</v>
      </c>
      <c r="CR58" s="278">
        <f t="shared" si="140"/>
        <v>1.2405911689698679E-2</v>
      </c>
      <c r="CS58" s="278">
        <f t="shared" si="141"/>
        <v>5.0000000000000009</v>
      </c>
      <c r="CT58" s="278"/>
      <c r="CU58" s="278">
        <f t="shared" si="142"/>
        <v>1.7183647755803593</v>
      </c>
      <c r="CV58" s="278">
        <f t="shared" si="143"/>
        <v>0.28163522441964073</v>
      </c>
      <c r="CW58" s="278">
        <f t="shared" si="144"/>
        <v>2</v>
      </c>
      <c r="CX58" s="278"/>
      <c r="CY58" s="278">
        <f t="shared" si="145"/>
        <v>0.37435733560852313</v>
      </c>
      <c r="CZ58" s="278">
        <f t="shared" si="146"/>
        <v>0.14574653917407102</v>
      </c>
      <c r="DA58" s="278">
        <f t="shared" si="147"/>
        <v>0.52010387478259412</v>
      </c>
      <c r="DB58" s="278"/>
      <c r="DC58" s="278">
        <f t="shared" si="148"/>
        <v>2</v>
      </c>
      <c r="DD58" s="278">
        <f t="shared" si="149"/>
        <v>0</v>
      </c>
      <c r="DE58" s="278">
        <f t="shared" si="150"/>
        <v>0</v>
      </c>
      <c r="DF58" s="278">
        <f t="shared" si="151"/>
        <v>2</v>
      </c>
      <c r="DG58" s="283">
        <f t="shared" si="113"/>
        <v>45.440479996750511</v>
      </c>
      <c r="DH58" s="283"/>
      <c r="DI58" s="277">
        <f t="shared" si="152"/>
        <v>0.72423820136583983</v>
      </c>
      <c r="DJ58" s="277">
        <f t="shared" si="153"/>
        <v>0.62751294379073808</v>
      </c>
      <c r="DK58" s="277">
        <f t="shared" si="154"/>
        <v>5.9173390830442645E-2</v>
      </c>
      <c r="DL58" s="278">
        <f t="shared" si="155"/>
        <v>2.3942741332413351</v>
      </c>
      <c r="DM58" s="366"/>
    </row>
    <row r="59" spans="1:117" s="142" customFormat="1" x14ac:dyDescent="0.25">
      <c r="A59" s="253" t="s">
        <v>535</v>
      </c>
      <c r="B59" s="322">
        <v>100</v>
      </c>
      <c r="C59" s="249">
        <v>960</v>
      </c>
      <c r="D59" s="249">
        <v>500.3</v>
      </c>
      <c r="E59" s="254">
        <v>4.6799128726809158</v>
      </c>
      <c r="F59" s="254">
        <v>-1.947204231612524</v>
      </c>
      <c r="G59" s="254">
        <v>-12.71</v>
      </c>
      <c r="H59" s="254"/>
      <c r="I59" s="234">
        <v>40.53</v>
      </c>
      <c r="J59" s="141">
        <v>4.49</v>
      </c>
      <c r="K59" s="141">
        <v>12.8</v>
      </c>
      <c r="L59" s="141"/>
      <c r="M59" s="141">
        <v>16.920000000000002</v>
      </c>
      <c r="N59" s="141">
        <v>0.16</v>
      </c>
      <c r="O59" s="141">
        <v>9.7100000000000009</v>
      </c>
      <c r="P59" s="141">
        <v>10.36</v>
      </c>
      <c r="Q59" s="141">
        <v>2.27</v>
      </c>
      <c r="R59" s="141">
        <v>0.94</v>
      </c>
      <c r="S59" s="141"/>
      <c r="T59" s="141"/>
      <c r="U59" s="276">
        <f t="shared" si="104"/>
        <v>98.18</v>
      </c>
      <c r="V59" s="277">
        <f>I59/stab.data!$U$7</f>
        <v>0.67455562212901932</v>
      </c>
      <c r="W59" s="277">
        <f>J59/stab.data!$U$8</f>
        <v>5.6196650729680345E-2</v>
      </c>
      <c r="X59" s="277">
        <f>K59*2/stab.data!$U$9</f>
        <v>0.25107639195378628</v>
      </c>
      <c r="Y59" s="277">
        <f>L59*2/stab.data!$U$10</f>
        <v>0</v>
      </c>
      <c r="Z59" s="277">
        <f>M59/stab.data!$U$11</f>
        <v>0.23550371628204772</v>
      </c>
      <c r="AA59" s="277">
        <f>N59/stab.data!$U$12</f>
        <v>2.2555225058855043E-3</v>
      </c>
      <c r="AB59" s="277">
        <f>O59/stab.data!$U$13</f>
        <v>0.24091901548233427</v>
      </c>
      <c r="AC59" s="277">
        <f>P59/stab.data!$U$14</f>
        <v>0.18473938550972735</v>
      </c>
      <c r="AD59" s="277">
        <f>Q59*2/stab.data!$U$15</f>
        <v>7.3250617144516694E-2</v>
      </c>
      <c r="AE59" s="277">
        <f>R59*2/stab.data!$U$16</f>
        <v>1.9958596528478156E-2</v>
      </c>
      <c r="AF59" s="277">
        <f>S59/stab.data!$U$17</f>
        <v>0</v>
      </c>
      <c r="AG59" s="277">
        <f>T59/stab.data!$U$18</f>
        <v>0</v>
      </c>
      <c r="AH59" s="277">
        <f t="shared" si="105"/>
        <v>1.4605069190827535</v>
      </c>
      <c r="AI59" s="277">
        <f t="shared" si="106"/>
        <v>0.14442497338344032</v>
      </c>
      <c r="AJ59" s="278">
        <f t="shared" si="107"/>
        <v>6.0042324846941577</v>
      </c>
      <c r="AK59" s="278">
        <f t="shared" si="89"/>
        <v>0.50020746217666534</v>
      </c>
      <c r="AL59" s="278">
        <f t="shared" si="90"/>
        <v>2.2348357633588734</v>
      </c>
      <c r="AM59" s="278">
        <f t="shared" si="91"/>
        <v>0</v>
      </c>
      <c r="AN59" s="278">
        <f t="shared" si="92"/>
        <v>2.096223079579365</v>
      </c>
      <c r="AO59" s="278">
        <f t="shared" si="93"/>
        <v>2.0076448932488871E-2</v>
      </c>
      <c r="AP59" s="278">
        <f t="shared" si="94"/>
        <v>2.1444247612584482</v>
      </c>
      <c r="AQ59" s="278">
        <f t="shared" si="95"/>
        <v>1.6443688011657944</v>
      </c>
      <c r="AR59" s="278">
        <f t="shared" si="96"/>
        <v>0.65200514317095215</v>
      </c>
      <c r="AS59" s="278">
        <f t="shared" si="97"/>
        <v>0.17765184914917523</v>
      </c>
      <c r="AT59" s="278">
        <f t="shared" si="98"/>
        <v>0</v>
      </c>
      <c r="AU59" s="278">
        <f t="shared" si="99"/>
        <v>0</v>
      </c>
      <c r="AV59" s="277">
        <f t="shared" si="108"/>
        <v>15.474025793485922</v>
      </c>
      <c r="AW59" s="277">
        <f t="shared" si="116"/>
        <v>1.9098936634159085</v>
      </c>
      <c r="AX59" s="277">
        <f>IF(SUM(I59:T59)&lt;90," ",CO59*AH59*stab.data!$U$20/13/2)</f>
        <v>5.7221117326790019</v>
      </c>
      <c r="AY59" s="277">
        <f>IF(SUM(I59:T59)&lt;90," ",CQ59*AH59*stab.data!$U$11/13)</f>
        <v>11.771170829338464</v>
      </c>
      <c r="AZ59" s="277">
        <f t="shared" si="109"/>
        <v>0</v>
      </c>
      <c r="BA59" s="279">
        <f t="shared" si="117"/>
        <v>100.66317622543338</v>
      </c>
      <c r="BB59" s="280">
        <f>IF(SUM(I59:T59)&lt;90," ",EXP('eq. coef.'!$C$104+'eq. coef.'!$C$105*'Amp-TB2 calc'!AJ59+'eq. coef.'!$C$106*'Amp-TB2 calc'!AK59+'eq. coef.'!$C$107*'Amp-TB2 calc'!AL59+'eq. coef.'!$C$108*'Amp-TB2 calc'!AN59+'eq. coef.'!$C$109*'Amp-TB2 calc'!AP59+'eq. coef.'!$C$110*'Amp-TB2 calc'!AQ59+'eq. coef.'!$C$111*'Amp-TB2 calc'!AR59+'eq. coef.'!$C$112*'Amp-TB2 calc'!AS59))</f>
        <v>478.9054122315863</v>
      </c>
      <c r="BC59" s="281">
        <f>IF(SUM(I59:T59)&lt;90," ",EXP('eq. coef.'!$C$176+'eq. coef.'!$C$177*'Amp-TB2 calc'!AJ59+'eq. coef.'!$C$178*'Amp-TB2 calc'!AK59+'eq. coef.'!$C$179*'Amp-TB2 calc'!AL59+'eq. coef.'!$C$180*'Amp-TB2 calc'!AN59+'eq. coef.'!$C$181*'Amp-TB2 calc'!AP59+'eq. coef.'!$C$182*'Amp-TB2 calc'!AQ59+'eq. coef.'!$C$183*'Amp-TB2 calc'!AR59+'eq. coef.'!$C$184*'Amp-TB2 calc'!AS59))</f>
        <v>427.48748130667383</v>
      </c>
      <c r="BD59" s="281">
        <f>IF(SUM(I59:T59)&lt;90," ",('eq. coef.'!$C$234+'eq. coef.'!$C$235*'Amp-TB2 calc'!AJ59+'eq. coef.'!$C$236*'Amp-TB2 calc'!AK59+'eq. coef.'!$C$237*'Amp-TB2 calc'!AL59+'eq. coef.'!$C$238*'Amp-TB2 calc'!AN59+'eq. coef.'!$C$239*'Amp-TB2 calc'!AP59+'eq. coef.'!$C$240*'Amp-TB2 calc'!AQ59+'eq. coef.'!$C$241*'Amp-TB2 calc'!AR59+'eq. coef.'!$C$242*'Amp-TB2 calc'!AS59))</f>
        <v>446.93022389786648</v>
      </c>
      <c r="BE59" s="281">
        <f>IF(SUM(I59:T59)&lt;90," ",('eq. coef.'!$C$270+'eq. coef.'!$C$271*'Amp-TB2 calc'!AJ59+'eq. coef.'!$C$272*'Amp-TB2 calc'!AK59+'eq. coef.'!$C$273*'Amp-TB2 calc'!AL59+'eq. coef.'!$C$274*'Amp-TB2 calc'!AN59+'eq. coef.'!$C$275*'Amp-TB2 calc'!AP59+'eq. coef.'!$C$276*'Amp-TB2 calc'!AQ59+'eq. coef.'!$C$277*'Amp-TB2 calc'!AR59+'eq. coef.'!$C$278*'Amp-TB2 calc'!AS59))</f>
        <v>424.89276084055177</v>
      </c>
      <c r="BF59" s="281">
        <f>IF(SUM(I59:T59)&lt;90," ",EXP('eq. coef.'!$C$328+'eq. coef.'!$C$329*'Amp-TB2 calc'!AJ59+'eq. coef.'!$C$330*'Amp-TB2 calc'!AK59+'eq. coef.'!$C$331*'Amp-TB2 calc'!AL59+'eq. coef.'!$C$332*'Amp-TB2 calc'!AN59+'eq. coef.'!$C$333*'Amp-TB2 calc'!AP59+'eq. coef.'!$C$334*'Amp-TB2 calc'!AQ59+'eq. coef.'!$C$335*'Amp-TB2 calc'!AR59+'eq. coef.'!$C$336*'Amp-TB2 calc'!AS59))</f>
        <v>502.59419284548534</v>
      </c>
      <c r="BG59" s="282" t="str">
        <f t="shared" si="56"/>
        <v>ok</v>
      </c>
      <c r="BH59" s="385" t="str">
        <f t="shared" si="57"/>
        <v>ok</v>
      </c>
      <c r="BI59" s="385" t="str">
        <f t="shared" si="58"/>
        <v>ok</v>
      </c>
      <c r="BJ59" s="281">
        <f t="shared" si="118"/>
        <v>6.9073142328794441</v>
      </c>
      <c r="BK59" s="283">
        <f t="shared" si="119"/>
        <v>-4.946442451655518E-2</v>
      </c>
      <c r="BL59" s="281">
        <f t="shared" si="120"/>
        <v>-2.5947204661220553</v>
      </c>
      <c r="BM59" s="284" t="str">
        <f t="shared" si="121"/>
        <v>OK</v>
      </c>
      <c r="BN59" s="285">
        <f>IF(SUM(I59:T59)&lt;90," ",'eq. coef.'!$C$360+'eq. coef.'!$C$361*'Amp-TB2 calc'!AJ59+'eq. coef.'!$C$362*'Amp-TB2 calc'!AK59+'eq. coef.'!$C$363*'Amp-TB2 calc'!AL59+'eq. coef.'!$C$364*'Amp-TB2 calc'!AN59+'eq. coef.'!$C$365*'Amp-TB2 calc'!AP59+'eq. coef.'!$C$366*'Amp-TB2 calc'!AQ59+'eq. coef.'!$C$367*'Amp-TB2 calc'!AR59+'eq. coef.'!$C$368*'Amp-TB2 calc'!AS59+'eq. coef.'!$C$369*LN(BQ59))</f>
        <v>954.53901291908301</v>
      </c>
      <c r="BO59" s="286">
        <f t="shared" si="122"/>
        <v>-5.4609870809169934</v>
      </c>
      <c r="BP59" s="286">
        <f t="shared" si="110"/>
        <v>29.822379897942305</v>
      </c>
      <c r="BQ59" s="287">
        <f t="shared" si="123"/>
        <v>446.93022389786648</v>
      </c>
      <c r="BR59" s="281" t="str">
        <f t="shared" si="124"/>
        <v>P1c</v>
      </c>
      <c r="BS59" s="283">
        <f t="shared" si="125"/>
        <v>-10.667554687614137</v>
      </c>
      <c r="BT59" s="283">
        <f t="shared" si="111"/>
        <v>10.667554687614137</v>
      </c>
      <c r="BU59" s="283">
        <f t="shared" si="112"/>
        <v>113.79672301323835</v>
      </c>
      <c r="BV59" s="281">
        <f t="shared" si="126"/>
        <v>-53.369776102133528</v>
      </c>
      <c r="BW59" s="288"/>
      <c r="BX59" s="289">
        <f>IF(SUM(I59:T59)&lt;90," ",'eq. coef.'!$B$1128*'Amp-TB2 calc'!CH59+'eq. coef.'!$B$1129*'Amp-TB2 calc'!CL59+'eq. coef.'!$B$1130*'Amp-TB2 calc'!CM59+'eq. coef.'!$B$1131*'Amp-TB2 calc'!CO59+'eq. coef.'!$B$1132*'Amp-TB2 calc'!CP59+'eq. coef.'!$B$1133*'Amp-TB2 calc'!CQ59+'eq. coef.'!$B$1134*'Amp-TB2 calc'!CR59+'eq. coef.'!$B$1135*'Amp-TB2 calc'!CU59+'eq. coef.'!$B$1135*'Amp-TB2 calc'!CY59+'eq. coef.'!$B$1137*'Amp-TB2 calc'!CZ59)</f>
        <v>-1.6773780525114921</v>
      </c>
      <c r="BY59" s="290">
        <f t="shared" si="158"/>
        <v>0.2698261791010319</v>
      </c>
      <c r="BZ59" s="291">
        <f t="shared" si="159"/>
        <v>7.2806166928262153E-2</v>
      </c>
      <c r="CA59" s="290">
        <f t="shared" si="127"/>
        <v>-12.547316509302178</v>
      </c>
      <c r="CB59" s="289">
        <f>IF(SUM(I59:T59)&lt;90," ",EXP('eq. coef.'!$B$1156*'Amp-TB2 calc'!CH59+'eq. coef.'!$B$1157*'Amp-TB2 calc'!CL59+'eq. coef.'!$B$1158*'Amp-TB2 calc'!CM59+'eq. coef.'!$B$1159*'Amp-TB2 calc'!CO59+'eq. coef.'!$B$1160*'Amp-TB2 calc'!CP59+'eq. coef.'!$B$1161*'Amp-TB2 calc'!CQ59+'eq. coef.'!$B$1162*'Amp-TB2 calc'!CR59+'eq. coef.'!$B$1163*'Amp-TB2 calc'!CU59+'eq. coef.'!$B$1164*'Amp-TB2 calc'!CY59+'eq. coef.'!$B$1165*'Amp-TB2 calc'!CZ59))</f>
        <v>4.6061343630885769</v>
      </c>
      <c r="CC59" s="283">
        <f t="shared" si="156"/>
        <v>-7.3778509592338892E-2</v>
      </c>
      <c r="CD59" s="283">
        <f t="shared" si="157"/>
        <v>2.4853309032000261</v>
      </c>
      <c r="CE59" s="282" t="str">
        <f t="shared" si="128"/>
        <v>calc-alkaline</v>
      </c>
      <c r="CF59" s="282" t="str">
        <f t="shared" si="129"/>
        <v>kaersutite</v>
      </c>
      <c r="CG59" s="278">
        <f t="shared" si="130"/>
        <v>6.0042324846941577</v>
      </c>
      <c r="CH59" s="278">
        <f t="shared" si="131"/>
        <v>1.9957675153058423</v>
      </c>
      <c r="CI59" s="278">
        <f t="shared" si="132"/>
        <v>0</v>
      </c>
      <c r="CJ59" s="278">
        <f t="shared" si="133"/>
        <v>8</v>
      </c>
      <c r="CK59" s="278"/>
      <c r="CL59" s="278">
        <f t="shared" si="134"/>
        <v>0.23906824805303106</v>
      </c>
      <c r="CM59" s="278">
        <f t="shared" si="135"/>
        <v>0.50020746217666534</v>
      </c>
      <c r="CN59" s="278">
        <f t="shared" si="136"/>
        <v>0</v>
      </c>
      <c r="CO59" s="278">
        <f t="shared" si="137"/>
        <v>0.63788974824776545</v>
      </c>
      <c r="CP59" s="278">
        <f t="shared" si="138"/>
        <v>2.1444247612584482</v>
      </c>
      <c r="CQ59" s="278">
        <f t="shared" si="139"/>
        <v>1.4583333313315996</v>
      </c>
      <c r="CR59" s="278">
        <f t="shared" si="140"/>
        <v>2.0076448932488871E-2</v>
      </c>
      <c r="CS59" s="278">
        <f t="shared" si="141"/>
        <v>4.9999999999999982</v>
      </c>
      <c r="CT59" s="278"/>
      <c r="CU59" s="278">
        <f t="shared" si="142"/>
        <v>1.6443688011657944</v>
      </c>
      <c r="CV59" s="278">
        <f t="shared" si="143"/>
        <v>0.35563119883420558</v>
      </c>
      <c r="CW59" s="278">
        <f t="shared" si="144"/>
        <v>2</v>
      </c>
      <c r="CX59" s="278"/>
      <c r="CY59" s="278">
        <f t="shared" si="145"/>
        <v>0.29637394433674658</v>
      </c>
      <c r="CZ59" s="278">
        <f t="shared" si="146"/>
        <v>0.17765184914917523</v>
      </c>
      <c r="DA59" s="278">
        <f t="shared" si="147"/>
        <v>0.47402579348592178</v>
      </c>
      <c r="DB59" s="278"/>
      <c r="DC59" s="278">
        <f t="shared" si="148"/>
        <v>2</v>
      </c>
      <c r="DD59" s="278">
        <f t="shared" si="149"/>
        <v>0</v>
      </c>
      <c r="DE59" s="278">
        <f t="shared" si="150"/>
        <v>0</v>
      </c>
      <c r="DF59" s="278">
        <f t="shared" si="151"/>
        <v>2</v>
      </c>
      <c r="DG59" s="283">
        <f t="shared" si="113"/>
        <v>45.362110251752235</v>
      </c>
      <c r="DH59" s="283"/>
      <c r="DI59" s="277">
        <f t="shared" si="152"/>
        <v>0.59521752672458961</v>
      </c>
      <c r="DJ59" s="277">
        <f t="shared" si="153"/>
        <v>0.50568329221008368</v>
      </c>
      <c r="DK59" s="277">
        <f t="shared" si="154"/>
        <v>0.10697351992153578</v>
      </c>
      <c r="DL59" s="278">
        <f t="shared" si="155"/>
        <v>2.2348357633588734</v>
      </c>
      <c r="DM59" s="367"/>
    </row>
    <row r="60" spans="1:117" s="142" customFormat="1" x14ac:dyDescent="0.25">
      <c r="A60" s="253" t="s">
        <v>540</v>
      </c>
      <c r="B60" s="249" t="s">
        <v>78</v>
      </c>
      <c r="C60" s="249">
        <v>850</v>
      </c>
      <c r="D60" s="249">
        <v>200</v>
      </c>
      <c r="E60" s="254">
        <v>5.2445292472839355</v>
      </c>
      <c r="F60" s="254">
        <v>-0.09</v>
      </c>
      <c r="G60" s="254">
        <v>-12.896729504618524</v>
      </c>
      <c r="H60" s="254"/>
      <c r="I60" s="234">
        <v>43.2</v>
      </c>
      <c r="J60" s="141">
        <v>3.1</v>
      </c>
      <c r="K60" s="141">
        <v>10.5</v>
      </c>
      <c r="L60" s="141"/>
      <c r="M60" s="141">
        <v>15.1</v>
      </c>
      <c r="N60" s="141">
        <v>0.2</v>
      </c>
      <c r="O60" s="141">
        <v>11.9</v>
      </c>
      <c r="P60" s="141">
        <v>11.6</v>
      </c>
      <c r="Q60" s="141">
        <v>2</v>
      </c>
      <c r="R60" s="141">
        <v>0.8</v>
      </c>
      <c r="S60" s="141"/>
      <c r="T60" s="141"/>
      <c r="U60" s="276">
        <f t="shared" si="104"/>
        <v>98.4</v>
      </c>
      <c r="V60" s="277">
        <f>I60/stab.data!$U$7</f>
        <v>0.7189934092270821</v>
      </c>
      <c r="W60" s="277">
        <f>J60/stab.data!$U$8</f>
        <v>3.879946932338732E-2</v>
      </c>
      <c r="X60" s="277">
        <f>K60*2/stab.data!$U$9</f>
        <v>0.20596110277459029</v>
      </c>
      <c r="Y60" s="277">
        <f>L60*2/stab.data!$U$10</f>
        <v>0</v>
      </c>
      <c r="Z60" s="277">
        <f>M60/stab.data!$U$11</f>
        <v>0.21017175625643736</v>
      </c>
      <c r="AA60" s="277">
        <f>N60/stab.data!$U$12</f>
        <v>2.8194031323568805E-3</v>
      </c>
      <c r="AB60" s="277">
        <f>O60/stab.data!$U$13</f>
        <v>0.29525605398967841</v>
      </c>
      <c r="AC60" s="277">
        <f>P60/stab.data!$U$14</f>
        <v>0.20685104941243601</v>
      </c>
      <c r="AD60" s="277">
        <f>Q60*2/stab.data!$U$15</f>
        <v>6.4537988673582986E-2</v>
      </c>
      <c r="AE60" s="277">
        <f>R60*2/stab.data!$U$16</f>
        <v>1.6986039598704816E-2</v>
      </c>
      <c r="AF60" s="277">
        <f>S60/stab.data!$U$17</f>
        <v>0</v>
      </c>
      <c r="AG60" s="277">
        <f>T60/stab.data!$U$18</f>
        <v>0</v>
      </c>
      <c r="AH60" s="277">
        <f t="shared" si="105"/>
        <v>1.4720011947035325</v>
      </c>
      <c r="AI60" s="277">
        <f t="shared" si="106"/>
        <v>0.11699834064178125</v>
      </c>
      <c r="AJ60" s="278">
        <f t="shared" si="107"/>
        <v>6.3498007702599564</v>
      </c>
      <c r="AK60" s="278">
        <f t="shared" si="89"/>
        <v>0.34265807868832748</v>
      </c>
      <c r="AL60" s="278">
        <f t="shared" si="90"/>
        <v>1.8189484802754747</v>
      </c>
      <c r="AM60" s="278">
        <f t="shared" si="91"/>
        <v>0</v>
      </c>
      <c r="AN60" s="278">
        <f t="shared" si="92"/>
        <v>1.8561349278551158</v>
      </c>
      <c r="AO60" s="278">
        <f t="shared" si="93"/>
        <v>2.489959984578774E-2</v>
      </c>
      <c r="AP60" s="278">
        <f t="shared" si="94"/>
        <v>2.6075581430753361</v>
      </c>
      <c r="AQ60" s="278">
        <f t="shared" si="95"/>
        <v>1.8268080569752916</v>
      </c>
      <c r="AR60" s="278">
        <f t="shared" si="96"/>
        <v>0.56996818737335053</v>
      </c>
      <c r="AS60" s="278">
        <f t="shared" si="97"/>
        <v>0.15001245622469514</v>
      </c>
      <c r="AT60" s="278">
        <f t="shared" si="98"/>
        <v>0</v>
      </c>
      <c r="AU60" s="278">
        <f t="shared" si="99"/>
        <v>0</v>
      </c>
      <c r="AV60" s="277">
        <f t="shared" si="108"/>
        <v>15.546788700573336</v>
      </c>
      <c r="AW60" s="277">
        <f t="shared" si="116"/>
        <v>1.9249246392276964</v>
      </c>
      <c r="AX60" s="277">
        <f>IF(SUM(I60:T60)&lt;90," ",CO60*AH60*stab.data!$U$20/13/2)</f>
        <v>3.8201469174428277</v>
      </c>
      <c r="AY60" s="277">
        <f>IF(SUM(I60:T60)&lt;90," ",CQ60*AH60*stab.data!$U$11/13)</f>
        <v>11.662583045624391</v>
      </c>
      <c r="AZ60" s="277">
        <f t="shared" si="109"/>
        <v>0</v>
      </c>
      <c r="BA60" s="279">
        <f t="shared" si="117"/>
        <v>100.70765460229492</v>
      </c>
      <c r="BB60" s="280">
        <f>IF(SUM(I60:T60)&lt;90," ",EXP('eq. coef.'!$C$104+'eq. coef.'!$C$105*'Amp-TB2 calc'!AJ60+'eq. coef.'!$C$106*'Amp-TB2 calc'!AK60+'eq. coef.'!$C$107*'Amp-TB2 calc'!AL60+'eq. coef.'!$C$108*'Amp-TB2 calc'!AN60+'eq. coef.'!$C$109*'Amp-TB2 calc'!AP60+'eq. coef.'!$C$110*'Amp-TB2 calc'!AQ60+'eq. coef.'!$C$111*'Amp-TB2 calc'!AR60+'eq. coef.'!$C$112*'Amp-TB2 calc'!AS60))</f>
        <v>225.12320497209143</v>
      </c>
      <c r="BC60" s="281">
        <f>IF(SUM(I60:T60)&lt;90," ",EXP('eq. coef.'!$C$176+'eq. coef.'!$C$177*'Amp-TB2 calc'!AJ60+'eq. coef.'!$C$178*'Amp-TB2 calc'!AK60+'eq. coef.'!$C$179*'Amp-TB2 calc'!AL60+'eq. coef.'!$C$180*'Amp-TB2 calc'!AN60+'eq. coef.'!$C$181*'Amp-TB2 calc'!AP60+'eq. coef.'!$C$182*'Amp-TB2 calc'!AQ60+'eq. coef.'!$C$183*'Amp-TB2 calc'!AR60+'eq. coef.'!$C$184*'Amp-TB2 calc'!AS60))</f>
        <v>233.60203974685936</v>
      </c>
      <c r="BD60" s="281">
        <f>IF(SUM(I60:T60)&lt;90," ",('eq. coef.'!$C$234+'eq. coef.'!$C$235*'Amp-TB2 calc'!AJ60+'eq. coef.'!$C$236*'Amp-TB2 calc'!AK60+'eq. coef.'!$C$237*'Amp-TB2 calc'!AL60+'eq. coef.'!$C$238*'Amp-TB2 calc'!AN60+'eq. coef.'!$C$239*'Amp-TB2 calc'!AP60+'eq. coef.'!$C$240*'Amp-TB2 calc'!AQ60+'eq. coef.'!$C$241*'Amp-TB2 calc'!AR60+'eq. coef.'!$C$242*'Amp-TB2 calc'!AS60))</f>
        <v>268.49316664136336</v>
      </c>
      <c r="BE60" s="281">
        <f>IF(SUM(I60:T60)&lt;90," ",('eq. coef.'!$C$270+'eq. coef.'!$C$271*'Amp-TB2 calc'!AJ60+'eq. coef.'!$C$272*'Amp-TB2 calc'!AK60+'eq. coef.'!$C$273*'Amp-TB2 calc'!AL60+'eq. coef.'!$C$274*'Amp-TB2 calc'!AN60+'eq. coef.'!$C$275*'Amp-TB2 calc'!AP60+'eq. coef.'!$C$276*'Amp-TB2 calc'!AQ60+'eq. coef.'!$C$277*'Amp-TB2 calc'!AR60+'eq. coef.'!$C$278*'Amp-TB2 calc'!AS60))</f>
        <v>-2.8703299377937697</v>
      </c>
      <c r="BF60" s="281">
        <f>IF(SUM(I60:T60)&lt;90," ",EXP('eq. coef.'!$C$328+'eq. coef.'!$C$329*'Amp-TB2 calc'!AJ60+'eq. coef.'!$C$330*'Amp-TB2 calc'!AK60+'eq. coef.'!$C$331*'Amp-TB2 calc'!AL60+'eq. coef.'!$C$332*'Amp-TB2 calc'!AN60+'eq. coef.'!$C$333*'Amp-TB2 calc'!AP60+'eq. coef.'!$C$334*'Amp-TB2 calc'!AQ60+'eq. coef.'!$C$335*'Amp-TB2 calc'!AR60+'eq. coef.'!$C$336*'Amp-TB2 calc'!AS60))</f>
        <v>464.38132239382026</v>
      </c>
      <c r="BG60" s="282" t="str">
        <f t="shared" si="56"/>
        <v>ok</v>
      </c>
      <c r="BH60" s="385" t="str">
        <f t="shared" si="57"/>
        <v>ok</v>
      </c>
      <c r="BI60" s="385" t="str">
        <f t="shared" si="58"/>
        <v>ok</v>
      </c>
      <c r="BJ60" s="281">
        <f t="shared" si="118"/>
        <v>3.6966942074281075</v>
      </c>
      <c r="BK60" s="283">
        <f t="shared" si="119"/>
        <v>-1.0627874521037923</v>
      </c>
      <c r="BL60" s="281">
        <f t="shared" si="120"/>
        <v>-236.47236968465313</v>
      </c>
      <c r="BM60" s="284" t="str">
        <f t="shared" si="121"/>
        <v>OK</v>
      </c>
      <c r="BN60" s="285">
        <f>IF(SUM(I60:T60)&lt;90," ",'eq. coef.'!$C$360+'eq. coef.'!$C$361*'Amp-TB2 calc'!AJ60+'eq. coef.'!$C$362*'Amp-TB2 calc'!AK60+'eq. coef.'!$C$363*'Amp-TB2 calc'!AL60+'eq. coef.'!$C$364*'Amp-TB2 calc'!AN60+'eq. coef.'!$C$365*'Amp-TB2 calc'!AP60+'eq. coef.'!$C$366*'Amp-TB2 calc'!AQ60+'eq. coef.'!$C$367*'Amp-TB2 calc'!AR60+'eq. coef.'!$C$368*'Amp-TB2 calc'!AS60+'eq. coef.'!$C$369*LN(BQ60))</f>
        <v>877.50227705786642</v>
      </c>
      <c r="BO60" s="286">
        <f t="shared" si="122"/>
        <v>27.502277057866422</v>
      </c>
      <c r="BP60" s="286">
        <f t="shared" si="110"/>
        <v>756.37524336764579</v>
      </c>
      <c r="BQ60" s="287">
        <f t="shared" si="123"/>
        <v>233.60203974685936</v>
      </c>
      <c r="BR60" s="281" t="str">
        <f t="shared" si="124"/>
        <v>P1b</v>
      </c>
      <c r="BS60" s="283">
        <f t="shared" si="125"/>
        <v>16.801019873429681</v>
      </c>
      <c r="BT60" s="283">
        <f t="shared" si="111"/>
        <v>16.801019873429681</v>
      </c>
      <c r="BU60" s="283">
        <f t="shared" si="112"/>
        <v>282.27426878737907</v>
      </c>
      <c r="BV60" s="281">
        <f t="shared" si="126"/>
        <v>33.602039746859361</v>
      </c>
      <c r="BW60" s="288"/>
      <c r="BX60" s="289">
        <f>IF(SUM(I60:T60)&lt;90," ",'eq. coef.'!$B$1128*'Amp-TB2 calc'!CH60+'eq. coef.'!$B$1129*'Amp-TB2 calc'!CL60+'eq. coef.'!$B$1130*'Amp-TB2 calc'!CM60+'eq. coef.'!$B$1131*'Amp-TB2 calc'!CO60+'eq. coef.'!$B$1132*'Amp-TB2 calc'!CP60+'eq. coef.'!$B$1133*'Amp-TB2 calc'!CQ60+'eq. coef.'!$B$1134*'Amp-TB2 calc'!CR60+'eq. coef.'!$B$1135*'Amp-TB2 calc'!CU60+'eq. coef.'!$B$1135*'Amp-TB2 calc'!CY60+'eq. coef.'!$B$1137*'Amp-TB2 calc'!CZ60)</f>
        <v>0.2374171061767445</v>
      </c>
      <c r="BY60" s="290">
        <f t="shared" si="158"/>
        <v>0.32741710617674447</v>
      </c>
      <c r="BZ60" s="291">
        <f t="shared" si="159"/>
        <v>0.10720196141715356</v>
      </c>
      <c r="CA60" s="290">
        <f t="shared" si="127"/>
        <v>-12.037798436499166</v>
      </c>
      <c r="CB60" s="289">
        <f>IF(SUM(I60:T60)&lt;90," ",EXP('eq. coef.'!$B$1156*'Amp-TB2 calc'!CH60+'eq. coef.'!$B$1157*'Amp-TB2 calc'!CL60+'eq. coef.'!$B$1158*'Amp-TB2 calc'!CM60+'eq. coef.'!$B$1159*'Amp-TB2 calc'!CO60+'eq. coef.'!$B$1160*'Amp-TB2 calc'!CP60+'eq. coef.'!$B$1161*'Amp-TB2 calc'!CQ60+'eq. coef.'!$B$1162*'Amp-TB2 calc'!CR60+'eq. coef.'!$B$1163*'Amp-TB2 calc'!CU60+'eq. coef.'!$B$1164*'Amp-TB2 calc'!CY60+'eq. coef.'!$B$1165*'Amp-TB2 calc'!CZ60))</f>
        <v>5.6093772687612917</v>
      </c>
      <c r="CC60" s="283">
        <f t="shared" si="156"/>
        <v>0.36484802147735618</v>
      </c>
      <c r="CD60" s="283">
        <f t="shared" si="157"/>
        <v>48.396167098823156</v>
      </c>
      <c r="CE60" s="282" t="str">
        <f t="shared" si="128"/>
        <v>calc-alkaline</v>
      </c>
      <c r="CF60" s="282" t="str">
        <f t="shared" si="129"/>
        <v>Mg-hastingsite</v>
      </c>
      <c r="CG60" s="278">
        <f t="shared" si="130"/>
        <v>6.3498007702599564</v>
      </c>
      <c r="CH60" s="278">
        <f t="shared" si="131"/>
        <v>1.6501992297400436</v>
      </c>
      <c r="CI60" s="278">
        <f t="shared" si="132"/>
        <v>0</v>
      </c>
      <c r="CJ60" s="278">
        <f t="shared" si="133"/>
        <v>8</v>
      </c>
      <c r="CK60" s="278"/>
      <c r="CL60" s="278">
        <f t="shared" si="134"/>
        <v>0.16874925053543111</v>
      </c>
      <c r="CM60" s="278">
        <f t="shared" si="135"/>
        <v>0.34265807868832748</v>
      </c>
      <c r="CN60" s="278">
        <f t="shared" si="136"/>
        <v>0</v>
      </c>
      <c r="CO60" s="278">
        <f t="shared" si="137"/>
        <v>0.42253706427933224</v>
      </c>
      <c r="CP60" s="278">
        <f t="shared" si="138"/>
        <v>2.6075581430753361</v>
      </c>
      <c r="CQ60" s="278">
        <f t="shared" si="139"/>
        <v>1.4335978635757836</v>
      </c>
      <c r="CR60" s="278">
        <f t="shared" si="140"/>
        <v>2.489959984578774E-2</v>
      </c>
      <c r="CS60" s="278">
        <f t="shared" si="141"/>
        <v>4.9999999999999982</v>
      </c>
      <c r="CT60" s="278"/>
      <c r="CU60" s="278">
        <f t="shared" si="142"/>
        <v>1.8268080569752916</v>
      </c>
      <c r="CV60" s="278">
        <f t="shared" si="143"/>
        <v>0.17319194302470842</v>
      </c>
      <c r="CW60" s="278">
        <f t="shared" si="144"/>
        <v>2</v>
      </c>
      <c r="CX60" s="278"/>
      <c r="CY60" s="278">
        <f t="shared" si="145"/>
        <v>0.39677624434864212</v>
      </c>
      <c r="CZ60" s="278">
        <f t="shared" si="146"/>
        <v>0.15001245622469514</v>
      </c>
      <c r="DA60" s="278">
        <f t="shared" si="147"/>
        <v>0.54678870057333728</v>
      </c>
      <c r="DB60" s="278"/>
      <c r="DC60" s="278">
        <f t="shared" si="148"/>
        <v>2</v>
      </c>
      <c r="DD60" s="278">
        <f t="shared" si="149"/>
        <v>0</v>
      </c>
      <c r="DE60" s="278">
        <f t="shared" si="150"/>
        <v>0</v>
      </c>
      <c r="DF60" s="278">
        <f t="shared" si="151"/>
        <v>2</v>
      </c>
      <c r="DG60" s="283">
        <f t="shared" si="113"/>
        <v>45.577462935720668</v>
      </c>
      <c r="DH60" s="283"/>
      <c r="DI60" s="277">
        <f t="shared" si="152"/>
        <v>0.64525055176877544</v>
      </c>
      <c r="DJ60" s="277">
        <f t="shared" si="153"/>
        <v>0.58417057392608618</v>
      </c>
      <c r="DK60" s="277">
        <f t="shared" si="154"/>
        <v>9.2772968759332039E-2</v>
      </c>
      <c r="DL60" s="278">
        <f t="shared" si="155"/>
        <v>1.8189484802754747</v>
      </c>
      <c r="DM60" s="366"/>
    </row>
    <row r="61" spans="1:117" s="142" customFormat="1" x14ac:dyDescent="0.25">
      <c r="A61" s="253" t="s">
        <v>540</v>
      </c>
      <c r="B61" s="249" t="s">
        <v>21</v>
      </c>
      <c r="C61" s="249">
        <v>800</v>
      </c>
      <c r="D61" s="249">
        <v>200</v>
      </c>
      <c r="E61" s="254">
        <v>4.5999999999999996</v>
      </c>
      <c r="F61" s="254">
        <v>-0.09</v>
      </c>
      <c r="G61" s="254">
        <v>-13.907467352400202</v>
      </c>
      <c r="H61" s="254"/>
      <c r="I61" s="234">
        <v>44.6</v>
      </c>
      <c r="J61" s="141">
        <v>2.2999999999999998</v>
      </c>
      <c r="K61" s="141">
        <v>10.8</v>
      </c>
      <c r="L61" s="141"/>
      <c r="M61" s="141">
        <v>16</v>
      </c>
      <c r="N61" s="141">
        <v>0.3</v>
      </c>
      <c r="O61" s="141">
        <v>10.8</v>
      </c>
      <c r="P61" s="141">
        <v>11.3</v>
      </c>
      <c r="Q61" s="141">
        <v>1.8</v>
      </c>
      <c r="R61" s="141">
        <v>0.8</v>
      </c>
      <c r="S61" s="141"/>
      <c r="T61" s="141"/>
      <c r="U61" s="276">
        <f t="shared" si="104"/>
        <v>98.699999999999989</v>
      </c>
      <c r="V61" s="277">
        <f>I61/stab.data!$U$7</f>
        <v>0.74229412156314489</v>
      </c>
      <c r="W61" s="277">
        <f>J61/stab.data!$U$8</f>
        <v>2.878670304638414E-2</v>
      </c>
      <c r="X61" s="277">
        <f>K61*2/stab.data!$U$9</f>
        <v>0.21184570571100717</v>
      </c>
      <c r="Y61" s="277">
        <f>L61*2/stab.data!$U$10</f>
        <v>0</v>
      </c>
      <c r="Z61" s="277">
        <f>M61/stab.data!$U$11</f>
        <v>0.22269854967569522</v>
      </c>
      <c r="AA61" s="277">
        <f>N61/stab.data!$U$12</f>
        <v>4.2291046985353199E-3</v>
      </c>
      <c r="AB61" s="277">
        <f>O61/stab.data!$U$13</f>
        <v>0.26796347757046446</v>
      </c>
      <c r="AC61" s="277">
        <f>P61/stab.data!$U$14</f>
        <v>0.201501453306942</v>
      </c>
      <c r="AD61" s="277">
        <f>Q61*2/stab.data!$U$15</f>
        <v>5.8084189806224693E-2</v>
      </c>
      <c r="AE61" s="277">
        <f>R61*2/stab.data!$U$16</f>
        <v>1.6986039598704816E-2</v>
      </c>
      <c r="AF61" s="277">
        <f>S61/stab.data!$U$17</f>
        <v>0</v>
      </c>
      <c r="AG61" s="277">
        <f>T61/stab.data!$U$18</f>
        <v>0</v>
      </c>
      <c r="AH61" s="277">
        <f t="shared" si="105"/>
        <v>1.477817662265231</v>
      </c>
      <c r="AI61" s="277">
        <f t="shared" si="106"/>
        <v>0.12075181961035679</v>
      </c>
      <c r="AJ61" s="278">
        <f t="shared" si="107"/>
        <v>6.5297795707282491</v>
      </c>
      <c r="AK61" s="278">
        <f t="shared" si="89"/>
        <v>0.25322957571732518</v>
      </c>
      <c r="AL61" s="278">
        <f t="shared" si="90"/>
        <v>1.8635547838978397</v>
      </c>
      <c r="AM61" s="278">
        <f t="shared" si="91"/>
        <v>0</v>
      </c>
      <c r="AN61" s="278">
        <f t="shared" si="92"/>
        <v>1.9590245939721649</v>
      </c>
      <c r="AO61" s="278">
        <f t="shared" si="93"/>
        <v>3.7202398161006636E-2</v>
      </c>
      <c r="AP61" s="278">
        <f t="shared" si="94"/>
        <v>2.3572090775234171</v>
      </c>
      <c r="AQ61" s="278">
        <f t="shared" si="95"/>
        <v>1.772558929208486</v>
      </c>
      <c r="AR61" s="278">
        <f t="shared" si="96"/>
        <v>0.51095239065115505</v>
      </c>
      <c r="AS61" s="278">
        <f t="shared" si="97"/>
        <v>0.14942202980893271</v>
      </c>
      <c r="AT61" s="278">
        <f t="shared" si="98"/>
        <v>0</v>
      </c>
      <c r="AU61" s="278">
        <f t="shared" si="99"/>
        <v>0</v>
      </c>
      <c r="AV61" s="277">
        <f t="shared" si="108"/>
        <v>15.432933349668579</v>
      </c>
      <c r="AW61" s="277">
        <f t="shared" si="116"/>
        <v>1.9325307891160715</v>
      </c>
      <c r="AX61" s="277">
        <f>IF(SUM(I61:T61)&lt;90," ",CO61*AH61*stab.data!$U$20/13/2)</f>
        <v>3.3124020097850537</v>
      </c>
      <c r="AY61" s="277">
        <f>IF(SUM(I61:T61)&lt;90," ",CQ61*AH61*stab.data!$U$11/13)</f>
        <v>13.019458394085866</v>
      </c>
      <c r="AZ61" s="277">
        <f t="shared" si="109"/>
        <v>0</v>
      </c>
      <c r="BA61" s="279">
        <f t="shared" si="117"/>
        <v>100.96439119298699</v>
      </c>
      <c r="BB61" s="280">
        <f>IF(SUM(I61:T61)&lt;90," ",EXP('eq. coef.'!$C$104+'eq. coef.'!$C$105*'Amp-TB2 calc'!AJ61+'eq. coef.'!$C$106*'Amp-TB2 calc'!AK61+'eq. coef.'!$C$107*'Amp-TB2 calc'!AL61+'eq. coef.'!$C$108*'Amp-TB2 calc'!AN61+'eq. coef.'!$C$109*'Amp-TB2 calc'!AP61+'eq. coef.'!$C$110*'Amp-TB2 calc'!AQ61+'eq. coef.'!$C$111*'Amp-TB2 calc'!AR61+'eq. coef.'!$C$112*'Amp-TB2 calc'!AS61))</f>
        <v>227.15724950995178</v>
      </c>
      <c r="BC61" s="281">
        <f>IF(SUM(I61:T61)&lt;90," ",EXP('eq. coef.'!$C$176+'eq. coef.'!$C$177*'Amp-TB2 calc'!AJ61+'eq. coef.'!$C$178*'Amp-TB2 calc'!AK61+'eq. coef.'!$C$179*'Amp-TB2 calc'!AL61+'eq. coef.'!$C$180*'Amp-TB2 calc'!AN61+'eq. coef.'!$C$181*'Amp-TB2 calc'!AP61+'eq. coef.'!$C$182*'Amp-TB2 calc'!AQ61+'eq. coef.'!$C$183*'Amp-TB2 calc'!AR61+'eq. coef.'!$C$184*'Amp-TB2 calc'!AS61))</f>
        <v>246.89395302504064</v>
      </c>
      <c r="BD61" s="281">
        <f>IF(SUM(I61:T61)&lt;90," ",('eq. coef.'!$C$234+'eq. coef.'!$C$235*'Amp-TB2 calc'!AJ61+'eq. coef.'!$C$236*'Amp-TB2 calc'!AK61+'eq. coef.'!$C$237*'Amp-TB2 calc'!AL61+'eq. coef.'!$C$238*'Amp-TB2 calc'!AN61+'eq. coef.'!$C$239*'Amp-TB2 calc'!AP61+'eq. coef.'!$C$240*'Amp-TB2 calc'!AQ61+'eq. coef.'!$C$241*'Amp-TB2 calc'!AR61+'eq. coef.'!$C$242*'Amp-TB2 calc'!AS61))</f>
        <v>268.42585396091602</v>
      </c>
      <c r="BE61" s="281">
        <f>IF(SUM(I61:T61)&lt;90," ",('eq. coef.'!$C$270+'eq. coef.'!$C$271*'Amp-TB2 calc'!AJ61+'eq. coef.'!$C$272*'Amp-TB2 calc'!AK61+'eq. coef.'!$C$273*'Amp-TB2 calc'!AL61+'eq. coef.'!$C$274*'Amp-TB2 calc'!AN61+'eq. coef.'!$C$275*'Amp-TB2 calc'!AP61+'eq. coef.'!$C$276*'Amp-TB2 calc'!AQ61+'eq. coef.'!$C$277*'Amp-TB2 calc'!AR61+'eq. coef.'!$C$278*'Amp-TB2 calc'!AS61))</f>
        <v>7.882891920439647</v>
      </c>
      <c r="BF61" s="281">
        <f>IF(SUM(I61:T61)&lt;90," ",EXP('eq. coef.'!$C$328+'eq. coef.'!$C$329*'Amp-TB2 calc'!AJ61+'eq. coef.'!$C$330*'Amp-TB2 calc'!AK61+'eq. coef.'!$C$331*'Amp-TB2 calc'!AL61+'eq. coef.'!$C$332*'Amp-TB2 calc'!AN61+'eq. coef.'!$C$333*'Amp-TB2 calc'!AP61+'eq. coef.'!$C$334*'Amp-TB2 calc'!AQ61+'eq. coef.'!$C$335*'Amp-TB2 calc'!AR61+'eq. coef.'!$C$336*'Amp-TB2 calc'!AS61))</f>
        <v>589.00322745534913</v>
      </c>
      <c r="BG61" s="282" t="str">
        <f t="shared" si="56"/>
        <v>ok</v>
      </c>
      <c r="BH61" s="385" t="str">
        <f t="shared" si="57"/>
        <v>ok</v>
      </c>
      <c r="BI61" s="385" t="str">
        <f t="shared" si="58"/>
        <v>ok</v>
      </c>
      <c r="BJ61" s="281">
        <f t="shared" si="118"/>
        <v>8.3268235201373564</v>
      </c>
      <c r="BK61" s="283">
        <f t="shared" si="119"/>
        <v>-1.5929316749785036</v>
      </c>
      <c r="BL61" s="281">
        <f t="shared" si="120"/>
        <v>-239.011061104601</v>
      </c>
      <c r="BM61" s="284" t="str">
        <f t="shared" si="121"/>
        <v>OK</v>
      </c>
      <c r="BN61" s="285">
        <f>IF(SUM(I61:T61)&lt;90," ",'eq. coef.'!$C$360+'eq. coef.'!$C$361*'Amp-TB2 calc'!AJ61+'eq. coef.'!$C$362*'Amp-TB2 calc'!AK61+'eq. coef.'!$C$363*'Amp-TB2 calc'!AL61+'eq. coef.'!$C$364*'Amp-TB2 calc'!AN61+'eq. coef.'!$C$365*'Amp-TB2 calc'!AP61+'eq. coef.'!$C$366*'Amp-TB2 calc'!AQ61+'eq. coef.'!$C$367*'Amp-TB2 calc'!AR61+'eq. coef.'!$C$368*'Amp-TB2 calc'!AS61+'eq. coef.'!$C$369*LN(BQ61))</f>
        <v>840.0561484645059</v>
      </c>
      <c r="BO61" s="286">
        <f t="shared" si="122"/>
        <v>40.056148464505895</v>
      </c>
      <c r="BP61" s="286">
        <f t="shared" si="110"/>
        <v>1604.495029810538</v>
      </c>
      <c r="BQ61" s="287">
        <f t="shared" si="123"/>
        <v>246.89395302504064</v>
      </c>
      <c r="BR61" s="281" t="str">
        <f t="shared" si="124"/>
        <v>P1b</v>
      </c>
      <c r="BS61" s="283">
        <f t="shared" si="125"/>
        <v>23.446976512520322</v>
      </c>
      <c r="BT61" s="283">
        <f t="shared" si="111"/>
        <v>23.446976512520322</v>
      </c>
      <c r="BU61" s="283">
        <f t="shared" si="112"/>
        <v>549.76070757867967</v>
      </c>
      <c r="BV61" s="281">
        <f t="shared" si="126"/>
        <v>46.893953025040645</v>
      </c>
      <c r="BW61" s="288"/>
      <c r="BX61" s="289">
        <f>IF(SUM(I61:T61)&lt;90," ",'eq. coef.'!$B$1128*'Amp-TB2 calc'!CH61+'eq. coef.'!$B$1129*'Amp-TB2 calc'!CL61+'eq. coef.'!$B$1130*'Amp-TB2 calc'!CM61+'eq. coef.'!$B$1131*'Amp-TB2 calc'!CO61+'eq. coef.'!$B$1132*'Amp-TB2 calc'!CP61+'eq. coef.'!$B$1133*'Amp-TB2 calc'!CQ61+'eq. coef.'!$B$1134*'Amp-TB2 calc'!CR61+'eq. coef.'!$B$1135*'Amp-TB2 calc'!CU61+'eq. coef.'!$B$1135*'Amp-TB2 calc'!CY61+'eq. coef.'!$B$1137*'Amp-TB2 calc'!CZ61)</f>
        <v>-0.39828255031694493</v>
      </c>
      <c r="BY61" s="290">
        <f t="shared" si="158"/>
        <v>-0.30828255031694496</v>
      </c>
      <c r="BZ61" s="291">
        <f t="shared" si="159"/>
        <v>9.5038130829919701E-2</v>
      </c>
      <c r="CA61" s="290">
        <f t="shared" si="127"/>
        <v>-13.379331074530999</v>
      </c>
      <c r="CB61" s="289">
        <f>IF(SUM(I61:T61)&lt;90," ",EXP('eq. coef.'!$B$1156*'Amp-TB2 calc'!CH61+'eq. coef.'!$B$1157*'Amp-TB2 calc'!CL61+'eq. coef.'!$B$1158*'Amp-TB2 calc'!CM61+'eq. coef.'!$B$1159*'Amp-TB2 calc'!CO61+'eq. coef.'!$B$1160*'Amp-TB2 calc'!CP61+'eq. coef.'!$B$1161*'Amp-TB2 calc'!CQ61+'eq. coef.'!$B$1162*'Amp-TB2 calc'!CR61+'eq. coef.'!$B$1163*'Amp-TB2 calc'!CU61+'eq. coef.'!$B$1164*'Amp-TB2 calc'!CY61+'eq. coef.'!$B$1165*'Amp-TB2 calc'!CZ61))</f>
        <v>6.9881531150400331</v>
      </c>
      <c r="CC61" s="283">
        <f t="shared" si="156"/>
        <v>2.3881531150400335</v>
      </c>
      <c r="CD61" s="283">
        <f t="shared" si="157"/>
        <v>2695.3096885044502</v>
      </c>
      <c r="CE61" s="282" t="str">
        <f t="shared" si="128"/>
        <v>calc-alkaline</v>
      </c>
      <c r="CF61" s="282" t="str">
        <f t="shared" si="129"/>
        <v>Mg-hornblende</v>
      </c>
      <c r="CG61" s="278">
        <f t="shared" si="130"/>
        <v>6.5297795707282491</v>
      </c>
      <c r="CH61" s="278">
        <f t="shared" si="131"/>
        <v>1.4702204292717509</v>
      </c>
      <c r="CI61" s="278">
        <f t="shared" si="132"/>
        <v>0</v>
      </c>
      <c r="CJ61" s="278">
        <f t="shared" si="133"/>
        <v>8</v>
      </c>
      <c r="CK61" s="278"/>
      <c r="CL61" s="278">
        <f t="shared" si="134"/>
        <v>0.39333435462608879</v>
      </c>
      <c r="CM61" s="278">
        <f t="shared" si="135"/>
        <v>0.25322957571732518</v>
      </c>
      <c r="CN61" s="278">
        <f t="shared" si="136"/>
        <v>0</v>
      </c>
      <c r="CO61" s="278">
        <f t="shared" si="137"/>
        <v>0.36493464433394252</v>
      </c>
      <c r="CP61" s="278">
        <f t="shared" si="138"/>
        <v>2.3572090775234171</v>
      </c>
      <c r="CQ61" s="278">
        <f t="shared" si="139"/>
        <v>1.5940899496382224</v>
      </c>
      <c r="CR61" s="278">
        <f t="shared" si="140"/>
        <v>3.7202398161006636E-2</v>
      </c>
      <c r="CS61" s="278">
        <f t="shared" si="141"/>
        <v>5.0000000000000027</v>
      </c>
      <c r="CT61" s="278"/>
      <c r="CU61" s="278">
        <f t="shared" si="142"/>
        <v>1.772558929208486</v>
      </c>
      <c r="CV61" s="278">
        <f t="shared" si="143"/>
        <v>0.22744107079151399</v>
      </c>
      <c r="CW61" s="278">
        <f t="shared" si="144"/>
        <v>2</v>
      </c>
      <c r="CX61" s="278"/>
      <c r="CY61" s="278">
        <f t="shared" si="145"/>
        <v>0.28351131985964106</v>
      </c>
      <c r="CZ61" s="278">
        <f t="shared" si="146"/>
        <v>0.14942202980893271</v>
      </c>
      <c r="DA61" s="278">
        <f t="shared" si="147"/>
        <v>0.43293334966857377</v>
      </c>
      <c r="DB61" s="278"/>
      <c r="DC61" s="278">
        <f t="shared" si="148"/>
        <v>2</v>
      </c>
      <c r="DD61" s="278">
        <f t="shared" si="149"/>
        <v>0</v>
      </c>
      <c r="DE61" s="278">
        <f t="shared" si="150"/>
        <v>0</v>
      </c>
      <c r="DF61" s="278">
        <f t="shared" si="151"/>
        <v>2</v>
      </c>
      <c r="DG61" s="283">
        <f t="shared" si="113"/>
        <v>45.635065355666057</v>
      </c>
      <c r="DH61" s="283"/>
      <c r="DI61" s="277">
        <f t="shared" si="152"/>
        <v>0.59656560065935715</v>
      </c>
      <c r="DJ61" s="277">
        <f t="shared" si="153"/>
        <v>0.54612638168559591</v>
      </c>
      <c r="DK61" s="277">
        <f t="shared" si="154"/>
        <v>0.21106669791772079</v>
      </c>
      <c r="DL61" s="278">
        <f t="shared" si="155"/>
        <v>1.8635547838978397</v>
      </c>
      <c r="DM61" s="366"/>
    </row>
    <row r="62" spans="1:117" s="142" customFormat="1" x14ac:dyDescent="0.25">
      <c r="A62" s="253" t="s">
        <v>531</v>
      </c>
      <c r="B62" s="249">
        <v>6</v>
      </c>
      <c r="C62" s="249">
        <v>1130</v>
      </c>
      <c r="D62" s="249">
        <v>1500</v>
      </c>
      <c r="E62" s="254">
        <v>4.6192233333333332</v>
      </c>
      <c r="F62" s="254"/>
      <c r="G62" s="254"/>
      <c r="H62" s="254"/>
      <c r="I62" s="234">
        <v>39.29</v>
      </c>
      <c r="J62" s="141">
        <v>6.2</v>
      </c>
      <c r="K62" s="141">
        <v>14.6</v>
      </c>
      <c r="L62" s="141"/>
      <c r="M62" s="141">
        <v>10.039999999999999</v>
      </c>
      <c r="N62" s="141">
        <v>0.16</v>
      </c>
      <c r="O62" s="141">
        <v>11.69</v>
      </c>
      <c r="P62" s="141">
        <v>10.84</v>
      </c>
      <c r="Q62" s="141">
        <v>2.59</v>
      </c>
      <c r="R62" s="141">
        <v>2.0299999999999998</v>
      </c>
      <c r="S62" s="141"/>
      <c r="T62" s="141"/>
      <c r="U62" s="276">
        <f t="shared" si="85"/>
        <v>97.44</v>
      </c>
      <c r="V62" s="277">
        <f>I62/stab.data!$U$7</f>
        <v>0.65391784834564937</v>
      </c>
      <c r="W62" s="277">
        <f>J62/stab.data!$U$8</f>
        <v>7.759893864677464E-2</v>
      </c>
      <c r="X62" s="277">
        <f>K62*2/stab.data!$U$9</f>
        <v>0.28638400957228743</v>
      </c>
      <c r="Y62" s="277">
        <f>L62*2/stab.data!$U$10</f>
        <v>0</v>
      </c>
      <c r="Z62" s="277">
        <f>M62/stab.data!$U$11</f>
        <v>0.13974333992149873</v>
      </c>
      <c r="AA62" s="277">
        <f>N62/stab.data!$U$12</f>
        <v>2.2555225058855043E-3</v>
      </c>
      <c r="AB62" s="277">
        <f>O62/stab.data!$U$13</f>
        <v>0.29004565303691937</v>
      </c>
      <c r="AC62" s="277">
        <f>P62/stab.data!$U$14</f>
        <v>0.19329873927851779</v>
      </c>
      <c r="AD62" s="277">
        <f>Q62*2/stab.data!$U$15</f>
        <v>8.3576695332289966E-2</v>
      </c>
      <c r="AE62" s="277">
        <f>R62*2/stab.data!$U$16</f>
        <v>4.3102075481713464E-2</v>
      </c>
      <c r="AF62" s="277">
        <f>S62/stab.data!$U$17</f>
        <v>0</v>
      </c>
      <c r="AG62" s="277">
        <f>T62/stab.data!$U$18</f>
        <v>0</v>
      </c>
      <c r="AH62" s="277">
        <f t="shared" si="86"/>
        <v>1.4499453120290149</v>
      </c>
      <c r="AI62" s="277">
        <f t="shared" si="87"/>
        <v>0.16180593074053382</v>
      </c>
      <c r="AJ62" s="278">
        <f t="shared" si="88"/>
        <v>5.8629328692386773</v>
      </c>
      <c r="AK62" s="278">
        <f t="shared" si="89"/>
        <v>0.69574086280288849</v>
      </c>
      <c r="AL62" s="278">
        <f t="shared" si="90"/>
        <v>2.5676776175991636</v>
      </c>
      <c r="AM62" s="278">
        <f t="shared" si="91"/>
        <v>0</v>
      </c>
      <c r="AN62" s="278">
        <f t="shared" si="92"/>
        <v>1.2529185783133385</v>
      </c>
      <c r="AO62" s="278">
        <f t="shared" si="93"/>
        <v>2.0222688630565949E-2</v>
      </c>
      <c r="AP62" s="278">
        <f t="shared" si="94"/>
        <v>2.6005073834153674</v>
      </c>
      <c r="AQ62" s="278">
        <f t="shared" si="95"/>
        <v>1.7330885446322584</v>
      </c>
      <c r="AR62" s="278">
        <f t="shared" si="96"/>
        <v>0.74933656483867961</v>
      </c>
      <c r="AS62" s="278">
        <f t="shared" si="97"/>
        <v>0.38644697604364708</v>
      </c>
      <c r="AT62" s="278">
        <f t="shared" si="98"/>
        <v>0</v>
      </c>
      <c r="AU62" s="278">
        <f t="shared" si="99"/>
        <v>0</v>
      </c>
      <c r="AV62" s="277">
        <f t="shared" si="100"/>
        <v>15.868872085514585</v>
      </c>
      <c r="AW62" s="277">
        <f t="shared" si="116"/>
        <v>1.8960823311148656</v>
      </c>
      <c r="AX62" s="277">
        <f>IF(SUM(I62:T62)&lt;90," ",CO62*AH62*stab.data!$U$20/13/2)</f>
        <v>0</v>
      </c>
      <c r="AY62" s="277">
        <f>IF(SUM(I62:T62)&lt;90," ",CQ62*AH62*stab.data!$U$11/13)</f>
        <v>10.039999999999996</v>
      </c>
      <c r="AZ62" s="277">
        <f t="shared" si="101"/>
        <v>0</v>
      </c>
      <c r="BA62" s="279">
        <f t="shared" si="117"/>
        <v>99.336082331114866</v>
      </c>
      <c r="BB62" s="280">
        <f>IF(SUM(I62:T62)&lt;90," ",EXP('eq. coef.'!$C$104+'eq. coef.'!$C$105*'Amp-TB2 calc'!AJ62+'eq. coef.'!$C$106*'Amp-TB2 calc'!AK62+'eq. coef.'!$C$107*'Amp-TB2 calc'!AL62+'eq. coef.'!$C$108*'Amp-TB2 calc'!AN62+'eq. coef.'!$C$109*'Amp-TB2 calc'!AP62+'eq. coef.'!$C$110*'Amp-TB2 calc'!AQ62+'eq. coef.'!$C$111*'Amp-TB2 calc'!AR62+'eq. coef.'!$C$112*'Amp-TB2 calc'!AS62))</f>
        <v>1363.086163727944</v>
      </c>
      <c r="BC62" s="281">
        <f>IF(SUM(I62:T62)&lt;90," ",EXP('eq. coef.'!$C$176+'eq. coef.'!$C$177*'Amp-TB2 calc'!AJ62+'eq. coef.'!$C$178*'Amp-TB2 calc'!AK62+'eq. coef.'!$C$179*'Amp-TB2 calc'!AL62+'eq. coef.'!$C$180*'Amp-TB2 calc'!AN62+'eq. coef.'!$C$181*'Amp-TB2 calc'!AP62+'eq. coef.'!$C$182*'Amp-TB2 calc'!AQ62+'eq. coef.'!$C$183*'Amp-TB2 calc'!AR62+'eq. coef.'!$C$184*'Amp-TB2 calc'!AS62))</f>
        <v>806.97922725471528</v>
      </c>
      <c r="BD62" s="281">
        <f>IF(SUM(I62:T62)&lt;90," ",('eq. coef.'!$C$234+'eq. coef.'!$C$235*'Amp-TB2 calc'!AJ62+'eq. coef.'!$C$236*'Amp-TB2 calc'!AK62+'eq. coef.'!$C$237*'Amp-TB2 calc'!AL62+'eq. coef.'!$C$238*'Amp-TB2 calc'!AN62+'eq. coef.'!$C$239*'Amp-TB2 calc'!AP62+'eq. coef.'!$C$240*'Amp-TB2 calc'!AQ62+'eq. coef.'!$C$241*'Amp-TB2 calc'!AR62+'eq. coef.'!$C$242*'Amp-TB2 calc'!AS62))</f>
        <v>682.98894770985316</v>
      </c>
      <c r="BE62" s="281">
        <f>IF(SUM(I62:T62)&lt;90," ",('eq. coef.'!$C$270+'eq. coef.'!$C$271*'Amp-TB2 calc'!AJ62+'eq. coef.'!$C$272*'Amp-TB2 calc'!AK62+'eq. coef.'!$C$273*'Amp-TB2 calc'!AL62+'eq. coef.'!$C$274*'Amp-TB2 calc'!AN62+'eq. coef.'!$C$275*'Amp-TB2 calc'!AP62+'eq. coef.'!$C$276*'Amp-TB2 calc'!AQ62+'eq. coef.'!$C$277*'Amp-TB2 calc'!AR62+'eq. coef.'!$C$278*'Amp-TB2 calc'!AS62))</f>
        <v>1373.6397801976523</v>
      </c>
      <c r="BF62" s="281">
        <f>IF(SUM(I62:T62)&lt;90," ",EXP('eq. coef.'!$C$328+'eq. coef.'!$C$329*'Amp-TB2 calc'!AJ62+'eq. coef.'!$C$330*'Amp-TB2 calc'!AK62+'eq. coef.'!$C$331*'Amp-TB2 calc'!AL62+'eq. coef.'!$C$332*'Amp-TB2 calc'!AN62+'eq. coef.'!$C$333*'Amp-TB2 calc'!AP62+'eq. coef.'!$C$334*'Amp-TB2 calc'!AQ62+'eq. coef.'!$C$335*'Amp-TB2 calc'!AR62+'eq. coef.'!$C$336*'Amp-TB2 calc'!AS62))</f>
        <v>1374.0356061172108</v>
      </c>
      <c r="BG62" s="282" t="str">
        <f t="shared" si="56"/>
        <v>ok</v>
      </c>
      <c r="BH62" s="385" t="str">
        <f t="shared" si="57"/>
        <v>high-K2O</v>
      </c>
      <c r="BI62" s="385" t="str">
        <f t="shared" si="58"/>
        <v>ok</v>
      </c>
      <c r="BJ62" s="281">
        <f t="shared" si="118"/>
        <v>0.80006980397413685</v>
      </c>
      <c r="BK62" s="283">
        <f t="shared" si="119"/>
        <v>-8.0328321720476055E-3</v>
      </c>
      <c r="BL62" s="281">
        <f t="shared" si="120"/>
        <v>566.66055294293699</v>
      </c>
      <c r="BM62" s="284" t="str">
        <f t="shared" si="121"/>
        <v>OK</v>
      </c>
      <c r="BN62" s="285">
        <f>IF(SUM(I62:T62)&lt;90," ",'eq. coef.'!$C$360+'eq. coef.'!$C$361*'Amp-TB2 calc'!AJ62+'eq. coef.'!$C$362*'Amp-TB2 calc'!AK62+'eq. coef.'!$C$363*'Amp-TB2 calc'!AL62+'eq. coef.'!$C$364*'Amp-TB2 calc'!AN62+'eq. coef.'!$C$365*'Amp-TB2 calc'!AP62+'eq. coef.'!$C$366*'Amp-TB2 calc'!AQ62+'eq. coef.'!$C$367*'Amp-TB2 calc'!AR62+'eq. coef.'!$C$368*'Amp-TB2 calc'!AS62+'eq. coef.'!$C$369*LN(BQ62))</f>
        <v>1097.0402778544662</v>
      </c>
      <c r="BO62" s="286">
        <f t="shared" si="122"/>
        <v>-32.95972214553376</v>
      </c>
      <c r="BP62" s="286">
        <f t="shared" si="81"/>
        <v>1086.3432839107886</v>
      </c>
      <c r="BQ62" s="287">
        <f t="shared" si="123"/>
        <v>1374.0356061172108</v>
      </c>
      <c r="BR62" s="281" t="str">
        <f t="shared" si="124"/>
        <v>P1e</v>
      </c>
      <c r="BS62" s="283">
        <f t="shared" si="125"/>
        <v>-8.3976262588526129</v>
      </c>
      <c r="BT62" s="283">
        <f t="shared" si="82"/>
        <v>8.3976262588526129</v>
      </c>
      <c r="BU62" s="283">
        <f t="shared" si="102"/>
        <v>70.520126783370927</v>
      </c>
      <c r="BV62" s="281">
        <f t="shared" si="126"/>
        <v>-125.96439388278918</v>
      </c>
      <c r="BW62" s="288"/>
      <c r="BX62" s="289">
        <f>IF(SUM(I62:T62)&lt;90," ",'eq. coef.'!$B$1128*'Amp-TB2 calc'!CH62+'eq. coef.'!$B$1129*'Amp-TB2 calc'!CL62+'eq. coef.'!$B$1130*'Amp-TB2 calc'!CM62+'eq. coef.'!$B$1131*'Amp-TB2 calc'!CO62+'eq. coef.'!$B$1132*'Amp-TB2 calc'!CP62+'eq. coef.'!$B$1133*'Amp-TB2 calc'!CQ62+'eq. coef.'!$B$1134*'Amp-TB2 calc'!CR62+'eq. coef.'!$B$1135*'Amp-TB2 calc'!CU62+'eq. coef.'!$B$1135*'Amp-TB2 calc'!CY62+'eq. coef.'!$B$1137*'Amp-TB2 calc'!CZ62)</f>
        <v>4.5708576536630741</v>
      </c>
      <c r="BY62" s="290"/>
      <c r="BZ62" s="291"/>
      <c r="CA62" s="290">
        <f t="shared" si="127"/>
        <v>-3.9420318660298452</v>
      </c>
      <c r="CB62" s="289">
        <f>IF(SUM(I62:T62)&lt;90," ",EXP('eq. coef.'!$B$1156*'Amp-TB2 calc'!CH62+'eq. coef.'!$B$1157*'Amp-TB2 calc'!CL62+'eq. coef.'!$B$1158*'Amp-TB2 calc'!CM62+'eq. coef.'!$B$1159*'Amp-TB2 calc'!CO62+'eq. coef.'!$B$1160*'Amp-TB2 calc'!CP62+'eq. coef.'!$B$1161*'Amp-TB2 calc'!CQ62+'eq. coef.'!$B$1162*'Amp-TB2 calc'!CR62+'eq. coef.'!$B$1163*'Amp-TB2 calc'!CU62+'eq. coef.'!$B$1164*'Amp-TB2 calc'!CY62+'eq. coef.'!$B$1165*'Amp-TB2 calc'!CZ62))</f>
        <v>4.8794949350251553</v>
      </c>
      <c r="CC62" s="283">
        <f t="shared" si="156"/>
        <v>0.26027160169182206</v>
      </c>
      <c r="CD62" s="283">
        <f t="shared" si="157"/>
        <v>31.747947156608987</v>
      </c>
      <c r="CE62" s="282" t="str">
        <f t="shared" si="128"/>
        <v>alkaline</v>
      </c>
      <c r="CF62" s="282" t="str">
        <f t="shared" si="129"/>
        <v>kaersutite</v>
      </c>
      <c r="CG62" s="278">
        <f t="shared" si="130"/>
        <v>5.8629328692386773</v>
      </c>
      <c r="CH62" s="278">
        <f t="shared" si="131"/>
        <v>2.1370671307613227</v>
      </c>
      <c r="CI62" s="278">
        <f t="shared" si="132"/>
        <v>0</v>
      </c>
      <c r="CJ62" s="278">
        <f t="shared" si="133"/>
        <v>8</v>
      </c>
      <c r="CK62" s="278"/>
      <c r="CL62" s="278">
        <f t="shared" si="134"/>
        <v>0.43061048683784087</v>
      </c>
      <c r="CM62" s="278">
        <f t="shared" si="135"/>
        <v>0.69574086280288849</v>
      </c>
      <c r="CN62" s="278">
        <f t="shared" si="136"/>
        <v>0</v>
      </c>
      <c r="CO62" s="278">
        <f t="shared" si="137"/>
        <v>0</v>
      </c>
      <c r="CP62" s="278">
        <f t="shared" si="138"/>
        <v>2.6005073834153674</v>
      </c>
      <c r="CQ62" s="278">
        <f t="shared" si="139"/>
        <v>1.2529185783133385</v>
      </c>
      <c r="CR62" s="278">
        <f t="shared" si="140"/>
        <v>2.0222688630565949E-2</v>
      </c>
      <c r="CS62" s="278">
        <f t="shared" si="141"/>
        <v>5.0000000000000018</v>
      </c>
      <c r="CT62" s="278"/>
      <c r="CU62" s="278">
        <f t="shared" si="142"/>
        <v>1.7330885446322584</v>
      </c>
      <c r="CV62" s="278">
        <f t="shared" si="143"/>
        <v>0.26691145536774163</v>
      </c>
      <c r="CW62" s="278">
        <f t="shared" si="144"/>
        <v>2</v>
      </c>
      <c r="CX62" s="278"/>
      <c r="CY62" s="278">
        <f t="shared" si="145"/>
        <v>0.48242510947093797</v>
      </c>
      <c r="CZ62" s="278">
        <f t="shared" si="146"/>
        <v>0.38644697604364708</v>
      </c>
      <c r="DA62" s="278">
        <f t="shared" si="147"/>
        <v>0.86887208551458506</v>
      </c>
      <c r="DB62" s="278"/>
      <c r="DC62" s="278">
        <f t="shared" si="148"/>
        <v>2</v>
      </c>
      <c r="DD62" s="278">
        <f t="shared" si="149"/>
        <v>0</v>
      </c>
      <c r="DE62" s="278">
        <f t="shared" si="150"/>
        <v>0</v>
      </c>
      <c r="DF62" s="278">
        <f t="shared" si="151"/>
        <v>2</v>
      </c>
      <c r="DG62" s="283">
        <f t="shared" si="103"/>
        <v>46.286985711829146</v>
      </c>
      <c r="DH62" s="283"/>
      <c r="DI62" s="277">
        <f t="shared" si="152"/>
        <v>0.67485593579401215</v>
      </c>
      <c r="DJ62" s="277">
        <f t="shared" si="153"/>
        <v>0.67485593579401215</v>
      </c>
      <c r="DK62" s="277">
        <f t="shared" si="154"/>
        <v>0.16770426469677738</v>
      </c>
      <c r="DL62" s="278">
        <f t="shared" si="155"/>
        <v>2.5676776175991636</v>
      </c>
      <c r="DM62" s="366"/>
    </row>
    <row r="63" spans="1:117" s="232" customFormat="1" x14ac:dyDescent="0.25">
      <c r="A63" s="255" t="s">
        <v>531</v>
      </c>
      <c r="B63" s="256">
        <v>7</v>
      </c>
      <c r="C63" s="256">
        <v>1100</v>
      </c>
      <c r="D63" s="256">
        <v>1500</v>
      </c>
      <c r="E63" s="257">
        <v>5.22</v>
      </c>
      <c r="F63" s="257"/>
      <c r="G63" s="257"/>
      <c r="H63" s="257"/>
      <c r="I63" s="234">
        <v>38.76</v>
      </c>
      <c r="J63" s="141">
        <v>5.45</v>
      </c>
      <c r="K63" s="141">
        <v>15.87</v>
      </c>
      <c r="L63" s="141"/>
      <c r="M63" s="141">
        <v>11.3</v>
      </c>
      <c r="N63" s="141">
        <v>0.21</v>
      </c>
      <c r="O63" s="141">
        <v>10.88</v>
      </c>
      <c r="P63" s="141">
        <v>10.66</v>
      </c>
      <c r="Q63" s="141">
        <v>2.66</v>
      </c>
      <c r="R63" s="141">
        <v>2.0099999999999998</v>
      </c>
      <c r="S63" s="141"/>
      <c r="T63" s="141"/>
      <c r="U63" s="276">
        <f t="shared" si="85"/>
        <v>97.799999999999983</v>
      </c>
      <c r="V63" s="277">
        <f>I63/stab.data!$U$7</f>
        <v>0.64509686438985414</v>
      </c>
      <c r="W63" s="277">
        <f>J63/stab.data!$U$8</f>
        <v>6.8211970262084157E-2</v>
      </c>
      <c r="X63" s="277">
        <f>K63*2/stab.data!$U$9</f>
        <v>0.31129549533645218</v>
      </c>
      <c r="Y63" s="277">
        <f>L63*2/stab.data!$U$10</f>
        <v>0</v>
      </c>
      <c r="Z63" s="277">
        <f>M63/stab.data!$U$11</f>
        <v>0.15728085070845976</v>
      </c>
      <c r="AA63" s="277">
        <f>N63/stab.data!$U$12</f>
        <v>2.960373288974724E-3</v>
      </c>
      <c r="AB63" s="277">
        <f>O63/stab.data!$U$13</f>
        <v>0.26994839221913458</v>
      </c>
      <c r="AC63" s="277">
        <f>P63/stab.data!$U$14</f>
        <v>0.19008898161522139</v>
      </c>
      <c r="AD63" s="277">
        <f>Q63*2/stab.data!$U$15</f>
        <v>8.5835524935865382E-2</v>
      </c>
      <c r="AE63" s="277">
        <f>R63*2/stab.data!$U$16</f>
        <v>4.2677424491745844E-2</v>
      </c>
      <c r="AF63" s="277">
        <f>S63/stab.data!$U$17</f>
        <v>0</v>
      </c>
      <c r="AG63" s="277">
        <f>T63/stab.data!$U$18</f>
        <v>0</v>
      </c>
      <c r="AH63" s="277">
        <f t="shared" si="86"/>
        <v>1.4547939462049595</v>
      </c>
      <c r="AI63" s="277">
        <f t="shared" si="87"/>
        <v>0.17553638154362058</v>
      </c>
      <c r="AJ63" s="278">
        <f t="shared" si="88"/>
        <v>5.764568418053206</v>
      </c>
      <c r="AK63" s="278">
        <f t="shared" si="89"/>
        <v>0.60954035155310093</v>
      </c>
      <c r="AL63" s="278">
        <f t="shared" si="90"/>
        <v>2.7817282646320116</v>
      </c>
      <c r="AM63" s="278">
        <f t="shared" si="91"/>
        <v>0</v>
      </c>
      <c r="AN63" s="278">
        <f t="shared" si="92"/>
        <v>1.4054574976365175</v>
      </c>
      <c r="AO63" s="278">
        <f t="shared" si="93"/>
        <v>2.6453816952610176E-2</v>
      </c>
      <c r="AP63" s="278">
        <f t="shared" si="94"/>
        <v>2.4122516511725545</v>
      </c>
      <c r="AQ63" s="278">
        <f t="shared" si="95"/>
        <v>1.6986300825929666</v>
      </c>
      <c r="AR63" s="278">
        <f t="shared" si="96"/>
        <v>0.76702396726157474</v>
      </c>
      <c r="AS63" s="278">
        <f t="shared" si="97"/>
        <v>0.3813643298695249</v>
      </c>
      <c r="AT63" s="278">
        <f t="shared" si="98"/>
        <v>0</v>
      </c>
      <c r="AU63" s="278">
        <f t="shared" si="99"/>
        <v>0</v>
      </c>
      <c r="AV63" s="277">
        <f t="shared" si="100"/>
        <v>15.847018379724066</v>
      </c>
      <c r="AW63" s="277">
        <f t="shared" si="116"/>
        <v>1.9024228527295624</v>
      </c>
      <c r="AX63" s="277">
        <f>IF(SUM(I63:T63)&lt;90," ",CO63*AH63*stab.data!$U$20/13/2)</f>
        <v>0</v>
      </c>
      <c r="AY63" s="277">
        <f>IF(SUM(I63:T63)&lt;90," ",CQ63*AH63*stab.data!$U$11/13)</f>
        <v>11.3</v>
      </c>
      <c r="AZ63" s="277">
        <f t="shared" si="101"/>
        <v>0</v>
      </c>
      <c r="BA63" s="279">
        <f t="shared" si="117"/>
        <v>99.702422852729541</v>
      </c>
      <c r="BB63" s="280">
        <f>IF(SUM(I63:T63)&lt;90," ",EXP('eq. coef.'!$C$104+'eq. coef.'!$C$105*'Amp-TB2 calc'!AJ63+'eq. coef.'!$C$106*'Amp-TB2 calc'!AK63+'eq. coef.'!$C$107*'Amp-TB2 calc'!AL63+'eq. coef.'!$C$108*'Amp-TB2 calc'!AN63+'eq. coef.'!$C$109*'Amp-TB2 calc'!AP63+'eq. coef.'!$C$110*'Amp-TB2 calc'!AQ63+'eq. coef.'!$C$111*'Amp-TB2 calc'!AR63+'eq. coef.'!$C$112*'Amp-TB2 calc'!AS63))</f>
        <v>2037.8748483187001</v>
      </c>
      <c r="BC63" s="281">
        <f>IF(SUM(I63:T63)&lt;90," ",EXP('eq. coef.'!$C$176+'eq. coef.'!$C$177*'Amp-TB2 calc'!AJ63+'eq. coef.'!$C$178*'Amp-TB2 calc'!AK63+'eq. coef.'!$C$179*'Amp-TB2 calc'!AL63+'eq. coef.'!$C$180*'Amp-TB2 calc'!AN63+'eq. coef.'!$C$181*'Amp-TB2 calc'!AP63+'eq. coef.'!$C$182*'Amp-TB2 calc'!AQ63+'eq. coef.'!$C$183*'Amp-TB2 calc'!AR63+'eq. coef.'!$C$184*'Amp-TB2 calc'!AS63))</f>
        <v>1037.3952542222457</v>
      </c>
      <c r="BD63" s="281">
        <f>IF(SUM(I63:T63)&lt;90," ",('eq. coef.'!$C$234+'eq. coef.'!$C$235*'Amp-TB2 calc'!AJ63+'eq. coef.'!$C$236*'Amp-TB2 calc'!AK63+'eq. coef.'!$C$237*'Amp-TB2 calc'!AL63+'eq. coef.'!$C$238*'Amp-TB2 calc'!AN63+'eq. coef.'!$C$239*'Amp-TB2 calc'!AP63+'eq. coef.'!$C$240*'Amp-TB2 calc'!AQ63+'eq. coef.'!$C$241*'Amp-TB2 calc'!AR63+'eq. coef.'!$C$242*'Amp-TB2 calc'!AS63))</f>
        <v>755.37100598450888</v>
      </c>
      <c r="BE63" s="281">
        <f>IF(SUM(I63:T63)&lt;90," ",('eq. coef.'!$C$270+'eq. coef.'!$C$271*'Amp-TB2 calc'!AJ63+'eq. coef.'!$C$272*'Amp-TB2 calc'!AK63+'eq. coef.'!$C$273*'Amp-TB2 calc'!AL63+'eq. coef.'!$C$274*'Amp-TB2 calc'!AN63+'eq. coef.'!$C$275*'Amp-TB2 calc'!AP63+'eq. coef.'!$C$276*'Amp-TB2 calc'!AQ63+'eq. coef.'!$C$277*'Amp-TB2 calc'!AR63+'eq. coef.'!$C$278*'Amp-TB2 calc'!AS63))</f>
        <v>1607.1382745132573</v>
      </c>
      <c r="BF63" s="281">
        <f>IF(SUM(I63:T63)&lt;90," ",EXP('eq. coef.'!$C$328+'eq. coef.'!$C$329*'Amp-TB2 calc'!AJ63+'eq. coef.'!$C$330*'Amp-TB2 calc'!AK63+'eq. coef.'!$C$331*'Amp-TB2 calc'!AL63+'eq. coef.'!$C$332*'Amp-TB2 calc'!AN63+'eq. coef.'!$C$333*'Amp-TB2 calc'!AP63+'eq. coef.'!$C$334*'Amp-TB2 calc'!AQ63+'eq. coef.'!$C$335*'Amp-TB2 calc'!AR63+'eq. coef.'!$C$336*'Amp-TB2 calc'!AS63))</f>
        <v>1846.9984017886259</v>
      </c>
      <c r="BG63" s="282" t="str">
        <f t="shared" si="56"/>
        <v>ok</v>
      </c>
      <c r="BH63" s="385" t="str">
        <f t="shared" si="57"/>
        <v>low-SiO2</v>
      </c>
      <c r="BI63" s="385" t="str">
        <f t="shared" si="58"/>
        <v>ok</v>
      </c>
      <c r="BJ63" s="281">
        <f t="shared" si="118"/>
        <v>9.8266498926213828</v>
      </c>
      <c r="BK63" s="283">
        <f t="shared" si="119"/>
        <v>9.366445966372873E-2</v>
      </c>
      <c r="BL63" s="281">
        <f t="shared" si="120"/>
        <v>569.74302029101159</v>
      </c>
      <c r="BM63" s="284" t="str">
        <f t="shared" si="121"/>
        <v>OK</v>
      </c>
      <c r="BN63" s="285">
        <f>IF(SUM(I63:T63)&lt;90," ",'eq. coef.'!$C$360+'eq. coef.'!$C$361*'Amp-TB2 calc'!AJ63+'eq. coef.'!$C$362*'Amp-TB2 calc'!AK63+'eq. coef.'!$C$363*'Amp-TB2 calc'!AL63+'eq. coef.'!$C$364*'Amp-TB2 calc'!AN63+'eq. coef.'!$C$365*'Amp-TB2 calc'!AP63+'eq. coef.'!$C$366*'Amp-TB2 calc'!AQ63+'eq. coef.'!$C$367*'Amp-TB2 calc'!AR63+'eq. coef.'!$C$368*'Amp-TB2 calc'!AS63+'eq. coef.'!$C$369*LN(BQ63))</f>
        <v>1095.1808703978354</v>
      </c>
      <c r="BO63" s="286">
        <f t="shared" si="122"/>
        <v>-4.819129602164594</v>
      </c>
      <c r="BP63" s="286">
        <f t="shared" si="81"/>
        <v>23.224010122459077</v>
      </c>
      <c r="BQ63" s="287">
        <f t="shared" si="123"/>
        <v>1846.9984017886259</v>
      </c>
      <c r="BR63" s="281" t="str">
        <f t="shared" si="124"/>
        <v>P1e</v>
      </c>
      <c r="BS63" s="283">
        <f t="shared" si="125"/>
        <v>23.133226785908391</v>
      </c>
      <c r="BT63" s="283">
        <f t="shared" si="82"/>
        <v>23.133226785908391</v>
      </c>
      <c r="BU63" s="283">
        <f t="shared" si="102"/>
        <v>535.14618152826949</v>
      </c>
      <c r="BV63" s="281">
        <f t="shared" si="126"/>
        <v>346.99840178862587</v>
      </c>
      <c r="BW63" s="288"/>
      <c r="BX63" s="289">
        <f>IF(SUM(I63:T63)&lt;90," ",'eq. coef.'!$B$1128*'Amp-TB2 calc'!CH63+'eq. coef.'!$B$1129*'Amp-TB2 calc'!CL63+'eq. coef.'!$B$1130*'Amp-TB2 calc'!CM63+'eq. coef.'!$B$1131*'Amp-TB2 calc'!CO63+'eq. coef.'!$B$1132*'Amp-TB2 calc'!CP63+'eq. coef.'!$B$1133*'Amp-TB2 calc'!CQ63+'eq. coef.'!$B$1134*'Amp-TB2 calc'!CR63+'eq. coef.'!$B$1135*'Amp-TB2 calc'!CU63+'eq. coef.'!$B$1135*'Amp-TB2 calc'!CY63+'eq. coef.'!$B$1137*'Amp-TB2 calc'!CZ63)</f>
        <v>2.2604627758459994</v>
      </c>
      <c r="BY63" s="290"/>
      <c r="BZ63" s="291"/>
      <c r="CA63" s="290">
        <f t="shared" si="127"/>
        <v>-6.1169186510337941</v>
      </c>
      <c r="CB63" s="289">
        <f>IF(SUM(I63:T63)&lt;90," ",EXP('eq. coef.'!$B$1156*'Amp-TB2 calc'!CH63+'eq. coef.'!$B$1157*'Amp-TB2 calc'!CL63+'eq. coef.'!$B$1158*'Amp-TB2 calc'!CM63+'eq. coef.'!$B$1159*'Amp-TB2 calc'!CO63+'eq. coef.'!$B$1160*'Amp-TB2 calc'!CP63+'eq. coef.'!$B$1161*'Amp-TB2 calc'!CQ63+'eq. coef.'!$B$1162*'Amp-TB2 calc'!CR63+'eq. coef.'!$B$1163*'Amp-TB2 calc'!CU63+'eq. coef.'!$B$1164*'Amp-TB2 calc'!CY63+'eq. coef.'!$B$1165*'Amp-TB2 calc'!CZ63))</f>
        <v>4.4115525454824551</v>
      </c>
      <c r="CC63" s="283">
        <f t="shared" si="156"/>
        <v>-0.80844745451754463</v>
      </c>
      <c r="CD63" s="283">
        <f t="shared" si="157"/>
        <v>239.86262926113</v>
      </c>
      <c r="CE63" s="282" t="str">
        <f t="shared" si="128"/>
        <v>alkaline</v>
      </c>
      <c r="CF63" s="282" t="str">
        <f t="shared" si="129"/>
        <v>kaersutite</v>
      </c>
      <c r="CG63" s="278">
        <f t="shared" si="130"/>
        <v>5.764568418053206</v>
      </c>
      <c r="CH63" s="278">
        <f t="shared" si="131"/>
        <v>2.235431581946794</v>
      </c>
      <c r="CI63" s="278">
        <f t="shared" si="132"/>
        <v>0</v>
      </c>
      <c r="CJ63" s="278">
        <f t="shared" si="133"/>
        <v>8</v>
      </c>
      <c r="CK63" s="278"/>
      <c r="CL63" s="278">
        <f t="shared" si="134"/>
        <v>0.54629668268521758</v>
      </c>
      <c r="CM63" s="278">
        <f t="shared" si="135"/>
        <v>0.60954035155310093</v>
      </c>
      <c r="CN63" s="278">
        <f t="shared" si="136"/>
        <v>0</v>
      </c>
      <c r="CO63" s="278">
        <f t="shared" si="137"/>
        <v>0</v>
      </c>
      <c r="CP63" s="278">
        <f t="shared" si="138"/>
        <v>2.4122516511725545</v>
      </c>
      <c r="CQ63" s="278">
        <f t="shared" si="139"/>
        <v>1.4054574976365175</v>
      </c>
      <c r="CR63" s="278">
        <f t="shared" si="140"/>
        <v>2.6453816952610176E-2</v>
      </c>
      <c r="CS63" s="278">
        <f t="shared" si="141"/>
        <v>5.0000000000000009</v>
      </c>
      <c r="CT63" s="278"/>
      <c r="CU63" s="278">
        <f t="shared" si="142"/>
        <v>1.6986300825929666</v>
      </c>
      <c r="CV63" s="278">
        <f t="shared" si="143"/>
        <v>0.30136991740703345</v>
      </c>
      <c r="CW63" s="278">
        <f t="shared" si="144"/>
        <v>2</v>
      </c>
      <c r="CX63" s="278"/>
      <c r="CY63" s="278">
        <f t="shared" si="145"/>
        <v>0.46565404985454129</v>
      </c>
      <c r="CZ63" s="278">
        <f t="shared" si="146"/>
        <v>0.3813643298695249</v>
      </c>
      <c r="DA63" s="278">
        <f t="shared" si="147"/>
        <v>0.84701837972406624</v>
      </c>
      <c r="DB63" s="278"/>
      <c r="DC63" s="278">
        <f t="shared" si="148"/>
        <v>2</v>
      </c>
      <c r="DD63" s="278">
        <f t="shared" si="149"/>
        <v>0</v>
      </c>
      <c r="DE63" s="278">
        <f t="shared" si="150"/>
        <v>0</v>
      </c>
      <c r="DF63" s="278">
        <f t="shared" si="151"/>
        <v>2</v>
      </c>
      <c r="DG63" s="283">
        <f t="shared" si="103"/>
        <v>46.075594266161659</v>
      </c>
      <c r="DH63" s="283"/>
      <c r="DI63" s="277">
        <f t="shared" si="152"/>
        <v>0.63185841486249739</v>
      </c>
      <c r="DJ63" s="277">
        <f t="shared" si="153"/>
        <v>0.63185841486249739</v>
      </c>
      <c r="DK63" s="277">
        <f t="shared" si="154"/>
        <v>0.19638750830950985</v>
      </c>
      <c r="DL63" s="278">
        <f t="shared" si="155"/>
        <v>2.7817282646320116</v>
      </c>
      <c r="DM63" s="366"/>
    </row>
    <row r="64" spans="1:117" s="243" customFormat="1" x14ac:dyDescent="0.25">
      <c r="A64" s="259" t="s">
        <v>542</v>
      </c>
      <c r="B64" s="256" t="s">
        <v>1</v>
      </c>
      <c r="C64" s="256">
        <v>945</v>
      </c>
      <c r="D64" s="256">
        <v>489</v>
      </c>
      <c r="E64" s="257">
        <v>5.9511834129090602</v>
      </c>
      <c r="F64" s="257"/>
      <c r="G64" s="257"/>
      <c r="H64" s="257"/>
      <c r="I64" s="242">
        <v>45.3</v>
      </c>
      <c r="J64" s="242">
        <v>1.78</v>
      </c>
      <c r="K64" s="242">
        <v>12.38</v>
      </c>
      <c r="L64" s="242">
        <v>0.16</v>
      </c>
      <c r="M64" s="242">
        <v>7.6</v>
      </c>
      <c r="N64" s="242">
        <v>7.0000000000000007E-2</v>
      </c>
      <c r="O64" s="242">
        <v>16.899999999999999</v>
      </c>
      <c r="P64" s="242">
        <v>11.3</v>
      </c>
      <c r="Q64" s="242">
        <v>2.4</v>
      </c>
      <c r="R64" s="242">
        <v>0.27</v>
      </c>
      <c r="S64" s="242"/>
      <c r="T64" s="242"/>
      <c r="U64" s="276">
        <f t="shared" si="85"/>
        <v>98.16</v>
      </c>
      <c r="V64" s="277">
        <f>I64/stab.data!$U$7</f>
        <v>0.75394447773117623</v>
      </c>
      <c r="W64" s="277">
        <f>J64/stab.data!$U$8</f>
        <v>2.2278404966332075E-2</v>
      </c>
      <c r="X64" s="277">
        <f>K64*2/stab.data!$U$9</f>
        <v>0.24283794784280266</v>
      </c>
      <c r="Y64" s="277">
        <f>L64*2/stab.data!$U$10</f>
        <v>2.1053989007185987E-3</v>
      </c>
      <c r="Z64" s="277">
        <f>M64/stab.data!$U$11</f>
        <v>0.10578181109595523</v>
      </c>
      <c r="AA64" s="277">
        <f>N64/stab.data!$U$12</f>
        <v>9.8679109632490822E-4</v>
      </c>
      <c r="AB64" s="277">
        <f>O64/stab.data!$U$13</f>
        <v>0.41931321953156009</v>
      </c>
      <c r="AC64" s="277">
        <f>P64/stab.data!$U$14</f>
        <v>0.201501453306942</v>
      </c>
      <c r="AD64" s="277">
        <f>Q64*2/stab.data!$U$15</f>
        <v>7.7445586408299585E-2</v>
      </c>
      <c r="AE64" s="277">
        <f>R64*2/stab.data!$U$16</f>
        <v>5.7327883645628755E-3</v>
      </c>
      <c r="AF64" s="277">
        <f>S64/stab.data!$U$17</f>
        <v>0</v>
      </c>
      <c r="AG64" s="277">
        <f>T64/stab.data!$U$18</f>
        <v>0</v>
      </c>
      <c r="AH64" s="277">
        <f t="shared" si="86"/>
        <v>1.5472480511648696</v>
      </c>
      <c r="AI64" s="277">
        <f t="shared" si="87"/>
        <v>0.13255868344714949</v>
      </c>
      <c r="AJ64" s="278">
        <f t="shared" si="88"/>
        <v>6.3346521607354731</v>
      </c>
      <c r="AK64" s="278">
        <f t="shared" si="89"/>
        <v>0.18718347348653799</v>
      </c>
      <c r="AL64" s="278">
        <f t="shared" si="90"/>
        <v>2.0403278708799917</v>
      </c>
      <c r="AM64" s="278">
        <f t="shared" si="91"/>
        <v>1.7689591328769631E-2</v>
      </c>
      <c r="AN64" s="278">
        <f t="shared" si="92"/>
        <v>0.88878027231128509</v>
      </c>
      <c r="AO64" s="278">
        <f t="shared" si="93"/>
        <v>8.2910327420130433E-3</v>
      </c>
      <c r="AP64" s="278">
        <f t="shared" si="94"/>
        <v>3.523075598515931</v>
      </c>
      <c r="AQ64" s="278">
        <f t="shared" si="95"/>
        <v>1.6930180593978454</v>
      </c>
      <c r="AR64" s="278">
        <f t="shared" si="96"/>
        <v>0.65069891188417728</v>
      </c>
      <c r="AS64" s="278">
        <f t="shared" si="97"/>
        <v>4.8166968885957964E-2</v>
      </c>
      <c r="AT64" s="278">
        <f t="shared" si="98"/>
        <v>0</v>
      </c>
      <c r="AU64" s="278">
        <f t="shared" si="99"/>
        <v>0</v>
      </c>
      <c r="AV64" s="277">
        <f t="shared" si="100"/>
        <v>15.391883940167983</v>
      </c>
      <c r="AW64" s="277">
        <f t="shared" si="116"/>
        <v>2.0233243746002141</v>
      </c>
      <c r="AX64" s="277">
        <f>IF(SUM(I64:T64)&lt;90," ",CO64*AH64*stab.data!$U$20/13/2)</f>
        <v>7.7299405580608855</v>
      </c>
      <c r="AY64" s="277">
        <f>IF(SUM(I64:T64)&lt;90," ",CQ64*AH64*stab.data!$U$11/13)</f>
        <v>0.64450082553879129</v>
      </c>
      <c r="AZ64" s="277">
        <f t="shared" si="101"/>
        <v>0</v>
      </c>
      <c r="BA64" s="279">
        <f t="shared" si="117"/>
        <v>100.95776575819988</v>
      </c>
      <c r="BB64" s="280">
        <f>IF(SUM(I64:T64)&lt;90," ",EXP('eq. coef.'!$C$104+'eq. coef.'!$C$105*'Amp-TB2 calc'!AJ64+'eq. coef.'!$C$106*'Amp-TB2 calc'!AK64+'eq. coef.'!$C$107*'Amp-TB2 calc'!AL64+'eq. coef.'!$C$108*'Amp-TB2 calc'!AN64+'eq. coef.'!$C$109*'Amp-TB2 calc'!AP64+'eq. coef.'!$C$110*'Amp-TB2 calc'!AQ64+'eq. coef.'!$C$111*'Amp-TB2 calc'!AR64+'eq. coef.'!$C$112*'Amp-TB2 calc'!AS64))</f>
        <v>581.98390138942716</v>
      </c>
      <c r="BC64" s="281">
        <f>IF(SUM(I64:T64)&lt;90," ",EXP('eq. coef.'!$C$176+'eq. coef.'!$C$177*'Amp-TB2 calc'!AJ64+'eq. coef.'!$C$178*'Amp-TB2 calc'!AK64+'eq. coef.'!$C$179*'Amp-TB2 calc'!AL64+'eq. coef.'!$C$180*'Amp-TB2 calc'!AN64+'eq. coef.'!$C$181*'Amp-TB2 calc'!AP64+'eq. coef.'!$C$182*'Amp-TB2 calc'!AQ64+'eq. coef.'!$C$183*'Amp-TB2 calc'!AR64+'eq. coef.'!$C$184*'Amp-TB2 calc'!AS64))</f>
        <v>420.49995865871057</v>
      </c>
      <c r="BD64" s="281">
        <f>IF(SUM(I64:T64)&lt;90," ",('eq. coef.'!$C$234+'eq. coef.'!$C$235*'Amp-TB2 calc'!AJ64+'eq. coef.'!$C$236*'Amp-TB2 calc'!AK64+'eq. coef.'!$C$237*'Amp-TB2 calc'!AL64+'eq. coef.'!$C$238*'Amp-TB2 calc'!AN64+'eq. coef.'!$C$239*'Amp-TB2 calc'!AP64+'eq. coef.'!$C$240*'Amp-TB2 calc'!AQ64+'eq. coef.'!$C$241*'Amp-TB2 calc'!AR64+'eq. coef.'!$C$242*'Amp-TB2 calc'!AS64))</f>
        <v>413.609865386514</v>
      </c>
      <c r="BE64" s="281">
        <f>IF(SUM(I64:T64)&lt;90," ",('eq. coef.'!$C$270+'eq. coef.'!$C$271*'Amp-TB2 calc'!AJ64+'eq. coef.'!$C$272*'Amp-TB2 calc'!AK64+'eq. coef.'!$C$273*'Amp-TB2 calc'!AL64+'eq. coef.'!$C$274*'Amp-TB2 calc'!AN64+'eq. coef.'!$C$275*'Amp-TB2 calc'!AP64+'eq. coef.'!$C$276*'Amp-TB2 calc'!AQ64+'eq. coef.'!$C$277*'Amp-TB2 calc'!AR64+'eq. coef.'!$C$278*'Amp-TB2 calc'!AS64))</f>
        <v>707.01482042603539</v>
      </c>
      <c r="BF64" s="281">
        <f>IF(SUM(I64:T64)&lt;90," ",EXP('eq. coef.'!$C$328+'eq. coef.'!$C$329*'Amp-TB2 calc'!AJ64+'eq. coef.'!$C$330*'Amp-TB2 calc'!AK64+'eq. coef.'!$C$331*'Amp-TB2 calc'!AL64+'eq. coef.'!$C$332*'Amp-TB2 calc'!AN64+'eq. coef.'!$C$333*'Amp-TB2 calc'!AP64+'eq. coef.'!$C$334*'Amp-TB2 calc'!AQ64+'eq. coef.'!$C$335*'Amp-TB2 calc'!AR64+'eq. coef.'!$C$336*'Amp-TB2 calc'!AS64))</f>
        <v>980.81749546815786</v>
      </c>
      <c r="BG64" s="282" t="str">
        <f t="shared" si="56"/>
        <v>ok</v>
      </c>
      <c r="BH64" s="385" t="str">
        <f t="shared" si="57"/>
        <v>low-FeO</v>
      </c>
      <c r="BI64" s="385" t="str">
        <f t="shared" si="58"/>
        <v>ok</v>
      </c>
      <c r="BJ64" s="281">
        <f t="shared" si="118"/>
        <v>33.823842941115124</v>
      </c>
      <c r="BK64" s="283">
        <f t="shared" si="119"/>
        <v>-0.68530004545925793</v>
      </c>
      <c r="BL64" s="281">
        <f t="shared" si="120"/>
        <v>286.51486176732482</v>
      </c>
      <c r="BM64" s="284" t="str">
        <f t="shared" si="121"/>
        <v>OK</v>
      </c>
      <c r="BN64" s="285">
        <f>IF(SUM(I64:T64)&lt;90," ",'eq. coef.'!$C$360+'eq. coef.'!$C$361*'Amp-TB2 calc'!AJ64+'eq. coef.'!$C$362*'Amp-TB2 calc'!AK64+'eq. coef.'!$C$363*'Amp-TB2 calc'!AL64+'eq. coef.'!$C$364*'Amp-TB2 calc'!AN64+'eq. coef.'!$C$365*'Amp-TB2 calc'!AP64+'eq. coef.'!$C$366*'Amp-TB2 calc'!AQ64+'eq. coef.'!$C$367*'Amp-TB2 calc'!AR64+'eq. coef.'!$C$368*'Amp-TB2 calc'!AS64+'eq. coef.'!$C$369*LN(BQ64))</f>
        <v>947.70159250643337</v>
      </c>
      <c r="BO64" s="286">
        <f t="shared" si="122"/>
        <v>2.7015925064333715</v>
      </c>
      <c r="BP64" s="286">
        <f t="shared" si="81"/>
        <v>7.2986020708169459</v>
      </c>
      <c r="BQ64" s="287">
        <f t="shared" si="123"/>
        <v>413.609865386514</v>
      </c>
      <c r="BR64" s="281" t="str">
        <f t="shared" si="124"/>
        <v>P1c</v>
      </c>
      <c r="BS64" s="283">
        <f t="shared" si="125"/>
        <v>-15.417205442430674</v>
      </c>
      <c r="BT64" s="283">
        <f t="shared" si="82"/>
        <v>15.417205442430674</v>
      </c>
      <c r="BU64" s="283">
        <f t="shared" si="102"/>
        <v>237.69022365411399</v>
      </c>
      <c r="BV64" s="281">
        <f t="shared" si="126"/>
        <v>-75.390134613485998</v>
      </c>
      <c r="BW64" s="288"/>
      <c r="BX64" s="289">
        <f>IF(SUM(I64:T64)&lt;90," ",'eq. coef.'!$B$1128*'Amp-TB2 calc'!CH64+'eq. coef.'!$B$1129*'Amp-TB2 calc'!CL64+'eq. coef.'!$B$1130*'Amp-TB2 calc'!CM64+'eq. coef.'!$B$1131*'Amp-TB2 calc'!CO64+'eq. coef.'!$B$1132*'Amp-TB2 calc'!CP64+'eq. coef.'!$B$1133*'Amp-TB2 calc'!CQ64+'eq. coef.'!$B$1134*'Amp-TB2 calc'!CR64+'eq. coef.'!$B$1135*'Amp-TB2 calc'!CU64+'eq. coef.'!$B$1135*'Amp-TB2 calc'!CY64+'eq. coef.'!$B$1137*'Amp-TB2 calc'!CZ64)</f>
        <v>2.3194547108153323</v>
      </c>
      <c r="BY64" s="290"/>
      <c r="BZ64" s="291"/>
      <c r="CA64" s="290">
        <f t="shared" si="127"/>
        <v>-8.673374514136011</v>
      </c>
      <c r="CB64" s="289">
        <f>IF(SUM(I64:T64)&lt;90," ",EXP('eq. coef.'!$B$1156*'Amp-TB2 calc'!CH64+'eq. coef.'!$B$1157*'Amp-TB2 calc'!CL64+'eq. coef.'!$B$1158*'Amp-TB2 calc'!CM64+'eq. coef.'!$B$1159*'Amp-TB2 calc'!CO64+'eq. coef.'!$B$1160*'Amp-TB2 calc'!CP64+'eq. coef.'!$B$1161*'Amp-TB2 calc'!CQ64+'eq. coef.'!$B$1162*'Amp-TB2 calc'!CR64+'eq. coef.'!$B$1163*'Amp-TB2 calc'!CU64+'eq. coef.'!$B$1164*'Amp-TB2 calc'!CY64+'eq. coef.'!$B$1165*'Amp-TB2 calc'!CZ64))</f>
        <v>6.4421268242344221</v>
      </c>
      <c r="CC64" s="283">
        <f t="shared" si="156"/>
        <v>0.4909434113253619</v>
      </c>
      <c r="CD64" s="283">
        <f t="shared" si="157"/>
        <v>68.054398760743297</v>
      </c>
      <c r="CE64" s="282" t="str">
        <f t="shared" si="128"/>
        <v>calc-alkaline</v>
      </c>
      <c r="CF64" s="282" t="str">
        <f t="shared" si="129"/>
        <v>Tschermakitic pargasite</v>
      </c>
      <c r="CG64" s="278">
        <f t="shared" si="130"/>
        <v>6.3346521607354731</v>
      </c>
      <c r="CH64" s="278">
        <f t="shared" si="131"/>
        <v>1.6653478392645269</v>
      </c>
      <c r="CI64" s="278">
        <f t="shared" si="132"/>
        <v>0</v>
      </c>
      <c r="CJ64" s="278">
        <f t="shared" si="133"/>
        <v>8</v>
      </c>
      <c r="CK64" s="278"/>
      <c r="CL64" s="278">
        <f t="shared" si="134"/>
        <v>0.37498003161546478</v>
      </c>
      <c r="CM64" s="278">
        <f t="shared" si="135"/>
        <v>0.18718347348653799</v>
      </c>
      <c r="CN64" s="278">
        <f t="shared" si="136"/>
        <v>1.7689591328769631E-2</v>
      </c>
      <c r="CO64" s="278">
        <f t="shared" si="137"/>
        <v>0.81340926978138839</v>
      </c>
      <c r="CP64" s="278">
        <f t="shared" si="138"/>
        <v>3.523075598515931</v>
      </c>
      <c r="CQ64" s="278">
        <f t="shared" si="139"/>
        <v>7.5371002529896702E-2</v>
      </c>
      <c r="CR64" s="278">
        <f t="shared" si="140"/>
        <v>8.2910327420130433E-3</v>
      </c>
      <c r="CS64" s="278">
        <f t="shared" si="141"/>
        <v>5.0000000000000018</v>
      </c>
      <c r="CT64" s="278"/>
      <c r="CU64" s="278">
        <f t="shared" si="142"/>
        <v>1.6930180593978454</v>
      </c>
      <c r="CV64" s="278">
        <f t="shared" si="143"/>
        <v>0.30698194060215456</v>
      </c>
      <c r="CW64" s="278">
        <f t="shared" si="144"/>
        <v>2</v>
      </c>
      <c r="CX64" s="278"/>
      <c r="CY64" s="278">
        <f t="shared" si="145"/>
        <v>0.34371697128202272</v>
      </c>
      <c r="CZ64" s="278">
        <f t="shared" si="146"/>
        <v>4.8166968885957964E-2</v>
      </c>
      <c r="DA64" s="278">
        <f t="shared" si="147"/>
        <v>0.39188394016798067</v>
      </c>
      <c r="DB64" s="278"/>
      <c r="DC64" s="278">
        <f t="shared" si="148"/>
        <v>2</v>
      </c>
      <c r="DD64" s="278">
        <f t="shared" si="149"/>
        <v>0</v>
      </c>
      <c r="DE64" s="278">
        <f t="shared" si="150"/>
        <v>0</v>
      </c>
      <c r="DF64" s="278">
        <f t="shared" si="151"/>
        <v>2</v>
      </c>
      <c r="DG64" s="283">
        <f t="shared" si="103"/>
        <v>45.186590730218612</v>
      </c>
      <c r="DH64" s="283"/>
      <c r="DI64" s="277">
        <f t="shared" si="152"/>
        <v>0.97905457246246441</v>
      </c>
      <c r="DJ64" s="277">
        <f t="shared" si="153"/>
        <v>0.79854730110559125</v>
      </c>
      <c r="DK64" s="277">
        <f t="shared" si="154"/>
        <v>0.18378420300347914</v>
      </c>
      <c r="DL64" s="278">
        <f t="shared" si="155"/>
        <v>2.0403278708799917</v>
      </c>
      <c r="DM64" s="368"/>
    </row>
    <row r="65" spans="1:117" s="237" customFormat="1" x14ac:dyDescent="0.25">
      <c r="A65" s="260" t="s">
        <v>542</v>
      </c>
      <c r="B65" s="249" t="s">
        <v>2</v>
      </c>
      <c r="C65" s="249">
        <v>975</v>
      </c>
      <c r="D65" s="249">
        <v>500</v>
      </c>
      <c r="E65" s="254">
        <v>6.0490337539755075</v>
      </c>
      <c r="F65" s="254">
        <v>3</v>
      </c>
      <c r="G65" s="254">
        <v>-7.5275132319578901</v>
      </c>
      <c r="H65" s="254"/>
      <c r="I65" s="234">
        <v>44</v>
      </c>
      <c r="J65" s="141">
        <v>1.44</v>
      </c>
      <c r="K65" s="141">
        <v>11.96</v>
      </c>
      <c r="L65" s="141">
        <v>0.26</v>
      </c>
      <c r="M65" s="141">
        <v>8.6999999999999993</v>
      </c>
      <c r="N65" s="141">
        <v>0.13</v>
      </c>
      <c r="O65" s="141">
        <v>16.7</v>
      </c>
      <c r="P65" s="141">
        <v>11.43</v>
      </c>
      <c r="Q65" s="141">
        <v>2.2999999999999998</v>
      </c>
      <c r="R65" s="141">
        <v>0.27</v>
      </c>
      <c r="S65" s="141"/>
      <c r="T65" s="141"/>
      <c r="U65" s="276">
        <f t="shared" si="85"/>
        <v>97.19</v>
      </c>
      <c r="V65" s="277">
        <f>I65/stab.data!$U$7</f>
        <v>0.73230810199054652</v>
      </c>
      <c r="W65" s="277">
        <f>J65/stab.data!$U$8</f>
        <v>1.8022979298605721E-2</v>
      </c>
      <c r="X65" s="277">
        <f>K65*2/stab.data!$U$9</f>
        <v>0.23459950373181904</v>
      </c>
      <c r="Y65" s="277">
        <f>L65*2/stab.data!$U$10</f>
        <v>3.4212732136677231E-3</v>
      </c>
      <c r="Z65" s="277">
        <f>M65/stab.data!$U$11</f>
        <v>0.12109233638615927</v>
      </c>
      <c r="AA65" s="277">
        <f>N65/stab.data!$U$12</f>
        <v>1.8326120360319721E-3</v>
      </c>
      <c r="AB65" s="277">
        <f>O65/stab.data!$U$13</f>
        <v>0.41435093290988484</v>
      </c>
      <c r="AC65" s="277">
        <f>P65/stab.data!$U$14</f>
        <v>0.20381961161932274</v>
      </c>
      <c r="AD65" s="277">
        <f>Q65*2/stab.data!$U$15</f>
        <v>7.4218686974620432E-2</v>
      </c>
      <c r="AE65" s="277">
        <f>R65*2/stab.data!$U$16</f>
        <v>5.7327883645628755E-3</v>
      </c>
      <c r="AF65" s="277">
        <f>S65/stab.data!$U$17</f>
        <v>0</v>
      </c>
      <c r="AG65" s="277">
        <f>T65/stab.data!$U$18</f>
        <v>0</v>
      </c>
      <c r="AH65" s="277">
        <f t="shared" si="86"/>
        <v>1.525627739566715</v>
      </c>
      <c r="AI65" s="277">
        <f t="shared" si="87"/>
        <v>0.12965604945281475</v>
      </c>
      <c r="AJ65" s="278">
        <f t="shared" si="88"/>
        <v>6.2400578325750864</v>
      </c>
      <c r="AK65" s="278">
        <f t="shared" si="89"/>
        <v>0.1535752954704509</v>
      </c>
      <c r="AL65" s="278">
        <f t="shared" si="90"/>
        <v>1.999041751416897</v>
      </c>
      <c r="AM65" s="278">
        <f t="shared" si="91"/>
        <v>2.9152951682900011E-2</v>
      </c>
      <c r="AN65" s="278">
        <f t="shared" si="92"/>
        <v>1.0318378017085283</v>
      </c>
      <c r="AO65" s="278">
        <f t="shared" si="93"/>
        <v>1.5615838549960914E-2</v>
      </c>
      <c r="AP65" s="278">
        <f t="shared" si="94"/>
        <v>3.5307185285961764</v>
      </c>
      <c r="AQ65" s="278">
        <f t="shared" si="95"/>
        <v>1.7367637480187068</v>
      </c>
      <c r="AR65" s="278">
        <f t="shared" si="96"/>
        <v>0.63242356286998636</v>
      </c>
      <c r="AS65" s="278">
        <f t="shared" si="97"/>
        <v>4.8849563236496446E-2</v>
      </c>
      <c r="AT65" s="278">
        <f t="shared" si="98"/>
        <v>0</v>
      </c>
      <c r="AU65" s="278">
        <f t="shared" si="99"/>
        <v>0</v>
      </c>
      <c r="AV65" s="277">
        <f t="shared" si="100"/>
        <v>15.418036874125189</v>
      </c>
      <c r="AW65" s="277">
        <f t="shared" si="116"/>
        <v>1.9950516594333967</v>
      </c>
      <c r="AX65" s="277">
        <f>IF(SUM(I65:T65)&lt;90," ",CO65*AH65*stab.data!$U$20/13/2)</f>
        <v>9.6490061975327173</v>
      </c>
      <c r="AY65" s="277">
        <f>IF(SUM(I65:T65)&lt;90," ",CQ65*AH65*stab.data!$U$11/13)</f>
        <v>1.7701069340968899E-2</v>
      </c>
      <c r="AZ65" s="277">
        <f t="shared" si="101"/>
        <v>0</v>
      </c>
      <c r="BA65" s="279">
        <f t="shared" si="117"/>
        <v>100.15175892630708</v>
      </c>
      <c r="BB65" s="280">
        <f>IF(SUM(I65:T65)&lt;90," ",EXP('eq. coef.'!$C$104+'eq. coef.'!$C$105*'Amp-TB2 calc'!AJ65+'eq. coef.'!$C$106*'Amp-TB2 calc'!AK65+'eq. coef.'!$C$107*'Amp-TB2 calc'!AL65+'eq. coef.'!$C$108*'Amp-TB2 calc'!AN65+'eq. coef.'!$C$109*'Amp-TB2 calc'!AP65+'eq. coef.'!$C$110*'Amp-TB2 calc'!AQ65+'eq. coef.'!$C$111*'Amp-TB2 calc'!AR65+'eq. coef.'!$C$112*'Amp-TB2 calc'!AS65))</f>
        <v>630.93354216612738</v>
      </c>
      <c r="BC65" s="281">
        <f>IF(SUM(I65:T65)&lt;90," ",EXP('eq. coef.'!$C$176+'eq. coef.'!$C$177*'Amp-TB2 calc'!AJ65+'eq. coef.'!$C$178*'Amp-TB2 calc'!AK65+'eq. coef.'!$C$179*'Amp-TB2 calc'!AL65+'eq. coef.'!$C$180*'Amp-TB2 calc'!AN65+'eq. coef.'!$C$181*'Amp-TB2 calc'!AP65+'eq. coef.'!$C$182*'Amp-TB2 calc'!AQ65+'eq. coef.'!$C$183*'Amp-TB2 calc'!AR65+'eq. coef.'!$C$184*'Amp-TB2 calc'!AS65))</f>
        <v>399.02615123104448</v>
      </c>
      <c r="BD65" s="281">
        <f>IF(SUM(I65:T65)&lt;90," ",('eq. coef.'!$C$234+'eq. coef.'!$C$235*'Amp-TB2 calc'!AJ65+'eq. coef.'!$C$236*'Amp-TB2 calc'!AK65+'eq. coef.'!$C$237*'Amp-TB2 calc'!AL65+'eq. coef.'!$C$238*'Amp-TB2 calc'!AN65+'eq. coef.'!$C$239*'Amp-TB2 calc'!AP65+'eq. coef.'!$C$240*'Amp-TB2 calc'!AQ65+'eq. coef.'!$C$241*'Amp-TB2 calc'!AR65+'eq. coef.'!$C$242*'Amp-TB2 calc'!AS65))</f>
        <v>431.55641715308349</v>
      </c>
      <c r="BE65" s="281">
        <f>IF(SUM(I65:T65)&lt;90," ",('eq. coef.'!$C$270+'eq. coef.'!$C$271*'Amp-TB2 calc'!AJ65+'eq. coef.'!$C$272*'Amp-TB2 calc'!AK65+'eq. coef.'!$C$273*'Amp-TB2 calc'!AL65+'eq. coef.'!$C$274*'Amp-TB2 calc'!AN65+'eq. coef.'!$C$275*'Amp-TB2 calc'!AP65+'eq. coef.'!$C$276*'Amp-TB2 calc'!AQ65+'eq. coef.'!$C$277*'Amp-TB2 calc'!AR65+'eq. coef.'!$C$278*'Amp-TB2 calc'!AS65))</f>
        <v>606.46550879566303</v>
      </c>
      <c r="BF65" s="281">
        <f>IF(SUM(I65:T65)&lt;90," ",EXP('eq. coef.'!$C$328+'eq. coef.'!$C$329*'Amp-TB2 calc'!AJ65+'eq. coef.'!$C$330*'Amp-TB2 calc'!AK65+'eq. coef.'!$C$331*'Amp-TB2 calc'!AL65+'eq. coef.'!$C$332*'Amp-TB2 calc'!AN65+'eq. coef.'!$C$333*'Amp-TB2 calc'!AP65+'eq. coef.'!$C$334*'Amp-TB2 calc'!AQ65+'eq. coef.'!$C$335*'Amp-TB2 calc'!AR65+'eq. coef.'!$C$336*'Amp-TB2 calc'!AS65))</f>
        <v>821.63122976107445</v>
      </c>
      <c r="BG65" s="282" t="str">
        <f t="shared" si="56"/>
        <v>ok</v>
      </c>
      <c r="BH65" s="385" t="str">
        <f t="shared" si="57"/>
        <v>ok</v>
      </c>
      <c r="BI65" s="385" t="str">
        <f t="shared" si="58"/>
        <v>ok</v>
      </c>
      <c r="BJ65" s="281">
        <f t="shared" si="118"/>
        <v>41.222928866005496</v>
      </c>
      <c r="BK65" s="283">
        <f t="shared" si="119"/>
        <v>-0.30224686888613</v>
      </c>
      <c r="BL65" s="281">
        <f t="shared" si="120"/>
        <v>207.43935756461855</v>
      </c>
      <c r="BM65" s="284" t="str">
        <f t="shared" si="121"/>
        <v>OK</v>
      </c>
      <c r="BN65" s="285">
        <f>IF(SUM(I65:T65)&lt;90," ",'eq. coef.'!$C$360+'eq. coef.'!$C$361*'Amp-TB2 calc'!AJ65+'eq. coef.'!$C$362*'Amp-TB2 calc'!AK65+'eq. coef.'!$C$363*'Amp-TB2 calc'!AL65+'eq. coef.'!$C$364*'Amp-TB2 calc'!AN65+'eq. coef.'!$C$365*'Amp-TB2 calc'!AP65+'eq. coef.'!$C$366*'Amp-TB2 calc'!AQ65+'eq. coef.'!$C$367*'Amp-TB2 calc'!AR65+'eq. coef.'!$C$368*'Amp-TB2 calc'!AS65+'eq. coef.'!$C$369*LN(BQ65))</f>
        <v>956.02305647739126</v>
      </c>
      <c r="BO65" s="286">
        <f t="shared" si="122"/>
        <v>-18.976943522608735</v>
      </c>
      <c r="BP65" s="286">
        <f t="shared" si="81"/>
        <v>360.12438546028164</v>
      </c>
      <c r="BQ65" s="287">
        <f t="shared" si="123"/>
        <v>415.29128419206398</v>
      </c>
      <c r="BR65" s="281" t="str">
        <f t="shared" si="124"/>
        <v>P1b_c</v>
      </c>
      <c r="BS65" s="283">
        <f t="shared" si="125"/>
        <v>-16.941743161587205</v>
      </c>
      <c r="BT65" s="283">
        <f t="shared" si="82"/>
        <v>16.941743161587205</v>
      </c>
      <c r="BU65" s="283">
        <f t="shared" si="102"/>
        <v>287.02266135318683</v>
      </c>
      <c r="BV65" s="281">
        <f t="shared" si="126"/>
        <v>-84.708715807936017</v>
      </c>
      <c r="BW65" s="288"/>
      <c r="BX65" s="289">
        <f>IF(SUM(I65:T65)&lt;90," ",'eq. coef.'!$B$1128*'Amp-TB2 calc'!CH65+'eq. coef.'!$B$1129*'Amp-TB2 calc'!CL65+'eq. coef.'!$B$1130*'Amp-TB2 calc'!CM65+'eq. coef.'!$B$1131*'Amp-TB2 calc'!CO65+'eq. coef.'!$B$1132*'Amp-TB2 calc'!CP65+'eq. coef.'!$B$1133*'Amp-TB2 calc'!CQ65+'eq. coef.'!$B$1134*'Amp-TB2 calc'!CR65+'eq. coef.'!$B$1135*'Amp-TB2 calc'!CU65+'eq. coef.'!$B$1135*'Amp-TB2 calc'!CY65+'eq. coef.'!$B$1137*'Amp-TB2 calc'!CZ65)</f>
        <v>2.998040722875861</v>
      </c>
      <c r="BY65" s="290">
        <f>IF(SUM(I65:T65)&lt;90," ",BX65-F65)</f>
        <v>-1.9592771241390139E-3</v>
      </c>
      <c r="BZ65" s="291">
        <f>IF(SUM(I65:T65)&lt;90," ",(BX65-F65)^2)</f>
        <v>3.8387668491744446E-6</v>
      </c>
      <c r="CA65" s="290">
        <f t="shared" si="127"/>
        <v>-7.8599542133190416</v>
      </c>
      <c r="CB65" s="289">
        <f>IF(SUM(I65:T65)&lt;90," ",EXP('eq. coef.'!$B$1156*'Amp-TB2 calc'!CH65+'eq. coef.'!$B$1157*'Amp-TB2 calc'!CL65+'eq. coef.'!$B$1158*'Amp-TB2 calc'!CM65+'eq. coef.'!$B$1159*'Amp-TB2 calc'!CO65+'eq. coef.'!$B$1160*'Amp-TB2 calc'!CP65+'eq. coef.'!$B$1161*'Amp-TB2 calc'!CQ65+'eq. coef.'!$B$1162*'Amp-TB2 calc'!CR65+'eq. coef.'!$B$1163*'Amp-TB2 calc'!CU65+'eq. coef.'!$B$1164*'Amp-TB2 calc'!CY65+'eq. coef.'!$B$1165*'Amp-TB2 calc'!CZ65))</f>
        <v>6.3757636405062019</v>
      </c>
      <c r="CC65" s="283">
        <f t="shared" si="156"/>
        <v>0.32672988653069446</v>
      </c>
      <c r="CD65" s="283">
        <f t="shared" si="157"/>
        <v>29.174653588992367</v>
      </c>
      <c r="CE65" s="282" t="str">
        <f t="shared" si="128"/>
        <v>calc-alkaline</v>
      </c>
      <c r="CF65" s="282" t="str">
        <f t="shared" si="129"/>
        <v>Tschermakitic pargasite</v>
      </c>
      <c r="CG65" s="278">
        <f t="shared" si="130"/>
        <v>6.2400578325750864</v>
      </c>
      <c r="CH65" s="278">
        <f t="shared" si="131"/>
        <v>1.7599421674249136</v>
      </c>
      <c r="CI65" s="278">
        <f t="shared" si="132"/>
        <v>0</v>
      </c>
      <c r="CJ65" s="278">
        <f t="shared" si="133"/>
        <v>8</v>
      </c>
      <c r="CK65" s="278"/>
      <c r="CL65" s="278">
        <f t="shared" si="134"/>
        <v>0.23909958399198339</v>
      </c>
      <c r="CM65" s="278">
        <f t="shared" si="135"/>
        <v>0.1535752954704509</v>
      </c>
      <c r="CN65" s="278">
        <f t="shared" si="136"/>
        <v>2.9152951682900011E-2</v>
      </c>
      <c r="CO65" s="278">
        <f t="shared" si="137"/>
        <v>1.0297384186652323</v>
      </c>
      <c r="CP65" s="278">
        <f t="shared" si="138"/>
        <v>3.5307185285961764</v>
      </c>
      <c r="CQ65" s="278">
        <f t="shared" si="139"/>
        <v>2.0993830432960436E-3</v>
      </c>
      <c r="CR65" s="278">
        <f t="shared" si="140"/>
        <v>1.5615838549960914E-2</v>
      </c>
      <c r="CS65" s="278">
        <f t="shared" si="141"/>
        <v>5</v>
      </c>
      <c r="CT65" s="278"/>
      <c r="CU65" s="278">
        <f t="shared" si="142"/>
        <v>1.7367637480187068</v>
      </c>
      <c r="CV65" s="278">
        <f t="shared" si="143"/>
        <v>0.26323625198129319</v>
      </c>
      <c r="CW65" s="278">
        <f t="shared" si="144"/>
        <v>2</v>
      </c>
      <c r="CX65" s="278"/>
      <c r="CY65" s="278">
        <f t="shared" si="145"/>
        <v>0.36918731088869317</v>
      </c>
      <c r="CZ65" s="278">
        <f t="shared" si="146"/>
        <v>4.8849563236496446E-2</v>
      </c>
      <c r="DA65" s="278">
        <f t="shared" si="147"/>
        <v>0.41803687412518964</v>
      </c>
      <c r="DB65" s="278"/>
      <c r="DC65" s="278">
        <f t="shared" si="148"/>
        <v>2</v>
      </c>
      <c r="DD65" s="278">
        <f t="shared" si="149"/>
        <v>0</v>
      </c>
      <c r="DE65" s="278">
        <f t="shared" si="150"/>
        <v>0</v>
      </c>
      <c r="DF65" s="278">
        <f t="shared" si="151"/>
        <v>2</v>
      </c>
      <c r="DG65" s="283">
        <f t="shared" si="103"/>
        <v>44.970261581334768</v>
      </c>
      <c r="DH65" s="283"/>
      <c r="DI65" s="277">
        <f t="shared" si="152"/>
        <v>0.99940574830183593</v>
      </c>
      <c r="DJ65" s="277">
        <f t="shared" si="153"/>
        <v>0.77384656166215082</v>
      </c>
      <c r="DK65" s="277">
        <f t="shared" si="154"/>
        <v>0.11960709866240285</v>
      </c>
      <c r="DL65" s="278">
        <f t="shared" si="155"/>
        <v>1.999041751416897</v>
      </c>
      <c r="DM65" s="368"/>
    </row>
    <row r="66" spans="1:117" s="237" customFormat="1" x14ac:dyDescent="0.25">
      <c r="A66" s="260" t="s">
        <v>544</v>
      </c>
      <c r="B66" s="249">
        <v>2359</v>
      </c>
      <c r="C66" s="249">
        <v>1035</v>
      </c>
      <c r="D66" s="249">
        <v>900</v>
      </c>
      <c r="E66" s="254">
        <v>4.0999999999999996</v>
      </c>
      <c r="F66" s="254"/>
      <c r="G66" s="254"/>
      <c r="H66" s="254"/>
      <c r="I66" s="234">
        <v>40.4</v>
      </c>
      <c r="J66" s="141">
        <v>3.03</v>
      </c>
      <c r="K66" s="141">
        <v>15.3</v>
      </c>
      <c r="L66" s="141">
        <v>0.08</v>
      </c>
      <c r="M66" s="141">
        <v>12.1</v>
      </c>
      <c r="N66" s="141">
        <v>0.15</v>
      </c>
      <c r="O66" s="141">
        <v>13.6</v>
      </c>
      <c r="P66" s="141">
        <v>10.3</v>
      </c>
      <c r="Q66" s="141">
        <v>2.94</v>
      </c>
      <c r="R66" s="141">
        <v>0.34</v>
      </c>
      <c r="S66" s="141"/>
      <c r="T66" s="141"/>
      <c r="U66" s="276">
        <f t="shared" si="85"/>
        <v>98.24</v>
      </c>
      <c r="V66" s="277">
        <f>I66/stab.data!$U$7</f>
        <v>0.6723919845549563</v>
      </c>
      <c r="W66" s="277">
        <f>J66/stab.data!$U$8</f>
        <v>3.7923352274149537E-2</v>
      </c>
      <c r="X66" s="277">
        <f>K66*2/stab.data!$U$9</f>
        <v>0.30011474975726016</v>
      </c>
      <c r="Y66" s="277">
        <f>L66*2/stab.data!$U$10</f>
        <v>1.0526994503592994E-3</v>
      </c>
      <c r="Z66" s="277">
        <f>M66/stab.data!$U$11</f>
        <v>0.16841577819224451</v>
      </c>
      <c r="AA66" s="277">
        <f>N66/stab.data!$U$12</f>
        <v>2.1145523492676599E-3</v>
      </c>
      <c r="AB66" s="277">
        <f>O66/stab.data!$U$13</f>
        <v>0.33743549027391817</v>
      </c>
      <c r="AC66" s="277">
        <f>P66/stab.data!$U$14</f>
        <v>0.18366946628862854</v>
      </c>
      <c r="AD66" s="277">
        <f>Q66*2/stab.data!$U$15</f>
        <v>9.4870843350166989E-2</v>
      </c>
      <c r="AE66" s="277">
        <f>R66*2/stab.data!$U$16</f>
        <v>7.2190668294495469E-3</v>
      </c>
      <c r="AF66" s="277">
        <f>S66/stab.data!$U$17</f>
        <v>0</v>
      </c>
      <c r="AG66" s="277">
        <f>T66/stab.data!$U$18</f>
        <v>0</v>
      </c>
      <c r="AH66" s="277">
        <f t="shared" si="86"/>
        <v>1.5194486068521558</v>
      </c>
      <c r="AI66" s="277">
        <f t="shared" si="87"/>
        <v>0.16624940313262163</v>
      </c>
      <c r="AJ66" s="278">
        <f t="shared" si="88"/>
        <v>5.7528078013269388</v>
      </c>
      <c r="AK66" s="278">
        <f t="shared" si="89"/>
        <v>0.32446216169515618</v>
      </c>
      <c r="AL66" s="278">
        <f t="shared" si="90"/>
        <v>2.5677023423168679</v>
      </c>
      <c r="AM66" s="278">
        <f t="shared" si="91"/>
        <v>9.0066177907934131E-3</v>
      </c>
      <c r="AN66" s="278">
        <f t="shared" si="92"/>
        <v>1.4409208094474304</v>
      </c>
      <c r="AO66" s="278">
        <f t="shared" si="93"/>
        <v>1.809155006395969E-2</v>
      </c>
      <c r="AP66" s="278">
        <f t="shared" si="94"/>
        <v>2.8870087173588517</v>
      </c>
      <c r="AQ66" s="278">
        <f t="shared" si="95"/>
        <v>1.571427326323843</v>
      </c>
      <c r="AR66" s="278">
        <f t="shared" si="96"/>
        <v>0.81168981826061493</v>
      </c>
      <c r="AS66" s="278">
        <f t="shared" si="97"/>
        <v>6.1764424515330527E-2</v>
      </c>
      <c r="AT66" s="278">
        <f t="shared" si="98"/>
        <v>0</v>
      </c>
      <c r="AU66" s="278">
        <f t="shared" si="99"/>
        <v>0</v>
      </c>
      <c r="AV66" s="277">
        <f t="shared" si="100"/>
        <v>15.444881569099785</v>
      </c>
      <c r="AW66" s="277">
        <f t="shared" si="116"/>
        <v>1.9869712551143575</v>
      </c>
      <c r="AX66" s="277">
        <f>IF(SUM(I66:T66)&lt;90," ",CO66*AH66*stab.data!$U$20/13/2)</f>
        <v>11.688285375470459</v>
      </c>
      <c r="AY66" s="277">
        <f>IF(SUM(I66:T66)&lt;90," ",CQ66*AH66*stab.data!$U$11/13)</f>
        <v>1.5827316368981275</v>
      </c>
      <c r="AZ66" s="277">
        <f t="shared" si="101"/>
        <v>0</v>
      </c>
      <c r="BA66" s="279">
        <f t="shared" si="117"/>
        <v>101.39798826748294</v>
      </c>
      <c r="BB66" s="280">
        <f>IF(SUM(I66:T66)&lt;90," ",EXP('eq. coef.'!$C$104+'eq. coef.'!$C$105*'Amp-TB2 calc'!AJ66+'eq. coef.'!$C$106*'Amp-TB2 calc'!AK66+'eq. coef.'!$C$107*'Amp-TB2 calc'!AL66+'eq. coef.'!$C$108*'Amp-TB2 calc'!AN66+'eq. coef.'!$C$109*'Amp-TB2 calc'!AP66+'eq. coef.'!$C$110*'Amp-TB2 calc'!AQ66+'eq. coef.'!$C$111*'Amp-TB2 calc'!AR66+'eq. coef.'!$C$112*'Amp-TB2 calc'!AS66))</f>
        <v>1605.8860532571507</v>
      </c>
      <c r="BC66" s="281">
        <f>IF(SUM(I66:T66)&lt;90," ",EXP('eq. coef.'!$C$176+'eq. coef.'!$C$177*'Amp-TB2 calc'!AJ66+'eq. coef.'!$C$178*'Amp-TB2 calc'!AK66+'eq. coef.'!$C$179*'Amp-TB2 calc'!AL66+'eq. coef.'!$C$180*'Amp-TB2 calc'!AN66+'eq. coef.'!$C$181*'Amp-TB2 calc'!AP66+'eq. coef.'!$C$182*'Amp-TB2 calc'!AQ66+'eq. coef.'!$C$183*'Amp-TB2 calc'!AR66+'eq. coef.'!$C$184*'Amp-TB2 calc'!AS66))</f>
        <v>800.2528522451853</v>
      </c>
      <c r="BD66" s="281">
        <f>IF(SUM(I66:T66)&lt;90," ",('eq. coef.'!$C$234+'eq. coef.'!$C$235*'Amp-TB2 calc'!AJ66+'eq. coef.'!$C$236*'Amp-TB2 calc'!AK66+'eq. coef.'!$C$237*'Amp-TB2 calc'!AL66+'eq. coef.'!$C$238*'Amp-TB2 calc'!AN66+'eq. coef.'!$C$239*'Amp-TB2 calc'!AP66+'eq. coef.'!$C$240*'Amp-TB2 calc'!AQ66+'eq. coef.'!$C$241*'Amp-TB2 calc'!AR66+'eq. coef.'!$C$242*'Amp-TB2 calc'!AS66))</f>
        <v>627.53760371499811</v>
      </c>
      <c r="BE66" s="281">
        <f>IF(SUM(I66:T66)&lt;90," ",('eq. coef.'!$C$270+'eq. coef.'!$C$271*'Amp-TB2 calc'!AJ66+'eq. coef.'!$C$272*'Amp-TB2 calc'!AK66+'eq. coef.'!$C$273*'Amp-TB2 calc'!AL66+'eq. coef.'!$C$274*'Amp-TB2 calc'!AN66+'eq. coef.'!$C$275*'Amp-TB2 calc'!AP66+'eq. coef.'!$C$276*'Amp-TB2 calc'!AQ66+'eq. coef.'!$C$277*'Amp-TB2 calc'!AR66+'eq. coef.'!$C$278*'Amp-TB2 calc'!AS66))</f>
        <v>1236.7956881296782</v>
      </c>
      <c r="BF66" s="281">
        <f>IF(SUM(I66:T66)&lt;90," ",EXP('eq. coef.'!$C$328+'eq. coef.'!$C$329*'Amp-TB2 calc'!AJ66+'eq. coef.'!$C$330*'Amp-TB2 calc'!AK66+'eq. coef.'!$C$331*'Amp-TB2 calc'!AL66+'eq. coef.'!$C$332*'Amp-TB2 calc'!AN66+'eq. coef.'!$C$333*'Amp-TB2 calc'!AP66+'eq. coef.'!$C$334*'Amp-TB2 calc'!AQ66+'eq. coef.'!$C$335*'Amp-TB2 calc'!AR66+'eq. coef.'!$C$336*'Amp-TB2 calc'!AS66))</f>
        <v>1096.1601782402363</v>
      </c>
      <c r="BG66" s="282" t="str">
        <f t="shared" si="56"/>
        <v>ok</v>
      </c>
      <c r="BH66" s="385" t="str">
        <f t="shared" si="57"/>
        <v>high-Al2O3</v>
      </c>
      <c r="BI66" s="385" t="str">
        <f t="shared" si="58"/>
        <v>ok</v>
      </c>
      <c r="BJ66" s="281">
        <f t="shared" si="118"/>
        <v>53.089473481194084</v>
      </c>
      <c r="BK66" s="283">
        <f t="shared" si="119"/>
        <v>0.31741098565683351</v>
      </c>
      <c r="BL66" s="281">
        <f t="shared" si="120"/>
        <v>436.54283588449289</v>
      </c>
      <c r="BM66" s="284" t="str">
        <f t="shared" si="121"/>
        <v>OK</v>
      </c>
      <c r="BN66" s="285">
        <f>IF(SUM(I66:T66)&lt;90," ",'eq. coef.'!$C$360+'eq. coef.'!$C$361*'Amp-TB2 calc'!AJ66+'eq. coef.'!$C$362*'Amp-TB2 calc'!AK66+'eq. coef.'!$C$363*'Amp-TB2 calc'!AL66+'eq. coef.'!$C$364*'Amp-TB2 calc'!AN66+'eq. coef.'!$C$365*'Amp-TB2 calc'!AP66+'eq. coef.'!$C$366*'Amp-TB2 calc'!AQ66+'eq. coef.'!$C$367*'Amp-TB2 calc'!AR66+'eq. coef.'!$C$368*'Amp-TB2 calc'!AS66+'eq. coef.'!$C$369*LN(BQ66))</f>
        <v>1043.4582734786882</v>
      </c>
      <c r="BO66" s="286">
        <f t="shared" si="122"/>
        <v>8.4582734786881701</v>
      </c>
      <c r="BP66" s="286">
        <f t="shared" si="81"/>
        <v>71.542390240279673</v>
      </c>
      <c r="BQ66" s="287">
        <f t="shared" si="123"/>
        <v>932.16664592233815</v>
      </c>
      <c r="BR66" s="281" t="str">
        <f t="shared" si="124"/>
        <v>P1c_d</v>
      </c>
      <c r="BS66" s="283">
        <f t="shared" si="125"/>
        <v>3.574071769148683</v>
      </c>
      <c r="BT66" s="283">
        <f t="shared" si="82"/>
        <v>3.574071769148683</v>
      </c>
      <c r="BU66" s="283">
        <f t="shared" si="102"/>
        <v>12.773989011025597</v>
      </c>
      <c r="BV66" s="281">
        <f t="shared" si="126"/>
        <v>32.166645922338148</v>
      </c>
      <c r="BW66" s="288"/>
      <c r="BX66" s="289">
        <f>IF(SUM(I66:T66)&lt;90," ",'eq. coef.'!$B$1128*'Amp-TB2 calc'!CH66+'eq. coef.'!$B$1129*'Amp-TB2 calc'!CL66+'eq. coef.'!$B$1130*'Amp-TB2 calc'!CM66+'eq. coef.'!$B$1131*'Amp-TB2 calc'!CO66+'eq. coef.'!$B$1132*'Amp-TB2 calc'!CP66+'eq. coef.'!$B$1133*'Amp-TB2 calc'!CQ66+'eq. coef.'!$B$1134*'Amp-TB2 calc'!CR66+'eq. coef.'!$B$1135*'Amp-TB2 calc'!CU66+'eq. coef.'!$B$1135*'Amp-TB2 calc'!CY66+'eq. coef.'!$B$1137*'Amp-TB2 calc'!CZ66)</f>
        <v>0.77699938301751503</v>
      </c>
      <c r="BY66" s="290"/>
      <c r="BZ66" s="291"/>
      <c r="CA66" s="290">
        <f t="shared" si="127"/>
        <v>-8.5941858456620626</v>
      </c>
      <c r="CB66" s="289">
        <f>IF(SUM(I66:T66)&lt;90," ",EXP('eq. coef.'!$B$1156*'Amp-TB2 calc'!CH66+'eq. coef.'!$B$1157*'Amp-TB2 calc'!CL66+'eq. coef.'!$B$1158*'Amp-TB2 calc'!CM66+'eq. coef.'!$B$1159*'Amp-TB2 calc'!CO66+'eq. coef.'!$B$1160*'Amp-TB2 calc'!CP66+'eq. coef.'!$B$1161*'Amp-TB2 calc'!CQ66+'eq. coef.'!$B$1162*'Amp-TB2 calc'!CR66+'eq. coef.'!$B$1163*'Amp-TB2 calc'!CU66+'eq. coef.'!$B$1164*'Amp-TB2 calc'!CY66+'eq. coef.'!$B$1165*'Amp-TB2 calc'!CZ66))</f>
        <v>5.4408990632413063</v>
      </c>
      <c r="CC66" s="283">
        <f t="shared" si="156"/>
        <v>1.3408990632413067</v>
      </c>
      <c r="CD66" s="283">
        <f t="shared" si="157"/>
        <v>1069.6075537188663</v>
      </c>
      <c r="CE66" s="282" t="str">
        <f t="shared" si="128"/>
        <v>calc-alkaline</v>
      </c>
      <c r="CF66" s="282" t="str">
        <f t="shared" si="129"/>
        <v>Tschermakitic pargasite</v>
      </c>
      <c r="CG66" s="278">
        <f t="shared" si="130"/>
        <v>5.7528078013269388</v>
      </c>
      <c r="CH66" s="278">
        <f t="shared" si="131"/>
        <v>2.2471921986730612</v>
      </c>
      <c r="CI66" s="278">
        <f t="shared" si="132"/>
        <v>0</v>
      </c>
      <c r="CJ66" s="278">
        <f t="shared" si="133"/>
        <v>8</v>
      </c>
      <c r="CK66" s="278"/>
      <c r="CL66" s="278">
        <f t="shared" si="134"/>
        <v>0.3205101436438067</v>
      </c>
      <c r="CM66" s="278">
        <f t="shared" si="135"/>
        <v>0.32446216169515618</v>
      </c>
      <c r="CN66" s="278">
        <f t="shared" si="136"/>
        <v>9.0066177907934131E-3</v>
      </c>
      <c r="CO66" s="278">
        <f t="shared" si="137"/>
        <v>1.2524422184245125</v>
      </c>
      <c r="CP66" s="278">
        <f t="shared" si="138"/>
        <v>2.8870087173588517</v>
      </c>
      <c r="CQ66" s="278">
        <f t="shared" si="139"/>
        <v>0.18847859102291786</v>
      </c>
      <c r="CR66" s="278">
        <f t="shared" si="140"/>
        <v>1.809155006395969E-2</v>
      </c>
      <c r="CS66" s="278">
        <f t="shared" si="141"/>
        <v>4.9999999999999973</v>
      </c>
      <c r="CT66" s="278"/>
      <c r="CU66" s="278">
        <f t="shared" si="142"/>
        <v>1.571427326323843</v>
      </c>
      <c r="CV66" s="278">
        <f t="shared" si="143"/>
        <v>0.42857267367615703</v>
      </c>
      <c r="CW66" s="278">
        <f t="shared" si="144"/>
        <v>2</v>
      </c>
      <c r="CX66" s="278"/>
      <c r="CY66" s="278">
        <f t="shared" si="145"/>
        <v>0.38311714458445789</v>
      </c>
      <c r="CZ66" s="278">
        <f t="shared" si="146"/>
        <v>6.1764424515330527E-2</v>
      </c>
      <c r="DA66" s="278">
        <f t="shared" si="147"/>
        <v>0.44488156909978843</v>
      </c>
      <c r="DB66" s="278"/>
      <c r="DC66" s="278">
        <f t="shared" si="148"/>
        <v>2</v>
      </c>
      <c r="DD66" s="278">
        <f t="shared" si="149"/>
        <v>0</v>
      </c>
      <c r="DE66" s="278">
        <f t="shared" si="150"/>
        <v>0</v>
      </c>
      <c r="DF66" s="278">
        <f t="shared" si="151"/>
        <v>2</v>
      </c>
      <c r="DG66" s="283">
        <f t="shared" si="103"/>
        <v>44.747557781575487</v>
      </c>
      <c r="DH66" s="283"/>
      <c r="DI66" s="277">
        <f t="shared" si="152"/>
        <v>0.9387158612200257</v>
      </c>
      <c r="DJ66" s="277">
        <f t="shared" si="153"/>
        <v>0.66706463205496513</v>
      </c>
      <c r="DK66" s="277">
        <f t="shared" si="154"/>
        <v>0.12482371432297976</v>
      </c>
      <c r="DL66" s="278">
        <f t="shared" si="155"/>
        <v>2.5677023423168679</v>
      </c>
      <c r="DM66" s="368"/>
    </row>
    <row r="67" spans="1:117" s="237" customFormat="1" x14ac:dyDescent="0.25">
      <c r="A67" s="260" t="s">
        <v>544</v>
      </c>
      <c r="B67" s="249">
        <v>2358</v>
      </c>
      <c r="C67" s="249">
        <v>995</v>
      </c>
      <c r="D67" s="249">
        <v>900</v>
      </c>
      <c r="E67" s="254">
        <v>5.9201801801801803</v>
      </c>
      <c r="F67" s="254"/>
      <c r="G67" s="254"/>
      <c r="H67" s="254"/>
      <c r="I67" s="234">
        <v>40.6</v>
      </c>
      <c r="J67" s="141">
        <v>2.67</v>
      </c>
      <c r="K67" s="141">
        <v>15</v>
      </c>
      <c r="L67" s="141">
        <v>0.08</v>
      </c>
      <c r="M67" s="141">
        <v>12.7</v>
      </c>
      <c r="N67" s="141">
        <v>0.18</v>
      </c>
      <c r="O67" s="141">
        <v>13</v>
      </c>
      <c r="P67" s="141">
        <v>10.1</v>
      </c>
      <c r="Q67" s="141">
        <v>2.78</v>
      </c>
      <c r="R67" s="141">
        <v>0.26</v>
      </c>
      <c r="S67" s="141"/>
      <c r="T67" s="141"/>
      <c r="U67" s="276">
        <f t="shared" si="85"/>
        <v>97.37</v>
      </c>
      <c r="V67" s="277">
        <f>I67/stab.data!$U$7</f>
        <v>0.67572065774582246</v>
      </c>
      <c r="W67" s="277">
        <f>J67/stab.data!$U$8</f>
        <v>3.3417607449498107E-2</v>
      </c>
      <c r="X67" s="277">
        <f>K67*2/stab.data!$U$9</f>
        <v>0.29423014682084325</v>
      </c>
      <c r="Y67" s="277">
        <f>L67*2/stab.data!$U$10</f>
        <v>1.0526994503592994E-3</v>
      </c>
      <c r="Z67" s="277">
        <f>M67/stab.data!$U$11</f>
        <v>0.17676697380508308</v>
      </c>
      <c r="AA67" s="277">
        <f>N67/stab.data!$U$12</f>
        <v>2.5374628191211922E-3</v>
      </c>
      <c r="AB67" s="277">
        <f>O67/stab.data!$U$13</f>
        <v>0.32254863040889242</v>
      </c>
      <c r="AC67" s="277">
        <f>P67/stab.data!$U$14</f>
        <v>0.18010306888496586</v>
      </c>
      <c r="AD67" s="277">
        <f>Q67*2/stab.data!$U$15</f>
        <v>8.9707804256280346E-2</v>
      </c>
      <c r="AE67" s="277">
        <f>R67*2/stab.data!$U$16</f>
        <v>5.5204628695790653E-3</v>
      </c>
      <c r="AF67" s="277">
        <f>S67/stab.data!$U$17</f>
        <v>0</v>
      </c>
      <c r="AG67" s="277">
        <f>T67/stab.data!$U$18</f>
        <v>0</v>
      </c>
      <c r="AH67" s="277">
        <f t="shared" si="86"/>
        <v>1.5062741784996199</v>
      </c>
      <c r="AI67" s="277">
        <f t="shared" si="87"/>
        <v>0.16514887522768623</v>
      </c>
      <c r="AJ67" s="278">
        <f t="shared" si="88"/>
        <v>5.8318523122036705</v>
      </c>
      <c r="AK67" s="278">
        <f t="shared" si="89"/>
        <v>0.28841289523810626</v>
      </c>
      <c r="AL67" s="278">
        <f t="shared" si="90"/>
        <v>2.5393729529911924</v>
      </c>
      <c r="AM67" s="278">
        <f t="shared" si="91"/>
        <v>9.0853929848963063E-3</v>
      </c>
      <c r="AN67" s="278">
        <f t="shared" si="92"/>
        <v>1.5255991852393425</v>
      </c>
      <c r="AO67" s="278">
        <f t="shared" si="93"/>
        <v>2.1899742503342545E-2</v>
      </c>
      <c r="AP67" s="278">
        <f t="shared" si="94"/>
        <v>2.7837775188394493</v>
      </c>
      <c r="AQ67" s="278">
        <f t="shared" si="95"/>
        <v>1.5543915768620122</v>
      </c>
      <c r="AR67" s="278">
        <f t="shared" si="96"/>
        <v>0.7742292020787892</v>
      </c>
      <c r="AS67" s="278">
        <f t="shared" si="97"/>
        <v>4.7644723868275458E-2</v>
      </c>
      <c r="AT67" s="278">
        <f t="shared" si="98"/>
        <v>0</v>
      </c>
      <c r="AU67" s="278">
        <f t="shared" si="99"/>
        <v>0</v>
      </c>
      <c r="AV67" s="277">
        <f t="shared" si="100"/>
        <v>15.376265502809078</v>
      </c>
      <c r="AW67" s="277">
        <f t="shared" si="116"/>
        <v>1.9697431564995029</v>
      </c>
      <c r="AX67" s="277">
        <f>IF(SUM(I67:T67)&lt;90," ",CO67*AH67*stab.data!$U$20/13/2)</f>
        <v>11.845168429088172</v>
      </c>
      <c r="AY67" s="277">
        <f>IF(SUM(I67:T67)&lt;90," ",CQ67*AH67*stab.data!$U$11/13)</f>
        <v>2.0415662628918492</v>
      </c>
      <c r="AZ67" s="277">
        <f t="shared" si="101"/>
        <v>0</v>
      </c>
      <c r="BA67" s="279">
        <f t="shared" si="117"/>
        <v>100.52647784847953</v>
      </c>
      <c r="BB67" s="280">
        <f>IF(SUM(I67:T67)&lt;90," ",EXP('eq. coef.'!$C$104+'eq. coef.'!$C$105*'Amp-TB2 calc'!AJ67+'eq. coef.'!$C$106*'Amp-TB2 calc'!AK67+'eq. coef.'!$C$107*'Amp-TB2 calc'!AL67+'eq. coef.'!$C$108*'Amp-TB2 calc'!AN67+'eq. coef.'!$C$109*'Amp-TB2 calc'!AP67+'eq. coef.'!$C$110*'Amp-TB2 calc'!AQ67+'eq. coef.'!$C$111*'Amp-TB2 calc'!AR67+'eq. coef.'!$C$112*'Amp-TB2 calc'!AS67))</f>
        <v>1402.6166235875448</v>
      </c>
      <c r="BC67" s="281">
        <f>IF(SUM(I67:T67)&lt;90," ",EXP('eq. coef.'!$C$176+'eq. coef.'!$C$177*'Amp-TB2 calc'!AJ67+'eq. coef.'!$C$178*'Amp-TB2 calc'!AK67+'eq. coef.'!$C$179*'Amp-TB2 calc'!AL67+'eq. coef.'!$C$180*'Amp-TB2 calc'!AN67+'eq. coef.'!$C$181*'Amp-TB2 calc'!AP67+'eq. coef.'!$C$182*'Amp-TB2 calc'!AQ67+'eq. coef.'!$C$183*'Amp-TB2 calc'!AR67+'eq. coef.'!$C$184*'Amp-TB2 calc'!AS67))</f>
        <v>761.00972078353141</v>
      </c>
      <c r="BD67" s="281">
        <f>IF(SUM(I67:T67)&lt;90," ",('eq. coef.'!$C$234+'eq. coef.'!$C$235*'Amp-TB2 calc'!AJ67+'eq. coef.'!$C$236*'Amp-TB2 calc'!AK67+'eq. coef.'!$C$237*'Amp-TB2 calc'!AL67+'eq. coef.'!$C$238*'Amp-TB2 calc'!AN67+'eq. coef.'!$C$239*'Amp-TB2 calc'!AP67+'eq. coef.'!$C$240*'Amp-TB2 calc'!AQ67+'eq. coef.'!$C$241*'Amp-TB2 calc'!AR67+'eq. coef.'!$C$242*'Amp-TB2 calc'!AS67))</f>
        <v>604.15949664558991</v>
      </c>
      <c r="BE67" s="281">
        <f>IF(SUM(I67:T67)&lt;90," ",('eq. coef.'!$C$270+'eq. coef.'!$C$271*'Amp-TB2 calc'!AJ67+'eq. coef.'!$C$272*'Amp-TB2 calc'!AK67+'eq. coef.'!$C$273*'Amp-TB2 calc'!AL67+'eq. coef.'!$C$274*'Amp-TB2 calc'!AN67+'eq. coef.'!$C$275*'Amp-TB2 calc'!AP67+'eq. coef.'!$C$276*'Amp-TB2 calc'!AQ67+'eq. coef.'!$C$277*'Amp-TB2 calc'!AR67+'eq. coef.'!$C$278*'Amp-TB2 calc'!AS67))</f>
        <v>1123.5973892995671</v>
      </c>
      <c r="BF67" s="281">
        <f>IF(SUM(I67:T67)&lt;90," ",EXP('eq. coef.'!$C$328+'eq. coef.'!$C$329*'Amp-TB2 calc'!AJ67+'eq. coef.'!$C$330*'Amp-TB2 calc'!AK67+'eq. coef.'!$C$331*'Amp-TB2 calc'!AL67+'eq. coef.'!$C$332*'Amp-TB2 calc'!AN67+'eq. coef.'!$C$333*'Amp-TB2 calc'!AP67+'eq. coef.'!$C$334*'Amp-TB2 calc'!AQ67+'eq. coef.'!$C$335*'Amp-TB2 calc'!AR67+'eq. coef.'!$C$336*'Amp-TB2 calc'!AS67))</f>
        <v>1049.3246811741485</v>
      </c>
      <c r="BG67" s="282" t="str">
        <f t="shared" si="56"/>
        <v>ok</v>
      </c>
      <c r="BH67" s="385" t="str">
        <f t="shared" si="57"/>
        <v>high-Na2O</v>
      </c>
      <c r="BI67" s="385" t="str">
        <f t="shared" si="58"/>
        <v>ok</v>
      </c>
      <c r="BJ67" s="281">
        <f t="shared" si="118"/>
        <v>47.539320827431865</v>
      </c>
      <c r="BK67" s="283">
        <f t="shared" si="119"/>
        <v>0.2518806183187558</v>
      </c>
      <c r="BL67" s="281">
        <f t="shared" si="120"/>
        <v>362.58766851603571</v>
      </c>
      <c r="BM67" s="284" t="str">
        <f t="shared" si="121"/>
        <v>OK</v>
      </c>
      <c r="BN67" s="285">
        <f>IF(SUM(I67:T67)&lt;90," ",'eq. coef.'!$C$360+'eq. coef.'!$C$361*'Amp-TB2 calc'!AJ67+'eq. coef.'!$C$362*'Amp-TB2 calc'!AK67+'eq. coef.'!$C$363*'Amp-TB2 calc'!AL67+'eq. coef.'!$C$364*'Amp-TB2 calc'!AN67+'eq. coef.'!$C$365*'Amp-TB2 calc'!AP67+'eq. coef.'!$C$366*'Amp-TB2 calc'!AQ67+'eq. coef.'!$C$367*'Amp-TB2 calc'!AR67+'eq. coef.'!$C$368*'Amp-TB2 calc'!AS67+'eq. coef.'!$C$369*LN(BQ67))</f>
        <v>1021.0447873329817</v>
      </c>
      <c r="BO67" s="286">
        <f t="shared" si="122"/>
        <v>26.044787332981741</v>
      </c>
      <c r="BP67" s="286">
        <f t="shared" si="81"/>
        <v>678.33094722024612</v>
      </c>
      <c r="BQ67" s="287">
        <f t="shared" si="123"/>
        <v>863.87844297257857</v>
      </c>
      <c r="BR67" s="281" t="str">
        <f t="shared" si="124"/>
        <v>P1c_d</v>
      </c>
      <c r="BS67" s="283">
        <f t="shared" si="125"/>
        <v>-4.0135063363801589</v>
      </c>
      <c r="BT67" s="283">
        <f t="shared" si="82"/>
        <v>4.0135063363801589</v>
      </c>
      <c r="BU67" s="283">
        <f t="shared" si="102"/>
        <v>16.108233112163685</v>
      </c>
      <c r="BV67" s="281">
        <f t="shared" si="126"/>
        <v>-36.121557027421431</v>
      </c>
      <c r="BW67" s="288"/>
      <c r="BX67" s="289">
        <f>IF(SUM(I67:T67)&lt;90," ",'eq. coef.'!$B$1128*'Amp-TB2 calc'!CH67+'eq. coef.'!$B$1129*'Amp-TB2 calc'!CL67+'eq. coef.'!$B$1130*'Amp-TB2 calc'!CM67+'eq. coef.'!$B$1131*'Amp-TB2 calc'!CO67+'eq. coef.'!$B$1132*'Amp-TB2 calc'!CP67+'eq. coef.'!$B$1133*'Amp-TB2 calc'!CQ67+'eq. coef.'!$B$1134*'Amp-TB2 calc'!CR67+'eq. coef.'!$B$1135*'Amp-TB2 calc'!CU67+'eq. coef.'!$B$1135*'Amp-TB2 calc'!CY67+'eq. coef.'!$B$1137*'Amp-TB2 calc'!CZ67)</f>
        <v>0.33922056765774311</v>
      </c>
      <c r="BY67" s="290"/>
      <c r="BZ67" s="291"/>
      <c r="CA67" s="290">
        <f t="shared" si="127"/>
        <v>-9.3709032911657708</v>
      </c>
      <c r="CB67" s="289">
        <f>IF(SUM(I67:T67)&lt;90," ",EXP('eq. coef.'!$B$1156*'Amp-TB2 calc'!CH67+'eq. coef.'!$B$1157*'Amp-TB2 calc'!CL67+'eq. coef.'!$B$1158*'Amp-TB2 calc'!CM67+'eq. coef.'!$B$1159*'Amp-TB2 calc'!CO67+'eq. coef.'!$B$1160*'Amp-TB2 calc'!CP67+'eq. coef.'!$B$1161*'Amp-TB2 calc'!CQ67+'eq. coef.'!$B$1162*'Amp-TB2 calc'!CR67+'eq. coef.'!$B$1163*'Amp-TB2 calc'!CU67+'eq. coef.'!$B$1164*'Amp-TB2 calc'!CY67+'eq. coef.'!$B$1165*'Amp-TB2 calc'!CZ67))</f>
        <v>5.92350410801245</v>
      </c>
      <c r="CC67" s="283">
        <f t="shared" si="156"/>
        <v>3.3239278322696464E-3</v>
      </c>
      <c r="CD67" s="283">
        <f t="shared" si="157"/>
        <v>3.1523419593124428E-3</v>
      </c>
      <c r="CE67" s="282" t="str">
        <f t="shared" si="128"/>
        <v>calc-alkaline</v>
      </c>
      <c r="CF67" s="282" t="str">
        <f t="shared" si="129"/>
        <v>Tschermakitic pargasite</v>
      </c>
      <c r="CG67" s="278">
        <f t="shared" si="130"/>
        <v>5.8318523122036705</v>
      </c>
      <c r="CH67" s="278">
        <f t="shared" si="131"/>
        <v>2.1681476877963295</v>
      </c>
      <c r="CI67" s="278">
        <f t="shared" si="132"/>
        <v>0</v>
      </c>
      <c r="CJ67" s="278">
        <f t="shared" si="133"/>
        <v>8</v>
      </c>
      <c r="CK67" s="278"/>
      <c r="CL67" s="278">
        <f t="shared" si="134"/>
        <v>0.37122526519486287</v>
      </c>
      <c r="CM67" s="278">
        <f t="shared" si="135"/>
        <v>0.28841289523810626</v>
      </c>
      <c r="CN67" s="278">
        <f t="shared" si="136"/>
        <v>9.0853929848963063E-3</v>
      </c>
      <c r="CO67" s="278">
        <f t="shared" si="137"/>
        <v>1.2803541594692689</v>
      </c>
      <c r="CP67" s="278">
        <f t="shared" si="138"/>
        <v>2.7837775188394493</v>
      </c>
      <c r="CQ67" s="278">
        <f t="shared" si="139"/>
        <v>0.24524502577007357</v>
      </c>
      <c r="CR67" s="278">
        <f t="shared" si="140"/>
        <v>2.1899742503342545E-2</v>
      </c>
      <c r="CS67" s="278">
        <f t="shared" si="141"/>
        <v>5</v>
      </c>
      <c r="CT67" s="278"/>
      <c r="CU67" s="278">
        <f t="shared" si="142"/>
        <v>1.5543915768620122</v>
      </c>
      <c r="CV67" s="278">
        <f t="shared" si="143"/>
        <v>0.44560842313798776</v>
      </c>
      <c r="CW67" s="278">
        <f t="shared" si="144"/>
        <v>2</v>
      </c>
      <c r="CX67" s="278"/>
      <c r="CY67" s="278">
        <f t="shared" si="145"/>
        <v>0.32862077894080144</v>
      </c>
      <c r="CZ67" s="278">
        <f t="shared" si="146"/>
        <v>4.7644723868275458E-2</v>
      </c>
      <c r="DA67" s="278">
        <f t="shared" si="147"/>
        <v>0.37626550280907689</v>
      </c>
      <c r="DB67" s="278"/>
      <c r="DC67" s="278">
        <f t="shared" si="148"/>
        <v>2</v>
      </c>
      <c r="DD67" s="278">
        <f t="shared" si="149"/>
        <v>0</v>
      </c>
      <c r="DE67" s="278">
        <f t="shared" si="150"/>
        <v>0</v>
      </c>
      <c r="DF67" s="278">
        <f t="shared" si="151"/>
        <v>2</v>
      </c>
      <c r="DG67" s="283">
        <f t="shared" si="103"/>
        <v>44.719645840530731</v>
      </c>
      <c r="DH67" s="283"/>
      <c r="DI67" s="277">
        <f t="shared" si="152"/>
        <v>0.91903492887284244</v>
      </c>
      <c r="DJ67" s="277">
        <f t="shared" si="153"/>
        <v>0.64598147481621304</v>
      </c>
      <c r="DK67" s="277">
        <f t="shared" si="154"/>
        <v>0.14618776842432191</v>
      </c>
      <c r="DL67" s="278">
        <f t="shared" si="155"/>
        <v>2.5393729529911924</v>
      </c>
      <c r="DM67" s="368"/>
    </row>
    <row r="68" spans="1:117" s="237" customFormat="1" x14ac:dyDescent="0.25">
      <c r="A68" s="260" t="s">
        <v>545</v>
      </c>
      <c r="B68" s="261" t="s">
        <v>216</v>
      </c>
      <c r="C68" s="249">
        <v>990</v>
      </c>
      <c r="D68" s="249">
        <v>701</v>
      </c>
      <c r="E68" s="254">
        <v>5.21</v>
      </c>
      <c r="F68" s="254">
        <v>2.4245845100652348</v>
      </c>
      <c r="G68" s="254">
        <v>-7.8</v>
      </c>
      <c r="H68" s="254"/>
      <c r="I68" s="234">
        <v>41.8</v>
      </c>
      <c r="J68" s="141">
        <v>2.13</v>
      </c>
      <c r="K68" s="141">
        <v>13.8</v>
      </c>
      <c r="L68" s="141"/>
      <c r="M68" s="141">
        <v>11.1</v>
      </c>
      <c r="N68" s="141">
        <v>0.16</v>
      </c>
      <c r="O68" s="141">
        <v>14.8</v>
      </c>
      <c r="P68" s="141">
        <v>11</v>
      </c>
      <c r="Q68" s="141">
        <v>2.37</v>
      </c>
      <c r="R68" s="141">
        <v>0.44</v>
      </c>
      <c r="S68" s="141"/>
      <c r="T68" s="141"/>
      <c r="U68" s="276">
        <f t="shared" ref="U68:U75" si="160">IF(SUM(I68:T68)&lt;90," ",SUM(I68:T68))</f>
        <v>97.6</v>
      </c>
      <c r="V68" s="277">
        <f>I68/stab.data!$U$7</f>
        <v>0.6956926968910192</v>
      </c>
      <c r="W68" s="277">
        <f>J68/stab.data!$U$8</f>
        <v>2.6658990212520963E-2</v>
      </c>
      <c r="X68" s="277">
        <f>K68*2/stab.data!$U$9</f>
        <v>0.2706917350751758</v>
      </c>
      <c r="Y68" s="277">
        <f>L68*2/stab.data!$U$10</f>
        <v>0</v>
      </c>
      <c r="Z68" s="277">
        <f>M68/stab.data!$U$11</f>
        <v>0.15449711883751355</v>
      </c>
      <c r="AA68" s="277">
        <f>N68/stab.data!$U$12</f>
        <v>2.2555225058855043E-3</v>
      </c>
      <c r="AB68" s="277">
        <f>O68/stab.data!$U$13</f>
        <v>0.36720921000396983</v>
      </c>
      <c r="AC68" s="277">
        <f>P68/stab.data!$U$14</f>
        <v>0.19615185720144795</v>
      </c>
      <c r="AD68" s="277">
        <f>Q68*2/stab.data!$U$15</f>
        <v>7.6477516578195848E-2</v>
      </c>
      <c r="AE68" s="277">
        <f>R68*2/stab.data!$U$16</f>
        <v>9.342321779287649E-3</v>
      </c>
      <c r="AF68" s="277">
        <f>S68/stab.data!$U$17</f>
        <v>0</v>
      </c>
      <c r="AG68" s="277">
        <f>T68/stab.data!$U$18</f>
        <v>0</v>
      </c>
      <c r="AH68" s="277">
        <f t="shared" ref="AH68:AH75" si="161">SUM(V68:AB68)</f>
        <v>1.5170052735260848</v>
      </c>
      <c r="AI68" s="277">
        <f t="shared" ref="AI68:AI75" si="162">AL68/SUM(AJ68:AS68)</f>
        <v>0.1504698168608869</v>
      </c>
      <c r="AJ68" s="278">
        <f t="shared" ref="AJ68:AJ75" si="163">V68*13/$AH68</f>
        <v>5.9617492552030589</v>
      </c>
      <c r="AK68" s="278">
        <f t="shared" ref="AK68:AK75" si="164">W68*13/$AH68</f>
        <v>0.22845462623687665</v>
      </c>
      <c r="AL68" s="278">
        <f t="shared" ref="AL68:AL75" si="165">X68*13/$AH68</f>
        <v>2.3196969828574407</v>
      </c>
      <c r="AM68" s="278">
        <f t="shared" ref="AM68:AM75" si="166">Y68*13/$AH68</f>
        <v>0</v>
      </c>
      <c r="AN68" s="278">
        <f t="shared" ref="AN68:AN75" si="167">Z68*13/$AH68</f>
        <v>1.3239654336990283</v>
      </c>
      <c r="AO68" s="278">
        <f t="shared" ref="AO68:AO75" si="168">AA68*13/$AH68</f>
        <v>1.9328734769890943E-2</v>
      </c>
      <c r="AP68" s="278">
        <f t="shared" ref="AP68:AP75" si="169">AB68*13/$AH68</f>
        <v>3.1468049672337037</v>
      </c>
      <c r="AQ68" s="278">
        <f t="shared" ref="AQ68:AQ75" si="170">AC68*13/$AH68</f>
        <v>1.6809263541264654</v>
      </c>
      <c r="AR68" s="278">
        <f t="shared" ref="AR68:AR75" si="171">AD68*13/$AH68</f>
        <v>0.65537525338039027</v>
      </c>
      <c r="AS68" s="278">
        <f t="shared" ref="AS68:AS75" si="172">AE68*13/$AH68</f>
        <v>8.0059170030730362E-2</v>
      </c>
      <c r="AT68" s="278">
        <f t="shared" ref="AT68:AT75" si="173">AF68*13/$AH68</f>
        <v>0</v>
      </c>
      <c r="AU68" s="278">
        <f t="shared" ref="AU68:AU75" si="174">AG68*13/$AH68</f>
        <v>0</v>
      </c>
      <c r="AV68" s="277">
        <f t="shared" ref="AV68:AV75" si="175">SUM(AJ68:AS68)</f>
        <v>15.416360777537587</v>
      </c>
      <c r="AW68" s="277">
        <f t="shared" ref="AW68:AW75" si="176">IF(SUM(I68:T68)&lt;90," ",(2-AT68-AU68)*AH68*17/13/2)</f>
        <v>1.9837761269187264</v>
      </c>
      <c r="AX68" s="277">
        <f>IF(SUM(I68:T68)&lt;90," ",CO68*AH68*stab.data!$U$20/13/2)</f>
        <v>11.2051665426855</v>
      </c>
      <c r="AY68" s="277">
        <f>IF(SUM(I68:T68)&lt;90," ",CQ68*AH68*stab.data!$U$11/13)</f>
        <v>1.0174481288766102</v>
      </c>
      <c r="AZ68" s="277">
        <f t="shared" ref="AZ68:AZ75" si="177">IF(SUM(I68:T68)&lt;90," ",-(S68*0.421070639014633+T68*0.225636758525372))</f>
        <v>0</v>
      </c>
      <c r="BA68" s="279">
        <f t="shared" ref="BA68:BA75" si="178">IF(SUM(I68:T68)&lt;90," ",SUM(I68:T68)-M68+AW68+AX68+AY68+AZ68)</f>
        <v>100.70639079848084</v>
      </c>
      <c r="BB68" s="280">
        <f>IF(SUM(I68:T68)&lt;90," ",EXP('eq. coef.'!$C$104+'eq. coef.'!$C$105*'Amp-TB2 calc'!AJ68+'eq. coef.'!$C$106*'Amp-TB2 calc'!AK68+'eq. coef.'!$C$107*'Amp-TB2 calc'!AL68+'eq. coef.'!$C$108*'Amp-TB2 calc'!AN68+'eq. coef.'!$C$109*'Amp-TB2 calc'!AP68+'eq. coef.'!$C$110*'Amp-TB2 calc'!AQ68+'eq. coef.'!$C$111*'Amp-TB2 calc'!AR68+'eq. coef.'!$C$112*'Amp-TB2 calc'!AS68))</f>
        <v>770.08572348968585</v>
      </c>
      <c r="BC68" s="281">
        <f>IF(SUM(I68:T68)&lt;90," ",EXP('eq. coef.'!$C$176+'eq. coef.'!$C$177*'Amp-TB2 calc'!AJ68+'eq. coef.'!$C$178*'Amp-TB2 calc'!AK68+'eq. coef.'!$C$179*'Amp-TB2 calc'!AL68+'eq. coef.'!$C$180*'Amp-TB2 calc'!AN68+'eq. coef.'!$C$181*'Amp-TB2 calc'!AP68+'eq. coef.'!$C$182*'Amp-TB2 calc'!AQ68+'eq. coef.'!$C$183*'Amp-TB2 calc'!AR68+'eq. coef.'!$C$184*'Amp-TB2 calc'!AS68))</f>
        <v>556.69163295289491</v>
      </c>
      <c r="BD68" s="281">
        <f>IF(SUM(I68:T68)&lt;90," ",('eq. coef.'!$C$234+'eq. coef.'!$C$235*'Amp-TB2 calc'!AJ68+'eq. coef.'!$C$236*'Amp-TB2 calc'!AK68+'eq. coef.'!$C$237*'Amp-TB2 calc'!AL68+'eq. coef.'!$C$238*'Amp-TB2 calc'!AN68+'eq. coef.'!$C$239*'Amp-TB2 calc'!AP68+'eq. coef.'!$C$240*'Amp-TB2 calc'!AQ68+'eq. coef.'!$C$241*'Amp-TB2 calc'!AR68+'eq. coef.'!$C$242*'Amp-TB2 calc'!AS68))</f>
        <v>512.49245511369884</v>
      </c>
      <c r="BE68" s="281">
        <f>IF(SUM(I68:T68)&lt;90," ",('eq. coef.'!$C$270+'eq. coef.'!$C$271*'Amp-TB2 calc'!AJ68+'eq. coef.'!$C$272*'Amp-TB2 calc'!AK68+'eq. coef.'!$C$273*'Amp-TB2 calc'!AL68+'eq. coef.'!$C$274*'Amp-TB2 calc'!AN68+'eq. coef.'!$C$275*'Amp-TB2 calc'!AP68+'eq. coef.'!$C$276*'Amp-TB2 calc'!AQ68+'eq. coef.'!$C$277*'Amp-TB2 calc'!AR68+'eq. coef.'!$C$278*'Amp-TB2 calc'!AS68))</f>
        <v>737.86254805754493</v>
      </c>
      <c r="BF68" s="281">
        <f>IF(SUM(I68:T68)&lt;90," ",EXP('eq. coef.'!$C$328+'eq. coef.'!$C$329*'Amp-TB2 calc'!AJ68+'eq. coef.'!$C$330*'Amp-TB2 calc'!AK68+'eq. coef.'!$C$331*'Amp-TB2 calc'!AL68+'eq. coef.'!$C$332*'Amp-TB2 calc'!AN68+'eq. coef.'!$C$333*'Amp-TB2 calc'!AP68+'eq. coef.'!$C$334*'Amp-TB2 calc'!AQ68+'eq. coef.'!$C$335*'Amp-TB2 calc'!AR68+'eq. coef.'!$C$336*'Amp-TB2 calc'!AS68))</f>
        <v>786.83452420224637</v>
      </c>
      <c r="BG68" s="282" t="str">
        <f>IF(SUM(I68:T68)&lt;90," ",IF(BA68&lt;98.5,"low Total",IF(BA68&gt;102,"high Total",IF(DG68&gt;46.5,"unbalanced",IF(CQ68&lt;0,"unbalanced",IF(DI68&lt;0.54,"low-Mg",IF(CU68&lt;1.5,"low-Ca",IF(CW68&lt;1.99,"low-B cations",IF(CU68&gt;2.05,"high-Ca",IF(DK68&gt;0.25,"high-Al#",IF(I68&lt;38.8-0.42,"low-SiO2",IF(I68&gt;49.8,"high-SiO2",IF(CI68&gt;0.06+0.06*0.2,"high-[4]Ti",IF(CL68&gt;0.57+0.57*0.074,"high-[6]Al",IF(CM68&gt;0.7+0.7*0.07,"high-[6]Ti",IF(CN68&gt;0.04+0.04*0.1,"high-Cr2O3",IF(CO68&gt;1.37+1.37*0.28,"high-Fe3+",IF(O68&lt;9.71-0.35,"low-MgO",IF(O68&gt;18.01+0.35,"high-MgO",IF(CQ68&gt;1.69+1.69*0.28,"high-Fe2+",IF(N68&gt;0.58+0.58*0.3,"high-MnO",IF(P68&gt;12.35+0.25,"high-CaO",IF(CY68&lt;0,"low-ANa",IF(CY68&gt;0.58+0.58*0.11,"high-ANa",IF(R68&lt;0,"low-K2O",IF(R68&gt;2.03+0.05,"high-K2O",IF(DA68&lt;0.03-0.03*0.3,"low-A(Na+K)",IF(DA68&gt;1,"high-A(Na+K)",IF(K68&lt;6.5,"low-Al2O3",IF(K68&gt;15.9+0.36,"high-Al2O3",IF(J68&lt;1.1-0.2,"low-TiO2",IF(M68&lt;5.85-0.44,"low-FeO",IF(M68&gt;16.92+0.44,"high-FeO",IF(Q68&lt;1.07-0.1,"low-Na2O",IF(Q68&gt;3.05+0.1,"high-Na2O","ok")))))))))))))))))))))))))))))))))))</f>
        <v>ok</v>
      </c>
      <c r="BH68" s="385" t="str">
        <f t="shared" si="57"/>
        <v>ok</v>
      </c>
      <c r="BI68" s="385" t="str">
        <f t="shared" si="58"/>
        <v>ok</v>
      </c>
      <c r="BJ68" s="281">
        <f t="shared" ref="BJ68:BJ75" si="179">IF(SUM(I68:T68)&lt;90," ",ABS(BB68-BQ68)/(BB68+BQ68)*200)</f>
        <v>0</v>
      </c>
      <c r="BK68" s="283">
        <f t="shared" ref="BK68:BK75" si="180">IF(SUM(I68:T68)&lt;90," ",(BB68-BF68)/BB68)</f>
        <v>-2.1749267908334168E-2</v>
      </c>
      <c r="BL68" s="281">
        <f t="shared" ref="BL68:BL75" si="181">IF(SUM(I68:T68)&lt;90," ",BE68-BC68)</f>
        <v>181.17091510465002</v>
      </c>
      <c r="BM68" s="284" t="str">
        <f t="shared" si="121"/>
        <v>OK</v>
      </c>
      <c r="BN68" s="285">
        <f>IF(SUM(I68:T68)&lt;90," ",'eq. coef.'!$C$360+'eq. coef.'!$C$361*'Amp-TB2 calc'!AJ68+'eq. coef.'!$C$362*'Amp-TB2 calc'!AK68+'eq. coef.'!$C$363*'Amp-TB2 calc'!AL68+'eq. coef.'!$C$364*'Amp-TB2 calc'!AN68+'eq. coef.'!$C$365*'Amp-TB2 calc'!AP68+'eq. coef.'!$C$366*'Amp-TB2 calc'!AQ68+'eq. coef.'!$C$367*'Amp-TB2 calc'!AR68+'eq. coef.'!$C$368*'Amp-TB2 calc'!AS68+'eq. coef.'!$C$369*LN(BQ68))</f>
        <v>992.46919673000821</v>
      </c>
      <c r="BO68" s="286">
        <f t="shared" ref="BO68:BO75" si="182">IF(SUM(I68:T68)&lt;90," ",BN68-C68)</f>
        <v>2.4691967300082069</v>
      </c>
      <c r="BP68" s="286">
        <f t="shared" ref="BP68:BP75" si="183">BO68^2</f>
        <v>6.0969324914832219</v>
      </c>
      <c r="BQ68" s="287">
        <f t="shared" ref="BQ68:BQ75" si="184">IF(SUM(I68:T68)&lt;90," ",IF(BC68&lt;335,BC68,IF(BC68&lt;399,AVERAGE(BC68:BD68),IF(BD68&lt;415,BD68,IF(BE68&lt;470,BD68,IF(BK68&gt;0.22,AVERAGE(BD68:BE68),IF(BL68&gt;350,BF68,IF(BL68&gt;210,BE68,IF(BL68&lt;75,BD68,IF(BK68&lt;-0.2,AVERAGE(BC68:BD68),IF(BK68&gt;0.05,AVERAGE(BD68:BE68),BB68)))))))))))</f>
        <v>770.08572348968585</v>
      </c>
      <c r="BR68" s="281" t="str">
        <f t="shared" ref="BR68:BR75" si="185">IF(SUM(I68:T68)&lt;90," ",IF(BQ68=BB68,"P1a",IF(BQ68=BC68,"P1b",IF(BQ68=BD68,"P1c",IF(BQ68=BE68,"P1d",IF(BQ68=BF68,"P1e",IF(BQ68=AVERAGE(BC68:BD68),"P1b_c","P1c_d")))))))</f>
        <v>P1a</v>
      </c>
      <c r="BS68" s="283">
        <f t="shared" ref="BS68:BS75" si="186">IF(SUM(I68:T68)&lt;90," ",(BQ68-D68)*100/D68)</f>
        <v>9.8553100555899924</v>
      </c>
      <c r="BT68" s="283">
        <f t="shared" ref="BT68:BT75" si="187">ABS(BS68)</f>
        <v>9.8553100555899924</v>
      </c>
      <c r="BU68" s="283">
        <f t="shared" ref="BU68:BU75" si="188">BS68^2</f>
        <v>97.127136291813216</v>
      </c>
      <c r="BV68" s="281">
        <f t="shared" ref="BV68:BV75" si="189">IF(SUM(I68:T68)&lt;90," ",BQ68-D68)</f>
        <v>69.085723489685847</v>
      </c>
      <c r="BW68" s="288"/>
      <c r="BX68" s="289">
        <f>IF(SUM(I68:T68)&lt;90," ",'eq. coef.'!$B$1128*'Amp-TB2 calc'!CH68+'eq. coef.'!$B$1129*'Amp-TB2 calc'!CL68+'eq. coef.'!$B$1130*'Amp-TB2 calc'!CM68+'eq. coef.'!$B$1131*'Amp-TB2 calc'!CO68+'eq. coef.'!$B$1132*'Amp-TB2 calc'!CP68+'eq. coef.'!$B$1133*'Amp-TB2 calc'!CQ68+'eq. coef.'!$B$1134*'Amp-TB2 calc'!CR68+'eq. coef.'!$B$1135*'Amp-TB2 calc'!CU68+'eq. coef.'!$B$1135*'Amp-TB2 calc'!CY68+'eq. coef.'!$B$1137*'Amp-TB2 calc'!CZ68)</f>
        <v>2.3598683564249998</v>
      </c>
      <c r="BY68" s="290">
        <f>IF(SUM(I68:T68)&lt;90," ",BX68-F68)</f>
        <v>-6.4716153640234975E-2</v>
      </c>
      <c r="BZ68" s="291">
        <f>IF(SUM(I68:T68)&lt;90," ",(BX68-F68)^2)</f>
        <v>4.1881805419864988E-3</v>
      </c>
      <c r="CA68" s="290">
        <f t="shared" ref="CA68:CA75" si="190">IF(SUM(I68:T68)&lt;90," ",-25018.7/(BN68+273.15) + 12.981 + 0.046*(BQ68*10- 1)/(BN68+273.15) + -0.5117*LN(BN68+273.15)+BX68)</f>
        <v>-7.8024613798672462</v>
      </c>
      <c r="CB68" s="289">
        <f>IF(SUM(I68:T68)&lt;90," ",EXP('eq. coef.'!$B$1156*'Amp-TB2 calc'!CH68+'eq. coef.'!$B$1157*'Amp-TB2 calc'!CL68+'eq. coef.'!$B$1158*'Amp-TB2 calc'!CM68+'eq. coef.'!$B$1159*'Amp-TB2 calc'!CO68+'eq. coef.'!$B$1160*'Amp-TB2 calc'!CP68+'eq. coef.'!$B$1161*'Amp-TB2 calc'!CQ68+'eq. coef.'!$B$1162*'Amp-TB2 calc'!CR68+'eq. coef.'!$B$1163*'Amp-TB2 calc'!CU68+'eq. coef.'!$B$1164*'Amp-TB2 calc'!CY68+'eq. coef.'!$B$1165*'Amp-TB2 calc'!CZ68))</f>
        <v>6.3802930745782511</v>
      </c>
      <c r="CC68" s="283">
        <f t="shared" si="156"/>
        <v>1.1702930745782512</v>
      </c>
      <c r="CD68" s="283">
        <f t="shared" si="157"/>
        <v>504.56116813812804</v>
      </c>
      <c r="CE68" s="282" t="str">
        <f t="shared" ref="CE68:CE75" si="191">IF(SUM(I68:T68)&lt;90," ",IF(CZ68&gt;-0.1857*CH68 + 0.5569,"alkaline",IF(CZ68&gt;-0.0448*CH68 + 0.2793,"alkaline","calc-alkaline")))</f>
        <v>calc-alkaline</v>
      </c>
      <c r="CF68" s="282" t="str">
        <f t="shared" ref="CF68:CF75" si="192">IF(SUM(I68:T68)&lt;90," ",IF(CU68&lt;1.5,"low-Ca",IF(DI68&lt;0.5,"low-Mg",IF(CG68&gt;=6.5,"Mg-hornblende",IF(CM68&gt;0.5,"kaersutite",IF(DA68&lt;0.5,"Tschermakitic pargasite",IF(CO68&gt;CL68,"Mg-hastingsite","Pargasite")))))))</f>
        <v>Tschermakitic pargasite</v>
      </c>
      <c r="CG68" s="278">
        <f t="shared" ref="CG68:CG75" si="193">IF(SUM(I68:T68)&lt;90," ",AJ68)</f>
        <v>5.9617492552030589</v>
      </c>
      <c r="CH68" s="278">
        <f t="shared" ref="CH68:CH75" si="194">IF(SUM(I68:T68)&lt;90," ",IF(AJ68+AL68&gt;8,8-AJ68,AL68))</f>
        <v>2.0382507447969411</v>
      </c>
      <c r="CI68" s="278">
        <f t="shared" ref="CI68:CI75" si="195">IF(SUM(I68:T68)&lt;90," ",IF(CG68+CH68&lt;8,8-CG68-CH68,0))</f>
        <v>0</v>
      </c>
      <c r="CJ68" s="278">
        <f t="shared" ref="CJ68:CJ75" si="196">IF(SUM(I68:T68)&lt;90," ",SUM(CG68:CI68))</f>
        <v>8</v>
      </c>
      <c r="CK68" s="278"/>
      <c r="CL68" s="278">
        <f t="shared" ref="CL68:CL75" si="197">IF(SUM(I68:T68)&lt;90," ",AL68-CH68)</f>
        <v>0.28144623806049962</v>
      </c>
      <c r="CM68" s="278">
        <f t="shared" ref="CM68:CM75" si="198">IF(SUM(I68:T68)&lt;90," ",AK68-CI68)</f>
        <v>0.22845462623687665</v>
      </c>
      <c r="CN68" s="278">
        <f t="shared" ref="CN68:CN75" si="199">IF(SUM(I68:T68)&lt;90," ",AM68)</f>
        <v>0</v>
      </c>
      <c r="CO68" s="278">
        <f t="shared" ref="CO68:CO75" si="200">IF(SUM(I68:T68)&lt;90," ",IF(DG68&gt;46,0,46-DG68))</f>
        <v>1.2026081225986331</v>
      </c>
      <c r="CP68" s="278">
        <f t="shared" ref="CP68:CP75" si="201">IF(SUM(I68:T68)&lt;90," ",AP68)</f>
        <v>3.1468049672337037</v>
      </c>
      <c r="CQ68" s="278">
        <f t="shared" ref="CQ68:CQ75" si="202">IF(SUM(I68:T68)&lt;90," ",AN68-CO68)</f>
        <v>0.12135731110039516</v>
      </c>
      <c r="CR68" s="278">
        <f t="shared" ref="CR68:CR75" si="203">IF(SUM(I68:T68)&lt;90," ",AO68)</f>
        <v>1.9328734769890943E-2</v>
      </c>
      <c r="CS68" s="278">
        <f t="shared" ref="CS68:CS75" si="204">IF(SUM(I68:T68)&lt;90," ",SUM(CL68:CR68))</f>
        <v>4.9999999999999991</v>
      </c>
      <c r="CT68" s="278"/>
      <c r="CU68" s="278">
        <f t="shared" ref="CU68:CU75" si="205">IF(SUM(I68:T68)&lt;90," ",AQ68)</f>
        <v>1.6809263541264654</v>
      </c>
      <c r="CV68" s="278">
        <f t="shared" ref="CV68:CV75" si="206">IF(SUM(I68:T68)&lt;90," ",IF(2-CU68&lt;=AR68,2-CU68,AR68))</f>
        <v>0.31907364587353459</v>
      </c>
      <c r="CW68" s="278">
        <f t="shared" ref="CW68:CW75" si="207">IF(SUM(I68:T68)&lt;90," ",SUM(CU68:CV68))</f>
        <v>2</v>
      </c>
      <c r="CX68" s="278"/>
      <c r="CY68" s="278">
        <f t="shared" ref="CY68:CY75" si="208">IF(SUM(I68:T68)&lt;90," ",AR68-CV68)</f>
        <v>0.33630160750685567</v>
      </c>
      <c r="CZ68" s="278">
        <f t="shared" ref="CZ68:CZ75" si="209">IF(SUM(I68:T68)&lt;90," ",AS68)</f>
        <v>8.0059170030730362E-2</v>
      </c>
      <c r="DA68" s="278">
        <f t="shared" ref="DA68:DA75" si="210">IF(SUM(I68:T68)&lt;90," ",SUM(CY68:CZ68))</f>
        <v>0.41636077753758605</v>
      </c>
      <c r="DB68" s="278"/>
      <c r="DC68" s="278">
        <f t="shared" ref="DC68:DC75" si="211">IF(SUM(I68:T68)&lt;90," ",2-DD68-DE68)</f>
        <v>2</v>
      </c>
      <c r="DD68" s="278">
        <f t="shared" ref="DD68:DD75" si="212">IF(SUM(I68:T68)&lt;90," ",AT68)</f>
        <v>0</v>
      </c>
      <c r="DE68" s="278">
        <f t="shared" ref="DE68:DE75" si="213">IF(SUM(I68:T68)&lt;90," ",AU68)</f>
        <v>0</v>
      </c>
      <c r="DF68" s="278">
        <f t="shared" ref="DF68:DF75" si="214">IF(SUM(I68:T68)&lt;90," ",SUM(DC68:DE68))</f>
        <v>2</v>
      </c>
      <c r="DG68" s="283">
        <f t="shared" ref="DG68:DG75" si="215">AJ68*4+AK68*4+AL68*3+AM68*3+AN68*2+AO68*2+AP68*2+AQ68*2+AR68+AS68</f>
        <v>44.797391877401367</v>
      </c>
      <c r="DH68" s="283"/>
      <c r="DI68" s="277">
        <f t="shared" ref="DI68:DI75" si="216">IF(SUM(I68:T68)&lt;90," ",CP68/(CP68+CQ68))</f>
        <v>0.96286680379829381</v>
      </c>
      <c r="DJ68" s="277">
        <f t="shared" ref="DJ68:DJ75" si="217">IF(SUM(I68:T68)&lt;90," ",CP68/(CP68+CO68+CQ68))</f>
        <v>0.7038619041087838</v>
      </c>
      <c r="DK68" s="277">
        <f t="shared" ref="DK68:DK75" si="218">IF(SUM(I68:T68)&lt;90," ",CL68/(CL68+CH68))</f>
        <v>0.12132888051344083</v>
      </c>
      <c r="DL68" s="278">
        <f t="shared" ref="DL68:DL75" si="219">IF(SUM(I68:T68)&lt;90," ",CL68+CH68)</f>
        <v>2.3196969828574407</v>
      </c>
      <c r="DM68" s="368"/>
    </row>
    <row r="69" spans="1:117" s="237" customFormat="1" x14ac:dyDescent="0.25">
      <c r="A69" s="260" t="s">
        <v>545</v>
      </c>
      <c r="B69" s="261" t="s">
        <v>217</v>
      </c>
      <c r="C69" s="249">
        <v>990</v>
      </c>
      <c r="D69" s="249">
        <v>701</v>
      </c>
      <c r="E69" s="254">
        <v>5.23</v>
      </c>
      <c r="F69" s="254">
        <v>2.4245845100652348</v>
      </c>
      <c r="G69" s="254">
        <v>-7.8</v>
      </c>
      <c r="H69" s="254"/>
      <c r="I69" s="234">
        <v>42.18</v>
      </c>
      <c r="J69" s="141">
        <v>2</v>
      </c>
      <c r="K69" s="141">
        <v>13.73</v>
      </c>
      <c r="L69" s="141"/>
      <c r="M69" s="141">
        <v>11</v>
      </c>
      <c r="N69" s="141">
        <v>0.17</v>
      </c>
      <c r="O69" s="141">
        <v>14.74</v>
      </c>
      <c r="P69" s="141">
        <v>11.11</v>
      </c>
      <c r="Q69" s="141">
        <v>2.23</v>
      </c>
      <c r="R69" s="141">
        <v>0.41</v>
      </c>
      <c r="S69" s="141"/>
      <c r="T69" s="141"/>
      <c r="U69" s="276">
        <f t="shared" si="160"/>
        <v>97.57</v>
      </c>
      <c r="V69" s="277">
        <f>I69/stab.data!$U$7</f>
        <v>0.70201717595366486</v>
      </c>
      <c r="W69" s="277">
        <f>J69/stab.data!$U$8</f>
        <v>2.5031915692507949E-2</v>
      </c>
      <c r="X69" s="277">
        <f>K69*2/stab.data!$U$9</f>
        <v>0.26931866105667857</v>
      </c>
      <c r="Y69" s="277">
        <f>L69*2/stab.data!$U$10</f>
        <v>0</v>
      </c>
      <c r="Z69" s="277">
        <f>M69/stab.data!$U$11</f>
        <v>0.15310525290204047</v>
      </c>
      <c r="AA69" s="277">
        <f>N69/stab.data!$U$12</f>
        <v>2.3964926625033483E-3</v>
      </c>
      <c r="AB69" s="277">
        <f>O69/stab.data!$U$13</f>
        <v>0.36572052401746724</v>
      </c>
      <c r="AC69" s="277">
        <f>P69/stab.data!$U$14</f>
        <v>0.19811337577346241</v>
      </c>
      <c r="AD69" s="277">
        <f>Q69*2/stab.data!$U$15</f>
        <v>7.195985737104503E-2</v>
      </c>
      <c r="AE69" s="277">
        <f>R69*2/stab.data!$U$16</f>
        <v>8.7053452943362183E-3</v>
      </c>
      <c r="AF69" s="277">
        <f>S69/stab.data!$U$17</f>
        <v>0</v>
      </c>
      <c r="AG69" s="277">
        <f>T69/stab.data!$U$18</f>
        <v>0</v>
      </c>
      <c r="AH69" s="277">
        <f t="shared" si="161"/>
        <v>1.5175900222848624</v>
      </c>
      <c r="AI69" s="277">
        <f t="shared" si="162"/>
        <v>0.14992394152746696</v>
      </c>
      <c r="AJ69" s="278">
        <f t="shared" si="163"/>
        <v>6.0136289468069437</v>
      </c>
      <c r="AK69" s="278">
        <f t="shared" si="164"/>
        <v>0.21442873188679981</v>
      </c>
      <c r="AL69" s="278">
        <f t="shared" si="165"/>
        <v>2.3070411259462222</v>
      </c>
      <c r="AM69" s="278">
        <f t="shared" si="166"/>
        <v>0</v>
      </c>
      <c r="AN69" s="278">
        <f t="shared" si="167"/>
        <v>1.311532270573218</v>
      </c>
      <c r="AO69" s="278">
        <f t="shared" si="168"/>
        <v>2.0528867582852113E-2</v>
      </c>
      <c r="AP69" s="278">
        <f t="shared" si="169"/>
        <v>3.1328400572039645</v>
      </c>
      <c r="AQ69" s="278">
        <f t="shared" si="170"/>
        <v>1.6970814562798808</v>
      </c>
      <c r="AR69" s="278">
        <f t="shared" si="171"/>
        <v>0.61642349520402251</v>
      </c>
      <c r="AS69" s="278">
        <f t="shared" si="172"/>
        <v>7.4571845600292258E-2</v>
      </c>
      <c r="AT69" s="278">
        <f t="shared" si="173"/>
        <v>0</v>
      </c>
      <c r="AU69" s="278">
        <f t="shared" si="174"/>
        <v>0</v>
      </c>
      <c r="AV69" s="277">
        <f t="shared" si="175"/>
        <v>15.388076797084196</v>
      </c>
      <c r="AW69" s="277">
        <f t="shared" si="176"/>
        <v>1.9845407983725125</v>
      </c>
      <c r="AX69" s="277">
        <f>IF(SUM(I69:T69)&lt;90," ",CO69*AH69*stab.data!$U$20/13/2)</f>
        <v>10.734834785003635</v>
      </c>
      <c r="AY69" s="277">
        <f>IF(SUM(I69:T69)&lt;90," ",CQ69*AH69*stab.data!$U$11/13)</f>
        <v>1.3406586474707878</v>
      </c>
      <c r="AZ69" s="277">
        <f t="shared" si="177"/>
        <v>0</v>
      </c>
      <c r="BA69" s="279">
        <f t="shared" si="178"/>
        <v>100.63003423084693</v>
      </c>
      <c r="BB69" s="280">
        <f>IF(SUM(I69:T69)&lt;90," ",EXP('eq. coef.'!$C$104+'eq. coef.'!$C$105*'Amp-TB2 calc'!AJ69+'eq. coef.'!$C$106*'Amp-TB2 calc'!AK69+'eq. coef.'!$C$107*'Amp-TB2 calc'!AL69+'eq. coef.'!$C$108*'Amp-TB2 calc'!AN69+'eq. coef.'!$C$109*'Amp-TB2 calc'!AP69+'eq. coef.'!$C$110*'Amp-TB2 calc'!AQ69+'eq. coef.'!$C$111*'Amp-TB2 calc'!AR69+'eq. coef.'!$C$112*'Amp-TB2 calc'!AS69))</f>
        <v>661.47267395401411</v>
      </c>
      <c r="BC69" s="281">
        <f>IF(SUM(I69:T69)&lt;90," ",EXP('eq. coef.'!$C$176+'eq. coef.'!$C$177*'Amp-TB2 calc'!AJ69+'eq. coef.'!$C$178*'Amp-TB2 calc'!AK69+'eq. coef.'!$C$179*'Amp-TB2 calc'!AL69+'eq. coef.'!$C$180*'Amp-TB2 calc'!AN69+'eq. coef.'!$C$181*'Amp-TB2 calc'!AP69+'eq. coef.'!$C$182*'Amp-TB2 calc'!AQ69+'eq. coef.'!$C$183*'Amp-TB2 calc'!AR69+'eq. coef.'!$C$184*'Amp-TB2 calc'!AS69))</f>
        <v>544.6477810389074</v>
      </c>
      <c r="BD69" s="281">
        <f>IF(SUM(I69:T69)&lt;90," ",('eq. coef.'!$C$234+'eq. coef.'!$C$235*'Amp-TB2 calc'!AJ69+'eq. coef.'!$C$236*'Amp-TB2 calc'!AK69+'eq. coef.'!$C$237*'Amp-TB2 calc'!AL69+'eq. coef.'!$C$238*'Amp-TB2 calc'!AN69+'eq. coef.'!$C$239*'Amp-TB2 calc'!AP69+'eq. coef.'!$C$240*'Amp-TB2 calc'!AQ69+'eq. coef.'!$C$241*'Amp-TB2 calc'!AR69+'eq. coef.'!$C$242*'Amp-TB2 calc'!AS69))</f>
        <v>500.39403083800403</v>
      </c>
      <c r="BE69" s="281">
        <f>IF(SUM(I69:T69)&lt;90," ",('eq. coef.'!$C$270+'eq. coef.'!$C$271*'Amp-TB2 calc'!AJ69+'eq. coef.'!$C$272*'Amp-TB2 calc'!AK69+'eq. coef.'!$C$273*'Amp-TB2 calc'!AL69+'eq. coef.'!$C$274*'Amp-TB2 calc'!AN69+'eq. coef.'!$C$275*'Amp-TB2 calc'!AP69+'eq. coef.'!$C$276*'Amp-TB2 calc'!AQ69+'eq. coef.'!$C$277*'Amp-TB2 calc'!AR69+'eq. coef.'!$C$278*'Amp-TB2 calc'!AS69))</f>
        <v>624.9016155405651</v>
      </c>
      <c r="BF69" s="281">
        <f>IF(SUM(I69:T69)&lt;90," ",EXP('eq. coef.'!$C$328+'eq. coef.'!$C$329*'Amp-TB2 calc'!AJ69+'eq. coef.'!$C$330*'Amp-TB2 calc'!AK69+'eq. coef.'!$C$331*'Amp-TB2 calc'!AL69+'eq. coef.'!$C$332*'Amp-TB2 calc'!AN69+'eq. coef.'!$C$333*'Amp-TB2 calc'!AP69+'eq. coef.'!$C$334*'Amp-TB2 calc'!AQ69+'eq. coef.'!$C$335*'Amp-TB2 calc'!AR69+'eq. coef.'!$C$336*'Amp-TB2 calc'!AS69))</f>
        <v>756.73236710264973</v>
      </c>
      <c r="BG69" s="282" t="str">
        <f t="shared" ref="BG69:BG75" si="220">IF(SUM(I69:T69)&lt;90," ",IF(BA69&lt;98.5,"low Total",IF(BA69&gt;102,"high Total",IF(DG69&gt;46.5,"unbalanced",IF(CQ69&lt;0,"unbalanced",IF(DI69&lt;0.54,"low-Mg",IF(CU69&lt;1.5,"low-Ca",IF(CW69&lt;1.99,"low-B cations",IF(CU69&gt;2.05,"high-Ca",IF(DK69&gt;0.25,"high-Al#",IF(I69&lt;38.8-0.42,"low-SiO2",IF(I69&gt;49.8,"high-SiO2",IF(CI69&gt;0.06+0.06*0.2,"high-[4]Ti",IF(CL69&gt;0.57+0.57*0.074,"high-[6]Al",IF(CM69&gt;0.7+0.7*0.07,"high-[6]Ti",IF(CN69&gt;0.04+0.04*0.1,"high-Cr2O3",IF(CO69&gt;1.37+1.37*0.28,"high-Fe3+",IF(O69&lt;9.71-0.35,"low-MgO",IF(O69&gt;18.01+0.35,"high-MgO",IF(CQ69&gt;1.69+1.69*0.28,"high-Fe2+",IF(N69&gt;0.58+0.58*0.3,"high-MnO",IF(P69&gt;12.35+0.25,"high-CaO",IF(CY69&lt;0,"low-ANa",IF(CY69&gt;0.58+0.58*0.11,"high-ANa",IF(R69&lt;0,"low-K2O",IF(R69&gt;2.03+0.05,"high-K2O",IF(DA69&lt;0.03-0.03*0.3,"low-A(Na+K)",IF(DA69&gt;1,"high-A(Na+K)",IF(K69&lt;6.5,"low-Al2O3",IF(K69&gt;15.9+0.36,"high-Al2O3",IF(J69&lt;1.1-0.2,"low-TiO2",IF(M69&lt;5.85-0.44,"low-FeO",IF(M69&gt;16.92+0.44,"high-FeO",IF(Q69&lt;1.07-0.1,"low-Na2O",IF(Q69&gt;3.05+0.1,"high-Na2O","ok")))))))))))))))))))))))))))))))))))</f>
        <v>ok</v>
      </c>
      <c r="BH69" s="385" t="str">
        <f t="shared" ref="BH69:BH75" si="221">IF(DI69&lt;0.54,"low-Mg",IF(CU69&lt;1.5,"low-Ca",IF(CW69&lt;1.99,"low-B cations",IF(CU69&gt;2.05,"high-Ca",IF(DK69&gt;0.24,"high-Al#",IF(I69&lt;39.2-0.42,"low-SiO2",IF(I69&gt;46.2+0.42,"high-SiO2",IF(CI69&gt;0.06+0.06*0.2,"high-[4]Ti",IF(CL69&gt;0.48+0.48*0.074,"high-[6]Al",IF(CM69&gt;0.66+0.66*0.07,"high-[6]Ti",IF(CN69&gt;0.04+0.04*0.1,"high-Cr2O3",IF(CO69&gt;1.25+1.25*0.28,"high-Fe3+",IF(O69&lt;9.71-0.35,"low-MgO",IF(O69&gt;16.7+0.35,"high-MgO",IF(CQ69&gt;1.69+1.69*0.28,"high-Fe2+",IF(N69&gt;0.32+0.32*0.3,"high-MnO",IF(P69&gt;12.35+0.25,"high-CaO",IF(CY69&lt;0.1,"low-ANa",IF(CY69&gt;0.57+0.57*0.11,"high-ANa",IF(R69&lt;0,"low-K2O",IF(R69&gt;1.3+0.05,"high-K2O",IF(DA69&lt;0.17-0.17*0.3,"low-A(Na+K)",IF(DA69&gt;0.9,"high-A(Na+K)",IF(K69&lt;8.5,"low-Al2O3",IF(K69&gt;14.6+0.4,"high-Al2O3",IF(J69&lt;1.3-0.2,"low-TiO2",IF(M69&lt;8.7-0.44,"low-FeO",IF(M69&gt;16.92+0.44,"high-FeO",IF(Q69&lt;1.6-0.1,"low-Na2O",IF(Q69&gt;2.65+0.1,"high-Na2O","ok"))))))))))))))))))))))))))))))</f>
        <v>ok</v>
      </c>
      <c r="BI69" s="385" t="str">
        <f t="shared" ref="BI69:BI75" si="222">IF(DI69&lt;0.54,"low-Mg",IF(CU69&lt;1.5,"low-Ca",IF(CW69&lt;1.99,"low-B cations",IF(CU69&gt;2.05,"high-Ca",IF(DK69&gt;0.24,"high-Al#",IF(I69&lt;38.8-0.42,"low-SiO2",IF(I69&gt;47.9+0.42,"high-SiO2",IF(CI69&gt;0.06+0.06*0.2,"high-[4]Ti",IF(CL69&gt;0.55+0.55*0.074,"high-[6]Al",IF(CM69&gt;0.7+0.7*0.07,"high-[6]Ti",IF(CN69&gt;0.03+0.03*0.1,"high-Cr2O3",IF(CO69&gt;1.37+1.37*0.28,"high-Fe3+",IF(O69&lt;9.71-0.35,"low-MgO",IF(O69&gt;18+0.35,"high-MgO",IF(CQ69&gt;1.69+1.69*0.28,"high-Fe2+",IF(N69&gt;0.58+0.58*0.3,"high-MnO",IF(P69&gt;12.35+0.25,"high-CaO",IF(CY69&lt;0,"low-ANa",IF(CY69&gt;0.58+0.58*0.11,"high-ANa",IF(R69&lt;0,"low-K2O",IF(R69&gt;2+0.05,"high-K2O",IF(DA69&lt;0.07-0.07*0.3,"low-A(Na+K)",IF(DA69&gt;0.9,"high-A(Na+K)",IF(K69&lt;6.5,"low-Al2O3",IF(K69&gt;15.9+0.4,"high-Al2O3",IF(J69&lt;1.1-0.2,"low-TiO2",IF(M69&lt;5.9-0.44,"low-FeO",IF(M69&gt;16.92+0.44,"high-FeO",IF(Q69&lt;1.28-0.1,"low-Na2O",IF(Q69&gt;2.9+0.1,"high-Na2O","ok"))))))))))))))))))))))))))))))</f>
        <v>ok</v>
      </c>
      <c r="BJ69" s="281">
        <f t="shared" si="179"/>
        <v>0</v>
      </c>
      <c r="BK69" s="283">
        <f t="shared" si="180"/>
        <v>-0.14401153199452971</v>
      </c>
      <c r="BL69" s="281">
        <f t="shared" si="181"/>
        <v>80.253834501657707</v>
      </c>
      <c r="BM69" s="284" t="str">
        <f t="shared" ref="BM69:BM75" si="223">IF(SUM(I69:T69)&lt;90," ",IF(BG69="low Total","WRONG",IF(BG69="high Total","WRONG",IF(BG69="unbalanced","WRONG",IF(BG69="low-Mg","WRONG",IF(BG69="low-Ca","WRONG",IF(BG69="high-Ca","WRONG",IF(BJ69&gt;60,"WRONG",IF(BG69="low-B cations","WRONG","OK")))))))))</f>
        <v>OK</v>
      </c>
      <c r="BN69" s="285">
        <f>IF(SUM(I69:T69)&lt;90," ",'eq. coef.'!$C$360+'eq. coef.'!$C$361*'Amp-TB2 calc'!AJ69+'eq. coef.'!$C$362*'Amp-TB2 calc'!AK69+'eq. coef.'!$C$363*'Amp-TB2 calc'!AL69+'eq. coef.'!$C$364*'Amp-TB2 calc'!AN69+'eq. coef.'!$C$365*'Amp-TB2 calc'!AP69+'eq. coef.'!$C$366*'Amp-TB2 calc'!AQ69+'eq. coef.'!$C$367*'Amp-TB2 calc'!AR69+'eq. coef.'!$C$368*'Amp-TB2 calc'!AS69+'eq. coef.'!$C$369*LN(BQ69))</f>
        <v>971.66206921355126</v>
      </c>
      <c r="BO69" s="286">
        <f t="shared" si="182"/>
        <v>-18.337930786448737</v>
      </c>
      <c r="BP69" s="286">
        <f t="shared" si="183"/>
        <v>336.27970552858443</v>
      </c>
      <c r="BQ69" s="287">
        <f t="shared" si="184"/>
        <v>661.47267395401411</v>
      </c>
      <c r="BR69" s="281" t="str">
        <f t="shared" si="185"/>
        <v>P1a</v>
      </c>
      <c r="BS69" s="283">
        <f t="shared" si="186"/>
        <v>-5.6387055700407824</v>
      </c>
      <c r="BT69" s="283">
        <f t="shared" si="187"/>
        <v>5.6387055700407824</v>
      </c>
      <c r="BU69" s="283">
        <f t="shared" si="188"/>
        <v>31.795000505608947</v>
      </c>
      <c r="BV69" s="281">
        <f t="shared" si="189"/>
        <v>-39.527326045985888</v>
      </c>
      <c r="BW69" s="288"/>
      <c r="BX69" s="289">
        <f>IF(SUM(I69:T69)&lt;90," ",'eq. coef.'!$B$1128*'Amp-TB2 calc'!CH69+'eq. coef.'!$B$1129*'Amp-TB2 calc'!CL69+'eq. coef.'!$B$1130*'Amp-TB2 calc'!CM69+'eq. coef.'!$B$1131*'Amp-TB2 calc'!CO69+'eq. coef.'!$B$1132*'Amp-TB2 calc'!CP69+'eq. coef.'!$B$1133*'Amp-TB2 calc'!CQ69+'eq. coef.'!$B$1134*'Amp-TB2 calc'!CR69+'eq. coef.'!$B$1135*'Amp-TB2 calc'!CU69+'eq. coef.'!$B$1135*'Amp-TB2 calc'!CY69+'eq. coef.'!$B$1137*'Amp-TB2 calc'!CZ69)</f>
        <v>2.2116131678467488</v>
      </c>
      <c r="BY69" s="290">
        <f>IF(SUM(I69:T69)&lt;90," ",BX69-F69)</f>
        <v>-0.21297134221848601</v>
      </c>
      <c r="BZ69" s="291">
        <f>IF(SUM(I69:T69)&lt;90," ",(BX69-F69)^2)</f>
        <v>4.5356792606343482E-2</v>
      </c>
      <c r="CA69" s="290">
        <f t="shared" si="190"/>
        <v>-8.308115310316591</v>
      </c>
      <c r="CB69" s="289">
        <f>IF(SUM(I69:T69)&lt;90," ",EXP('eq. coef.'!$B$1156*'Amp-TB2 calc'!CH69+'eq. coef.'!$B$1157*'Amp-TB2 calc'!CL69+'eq. coef.'!$B$1158*'Amp-TB2 calc'!CM69+'eq. coef.'!$B$1159*'Amp-TB2 calc'!CO69+'eq. coef.'!$B$1160*'Amp-TB2 calc'!CP69+'eq. coef.'!$B$1161*'Amp-TB2 calc'!CQ69+'eq. coef.'!$B$1162*'Amp-TB2 calc'!CR69+'eq. coef.'!$B$1163*'Amp-TB2 calc'!CU69+'eq. coef.'!$B$1164*'Amp-TB2 calc'!CY69+'eq. coef.'!$B$1165*'Amp-TB2 calc'!CZ69))</f>
        <v>6.7450124952970443</v>
      </c>
      <c r="CC69" s="283">
        <f t="shared" si="156"/>
        <v>1.5150124952970438</v>
      </c>
      <c r="CD69" s="283">
        <f t="shared" si="157"/>
        <v>839.12962095652551</v>
      </c>
      <c r="CE69" s="282" t="str">
        <f t="shared" si="191"/>
        <v>calc-alkaline</v>
      </c>
      <c r="CF69" s="282" t="str">
        <f t="shared" si="192"/>
        <v>Tschermakitic pargasite</v>
      </c>
      <c r="CG69" s="278">
        <f t="shared" si="193"/>
        <v>6.0136289468069437</v>
      </c>
      <c r="CH69" s="278">
        <f t="shared" si="194"/>
        <v>1.9863710531930563</v>
      </c>
      <c r="CI69" s="278">
        <f t="shared" si="195"/>
        <v>0</v>
      </c>
      <c r="CJ69" s="278">
        <f t="shared" si="196"/>
        <v>8</v>
      </c>
      <c r="CK69" s="278"/>
      <c r="CL69" s="278">
        <f t="shared" si="197"/>
        <v>0.32067007275316595</v>
      </c>
      <c r="CM69" s="278">
        <f t="shared" si="198"/>
        <v>0.21442873188679981</v>
      </c>
      <c r="CN69" s="278">
        <f t="shared" si="199"/>
        <v>0</v>
      </c>
      <c r="CO69" s="278">
        <f t="shared" si="200"/>
        <v>1.1516852633022197</v>
      </c>
      <c r="CP69" s="278">
        <f t="shared" si="201"/>
        <v>3.1328400572039645</v>
      </c>
      <c r="CQ69" s="278">
        <f t="shared" si="202"/>
        <v>0.15984700727099832</v>
      </c>
      <c r="CR69" s="278">
        <f t="shared" si="203"/>
        <v>2.0528867582852113E-2</v>
      </c>
      <c r="CS69" s="278">
        <f t="shared" si="204"/>
        <v>5.0000000000000009</v>
      </c>
      <c r="CT69" s="278"/>
      <c r="CU69" s="278">
        <f t="shared" si="205"/>
        <v>1.6970814562798808</v>
      </c>
      <c r="CV69" s="278">
        <f t="shared" si="206"/>
        <v>0.30291854372011917</v>
      </c>
      <c r="CW69" s="278">
        <f t="shared" si="207"/>
        <v>2</v>
      </c>
      <c r="CX69" s="278"/>
      <c r="CY69" s="278">
        <f t="shared" si="208"/>
        <v>0.31350495148390334</v>
      </c>
      <c r="CZ69" s="278">
        <f t="shared" si="209"/>
        <v>7.4571845600292258E-2</v>
      </c>
      <c r="DA69" s="278">
        <f t="shared" si="210"/>
        <v>0.38807679708419562</v>
      </c>
      <c r="DB69" s="278"/>
      <c r="DC69" s="278">
        <f t="shared" si="211"/>
        <v>2</v>
      </c>
      <c r="DD69" s="278">
        <f t="shared" si="212"/>
        <v>0</v>
      </c>
      <c r="DE69" s="278">
        <f t="shared" si="213"/>
        <v>0</v>
      </c>
      <c r="DF69" s="278">
        <f t="shared" si="214"/>
        <v>2</v>
      </c>
      <c r="DG69" s="283">
        <f t="shared" si="215"/>
        <v>44.84831473669778</v>
      </c>
      <c r="DH69" s="283"/>
      <c r="DI69" s="277">
        <f t="shared" si="216"/>
        <v>0.95145393286972235</v>
      </c>
      <c r="DJ69" s="277">
        <f t="shared" si="217"/>
        <v>0.70490045076192576</v>
      </c>
      <c r="DK69" s="277">
        <f t="shared" si="218"/>
        <v>0.13899625331630991</v>
      </c>
      <c r="DL69" s="278">
        <f t="shared" si="219"/>
        <v>2.3070411259462222</v>
      </c>
      <c r="DM69" s="368"/>
    </row>
    <row r="70" spans="1:117" s="244" customFormat="1" x14ac:dyDescent="0.25">
      <c r="A70" s="260" t="s">
        <v>543</v>
      </c>
      <c r="B70" s="249" t="s">
        <v>480</v>
      </c>
      <c r="C70" s="249">
        <v>975</v>
      </c>
      <c r="D70" s="249">
        <v>400</v>
      </c>
      <c r="E70" s="254">
        <v>6.4</v>
      </c>
      <c r="F70" s="254"/>
      <c r="G70" s="254"/>
      <c r="H70" s="254"/>
      <c r="I70" s="234">
        <v>41.940000000000005</v>
      </c>
      <c r="J70" s="141">
        <v>2.668333333333333</v>
      </c>
      <c r="K70" s="141">
        <v>12.515000000000001</v>
      </c>
      <c r="L70" s="141"/>
      <c r="M70" s="141">
        <v>12.040000000000001</v>
      </c>
      <c r="N70" s="141">
        <v>0.18666666666666665</v>
      </c>
      <c r="O70" s="141">
        <v>13.393333333333333</v>
      </c>
      <c r="P70" s="141">
        <v>10.723333333333331</v>
      </c>
      <c r="Q70" s="141">
        <v>2.4699999999999998</v>
      </c>
      <c r="R70" s="141">
        <v>0.29833333333333334</v>
      </c>
      <c r="S70" s="141"/>
      <c r="T70" s="141"/>
      <c r="U70" s="276">
        <f t="shared" si="160"/>
        <v>96.234999999999999</v>
      </c>
      <c r="V70" s="277">
        <f>I70/stab.data!$U$7</f>
        <v>0.6980227681246256</v>
      </c>
      <c r="W70" s="277">
        <f>J70/stab.data!$U$8</f>
        <v>3.3396747519754348E-2</v>
      </c>
      <c r="X70" s="277">
        <f>K70*2/stab.data!$U$9</f>
        <v>0.24548601916419024</v>
      </c>
      <c r="Y70" s="277">
        <f>L70*2/stab.data!$U$10</f>
        <v>0</v>
      </c>
      <c r="Z70" s="277">
        <f>M70/stab.data!$U$11</f>
        <v>0.16758065863096067</v>
      </c>
      <c r="AA70" s="277">
        <f>N70/stab.data!$U$12</f>
        <v>2.631442923533088E-3</v>
      </c>
      <c r="AB70" s="277">
        <f>O70/stab.data!$U$13</f>
        <v>0.33230779409818706</v>
      </c>
      <c r="AC70" s="277">
        <f>P70/stab.data!$U$14</f>
        <v>0.19121834079304786</v>
      </c>
      <c r="AD70" s="277">
        <f>Q70*2/stab.data!$U$15</f>
        <v>7.9704416011874987E-2</v>
      </c>
      <c r="AE70" s="277">
        <f>R70*2/stab.data!$U$16</f>
        <v>6.3343772670170044E-3</v>
      </c>
      <c r="AF70" s="277">
        <f>S70/stab.data!$U$17</f>
        <v>0</v>
      </c>
      <c r="AG70" s="277">
        <f>T70/stab.data!$U$18</f>
        <v>0</v>
      </c>
      <c r="AH70" s="277">
        <f t="shared" si="161"/>
        <v>1.4794254304612509</v>
      </c>
      <c r="AI70" s="277">
        <f t="shared" si="162"/>
        <v>0.13974409726632886</v>
      </c>
      <c r="AJ70" s="278">
        <f t="shared" si="163"/>
        <v>6.1336622980659294</v>
      </c>
      <c r="AK70" s="278">
        <f t="shared" si="164"/>
        <v>0.29346373856872671</v>
      </c>
      <c r="AL70" s="278">
        <f t="shared" si="165"/>
        <v>2.1571335624124655</v>
      </c>
      <c r="AM70" s="278">
        <f t="shared" si="166"/>
        <v>0</v>
      </c>
      <c r="AN70" s="278">
        <f t="shared" si="167"/>
        <v>1.4725639544557967</v>
      </c>
      <c r="AO70" s="278">
        <f t="shared" si="168"/>
        <v>2.3123002553271401E-2</v>
      </c>
      <c r="AP70" s="278">
        <f t="shared" si="169"/>
        <v>2.9200534439438117</v>
      </c>
      <c r="AQ70" s="278">
        <f t="shared" si="170"/>
        <v>1.6802728810296272</v>
      </c>
      <c r="AR70" s="278">
        <f t="shared" si="171"/>
        <v>0.70037825957292399</v>
      </c>
      <c r="AS70" s="278">
        <f t="shared" si="172"/>
        <v>5.5661409338858797E-2</v>
      </c>
      <c r="AT70" s="278">
        <f t="shared" si="173"/>
        <v>0</v>
      </c>
      <c r="AU70" s="278">
        <f t="shared" si="174"/>
        <v>0</v>
      </c>
      <c r="AV70" s="277">
        <f t="shared" si="175"/>
        <v>15.436312549941412</v>
      </c>
      <c r="AW70" s="277">
        <f t="shared" si="176"/>
        <v>1.9346332552185588</v>
      </c>
      <c r="AX70" s="277">
        <f>IF(SUM(I70:T70)&lt;90," ",CO70*AH70*stab.data!$U$20/13/2)</f>
        <v>7.9237555140247178</v>
      </c>
      <c r="AY70" s="277">
        <f>IF(SUM(I70:T70)&lt;90," ",CQ70*AH70*stab.data!$U$11/13)</f>
        <v>4.9101036544248613</v>
      </c>
      <c r="AZ70" s="277">
        <f t="shared" si="177"/>
        <v>0</v>
      </c>
      <c r="BA70" s="279">
        <f t="shared" si="178"/>
        <v>98.963492423668129</v>
      </c>
      <c r="BB70" s="280">
        <f>IF(SUM(I70:T70)&lt;90," ",EXP('eq. coef.'!$C$104+'eq. coef.'!$C$105*'Amp-TB2 calc'!AJ70+'eq. coef.'!$C$106*'Amp-TB2 calc'!AK70+'eq. coef.'!$C$107*'Amp-TB2 calc'!AL70+'eq. coef.'!$C$108*'Amp-TB2 calc'!AN70+'eq. coef.'!$C$109*'Amp-TB2 calc'!AP70+'eq. coef.'!$C$110*'Amp-TB2 calc'!AQ70+'eq. coef.'!$C$111*'Amp-TB2 calc'!AR70+'eq. coef.'!$C$112*'Amp-TB2 calc'!AS70))</f>
        <v>568.87402946137661</v>
      </c>
      <c r="BC70" s="281">
        <f>IF(SUM(I70:T70)&lt;90," ",EXP('eq. coef.'!$C$176+'eq. coef.'!$C$177*'Amp-TB2 calc'!AJ70+'eq. coef.'!$C$178*'Amp-TB2 calc'!AK70+'eq. coef.'!$C$179*'Amp-TB2 calc'!AL70+'eq. coef.'!$C$180*'Amp-TB2 calc'!AN70+'eq. coef.'!$C$181*'Amp-TB2 calc'!AP70+'eq. coef.'!$C$182*'Amp-TB2 calc'!AQ70+'eq. coef.'!$C$183*'Amp-TB2 calc'!AR70+'eq. coef.'!$C$184*'Amp-TB2 calc'!AS70))</f>
        <v>425.29444672576761</v>
      </c>
      <c r="BD70" s="281">
        <f>IF(SUM(I70:T70)&lt;90," ",('eq. coef.'!$C$234+'eq. coef.'!$C$235*'Amp-TB2 calc'!AJ70+'eq. coef.'!$C$236*'Amp-TB2 calc'!AK70+'eq. coef.'!$C$237*'Amp-TB2 calc'!AL70+'eq. coef.'!$C$238*'Amp-TB2 calc'!AN70+'eq. coef.'!$C$239*'Amp-TB2 calc'!AP70+'eq. coef.'!$C$240*'Amp-TB2 calc'!AQ70+'eq. coef.'!$C$241*'Amp-TB2 calc'!AR70+'eq. coef.'!$C$242*'Amp-TB2 calc'!AS70))</f>
        <v>424.33277143024253</v>
      </c>
      <c r="BE70" s="281">
        <f>IF(SUM(I70:T70)&lt;90," ",('eq. coef.'!$C$270+'eq. coef.'!$C$271*'Amp-TB2 calc'!AJ70+'eq. coef.'!$C$272*'Amp-TB2 calc'!AK70+'eq. coef.'!$C$273*'Amp-TB2 calc'!AL70+'eq. coef.'!$C$274*'Amp-TB2 calc'!AN70+'eq. coef.'!$C$275*'Amp-TB2 calc'!AP70+'eq. coef.'!$C$276*'Amp-TB2 calc'!AQ70+'eq. coef.'!$C$277*'Amp-TB2 calc'!AR70+'eq. coef.'!$C$278*'Amp-TB2 calc'!AS70))</f>
        <v>623.37699735324054</v>
      </c>
      <c r="BF70" s="281">
        <f>IF(SUM(I70:T70)&lt;90," ",EXP('eq. coef.'!$C$328+'eq. coef.'!$C$329*'Amp-TB2 calc'!AJ70+'eq. coef.'!$C$330*'Amp-TB2 calc'!AK70+'eq. coef.'!$C$331*'Amp-TB2 calc'!AL70+'eq. coef.'!$C$332*'Amp-TB2 calc'!AN70+'eq. coef.'!$C$333*'Amp-TB2 calc'!AP70+'eq. coef.'!$C$334*'Amp-TB2 calc'!AQ70+'eq. coef.'!$C$335*'Amp-TB2 calc'!AR70+'eq. coef.'!$C$336*'Amp-TB2 calc'!AS70))</f>
        <v>770.38911516595977</v>
      </c>
      <c r="BG70" s="282" t="str">
        <f t="shared" si="220"/>
        <v>ok</v>
      </c>
      <c r="BH70" s="385" t="str">
        <f t="shared" si="221"/>
        <v>ok</v>
      </c>
      <c r="BI70" s="385" t="str">
        <f t="shared" si="222"/>
        <v>ok</v>
      </c>
      <c r="BJ70" s="281">
        <f t="shared" si="179"/>
        <v>28.995111702330423</v>
      </c>
      <c r="BK70" s="283">
        <f t="shared" si="180"/>
        <v>-0.35423498923897512</v>
      </c>
      <c r="BL70" s="281">
        <f t="shared" si="181"/>
        <v>198.08255062747293</v>
      </c>
      <c r="BM70" s="284" t="str">
        <f t="shared" si="223"/>
        <v>OK</v>
      </c>
      <c r="BN70" s="285">
        <f>IF(SUM(I70:T70)&lt;90," ",'eq. coef.'!$C$360+'eq. coef.'!$C$361*'Amp-TB2 calc'!AJ70+'eq. coef.'!$C$362*'Amp-TB2 calc'!AK70+'eq. coef.'!$C$363*'Amp-TB2 calc'!AL70+'eq. coef.'!$C$364*'Amp-TB2 calc'!AN70+'eq. coef.'!$C$365*'Amp-TB2 calc'!AP70+'eq. coef.'!$C$366*'Amp-TB2 calc'!AQ70+'eq. coef.'!$C$367*'Amp-TB2 calc'!AR70+'eq. coef.'!$C$368*'Amp-TB2 calc'!AS70+'eq. coef.'!$C$369*LN(BQ70))</f>
        <v>953.45477399755487</v>
      </c>
      <c r="BO70" s="286">
        <f t="shared" si="182"/>
        <v>-21.545226002445133</v>
      </c>
      <c r="BP70" s="286">
        <f t="shared" si="183"/>
        <v>464.19676349643788</v>
      </c>
      <c r="BQ70" s="287">
        <f t="shared" si="184"/>
        <v>424.81360907800507</v>
      </c>
      <c r="BR70" s="281" t="str">
        <f t="shared" si="185"/>
        <v>P1b_c</v>
      </c>
      <c r="BS70" s="283">
        <f t="shared" si="186"/>
        <v>6.2034022695012689</v>
      </c>
      <c r="BT70" s="283">
        <f t="shared" si="187"/>
        <v>6.2034022695012689</v>
      </c>
      <c r="BU70" s="283">
        <f t="shared" si="188"/>
        <v>38.482199717253494</v>
      </c>
      <c r="BV70" s="281">
        <f t="shared" si="189"/>
        <v>24.813609078005072</v>
      </c>
      <c r="BW70" s="288"/>
      <c r="BX70" s="289">
        <f>IF(SUM(I70:T70)&lt;90," ",'eq. coef.'!$B$1128*'Amp-TB2 calc'!CH70+'eq. coef.'!$B$1129*'Amp-TB2 calc'!CL70+'eq. coef.'!$B$1130*'Amp-TB2 calc'!CM70+'eq. coef.'!$B$1131*'Amp-TB2 calc'!CO70+'eq. coef.'!$B$1132*'Amp-TB2 calc'!CP70+'eq. coef.'!$B$1133*'Amp-TB2 calc'!CQ70+'eq. coef.'!$B$1134*'Amp-TB2 calc'!CR70+'eq. coef.'!$B$1135*'Amp-TB2 calc'!CU70+'eq. coef.'!$B$1135*'Amp-TB2 calc'!CY70+'eq. coef.'!$B$1137*'Amp-TB2 calc'!CZ70)</f>
        <v>0.34532411737397828</v>
      </c>
      <c r="BY70" s="290"/>
      <c r="BZ70" s="291"/>
      <c r="CA70" s="290">
        <f t="shared" si="190"/>
        <v>-10.550321831017991</v>
      </c>
      <c r="CB70" s="289">
        <f>IF(SUM(I70:T70)&lt;90," ",EXP('eq. coef.'!$B$1156*'Amp-TB2 calc'!CH70+'eq. coef.'!$B$1157*'Amp-TB2 calc'!CL70+'eq. coef.'!$B$1158*'Amp-TB2 calc'!CM70+'eq. coef.'!$B$1159*'Amp-TB2 calc'!CO70+'eq. coef.'!$B$1160*'Amp-TB2 calc'!CP70+'eq. coef.'!$B$1161*'Amp-TB2 calc'!CQ70+'eq. coef.'!$B$1162*'Amp-TB2 calc'!CR70+'eq. coef.'!$B$1163*'Amp-TB2 calc'!CU70+'eq. coef.'!$B$1164*'Amp-TB2 calc'!CY70+'eq. coef.'!$B$1165*'Amp-TB2 calc'!CZ70))</f>
        <v>5.6914346009298908</v>
      </c>
      <c r="CC70" s="283">
        <f t="shared" si="156"/>
        <v>-0.70856539907010951</v>
      </c>
      <c r="CD70" s="283">
        <f t="shared" si="157"/>
        <v>122.57444452133387</v>
      </c>
      <c r="CE70" s="282" t="str">
        <f t="shared" si="191"/>
        <v>calc-alkaline</v>
      </c>
      <c r="CF70" s="282" t="str">
        <f t="shared" si="192"/>
        <v>Tschermakitic pargasite</v>
      </c>
      <c r="CG70" s="278">
        <f t="shared" si="193"/>
        <v>6.1336622980659294</v>
      </c>
      <c r="CH70" s="278">
        <f t="shared" si="194"/>
        <v>1.8663377019340706</v>
      </c>
      <c r="CI70" s="278">
        <f t="shared" si="195"/>
        <v>0</v>
      </c>
      <c r="CJ70" s="278">
        <f t="shared" si="196"/>
        <v>8</v>
      </c>
      <c r="CK70" s="278"/>
      <c r="CL70" s="278">
        <f t="shared" si="197"/>
        <v>0.2907958604783949</v>
      </c>
      <c r="CM70" s="278">
        <f t="shared" si="198"/>
        <v>0.29346373856872671</v>
      </c>
      <c r="CN70" s="278">
        <f t="shared" si="199"/>
        <v>0</v>
      </c>
      <c r="CO70" s="278">
        <f t="shared" si="200"/>
        <v>0.87202893334718112</v>
      </c>
      <c r="CP70" s="278">
        <f t="shared" si="201"/>
        <v>2.9200534439438117</v>
      </c>
      <c r="CQ70" s="278">
        <f t="shared" si="202"/>
        <v>0.60053502110861556</v>
      </c>
      <c r="CR70" s="278">
        <f t="shared" si="203"/>
        <v>2.3123002553271401E-2</v>
      </c>
      <c r="CS70" s="278">
        <f t="shared" si="204"/>
        <v>5.0000000000000018</v>
      </c>
      <c r="CT70" s="278"/>
      <c r="CU70" s="278">
        <f t="shared" si="205"/>
        <v>1.6802728810296272</v>
      </c>
      <c r="CV70" s="278">
        <f t="shared" si="206"/>
        <v>0.31972711897037276</v>
      </c>
      <c r="CW70" s="278">
        <f t="shared" si="207"/>
        <v>2</v>
      </c>
      <c r="CX70" s="278"/>
      <c r="CY70" s="278">
        <f t="shared" si="208"/>
        <v>0.38065114060255123</v>
      </c>
      <c r="CZ70" s="278">
        <f t="shared" si="209"/>
        <v>5.5661409338858797E-2</v>
      </c>
      <c r="DA70" s="278">
        <f t="shared" si="210"/>
        <v>0.43631254994141</v>
      </c>
      <c r="DB70" s="278"/>
      <c r="DC70" s="278">
        <f t="shared" si="211"/>
        <v>2</v>
      </c>
      <c r="DD70" s="278">
        <f t="shared" si="212"/>
        <v>0</v>
      </c>
      <c r="DE70" s="278">
        <f t="shared" si="213"/>
        <v>0</v>
      </c>
      <c r="DF70" s="278">
        <f t="shared" si="214"/>
        <v>2</v>
      </c>
      <c r="DG70" s="283">
        <f t="shared" si="215"/>
        <v>45.127971066652819</v>
      </c>
      <c r="DH70" s="283"/>
      <c r="DI70" s="277">
        <f t="shared" si="216"/>
        <v>0.82942197673204254</v>
      </c>
      <c r="DJ70" s="277">
        <f t="shared" si="217"/>
        <v>0.6647638933925123</v>
      </c>
      <c r="DK70" s="277">
        <f t="shared" si="218"/>
        <v>0.13480660889313623</v>
      </c>
      <c r="DL70" s="278">
        <f t="shared" si="219"/>
        <v>2.1571335624124655</v>
      </c>
      <c r="DM70" s="369"/>
    </row>
    <row r="71" spans="1:117" s="237" customFormat="1" x14ac:dyDescent="0.25">
      <c r="A71" s="260" t="s">
        <v>546</v>
      </c>
      <c r="B71" s="261" t="s">
        <v>513</v>
      </c>
      <c r="C71" s="249">
        <v>885</v>
      </c>
      <c r="D71" s="249">
        <v>200</v>
      </c>
      <c r="E71" s="254">
        <v>6.52</v>
      </c>
      <c r="F71" s="254"/>
      <c r="G71" s="254"/>
      <c r="H71" s="254"/>
      <c r="I71" s="234">
        <v>45.18</v>
      </c>
      <c r="J71" s="141">
        <v>1.5</v>
      </c>
      <c r="K71" s="141">
        <v>9.48</v>
      </c>
      <c r="L71" s="141"/>
      <c r="M71" s="141">
        <v>13.02</v>
      </c>
      <c r="N71" s="141">
        <v>0.21</v>
      </c>
      <c r="O71" s="141">
        <v>14.65</v>
      </c>
      <c r="P71" s="141">
        <v>10.31</v>
      </c>
      <c r="Q71" s="141">
        <v>1.92</v>
      </c>
      <c r="R71" s="141">
        <v>0.24</v>
      </c>
      <c r="S71" s="141"/>
      <c r="T71" s="141"/>
      <c r="U71" s="276">
        <f>IF(SUM(I71:T71)&lt;90," ",SUM(I71:T71))</f>
        <v>96.509999999999991</v>
      </c>
      <c r="V71" s="277">
        <f>I71/stab.data!$U$7</f>
        <v>0.7519472738166566</v>
      </c>
      <c r="W71" s="277">
        <f>J71/stab.data!$U$8</f>
        <v>1.8773936769380963E-2</v>
      </c>
      <c r="X71" s="277">
        <f>K71*2/stab.data!$U$9</f>
        <v>0.18595345279077297</v>
      </c>
      <c r="Y71" s="277">
        <f>L71*2/stab.data!$U$10</f>
        <v>0</v>
      </c>
      <c r="Z71" s="277">
        <f>M71/stab.data!$U$11</f>
        <v>0.18122094479859699</v>
      </c>
      <c r="AA71" s="277">
        <f>N71/stab.data!$U$12</f>
        <v>2.960373288974724E-3</v>
      </c>
      <c r="AB71" s="277">
        <f>O71/stab.data!$U$13</f>
        <v>0.36348749503771338</v>
      </c>
      <c r="AC71" s="277">
        <f>P71/stab.data!$U$14</f>
        <v>0.18384778615881167</v>
      </c>
      <c r="AD71" s="277">
        <f>Q71*2/stab.data!$U$15</f>
        <v>6.1956469126639664E-2</v>
      </c>
      <c r="AE71" s="277">
        <f>R71*2/stab.data!$U$16</f>
        <v>5.0958118796114449E-3</v>
      </c>
      <c r="AF71" s="277">
        <f>S71/stab.data!$U$17</f>
        <v>0</v>
      </c>
      <c r="AG71" s="277">
        <f>T71/stab.data!$U$18</f>
        <v>0</v>
      </c>
      <c r="AH71" s="277">
        <f t="shared" si="161"/>
        <v>1.5043434765020958</v>
      </c>
      <c r="AI71" s="277">
        <f t="shared" si="162"/>
        <v>0.10594168168952102</v>
      </c>
      <c r="AJ71" s="278">
        <f t="shared" si="163"/>
        <v>6.4980602583833633</v>
      </c>
      <c r="AK71" s="278">
        <f t="shared" si="164"/>
        <v>0.16223766833452447</v>
      </c>
      <c r="AL71" s="278">
        <f t="shared" si="165"/>
        <v>1.6069434434621162</v>
      </c>
      <c r="AM71" s="278">
        <f t="shared" si="166"/>
        <v>0</v>
      </c>
      <c r="AN71" s="278">
        <f t="shared" si="167"/>
        <v>1.5660467966129934</v>
      </c>
      <c r="AO71" s="278">
        <f t="shared" si="168"/>
        <v>2.5582490540096942E-2</v>
      </c>
      <c r="AP71" s="278">
        <f t="shared" si="169"/>
        <v>3.1411293426669045</v>
      </c>
      <c r="AQ71" s="278">
        <f t="shared" si="170"/>
        <v>1.5887470231345282</v>
      </c>
      <c r="AR71" s="278">
        <f t="shared" si="171"/>
        <v>0.53540571766170952</v>
      </c>
      <c r="AS71" s="278">
        <f t="shared" si="172"/>
        <v>4.4036189520350204E-2</v>
      </c>
      <c r="AT71" s="278">
        <f t="shared" si="173"/>
        <v>0</v>
      </c>
      <c r="AU71" s="278">
        <f t="shared" si="174"/>
        <v>0</v>
      </c>
      <c r="AV71" s="277">
        <f t="shared" si="175"/>
        <v>15.168188930316587</v>
      </c>
      <c r="AW71" s="277">
        <f t="shared" si="176"/>
        <v>1.9672183923488946</v>
      </c>
      <c r="AX71" s="277">
        <f>IF(SUM(I71:T71)&lt;90," ",CO71*AH71*stab.data!$U$20/13/2)</f>
        <v>12.154948489155872</v>
      </c>
      <c r="AY71" s="277">
        <f>IF(SUM(I71:T71)&lt;90," ",CQ71*AH71*stab.data!$U$11/13)</f>
        <v>2.0828222109963273</v>
      </c>
      <c r="AZ71" s="277">
        <f t="shared" si="177"/>
        <v>0</v>
      </c>
      <c r="BA71" s="279">
        <f t="shared" si="178"/>
        <v>99.694989092501089</v>
      </c>
      <c r="BB71" s="280">
        <f>IF(SUM(I71:T71)&lt;90," ",EXP('eq. coef.'!$C$104+'eq. coef.'!$C$105*'Amp-TB2 calc'!AJ71+'eq. coef.'!$C$106*'Amp-TB2 calc'!AK71+'eq. coef.'!$C$107*'Amp-TB2 calc'!AL71+'eq. coef.'!$C$108*'Amp-TB2 calc'!AN71+'eq. coef.'!$C$109*'Amp-TB2 calc'!AP71+'eq. coef.'!$C$110*'Amp-TB2 calc'!AQ71+'eq. coef.'!$C$111*'Amp-TB2 calc'!AR71+'eq. coef.'!$C$112*'Amp-TB2 calc'!AS71))</f>
        <v>265.44754218329899</v>
      </c>
      <c r="BC71" s="281">
        <f>IF(SUM(I71:T71)&lt;90," ",EXP('eq. coef.'!$C$176+'eq. coef.'!$C$177*'Amp-TB2 calc'!AJ71+'eq. coef.'!$C$178*'Amp-TB2 calc'!AK71+'eq. coef.'!$C$179*'Amp-TB2 calc'!AL71+'eq. coef.'!$C$180*'Amp-TB2 calc'!AN71+'eq. coef.'!$C$181*'Amp-TB2 calc'!AP71+'eq. coef.'!$C$182*'Amp-TB2 calc'!AQ71+'eq. coef.'!$C$183*'Amp-TB2 calc'!AR71+'eq. coef.'!$C$184*'Amp-TB2 calc'!AS71))</f>
        <v>219.28461996861662</v>
      </c>
      <c r="BD71" s="281">
        <f>IF(SUM(I71:T71)&lt;90," ",('eq. coef.'!$C$234+'eq. coef.'!$C$235*'Amp-TB2 calc'!AJ71+'eq. coef.'!$C$236*'Amp-TB2 calc'!AK71+'eq. coef.'!$C$237*'Amp-TB2 calc'!AL71+'eq. coef.'!$C$238*'Amp-TB2 calc'!AN71+'eq. coef.'!$C$239*'Amp-TB2 calc'!AP71+'eq. coef.'!$C$240*'Amp-TB2 calc'!AQ71+'eq. coef.'!$C$241*'Amp-TB2 calc'!AR71+'eq. coef.'!$C$242*'Amp-TB2 calc'!AS71))</f>
        <v>221.72459938519535</v>
      </c>
      <c r="BE71" s="281">
        <f>IF(SUM(I71:T71)&lt;90," ",('eq. coef.'!$C$270+'eq. coef.'!$C$271*'Amp-TB2 calc'!AJ71+'eq. coef.'!$C$272*'Amp-TB2 calc'!AK71+'eq. coef.'!$C$273*'Amp-TB2 calc'!AL71+'eq. coef.'!$C$274*'Amp-TB2 calc'!AN71+'eq. coef.'!$C$275*'Amp-TB2 calc'!AP71+'eq. coef.'!$C$276*'Amp-TB2 calc'!AQ71+'eq. coef.'!$C$277*'Amp-TB2 calc'!AR71+'eq. coef.'!$C$278*'Amp-TB2 calc'!AS71))</f>
        <v>9.8713925280904959</v>
      </c>
      <c r="BF71" s="281">
        <f>IF(SUM(I71:T71)&lt;90," ",EXP('eq. coef.'!$C$328+'eq. coef.'!$C$329*'Amp-TB2 calc'!AJ71+'eq. coef.'!$C$330*'Amp-TB2 calc'!AK71+'eq. coef.'!$C$331*'Amp-TB2 calc'!AL71+'eq. coef.'!$C$332*'Amp-TB2 calc'!AN71+'eq. coef.'!$C$333*'Amp-TB2 calc'!AP71+'eq. coef.'!$C$334*'Amp-TB2 calc'!AQ71+'eq. coef.'!$C$335*'Amp-TB2 calc'!AR71+'eq. coef.'!$C$336*'Amp-TB2 calc'!AS71))</f>
        <v>366.87009951939484</v>
      </c>
      <c r="BG71" s="282" t="str">
        <f t="shared" si="220"/>
        <v>ok</v>
      </c>
      <c r="BH71" s="385" t="str">
        <f t="shared" si="221"/>
        <v>ok</v>
      </c>
      <c r="BI71" s="385" t="str">
        <f t="shared" si="222"/>
        <v>ok</v>
      </c>
      <c r="BJ71" s="281">
        <f t="shared" si="179"/>
        <v>19.046775031286188</v>
      </c>
      <c r="BK71" s="283">
        <f t="shared" si="180"/>
        <v>-0.38208135777750285</v>
      </c>
      <c r="BL71" s="281">
        <f t="shared" si="181"/>
        <v>-209.41322744052613</v>
      </c>
      <c r="BM71" s="284" t="str">
        <f t="shared" si="223"/>
        <v>OK</v>
      </c>
      <c r="BN71" s="285">
        <f>IF(SUM(I71:T71)&lt;90," ",'eq. coef.'!$C$360+'eq. coef.'!$C$361*'Amp-TB2 calc'!AJ71+'eq. coef.'!$C$362*'Amp-TB2 calc'!AK71+'eq. coef.'!$C$363*'Amp-TB2 calc'!AL71+'eq. coef.'!$C$364*'Amp-TB2 calc'!AN71+'eq. coef.'!$C$365*'Amp-TB2 calc'!AP71+'eq. coef.'!$C$366*'Amp-TB2 calc'!AQ71+'eq. coef.'!$C$367*'Amp-TB2 calc'!AR71+'eq. coef.'!$C$368*'Amp-TB2 calc'!AS71+'eq. coef.'!$C$369*LN(BQ71))</f>
        <v>868.68456033288817</v>
      </c>
      <c r="BO71" s="286">
        <f t="shared" si="182"/>
        <v>-16.315439667111832</v>
      </c>
      <c r="BP71" s="286">
        <f t="shared" si="183"/>
        <v>266.19357153116624</v>
      </c>
      <c r="BQ71" s="287">
        <f t="shared" si="184"/>
        <v>219.28461996861662</v>
      </c>
      <c r="BR71" s="281" t="str">
        <f t="shared" si="185"/>
        <v>P1b</v>
      </c>
      <c r="BS71" s="283">
        <f t="shared" si="186"/>
        <v>9.6423099843083122</v>
      </c>
      <c r="BT71" s="283">
        <f t="shared" si="187"/>
        <v>9.6423099843083122</v>
      </c>
      <c r="BU71" s="283">
        <f t="shared" si="188"/>
        <v>92.974141833491771</v>
      </c>
      <c r="BV71" s="281">
        <f t="shared" si="189"/>
        <v>19.284619968616624</v>
      </c>
      <c r="BW71" s="288"/>
      <c r="BX71" s="289">
        <f>IF(SUM(I71:T71)&lt;90," ",'eq. coef.'!$B$1128*'Amp-TB2 calc'!CH71+'eq. coef.'!$B$1129*'Amp-TB2 calc'!CL71+'eq. coef.'!$B$1130*'Amp-TB2 calc'!CM71+'eq. coef.'!$B$1131*'Amp-TB2 calc'!CO71+'eq. coef.'!$B$1132*'Amp-TB2 calc'!CP71+'eq. coef.'!$B$1133*'Amp-TB2 calc'!CQ71+'eq. coef.'!$B$1134*'Amp-TB2 calc'!CR71+'eq. coef.'!$B$1135*'Amp-TB2 calc'!CU71+'eq. coef.'!$B$1135*'Amp-TB2 calc'!CY71+'eq. coef.'!$B$1137*'Amp-TB2 calc'!CZ71)</f>
        <v>1.0280000412630437</v>
      </c>
      <c r="BY71" s="290"/>
      <c r="BZ71" s="291"/>
      <c r="CA71" s="290">
        <f t="shared" si="190"/>
        <v>-11.416235028493212</v>
      </c>
      <c r="CB71" s="289">
        <f>IF(SUM(I71:T71)&lt;90," ",EXP('eq. coef.'!$B$1156*'Amp-TB2 calc'!CH71+'eq. coef.'!$B$1157*'Amp-TB2 calc'!CL71+'eq. coef.'!$B$1158*'Amp-TB2 calc'!CM71+'eq. coef.'!$B$1159*'Amp-TB2 calc'!CO71+'eq. coef.'!$B$1160*'Amp-TB2 calc'!CP71+'eq. coef.'!$B$1161*'Amp-TB2 calc'!CQ71+'eq. coef.'!$B$1162*'Amp-TB2 calc'!CR71+'eq. coef.'!$B$1163*'Amp-TB2 calc'!CU71+'eq. coef.'!$B$1164*'Amp-TB2 calc'!CY71+'eq. coef.'!$B$1165*'Amp-TB2 calc'!CZ71))</f>
        <v>5.5202821797709225</v>
      </c>
      <c r="CC71" s="283">
        <f t="shared" si="156"/>
        <v>-0.99971782022907707</v>
      </c>
      <c r="CD71" s="283">
        <f t="shared" si="157"/>
        <v>235.10381461561812</v>
      </c>
      <c r="CE71" s="282" t="str">
        <f t="shared" si="191"/>
        <v>calc-alkaline</v>
      </c>
      <c r="CF71" s="282" t="str">
        <f t="shared" si="192"/>
        <v>Tschermakitic pargasite</v>
      </c>
      <c r="CG71" s="278">
        <f t="shared" si="193"/>
        <v>6.4980602583833633</v>
      </c>
      <c r="CH71" s="278">
        <f t="shared" si="194"/>
        <v>1.5019397416166367</v>
      </c>
      <c r="CI71" s="278">
        <f t="shared" si="195"/>
        <v>0</v>
      </c>
      <c r="CJ71" s="278">
        <f t="shared" si="196"/>
        <v>8</v>
      </c>
      <c r="CK71" s="278"/>
      <c r="CL71" s="278">
        <f t="shared" si="197"/>
        <v>0.10500370184547947</v>
      </c>
      <c r="CM71" s="278">
        <f t="shared" si="198"/>
        <v>0.16223766833452447</v>
      </c>
      <c r="CN71" s="278">
        <f t="shared" si="199"/>
        <v>0</v>
      </c>
      <c r="CO71" s="278">
        <f t="shared" si="200"/>
        <v>1.3155247496509972</v>
      </c>
      <c r="CP71" s="278">
        <f t="shared" si="201"/>
        <v>3.1411293426669045</v>
      </c>
      <c r="CQ71" s="278">
        <f t="shared" si="202"/>
        <v>0.2505220469619962</v>
      </c>
      <c r="CR71" s="278">
        <f t="shared" si="203"/>
        <v>2.5582490540096942E-2</v>
      </c>
      <c r="CS71" s="278">
        <f t="shared" si="204"/>
        <v>4.9999999999999982</v>
      </c>
      <c r="CT71" s="278"/>
      <c r="CU71" s="278">
        <f t="shared" si="205"/>
        <v>1.5887470231345282</v>
      </c>
      <c r="CV71" s="278">
        <f t="shared" si="206"/>
        <v>0.4112529768654718</v>
      </c>
      <c r="CW71" s="278">
        <f t="shared" si="207"/>
        <v>2</v>
      </c>
      <c r="CX71" s="278"/>
      <c r="CY71" s="278">
        <f t="shared" si="208"/>
        <v>0.12415274079623773</v>
      </c>
      <c r="CZ71" s="278">
        <f t="shared" si="209"/>
        <v>4.4036189520350204E-2</v>
      </c>
      <c r="DA71" s="278">
        <f t="shared" si="210"/>
        <v>0.16818893031658794</v>
      </c>
      <c r="DB71" s="278"/>
      <c r="DC71" s="278">
        <f t="shared" si="211"/>
        <v>2</v>
      </c>
      <c r="DD71" s="278">
        <f t="shared" si="212"/>
        <v>0</v>
      </c>
      <c r="DE71" s="278">
        <f t="shared" si="213"/>
        <v>0</v>
      </c>
      <c r="DF71" s="278">
        <f t="shared" si="214"/>
        <v>2</v>
      </c>
      <c r="DG71" s="283">
        <f t="shared" si="215"/>
        <v>44.684475250349003</v>
      </c>
      <c r="DH71" s="283"/>
      <c r="DI71" s="277">
        <f t="shared" si="216"/>
        <v>0.92613567310365374</v>
      </c>
      <c r="DJ71" s="277">
        <f t="shared" si="217"/>
        <v>0.66730652300328697</v>
      </c>
      <c r="DK71" s="277">
        <f t="shared" si="218"/>
        <v>6.5343744531078107E-2</v>
      </c>
      <c r="DL71" s="278">
        <f t="shared" si="219"/>
        <v>1.6069434434621162</v>
      </c>
      <c r="DM71" s="368"/>
    </row>
    <row r="72" spans="1:117" x14ac:dyDescent="0.25">
      <c r="A72" s="260" t="s">
        <v>541</v>
      </c>
      <c r="B72" s="249" t="s">
        <v>514</v>
      </c>
      <c r="C72" s="249">
        <v>1000</v>
      </c>
      <c r="D72" s="249">
        <v>400</v>
      </c>
      <c r="E72" s="254">
        <v>2.72</v>
      </c>
      <c r="F72" s="254">
        <v>2.7</v>
      </c>
      <c r="G72" s="254">
        <v>-7.4838066877756946</v>
      </c>
      <c r="H72" s="254"/>
      <c r="I72" s="234">
        <v>39.940999999999995</v>
      </c>
      <c r="J72" s="141">
        <v>4.8660428571428573</v>
      </c>
      <c r="K72" s="141">
        <v>11.911857142857144</v>
      </c>
      <c r="L72" s="141">
        <v>5.7428571428571426E-2</v>
      </c>
      <c r="M72" s="141">
        <v>10.923071428571429</v>
      </c>
      <c r="N72" s="141">
        <v>0.15535714285714283</v>
      </c>
      <c r="O72" s="141">
        <v>14.150685714285716</v>
      </c>
      <c r="P72" s="141">
        <v>11.567000000000002</v>
      </c>
      <c r="Q72" s="141">
        <v>2.6360714285714288</v>
      </c>
      <c r="R72" s="141">
        <v>1.2059</v>
      </c>
      <c r="S72" s="141"/>
      <c r="T72" s="141"/>
      <c r="U72" s="276">
        <f t="shared" si="160"/>
        <v>97.414414285714287</v>
      </c>
      <c r="V72" s="277">
        <f>I72/stab.data!$U$7</f>
        <v>0.66475267958191853</v>
      </c>
      <c r="W72" s="277">
        <f>J72/stab.data!$U$8</f>
        <v>6.0903187278065256E-2</v>
      </c>
      <c r="X72" s="277">
        <f>K72*2/stab.data!$U$9</f>
        <v>0.23365516507011788</v>
      </c>
      <c r="Y72" s="277">
        <f>L72*2/stab.data!$U$10</f>
        <v>7.5568781972221134E-4</v>
      </c>
      <c r="Z72" s="277">
        <f>M72/stab.data!$U$11</f>
        <v>0.15203451032168011</v>
      </c>
      <c r="AA72" s="277">
        <f>N72/stab.data!$U$12</f>
        <v>2.1900720760272192E-3</v>
      </c>
      <c r="AB72" s="277">
        <f>O72/stab.data!$U$13</f>
        <v>0.3510987920376567</v>
      </c>
      <c r="AC72" s="277">
        <f>P72/stab.data!$U$14</f>
        <v>0.2062625938408317</v>
      </c>
      <c r="AD72" s="277">
        <f>Q72*2/stab.data!$U$15</f>
        <v>8.5063373999949302E-2</v>
      </c>
      <c r="AE72" s="277">
        <f>R72*2/stab.data!$U$16</f>
        <v>2.5604331440097671E-2</v>
      </c>
      <c r="AF72" s="277">
        <f>S72/stab.data!$U$17</f>
        <v>0</v>
      </c>
      <c r="AG72" s="277">
        <f>T72/stab.data!$U$18</f>
        <v>0</v>
      </c>
      <c r="AH72" s="277">
        <f t="shared" si="161"/>
        <v>1.4653900941851878</v>
      </c>
      <c r="AI72" s="277">
        <f t="shared" si="162"/>
        <v>0.1310960509270335</v>
      </c>
      <c r="AJ72" s="278">
        <f t="shared" si="163"/>
        <v>5.8972589407123701</v>
      </c>
      <c r="AK72" s="278">
        <f t="shared" si="164"/>
        <v>0.54029397206693042</v>
      </c>
      <c r="AL72" s="278">
        <f t="shared" si="165"/>
        <v>2.0728385963332898</v>
      </c>
      <c r="AM72" s="278">
        <f t="shared" si="166"/>
        <v>6.7039771152890386E-3</v>
      </c>
      <c r="AN72" s="278">
        <f t="shared" si="167"/>
        <v>1.3487525553943516</v>
      </c>
      <c r="AO72" s="278">
        <f t="shared" si="168"/>
        <v>1.942891323022404E-2</v>
      </c>
      <c r="AP72" s="278">
        <f t="shared" si="169"/>
        <v>3.1147230451475463</v>
      </c>
      <c r="AQ72" s="278">
        <f t="shared" si="170"/>
        <v>1.8298292929445381</v>
      </c>
      <c r="AR72" s="278">
        <f t="shared" si="171"/>
        <v>0.75462763559502621</v>
      </c>
      <c r="AS72" s="278">
        <f t="shared" si="172"/>
        <v>0.22714518819396712</v>
      </c>
      <c r="AT72" s="278">
        <f t="shared" si="173"/>
        <v>0</v>
      </c>
      <c r="AU72" s="278">
        <f t="shared" si="174"/>
        <v>0</v>
      </c>
      <c r="AV72" s="277">
        <f t="shared" si="175"/>
        <v>15.811602116733534</v>
      </c>
      <c r="AW72" s="277">
        <f t="shared" si="176"/>
        <v>1.9162793539344765</v>
      </c>
      <c r="AX72" s="277">
        <f>IF(SUM(I72:T72)&lt;90," ",CO72*AH72*stab.data!$U$20/13/2)</f>
        <v>3.635431009656136</v>
      </c>
      <c r="AY72" s="277">
        <f>IF(SUM(I72:T72)&lt;90," ",CQ72*AH72*stab.data!$U$11/13)</f>
        <v>7.6518642056251815</v>
      </c>
      <c r="AZ72" s="277">
        <f t="shared" si="177"/>
        <v>0</v>
      </c>
      <c r="BA72" s="279">
        <f t="shared" si="178"/>
        <v>99.694917426358643</v>
      </c>
      <c r="BB72" s="280">
        <f>IF(SUM(I72:T72)&lt;90," ",EXP('eq. coef.'!$C$104+'eq. coef.'!$C$105*'Amp-TB2 calc'!AJ72+'eq. coef.'!$C$106*'Amp-TB2 calc'!AK72+'eq. coef.'!$C$107*'Amp-TB2 calc'!AL72+'eq. coef.'!$C$108*'Amp-TB2 calc'!AN72+'eq. coef.'!$C$109*'Amp-TB2 calc'!AP72+'eq. coef.'!$C$110*'Amp-TB2 calc'!AQ72+'eq. coef.'!$C$111*'Amp-TB2 calc'!AR72+'eq. coef.'!$C$112*'Amp-TB2 calc'!AS72))</f>
        <v>699.43625129829911</v>
      </c>
      <c r="BC72" s="281">
        <f>IF(SUM(I72:T72)&lt;90," ",EXP('eq. coef.'!$C$176+'eq. coef.'!$C$177*'Amp-TB2 calc'!AJ72+'eq. coef.'!$C$178*'Amp-TB2 calc'!AK72+'eq. coef.'!$C$179*'Amp-TB2 calc'!AL72+'eq. coef.'!$C$180*'Amp-TB2 calc'!AN72+'eq. coef.'!$C$181*'Amp-TB2 calc'!AP72+'eq. coef.'!$C$182*'Amp-TB2 calc'!AQ72+'eq. coef.'!$C$183*'Amp-TB2 calc'!AR72+'eq. coef.'!$C$184*'Amp-TB2 calc'!AS72))</f>
        <v>397.03070970003267</v>
      </c>
      <c r="BD72" s="281">
        <f>IF(SUM(I72:T72)&lt;90," ",('eq. coef.'!$C$234+'eq. coef.'!$C$235*'Amp-TB2 calc'!AJ72+'eq. coef.'!$C$236*'Amp-TB2 calc'!AK72+'eq. coef.'!$C$237*'Amp-TB2 calc'!AL72+'eq. coef.'!$C$238*'Amp-TB2 calc'!AN72+'eq. coef.'!$C$239*'Amp-TB2 calc'!AP72+'eq. coef.'!$C$240*'Amp-TB2 calc'!AQ72+'eq. coef.'!$C$241*'Amp-TB2 calc'!AR72+'eq. coef.'!$C$242*'Amp-TB2 calc'!AS72))</f>
        <v>485.14835939122224</v>
      </c>
      <c r="BE72" s="281">
        <f>IF(SUM(I72:T72)&lt;90," ",('eq. coef.'!$C$270+'eq. coef.'!$C$271*'Amp-TB2 calc'!AJ72+'eq. coef.'!$C$272*'Amp-TB2 calc'!AK72+'eq. coef.'!$C$273*'Amp-TB2 calc'!AL72+'eq. coef.'!$C$274*'Amp-TB2 calc'!AN72+'eq. coef.'!$C$275*'Amp-TB2 calc'!AP72+'eq. coef.'!$C$276*'Amp-TB2 calc'!AQ72+'eq. coef.'!$C$277*'Amp-TB2 calc'!AR72+'eq. coef.'!$C$278*'Amp-TB2 calc'!AS72))</f>
        <v>760.04821466374824</v>
      </c>
      <c r="BF72" s="281">
        <f>IF(SUM(I72:T72)&lt;90," ",EXP('eq. coef.'!$C$328+'eq. coef.'!$C$329*'Amp-TB2 calc'!AJ72+'eq. coef.'!$C$330*'Amp-TB2 calc'!AK72+'eq. coef.'!$C$331*'Amp-TB2 calc'!AL72+'eq. coef.'!$C$332*'Amp-TB2 calc'!AN72+'eq. coef.'!$C$333*'Amp-TB2 calc'!AP72+'eq. coef.'!$C$334*'Amp-TB2 calc'!AQ72+'eq. coef.'!$C$335*'Amp-TB2 calc'!AR72+'eq. coef.'!$C$336*'Amp-TB2 calc'!AS72))</f>
        <v>643.48431920220003</v>
      </c>
      <c r="BG72" s="282" t="str">
        <f t="shared" si="220"/>
        <v>ok</v>
      </c>
      <c r="BH72" s="385" t="str">
        <f t="shared" si="221"/>
        <v>ok</v>
      </c>
      <c r="BI72" s="385" t="str">
        <f t="shared" si="222"/>
        <v>ok</v>
      </c>
      <c r="BJ72" s="281">
        <f t="shared" si="179"/>
        <v>45.303090900572542</v>
      </c>
      <c r="BK72" s="283">
        <f t="shared" si="180"/>
        <v>7.999575657143973E-2</v>
      </c>
      <c r="BL72" s="281">
        <f t="shared" si="181"/>
        <v>363.01750496371557</v>
      </c>
      <c r="BM72" s="284" t="str">
        <f t="shared" si="223"/>
        <v>OK</v>
      </c>
      <c r="BN72" s="285">
        <f>IF(SUM(I72:T72)&lt;90," ",'eq. coef.'!$C$360+'eq. coef.'!$C$361*'Amp-TB2 calc'!AJ72+'eq. coef.'!$C$362*'Amp-TB2 calc'!AK72+'eq. coef.'!$C$363*'Amp-TB2 calc'!AL72+'eq. coef.'!$C$364*'Amp-TB2 calc'!AN72+'eq. coef.'!$C$365*'Amp-TB2 calc'!AP72+'eq. coef.'!$C$366*'Amp-TB2 calc'!AQ72+'eq. coef.'!$C$367*'Amp-TB2 calc'!AR72+'eq. coef.'!$C$368*'Amp-TB2 calc'!AS72+'eq. coef.'!$C$369*LN(BQ72))</f>
        <v>1027.5084520791945</v>
      </c>
      <c r="BO72" s="286">
        <f t="shared" si="182"/>
        <v>27.508452079194512</v>
      </c>
      <c r="BP72" s="286">
        <f t="shared" si="183"/>
        <v>756.71493579334094</v>
      </c>
      <c r="BQ72" s="287">
        <f t="shared" si="184"/>
        <v>441.08953454562743</v>
      </c>
      <c r="BR72" s="281" t="str">
        <f t="shared" si="185"/>
        <v>P1b_c</v>
      </c>
      <c r="BS72" s="283">
        <f t="shared" si="186"/>
        <v>10.272383636406857</v>
      </c>
      <c r="BT72" s="283">
        <f t="shared" si="187"/>
        <v>10.272383636406857</v>
      </c>
      <c r="BU72" s="283">
        <f t="shared" si="188"/>
        <v>105.52186557351938</v>
      </c>
      <c r="BV72" s="281">
        <f t="shared" si="189"/>
        <v>41.08953454562743</v>
      </c>
      <c r="BW72" s="288"/>
      <c r="BX72" s="289">
        <f>IF(SUM(I72:T72)&lt;90," ",'eq. coef.'!$B$1128*'Amp-TB2 calc'!CH72+'eq. coef.'!$B$1129*'Amp-TB2 calc'!CL72+'eq. coef.'!$B$1130*'Amp-TB2 calc'!CM72+'eq. coef.'!$B$1131*'Amp-TB2 calc'!CO72+'eq. coef.'!$B$1132*'Amp-TB2 calc'!CP72+'eq. coef.'!$B$1133*'Amp-TB2 calc'!CQ72+'eq. coef.'!$B$1134*'Amp-TB2 calc'!CR72+'eq. coef.'!$B$1135*'Amp-TB2 calc'!CU72+'eq. coef.'!$B$1135*'Amp-TB2 calc'!CY72+'eq. coef.'!$B$1137*'Amp-TB2 calc'!CZ72)</f>
        <v>2.2518963220972372</v>
      </c>
      <c r="BY72" s="290">
        <f>IF(SUM(I72:T72)&lt;90," ",BX72-F72)</f>
        <v>-0.44810367790276295</v>
      </c>
      <c r="BZ72" s="291">
        <f>IF(SUM(I72:T72)&lt;90," ",(BX72-F72)^2)</f>
        <v>0.20079690614998313</v>
      </c>
      <c r="CA72" s="290">
        <f t="shared" si="190"/>
        <v>-7.5157605842709989</v>
      </c>
      <c r="CB72" s="289">
        <f>IF(SUM(I72:T72)&lt;90," ",EXP('eq. coef.'!$B$1156*'Amp-TB2 calc'!CH72+'eq. coef.'!$B$1157*'Amp-TB2 calc'!CL72+'eq. coef.'!$B$1158*'Amp-TB2 calc'!CM72+'eq. coef.'!$B$1159*'Amp-TB2 calc'!CO72+'eq. coef.'!$B$1160*'Amp-TB2 calc'!CP72+'eq. coef.'!$B$1161*'Amp-TB2 calc'!CQ72+'eq. coef.'!$B$1162*'Amp-TB2 calc'!CR72+'eq. coef.'!$B$1163*'Amp-TB2 calc'!CU72+'eq. coef.'!$B$1164*'Amp-TB2 calc'!CY72+'eq. coef.'!$B$1165*'Amp-TB2 calc'!CZ72))</f>
        <v>3.392649521451343</v>
      </c>
      <c r="CC72" s="283">
        <f t="shared" si="156"/>
        <v>0.67264952145134282</v>
      </c>
      <c r="CD72" s="283">
        <f t="shared" si="157"/>
        <v>611.56111957817973</v>
      </c>
      <c r="CE72" s="282" t="str">
        <f t="shared" si="191"/>
        <v>alkaline</v>
      </c>
      <c r="CF72" s="282" t="str">
        <f t="shared" si="192"/>
        <v>kaersutite</v>
      </c>
      <c r="CG72" s="278">
        <f t="shared" si="193"/>
        <v>5.8972589407123701</v>
      </c>
      <c r="CH72" s="278">
        <f t="shared" si="194"/>
        <v>2.0728385963332898</v>
      </c>
      <c r="CI72" s="278">
        <f t="shared" si="195"/>
        <v>2.990246295434007E-2</v>
      </c>
      <c r="CJ72" s="278">
        <f t="shared" si="196"/>
        <v>8</v>
      </c>
      <c r="CK72" s="278"/>
      <c r="CL72" s="278">
        <f t="shared" si="197"/>
        <v>0</v>
      </c>
      <c r="CM72" s="278">
        <f t="shared" si="198"/>
        <v>0.51039150911259035</v>
      </c>
      <c r="CN72" s="278">
        <f t="shared" si="199"/>
        <v>6.7039771152890386E-3</v>
      </c>
      <c r="CO72" s="278">
        <f t="shared" si="200"/>
        <v>0.40392019131474655</v>
      </c>
      <c r="CP72" s="278">
        <f t="shared" si="201"/>
        <v>3.1147230451475463</v>
      </c>
      <c r="CQ72" s="278">
        <f t="shared" si="202"/>
        <v>0.94483236407960502</v>
      </c>
      <c r="CR72" s="278">
        <f t="shared" si="203"/>
        <v>1.942891323022404E-2</v>
      </c>
      <c r="CS72" s="278">
        <f t="shared" si="204"/>
        <v>5.0000000000000009</v>
      </c>
      <c r="CT72" s="278"/>
      <c r="CU72" s="278">
        <f t="shared" si="205"/>
        <v>1.8298292929445381</v>
      </c>
      <c r="CV72" s="278">
        <f t="shared" si="206"/>
        <v>0.17017070705546189</v>
      </c>
      <c r="CW72" s="278">
        <f t="shared" si="207"/>
        <v>2</v>
      </c>
      <c r="CX72" s="278"/>
      <c r="CY72" s="278">
        <f t="shared" si="208"/>
        <v>0.58445692853956432</v>
      </c>
      <c r="CZ72" s="278">
        <f t="shared" si="209"/>
        <v>0.22714518819396712</v>
      </c>
      <c r="DA72" s="278">
        <f t="shared" si="210"/>
        <v>0.81160211673353144</v>
      </c>
      <c r="DB72" s="278"/>
      <c r="DC72" s="278">
        <f t="shared" si="211"/>
        <v>2</v>
      </c>
      <c r="DD72" s="278">
        <f t="shared" si="212"/>
        <v>0</v>
      </c>
      <c r="DE72" s="278">
        <f t="shared" si="213"/>
        <v>0</v>
      </c>
      <c r="DF72" s="278">
        <f t="shared" si="214"/>
        <v>2</v>
      </c>
      <c r="DG72" s="283">
        <f t="shared" si="215"/>
        <v>45.596079808685253</v>
      </c>
      <c r="DH72" s="283"/>
      <c r="DI72" s="277">
        <f t="shared" si="216"/>
        <v>0.76725718241656415</v>
      </c>
      <c r="DJ72" s="277">
        <f t="shared" si="217"/>
        <v>0.6978245931868422</v>
      </c>
      <c r="DK72" s="277">
        <f t="shared" si="218"/>
        <v>0</v>
      </c>
      <c r="DL72" s="278">
        <f t="shared" si="219"/>
        <v>2.0728385963332898</v>
      </c>
    </row>
    <row r="73" spans="1:117" x14ac:dyDescent="0.25">
      <c r="A73" s="260" t="s">
        <v>541</v>
      </c>
      <c r="B73" s="249" t="s">
        <v>515</v>
      </c>
      <c r="C73" s="249">
        <v>1000</v>
      </c>
      <c r="D73" s="249">
        <v>400</v>
      </c>
      <c r="E73" s="254">
        <v>4.3</v>
      </c>
      <c r="F73" s="254">
        <v>3.2</v>
      </c>
      <c r="G73" s="254">
        <v>-6.9838066877756946</v>
      </c>
      <c r="H73" s="254"/>
      <c r="I73" s="234">
        <v>40.134433333333334</v>
      </c>
      <c r="J73" s="141">
        <v>4.3516000000000004</v>
      </c>
      <c r="K73" s="141">
        <v>11.744666666666667</v>
      </c>
      <c r="L73" s="141">
        <v>8.8366666666666663E-2</v>
      </c>
      <c r="M73" s="141">
        <v>10.639933333333333</v>
      </c>
      <c r="N73" s="141">
        <v>0.13593333333333332</v>
      </c>
      <c r="O73" s="141">
        <v>14.755166666666668</v>
      </c>
      <c r="P73" s="141">
        <v>11.637633333333333</v>
      </c>
      <c r="Q73" s="141">
        <v>2.6146999999999996</v>
      </c>
      <c r="R73" s="141">
        <v>1.2580333333333333</v>
      </c>
      <c r="S73" s="141"/>
      <c r="T73" s="141"/>
      <c r="U73" s="276">
        <f t="shared" si="160"/>
        <v>97.360466666666653</v>
      </c>
      <c r="V73" s="277">
        <f>I73/stab.data!$U$7</f>
        <v>0.66797206133635134</v>
      </c>
      <c r="W73" s="277">
        <f>J73/stab.data!$U$8</f>
        <v>5.44644421637588E-2</v>
      </c>
      <c r="X73" s="277">
        <f>K73*2/stab.data!$U$9</f>
        <v>0.23037566651301317</v>
      </c>
      <c r="Y73" s="277">
        <f>L73*2/stab.data!$U$10</f>
        <v>1.1627942678760427E-3</v>
      </c>
      <c r="Z73" s="277">
        <f>M73/stab.data!$U$11</f>
        <v>0.14809360762371368</v>
      </c>
      <c r="AA73" s="277">
        <f>N73/stab.data!$U$12</f>
        <v>1.9162543289585594E-3</v>
      </c>
      <c r="AB73" s="277">
        <f>O73/stab.data!$U$13</f>
        <v>0.3660968307529443</v>
      </c>
      <c r="AC73" s="277">
        <f>P73/stab.data!$U$14</f>
        <v>0.2075221265238919</v>
      </c>
      <c r="AD73" s="277">
        <f>Q73*2/stab.data!$U$15</f>
        <v>8.43737394924087E-2</v>
      </c>
      <c r="AE73" s="277">
        <f>R73*2/stab.data!$U$16</f>
        <v>2.6711255020613268E-2</v>
      </c>
      <c r="AF73" s="277">
        <f>S73/stab.data!$U$17</f>
        <v>0</v>
      </c>
      <c r="AG73" s="277">
        <f>T73/stab.data!$U$18</f>
        <v>0</v>
      </c>
      <c r="AH73" s="277">
        <f t="shared" si="161"/>
        <v>1.4700816569866157</v>
      </c>
      <c r="AI73" s="277">
        <f t="shared" si="162"/>
        <v>0.12879583600204297</v>
      </c>
      <c r="AJ73" s="278">
        <f t="shared" si="163"/>
        <v>5.9069077939332644</v>
      </c>
      <c r="AK73" s="278">
        <f t="shared" si="164"/>
        <v>0.48163157792214445</v>
      </c>
      <c r="AL73" s="278">
        <f t="shared" si="165"/>
        <v>2.0372226606841051</v>
      </c>
      <c r="AM73" s="278">
        <f t="shared" si="166"/>
        <v>1.0282643423613701E-2</v>
      </c>
      <c r="AN73" s="278">
        <f t="shared" si="167"/>
        <v>1.3095986130828963</v>
      </c>
      <c r="AO73" s="278">
        <f t="shared" si="168"/>
        <v>1.6945525548236993E-2</v>
      </c>
      <c r="AP73" s="278">
        <f t="shared" si="169"/>
        <v>3.2374111854057408</v>
      </c>
      <c r="AQ73" s="278">
        <f t="shared" si="170"/>
        <v>1.8351277508900694</v>
      </c>
      <c r="AR73" s="278">
        <f t="shared" si="171"/>
        <v>0.74612087579520048</v>
      </c>
      <c r="AS73" s="278">
        <f t="shared" si="172"/>
        <v>0.23620886201638661</v>
      </c>
      <c r="AT73" s="278">
        <f t="shared" si="173"/>
        <v>0</v>
      </c>
      <c r="AU73" s="278">
        <f t="shared" si="174"/>
        <v>0</v>
      </c>
      <c r="AV73" s="277">
        <f t="shared" si="175"/>
        <v>15.817457488701658</v>
      </c>
      <c r="AW73" s="277">
        <f t="shared" si="176"/>
        <v>1.922414474520959</v>
      </c>
      <c r="AX73" s="277">
        <f>IF(SUM(I73:T73)&lt;90," ",CO73*AH73*stab.data!$U$20/13/2)</f>
        <v>4.7207352253591326</v>
      </c>
      <c r="AY73" s="277">
        <f>IF(SUM(I73:T73)&lt;90," ",CQ73*AH73*stab.data!$U$11/13)</f>
        <v>6.3921555249264452</v>
      </c>
      <c r="AZ73" s="277">
        <f t="shared" si="177"/>
        <v>0</v>
      </c>
      <c r="BA73" s="279">
        <f t="shared" si="178"/>
        <v>99.755838558139871</v>
      </c>
      <c r="BB73" s="280">
        <f>IF(SUM(I73:T73)&lt;90," ",EXP('eq. coef.'!$C$104+'eq. coef.'!$C$105*'Amp-TB2 calc'!AJ73+'eq. coef.'!$C$106*'Amp-TB2 calc'!AK73+'eq. coef.'!$C$107*'Amp-TB2 calc'!AL73+'eq. coef.'!$C$108*'Amp-TB2 calc'!AN73+'eq. coef.'!$C$109*'Amp-TB2 calc'!AP73+'eq. coef.'!$C$110*'Amp-TB2 calc'!AQ73+'eq. coef.'!$C$111*'Amp-TB2 calc'!AR73+'eq. coef.'!$C$112*'Amp-TB2 calc'!AS73))</f>
        <v>748.13358743579909</v>
      </c>
      <c r="BC73" s="281">
        <f>IF(SUM(I73:T73)&lt;90," ",EXP('eq. coef.'!$C$176+'eq. coef.'!$C$177*'Amp-TB2 calc'!AJ73+'eq. coef.'!$C$178*'Amp-TB2 calc'!AK73+'eq. coef.'!$C$179*'Amp-TB2 calc'!AL73+'eq. coef.'!$C$180*'Amp-TB2 calc'!AN73+'eq. coef.'!$C$181*'Amp-TB2 calc'!AP73+'eq. coef.'!$C$182*'Amp-TB2 calc'!AQ73+'eq. coef.'!$C$183*'Amp-TB2 calc'!AR73+'eq. coef.'!$C$184*'Amp-TB2 calc'!AS73))</f>
        <v>382.37533531813807</v>
      </c>
      <c r="BD73" s="281">
        <f>IF(SUM(I73:T73)&lt;90," ",('eq. coef.'!$C$234+'eq. coef.'!$C$235*'Amp-TB2 calc'!AJ73+'eq. coef.'!$C$236*'Amp-TB2 calc'!AK73+'eq. coef.'!$C$237*'Amp-TB2 calc'!AL73+'eq. coef.'!$C$238*'Amp-TB2 calc'!AN73+'eq. coef.'!$C$239*'Amp-TB2 calc'!AP73+'eq. coef.'!$C$240*'Amp-TB2 calc'!AQ73+'eq. coef.'!$C$241*'Amp-TB2 calc'!AR73+'eq. coef.'!$C$242*'Amp-TB2 calc'!AS73))</f>
        <v>479.80948843650867</v>
      </c>
      <c r="BE73" s="281">
        <f>IF(SUM(I73:T73)&lt;90," ",('eq. coef.'!$C$270+'eq. coef.'!$C$271*'Amp-TB2 calc'!AJ73+'eq. coef.'!$C$272*'Amp-TB2 calc'!AK73+'eq. coef.'!$C$273*'Amp-TB2 calc'!AL73+'eq. coef.'!$C$274*'Amp-TB2 calc'!AN73+'eq. coef.'!$C$275*'Amp-TB2 calc'!AP73+'eq. coef.'!$C$276*'Amp-TB2 calc'!AQ73+'eq. coef.'!$C$277*'Amp-TB2 calc'!AR73+'eq. coef.'!$C$278*'Amp-TB2 calc'!AS73))</f>
        <v>799.13890586193168</v>
      </c>
      <c r="BF73" s="281">
        <f>IF(SUM(I73:T73)&lt;90," ",EXP('eq. coef.'!$C$328+'eq. coef.'!$C$329*'Amp-TB2 calc'!AJ73+'eq. coef.'!$C$330*'Amp-TB2 calc'!AK73+'eq. coef.'!$C$331*'Amp-TB2 calc'!AL73+'eq. coef.'!$C$332*'Amp-TB2 calc'!AN73+'eq. coef.'!$C$333*'Amp-TB2 calc'!AP73+'eq. coef.'!$C$334*'Amp-TB2 calc'!AQ73+'eq. coef.'!$C$335*'Amp-TB2 calc'!AR73+'eq. coef.'!$C$336*'Amp-TB2 calc'!AS73))</f>
        <v>667.64862896883801</v>
      </c>
      <c r="BG73" s="282" t="str">
        <f t="shared" si="220"/>
        <v>ok</v>
      </c>
      <c r="BH73" s="385" t="str">
        <f t="shared" si="221"/>
        <v>ok</v>
      </c>
      <c r="BI73" s="385" t="str">
        <f t="shared" si="222"/>
        <v>ok</v>
      </c>
      <c r="BJ73" s="281">
        <f t="shared" si="179"/>
        <v>53.77106267045442</v>
      </c>
      <c r="BK73" s="283">
        <f t="shared" si="180"/>
        <v>0.10758099865937094</v>
      </c>
      <c r="BL73" s="281">
        <f t="shared" si="181"/>
        <v>416.76357054379361</v>
      </c>
      <c r="BM73" s="284" t="str">
        <f t="shared" si="223"/>
        <v>OK</v>
      </c>
      <c r="BN73" s="285">
        <f>IF(SUM(I73:T73)&lt;90," ",'eq. coef.'!$C$360+'eq. coef.'!$C$361*'Amp-TB2 calc'!AJ73+'eq. coef.'!$C$362*'Amp-TB2 calc'!AK73+'eq. coef.'!$C$363*'Amp-TB2 calc'!AL73+'eq. coef.'!$C$364*'Amp-TB2 calc'!AN73+'eq. coef.'!$C$365*'Amp-TB2 calc'!AP73+'eq. coef.'!$C$366*'Amp-TB2 calc'!AQ73+'eq. coef.'!$C$367*'Amp-TB2 calc'!AR73+'eq. coef.'!$C$368*'Amp-TB2 calc'!AS73+'eq. coef.'!$C$369*LN(BQ73))</f>
        <v>1017.2420616756483</v>
      </c>
      <c r="BO73" s="286">
        <f t="shared" si="182"/>
        <v>17.242061675648301</v>
      </c>
      <c r="BP73" s="286">
        <f t="shared" si="183"/>
        <v>297.28869082685992</v>
      </c>
      <c r="BQ73" s="287">
        <f t="shared" si="184"/>
        <v>431.09241187732334</v>
      </c>
      <c r="BR73" s="281" t="str">
        <f t="shared" si="185"/>
        <v>P1b_c</v>
      </c>
      <c r="BS73" s="283">
        <f t="shared" si="186"/>
        <v>7.7731029693308358</v>
      </c>
      <c r="BT73" s="283">
        <f t="shared" si="187"/>
        <v>7.7731029693308358</v>
      </c>
      <c r="BU73" s="283">
        <f t="shared" si="188"/>
        <v>60.421129771819857</v>
      </c>
      <c r="BV73" s="281">
        <f t="shared" si="189"/>
        <v>31.092411877323343</v>
      </c>
      <c r="BW73" s="288"/>
      <c r="BX73" s="289">
        <f>IF(SUM(I73:T73)&lt;90," ",'eq. coef.'!$B$1128*'Amp-TB2 calc'!CH73+'eq. coef.'!$B$1129*'Amp-TB2 calc'!CL73+'eq. coef.'!$B$1130*'Amp-TB2 calc'!CM73+'eq. coef.'!$B$1131*'Amp-TB2 calc'!CO73+'eq. coef.'!$B$1132*'Amp-TB2 calc'!CP73+'eq. coef.'!$B$1133*'Amp-TB2 calc'!CQ73+'eq. coef.'!$B$1134*'Amp-TB2 calc'!CR73+'eq. coef.'!$B$1135*'Amp-TB2 calc'!CU73+'eq. coef.'!$B$1135*'Amp-TB2 calc'!CY73+'eq. coef.'!$B$1137*'Amp-TB2 calc'!CZ73)</f>
        <v>3.5097502820363671</v>
      </c>
      <c r="BY73" s="290">
        <f>IF(SUM(I73:T73)&lt;90," ",BX73-F73)</f>
        <v>0.3097502820363669</v>
      </c>
      <c r="BZ73" s="291">
        <f>IF(SUM(I73:T73)&lt;90," ",(BX73-F73)^2)</f>
        <v>9.5945237221608831E-2</v>
      </c>
      <c r="CA73" s="290">
        <f t="shared" si="190"/>
        <v>-6.4092119646310097</v>
      </c>
      <c r="CB73" s="289">
        <f>IF(SUM(I73:T73)&lt;90," ",EXP('eq. coef.'!$B$1156*'Amp-TB2 calc'!CH73+'eq. coef.'!$B$1157*'Amp-TB2 calc'!CL73+'eq. coef.'!$B$1158*'Amp-TB2 calc'!CM73+'eq. coef.'!$B$1159*'Amp-TB2 calc'!CO73+'eq. coef.'!$B$1160*'Amp-TB2 calc'!CP73+'eq. coef.'!$B$1161*'Amp-TB2 calc'!CQ73+'eq. coef.'!$B$1162*'Amp-TB2 calc'!CR73+'eq. coef.'!$B$1163*'Amp-TB2 calc'!CU73+'eq. coef.'!$B$1164*'Amp-TB2 calc'!CY73+'eq. coef.'!$B$1165*'Amp-TB2 calc'!CZ73))</f>
        <v>3.8741685337060301</v>
      </c>
      <c r="CC73" s="283">
        <f t="shared" si="156"/>
        <v>-0.42583146629396973</v>
      </c>
      <c r="CD73" s="283">
        <f t="shared" si="157"/>
        <v>98.070544989763277</v>
      </c>
      <c r="CE73" s="282" t="str">
        <f t="shared" si="191"/>
        <v>alkaline</v>
      </c>
      <c r="CF73" s="282" t="str">
        <f t="shared" si="192"/>
        <v>Mg-hastingsite</v>
      </c>
      <c r="CG73" s="278">
        <f t="shared" si="193"/>
        <v>5.9069077939332644</v>
      </c>
      <c r="CH73" s="278">
        <f t="shared" si="194"/>
        <v>2.0372226606841051</v>
      </c>
      <c r="CI73" s="278">
        <f t="shared" si="195"/>
        <v>5.5869545382630559E-2</v>
      </c>
      <c r="CJ73" s="278">
        <f t="shared" si="196"/>
        <v>8</v>
      </c>
      <c r="CK73" s="278"/>
      <c r="CL73" s="278">
        <f t="shared" si="197"/>
        <v>0</v>
      </c>
      <c r="CM73" s="278">
        <f t="shared" si="198"/>
        <v>0.42576203253951389</v>
      </c>
      <c r="CN73" s="278">
        <f t="shared" si="199"/>
        <v>1.0282643423613701E-2</v>
      </c>
      <c r="CO73" s="278">
        <f t="shared" si="200"/>
        <v>0.52283071258973735</v>
      </c>
      <c r="CP73" s="278">
        <f t="shared" si="201"/>
        <v>3.2374111854057408</v>
      </c>
      <c r="CQ73" s="278">
        <f t="shared" si="202"/>
        <v>0.78676790049315892</v>
      </c>
      <c r="CR73" s="278">
        <f t="shared" si="203"/>
        <v>1.6945525548236993E-2</v>
      </c>
      <c r="CS73" s="278">
        <f t="shared" si="204"/>
        <v>5.0000000000000009</v>
      </c>
      <c r="CT73" s="278"/>
      <c r="CU73" s="278">
        <f t="shared" si="205"/>
        <v>1.8351277508900694</v>
      </c>
      <c r="CV73" s="278">
        <f t="shared" si="206"/>
        <v>0.16487224910993059</v>
      </c>
      <c r="CW73" s="278">
        <f t="shared" si="207"/>
        <v>2</v>
      </c>
      <c r="CX73" s="278"/>
      <c r="CY73" s="278">
        <f t="shared" si="208"/>
        <v>0.58124862668526989</v>
      </c>
      <c r="CZ73" s="278">
        <f t="shared" si="209"/>
        <v>0.23620886201638661</v>
      </c>
      <c r="DA73" s="278">
        <f t="shared" si="210"/>
        <v>0.81745748870165647</v>
      </c>
      <c r="DB73" s="278"/>
      <c r="DC73" s="278">
        <f t="shared" si="211"/>
        <v>2</v>
      </c>
      <c r="DD73" s="278">
        <f t="shared" si="212"/>
        <v>0</v>
      </c>
      <c r="DE73" s="278">
        <f t="shared" si="213"/>
        <v>0</v>
      </c>
      <c r="DF73" s="278">
        <f t="shared" si="214"/>
        <v>2</v>
      </c>
      <c r="DG73" s="283">
        <f t="shared" si="215"/>
        <v>45.477169287410263</v>
      </c>
      <c r="DH73" s="283"/>
      <c r="DI73" s="277">
        <f t="shared" si="216"/>
        <v>0.80448983912021532</v>
      </c>
      <c r="DJ73" s="277">
        <f t="shared" si="217"/>
        <v>0.71198685045319487</v>
      </c>
      <c r="DK73" s="277">
        <f t="shared" si="218"/>
        <v>0</v>
      </c>
      <c r="DL73" s="278">
        <f t="shared" si="219"/>
        <v>2.0372226606841051</v>
      </c>
    </row>
    <row r="74" spans="1:117" x14ac:dyDescent="0.25">
      <c r="A74" s="260" t="s">
        <v>553</v>
      </c>
      <c r="B74" s="249" t="s">
        <v>551</v>
      </c>
      <c r="C74" s="249">
        <v>1060</v>
      </c>
      <c r="D74" s="249">
        <v>1000</v>
      </c>
      <c r="I74" s="234">
        <v>42.28</v>
      </c>
      <c r="J74" s="141">
        <v>1.94</v>
      </c>
      <c r="K74" s="141">
        <v>15.32</v>
      </c>
      <c r="L74" s="141">
        <v>0.15</v>
      </c>
      <c r="M74" s="141">
        <v>7.51</v>
      </c>
      <c r="N74" s="141">
        <v>0.11</v>
      </c>
      <c r="O74" s="141">
        <v>15.61</v>
      </c>
      <c r="P74" s="141">
        <v>11.15</v>
      </c>
      <c r="Q74" s="141">
        <v>2.4</v>
      </c>
      <c r="R74" s="141">
        <v>0.71</v>
      </c>
      <c r="S74" s="141"/>
      <c r="T74" s="141"/>
      <c r="U74" s="276">
        <f t="shared" si="160"/>
        <v>97.18</v>
      </c>
      <c r="V74" s="277">
        <f>I74/stab.data!$U$7</f>
        <v>0.70368151254909794</v>
      </c>
      <c r="W74" s="277">
        <f>J74/stab.data!$U$8</f>
        <v>2.428095822173271E-2</v>
      </c>
      <c r="X74" s="277">
        <f>K74*2/stab.data!$U$9</f>
        <v>0.30050705661968791</v>
      </c>
      <c r="Y74" s="277">
        <f>L74*2/stab.data!$U$10</f>
        <v>1.9738114694236863E-3</v>
      </c>
      <c r="Z74" s="277">
        <f>M74/stab.data!$U$11</f>
        <v>0.10452913175402945</v>
      </c>
      <c r="AA74" s="277">
        <f>N74/stab.data!$U$12</f>
        <v>1.5506717227962842E-3</v>
      </c>
      <c r="AB74" s="277">
        <f>O74/stab.data!$U$13</f>
        <v>0.38730647082175462</v>
      </c>
      <c r="AC74" s="277">
        <f>P74/stab.data!$U$14</f>
        <v>0.19882665525419499</v>
      </c>
      <c r="AD74" s="277">
        <f>Q74*2/stab.data!$U$15</f>
        <v>7.7445586408299585E-2</v>
      </c>
      <c r="AE74" s="277">
        <f>R74*2/stab.data!$U$16</f>
        <v>1.5075110143850523E-2</v>
      </c>
      <c r="AF74" s="277">
        <f>S74/stab.data!$U$17</f>
        <v>0</v>
      </c>
      <c r="AG74" s="277">
        <f>T74/stab.data!$U$18</f>
        <v>0</v>
      </c>
      <c r="AH74" s="277">
        <f t="shared" si="161"/>
        <v>1.5238296131585225</v>
      </c>
      <c r="AI74" s="277">
        <f t="shared" si="162"/>
        <v>0.16555248464466066</v>
      </c>
      <c r="AJ74" s="278">
        <f t="shared" si="163"/>
        <v>6.0032037598856078</v>
      </c>
      <c r="AK74" s="278">
        <f t="shared" si="164"/>
        <v>0.20714419391565417</v>
      </c>
      <c r="AL74" s="278">
        <f t="shared" si="165"/>
        <v>2.5636670283356309</v>
      </c>
      <c r="AM74" s="278">
        <f t="shared" si="166"/>
        <v>1.6838857101170265E-2</v>
      </c>
      <c r="AN74" s="278">
        <f t="shared" si="167"/>
        <v>0.89175239873817824</v>
      </c>
      <c r="AO74" s="278">
        <f t="shared" si="168"/>
        <v>1.322899372887735E-2</v>
      </c>
      <c r="AP74" s="278">
        <f t="shared" si="169"/>
        <v>3.3041647682948825</v>
      </c>
      <c r="AQ74" s="278">
        <f t="shared" si="170"/>
        <v>1.6962175403239432</v>
      </c>
      <c r="AR74" s="278">
        <f t="shared" si="171"/>
        <v>0.66069894863183687</v>
      </c>
      <c r="AS74" s="278">
        <f t="shared" si="172"/>
        <v>0.12860783789589575</v>
      </c>
      <c r="AT74" s="278">
        <f t="shared" si="173"/>
        <v>0</v>
      </c>
      <c r="AU74" s="278">
        <f t="shared" si="174"/>
        <v>0</v>
      </c>
      <c r="AV74" s="277">
        <f t="shared" si="175"/>
        <v>15.485524326851674</v>
      </c>
      <c r="AW74" s="277">
        <f t="shared" si="176"/>
        <v>1.9927002633611448</v>
      </c>
      <c r="AX74" s="277">
        <f>IF(SUM(I74:T74)&lt;90," ",CO74*AH74*stab.data!$U$20/13/2)</f>
        <v>7.6470777501411442</v>
      </c>
      <c r="AY74" s="277">
        <f>IF(SUM(I74:T74)&lt;90," ",CQ74*AH74*stab.data!$U$11/13)</f>
        <v>0.6290618377160796</v>
      </c>
      <c r="AZ74" s="277">
        <f t="shared" si="177"/>
        <v>0</v>
      </c>
      <c r="BA74" s="279">
        <f t="shared" si="178"/>
        <v>99.938839851218376</v>
      </c>
      <c r="BB74" s="280">
        <f>IF(SUM(I74:T74)&lt;90," ",EXP('eq. coef.'!$C$104+'eq. coef.'!$C$105*'Amp-TB2 calc'!AJ74+'eq. coef.'!$C$106*'Amp-TB2 calc'!AK74+'eq. coef.'!$C$107*'Amp-TB2 calc'!AL74+'eq. coef.'!$C$108*'Amp-TB2 calc'!AN74+'eq. coef.'!$C$109*'Amp-TB2 calc'!AP74+'eq. coef.'!$C$110*'Amp-TB2 calc'!AQ74+'eq. coef.'!$C$111*'Amp-TB2 calc'!AR74+'eq. coef.'!$C$112*'Amp-TB2 calc'!AS74))</f>
        <v>1318.8439268288762</v>
      </c>
      <c r="BC74" s="281">
        <f>IF(SUM(I74:T74)&lt;90," ",EXP('eq. coef.'!$C$176+'eq. coef.'!$C$177*'Amp-TB2 calc'!AJ74+'eq. coef.'!$C$178*'Amp-TB2 calc'!AK74+'eq. coef.'!$C$179*'Amp-TB2 calc'!AL74+'eq. coef.'!$C$180*'Amp-TB2 calc'!AN74+'eq. coef.'!$C$181*'Amp-TB2 calc'!AP74+'eq. coef.'!$C$182*'Amp-TB2 calc'!AQ74+'eq. coef.'!$C$183*'Amp-TB2 calc'!AR74+'eq. coef.'!$C$184*'Amp-TB2 calc'!AS74))</f>
        <v>851.37556175672387</v>
      </c>
      <c r="BD74" s="281">
        <f>IF(SUM(I74:T74)&lt;90," ",('eq. coef.'!$C$234+'eq. coef.'!$C$235*'Amp-TB2 calc'!AJ74+'eq. coef.'!$C$236*'Amp-TB2 calc'!AK74+'eq. coef.'!$C$237*'Amp-TB2 calc'!AL74+'eq. coef.'!$C$238*'Amp-TB2 calc'!AN74+'eq. coef.'!$C$239*'Amp-TB2 calc'!AP74+'eq. coef.'!$C$240*'Amp-TB2 calc'!AQ74+'eq. coef.'!$C$241*'Amp-TB2 calc'!AR74+'eq. coef.'!$C$242*'Amp-TB2 calc'!AS74))</f>
        <v>640.05376295615429</v>
      </c>
      <c r="BE74" s="281">
        <f>IF(SUM(I74:T74)&lt;90," ",('eq. coef.'!$C$270+'eq. coef.'!$C$271*'Amp-TB2 calc'!AJ74+'eq. coef.'!$C$272*'Amp-TB2 calc'!AK74+'eq. coef.'!$C$273*'Amp-TB2 calc'!AL74+'eq. coef.'!$C$274*'Amp-TB2 calc'!AN74+'eq. coef.'!$C$275*'Amp-TB2 calc'!AP74+'eq. coef.'!$C$276*'Amp-TB2 calc'!AQ74+'eq. coef.'!$C$277*'Amp-TB2 calc'!AR74+'eq. coef.'!$C$278*'Amp-TB2 calc'!AS74))</f>
        <v>1195.9789858377394</v>
      </c>
      <c r="BF74" s="281">
        <f>IF(SUM(I74:T74)&lt;90," ",EXP('eq. coef.'!$C$328+'eq. coef.'!$C$329*'Amp-TB2 calc'!AJ74+'eq. coef.'!$C$330*'Amp-TB2 calc'!AK74+'eq. coef.'!$C$331*'Amp-TB2 calc'!AL74+'eq. coef.'!$C$332*'Amp-TB2 calc'!AN74+'eq. coef.'!$C$333*'Amp-TB2 calc'!AP74+'eq. coef.'!$C$334*'Amp-TB2 calc'!AQ74+'eq. coef.'!$C$335*'Amp-TB2 calc'!AR74+'eq. coef.'!$C$336*'Amp-TB2 calc'!AS74))</f>
        <v>1606.6323468488577</v>
      </c>
      <c r="BG74" s="282" t="str">
        <f t="shared" si="220"/>
        <v>ok</v>
      </c>
      <c r="BH74" s="385" t="str">
        <f t="shared" si="221"/>
        <v>high-[6]Al</v>
      </c>
      <c r="BI74" s="385" t="str">
        <f t="shared" si="222"/>
        <v>ok</v>
      </c>
      <c r="BJ74" s="281">
        <f t="shared" si="179"/>
        <v>9.7712598666325832</v>
      </c>
      <c r="BK74" s="283">
        <f t="shared" si="180"/>
        <v>-0.2182126437902025</v>
      </c>
      <c r="BL74" s="281">
        <f t="shared" si="181"/>
        <v>344.60342408101553</v>
      </c>
      <c r="BM74" s="284" t="str">
        <f t="shared" si="223"/>
        <v>OK</v>
      </c>
      <c r="BN74" s="285">
        <f>IF(SUM(I74:T74)&lt;90," ",'eq. coef.'!$C$360+'eq. coef.'!$C$361*'Amp-TB2 calc'!AJ74+'eq. coef.'!$C$362*'Amp-TB2 calc'!AK74+'eq. coef.'!$C$363*'Amp-TB2 calc'!AL74+'eq. coef.'!$C$364*'Amp-TB2 calc'!AN74+'eq. coef.'!$C$365*'Amp-TB2 calc'!AP74+'eq. coef.'!$C$366*'Amp-TB2 calc'!AQ74+'eq. coef.'!$C$367*'Amp-TB2 calc'!AR74+'eq. coef.'!$C$368*'Amp-TB2 calc'!AS74+'eq. coef.'!$C$369*LN(BQ74))</f>
        <v>1022.6147689670074</v>
      </c>
      <c r="BO74" s="286">
        <f t="shared" si="182"/>
        <v>-37.385231032992579</v>
      </c>
      <c r="BP74" s="286">
        <f t="shared" si="183"/>
        <v>1397.6554993902314</v>
      </c>
      <c r="BQ74" s="287">
        <f t="shared" si="184"/>
        <v>1195.9789858377394</v>
      </c>
      <c r="BR74" s="281" t="str">
        <f t="shared" si="185"/>
        <v>P1d</v>
      </c>
      <c r="BS74" s="283">
        <f t="shared" si="186"/>
        <v>19.597898583773937</v>
      </c>
      <c r="BT74" s="283">
        <f t="shared" si="187"/>
        <v>19.597898583773937</v>
      </c>
      <c r="BU74" s="283">
        <f t="shared" si="188"/>
        <v>384.07762889988845</v>
      </c>
      <c r="BV74" s="281">
        <f t="shared" si="189"/>
        <v>195.9789858377394</v>
      </c>
      <c r="BW74" s="288"/>
      <c r="BX74" s="289">
        <f>IF(SUM(I74:T74)&lt;90," ",'eq. coef.'!$B$1128*'Amp-TB2 calc'!CH74+'eq. coef.'!$B$1129*'Amp-TB2 calc'!CL74+'eq. coef.'!$B$1130*'Amp-TB2 calc'!CM74+'eq. coef.'!$B$1131*'Amp-TB2 calc'!CO74+'eq. coef.'!$B$1132*'Amp-TB2 calc'!CP74+'eq. coef.'!$B$1133*'Amp-TB2 calc'!CQ74+'eq. coef.'!$B$1134*'Amp-TB2 calc'!CR74+'eq. coef.'!$B$1135*'Amp-TB2 calc'!CU74+'eq. coef.'!$B$1135*'Amp-TB2 calc'!CY74+'eq. coef.'!$B$1137*'Amp-TB2 calc'!CZ74)</f>
        <v>3.3278061334336941</v>
      </c>
      <c r="BY74" s="290"/>
      <c r="BZ74" s="291"/>
      <c r="CA74" s="290">
        <f t="shared" si="190"/>
        <v>-6.2419909730373613</v>
      </c>
      <c r="CB74" s="289">
        <f>IF(SUM(I74:T74)&lt;90," ",EXP('eq. coef.'!$B$1156*'Amp-TB2 calc'!CH74+'eq. coef.'!$B$1157*'Amp-TB2 calc'!CL74+'eq. coef.'!$B$1158*'Amp-TB2 calc'!CM74+'eq. coef.'!$B$1159*'Amp-TB2 calc'!CO74+'eq. coef.'!$B$1160*'Amp-TB2 calc'!CP74+'eq. coef.'!$B$1161*'Amp-TB2 calc'!CQ74+'eq. coef.'!$B$1162*'Amp-TB2 calc'!CR74+'eq. coef.'!$B$1163*'Amp-TB2 calc'!CU74+'eq. coef.'!$B$1164*'Amp-TB2 calc'!CY74+'eq. coef.'!$B$1165*'Amp-TB2 calc'!CZ74))</f>
        <v>7.3954563783726437</v>
      </c>
      <c r="CC74" s="283"/>
      <c r="CD74" s="283"/>
      <c r="CE74" s="282" t="str">
        <f t="shared" si="191"/>
        <v>calc-alkaline</v>
      </c>
      <c r="CF74" s="282" t="str">
        <f t="shared" si="192"/>
        <v>Tschermakitic pargasite</v>
      </c>
      <c r="CG74" s="278">
        <f t="shared" si="193"/>
        <v>6.0032037598856078</v>
      </c>
      <c r="CH74" s="278">
        <f t="shared" si="194"/>
        <v>1.9967962401143922</v>
      </c>
      <c r="CI74" s="278">
        <f t="shared" si="195"/>
        <v>0</v>
      </c>
      <c r="CJ74" s="278">
        <f t="shared" si="196"/>
        <v>8</v>
      </c>
      <c r="CK74" s="278"/>
      <c r="CL74" s="278">
        <f t="shared" si="197"/>
        <v>0.56687078822123871</v>
      </c>
      <c r="CM74" s="278">
        <f t="shared" si="198"/>
        <v>0.20714419391565417</v>
      </c>
      <c r="CN74" s="278">
        <f t="shared" si="199"/>
        <v>1.6838857101170265E-2</v>
      </c>
      <c r="CO74" s="278">
        <f t="shared" si="200"/>
        <v>0.81705633978505432</v>
      </c>
      <c r="CP74" s="278">
        <f t="shared" si="201"/>
        <v>3.3041647682948825</v>
      </c>
      <c r="CQ74" s="278">
        <f t="shared" si="202"/>
        <v>7.4696058953123923E-2</v>
      </c>
      <c r="CR74" s="278">
        <f t="shared" si="203"/>
        <v>1.322899372887735E-2</v>
      </c>
      <c r="CS74" s="278">
        <f t="shared" si="204"/>
        <v>5.0000000000000018</v>
      </c>
      <c r="CT74" s="278"/>
      <c r="CU74" s="278">
        <f t="shared" si="205"/>
        <v>1.6962175403239432</v>
      </c>
      <c r="CV74" s="278">
        <f t="shared" si="206"/>
        <v>0.30378245967605677</v>
      </c>
      <c r="CW74" s="278">
        <f t="shared" si="207"/>
        <v>2</v>
      </c>
      <c r="CX74" s="278"/>
      <c r="CY74" s="278">
        <f t="shared" si="208"/>
        <v>0.3569164889557801</v>
      </c>
      <c r="CZ74" s="278">
        <f t="shared" si="209"/>
        <v>0.12860783789589575</v>
      </c>
      <c r="DA74" s="278">
        <f t="shared" si="210"/>
        <v>0.48552432685167585</v>
      </c>
      <c r="DB74" s="278"/>
      <c r="DC74" s="278">
        <f t="shared" si="211"/>
        <v>2</v>
      </c>
      <c r="DD74" s="278">
        <f t="shared" si="212"/>
        <v>0</v>
      </c>
      <c r="DE74" s="278">
        <f t="shared" si="213"/>
        <v>0</v>
      </c>
      <c r="DF74" s="278">
        <f t="shared" si="214"/>
        <v>2</v>
      </c>
      <c r="DG74" s="283">
        <f t="shared" si="215"/>
        <v>45.182943660214946</v>
      </c>
      <c r="DH74" s="283"/>
      <c r="DI74" s="277">
        <f t="shared" si="216"/>
        <v>0.97789312351939572</v>
      </c>
      <c r="DJ74" s="277">
        <f t="shared" si="217"/>
        <v>0.78747140059279652</v>
      </c>
      <c r="DK74" s="277">
        <f t="shared" si="218"/>
        <v>0.22111716613575175</v>
      </c>
      <c r="DL74" s="278">
        <f t="shared" si="219"/>
        <v>2.5636670283356309</v>
      </c>
    </row>
    <row r="75" spans="1:117" s="246" customFormat="1" x14ac:dyDescent="0.25">
      <c r="A75" s="262" t="s">
        <v>553</v>
      </c>
      <c r="B75" s="263" t="s">
        <v>552</v>
      </c>
      <c r="C75" s="263">
        <v>1020</v>
      </c>
      <c r="D75" s="263">
        <v>1000</v>
      </c>
      <c r="E75" s="263"/>
      <c r="F75" s="263"/>
      <c r="G75" s="263"/>
      <c r="H75" s="263"/>
      <c r="I75" s="236">
        <v>41.59</v>
      </c>
      <c r="J75" s="235">
        <v>1.86</v>
      </c>
      <c r="K75" s="235">
        <v>15.72</v>
      </c>
      <c r="L75" s="235"/>
      <c r="M75" s="235">
        <v>10.32</v>
      </c>
      <c r="N75" s="235">
        <v>0.24</v>
      </c>
      <c r="O75" s="235">
        <v>14.02</v>
      </c>
      <c r="P75" s="235">
        <v>11.13</v>
      </c>
      <c r="Q75" s="235">
        <v>2.4700000000000002</v>
      </c>
      <c r="R75" s="235">
        <v>0.42</v>
      </c>
      <c r="S75" s="235"/>
      <c r="T75" s="235"/>
      <c r="U75" s="293">
        <f t="shared" si="160"/>
        <v>97.77</v>
      </c>
      <c r="V75" s="294">
        <f>I75/stab.data!$U$7</f>
        <v>0.69219759004060988</v>
      </c>
      <c r="W75" s="294">
        <f>J75/stab.data!$U$8</f>
        <v>2.3279681594032393E-2</v>
      </c>
      <c r="X75" s="294">
        <f>K75*2/stab.data!$U$9</f>
        <v>0.30835319386824378</v>
      </c>
      <c r="Y75" s="294">
        <f>L75*2/stab.data!$U$10</f>
        <v>0</v>
      </c>
      <c r="Z75" s="294">
        <f>M75/stab.data!$U$11</f>
        <v>0.14364056454082341</v>
      </c>
      <c r="AA75" s="294">
        <f>N75/stab.data!$U$12</f>
        <v>3.3832837588282563E-3</v>
      </c>
      <c r="AB75" s="294">
        <f>O75/stab.data!$U$13</f>
        <v>0.34785629217943626</v>
      </c>
      <c r="AC75" s="294">
        <f>P75/stab.data!$U$14</f>
        <v>0.19847001551382873</v>
      </c>
      <c r="AD75" s="294">
        <f>Q75*2/stab.data!$U$15</f>
        <v>7.9704416011875001E-2</v>
      </c>
      <c r="AE75" s="294">
        <f>R75*2/stab.data!$U$16</f>
        <v>8.9176707893200285E-3</v>
      </c>
      <c r="AF75" s="294">
        <f>S75/stab.data!$U$17</f>
        <v>0</v>
      </c>
      <c r="AG75" s="294">
        <f>T75/stab.data!$U$18</f>
        <v>0</v>
      </c>
      <c r="AH75" s="294">
        <f t="shared" si="161"/>
        <v>1.5187106059819739</v>
      </c>
      <c r="AI75" s="294">
        <f t="shared" si="162"/>
        <v>0.17075685646691885</v>
      </c>
      <c r="AJ75" s="295">
        <f t="shared" si="163"/>
        <v>5.9251371756303755</v>
      </c>
      <c r="AK75" s="295">
        <f t="shared" si="164"/>
        <v>0.19927157914772156</v>
      </c>
      <c r="AL75" s="295">
        <f t="shared" si="165"/>
        <v>2.6394702878204224</v>
      </c>
      <c r="AM75" s="295">
        <f t="shared" si="166"/>
        <v>0</v>
      </c>
      <c r="AN75" s="295">
        <f t="shared" si="167"/>
        <v>1.229547835957411</v>
      </c>
      <c r="AO75" s="295">
        <f t="shared" si="168"/>
        <v>2.8960546328922771E-2</v>
      </c>
      <c r="AP75" s="295">
        <f t="shared" si="169"/>
        <v>2.9776125751151472</v>
      </c>
      <c r="AQ75" s="295">
        <f t="shared" si="170"/>
        <v>1.6988820592396638</v>
      </c>
      <c r="AR75" s="295">
        <f t="shared" si="171"/>
        <v>0.6822612577229038</v>
      </c>
      <c r="AS75" s="295">
        <f t="shared" si="172"/>
        <v>7.6334306091318874E-2</v>
      </c>
      <c r="AT75" s="295">
        <f t="shared" si="173"/>
        <v>0</v>
      </c>
      <c r="AU75" s="295">
        <f t="shared" si="174"/>
        <v>0</v>
      </c>
      <c r="AV75" s="294">
        <f t="shared" si="175"/>
        <v>15.457477623053885</v>
      </c>
      <c r="AW75" s="294">
        <f t="shared" si="176"/>
        <v>1.9860061770533504</v>
      </c>
      <c r="AX75" s="294">
        <f>IF(SUM(I75:T75)&lt;90," ",CO75*AH75*stab.data!$U$20/13/2)</f>
        <v>8.911396595179756</v>
      </c>
      <c r="AY75" s="294">
        <f>IF(SUM(I75:T75)&lt;90," ",CQ75*AH75*stab.data!$U$11/13)</f>
        <v>2.3014116039440555</v>
      </c>
      <c r="AZ75" s="294">
        <f t="shared" si="177"/>
        <v>0</v>
      </c>
      <c r="BA75" s="296">
        <f t="shared" si="178"/>
        <v>100.64881437617716</v>
      </c>
      <c r="BB75" s="297">
        <f>IF(SUM(I75:T75)&lt;90," ",EXP('eq. coef.'!$C$104+'eq. coef.'!$C$105*'Amp-TB2 calc'!AJ75+'eq. coef.'!$C$106*'Amp-TB2 calc'!AK75+'eq. coef.'!$C$107*'Amp-TB2 calc'!AL75+'eq. coef.'!$C$108*'Amp-TB2 calc'!AN75+'eq. coef.'!$C$109*'Amp-TB2 calc'!AP75+'eq. coef.'!$C$110*'Amp-TB2 calc'!AQ75+'eq. coef.'!$C$111*'Amp-TB2 calc'!AR75+'eq. coef.'!$C$112*'Amp-TB2 calc'!AS75))</f>
        <v>1170.8020306336343</v>
      </c>
      <c r="BC75" s="298">
        <f>IF(SUM(I75:T75)&lt;90," ",EXP('eq. coef.'!$C$176+'eq. coef.'!$C$177*'Amp-TB2 calc'!AJ75+'eq. coef.'!$C$178*'Amp-TB2 calc'!AK75+'eq. coef.'!$C$179*'Amp-TB2 calc'!AL75+'eq. coef.'!$C$180*'Amp-TB2 calc'!AN75+'eq. coef.'!$C$181*'Amp-TB2 calc'!AP75+'eq. coef.'!$C$182*'Amp-TB2 calc'!AQ75+'eq. coef.'!$C$183*'Amp-TB2 calc'!AR75+'eq. coef.'!$C$184*'Amp-TB2 calc'!AS75))</f>
        <v>842.63789950783109</v>
      </c>
      <c r="BD75" s="298">
        <f>IF(SUM(I75:T75)&lt;90," ",('eq. coef.'!$C$234+'eq. coef.'!$C$235*'Amp-TB2 calc'!AJ75+'eq. coef.'!$C$236*'Amp-TB2 calc'!AK75+'eq. coef.'!$C$237*'Amp-TB2 calc'!AL75+'eq. coef.'!$C$238*'Amp-TB2 calc'!AN75+'eq. coef.'!$C$239*'Amp-TB2 calc'!AP75+'eq. coef.'!$C$240*'Amp-TB2 calc'!AQ75+'eq. coef.'!$C$241*'Amp-TB2 calc'!AR75+'eq. coef.'!$C$242*'Amp-TB2 calc'!AS75))</f>
        <v>625.12358855452192</v>
      </c>
      <c r="BE75" s="298">
        <f>IF(SUM(I75:T75)&lt;90," ",('eq. coef.'!$C$270+'eq. coef.'!$C$271*'Amp-TB2 calc'!AJ75+'eq. coef.'!$C$272*'Amp-TB2 calc'!AK75+'eq. coef.'!$C$273*'Amp-TB2 calc'!AL75+'eq. coef.'!$C$274*'Amp-TB2 calc'!AN75+'eq. coef.'!$C$275*'Amp-TB2 calc'!AP75+'eq. coef.'!$C$276*'Amp-TB2 calc'!AQ75+'eq. coef.'!$C$277*'Amp-TB2 calc'!AR75+'eq. coef.'!$C$278*'Amp-TB2 calc'!AS75))</f>
        <v>1069.7285722730608</v>
      </c>
      <c r="BF75" s="298">
        <f>IF(SUM(I75:T75)&lt;90," ",EXP('eq. coef.'!$C$328+'eq. coef.'!$C$329*'Amp-TB2 calc'!AJ75+'eq. coef.'!$C$330*'Amp-TB2 calc'!AK75+'eq. coef.'!$C$331*'Amp-TB2 calc'!AL75+'eq. coef.'!$C$332*'Amp-TB2 calc'!AN75+'eq. coef.'!$C$333*'Amp-TB2 calc'!AP75+'eq. coef.'!$C$334*'Amp-TB2 calc'!AQ75+'eq. coef.'!$C$335*'Amp-TB2 calc'!AR75+'eq. coef.'!$C$336*'Amp-TB2 calc'!AS75))</f>
        <v>1445.7615183769783</v>
      </c>
      <c r="BG75" s="299" t="str">
        <f t="shared" si="220"/>
        <v>ok</v>
      </c>
      <c r="BH75" s="386" t="str">
        <f t="shared" si="221"/>
        <v>high-[6]Al</v>
      </c>
      <c r="BI75" s="386" t="str">
        <f t="shared" si="222"/>
        <v>ok</v>
      </c>
      <c r="BJ75" s="298">
        <f t="shared" si="179"/>
        <v>9.0222787610620898</v>
      </c>
      <c r="BK75" s="296">
        <f t="shared" si="180"/>
        <v>-0.23484712235640451</v>
      </c>
      <c r="BL75" s="298">
        <f t="shared" si="181"/>
        <v>227.09067276522967</v>
      </c>
      <c r="BM75" s="321" t="str">
        <f t="shared" si="223"/>
        <v>OK</v>
      </c>
      <c r="BN75" s="300">
        <f>IF(SUM(I75:T75)&lt;90," ",'eq. coef.'!$C$360+'eq. coef.'!$C$361*'Amp-TB2 calc'!AJ75+'eq. coef.'!$C$362*'Amp-TB2 calc'!AK75+'eq. coef.'!$C$363*'Amp-TB2 calc'!AL75+'eq. coef.'!$C$364*'Amp-TB2 calc'!AN75+'eq. coef.'!$C$365*'Amp-TB2 calc'!AP75+'eq. coef.'!$C$366*'Amp-TB2 calc'!AQ75+'eq. coef.'!$C$367*'Amp-TB2 calc'!AR75+'eq. coef.'!$C$368*'Amp-TB2 calc'!AS75+'eq. coef.'!$C$369*LN(BQ75))</f>
        <v>1003.1833874955676</v>
      </c>
      <c r="BO75" s="301">
        <f t="shared" si="182"/>
        <v>-16.816612504432442</v>
      </c>
      <c r="BP75" s="301">
        <f t="shared" si="183"/>
        <v>282.79845612423355</v>
      </c>
      <c r="BQ75" s="302">
        <f t="shared" si="184"/>
        <v>1069.7285722730608</v>
      </c>
      <c r="BR75" s="298" t="str">
        <f t="shared" si="185"/>
        <v>P1d</v>
      </c>
      <c r="BS75" s="296">
        <f t="shared" si="186"/>
        <v>6.9728572273060765</v>
      </c>
      <c r="BT75" s="296">
        <f t="shared" si="187"/>
        <v>6.9728572273060765</v>
      </c>
      <c r="BU75" s="296">
        <f t="shared" si="188"/>
        <v>48.620737912394581</v>
      </c>
      <c r="BV75" s="298">
        <f t="shared" si="189"/>
        <v>69.728572273060763</v>
      </c>
      <c r="BW75" s="303"/>
      <c r="BX75" s="304">
        <f>IF(SUM(I75:T75)&lt;90," ",'eq. coef.'!$B$1128*'Amp-TB2 calc'!CH75+'eq. coef.'!$B$1129*'Amp-TB2 calc'!CL75+'eq. coef.'!$B$1130*'Amp-TB2 calc'!CM75+'eq. coef.'!$B$1131*'Amp-TB2 calc'!CO75+'eq. coef.'!$B$1132*'Amp-TB2 calc'!CP75+'eq. coef.'!$B$1133*'Amp-TB2 calc'!CQ75+'eq. coef.'!$B$1134*'Amp-TB2 calc'!CR75+'eq. coef.'!$B$1135*'Amp-TB2 calc'!CU75+'eq. coef.'!$B$1135*'Amp-TB2 calc'!CY75+'eq. coef.'!$B$1137*'Amp-TB2 calc'!CZ75)</f>
        <v>1.9697915543539977</v>
      </c>
      <c r="BY75" s="305"/>
      <c r="BZ75" s="306"/>
      <c r="CA75" s="305">
        <f t="shared" si="190"/>
        <v>-7.9252653172051488</v>
      </c>
      <c r="CB75" s="304">
        <f>IF(SUM(I75:T75)&lt;90," ",EXP('eq. coef.'!$B$1156*'Amp-TB2 calc'!CH75+'eq. coef.'!$B$1157*'Amp-TB2 calc'!CL75+'eq. coef.'!$B$1158*'Amp-TB2 calc'!CM75+'eq. coef.'!$B$1159*'Amp-TB2 calc'!CO75+'eq. coef.'!$B$1160*'Amp-TB2 calc'!CP75+'eq. coef.'!$B$1161*'Amp-TB2 calc'!CQ75+'eq. coef.'!$B$1162*'Amp-TB2 calc'!CR75+'eq. coef.'!$B$1163*'Amp-TB2 calc'!CU75+'eq. coef.'!$B$1164*'Amp-TB2 calc'!CY75+'eq. coef.'!$B$1165*'Amp-TB2 calc'!CZ75))</f>
        <v>7.8758467338851084</v>
      </c>
      <c r="CC75" s="296"/>
      <c r="CD75" s="296"/>
      <c r="CE75" s="299" t="str">
        <f t="shared" si="191"/>
        <v>calc-alkaline</v>
      </c>
      <c r="CF75" s="299" t="str">
        <f t="shared" si="192"/>
        <v>Tschermakitic pargasite</v>
      </c>
      <c r="CG75" s="295">
        <f t="shared" si="193"/>
        <v>5.9251371756303755</v>
      </c>
      <c r="CH75" s="295">
        <f t="shared" si="194"/>
        <v>2.0748628243696245</v>
      </c>
      <c r="CI75" s="295">
        <f t="shared" si="195"/>
        <v>0</v>
      </c>
      <c r="CJ75" s="295">
        <f t="shared" si="196"/>
        <v>8</v>
      </c>
      <c r="CK75" s="295"/>
      <c r="CL75" s="295">
        <f t="shared" si="197"/>
        <v>0.56460746345079782</v>
      </c>
      <c r="CM75" s="295">
        <f t="shared" si="198"/>
        <v>0.19927157914772156</v>
      </c>
      <c r="CN75" s="295">
        <f t="shared" si="199"/>
        <v>0</v>
      </c>
      <c r="CO75" s="295">
        <f t="shared" si="200"/>
        <v>0.95535252032982498</v>
      </c>
      <c r="CP75" s="295">
        <f t="shared" si="201"/>
        <v>2.9776125751151472</v>
      </c>
      <c r="CQ75" s="295">
        <f t="shared" si="202"/>
        <v>0.27419531562758603</v>
      </c>
      <c r="CR75" s="295">
        <f t="shared" si="203"/>
        <v>2.8960546328922771E-2</v>
      </c>
      <c r="CS75" s="295">
        <f t="shared" si="204"/>
        <v>5.0000000000000009</v>
      </c>
      <c r="CT75" s="295"/>
      <c r="CU75" s="295">
        <f t="shared" si="205"/>
        <v>1.6988820592396638</v>
      </c>
      <c r="CV75" s="295">
        <f t="shared" si="206"/>
        <v>0.30111794076033616</v>
      </c>
      <c r="CW75" s="295">
        <f t="shared" si="207"/>
        <v>2</v>
      </c>
      <c r="CX75" s="295"/>
      <c r="CY75" s="295">
        <f t="shared" si="208"/>
        <v>0.38114331696256765</v>
      </c>
      <c r="CZ75" s="295">
        <f t="shared" si="209"/>
        <v>7.6334306091318874E-2</v>
      </c>
      <c r="DA75" s="295">
        <f t="shared" si="210"/>
        <v>0.45747762305388651</v>
      </c>
      <c r="DB75" s="295"/>
      <c r="DC75" s="295">
        <f t="shared" si="211"/>
        <v>2</v>
      </c>
      <c r="DD75" s="295">
        <f t="shared" si="212"/>
        <v>0</v>
      </c>
      <c r="DE75" s="295">
        <f t="shared" si="213"/>
        <v>0</v>
      </c>
      <c r="DF75" s="295">
        <f t="shared" si="214"/>
        <v>2</v>
      </c>
      <c r="DG75" s="296">
        <f t="shared" si="215"/>
        <v>45.044647479670175</v>
      </c>
      <c r="DH75" s="296"/>
      <c r="DI75" s="294">
        <f t="shared" si="216"/>
        <v>0.91567911609779684</v>
      </c>
      <c r="DJ75" s="294">
        <f t="shared" si="217"/>
        <v>0.70774876262824626</v>
      </c>
      <c r="DK75" s="294">
        <f t="shared" si="218"/>
        <v>0.21390938403668486</v>
      </c>
      <c r="DL75" s="295">
        <f t="shared" si="219"/>
        <v>2.6394702878204224</v>
      </c>
      <c r="DM75" s="371"/>
    </row>
    <row r="76" spans="1:117" s="248" customFormat="1" x14ac:dyDescent="0.25">
      <c r="A76" s="253" t="s">
        <v>6</v>
      </c>
      <c r="B76" s="264"/>
      <c r="C76" s="264">
        <f>MIN(C4:C75)</f>
        <v>800</v>
      </c>
      <c r="D76" s="264">
        <f>MIN(D4:D75)</f>
        <v>130</v>
      </c>
      <c r="E76" s="265">
        <f>MIN(E4:E75)</f>
        <v>2.72</v>
      </c>
      <c r="F76" s="265">
        <f>MIN(F4:F75)</f>
        <v>-2.099758877947119</v>
      </c>
      <c r="G76" s="265">
        <f>MIN(G4:G75)</f>
        <v>-13.907467352400202</v>
      </c>
      <c r="H76" s="265"/>
      <c r="I76" s="241">
        <f t="shared" ref="I76:T76" si="224">MIN(I4:I75)</f>
        <v>38.76</v>
      </c>
      <c r="J76" s="240">
        <f t="shared" si="224"/>
        <v>1.1399999999999999</v>
      </c>
      <c r="K76" s="240">
        <f t="shared" si="224"/>
        <v>6.96</v>
      </c>
      <c r="L76" s="240">
        <f t="shared" si="224"/>
        <v>0</v>
      </c>
      <c r="M76" s="240">
        <f t="shared" si="224"/>
        <v>5.85</v>
      </c>
      <c r="N76" s="240">
        <f t="shared" si="224"/>
        <v>7.0000000000000007E-2</v>
      </c>
      <c r="O76" s="240">
        <f t="shared" si="224"/>
        <v>9.7100000000000009</v>
      </c>
      <c r="P76" s="240">
        <f t="shared" si="224"/>
        <v>9.9</v>
      </c>
      <c r="Q76" s="240">
        <f t="shared" si="224"/>
        <v>1.28</v>
      </c>
      <c r="R76" s="240">
        <f t="shared" si="224"/>
        <v>0.13</v>
      </c>
      <c r="S76" s="240">
        <f t="shared" si="224"/>
        <v>0.19</v>
      </c>
      <c r="T76" s="240">
        <f t="shared" si="224"/>
        <v>3.4000000000000002E-2</v>
      </c>
      <c r="U76" s="307"/>
      <c r="V76" s="308"/>
      <c r="W76" s="308"/>
      <c r="X76" s="308"/>
      <c r="Y76" s="308"/>
      <c r="Z76" s="308"/>
      <c r="AA76" s="308"/>
      <c r="AB76" s="308"/>
      <c r="AC76" s="308"/>
      <c r="AD76" s="308"/>
      <c r="AE76" s="308"/>
      <c r="AF76" s="308"/>
      <c r="AG76" s="308"/>
      <c r="AH76" s="308"/>
      <c r="AI76" s="308"/>
      <c r="AJ76" s="308"/>
      <c r="AK76" s="308"/>
      <c r="AL76" s="308"/>
      <c r="AM76" s="308"/>
      <c r="AN76" s="308"/>
      <c r="AO76" s="308"/>
      <c r="AP76" s="308"/>
      <c r="AQ76" s="308"/>
      <c r="AR76" s="308"/>
      <c r="AS76" s="308"/>
      <c r="AT76" s="308"/>
      <c r="AU76" s="308"/>
      <c r="AV76" s="309">
        <f>MIN(AV4:AV75)</f>
        <v>15.027759996576012</v>
      </c>
      <c r="AW76" s="310">
        <f>MIN(AW3:AW75)</f>
        <v>1.885166257940265</v>
      </c>
      <c r="AX76" s="308"/>
      <c r="AY76" s="308"/>
      <c r="AZ76" s="308"/>
      <c r="BA76" s="292">
        <f>MIN(BA4:BA75)</f>
        <v>98.067828368174617</v>
      </c>
      <c r="BB76" s="307"/>
      <c r="BC76" s="308"/>
      <c r="BD76" s="308"/>
      <c r="BE76" s="308"/>
      <c r="BF76" s="308"/>
      <c r="BG76" s="307"/>
      <c r="BH76" s="387"/>
      <c r="BI76" s="387"/>
      <c r="BJ76" s="284">
        <f>MIN(BJ4:BJ75)</f>
        <v>0</v>
      </c>
      <c r="BK76" s="284">
        <f>MIN(BK4:BK75)</f>
        <v>-1.9482159052197361</v>
      </c>
      <c r="BL76" s="308"/>
      <c r="BM76" s="308"/>
      <c r="BN76" s="311"/>
      <c r="BO76" s="310">
        <f>MIN(BO4:BO75)</f>
        <v>-47.987076410872419</v>
      </c>
      <c r="BP76" s="291"/>
      <c r="BQ76" s="307"/>
      <c r="BR76" s="308"/>
      <c r="BS76" s="310">
        <f>MIN(BS4:BS75)</f>
        <v>-23.22065428275182</v>
      </c>
      <c r="BT76" s="308"/>
      <c r="BU76" s="308"/>
      <c r="BV76" s="308"/>
      <c r="BW76" s="291"/>
      <c r="BX76" s="289"/>
      <c r="BY76" s="310">
        <f>MIN(BY4:BY75)</f>
        <v>-0.66199803651432587</v>
      </c>
      <c r="BZ76" s="291"/>
      <c r="CA76" s="310"/>
      <c r="CB76" s="289">
        <f>MIN(CB4:CB75)</f>
        <v>2.7772278611843415</v>
      </c>
      <c r="CC76" s="310">
        <f>MIN(CC4:CC75)</f>
        <v>-2.2807123209464475</v>
      </c>
      <c r="CD76" s="291"/>
      <c r="CE76" s="307"/>
      <c r="CF76" s="307"/>
      <c r="CG76" s="310">
        <f t="shared" ref="CG76:CJ76" si="225">MIN(CG4:CG75)</f>
        <v>5.7474031858001737</v>
      </c>
      <c r="CH76" s="310">
        <f t="shared" si="225"/>
        <v>1.1434135599806927</v>
      </c>
      <c r="CI76" s="310">
        <f t="shared" si="225"/>
        <v>0</v>
      </c>
      <c r="CJ76" s="310">
        <f t="shared" si="225"/>
        <v>8</v>
      </c>
      <c r="CK76" s="310"/>
      <c r="CL76" s="310">
        <f t="shared" ref="CL76:CS76" si="226">MIN(CL4:CL75)</f>
        <v>0</v>
      </c>
      <c r="CM76" s="310">
        <f t="shared" si="226"/>
        <v>8.3319191400526627E-2</v>
      </c>
      <c r="CN76" s="310">
        <f t="shared" si="226"/>
        <v>0</v>
      </c>
      <c r="CO76" s="310">
        <f t="shared" si="226"/>
        <v>0</v>
      </c>
      <c r="CP76" s="310">
        <f t="shared" si="226"/>
        <v>2.1444247612584482</v>
      </c>
      <c r="CQ76" s="310">
        <f t="shared" si="226"/>
        <v>2.0993830432960436E-3</v>
      </c>
      <c r="CR76" s="310">
        <f t="shared" si="226"/>
        <v>0</v>
      </c>
      <c r="CS76" s="310">
        <f t="shared" si="226"/>
        <v>4.9999999999999964</v>
      </c>
      <c r="CT76" s="310"/>
      <c r="CU76" s="310">
        <f t="shared" ref="CU76:CW76" si="227">MIN(CU4:CU75)</f>
        <v>1.5290502903509824</v>
      </c>
      <c r="CV76" s="310">
        <f t="shared" si="227"/>
        <v>7.1378821238745171E-2</v>
      </c>
      <c r="CW76" s="310">
        <f t="shared" si="227"/>
        <v>1.9932410391452557</v>
      </c>
      <c r="CX76" s="310"/>
      <c r="CY76" s="310">
        <f t="shared" ref="CY76:DA76" si="228">MIN(CY4:CY75)</f>
        <v>0</v>
      </c>
      <c r="CZ76" s="310">
        <f t="shared" si="228"/>
        <v>2.4171062718121441E-2</v>
      </c>
      <c r="DA76" s="310">
        <f t="shared" si="228"/>
        <v>3.4518957430759743E-2</v>
      </c>
      <c r="DB76" s="310"/>
      <c r="DC76" s="310">
        <f t="shared" ref="DC76:DE76" si="229">MIN(DC4:DC75)</f>
        <v>1.9021304960018455</v>
      </c>
      <c r="DD76" s="310">
        <f t="shared" si="229"/>
        <v>0</v>
      </c>
      <c r="DE76" s="310">
        <f t="shared" si="229"/>
        <v>0</v>
      </c>
      <c r="DF76" s="310"/>
      <c r="DG76" s="310">
        <f>MIN(DG4:DG75)</f>
        <v>44.634170701075313</v>
      </c>
      <c r="DH76" s="310"/>
      <c r="DI76" s="310">
        <f>MIN(DI4:DI75)</f>
        <v>0.57116269524181329</v>
      </c>
      <c r="DJ76" s="310">
        <f>MIN(DJ4:DJ75)</f>
        <v>0.50568329221008368</v>
      </c>
      <c r="DK76" s="310">
        <f>MIN(DK4:DK75)</f>
        <v>0</v>
      </c>
      <c r="DL76" s="310">
        <f>MIN(DL4:DL75)</f>
        <v>1.1687894470720286</v>
      </c>
      <c r="DM76" s="372"/>
    </row>
    <row r="77" spans="1:117" s="248" customFormat="1" x14ac:dyDescent="0.25">
      <c r="A77" s="253" t="s">
        <v>90</v>
      </c>
      <c r="B77" s="264"/>
      <c r="C77" s="264">
        <f>MAX(C4:C76)</f>
        <v>1130</v>
      </c>
      <c r="D77" s="264">
        <f>MAX(D4:D76)</f>
        <v>2200</v>
      </c>
      <c r="E77" s="265">
        <f>MAX(E4:E76)</f>
        <v>9.82</v>
      </c>
      <c r="F77" s="265">
        <f>MAX(F4:F76)</f>
        <v>3.5830871460977551</v>
      </c>
      <c r="G77" s="265">
        <f>MAX(G4:G76)</f>
        <v>-6.9838066877756946</v>
      </c>
      <c r="H77" s="265"/>
      <c r="I77" s="241">
        <f t="shared" ref="I77:T77" si="230">MAX(I4:I76)</f>
        <v>47.9</v>
      </c>
      <c r="J77" s="240">
        <f t="shared" si="230"/>
        <v>6.37</v>
      </c>
      <c r="K77" s="240">
        <f t="shared" si="230"/>
        <v>15.87</v>
      </c>
      <c r="L77" s="240">
        <f t="shared" si="230"/>
        <v>0.31</v>
      </c>
      <c r="M77" s="240">
        <f t="shared" si="230"/>
        <v>16.920000000000002</v>
      </c>
      <c r="N77" s="240">
        <f t="shared" si="230"/>
        <v>0.57999999999999996</v>
      </c>
      <c r="O77" s="240">
        <f t="shared" si="230"/>
        <v>18.010000000000002</v>
      </c>
      <c r="P77" s="240">
        <f t="shared" si="230"/>
        <v>12.35</v>
      </c>
      <c r="Q77" s="240">
        <f t="shared" si="230"/>
        <v>3.05</v>
      </c>
      <c r="R77" s="240">
        <f t="shared" si="230"/>
        <v>2.0299999999999998</v>
      </c>
      <c r="S77" s="240">
        <f t="shared" si="230"/>
        <v>0.19</v>
      </c>
      <c r="T77" s="240">
        <f t="shared" si="230"/>
        <v>8.4000000000000005E-2</v>
      </c>
      <c r="U77" s="307"/>
      <c r="V77" s="308"/>
      <c r="W77" s="308"/>
      <c r="X77" s="308"/>
      <c r="Y77" s="308"/>
      <c r="Z77" s="308"/>
      <c r="AA77" s="308"/>
      <c r="AB77" s="308"/>
      <c r="AC77" s="308"/>
      <c r="AD77" s="308"/>
      <c r="AE77" s="308"/>
      <c r="AF77" s="308"/>
      <c r="AG77" s="308"/>
      <c r="AH77" s="308"/>
      <c r="AI77" s="308"/>
      <c r="AJ77" s="308"/>
      <c r="AK77" s="308"/>
      <c r="AL77" s="308"/>
      <c r="AM77" s="308"/>
      <c r="AN77" s="308"/>
      <c r="AO77" s="308"/>
      <c r="AP77" s="308"/>
      <c r="AQ77" s="308"/>
      <c r="AR77" s="308"/>
      <c r="AS77" s="308"/>
      <c r="AT77" s="308"/>
      <c r="AU77" s="308"/>
      <c r="AV77" s="309">
        <f>MAX(AV4:AV76)</f>
        <v>15.868872085514585</v>
      </c>
      <c r="AW77" s="310">
        <f>MAX(AW3:AW75)</f>
        <v>2.0311298683051926</v>
      </c>
      <c r="AX77" s="308"/>
      <c r="AY77" s="308"/>
      <c r="AZ77" s="308"/>
      <c r="BA77" s="292">
        <f>MAX(BA4:BA76)</f>
        <v>101.91862834018332</v>
      </c>
      <c r="BB77" s="307"/>
      <c r="BC77" s="308"/>
      <c r="BD77" s="308"/>
      <c r="BE77" s="308"/>
      <c r="BF77" s="308"/>
      <c r="BG77" s="307"/>
      <c r="BH77" s="387"/>
      <c r="BI77" s="387"/>
      <c r="BJ77" s="284">
        <f>MAX(BJ4:BJ76)</f>
        <v>53.77106267045442</v>
      </c>
      <c r="BK77" s="308">
        <f>MIN(BK21:BK76)</f>
        <v>-1.9482159052197361</v>
      </c>
      <c r="BL77" s="308"/>
      <c r="BM77" s="308"/>
      <c r="BN77" s="311"/>
      <c r="BO77" s="310">
        <f>MAX(BO4:BO76)</f>
        <v>45.117475668512952</v>
      </c>
      <c r="BP77" s="291"/>
      <c r="BQ77" s="307"/>
      <c r="BR77" s="308"/>
      <c r="BS77" s="310">
        <f>MAX(BS4:BS76)</f>
        <v>28.226180698514849</v>
      </c>
      <c r="BT77" s="308"/>
      <c r="BU77" s="308"/>
      <c r="BV77" s="308"/>
      <c r="BW77" s="291"/>
      <c r="BX77" s="289"/>
      <c r="BY77" s="310">
        <f>MAX(BY4:BY76)</f>
        <v>0.76917386323065462</v>
      </c>
      <c r="BZ77" s="291"/>
      <c r="CA77" s="310"/>
      <c r="CB77" s="289">
        <f>MAX(CB4:CB76)</f>
        <v>9.4349031343130569</v>
      </c>
      <c r="CC77" s="310">
        <f>MAX(CC4:CC76)</f>
        <v>2.3881531150400335</v>
      </c>
      <c r="CD77" s="291"/>
      <c r="CE77" s="307"/>
      <c r="CF77" s="307"/>
      <c r="CG77" s="310">
        <f t="shared" ref="CG77:CJ77" si="231">MAX(CG4:CG76)</f>
        <v>6.8565864400193073</v>
      </c>
      <c r="CH77" s="310">
        <f t="shared" si="231"/>
        <v>2.2525968141998263</v>
      </c>
      <c r="CI77" s="310">
        <f t="shared" si="231"/>
        <v>6.4548846743416988E-2</v>
      </c>
      <c r="CJ77" s="310">
        <f t="shared" si="231"/>
        <v>8</v>
      </c>
      <c r="CK77" s="310"/>
      <c r="CL77" s="310">
        <f t="shared" ref="CL77:CS77" si="232">MAX(CL4:CL76)</f>
        <v>0.56687078822123871</v>
      </c>
      <c r="CM77" s="310">
        <f t="shared" si="232"/>
        <v>0.70489243288570524</v>
      </c>
      <c r="CN77" s="310">
        <f t="shared" si="232"/>
        <v>3.5546093717453674E-2</v>
      </c>
      <c r="CO77" s="310">
        <f t="shared" si="232"/>
        <v>1.3658292989246874</v>
      </c>
      <c r="CP77" s="310">
        <f t="shared" si="232"/>
        <v>3.8432341269580745</v>
      </c>
      <c r="CQ77" s="310">
        <f t="shared" si="232"/>
        <v>1.6914206427228704</v>
      </c>
      <c r="CR77" s="310">
        <f t="shared" si="232"/>
        <v>6.9998109127882874E-2</v>
      </c>
      <c r="CS77" s="310">
        <f t="shared" si="232"/>
        <v>5.0000000000000027</v>
      </c>
      <c r="CT77" s="310"/>
      <c r="CU77" s="310">
        <f t="shared" ref="CU77:CW77" si="233">MAX(CU4:CU76)</f>
        <v>1.9286211787612548</v>
      </c>
      <c r="CV77" s="310">
        <f t="shared" si="233"/>
        <v>0.47094970964901761</v>
      </c>
      <c r="CW77" s="310">
        <f t="shared" si="233"/>
        <v>2</v>
      </c>
      <c r="CX77" s="310"/>
      <c r="CY77" s="310">
        <f t="shared" ref="CY77:DA77" si="234">MAX(CY4:CY76)</f>
        <v>0.58445692853956432</v>
      </c>
      <c r="CZ77" s="310">
        <f t="shared" si="234"/>
        <v>0.38644697604364708</v>
      </c>
      <c r="DA77" s="310">
        <f t="shared" si="234"/>
        <v>0.86887208551458506</v>
      </c>
      <c r="DB77" s="310"/>
      <c r="DC77" s="310">
        <f t="shared" ref="DC77:DE77" si="235">MAX(DC4:DC76)</f>
        <v>2</v>
      </c>
      <c r="DD77" s="310">
        <f t="shared" si="235"/>
        <v>8.5773927012055648E-2</v>
      </c>
      <c r="DE77" s="310">
        <f t="shared" si="235"/>
        <v>2.0345908030330945E-2</v>
      </c>
      <c r="DF77" s="310"/>
      <c r="DG77" s="310">
        <f>MAX(DG4:DG76)</f>
        <v>46.286985711829146</v>
      </c>
      <c r="DH77" s="310"/>
      <c r="DI77" s="310">
        <f>MAX(DI4:DI76)</f>
        <v>0.99940574830183593</v>
      </c>
      <c r="DJ77" s="310">
        <f>MAX(DJ4:DJ76)</f>
        <v>0.84586875315604138</v>
      </c>
      <c r="DK77" s="310">
        <f>MAX(DK4:DK76)</f>
        <v>0.22111716613575175</v>
      </c>
      <c r="DL77" s="310">
        <f>MAX(DL4:DL76)</f>
        <v>2.7817282646320116</v>
      </c>
      <c r="DM77" s="372"/>
    </row>
    <row r="78" spans="1:117" s="247" customFormat="1" x14ac:dyDescent="0.25">
      <c r="A78" s="253" t="s">
        <v>5</v>
      </c>
      <c r="B78" s="264"/>
      <c r="C78" s="264"/>
      <c r="D78" s="264"/>
      <c r="E78" s="266"/>
      <c r="F78" s="264"/>
      <c r="G78" s="264"/>
      <c r="H78" s="264"/>
      <c r="I78" s="238"/>
      <c r="J78" s="239"/>
      <c r="K78" s="239"/>
      <c r="L78" s="239"/>
      <c r="M78" s="239"/>
      <c r="N78" s="239"/>
      <c r="O78" s="239"/>
      <c r="P78" s="239"/>
      <c r="Q78" s="239"/>
      <c r="R78" s="239"/>
      <c r="S78" s="239"/>
      <c r="T78" s="239"/>
      <c r="U78" s="307"/>
      <c r="V78" s="308"/>
      <c r="W78" s="308"/>
      <c r="X78" s="308"/>
      <c r="Y78" s="308"/>
      <c r="Z78" s="308"/>
      <c r="AA78" s="308"/>
      <c r="AB78" s="308"/>
      <c r="AC78" s="308"/>
      <c r="AD78" s="308"/>
      <c r="AE78" s="308"/>
      <c r="AF78" s="308"/>
      <c r="AG78" s="308"/>
      <c r="AH78" s="308"/>
      <c r="AI78" s="308"/>
      <c r="AJ78" s="308"/>
      <c r="AK78" s="308"/>
      <c r="AL78" s="308"/>
      <c r="AM78" s="308"/>
      <c r="AN78" s="308"/>
      <c r="AO78" s="308"/>
      <c r="AP78" s="308"/>
      <c r="AQ78" s="308"/>
      <c r="AR78" s="308"/>
      <c r="AS78" s="308"/>
      <c r="AT78" s="308"/>
      <c r="AU78" s="308"/>
      <c r="AV78" s="308"/>
      <c r="AW78" s="310"/>
      <c r="AX78" s="308"/>
      <c r="AY78" s="308"/>
      <c r="AZ78" s="308"/>
      <c r="BA78" s="292"/>
      <c r="BB78" s="307"/>
      <c r="BC78" s="308"/>
      <c r="BD78" s="308"/>
      <c r="BE78" s="308"/>
      <c r="BF78" s="308"/>
      <c r="BG78" s="307"/>
      <c r="BH78" s="387"/>
      <c r="BI78" s="387"/>
      <c r="BJ78" s="284"/>
      <c r="BK78" s="308"/>
      <c r="BL78" s="308"/>
      <c r="BM78" s="308"/>
      <c r="BN78" s="311"/>
      <c r="BO78" s="291"/>
      <c r="BP78" s="291"/>
      <c r="BQ78" s="307"/>
      <c r="BR78" s="308"/>
      <c r="BS78" s="308"/>
      <c r="BT78" s="308"/>
      <c r="BU78" s="308"/>
      <c r="BV78" s="308"/>
      <c r="BW78" s="291"/>
      <c r="BX78" s="307"/>
      <c r="BY78" s="308"/>
      <c r="BZ78" s="291"/>
      <c r="CA78" s="308"/>
      <c r="CB78" s="312"/>
      <c r="CC78" s="291"/>
      <c r="CD78" s="291"/>
      <c r="CE78" s="307"/>
      <c r="CF78" s="307"/>
      <c r="CG78" s="309"/>
      <c r="CH78" s="309"/>
      <c r="CI78" s="309"/>
      <c r="CJ78" s="309"/>
      <c r="CK78" s="309"/>
      <c r="CL78" s="309"/>
      <c r="CM78" s="309"/>
      <c r="CN78" s="309"/>
      <c r="CO78" s="309"/>
      <c r="CP78" s="309"/>
      <c r="CQ78" s="309"/>
      <c r="CR78" s="309"/>
      <c r="CS78" s="309"/>
      <c r="CT78" s="308"/>
      <c r="CU78" s="309"/>
      <c r="CV78" s="309"/>
      <c r="CW78" s="309"/>
      <c r="CX78" s="309"/>
      <c r="CY78" s="309"/>
      <c r="CZ78" s="309"/>
      <c r="DA78" s="309"/>
      <c r="DB78" s="309"/>
      <c r="DC78" s="309"/>
      <c r="DD78" s="309"/>
      <c r="DE78" s="309"/>
      <c r="DF78" s="309"/>
      <c r="DG78" s="309"/>
      <c r="DH78" s="309"/>
      <c r="DI78" s="309"/>
      <c r="DJ78" s="309"/>
      <c r="DK78" s="309"/>
      <c r="DL78" s="309"/>
      <c r="DM78" s="373"/>
    </row>
    <row r="79" spans="1:117" s="247" customFormat="1" x14ac:dyDescent="0.25">
      <c r="A79" s="253" t="s">
        <v>88</v>
      </c>
      <c r="B79" s="264"/>
      <c r="C79" s="264"/>
      <c r="D79" s="264"/>
      <c r="E79" s="264"/>
      <c r="F79" s="264"/>
      <c r="G79" s="264"/>
      <c r="H79" s="264"/>
      <c r="I79" s="238"/>
      <c r="J79" s="239"/>
      <c r="K79" s="239"/>
      <c r="L79" s="239"/>
      <c r="M79" s="239"/>
      <c r="N79" s="239"/>
      <c r="O79" s="239"/>
      <c r="P79" s="239"/>
      <c r="Q79" s="239"/>
      <c r="R79" s="239"/>
      <c r="S79" s="239"/>
      <c r="T79" s="239"/>
      <c r="U79" s="307"/>
      <c r="V79" s="308"/>
      <c r="W79" s="308"/>
      <c r="X79" s="308"/>
      <c r="Y79" s="308"/>
      <c r="Z79" s="308"/>
      <c r="AA79" s="308"/>
      <c r="AB79" s="308"/>
      <c r="AC79" s="308"/>
      <c r="AD79" s="308"/>
      <c r="AE79" s="308"/>
      <c r="AF79" s="308"/>
      <c r="AG79" s="308"/>
      <c r="AH79" s="308"/>
      <c r="AI79" s="308"/>
      <c r="AJ79" s="308"/>
      <c r="AK79" s="308"/>
      <c r="AL79" s="308"/>
      <c r="AM79" s="308"/>
      <c r="AN79" s="308"/>
      <c r="AO79" s="308"/>
      <c r="AP79" s="308"/>
      <c r="AQ79" s="308"/>
      <c r="AR79" s="308"/>
      <c r="AS79" s="308"/>
      <c r="AT79" s="308"/>
      <c r="AU79" s="308"/>
      <c r="AV79" s="308"/>
      <c r="AW79" s="308"/>
      <c r="AX79" s="308"/>
      <c r="AY79" s="308"/>
      <c r="AZ79" s="308"/>
      <c r="BA79" s="292"/>
      <c r="BB79" s="307"/>
      <c r="BC79" s="308"/>
      <c r="BD79" s="308"/>
      <c r="BE79" s="308"/>
      <c r="BF79" s="308"/>
      <c r="BG79" s="307"/>
      <c r="BH79" s="387"/>
      <c r="BI79" s="387"/>
      <c r="BJ79" s="284">
        <f>AVERAGE(BJ4:BJ75)</f>
        <v>14.001345596262754</v>
      </c>
      <c r="BK79" s="308">
        <f>MAX(BK21:BK77)</f>
        <v>0.31741098565683351</v>
      </c>
      <c r="BL79" s="308"/>
      <c r="BM79" s="308"/>
      <c r="BN79" s="311"/>
      <c r="BO79" s="288">
        <f>SUM(BP4:BP75)</f>
        <v>36270.163274830433</v>
      </c>
      <c r="BP79" s="308"/>
      <c r="BQ79" s="307"/>
      <c r="BR79" s="308"/>
      <c r="BS79" s="288">
        <f>SUM(BU4:BU75)</f>
        <v>10102.602322992781</v>
      </c>
      <c r="BT79" s="308"/>
      <c r="BU79" s="308"/>
      <c r="BV79" s="308"/>
      <c r="BW79" s="291"/>
      <c r="BX79" s="307"/>
      <c r="BY79" s="291">
        <f>SUM(BZ4:BZ75)</f>
        <v>2.8386780779774345</v>
      </c>
      <c r="BZ79" s="308"/>
      <c r="CA79" s="308"/>
      <c r="CB79" s="307"/>
      <c r="CC79" s="291"/>
      <c r="CD79" s="288">
        <f>SUM(CD4:CD75)</f>
        <v>10027.150022554897</v>
      </c>
      <c r="CE79" s="307"/>
      <c r="CF79" s="307"/>
      <c r="CG79" s="308"/>
      <c r="CH79" s="308"/>
      <c r="CI79" s="308"/>
      <c r="CJ79" s="308"/>
      <c r="CK79" s="308"/>
      <c r="CL79" s="308"/>
      <c r="CM79" s="308"/>
      <c r="CN79" s="308"/>
      <c r="CO79" s="308"/>
      <c r="CP79" s="308"/>
      <c r="CQ79" s="308"/>
      <c r="CR79" s="308"/>
      <c r="CS79" s="308"/>
      <c r="CT79" s="308"/>
      <c r="CU79" s="308"/>
      <c r="CV79" s="308"/>
      <c r="CW79" s="308"/>
      <c r="CX79" s="308"/>
      <c r="CY79" s="308"/>
      <c r="CZ79" s="308"/>
      <c r="DA79" s="308"/>
      <c r="DB79" s="308"/>
      <c r="DC79" s="308"/>
      <c r="DD79" s="308"/>
      <c r="DE79" s="308"/>
      <c r="DF79" s="308"/>
      <c r="DG79" s="308"/>
      <c r="DH79" s="308"/>
      <c r="DI79" s="308"/>
      <c r="DJ79" s="308"/>
      <c r="DK79" s="308"/>
      <c r="DL79" s="308"/>
      <c r="DM79" s="373"/>
    </row>
    <row r="80" spans="1:117" s="247" customFormat="1" x14ac:dyDescent="0.25">
      <c r="A80" s="253" t="s">
        <v>89</v>
      </c>
      <c r="B80" s="264"/>
      <c r="C80" s="264">
        <f>COUNT(C4:C75)</f>
        <v>72</v>
      </c>
      <c r="D80" s="264">
        <f>COUNT(D4:D75)</f>
        <v>72</v>
      </c>
      <c r="E80" s="264">
        <f>COUNT(E4:E75)</f>
        <v>48</v>
      </c>
      <c r="F80" s="264">
        <f>COUNT(F4:F75)</f>
        <v>25</v>
      </c>
      <c r="G80" s="264">
        <f>COUNT(G4:G75)</f>
        <v>25</v>
      </c>
      <c r="H80" s="264"/>
      <c r="I80" s="238"/>
      <c r="J80" s="239"/>
      <c r="K80" s="239"/>
      <c r="L80" s="239"/>
      <c r="M80" s="239"/>
      <c r="N80" s="239"/>
      <c r="O80" s="239"/>
      <c r="P80" s="239"/>
      <c r="Q80" s="239"/>
      <c r="R80" s="239"/>
      <c r="S80" s="239"/>
      <c r="T80" s="239"/>
      <c r="U80" s="307"/>
      <c r="V80" s="308"/>
      <c r="W80" s="308"/>
      <c r="X80" s="308"/>
      <c r="Y80" s="308"/>
      <c r="Z80" s="308"/>
      <c r="AA80" s="308"/>
      <c r="AB80" s="308"/>
      <c r="AC80" s="308"/>
      <c r="AD80" s="308"/>
      <c r="AE80" s="308"/>
      <c r="AF80" s="308"/>
      <c r="AG80" s="308"/>
      <c r="AH80" s="308"/>
      <c r="AI80" s="308"/>
      <c r="AJ80" s="308"/>
      <c r="AK80" s="308"/>
      <c r="AL80" s="308"/>
      <c r="AM80" s="308"/>
      <c r="AN80" s="308"/>
      <c r="AO80" s="308"/>
      <c r="AP80" s="308"/>
      <c r="AQ80" s="308"/>
      <c r="AR80" s="308"/>
      <c r="AS80" s="308"/>
      <c r="AT80" s="308"/>
      <c r="AU80" s="308"/>
      <c r="AV80" s="308"/>
      <c r="AW80" s="308"/>
      <c r="AX80" s="308"/>
      <c r="AY80" s="308"/>
      <c r="AZ80" s="308"/>
      <c r="BA80" s="292"/>
      <c r="BB80" s="307"/>
      <c r="BC80" s="308"/>
      <c r="BD80" s="308"/>
      <c r="BE80" s="308"/>
      <c r="BF80" s="308"/>
      <c r="BG80" s="307"/>
      <c r="BH80" s="387"/>
      <c r="BI80" s="387"/>
      <c r="BJ80" s="284"/>
      <c r="BK80" s="308"/>
      <c r="BL80" s="308"/>
      <c r="BM80" s="308"/>
      <c r="BN80" s="311"/>
      <c r="BO80" s="288">
        <f>COUNT(BP4:BP75)</f>
        <v>72</v>
      </c>
      <c r="BP80" s="308"/>
      <c r="BQ80" s="307"/>
      <c r="BR80" s="308"/>
      <c r="BS80" s="288">
        <f>COUNT(BU4:BU75)</f>
        <v>72</v>
      </c>
      <c r="BT80" s="308"/>
      <c r="BU80" s="308"/>
      <c r="BV80" s="308"/>
      <c r="BW80" s="291"/>
      <c r="BX80" s="307"/>
      <c r="BY80" s="288">
        <f>COUNT(BZ4:BZ75)</f>
        <v>25</v>
      </c>
      <c r="BZ80" s="308"/>
      <c r="CA80" s="308"/>
      <c r="CB80" s="307"/>
      <c r="CC80" s="291"/>
      <c r="CD80" s="288">
        <f>COUNT(CD4:CD75)</f>
        <v>48</v>
      </c>
      <c r="CE80" s="307"/>
      <c r="CF80" s="307"/>
      <c r="CG80" s="308"/>
      <c r="CH80" s="308"/>
      <c r="CI80" s="308"/>
      <c r="CJ80" s="308"/>
      <c r="CK80" s="308"/>
      <c r="CL80" s="308"/>
      <c r="CM80" s="308"/>
      <c r="CN80" s="308"/>
      <c r="CO80" s="308"/>
      <c r="CP80" s="308"/>
      <c r="CQ80" s="308"/>
      <c r="CR80" s="308"/>
      <c r="CS80" s="308"/>
      <c r="CT80" s="308"/>
      <c r="CU80" s="308"/>
      <c r="CV80" s="308"/>
      <c r="CW80" s="308"/>
      <c r="CX80" s="308"/>
      <c r="CY80" s="308"/>
      <c r="CZ80" s="308"/>
      <c r="DA80" s="308"/>
      <c r="DB80" s="308"/>
      <c r="DC80" s="308"/>
      <c r="DD80" s="308"/>
      <c r="DE80" s="308"/>
      <c r="DF80" s="308"/>
      <c r="DG80" s="308"/>
      <c r="DH80" s="308"/>
      <c r="DI80" s="308"/>
      <c r="DJ80" s="308"/>
      <c r="DK80" s="308"/>
      <c r="DL80" s="308"/>
      <c r="DM80" s="373"/>
    </row>
    <row r="81" spans="1:117" s="247" customFormat="1" ht="15.6" x14ac:dyDescent="0.35">
      <c r="A81" s="253" t="s">
        <v>564</v>
      </c>
      <c r="B81" s="264"/>
      <c r="C81" s="264"/>
      <c r="D81" s="264"/>
      <c r="E81" s="264"/>
      <c r="F81" s="264"/>
      <c r="G81" s="264"/>
      <c r="H81" s="264"/>
      <c r="I81" s="238"/>
      <c r="J81" s="239"/>
      <c r="K81" s="239"/>
      <c r="L81" s="239"/>
      <c r="M81" s="239"/>
      <c r="N81" s="239"/>
      <c r="O81" s="239"/>
      <c r="P81" s="239"/>
      <c r="Q81" s="239"/>
      <c r="R81" s="239"/>
      <c r="S81" s="239"/>
      <c r="T81" s="239"/>
      <c r="U81" s="307"/>
      <c r="V81" s="308"/>
      <c r="W81" s="308"/>
      <c r="X81" s="308"/>
      <c r="Y81" s="308"/>
      <c r="Z81" s="308"/>
      <c r="AA81" s="308"/>
      <c r="AB81" s="308"/>
      <c r="AC81" s="308"/>
      <c r="AD81" s="308"/>
      <c r="AE81" s="308"/>
      <c r="AF81" s="308"/>
      <c r="AG81" s="308"/>
      <c r="AH81" s="308"/>
      <c r="AI81" s="308"/>
      <c r="AJ81" s="308"/>
      <c r="AK81" s="308"/>
      <c r="AL81" s="308"/>
      <c r="AM81" s="308"/>
      <c r="AN81" s="308"/>
      <c r="AO81" s="308"/>
      <c r="AP81" s="308"/>
      <c r="AQ81" s="308"/>
      <c r="AR81" s="308"/>
      <c r="AS81" s="308"/>
      <c r="AT81" s="308"/>
      <c r="AU81" s="308"/>
      <c r="AV81" s="308"/>
      <c r="AW81" s="308"/>
      <c r="AX81" s="308"/>
      <c r="AY81" s="308"/>
      <c r="AZ81" s="308"/>
      <c r="BA81" s="292"/>
      <c r="BB81" s="307"/>
      <c r="BC81" s="308"/>
      <c r="BD81" s="308"/>
      <c r="BE81" s="308"/>
      <c r="BF81" s="308"/>
      <c r="BG81" s="307"/>
      <c r="BH81" s="387"/>
      <c r="BI81" s="387"/>
      <c r="BJ81" s="284"/>
      <c r="BK81" s="308"/>
      <c r="BL81" s="308"/>
      <c r="BM81" s="308"/>
      <c r="BN81" s="313"/>
      <c r="BO81" s="288">
        <f>SQRT(BO79/BO80)</f>
        <v>22.444426205763833</v>
      </c>
      <c r="BP81" s="308"/>
      <c r="BQ81" s="307"/>
      <c r="BR81" s="308"/>
      <c r="BS81" s="288">
        <f>SQRT(BS79/BS80)</f>
        <v>11.845417728078546</v>
      </c>
      <c r="BT81" s="308"/>
      <c r="BU81" s="308"/>
      <c r="BV81" s="308"/>
      <c r="BW81" s="314"/>
      <c r="BX81" s="307"/>
      <c r="BY81" s="291">
        <f>SQRT(BY79/BY80)</f>
        <v>0.3369675401564628</v>
      </c>
      <c r="BZ81" s="308"/>
      <c r="CA81" s="308"/>
      <c r="CB81" s="307"/>
      <c r="CC81" s="291"/>
      <c r="CD81" s="288">
        <f>SQRT(CD79/CD80)</f>
        <v>14.453337289471488</v>
      </c>
      <c r="CE81" s="307"/>
      <c r="CF81" s="307"/>
      <c r="CG81" s="308"/>
      <c r="CH81" s="308"/>
      <c r="CI81" s="308"/>
      <c r="CJ81" s="308"/>
      <c r="CK81" s="308"/>
      <c r="CL81" s="308"/>
      <c r="CM81" s="308"/>
      <c r="CN81" s="308"/>
      <c r="CO81" s="308"/>
      <c r="CP81" s="308"/>
      <c r="CQ81" s="308"/>
      <c r="CR81" s="308"/>
      <c r="CS81" s="308"/>
      <c r="CT81" s="308"/>
      <c r="CU81" s="308"/>
      <c r="CV81" s="308"/>
      <c r="CW81" s="308"/>
      <c r="CX81" s="308"/>
      <c r="CY81" s="308"/>
      <c r="CZ81" s="308"/>
      <c r="DA81" s="308"/>
      <c r="DB81" s="308"/>
      <c r="DC81" s="308"/>
      <c r="DD81" s="308"/>
      <c r="DE81" s="308"/>
      <c r="DF81" s="308"/>
      <c r="DG81" s="308"/>
      <c r="DH81" s="308"/>
      <c r="DI81" s="308"/>
      <c r="DJ81" s="308"/>
      <c r="DK81" s="308"/>
      <c r="DL81" s="308"/>
      <c r="DM81" s="373"/>
    </row>
    <row r="82" spans="1:117" x14ac:dyDescent="0.25">
      <c r="I82" s="234"/>
      <c r="J82" s="141"/>
      <c r="K82" s="141"/>
      <c r="L82" s="141"/>
      <c r="M82" s="141"/>
      <c r="N82" s="141"/>
      <c r="O82" s="141"/>
      <c r="P82" s="141"/>
      <c r="Q82" s="141"/>
      <c r="R82" s="141"/>
      <c r="S82" s="141"/>
      <c r="T82" s="141"/>
    </row>
    <row r="83" spans="1:117" s="246" customFormat="1" ht="15.6" x14ac:dyDescent="0.3">
      <c r="A83" s="324" t="s">
        <v>563</v>
      </c>
      <c r="B83" s="263"/>
      <c r="C83" s="263"/>
      <c r="D83" s="263"/>
      <c r="E83" s="263"/>
      <c r="F83" s="263"/>
      <c r="G83" s="263"/>
      <c r="H83" s="263"/>
      <c r="I83" s="236"/>
      <c r="J83" s="235"/>
      <c r="K83" s="235"/>
      <c r="L83" s="235"/>
      <c r="M83" s="235"/>
      <c r="N83" s="235"/>
      <c r="O83" s="235"/>
      <c r="P83" s="235"/>
      <c r="Q83" s="235"/>
      <c r="R83" s="235"/>
      <c r="S83" s="235"/>
      <c r="T83" s="235"/>
      <c r="U83" s="325"/>
      <c r="V83" s="326"/>
      <c r="W83" s="326"/>
      <c r="X83" s="326"/>
      <c r="Y83" s="326"/>
      <c r="Z83" s="326"/>
      <c r="AA83" s="326"/>
      <c r="AB83" s="326"/>
      <c r="AC83" s="326"/>
      <c r="AD83" s="326"/>
      <c r="AE83" s="326"/>
      <c r="AF83" s="326"/>
      <c r="AG83" s="326"/>
      <c r="AH83" s="326"/>
      <c r="AI83" s="326"/>
      <c r="AJ83" s="326"/>
      <c r="AK83" s="326"/>
      <c r="AL83" s="326"/>
      <c r="AM83" s="326"/>
      <c r="AN83" s="326"/>
      <c r="AO83" s="326"/>
      <c r="AP83" s="326"/>
      <c r="AQ83" s="326"/>
      <c r="AR83" s="326"/>
      <c r="AS83" s="326"/>
      <c r="AT83" s="326"/>
      <c r="AU83" s="326"/>
      <c r="AV83" s="326"/>
      <c r="AW83" s="326"/>
      <c r="AX83" s="326"/>
      <c r="AY83" s="326"/>
      <c r="AZ83" s="326"/>
      <c r="BA83" s="326"/>
      <c r="BB83" s="327"/>
      <c r="BC83" s="326"/>
      <c r="BD83" s="326"/>
      <c r="BE83" s="326"/>
      <c r="BF83" s="326"/>
      <c r="BG83" s="325"/>
      <c r="BH83" s="326"/>
      <c r="BI83" s="326"/>
      <c r="BJ83" s="328"/>
      <c r="BK83" s="328"/>
      <c r="BL83" s="328"/>
      <c r="BM83" s="328"/>
      <c r="BN83" s="327"/>
      <c r="BO83" s="326"/>
      <c r="BP83" s="326"/>
      <c r="BQ83" s="327"/>
      <c r="BR83" s="326"/>
      <c r="BS83" s="326"/>
      <c r="BT83" s="326"/>
      <c r="BU83" s="326"/>
      <c r="BV83" s="326"/>
      <c r="BW83" s="328"/>
      <c r="BX83" s="327"/>
      <c r="BY83" s="328"/>
      <c r="BZ83" s="328"/>
      <c r="CA83" s="328"/>
      <c r="CB83" s="327"/>
      <c r="CC83" s="326"/>
      <c r="CD83" s="326"/>
      <c r="CE83" s="325"/>
      <c r="CF83" s="325"/>
      <c r="CG83" s="326"/>
      <c r="CH83" s="326"/>
      <c r="CI83" s="326"/>
      <c r="CJ83" s="326"/>
      <c r="CK83" s="326"/>
      <c r="CL83" s="326"/>
      <c r="CM83" s="326"/>
      <c r="CN83" s="326"/>
      <c r="CO83" s="326"/>
      <c r="CP83" s="326"/>
      <c r="CQ83" s="326"/>
      <c r="CR83" s="326"/>
      <c r="CS83" s="326"/>
      <c r="CT83" s="326"/>
      <c r="CU83" s="326"/>
      <c r="CV83" s="326"/>
      <c r="CW83" s="326"/>
      <c r="CX83" s="326"/>
      <c r="CY83" s="326"/>
      <c r="CZ83" s="326"/>
      <c r="DA83" s="326"/>
      <c r="DB83" s="326"/>
      <c r="DC83" s="326"/>
      <c r="DD83" s="326"/>
      <c r="DE83" s="326"/>
      <c r="DF83" s="326"/>
      <c r="DG83" s="326"/>
      <c r="DH83" s="326"/>
      <c r="DI83" s="326"/>
      <c r="DJ83" s="326"/>
      <c r="DK83" s="326"/>
      <c r="DL83" s="326"/>
      <c r="DM83" s="371"/>
    </row>
    <row r="84" spans="1:117" x14ac:dyDescent="0.25">
      <c r="I84" s="234"/>
      <c r="J84" s="141"/>
      <c r="K84" s="141"/>
      <c r="L84" s="141"/>
      <c r="M84" s="141"/>
      <c r="N84" s="141"/>
      <c r="O84" s="141"/>
      <c r="P84" s="141"/>
      <c r="Q84" s="141"/>
      <c r="R84" s="141"/>
      <c r="S84" s="141"/>
      <c r="T84" s="141"/>
      <c r="U84" s="276" t="str">
        <f>IF(SUM(I84:T84)&lt;90," ",SUM(I84:T84))</f>
        <v xml:space="preserve"> </v>
      </c>
      <c r="V84" s="277" t="str">
        <f>IF(SUM(I84:T84)&lt;90," ",I84/stab.data!$U$7)</f>
        <v xml:space="preserve"> </v>
      </c>
      <c r="W84" s="277" t="str">
        <f>IF(SUM(I84:T84)&lt;90," ",J84/stab.data!$U$8)</f>
        <v xml:space="preserve"> </v>
      </c>
      <c r="X84" s="277" t="str">
        <f>IF(SUM(I84:T84)&lt;90," ",K84*2/stab.data!$U$9)</f>
        <v xml:space="preserve"> </v>
      </c>
      <c r="Y84" s="277" t="str">
        <f>IF(SUM(I84:T84)&lt;90," ",L84*2/stab.data!$U$10)</f>
        <v xml:space="preserve"> </v>
      </c>
      <c r="Z84" s="277" t="str">
        <f>IF(SUM(I84:T84)&lt;90," ",M84/stab.data!$U$11)</f>
        <v xml:space="preserve"> </v>
      </c>
      <c r="AA84" s="277" t="str">
        <f>IF(SUM(I84:T84)&lt;90," ",N84/stab.data!$U$12)</f>
        <v xml:space="preserve"> </v>
      </c>
      <c r="AB84" s="277" t="str">
        <f>IF(SUM(I84:T84)&lt;90," ",O84/stab.data!$U$13)</f>
        <v xml:space="preserve"> </v>
      </c>
      <c r="AC84" s="277" t="str">
        <f>IF(SUM(I84:T84)&lt;90," ",P84/stab.data!$U$14)</f>
        <v xml:space="preserve"> </v>
      </c>
      <c r="AD84" s="277" t="str">
        <f>IF(SUM(I84:T84)&lt;90," ",Q84*2/stab.data!$U$15)</f>
        <v xml:space="preserve"> </v>
      </c>
      <c r="AE84" s="277" t="str">
        <f>IF(SUM(I84:T84)&lt;90," ",R84*2/stab.data!$U$16)</f>
        <v xml:space="preserve"> </v>
      </c>
      <c r="AF84" s="277" t="str">
        <f>IF(SUM(I84:T84)&lt;90," ",S84/stab.data!$U$17)</f>
        <v xml:space="preserve"> </v>
      </c>
      <c r="AG84" s="277" t="str">
        <f>IF(SUM(I84:T84)&lt;90," ",T84/stab.data!$U$18)</f>
        <v xml:space="preserve"> </v>
      </c>
      <c r="AH84" s="277" t="str">
        <f>IF(SUM(I84:T84)&lt;90," ",SUM(V84:AB84))</f>
        <v xml:space="preserve"> </v>
      </c>
      <c r="AI84" s="277" t="str">
        <f>IF(SUM(I84:T84)&lt;90," ",AL84/SUM(AJ84:AS84))</f>
        <v xml:space="preserve"> </v>
      </c>
      <c r="AJ84" s="278" t="str">
        <f>IF(SUM(I84:T84)&lt;90," ",V84*13/$AH84)</f>
        <v xml:space="preserve"> </v>
      </c>
      <c r="AK84" s="278" t="str">
        <f>IF(SUM(I84:T84)&lt;90," ",W84*13/$AH84)</f>
        <v xml:space="preserve"> </v>
      </c>
      <c r="AL84" s="278" t="str">
        <f>IF(SUM(I84:T84)&lt;90," ",X84*13/$AH84)</f>
        <v xml:space="preserve"> </v>
      </c>
      <c r="AM84" s="278" t="str">
        <f>IF(SUM(I84:T84)&lt;90," ",Y84*13/$AH84)</f>
        <v xml:space="preserve"> </v>
      </c>
      <c r="AN84" s="278" t="str">
        <f>IF(SUM(I84:T84)&lt;90," ",Z84*13/$AH84)</f>
        <v xml:space="preserve"> </v>
      </c>
      <c r="AO84" s="278" t="str">
        <f>IF(SUM(I84:T84)&lt;90," ",AA84*13/$AH84)</f>
        <v xml:space="preserve"> </v>
      </c>
      <c r="AP84" s="278" t="str">
        <f>IF(SUM(I84:T84)&lt;90," ",AB84*13/$AH84)</f>
        <v xml:space="preserve"> </v>
      </c>
      <c r="AQ84" s="278" t="str">
        <f>IF(SUM(I84:T84)&lt;90," ",AC84*13/$AH84)</f>
        <v xml:space="preserve"> </v>
      </c>
      <c r="AR84" s="278" t="str">
        <f>IF(SUM(I84:T84)&lt;90," ",AD84*13/$AH84)</f>
        <v xml:space="preserve"> </v>
      </c>
      <c r="AS84" s="278" t="str">
        <f>IF(SUM(I84:T84)&lt;90," ",AE84*13/$AH84)</f>
        <v xml:space="preserve"> </v>
      </c>
      <c r="AT84" s="278" t="str">
        <f>IF(SUM(I84:T84)&lt;90," ",AF84*13/$AH84)</f>
        <v xml:space="preserve"> </v>
      </c>
      <c r="AU84" s="278" t="str">
        <f>IF(SUM(I84:T84)&lt;90," ",AG84*13/$AH84)</f>
        <v xml:space="preserve"> </v>
      </c>
      <c r="AV84" s="277" t="str">
        <f>IF(SUM(I84:T84)&lt;90," ",SUM(AJ84:AS84))</f>
        <v xml:space="preserve"> </v>
      </c>
      <c r="AW84" s="277" t="str">
        <f>IF(SUM(I84:T84)&lt;90," ",(2-AT84-AU84)*AH84*17/13/2)</f>
        <v xml:space="preserve"> </v>
      </c>
      <c r="AX84" s="277" t="str">
        <f>IF(SUM(I84:T84)&lt;90," ",CO84*AH84*stab.data!$U$20/13/2)</f>
        <v xml:space="preserve"> </v>
      </c>
      <c r="AY84" s="277" t="str">
        <f>IF(SUM(I84:T84)&lt;90," ",CQ84*AH84*stab.data!$U$11/13)</f>
        <v xml:space="preserve"> </v>
      </c>
      <c r="AZ84" s="277" t="str">
        <f>IF(SUM(I84:T84)&lt;90," ",-(S84*0.421070639014633+T84*0.225636758525372))</f>
        <v xml:space="preserve"> </v>
      </c>
      <c r="BA84" s="279" t="str">
        <f>IF(SUM(I84:T84)&lt;90," ",SUM(I84:T84)-M84+AW84+AX84+AY84+AZ84)</f>
        <v xml:space="preserve"> </v>
      </c>
      <c r="BB84" s="280" t="str">
        <f>IF(SUM(I84:T84)&lt;90," ",EXP('eq. coef.'!$C$104+'eq. coef.'!$C$105*'Amp-TB2 calc'!AJ84+'eq. coef.'!$C$106*'Amp-TB2 calc'!AK84+'eq. coef.'!$C$107*'Amp-TB2 calc'!AL84+'eq. coef.'!$C$108*'Amp-TB2 calc'!AN84+'eq. coef.'!$C$109*'Amp-TB2 calc'!AP84+'eq. coef.'!$C$110*'Amp-TB2 calc'!AQ84+'eq. coef.'!$C$111*'Amp-TB2 calc'!AR84+'eq. coef.'!$C$112*'Amp-TB2 calc'!AS84))</f>
        <v xml:space="preserve"> </v>
      </c>
      <c r="BC84" s="281" t="str">
        <f>IF(SUM(I84:T84)&lt;90," ",EXP('eq. coef.'!$C$176+'eq. coef.'!$C$177*'Amp-TB2 calc'!AJ84+'eq. coef.'!$C$178*'Amp-TB2 calc'!AK84+'eq. coef.'!$C$179*'Amp-TB2 calc'!AL84+'eq. coef.'!$C$180*'Amp-TB2 calc'!AN84+'eq. coef.'!$C$181*'Amp-TB2 calc'!AP84+'eq. coef.'!$C$182*'Amp-TB2 calc'!AQ84+'eq. coef.'!$C$183*'Amp-TB2 calc'!AR84+'eq. coef.'!$C$184*'Amp-TB2 calc'!AS84))</f>
        <v xml:space="preserve"> </v>
      </c>
      <c r="BD84" s="281" t="str">
        <f>IF(SUM(I84:T84)&lt;90," ",('eq. coef.'!$C$234+'eq. coef.'!$C$235*'Amp-TB2 calc'!AJ84+'eq. coef.'!$C$236*'Amp-TB2 calc'!AK84+'eq. coef.'!$C$237*'Amp-TB2 calc'!AL84+'eq. coef.'!$C$238*'Amp-TB2 calc'!AN84+'eq. coef.'!$C$239*'Amp-TB2 calc'!AP84+'eq. coef.'!$C$240*'Amp-TB2 calc'!AQ84+'eq. coef.'!$C$241*'Amp-TB2 calc'!AR84+'eq. coef.'!$C$242*'Amp-TB2 calc'!AS84))</f>
        <v xml:space="preserve"> </v>
      </c>
      <c r="BE84" s="281" t="str">
        <f>IF(SUM(I84:T84)&lt;90," ",('eq. coef.'!$C$270+'eq. coef.'!$C$271*'Amp-TB2 calc'!AJ84+'eq. coef.'!$C$272*'Amp-TB2 calc'!AK84+'eq. coef.'!$C$273*'Amp-TB2 calc'!AL84+'eq. coef.'!$C$274*'Amp-TB2 calc'!AN84+'eq. coef.'!$C$275*'Amp-TB2 calc'!AP84+'eq. coef.'!$C$276*'Amp-TB2 calc'!AQ84+'eq. coef.'!$C$277*'Amp-TB2 calc'!AR84+'eq. coef.'!$C$278*'Amp-TB2 calc'!AS84))</f>
        <v xml:space="preserve"> </v>
      </c>
      <c r="BF84" s="281" t="str">
        <f>IF(SUM(I84:T84)&lt;90," ",EXP('eq. coef.'!$C$328+'eq. coef.'!$C$329*'Amp-TB2 calc'!AJ84+'eq. coef.'!$C$330*'Amp-TB2 calc'!AK84+'eq. coef.'!$C$331*'Amp-TB2 calc'!AL84+'eq. coef.'!$C$332*'Amp-TB2 calc'!AN84+'eq. coef.'!$C$333*'Amp-TB2 calc'!AP84+'eq. coef.'!$C$334*'Amp-TB2 calc'!AQ84+'eq. coef.'!$C$335*'Amp-TB2 calc'!AR84+'eq. coef.'!$C$336*'Amp-TB2 calc'!AS84))</f>
        <v xml:space="preserve"> </v>
      </c>
      <c r="BG84" s="282" t="str">
        <f t="shared" ref="BG84:BG147" si="236">IF(SUM(I84:T84)&lt;90," ",IF(BA84&lt;98.5,"low Total",IF(BA84&gt;102,"high Total",IF(DG84&gt;46.5,"unbalanced",IF(CQ84&lt;0,"unbalanced",IF(DI84&lt;0.54,"low-Mg",IF(CU84&lt;1.5,"low-Ca",IF(CW84&lt;1.99,"low-B cations",IF(CU84&gt;2.05,"high-Ca",IF(DK84&gt;0.25,"high-Al#",IF(I84&lt;38.8-0.42,"low-SiO2",IF(I84&gt;49.8,"high-SiO2",IF(CI84&gt;0.06+0.06*0.2,"high-[4]Ti",IF(CL84&gt;0.57+0.57*0.074,"high-[6]Al",IF(CM84&gt;0.7+0.7*0.07,"high-[6]Ti",IF(CN84&gt;0.04+0.04*0.1,"high-Cr2O3",IF(CO84&gt;1.37+1.37*0.28,"high-Fe3+",IF(O84&lt;9.71-0.35,"low-MgO",IF(O84&gt;18.01+0.35,"high-MgO",IF(CQ84&gt;1.69+1.69*0.28,"high-Fe2+",IF(N84&gt;0.58+0.58*0.3,"high-MnO",IF(P84&gt;12.35+0.25,"high-CaO",IF(CY84&lt;0,"low-ANa",IF(CY84&gt;0.58+0.58*0.11,"high-ANa",IF(R84&lt;0,"low-K2O",IF(R84&gt;2.03+0.05,"high-K2O",IF(DA84&lt;0.03-0.03*0.3,"low-A(Na+K)",IF(DA84&gt;1,"high-A(Na+K)",IF(K84&lt;6.5,"low-Al2O3",IF(K84&gt;15.9+0.36,"high-Al2O3",IF(J84&lt;1.1-0.2,"low-TiO2",IF(M84&lt;5.85-0.44,"low-FeO",IF(M84&gt;16.92+0.44,"high-FeO",IF(Q84&lt;1.07-0.1,"low-Na2O",IF(Q84&gt;3.05+0.1,"high-Na2O","ok")))))))))))))))))))))))))))))))))))</f>
        <v xml:space="preserve"> </v>
      </c>
      <c r="BH84" s="385" t="str">
        <f>IF(SUM(I84:T84)&lt;90," ",IF(DI84&lt;0.54,"low-Mg",IF(CU84&lt;1.5,"low-Ca",IF(CW84&lt;1.99,"low-B cations",IF(CU84&gt;2.05,"high-Ca",IF(DK84&gt;0.24,"high-Al#",IF(I84&lt;39.2-0.42,"low-SiO2",IF(I84&gt;46.2+0.42,"high-SiO2",IF(CI84&gt;0.06+0.06*0.2,"high-[4]Ti",IF(CL84&gt;0.48+0.48*0.074,"high-[6]Al",IF(CM84&gt;0.66+0.66*0.07,"high-[6]Ti",IF(CN84&gt;0.04+0.04*0.1,"high-Cr2O3",IF(CO84&gt;1.25+1.25*0.28,"high-Fe3+",IF(O84&lt;9.71-0.35,"low-MgO",IF(O84&gt;16.7+0.35,"high-MgO",IF(CQ84&gt;1.69+1.69*0.28,"high-Fe2+",IF(N84&gt;0.32+0.32*0.3,"high-MnO",IF(P84&gt;12.35+0.25,"high-CaO",IF(CY84&lt;0.1,"low-ANa",IF(CY84&gt;0.57+0.57*0.11,"high-ANa",IF(R84&lt;0,"low-K2O",IF(R84&gt;1.3+0.05,"high-K2O",IF(DA84&lt;0.17-0.17*0.3,"low-A(Na+K)",IF(DA84&gt;0.9,"high-A(Na+K)",IF(K84&lt;8.5,"low-Al2O3",IF(K84&gt;14.6+0.4,"high-Al2O3",IF(J84&lt;1.3-0.2,"low-TiO2",IF(M84&lt;8.7-0.44,"low-FeO",IF(M84&gt;16.92+0.44,"high-FeO",IF(Q84&lt;1.6-0.1,"low-Na2O",IF(Q84&gt;2.65+0.1,"high-Na2O","ok")))))))))))))))))))))))))))))))</f>
        <v xml:space="preserve"> </v>
      </c>
      <c r="BI84" s="385" t="str">
        <f>IF(SUM(I84:T84)&lt;90," ",IF(DI84&lt;0.54,"low-Mg",IF(CU84&lt;1.5,"low-Ca",IF(CW84&lt;1.99,"low-B cations",IF(CU84&gt;2.05,"high-Ca",IF(DK84&gt;0.24,"high-Al#",IF(I84&lt;38.8-0.42,"low-SiO2",IF(I84&gt;47.9+0.42,"high-SiO2",IF(CI84&gt;0.06+0.06*0.2,"high-[4]Ti",IF(CL84&gt;0.55+0.55*0.074,"high-[6]Al",IF(CM84&gt;0.7+0.7*0.07,"high-[6]Ti",IF(CN84&gt;0.03+0.03*0.1,"high-Cr2O3",IF(CO84&gt;1.37+1.37*0.28,"high-Fe3+",IF(O84&lt;9.71-0.35,"low-MgO",IF(O84&gt;18+0.35,"high-MgO",IF(CQ84&gt;1.69+1.69*0.28,"high-Fe2+",IF(N84&gt;0.58+0.58*0.3,"high-MnO",IF(P84&gt;12.35+0.25,"high-CaO",IF(CY84&lt;0,"low-ANa",IF(CY84&gt;0.58+0.58*0.11,"high-ANa",IF(R84&lt;0,"low-K2O",IF(R84&gt;2+0.05,"high-K2O",IF(DA84&lt;0.07-0.07*0.3,"low-A(Na+K)",IF(DA84&gt;0.9,"high-A(Na+K)",IF(K84&lt;6.5,"low-Al2O3",IF(K84&gt;15.9+0.4,"high-Al2O3",IF(J84&lt;1.1-0.2,"low-TiO2",IF(M84&lt;5.9-0.44,"low-FeO",IF(M84&gt;16.92+0.44,"high-FeO",IF(Q84&lt;1.28-0.1,"low-Na2O",IF(Q84&gt;2.9+0.1,"high-Na2O","ok")))))))))))))))))))))))))))))))</f>
        <v xml:space="preserve"> </v>
      </c>
      <c r="BJ84" s="281" t="str">
        <f t="shared" ref="BJ84:BJ147" si="237">IF(SUM(I84:T84)&lt;90," ",ABS(BB84-BQ84)/(BB84+BQ84)*200)</f>
        <v xml:space="preserve"> </v>
      </c>
      <c r="BK84" s="283" t="str">
        <f>IF(SUM(I84:T84)&lt;90," ",(BB84-BF84)/BB84)</f>
        <v xml:space="preserve"> </v>
      </c>
      <c r="BL84" s="281" t="str">
        <f>IF(SUM(I84:T84)&lt;90," ",BE84-BC84)</f>
        <v xml:space="preserve"> </v>
      </c>
      <c r="BM84" s="284" t="str">
        <f t="shared" ref="BM84:BM147" si="238">IF(SUM(I84:T84)&lt;90," ",IF(BG84="low Total","WRONG",IF(BG84="high Total","WRONG",IF(BG84="unbalanced","WRONG",IF(BG84="low-Mg","WRONG",IF(BG84="low-Ca","WRONG",IF(BG84="high-Ca","WRONG",IF(BJ84&gt;60,"WRONG",IF(BG84="low-B cations","WRONG","OK")))))))))</f>
        <v xml:space="preserve"> </v>
      </c>
      <c r="BN84" s="285" t="str">
        <f>IF(SUM(I84:T84)&lt;90," ",'eq. coef.'!$C$360+'eq. coef.'!$C$361*'Amp-TB2 calc'!AJ84+'eq. coef.'!$C$362*'Amp-TB2 calc'!AK84+'eq. coef.'!$C$363*'Amp-TB2 calc'!AL84+'eq. coef.'!$C$364*'Amp-TB2 calc'!AN84+'eq. coef.'!$C$365*'Amp-TB2 calc'!AP84+'eq. coef.'!$C$366*'Amp-TB2 calc'!AQ84+'eq. coef.'!$C$367*'Amp-TB2 calc'!AR84+'eq. coef.'!$C$368*'Amp-TB2 calc'!AS84+'eq. coef.'!$C$369*LN(BQ84))</f>
        <v xml:space="preserve"> </v>
      </c>
      <c r="BO84" s="286" t="str">
        <f>IF(SUM(I84:T84)&lt;90," ",22)</f>
        <v xml:space="preserve"> </v>
      </c>
      <c r="BP84" s="333" t="str">
        <f t="shared" ref="BP84:BP147" si="239">IF(SUM(I84:T84)&lt;90," ",BO84^2)</f>
        <v xml:space="preserve"> </v>
      </c>
      <c r="BQ84" s="287" t="str">
        <f>IF(SUM(I84:T84)&lt;90," ",IF(BC84&lt;335,BC84,IF(BC84&lt;399,AVERAGE(BC84:BD84),IF(BD84&lt;415,BD84,IF(BE84&lt;470,BD84,IF(BK84&gt;0.22,AVERAGE(BD84:BE84),IF(BL84&gt;350,BF84,IF(BL84&gt;210,BE84,IF(BL84&lt;75,BD84,IF(BK84&lt;-0.2,AVERAGE(BC84:BD84),IF(BK84&gt;0.05,AVERAGE(BD84:BE84),BB84)))))))))))</f>
        <v xml:space="preserve"> </v>
      </c>
      <c r="BR84" s="281" t="str">
        <f t="shared" ref="BR84:BR147" si="240">IF(SUM(I84:T84)&lt;90," ",IF(BQ84=BB84,"P1a",IF(BQ84=BC84,"P1b",IF(BQ84=BD84,"P1c",IF(BQ84=BE84,"P1d",IF(BQ84=BF84,"P1e",IF(BQ84=AVERAGE(BC84:BD84),"P1b_c","P1c_d")))))))</f>
        <v xml:space="preserve"> </v>
      </c>
      <c r="BS84" s="283"/>
      <c r="BT84" s="283">
        <f>ABS(BS84)</f>
        <v>0</v>
      </c>
      <c r="BU84" s="283">
        <f>BS84^2</f>
        <v>0</v>
      </c>
      <c r="BV84" s="281" t="str">
        <f t="shared" ref="BV84:BV147" si="241">IF(SUM(I84:T84)&lt;90," ",BQ84*0.12)</f>
        <v xml:space="preserve"> </v>
      </c>
      <c r="BW84" s="288"/>
      <c r="BX84" s="289" t="str">
        <f>IF(SUM(I84:T84)&lt;90," ",'eq. coef.'!$B$1128*'Amp-TB2 calc'!CH84+'eq. coef.'!$B$1129*'Amp-TB2 calc'!CL84+'eq. coef.'!$B$1130*'Amp-TB2 calc'!CM84+'eq. coef.'!$B$1131*'Amp-TB2 calc'!CO84+'eq. coef.'!$B$1132*'Amp-TB2 calc'!CP84+'eq. coef.'!$B$1133*'Amp-TB2 calc'!CQ84+'eq. coef.'!$B$1134*'Amp-TB2 calc'!CR84+'eq. coef.'!$B$1135*'Amp-TB2 calc'!CU84+'eq. coef.'!$B$1135*'Amp-TB2 calc'!CY84+'eq. coef.'!$B$1137*'Amp-TB2 calc'!CZ84)</f>
        <v xml:space="preserve"> </v>
      </c>
      <c r="BY84" s="290" t="str">
        <f>IF(SUM(I84:T84)&lt;90," ",0.4)</f>
        <v xml:space="preserve"> </v>
      </c>
      <c r="BZ84" s="291"/>
      <c r="CA84" s="290" t="str">
        <f t="shared" ref="CA84:CA147" si="242">IF(SUM(I84:T84)&lt;90," ",-25018.7/(BN84+273.15) + 12.981 + 0.046*(BQ84*10- 1)/(BN84+273.15) + -0.5117*LN(BN84+273.15)+BX84)</f>
        <v xml:space="preserve"> </v>
      </c>
      <c r="CB84" s="289" t="str">
        <f>IF(SUM(I84:T84)&lt;90," ",EXP('eq. coef.'!$C$396+'eq. coef.'!$C$397*'Amp-TB2 calc'!AJ84+'eq. coef.'!$C$398*'Amp-TB2 calc'!AK84+'eq. coef.'!$C$399*'Amp-TB2 calc'!AL84+'eq. coef.'!$C$400*'Amp-TB2 calc'!AN84+'eq. coef.'!$C$401*'Amp-TB2 calc'!AP84+'eq. coef.'!$C$402*'Amp-TB2 calc'!AQ84+'eq. coef.'!$C$403*'Amp-TB2 calc'!AR84+'eq. coef.'!$C$404*'Amp-TB2 calc'!AS84+'eq. coef.'!$C$405*LN('Amp-TB2 calc'!BQ84)))</f>
        <v xml:space="preserve"> </v>
      </c>
      <c r="CC84" s="283" t="str">
        <f t="shared" ref="CC84:CC147" si="243">IF(SUM(I84:T84)&lt;90," ",CB84*0.17)</f>
        <v xml:space="preserve"> </v>
      </c>
      <c r="CD84" s="283"/>
      <c r="CE84" s="282" t="str">
        <f t="shared" ref="CE84:CE147" si="244">IF(SUM(I84:T84)&lt;90," ",IF(CZ84&gt;-0.1857*CH84 + 0.5569,"alkaline",IF(CZ84&gt;-0.0448*CH84 + 0.2793,"alkaline","calc-alkaline")))</f>
        <v xml:space="preserve"> </v>
      </c>
      <c r="CF84" s="282" t="str">
        <f t="shared" ref="CF84:CF147" si="245">IF(SUM(I84:T84)&lt;90," ",IF(CU84&lt;1.5,"low-Ca",IF(DI84&lt;0.5,"low-Mg",IF(CG84&gt;=6.5,"Mg-hornblende",IF(CM84&gt;0.5,"kaersutite",IF(DA84&lt;0.5,"Tschermakitic pargasite",IF(CO84&gt;CL84,"Mg-hastingsite","Pargasite")))))))</f>
        <v xml:space="preserve"> </v>
      </c>
      <c r="CG84" s="278" t="str">
        <f>IF(SUM(I84:T84)&lt;90," ",AJ84)</f>
        <v xml:space="preserve"> </v>
      </c>
      <c r="CH84" s="278" t="str">
        <f>IF(SUM(I84:T84)&lt;90," ",IF(AJ84+AL84&gt;8,8-AJ84,AL84))</f>
        <v xml:space="preserve"> </v>
      </c>
      <c r="CI84" s="278" t="str">
        <f t="shared" ref="CI84:CI147" si="246">IF(SUM(I84:T84)&lt;90," ",IF(CG84+CH84&lt;8,8-CG84-CH84,0))</f>
        <v xml:space="preserve"> </v>
      </c>
      <c r="CJ84" s="278" t="str">
        <f t="shared" ref="CJ84:CJ147" si="247">IF(SUM(I84:T84)&lt;90," ",SUM(CG84:CI84))</f>
        <v xml:space="preserve"> </v>
      </c>
      <c r="CK84" s="278"/>
      <c r="CL84" s="278" t="str">
        <f t="shared" ref="CL84:CL147" si="248">IF(SUM(I84:T84)&lt;90," ",AL84-CH84)</f>
        <v xml:space="preserve"> </v>
      </c>
      <c r="CM84" s="278" t="str">
        <f t="shared" ref="CM84:CM147" si="249">IF(SUM(I84:T84)&lt;90," ",AK84-CI84)</f>
        <v xml:space="preserve"> </v>
      </c>
      <c r="CN84" s="278" t="str">
        <f>IF(SUM(I84:T84)&lt;90," ",AM84)</f>
        <v xml:space="preserve"> </v>
      </c>
      <c r="CO84" s="278" t="str">
        <f t="shared" ref="CO84:CO147" si="250">IF(SUM(I84:T84)&lt;90," ",IF(DG84&gt;46,0,46-DG84))</f>
        <v xml:space="preserve"> </v>
      </c>
      <c r="CP84" s="278" t="str">
        <f>IF(SUM(I84:T84)&lt;90," ",AP84)</f>
        <v xml:space="preserve"> </v>
      </c>
      <c r="CQ84" s="278" t="str">
        <f t="shared" ref="CQ84:CQ147" si="251">IF(SUM(I84:T84)&lt;90," ",AN84-CO84)</f>
        <v xml:space="preserve"> </v>
      </c>
      <c r="CR84" s="278" t="str">
        <f>IF(SUM(I84:T84)&lt;90," ",AO84)</f>
        <v xml:space="preserve"> </v>
      </c>
      <c r="CS84" s="278" t="str">
        <f t="shared" ref="CS84:CS147" si="252">IF(SUM(I84:T84)&lt;90," ",SUM(CL84:CR84))</f>
        <v xml:space="preserve"> </v>
      </c>
      <c r="CT84" s="278"/>
      <c r="CU84" s="278" t="str">
        <f>IF(SUM(I84:T84)&lt;90," ",AQ84)</f>
        <v xml:space="preserve"> </v>
      </c>
      <c r="CV84" s="278" t="str">
        <f t="shared" ref="CV84:CV147" si="253">IF(SUM(I84:T84)&lt;90," ",IF(2-CU84&lt;=AR84,2-CU84,AR84))</f>
        <v xml:space="preserve"> </v>
      </c>
      <c r="CW84" s="278" t="str">
        <f t="shared" ref="CW84:CW147" si="254">IF(SUM(I84:T84)&lt;90," ",SUM(CU84:CV84))</f>
        <v xml:space="preserve"> </v>
      </c>
      <c r="CX84" s="278"/>
      <c r="CY84" s="278" t="str">
        <f t="shared" ref="CY84:CY147" si="255">IF(SUM(I84:T84)&lt;90," ",AR84-CV84)</f>
        <v xml:space="preserve"> </v>
      </c>
      <c r="CZ84" s="278" t="str">
        <f>IF(SUM(I84:T84)&lt;90," ",AS84)</f>
        <v xml:space="preserve"> </v>
      </c>
      <c r="DA84" s="278" t="str">
        <f t="shared" ref="DA84:DA147" si="256">IF(SUM(I84:T84)&lt;90," ",SUM(CY84:CZ84))</f>
        <v xml:space="preserve"> </v>
      </c>
      <c r="DB84" s="278"/>
      <c r="DC84" s="278" t="str">
        <f t="shared" ref="DC84:DC147" si="257">IF(SUM(I84:T84)&lt;90," ",2-DD84-DE84)</f>
        <v xml:space="preserve"> </v>
      </c>
      <c r="DD84" s="278" t="str">
        <f>IF(SUM(I84:T84)&lt;90," ",AT84)</f>
        <v xml:space="preserve"> </v>
      </c>
      <c r="DE84" s="278" t="str">
        <f>IF(SUM(I84:T84)&lt;90," ",AU84)</f>
        <v xml:space="preserve"> </v>
      </c>
      <c r="DF84" s="278" t="str">
        <f t="shared" ref="DF84:DF147" si="258">IF(SUM(I84:T84)&lt;90," ",SUM(DC84:DE84))</f>
        <v xml:space="preserve"> </v>
      </c>
      <c r="DG84" s="283" t="str">
        <f>IF(SUM(I84:T84)&lt;90," ",AJ84*4+AK84*4+AL84*3+AM84*3+AN84*2+AO84*2+AP84*2+AQ84*2+AR84+AS84)</f>
        <v xml:space="preserve"> </v>
      </c>
      <c r="DH84" s="283"/>
      <c r="DI84" s="277" t="str">
        <f t="shared" ref="DI84:DI147" si="259">IF(SUM(I84:T84)&lt;90," ",CP84/(CP84+CQ84))</f>
        <v xml:space="preserve"> </v>
      </c>
      <c r="DJ84" s="277" t="str">
        <f t="shared" ref="DJ84:DJ147" si="260">IF(SUM(I84:T84)&lt;90," ",CP84/(CP84+CO84+CQ84))</f>
        <v xml:space="preserve"> </v>
      </c>
      <c r="DK84" s="277" t="str">
        <f t="shared" ref="DK84:DK147" si="261">IF(SUM(I84:T84)&lt;90," ",CL84/(CL84+CH84))</f>
        <v xml:space="preserve"> </v>
      </c>
      <c r="DL84" s="278" t="str">
        <f t="shared" ref="DL84:DL147" si="262">IF(SUM(I84:T84)&lt;90," ",CL84+CH84)</f>
        <v xml:space="preserve"> </v>
      </c>
    </row>
    <row r="85" spans="1:117" x14ac:dyDescent="0.25">
      <c r="I85" s="234"/>
      <c r="J85" s="141"/>
      <c r="K85" s="141"/>
      <c r="L85" s="141"/>
      <c r="M85" s="141"/>
      <c r="N85" s="141"/>
      <c r="O85" s="141"/>
      <c r="P85" s="141"/>
      <c r="Q85" s="141"/>
      <c r="R85" s="141"/>
      <c r="S85" s="141"/>
      <c r="T85" s="141"/>
      <c r="U85" s="276" t="str">
        <f>IF(SUM(I85:T85)&lt;90," ",SUM(I85:T85))</f>
        <v xml:space="preserve"> </v>
      </c>
      <c r="V85" s="277" t="str">
        <f>IF(SUM(I85:T85)&lt;90," ",I85/stab.data!$U$7)</f>
        <v xml:space="preserve"> </v>
      </c>
      <c r="W85" s="277" t="str">
        <f>IF(SUM(I85:T85)&lt;90," ",J85/stab.data!$U$8)</f>
        <v xml:space="preserve"> </v>
      </c>
      <c r="X85" s="277" t="str">
        <f>IF(SUM(I85:T85)&lt;90," ",K85*2/stab.data!$U$9)</f>
        <v xml:space="preserve"> </v>
      </c>
      <c r="Y85" s="277" t="str">
        <f>IF(SUM(I85:T85)&lt;90," ",L85*2/stab.data!$U$10)</f>
        <v xml:space="preserve"> </v>
      </c>
      <c r="Z85" s="277" t="str">
        <f>IF(SUM(I85:T85)&lt;90," ",M85/stab.data!$U$11)</f>
        <v xml:space="preserve"> </v>
      </c>
      <c r="AA85" s="277" t="str">
        <f>IF(SUM(I85:T85)&lt;90," ",N85/stab.data!$U$12)</f>
        <v xml:space="preserve"> </v>
      </c>
      <c r="AB85" s="277" t="str">
        <f>IF(SUM(I85:T85)&lt;90," ",O85/stab.data!$U$13)</f>
        <v xml:space="preserve"> </v>
      </c>
      <c r="AC85" s="277" t="str">
        <f>IF(SUM(I85:T85)&lt;90," ",P85/stab.data!$U$14)</f>
        <v xml:space="preserve"> </v>
      </c>
      <c r="AD85" s="277" t="str">
        <f>IF(SUM(I85:T85)&lt;90," ",Q85*2/stab.data!$U$15)</f>
        <v xml:space="preserve"> </v>
      </c>
      <c r="AE85" s="277" t="str">
        <f>IF(SUM(I85:T85)&lt;90," ",R85*2/stab.data!$U$16)</f>
        <v xml:space="preserve"> </v>
      </c>
      <c r="AF85" s="277" t="str">
        <f>IF(SUM(I85:T85)&lt;90," ",S85/stab.data!$U$17)</f>
        <v xml:space="preserve"> </v>
      </c>
      <c r="AG85" s="277" t="str">
        <f>IF(SUM(I85:T85)&lt;90," ",T85/stab.data!$U$18)</f>
        <v xml:space="preserve"> </v>
      </c>
      <c r="AH85" s="277" t="str">
        <f>IF(SUM(I85:T85)&lt;90," ",SUM(V85:AB85))</f>
        <v xml:space="preserve"> </v>
      </c>
      <c r="AI85" s="277" t="str">
        <f>IF(SUM(I85:T85)&lt;90," ",AL85/SUM(AJ85:AS85))</f>
        <v xml:space="preserve"> </v>
      </c>
      <c r="AJ85" s="278" t="str">
        <f>IF(SUM(I85:T85)&lt;90," ",V85*13/$AH85)</f>
        <v xml:space="preserve"> </v>
      </c>
      <c r="AK85" s="278" t="str">
        <f>IF(SUM(I85:T85)&lt;90," ",W85*13/$AH85)</f>
        <v xml:space="preserve"> </v>
      </c>
      <c r="AL85" s="278" t="str">
        <f>IF(SUM(I85:T85)&lt;90," ",X85*13/$AH85)</f>
        <v xml:space="preserve"> </v>
      </c>
      <c r="AM85" s="278" t="str">
        <f>IF(SUM(I85:T85)&lt;90," ",Y85*13/$AH85)</f>
        <v xml:space="preserve"> </v>
      </c>
      <c r="AN85" s="278" t="str">
        <f>IF(SUM(I85:T85)&lt;90," ",Z85*13/$AH85)</f>
        <v xml:space="preserve"> </v>
      </c>
      <c r="AO85" s="278" t="str">
        <f>IF(SUM(I85:T85)&lt;90," ",AA85*13/$AH85)</f>
        <v xml:space="preserve"> </v>
      </c>
      <c r="AP85" s="278" t="str">
        <f>IF(SUM(I85:T85)&lt;90," ",AB85*13/$AH85)</f>
        <v xml:space="preserve"> </v>
      </c>
      <c r="AQ85" s="278" t="str">
        <f>IF(SUM(I85:T85)&lt;90," ",AC85*13/$AH85)</f>
        <v xml:space="preserve"> </v>
      </c>
      <c r="AR85" s="278" t="str">
        <f>IF(SUM(I85:T85)&lt;90," ",AD85*13/$AH85)</f>
        <v xml:space="preserve"> </v>
      </c>
      <c r="AS85" s="278" t="str">
        <f>IF(SUM(I85:T85)&lt;90," ",AE85*13/$AH85)</f>
        <v xml:space="preserve"> </v>
      </c>
      <c r="AT85" s="278" t="str">
        <f>IF(SUM(I85:T85)&lt;90," ",AF85*13/$AH85)</f>
        <v xml:space="preserve"> </v>
      </c>
      <c r="AU85" s="278" t="str">
        <f>IF(SUM(I85:T85)&lt;90," ",AG85*13/$AH85)</f>
        <v xml:space="preserve"> </v>
      </c>
      <c r="AV85" s="277" t="str">
        <f>IF(SUM(I85:T85)&lt;90," ",SUM(AJ85:AS85))</f>
        <v xml:space="preserve"> </v>
      </c>
      <c r="AW85" s="277" t="str">
        <f>IF(SUM(I85:T85)&lt;90," ",(2-AT85-AU85)*AH85*17/13/2)</f>
        <v xml:space="preserve"> </v>
      </c>
      <c r="AX85" s="277" t="str">
        <f>IF(SUM(I85:T85)&lt;90," ",CO85*AH85*stab.data!$U$20/13/2)</f>
        <v xml:space="preserve"> </v>
      </c>
      <c r="AY85" s="277" t="str">
        <f>IF(SUM(I85:T85)&lt;90," ",CQ85*AH85*stab.data!$U$11/13)</f>
        <v xml:space="preserve"> </v>
      </c>
      <c r="AZ85" s="277" t="str">
        <f>IF(SUM(I85:T85)&lt;90," ",-(S85*0.421070639014633+T85*0.225636758525372))</f>
        <v xml:space="preserve"> </v>
      </c>
      <c r="BA85" s="279" t="str">
        <f>IF(SUM(I85:T85)&lt;90," ",SUM(I85:T85)-M85+AW85+AX85+AY85+AZ85)</f>
        <v xml:space="preserve"> </v>
      </c>
      <c r="BB85" s="280" t="str">
        <f>IF(SUM(I85:T85)&lt;90," ",EXP('eq. coef.'!$C$104+'eq. coef.'!$C$105*'Amp-TB2 calc'!AJ85+'eq. coef.'!$C$106*'Amp-TB2 calc'!AK85+'eq. coef.'!$C$107*'Amp-TB2 calc'!AL85+'eq. coef.'!$C$108*'Amp-TB2 calc'!AN85+'eq. coef.'!$C$109*'Amp-TB2 calc'!AP85+'eq. coef.'!$C$110*'Amp-TB2 calc'!AQ85+'eq. coef.'!$C$111*'Amp-TB2 calc'!AR85+'eq. coef.'!$C$112*'Amp-TB2 calc'!AS85))</f>
        <v xml:space="preserve"> </v>
      </c>
      <c r="BC85" s="281" t="str">
        <f>IF(SUM(I85:T85)&lt;90," ",EXP('eq. coef.'!$C$176+'eq. coef.'!$C$177*'Amp-TB2 calc'!AJ85+'eq. coef.'!$C$178*'Amp-TB2 calc'!AK85+'eq. coef.'!$C$179*'Amp-TB2 calc'!AL85+'eq. coef.'!$C$180*'Amp-TB2 calc'!AN85+'eq. coef.'!$C$181*'Amp-TB2 calc'!AP85+'eq. coef.'!$C$182*'Amp-TB2 calc'!AQ85+'eq. coef.'!$C$183*'Amp-TB2 calc'!AR85+'eq. coef.'!$C$184*'Amp-TB2 calc'!AS85))</f>
        <v xml:space="preserve"> </v>
      </c>
      <c r="BD85" s="281" t="str">
        <f>IF(SUM(I85:T85)&lt;90," ",('eq. coef.'!$C$234+'eq. coef.'!$C$235*'Amp-TB2 calc'!AJ85+'eq. coef.'!$C$236*'Amp-TB2 calc'!AK85+'eq. coef.'!$C$237*'Amp-TB2 calc'!AL85+'eq. coef.'!$C$238*'Amp-TB2 calc'!AN85+'eq. coef.'!$C$239*'Amp-TB2 calc'!AP85+'eq. coef.'!$C$240*'Amp-TB2 calc'!AQ85+'eq. coef.'!$C$241*'Amp-TB2 calc'!AR85+'eq. coef.'!$C$242*'Amp-TB2 calc'!AS85))</f>
        <v xml:space="preserve"> </v>
      </c>
      <c r="BE85" s="281" t="str">
        <f>IF(SUM(I85:T85)&lt;90," ",('eq. coef.'!$C$270+'eq. coef.'!$C$271*'Amp-TB2 calc'!AJ85+'eq. coef.'!$C$272*'Amp-TB2 calc'!AK85+'eq. coef.'!$C$273*'Amp-TB2 calc'!AL85+'eq. coef.'!$C$274*'Amp-TB2 calc'!AN85+'eq. coef.'!$C$275*'Amp-TB2 calc'!AP85+'eq. coef.'!$C$276*'Amp-TB2 calc'!AQ85+'eq. coef.'!$C$277*'Amp-TB2 calc'!AR85+'eq. coef.'!$C$278*'Amp-TB2 calc'!AS85))</f>
        <v xml:space="preserve"> </v>
      </c>
      <c r="BF85" s="281" t="str">
        <f>IF(SUM(I85:T85)&lt;90," ",EXP('eq. coef.'!$C$328+'eq. coef.'!$C$329*'Amp-TB2 calc'!AJ85+'eq. coef.'!$C$330*'Amp-TB2 calc'!AK85+'eq. coef.'!$C$331*'Amp-TB2 calc'!AL85+'eq. coef.'!$C$332*'Amp-TB2 calc'!AN85+'eq. coef.'!$C$333*'Amp-TB2 calc'!AP85+'eq. coef.'!$C$334*'Amp-TB2 calc'!AQ85+'eq. coef.'!$C$335*'Amp-TB2 calc'!AR85+'eq. coef.'!$C$336*'Amp-TB2 calc'!AS85))</f>
        <v xml:space="preserve"> </v>
      </c>
      <c r="BG85" s="282" t="str">
        <f t="shared" si="236"/>
        <v xml:space="preserve"> </v>
      </c>
      <c r="BH85" s="385" t="str">
        <f t="shared" ref="BH85:BH148" si="263">IF(SUM(I85:T85)&lt;90," ",IF(DI85&lt;0.54,"low-Mg",IF(CU85&lt;1.5,"low-Ca",IF(CW85&lt;1.99,"low-B cations",IF(CU85&gt;2.05,"high-Ca",IF(DK85&gt;0.24,"high-Al#",IF(I85&lt;39.2-0.42,"low-SiO2",IF(I85&gt;46.2+0.42,"high-SiO2",IF(CI85&gt;0.06+0.06*0.2,"high-[4]Ti",IF(CL85&gt;0.48+0.48*0.074,"high-[6]Al",IF(CM85&gt;0.66+0.66*0.07,"high-[6]Ti",IF(CN85&gt;0.04+0.04*0.1,"high-Cr2O3",IF(CO85&gt;1.25+1.25*0.28,"high-Fe3+",IF(O85&lt;9.71-0.35,"low-MgO",IF(O85&gt;16.7+0.35,"high-MgO",IF(CQ85&gt;1.69+1.69*0.28,"high-Fe2+",IF(N85&gt;0.32+0.32*0.3,"high-MnO",IF(P85&gt;12.35+0.25,"high-CaO",IF(CY85&lt;0.1,"low-ANa",IF(CY85&gt;0.57+0.57*0.11,"high-ANa",IF(R85&lt;0,"low-K2O",IF(R85&gt;1.3+0.05,"high-K2O",IF(DA85&lt;0.17-0.17*0.3,"low-A(Na+K)",IF(DA85&gt;0.9,"high-A(Na+K)",IF(K85&lt;8.5,"low-Al2O3",IF(K85&gt;14.6+0.4,"high-Al2O3",IF(J85&lt;1.3-0.2,"low-TiO2",IF(M85&lt;8.7-0.44,"low-FeO",IF(M85&gt;16.92+0.44,"high-FeO",IF(Q85&lt;1.6-0.1,"low-Na2O",IF(Q85&gt;2.65+0.1,"high-Na2O","ok")))))))))))))))))))))))))))))))</f>
        <v xml:space="preserve"> </v>
      </c>
      <c r="BI85" s="385" t="str">
        <f t="shared" ref="BI85:BI148" si="264">IF(SUM(I85:T85)&lt;90," ",IF(DI85&lt;0.54,"low-Mg",IF(CU85&lt;1.5,"low-Ca",IF(CW85&lt;1.99,"low-B cations",IF(CU85&gt;2.05,"high-Ca",IF(DK85&gt;0.24,"high-Al#",IF(I85&lt;38.8-0.42,"low-SiO2",IF(I85&gt;47.9+0.42,"high-SiO2",IF(CI85&gt;0.06+0.06*0.2,"high-[4]Ti",IF(CL85&gt;0.55+0.55*0.074,"high-[6]Al",IF(CM85&gt;0.7+0.7*0.07,"high-[6]Ti",IF(CN85&gt;0.03+0.03*0.1,"high-Cr2O3",IF(CO85&gt;1.37+1.37*0.28,"high-Fe3+",IF(O85&lt;9.71-0.35,"low-MgO",IF(O85&gt;18+0.35,"high-MgO",IF(CQ85&gt;1.69+1.69*0.28,"high-Fe2+",IF(N85&gt;0.58+0.58*0.3,"high-MnO",IF(P85&gt;12.35+0.25,"high-CaO",IF(CY85&lt;0,"low-ANa",IF(CY85&gt;0.58+0.58*0.11,"high-ANa",IF(R85&lt;0,"low-K2O",IF(R85&gt;2+0.05,"high-K2O",IF(DA85&lt;0.07-0.07*0.3,"low-A(Na+K)",IF(DA85&gt;0.9,"high-A(Na+K)",IF(K85&lt;6.5,"low-Al2O3",IF(K85&gt;15.9+0.4,"high-Al2O3",IF(J85&lt;1.1-0.2,"low-TiO2",IF(M85&lt;5.9-0.44,"low-FeO",IF(M85&gt;16.92+0.44,"high-FeO",IF(Q85&lt;1.28-0.1,"low-Na2O",IF(Q85&gt;2.9+0.1,"high-Na2O","ok")))))))))))))))))))))))))))))))</f>
        <v xml:space="preserve"> </v>
      </c>
      <c r="BJ85" s="281" t="str">
        <f t="shared" si="237"/>
        <v xml:space="preserve"> </v>
      </c>
      <c r="BK85" s="283" t="str">
        <f>IF(SUM(I85:T85)&lt;90," ",(BB85-BF85)/BB85)</f>
        <v xml:space="preserve"> </v>
      </c>
      <c r="BL85" s="281" t="str">
        <f>IF(SUM(I85:T85)&lt;90," ",BE85-BC85)</f>
        <v xml:space="preserve"> </v>
      </c>
      <c r="BM85" s="284" t="str">
        <f t="shared" si="238"/>
        <v xml:space="preserve"> </v>
      </c>
      <c r="BN85" s="285" t="str">
        <f>IF(SUM(I85:T85)&lt;90," ",'eq. coef.'!$C$360+'eq. coef.'!$C$361*'Amp-TB2 calc'!AJ85+'eq. coef.'!$C$362*'Amp-TB2 calc'!AK85+'eq. coef.'!$C$363*'Amp-TB2 calc'!AL85+'eq. coef.'!$C$364*'Amp-TB2 calc'!AN85+'eq. coef.'!$C$365*'Amp-TB2 calc'!AP85+'eq. coef.'!$C$366*'Amp-TB2 calc'!AQ85+'eq. coef.'!$C$367*'Amp-TB2 calc'!AR85+'eq. coef.'!$C$368*'Amp-TB2 calc'!AS85+'eq. coef.'!$C$369*LN(BQ85))</f>
        <v xml:space="preserve"> </v>
      </c>
      <c r="BO85" s="286" t="str">
        <f>IF(SUM(I85:T85)&lt;90," ",22)</f>
        <v xml:space="preserve"> </v>
      </c>
      <c r="BP85" s="333" t="str">
        <f t="shared" si="239"/>
        <v xml:space="preserve"> </v>
      </c>
      <c r="BQ85" s="287" t="str">
        <f>IF(SUM(I85:T85)&lt;90," ",IF(BC85&lt;335,BC85,IF(BC85&lt;399,AVERAGE(BC85:BD85),IF(BD85&lt;415,BD85,IF(BE85&lt;470,BD85,IF(BK85&gt;0.22,AVERAGE(BD85:BE85),IF(BL85&gt;350,BF85,IF(BL85&gt;210,BE85,IF(BL85&lt;75,BD85,IF(BK85&lt;-0.2,AVERAGE(BC85:BD85),IF(BK85&gt;0.05,AVERAGE(BD85:BE85),BB85)))))))))))</f>
        <v xml:space="preserve"> </v>
      </c>
      <c r="BR85" s="281" t="str">
        <f t="shared" si="240"/>
        <v xml:space="preserve"> </v>
      </c>
      <c r="BS85" s="283"/>
      <c r="BT85" s="283">
        <f>ABS(BS85)</f>
        <v>0</v>
      </c>
      <c r="BU85" s="283">
        <f>BS85^2</f>
        <v>0</v>
      </c>
      <c r="BV85" s="281" t="str">
        <f t="shared" si="241"/>
        <v xml:space="preserve"> </v>
      </c>
      <c r="BW85" s="288"/>
      <c r="BX85" s="289" t="str">
        <f>IF(SUM(I85:T85)&lt;90," ",'eq. coef.'!$B$1128*'Amp-TB2 calc'!CH85+'eq. coef.'!$B$1129*'Amp-TB2 calc'!CL85+'eq. coef.'!$B$1130*'Amp-TB2 calc'!CM85+'eq. coef.'!$B$1131*'Amp-TB2 calc'!CO85+'eq. coef.'!$B$1132*'Amp-TB2 calc'!CP85+'eq. coef.'!$B$1133*'Amp-TB2 calc'!CQ85+'eq. coef.'!$B$1134*'Amp-TB2 calc'!CR85+'eq. coef.'!$B$1135*'Amp-TB2 calc'!CU85+'eq. coef.'!$B$1135*'Amp-TB2 calc'!CY85+'eq. coef.'!$B$1137*'Amp-TB2 calc'!CZ85)</f>
        <v xml:space="preserve"> </v>
      </c>
      <c r="BY85" s="290" t="str">
        <f>IF(SUM(I85:T85)&lt;90," ",0.4)</f>
        <v xml:space="preserve"> </v>
      </c>
      <c r="BZ85" s="291"/>
      <c r="CA85" s="290" t="str">
        <f t="shared" si="242"/>
        <v xml:space="preserve"> </v>
      </c>
      <c r="CB85" s="289" t="str">
        <f>IF(SUM(I85:T85)&lt;90," ",EXP('eq. coef.'!$C$396+'eq. coef.'!$C$397*'Amp-TB2 calc'!AJ85+'eq. coef.'!$C$398*'Amp-TB2 calc'!AK85+'eq. coef.'!$C$399*'Amp-TB2 calc'!AL85+'eq. coef.'!$C$400*'Amp-TB2 calc'!AN85+'eq. coef.'!$C$401*'Amp-TB2 calc'!AP85+'eq. coef.'!$C$402*'Amp-TB2 calc'!AQ85+'eq. coef.'!$C$403*'Amp-TB2 calc'!AR85+'eq. coef.'!$C$404*'Amp-TB2 calc'!AS85+'eq. coef.'!$C$405*LN('Amp-TB2 calc'!BQ85)))</f>
        <v xml:space="preserve"> </v>
      </c>
      <c r="CC85" s="283" t="str">
        <f t="shared" si="243"/>
        <v xml:space="preserve"> </v>
      </c>
      <c r="CD85" s="283"/>
      <c r="CE85" s="282" t="str">
        <f t="shared" si="244"/>
        <v xml:space="preserve"> </v>
      </c>
      <c r="CF85" s="282" t="str">
        <f t="shared" si="245"/>
        <v xml:space="preserve"> </v>
      </c>
      <c r="CG85" s="278" t="str">
        <f>IF(SUM(I85:T85)&lt;90," ",AJ85)</f>
        <v xml:space="preserve"> </v>
      </c>
      <c r="CH85" s="278" t="str">
        <f>IF(SUM(I85:T85)&lt;90," ",IF(AJ85+AL85&gt;8,8-AJ85,AL85))</f>
        <v xml:space="preserve"> </v>
      </c>
      <c r="CI85" s="278" t="str">
        <f t="shared" si="246"/>
        <v xml:space="preserve"> </v>
      </c>
      <c r="CJ85" s="278" t="str">
        <f t="shared" si="247"/>
        <v xml:space="preserve"> </v>
      </c>
      <c r="CK85" s="278"/>
      <c r="CL85" s="278" t="str">
        <f t="shared" si="248"/>
        <v xml:space="preserve"> </v>
      </c>
      <c r="CM85" s="278" t="str">
        <f t="shared" si="249"/>
        <v xml:space="preserve"> </v>
      </c>
      <c r="CN85" s="278" t="str">
        <f>IF(SUM(I85:T85)&lt;90," ",AM85)</f>
        <v xml:space="preserve"> </v>
      </c>
      <c r="CO85" s="278" t="str">
        <f t="shared" si="250"/>
        <v xml:space="preserve"> </v>
      </c>
      <c r="CP85" s="278" t="str">
        <f>IF(SUM(I85:T85)&lt;90," ",AP85)</f>
        <v xml:space="preserve"> </v>
      </c>
      <c r="CQ85" s="278" t="str">
        <f t="shared" si="251"/>
        <v xml:space="preserve"> </v>
      </c>
      <c r="CR85" s="278" t="str">
        <f>IF(SUM(I85:T85)&lt;90," ",AO85)</f>
        <v xml:space="preserve"> </v>
      </c>
      <c r="CS85" s="278" t="str">
        <f t="shared" si="252"/>
        <v xml:space="preserve"> </v>
      </c>
      <c r="CT85" s="278"/>
      <c r="CU85" s="278" t="str">
        <f>IF(SUM(I85:T85)&lt;90," ",AQ85)</f>
        <v xml:space="preserve"> </v>
      </c>
      <c r="CV85" s="278" t="str">
        <f t="shared" si="253"/>
        <v xml:space="preserve"> </v>
      </c>
      <c r="CW85" s="278" t="str">
        <f t="shared" si="254"/>
        <v xml:space="preserve"> </v>
      </c>
      <c r="CX85" s="278"/>
      <c r="CY85" s="278" t="str">
        <f t="shared" si="255"/>
        <v xml:space="preserve"> </v>
      </c>
      <c r="CZ85" s="278" t="str">
        <f>IF(SUM(I85:T85)&lt;90," ",AS85)</f>
        <v xml:space="preserve"> </v>
      </c>
      <c r="DA85" s="278" t="str">
        <f t="shared" si="256"/>
        <v xml:space="preserve"> </v>
      </c>
      <c r="DB85" s="278"/>
      <c r="DC85" s="278" t="str">
        <f t="shared" si="257"/>
        <v xml:space="preserve"> </v>
      </c>
      <c r="DD85" s="278" t="str">
        <f>IF(SUM(I85:T85)&lt;90," ",AT85)</f>
        <v xml:space="preserve"> </v>
      </c>
      <c r="DE85" s="278" t="str">
        <f>IF(SUM(I85:T85)&lt;90," ",AU85)</f>
        <v xml:space="preserve"> </v>
      </c>
      <c r="DF85" s="278" t="str">
        <f t="shared" si="258"/>
        <v xml:space="preserve"> </v>
      </c>
      <c r="DG85" s="283" t="str">
        <f t="shared" ref="DG85:DG148" si="265">IF(SUM(I85:T85)&lt;90," ",AJ85*4+AK85*4+AL85*3+AM85*3+AN85*2+AO85*2+AP85*2+AQ85*2+AR85+AS85)</f>
        <v xml:space="preserve"> </v>
      </c>
      <c r="DH85" s="283"/>
      <c r="DI85" s="277" t="str">
        <f t="shared" si="259"/>
        <v xml:space="preserve"> </v>
      </c>
      <c r="DJ85" s="277" t="str">
        <f t="shared" si="260"/>
        <v xml:space="preserve"> </v>
      </c>
      <c r="DK85" s="277" t="str">
        <f t="shared" si="261"/>
        <v xml:space="preserve"> </v>
      </c>
      <c r="DL85" s="278" t="str">
        <f t="shared" si="262"/>
        <v xml:space="preserve"> </v>
      </c>
    </row>
    <row r="86" spans="1:117" x14ac:dyDescent="0.25">
      <c r="I86" s="234"/>
      <c r="J86" s="141"/>
      <c r="K86" s="141"/>
      <c r="L86" s="141"/>
      <c r="M86" s="141"/>
      <c r="N86" s="141"/>
      <c r="O86" s="141"/>
      <c r="P86" s="141"/>
      <c r="Q86" s="141"/>
      <c r="R86" s="141"/>
      <c r="S86" s="141"/>
      <c r="T86" s="141"/>
      <c r="U86" s="276" t="str">
        <f t="shared" ref="U86:U149" si="266">IF(SUM(I86:T86)&lt;90," ",SUM(I86:T86))</f>
        <v xml:space="preserve"> </v>
      </c>
      <c r="V86" s="277" t="str">
        <f>IF(SUM(I86:T86)&lt;90," ",I86/stab.data!$U$7)</f>
        <v xml:space="preserve"> </v>
      </c>
      <c r="W86" s="277" t="str">
        <f>IF(SUM(I86:T86)&lt;90," ",J86/stab.data!$U$8)</f>
        <v xml:space="preserve"> </v>
      </c>
      <c r="X86" s="277" t="str">
        <f>IF(SUM(I86:T86)&lt;90," ",K86*2/stab.data!$U$9)</f>
        <v xml:space="preserve"> </v>
      </c>
      <c r="Y86" s="277" t="str">
        <f>IF(SUM(I86:T86)&lt;90," ",L86*2/stab.data!$U$10)</f>
        <v xml:space="preserve"> </v>
      </c>
      <c r="Z86" s="277" t="str">
        <f>IF(SUM(I86:T86)&lt;90," ",M86/stab.data!$U$11)</f>
        <v xml:space="preserve"> </v>
      </c>
      <c r="AA86" s="277" t="str">
        <f>IF(SUM(I86:T86)&lt;90," ",N86/stab.data!$U$12)</f>
        <v xml:space="preserve"> </v>
      </c>
      <c r="AB86" s="277" t="str">
        <f>IF(SUM(I86:T86)&lt;90," ",O86/stab.data!$U$13)</f>
        <v xml:space="preserve"> </v>
      </c>
      <c r="AC86" s="277" t="str">
        <f>IF(SUM(I86:T86)&lt;90," ",P86/stab.data!$U$14)</f>
        <v xml:space="preserve"> </v>
      </c>
      <c r="AD86" s="277" t="str">
        <f>IF(SUM(I86:T86)&lt;90," ",Q86*2/stab.data!$U$15)</f>
        <v xml:space="preserve"> </v>
      </c>
      <c r="AE86" s="277" t="str">
        <f>IF(SUM(I86:T86)&lt;90," ",R86*2/stab.data!$U$16)</f>
        <v xml:space="preserve"> </v>
      </c>
      <c r="AF86" s="277" t="str">
        <f>IF(SUM(I86:T86)&lt;90," ",S86/stab.data!$U$17)</f>
        <v xml:space="preserve"> </v>
      </c>
      <c r="AG86" s="277" t="str">
        <f>IF(SUM(I86:T86)&lt;90," ",T86/stab.data!$U$18)</f>
        <v xml:space="preserve"> </v>
      </c>
      <c r="AH86" s="277" t="str">
        <f t="shared" ref="AH86:AH149" si="267">IF(SUM(I86:T86)&lt;90," ",SUM(V86:AB86))</f>
        <v xml:space="preserve"> </v>
      </c>
      <c r="AI86" s="277" t="str">
        <f t="shared" ref="AI86:AI149" si="268">IF(SUM(I86:T86)&lt;90," ",AL86/SUM(AJ86:AS86))</f>
        <v xml:space="preserve"> </v>
      </c>
      <c r="AJ86" s="278" t="str">
        <f t="shared" ref="AJ86:AJ149" si="269">IF(SUM(I86:T86)&lt;90," ",V86*13/$AH86)</f>
        <v xml:space="preserve"> </v>
      </c>
      <c r="AK86" s="278" t="str">
        <f t="shared" ref="AK86:AK149" si="270">IF(SUM(I86:T86)&lt;90," ",W86*13/$AH86)</f>
        <v xml:space="preserve"> </v>
      </c>
      <c r="AL86" s="278" t="str">
        <f t="shared" ref="AL86:AL149" si="271">IF(SUM(I86:T86)&lt;90," ",X86*13/$AH86)</f>
        <v xml:space="preserve"> </v>
      </c>
      <c r="AM86" s="278" t="str">
        <f t="shared" ref="AM86:AM149" si="272">IF(SUM(I86:T86)&lt;90," ",Y86*13/$AH86)</f>
        <v xml:space="preserve"> </v>
      </c>
      <c r="AN86" s="278" t="str">
        <f t="shared" ref="AN86:AN149" si="273">IF(SUM(I86:T86)&lt;90," ",Z86*13/$AH86)</f>
        <v xml:space="preserve"> </v>
      </c>
      <c r="AO86" s="278" t="str">
        <f t="shared" ref="AO86:AO149" si="274">IF(SUM(I86:T86)&lt;90," ",AA86*13/$AH86)</f>
        <v xml:space="preserve"> </v>
      </c>
      <c r="AP86" s="278" t="str">
        <f t="shared" ref="AP86:AP149" si="275">IF(SUM(I86:T86)&lt;90," ",AB86*13/$AH86)</f>
        <v xml:space="preserve"> </v>
      </c>
      <c r="AQ86" s="278" t="str">
        <f t="shared" ref="AQ86:AQ149" si="276">IF(SUM(I86:T86)&lt;90," ",AC86*13/$AH86)</f>
        <v xml:space="preserve"> </v>
      </c>
      <c r="AR86" s="278" t="str">
        <f t="shared" ref="AR86:AR149" si="277">IF(SUM(I86:T86)&lt;90," ",AD86*13/$AH86)</f>
        <v xml:space="preserve"> </v>
      </c>
      <c r="AS86" s="278" t="str">
        <f t="shared" ref="AS86:AS149" si="278">IF(SUM(I86:T86)&lt;90," ",AE86*13/$AH86)</f>
        <v xml:space="preserve"> </v>
      </c>
      <c r="AT86" s="278" t="str">
        <f t="shared" ref="AT86:AT149" si="279">IF(SUM(I86:T86)&lt;90," ",AF86*13/$AH86)</f>
        <v xml:space="preserve"> </v>
      </c>
      <c r="AU86" s="278" t="str">
        <f t="shared" ref="AU86:AU149" si="280">IF(SUM(I86:T86)&lt;90," ",AG86*13/$AH86)</f>
        <v xml:space="preserve"> </v>
      </c>
      <c r="AV86" s="277" t="str">
        <f t="shared" ref="AV86:AV149" si="281">IF(SUM(I86:T86)&lt;90," ",SUM(AJ86:AS86))</f>
        <v xml:space="preserve"> </v>
      </c>
      <c r="AW86" s="277" t="str">
        <f t="shared" ref="AW86:AW149" si="282">IF(SUM(I86:T86)&lt;90," ",(2-AT86-AU86)*AH86*17/13/2)</f>
        <v xml:space="preserve"> </v>
      </c>
      <c r="AX86" s="277" t="str">
        <f>IF(SUM(I86:T86)&lt;90," ",CO86*AH86*stab.data!$U$20/13/2)</f>
        <v xml:space="preserve"> </v>
      </c>
      <c r="AY86" s="277" t="str">
        <f>IF(SUM(I86:T86)&lt;90," ",CQ86*AH86*stab.data!$U$11/13)</f>
        <v xml:space="preserve"> </v>
      </c>
      <c r="AZ86" s="277" t="str">
        <f t="shared" ref="AZ86:AZ149" si="283">IF(SUM(I86:T86)&lt;90," ",-(S86*0.421070639014633+T86*0.225636758525372))</f>
        <v xml:space="preserve"> </v>
      </c>
      <c r="BA86" s="279" t="str">
        <f t="shared" ref="BA86:BA149" si="284">IF(SUM(I86:T86)&lt;90," ",SUM(I86:T86)-M86+AW86+AX86+AY86+AZ86)</f>
        <v xml:space="preserve"> </v>
      </c>
      <c r="BB86" s="280" t="str">
        <f>IF(SUM(I86:T86)&lt;90," ",EXP('eq. coef.'!$C$104+'eq. coef.'!$C$105*'Amp-TB2 calc'!AJ86+'eq. coef.'!$C$106*'Amp-TB2 calc'!AK86+'eq. coef.'!$C$107*'Amp-TB2 calc'!AL86+'eq. coef.'!$C$108*'Amp-TB2 calc'!AN86+'eq. coef.'!$C$109*'Amp-TB2 calc'!AP86+'eq. coef.'!$C$110*'Amp-TB2 calc'!AQ86+'eq. coef.'!$C$111*'Amp-TB2 calc'!AR86+'eq. coef.'!$C$112*'Amp-TB2 calc'!AS86))</f>
        <v xml:space="preserve"> </v>
      </c>
      <c r="BC86" s="281" t="str">
        <f>IF(SUM(I86:T86)&lt;90," ",EXP('eq. coef.'!$C$176+'eq. coef.'!$C$177*'Amp-TB2 calc'!AJ86+'eq. coef.'!$C$178*'Amp-TB2 calc'!AK86+'eq. coef.'!$C$179*'Amp-TB2 calc'!AL86+'eq. coef.'!$C$180*'Amp-TB2 calc'!AN86+'eq. coef.'!$C$181*'Amp-TB2 calc'!AP86+'eq. coef.'!$C$182*'Amp-TB2 calc'!AQ86+'eq. coef.'!$C$183*'Amp-TB2 calc'!AR86+'eq. coef.'!$C$184*'Amp-TB2 calc'!AS86))</f>
        <v xml:space="preserve"> </v>
      </c>
      <c r="BD86" s="281" t="str">
        <f>IF(SUM(I86:T86)&lt;90," ",('eq. coef.'!$C$234+'eq. coef.'!$C$235*'Amp-TB2 calc'!AJ86+'eq. coef.'!$C$236*'Amp-TB2 calc'!AK86+'eq. coef.'!$C$237*'Amp-TB2 calc'!AL86+'eq. coef.'!$C$238*'Amp-TB2 calc'!AN86+'eq. coef.'!$C$239*'Amp-TB2 calc'!AP86+'eq. coef.'!$C$240*'Amp-TB2 calc'!AQ86+'eq. coef.'!$C$241*'Amp-TB2 calc'!AR86+'eq. coef.'!$C$242*'Amp-TB2 calc'!AS86))</f>
        <v xml:space="preserve"> </v>
      </c>
      <c r="BE86" s="281" t="str">
        <f>IF(SUM(I86:T86)&lt;90," ",('eq. coef.'!$C$270+'eq. coef.'!$C$271*'Amp-TB2 calc'!AJ86+'eq. coef.'!$C$272*'Amp-TB2 calc'!AK86+'eq. coef.'!$C$273*'Amp-TB2 calc'!AL86+'eq. coef.'!$C$274*'Amp-TB2 calc'!AN86+'eq. coef.'!$C$275*'Amp-TB2 calc'!AP86+'eq. coef.'!$C$276*'Amp-TB2 calc'!AQ86+'eq. coef.'!$C$277*'Amp-TB2 calc'!AR86+'eq. coef.'!$C$278*'Amp-TB2 calc'!AS86))</f>
        <v xml:space="preserve"> </v>
      </c>
      <c r="BF86" s="281" t="str">
        <f>IF(SUM(I86:T86)&lt;90," ",EXP('eq. coef.'!$C$328+'eq. coef.'!$C$329*'Amp-TB2 calc'!AJ86+'eq. coef.'!$C$330*'Amp-TB2 calc'!AK86+'eq. coef.'!$C$331*'Amp-TB2 calc'!AL86+'eq. coef.'!$C$332*'Amp-TB2 calc'!AN86+'eq. coef.'!$C$333*'Amp-TB2 calc'!AP86+'eq. coef.'!$C$334*'Amp-TB2 calc'!AQ86+'eq. coef.'!$C$335*'Amp-TB2 calc'!AR86+'eq. coef.'!$C$336*'Amp-TB2 calc'!AS86))</f>
        <v xml:space="preserve"> </v>
      </c>
      <c r="BG86" s="282" t="str">
        <f t="shared" si="236"/>
        <v xml:space="preserve"> </v>
      </c>
      <c r="BH86" s="385" t="str">
        <f t="shared" si="263"/>
        <v xml:space="preserve"> </v>
      </c>
      <c r="BI86" s="385" t="str">
        <f t="shared" si="264"/>
        <v xml:space="preserve"> </v>
      </c>
      <c r="BJ86" s="281" t="str">
        <f t="shared" si="237"/>
        <v xml:space="preserve"> </v>
      </c>
      <c r="BK86" s="283" t="str">
        <f t="shared" ref="BK86:BK149" si="285">IF(SUM(I86:T86)&lt;90," ",(BB86-BF86)/BB86)</f>
        <v xml:space="preserve"> </v>
      </c>
      <c r="BL86" s="281" t="str">
        <f t="shared" ref="BL86:BL149" si="286">IF(SUM(I86:T86)&lt;90," ",BE86-BC86)</f>
        <v xml:space="preserve"> </v>
      </c>
      <c r="BM86" s="284" t="str">
        <f t="shared" si="238"/>
        <v xml:space="preserve"> </v>
      </c>
      <c r="BN86" s="285" t="str">
        <f>IF(SUM(I86:T86)&lt;90," ",'eq. coef.'!$C$360+'eq. coef.'!$C$361*'Amp-TB2 calc'!AJ86+'eq. coef.'!$C$362*'Amp-TB2 calc'!AK86+'eq. coef.'!$C$363*'Amp-TB2 calc'!AL86+'eq. coef.'!$C$364*'Amp-TB2 calc'!AN86+'eq. coef.'!$C$365*'Amp-TB2 calc'!AP86+'eq. coef.'!$C$366*'Amp-TB2 calc'!AQ86+'eq. coef.'!$C$367*'Amp-TB2 calc'!AR86+'eq. coef.'!$C$368*'Amp-TB2 calc'!AS86+'eq. coef.'!$C$369*LN(BQ86))</f>
        <v xml:space="preserve"> </v>
      </c>
      <c r="BO86" s="286" t="str">
        <f t="shared" ref="BO86:BO149" si="287">IF(SUM(I86:T86)&lt;90," ",22)</f>
        <v xml:space="preserve"> </v>
      </c>
      <c r="BP86" s="333" t="str">
        <f t="shared" si="239"/>
        <v xml:space="preserve"> </v>
      </c>
      <c r="BQ86" s="287" t="str">
        <f t="shared" ref="BQ86:BQ149" si="288">IF(SUM(I86:T86)&lt;90," ",IF(BC86&lt;335,BC86,IF(BC86&lt;399,AVERAGE(BC86:BD86),IF(BD86&lt;415,BD86,IF(BE86&lt;470,BD86,IF(BK86&gt;0.22,AVERAGE(BD86:BE86),IF(BL86&gt;350,BF86,IF(BL86&gt;210,BE86,IF(BL86&lt;75,BD86,IF(BK86&lt;-0.2,AVERAGE(BC86:BD86),IF(BK86&gt;0.05,AVERAGE(BD86:BE86),BB86)))))))))))</f>
        <v xml:space="preserve"> </v>
      </c>
      <c r="BR86" s="281" t="str">
        <f t="shared" si="240"/>
        <v xml:space="preserve"> </v>
      </c>
      <c r="BS86" s="283"/>
      <c r="BT86" s="283">
        <f t="shared" ref="BT86:BT149" si="289">ABS(BS86)</f>
        <v>0</v>
      </c>
      <c r="BU86" s="283">
        <f t="shared" ref="BU86:BU149" si="290">BS86^2</f>
        <v>0</v>
      </c>
      <c r="BV86" s="281" t="str">
        <f t="shared" si="241"/>
        <v xml:space="preserve"> </v>
      </c>
      <c r="BW86" s="288"/>
      <c r="BX86" s="289" t="str">
        <f>IF(SUM(I86:T86)&lt;90," ",'eq. coef.'!$B$1128*'Amp-TB2 calc'!CH86+'eq. coef.'!$B$1129*'Amp-TB2 calc'!CL86+'eq. coef.'!$B$1130*'Amp-TB2 calc'!CM86+'eq. coef.'!$B$1131*'Amp-TB2 calc'!CO86+'eq. coef.'!$B$1132*'Amp-TB2 calc'!CP86+'eq. coef.'!$B$1133*'Amp-TB2 calc'!CQ86+'eq. coef.'!$B$1134*'Amp-TB2 calc'!CR86+'eq. coef.'!$B$1135*'Amp-TB2 calc'!CU86+'eq. coef.'!$B$1135*'Amp-TB2 calc'!CY86+'eq. coef.'!$B$1137*'Amp-TB2 calc'!CZ86)</f>
        <v xml:space="preserve"> </v>
      </c>
      <c r="BY86" s="290" t="str">
        <f t="shared" ref="BY86:BY149" si="291">IF(SUM(I86:T86)&lt;90," ",0.4)</f>
        <v xml:space="preserve"> </v>
      </c>
      <c r="BZ86" s="291"/>
      <c r="CA86" s="290" t="str">
        <f t="shared" si="242"/>
        <v xml:space="preserve"> </v>
      </c>
      <c r="CB86" s="289" t="str">
        <f>IF(SUM(I86:T86)&lt;90," ",EXP('eq. coef.'!$C$396+'eq. coef.'!$C$397*'Amp-TB2 calc'!AJ86+'eq. coef.'!$C$398*'Amp-TB2 calc'!AK86+'eq. coef.'!$C$399*'Amp-TB2 calc'!AL86+'eq. coef.'!$C$400*'Amp-TB2 calc'!AN86+'eq. coef.'!$C$401*'Amp-TB2 calc'!AP86+'eq. coef.'!$C$402*'Amp-TB2 calc'!AQ86+'eq. coef.'!$C$403*'Amp-TB2 calc'!AR86+'eq. coef.'!$C$404*'Amp-TB2 calc'!AS86+'eq. coef.'!$C$405*LN('Amp-TB2 calc'!BQ86)))</f>
        <v xml:space="preserve"> </v>
      </c>
      <c r="CC86" s="283" t="str">
        <f t="shared" si="243"/>
        <v xml:space="preserve"> </v>
      </c>
      <c r="CD86" s="283"/>
      <c r="CE86" s="282" t="str">
        <f t="shared" si="244"/>
        <v xml:space="preserve"> </v>
      </c>
      <c r="CF86" s="282" t="str">
        <f t="shared" si="245"/>
        <v xml:space="preserve"> </v>
      </c>
      <c r="CG86" s="278" t="str">
        <f t="shared" ref="CG86:CG149" si="292">IF(SUM(I86:T86)&lt;90," ",AJ86)</f>
        <v xml:space="preserve"> </v>
      </c>
      <c r="CH86" s="278" t="str">
        <f t="shared" ref="CH86:CH149" si="293">IF(SUM(I86:T86)&lt;90," ",IF(AJ86+AL86&gt;8,8-AJ86,AL86))</f>
        <v xml:space="preserve"> </v>
      </c>
      <c r="CI86" s="278" t="str">
        <f t="shared" si="246"/>
        <v xml:space="preserve"> </v>
      </c>
      <c r="CJ86" s="278" t="str">
        <f t="shared" si="247"/>
        <v xml:space="preserve"> </v>
      </c>
      <c r="CK86" s="278"/>
      <c r="CL86" s="278" t="str">
        <f t="shared" si="248"/>
        <v xml:space="preserve"> </v>
      </c>
      <c r="CM86" s="278" t="str">
        <f t="shared" si="249"/>
        <v xml:space="preserve"> </v>
      </c>
      <c r="CN86" s="278" t="str">
        <f t="shared" ref="CN86:CN149" si="294">IF(SUM(I86:T86)&lt;90," ",AM86)</f>
        <v xml:space="preserve"> </v>
      </c>
      <c r="CO86" s="278" t="str">
        <f t="shared" si="250"/>
        <v xml:space="preserve"> </v>
      </c>
      <c r="CP86" s="278" t="str">
        <f t="shared" ref="CP86:CP149" si="295">IF(SUM(I86:T86)&lt;90," ",AP86)</f>
        <v xml:space="preserve"> </v>
      </c>
      <c r="CQ86" s="278" t="str">
        <f t="shared" si="251"/>
        <v xml:space="preserve"> </v>
      </c>
      <c r="CR86" s="278" t="str">
        <f t="shared" ref="CR86:CR149" si="296">IF(SUM(I86:T86)&lt;90," ",AO86)</f>
        <v xml:space="preserve"> </v>
      </c>
      <c r="CS86" s="278" t="str">
        <f t="shared" si="252"/>
        <v xml:space="preserve"> </v>
      </c>
      <c r="CT86" s="278"/>
      <c r="CU86" s="278" t="str">
        <f t="shared" ref="CU86:CU149" si="297">IF(SUM(I86:T86)&lt;90," ",AQ86)</f>
        <v xml:space="preserve"> </v>
      </c>
      <c r="CV86" s="278" t="str">
        <f t="shared" si="253"/>
        <v xml:space="preserve"> </v>
      </c>
      <c r="CW86" s="278" t="str">
        <f t="shared" si="254"/>
        <v xml:space="preserve"> </v>
      </c>
      <c r="CX86" s="278"/>
      <c r="CY86" s="278" t="str">
        <f t="shared" si="255"/>
        <v xml:space="preserve"> </v>
      </c>
      <c r="CZ86" s="278" t="str">
        <f t="shared" ref="CZ86:CZ149" si="298">IF(SUM(I86:T86)&lt;90," ",AS86)</f>
        <v xml:space="preserve"> </v>
      </c>
      <c r="DA86" s="278" t="str">
        <f t="shared" si="256"/>
        <v xml:space="preserve"> </v>
      </c>
      <c r="DB86" s="278"/>
      <c r="DC86" s="278" t="str">
        <f t="shared" si="257"/>
        <v xml:space="preserve"> </v>
      </c>
      <c r="DD86" s="278" t="str">
        <f t="shared" ref="DD86:DD149" si="299">IF(SUM(I86:T86)&lt;90," ",AT86)</f>
        <v xml:space="preserve"> </v>
      </c>
      <c r="DE86" s="278" t="str">
        <f t="shared" ref="DE86:DE149" si="300">IF(SUM(I86:T86)&lt;90," ",AU86)</f>
        <v xml:space="preserve"> </v>
      </c>
      <c r="DF86" s="278" t="str">
        <f t="shared" si="258"/>
        <v xml:space="preserve"> </v>
      </c>
      <c r="DG86" s="283" t="str">
        <f t="shared" si="265"/>
        <v xml:space="preserve"> </v>
      </c>
      <c r="DH86" s="283"/>
      <c r="DI86" s="277" t="str">
        <f t="shared" si="259"/>
        <v xml:space="preserve"> </v>
      </c>
      <c r="DJ86" s="277" t="str">
        <f t="shared" si="260"/>
        <v xml:space="preserve"> </v>
      </c>
      <c r="DK86" s="277" t="str">
        <f t="shared" si="261"/>
        <v xml:space="preserve"> </v>
      </c>
      <c r="DL86" s="278" t="str">
        <f t="shared" si="262"/>
        <v xml:space="preserve"> </v>
      </c>
    </row>
    <row r="87" spans="1:117" x14ac:dyDescent="0.25">
      <c r="I87" s="234"/>
      <c r="J87" s="141"/>
      <c r="K87" s="141"/>
      <c r="L87" s="141"/>
      <c r="M87" s="141"/>
      <c r="N87" s="141"/>
      <c r="O87" s="141"/>
      <c r="P87" s="141"/>
      <c r="Q87" s="141"/>
      <c r="R87" s="141"/>
      <c r="S87" s="141"/>
      <c r="T87" s="141"/>
      <c r="U87" s="276" t="str">
        <f t="shared" si="266"/>
        <v xml:space="preserve"> </v>
      </c>
      <c r="V87" s="277" t="str">
        <f>IF(SUM(I87:T87)&lt;90," ",I87/stab.data!$U$7)</f>
        <v xml:space="preserve"> </v>
      </c>
      <c r="W87" s="277" t="str">
        <f>IF(SUM(I87:T87)&lt;90," ",J87/stab.data!$U$8)</f>
        <v xml:space="preserve"> </v>
      </c>
      <c r="X87" s="277" t="str">
        <f>IF(SUM(I87:T87)&lt;90," ",K87*2/stab.data!$U$9)</f>
        <v xml:space="preserve"> </v>
      </c>
      <c r="Y87" s="277" t="str">
        <f>IF(SUM(I87:T87)&lt;90," ",L87*2/stab.data!$U$10)</f>
        <v xml:space="preserve"> </v>
      </c>
      <c r="Z87" s="277" t="str">
        <f>IF(SUM(I87:T87)&lt;90," ",M87/stab.data!$U$11)</f>
        <v xml:space="preserve"> </v>
      </c>
      <c r="AA87" s="277" t="str">
        <f>IF(SUM(I87:T87)&lt;90," ",N87/stab.data!$U$12)</f>
        <v xml:space="preserve"> </v>
      </c>
      <c r="AB87" s="277" t="str">
        <f>IF(SUM(I87:T87)&lt;90," ",O87/stab.data!$U$13)</f>
        <v xml:space="preserve"> </v>
      </c>
      <c r="AC87" s="277" t="str">
        <f>IF(SUM(I87:T87)&lt;90," ",P87/stab.data!$U$14)</f>
        <v xml:space="preserve"> </v>
      </c>
      <c r="AD87" s="277" t="str">
        <f>IF(SUM(I87:T87)&lt;90," ",Q87*2/stab.data!$U$15)</f>
        <v xml:space="preserve"> </v>
      </c>
      <c r="AE87" s="277" t="str">
        <f>IF(SUM(I87:T87)&lt;90," ",R87*2/stab.data!$U$16)</f>
        <v xml:space="preserve"> </v>
      </c>
      <c r="AF87" s="277" t="str">
        <f>IF(SUM(I87:T87)&lt;90," ",S87/stab.data!$U$17)</f>
        <v xml:space="preserve"> </v>
      </c>
      <c r="AG87" s="277" t="str">
        <f>IF(SUM(I87:T87)&lt;90," ",T87/stab.data!$U$18)</f>
        <v xml:space="preserve"> </v>
      </c>
      <c r="AH87" s="277" t="str">
        <f t="shared" si="267"/>
        <v xml:space="preserve"> </v>
      </c>
      <c r="AI87" s="277" t="str">
        <f t="shared" si="268"/>
        <v xml:space="preserve"> </v>
      </c>
      <c r="AJ87" s="278" t="str">
        <f t="shared" si="269"/>
        <v xml:space="preserve"> </v>
      </c>
      <c r="AK87" s="278" t="str">
        <f t="shared" si="270"/>
        <v xml:space="preserve"> </v>
      </c>
      <c r="AL87" s="278" t="str">
        <f t="shared" si="271"/>
        <v xml:space="preserve"> </v>
      </c>
      <c r="AM87" s="278" t="str">
        <f t="shared" si="272"/>
        <v xml:space="preserve"> </v>
      </c>
      <c r="AN87" s="278" t="str">
        <f t="shared" si="273"/>
        <v xml:space="preserve"> </v>
      </c>
      <c r="AO87" s="278" t="str">
        <f t="shared" si="274"/>
        <v xml:space="preserve"> </v>
      </c>
      <c r="AP87" s="278" t="str">
        <f t="shared" si="275"/>
        <v xml:space="preserve"> </v>
      </c>
      <c r="AQ87" s="278" t="str">
        <f t="shared" si="276"/>
        <v xml:space="preserve"> </v>
      </c>
      <c r="AR87" s="278" t="str">
        <f t="shared" si="277"/>
        <v xml:space="preserve"> </v>
      </c>
      <c r="AS87" s="278" t="str">
        <f t="shared" si="278"/>
        <v xml:space="preserve"> </v>
      </c>
      <c r="AT87" s="278" t="str">
        <f t="shared" si="279"/>
        <v xml:space="preserve"> </v>
      </c>
      <c r="AU87" s="278" t="str">
        <f t="shared" si="280"/>
        <v xml:space="preserve"> </v>
      </c>
      <c r="AV87" s="277" t="str">
        <f t="shared" si="281"/>
        <v xml:space="preserve"> </v>
      </c>
      <c r="AW87" s="277" t="str">
        <f t="shared" si="282"/>
        <v xml:space="preserve"> </v>
      </c>
      <c r="AX87" s="277" t="str">
        <f>IF(SUM(I87:T87)&lt;90," ",CO87*AH87*stab.data!$U$20/13/2)</f>
        <v xml:space="preserve"> </v>
      </c>
      <c r="AY87" s="277" t="str">
        <f>IF(SUM(I87:T87)&lt;90," ",CQ87*AH87*stab.data!$U$11/13)</f>
        <v xml:space="preserve"> </v>
      </c>
      <c r="AZ87" s="277" t="str">
        <f t="shared" si="283"/>
        <v xml:space="preserve"> </v>
      </c>
      <c r="BA87" s="279" t="str">
        <f t="shared" si="284"/>
        <v xml:space="preserve"> </v>
      </c>
      <c r="BB87" s="280" t="str">
        <f>IF(SUM(I87:T87)&lt;90," ",EXP('eq. coef.'!$C$104+'eq. coef.'!$C$105*'Amp-TB2 calc'!AJ87+'eq. coef.'!$C$106*'Amp-TB2 calc'!AK87+'eq. coef.'!$C$107*'Amp-TB2 calc'!AL87+'eq. coef.'!$C$108*'Amp-TB2 calc'!AN87+'eq. coef.'!$C$109*'Amp-TB2 calc'!AP87+'eq. coef.'!$C$110*'Amp-TB2 calc'!AQ87+'eq. coef.'!$C$111*'Amp-TB2 calc'!AR87+'eq. coef.'!$C$112*'Amp-TB2 calc'!AS87))</f>
        <v xml:space="preserve"> </v>
      </c>
      <c r="BC87" s="281" t="str">
        <f>IF(SUM(I87:T87)&lt;90," ",EXP('eq. coef.'!$C$176+'eq. coef.'!$C$177*'Amp-TB2 calc'!AJ87+'eq. coef.'!$C$178*'Amp-TB2 calc'!AK87+'eq. coef.'!$C$179*'Amp-TB2 calc'!AL87+'eq. coef.'!$C$180*'Amp-TB2 calc'!AN87+'eq. coef.'!$C$181*'Amp-TB2 calc'!AP87+'eq. coef.'!$C$182*'Amp-TB2 calc'!AQ87+'eq. coef.'!$C$183*'Amp-TB2 calc'!AR87+'eq. coef.'!$C$184*'Amp-TB2 calc'!AS87))</f>
        <v xml:space="preserve"> </v>
      </c>
      <c r="BD87" s="281" t="str">
        <f>IF(SUM(I87:T87)&lt;90," ",('eq. coef.'!$C$234+'eq. coef.'!$C$235*'Amp-TB2 calc'!AJ87+'eq. coef.'!$C$236*'Amp-TB2 calc'!AK87+'eq. coef.'!$C$237*'Amp-TB2 calc'!AL87+'eq. coef.'!$C$238*'Amp-TB2 calc'!AN87+'eq. coef.'!$C$239*'Amp-TB2 calc'!AP87+'eq. coef.'!$C$240*'Amp-TB2 calc'!AQ87+'eq. coef.'!$C$241*'Amp-TB2 calc'!AR87+'eq. coef.'!$C$242*'Amp-TB2 calc'!AS87))</f>
        <v xml:space="preserve"> </v>
      </c>
      <c r="BE87" s="281" t="str">
        <f>IF(SUM(I87:T87)&lt;90," ",('eq. coef.'!$C$270+'eq. coef.'!$C$271*'Amp-TB2 calc'!AJ87+'eq. coef.'!$C$272*'Amp-TB2 calc'!AK87+'eq. coef.'!$C$273*'Amp-TB2 calc'!AL87+'eq. coef.'!$C$274*'Amp-TB2 calc'!AN87+'eq. coef.'!$C$275*'Amp-TB2 calc'!AP87+'eq. coef.'!$C$276*'Amp-TB2 calc'!AQ87+'eq. coef.'!$C$277*'Amp-TB2 calc'!AR87+'eq. coef.'!$C$278*'Amp-TB2 calc'!AS87))</f>
        <v xml:space="preserve"> </v>
      </c>
      <c r="BF87" s="281" t="str">
        <f>IF(SUM(I87:T87)&lt;90," ",EXP('eq. coef.'!$C$328+'eq. coef.'!$C$329*'Amp-TB2 calc'!AJ87+'eq. coef.'!$C$330*'Amp-TB2 calc'!AK87+'eq. coef.'!$C$331*'Amp-TB2 calc'!AL87+'eq. coef.'!$C$332*'Amp-TB2 calc'!AN87+'eq. coef.'!$C$333*'Amp-TB2 calc'!AP87+'eq. coef.'!$C$334*'Amp-TB2 calc'!AQ87+'eq. coef.'!$C$335*'Amp-TB2 calc'!AR87+'eq. coef.'!$C$336*'Amp-TB2 calc'!AS87))</f>
        <v xml:space="preserve"> </v>
      </c>
      <c r="BG87" s="282" t="str">
        <f t="shared" si="236"/>
        <v xml:space="preserve"> </v>
      </c>
      <c r="BH87" s="385" t="str">
        <f t="shared" si="263"/>
        <v xml:space="preserve"> </v>
      </c>
      <c r="BI87" s="385" t="str">
        <f t="shared" si="264"/>
        <v xml:space="preserve"> </v>
      </c>
      <c r="BJ87" s="281" t="str">
        <f t="shared" si="237"/>
        <v xml:space="preserve"> </v>
      </c>
      <c r="BK87" s="283" t="str">
        <f t="shared" si="285"/>
        <v xml:space="preserve"> </v>
      </c>
      <c r="BL87" s="281" t="str">
        <f t="shared" si="286"/>
        <v xml:space="preserve"> </v>
      </c>
      <c r="BM87" s="284" t="str">
        <f t="shared" si="238"/>
        <v xml:space="preserve"> </v>
      </c>
      <c r="BN87" s="285" t="str">
        <f>IF(SUM(I87:T87)&lt;90," ",'eq. coef.'!$C$360+'eq. coef.'!$C$361*'Amp-TB2 calc'!AJ87+'eq. coef.'!$C$362*'Amp-TB2 calc'!AK87+'eq. coef.'!$C$363*'Amp-TB2 calc'!AL87+'eq. coef.'!$C$364*'Amp-TB2 calc'!AN87+'eq. coef.'!$C$365*'Amp-TB2 calc'!AP87+'eq. coef.'!$C$366*'Amp-TB2 calc'!AQ87+'eq. coef.'!$C$367*'Amp-TB2 calc'!AR87+'eq. coef.'!$C$368*'Amp-TB2 calc'!AS87+'eq. coef.'!$C$369*LN(BQ87))</f>
        <v xml:space="preserve"> </v>
      </c>
      <c r="BO87" s="286" t="str">
        <f t="shared" si="287"/>
        <v xml:space="preserve"> </v>
      </c>
      <c r="BP87" s="333" t="str">
        <f t="shared" si="239"/>
        <v xml:space="preserve"> </v>
      </c>
      <c r="BQ87" s="287" t="str">
        <f t="shared" si="288"/>
        <v xml:space="preserve"> </v>
      </c>
      <c r="BR87" s="281" t="str">
        <f t="shared" si="240"/>
        <v xml:space="preserve"> </v>
      </c>
      <c r="BS87" s="283"/>
      <c r="BT87" s="283">
        <f t="shared" si="289"/>
        <v>0</v>
      </c>
      <c r="BU87" s="283">
        <f t="shared" si="290"/>
        <v>0</v>
      </c>
      <c r="BV87" s="281" t="str">
        <f t="shared" si="241"/>
        <v xml:space="preserve"> </v>
      </c>
      <c r="BW87" s="288"/>
      <c r="BX87" s="289" t="str">
        <f>IF(SUM(I87:T87)&lt;90," ",'eq. coef.'!$B$1128*'Amp-TB2 calc'!CH87+'eq. coef.'!$B$1129*'Amp-TB2 calc'!CL87+'eq. coef.'!$B$1130*'Amp-TB2 calc'!CM87+'eq. coef.'!$B$1131*'Amp-TB2 calc'!CO87+'eq. coef.'!$B$1132*'Amp-TB2 calc'!CP87+'eq. coef.'!$B$1133*'Amp-TB2 calc'!CQ87+'eq. coef.'!$B$1134*'Amp-TB2 calc'!CR87+'eq. coef.'!$B$1135*'Amp-TB2 calc'!CU87+'eq. coef.'!$B$1135*'Amp-TB2 calc'!CY87+'eq. coef.'!$B$1137*'Amp-TB2 calc'!CZ87)</f>
        <v xml:space="preserve"> </v>
      </c>
      <c r="BY87" s="290" t="str">
        <f t="shared" si="291"/>
        <v xml:space="preserve"> </v>
      </c>
      <c r="BZ87" s="291"/>
      <c r="CA87" s="290" t="str">
        <f t="shared" si="242"/>
        <v xml:space="preserve"> </v>
      </c>
      <c r="CB87" s="289" t="str">
        <f>IF(SUM(I87:T87)&lt;90," ",EXP('eq. coef.'!$C$396+'eq. coef.'!$C$397*'Amp-TB2 calc'!AJ87+'eq. coef.'!$C$398*'Amp-TB2 calc'!AK87+'eq. coef.'!$C$399*'Amp-TB2 calc'!AL87+'eq. coef.'!$C$400*'Amp-TB2 calc'!AN87+'eq. coef.'!$C$401*'Amp-TB2 calc'!AP87+'eq. coef.'!$C$402*'Amp-TB2 calc'!AQ87+'eq. coef.'!$C$403*'Amp-TB2 calc'!AR87+'eq. coef.'!$C$404*'Amp-TB2 calc'!AS87+'eq. coef.'!$C$405*LN('Amp-TB2 calc'!BQ87)))</f>
        <v xml:space="preserve"> </v>
      </c>
      <c r="CC87" s="283" t="str">
        <f t="shared" si="243"/>
        <v xml:space="preserve"> </v>
      </c>
      <c r="CD87" s="283"/>
      <c r="CE87" s="282" t="str">
        <f t="shared" si="244"/>
        <v xml:space="preserve"> </v>
      </c>
      <c r="CF87" s="282" t="str">
        <f t="shared" si="245"/>
        <v xml:space="preserve"> </v>
      </c>
      <c r="CG87" s="278" t="str">
        <f t="shared" si="292"/>
        <v xml:space="preserve"> </v>
      </c>
      <c r="CH87" s="278" t="str">
        <f t="shared" si="293"/>
        <v xml:space="preserve"> </v>
      </c>
      <c r="CI87" s="278" t="str">
        <f t="shared" si="246"/>
        <v xml:space="preserve"> </v>
      </c>
      <c r="CJ87" s="278" t="str">
        <f t="shared" si="247"/>
        <v xml:space="preserve"> </v>
      </c>
      <c r="CK87" s="278"/>
      <c r="CL87" s="278" t="str">
        <f t="shared" si="248"/>
        <v xml:space="preserve"> </v>
      </c>
      <c r="CM87" s="278" t="str">
        <f t="shared" si="249"/>
        <v xml:space="preserve"> </v>
      </c>
      <c r="CN87" s="278" t="str">
        <f t="shared" si="294"/>
        <v xml:space="preserve"> </v>
      </c>
      <c r="CO87" s="278" t="str">
        <f t="shared" si="250"/>
        <v xml:space="preserve"> </v>
      </c>
      <c r="CP87" s="278" t="str">
        <f t="shared" si="295"/>
        <v xml:space="preserve"> </v>
      </c>
      <c r="CQ87" s="278" t="str">
        <f t="shared" si="251"/>
        <v xml:space="preserve"> </v>
      </c>
      <c r="CR87" s="278" t="str">
        <f t="shared" si="296"/>
        <v xml:space="preserve"> </v>
      </c>
      <c r="CS87" s="278" t="str">
        <f t="shared" si="252"/>
        <v xml:space="preserve"> </v>
      </c>
      <c r="CT87" s="278"/>
      <c r="CU87" s="278" t="str">
        <f t="shared" si="297"/>
        <v xml:space="preserve"> </v>
      </c>
      <c r="CV87" s="278" t="str">
        <f t="shared" si="253"/>
        <v xml:space="preserve"> </v>
      </c>
      <c r="CW87" s="278" t="str">
        <f t="shared" si="254"/>
        <v xml:space="preserve"> </v>
      </c>
      <c r="CX87" s="278"/>
      <c r="CY87" s="278" t="str">
        <f t="shared" si="255"/>
        <v xml:space="preserve"> </v>
      </c>
      <c r="CZ87" s="278" t="str">
        <f t="shared" si="298"/>
        <v xml:space="preserve"> </v>
      </c>
      <c r="DA87" s="278" t="str">
        <f t="shared" si="256"/>
        <v xml:space="preserve"> </v>
      </c>
      <c r="DB87" s="278"/>
      <c r="DC87" s="278" t="str">
        <f t="shared" si="257"/>
        <v xml:space="preserve"> </v>
      </c>
      <c r="DD87" s="278" t="str">
        <f t="shared" si="299"/>
        <v xml:space="preserve"> </v>
      </c>
      <c r="DE87" s="278" t="str">
        <f t="shared" si="300"/>
        <v xml:space="preserve"> </v>
      </c>
      <c r="DF87" s="278" t="str">
        <f t="shared" si="258"/>
        <v xml:space="preserve"> </v>
      </c>
      <c r="DG87" s="283" t="str">
        <f t="shared" si="265"/>
        <v xml:space="preserve"> </v>
      </c>
      <c r="DH87" s="283"/>
      <c r="DI87" s="277" t="str">
        <f t="shared" si="259"/>
        <v xml:space="preserve"> </v>
      </c>
      <c r="DJ87" s="277" t="str">
        <f t="shared" si="260"/>
        <v xml:space="preserve"> </v>
      </c>
      <c r="DK87" s="277" t="str">
        <f t="shared" si="261"/>
        <v xml:space="preserve"> </v>
      </c>
      <c r="DL87" s="278" t="str">
        <f t="shared" si="262"/>
        <v xml:space="preserve"> </v>
      </c>
    </row>
    <row r="88" spans="1:117" x14ac:dyDescent="0.25">
      <c r="I88" s="234"/>
      <c r="J88" s="141"/>
      <c r="K88" s="141"/>
      <c r="L88" s="141"/>
      <c r="M88" s="141"/>
      <c r="N88" s="141"/>
      <c r="O88" s="141"/>
      <c r="P88" s="141"/>
      <c r="Q88" s="141"/>
      <c r="R88" s="141"/>
      <c r="S88" s="141"/>
      <c r="T88" s="141"/>
      <c r="U88" s="276" t="str">
        <f t="shared" si="266"/>
        <v xml:space="preserve"> </v>
      </c>
      <c r="V88" s="277" t="str">
        <f>IF(SUM(I88:T88)&lt;90," ",I88/stab.data!$U$7)</f>
        <v xml:space="preserve"> </v>
      </c>
      <c r="W88" s="277" t="str">
        <f>IF(SUM(I88:T88)&lt;90," ",J88/stab.data!$U$8)</f>
        <v xml:space="preserve"> </v>
      </c>
      <c r="X88" s="277" t="str">
        <f>IF(SUM(I88:T88)&lt;90," ",K88*2/stab.data!$U$9)</f>
        <v xml:space="preserve"> </v>
      </c>
      <c r="Y88" s="277" t="str">
        <f>IF(SUM(I88:T88)&lt;90," ",L88*2/stab.data!$U$10)</f>
        <v xml:space="preserve"> </v>
      </c>
      <c r="Z88" s="277" t="str">
        <f>IF(SUM(I88:T88)&lt;90," ",M88/stab.data!$U$11)</f>
        <v xml:space="preserve"> </v>
      </c>
      <c r="AA88" s="277" t="str">
        <f>IF(SUM(I88:T88)&lt;90," ",N88/stab.data!$U$12)</f>
        <v xml:space="preserve"> </v>
      </c>
      <c r="AB88" s="277" t="str">
        <f>IF(SUM(I88:T88)&lt;90," ",O88/stab.data!$U$13)</f>
        <v xml:space="preserve"> </v>
      </c>
      <c r="AC88" s="277" t="str">
        <f>IF(SUM(I88:T88)&lt;90," ",P88/stab.data!$U$14)</f>
        <v xml:space="preserve"> </v>
      </c>
      <c r="AD88" s="277" t="str">
        <f>IF(SUM(I88:T88)&lt;90," ",Q88*2/stab.data!$U$15)</f>
        <v xml:space="preserve"> </v>
      </c>
      <c r="AE88" s="277" t="str">
        <f>IF(SUM(I88:T88)&lt;90," ",R88*2/stab.data!$U$16)</f>
        <v xml:space="preserve"> </v>
      </c>
      <c r="AF88" s="277" t="str">
        <f>IF(SUM(I88:T88)&lt;90," ",S88/stab.data!$U$17)</f>
        <v xml:space="preserve"> </v>
      </c>
      <c r="AG88" s="277" t="str">
        <f>IF(SUM(I88:T88)&lt;90," ",T88/stab.data!$U$18)</f>
        <v xml:space="preserve"> </v>
      </c>
      <c r="AH88" s="277" t="str">
        <f t="shared" si="267"/>
        <v xml:space="preserve"> </v>
      </c>
      <c r="AI88" s="277" t="str">
        <f t="shared" si="268"/>
        <v xml:space="preserve"> </v>
      </c>
      <c r="AJ88" s="278" t="str">
        <f t="shared" si="269"/>
        <v xml:space="preserve"> </v>
      </c>
      <c r="AK88" s="278" t="str">
        <f t="shared" si="270"/>
        <v xml:space="preserve"> </v>
      </c>
      <c r="AL88" s="278" t="str">
        <f t="shared" si="271"/>
        <v xml:space="preserve"> </v>
      </c>
      <c r="AM88" s="278" t="str">
        <f t="shared" si="272"/>
        <v xml:space="preserve"> </v>
      </c>
      <c r="AN88" s="278" t="str">
        <f t="shared" si="273"/>
        <v xml:space="preserve"> </v>
      </c>
      <c r="AO88" s="278" t="str">
        <f t="shared" si="274"/>
        <v xml:space="preserve"> </v>
      </c>
      <c r="AP88" s="278" t="str">
        <f t="shared" si="275"/>
        <v xml:space="preserve"> </v>
      </c>
      <c r="AQ88" s="278" t="str">
        <f t="shared" si="276"/>
        <v xml:space="preserve"> </v>
      </c>
      <c r="AR88" s="278" t="str">
        <f t="shared" si="277"/>
        <v xml:space="preserve"> </v>
      </c>
      <c r="AS88" s="278" t="str">
        <f t="shared" si="278"/>
        <v xml:space="preserve"> </v>
      </c>
      <c r="AT88" s="278" t="str">
        <f t="shared" si="279"/>
        <v xml:space="preserve"> </v>
      </c>
      <c r="AU88" s="278" t="str">
        <f t="shared" si="280"/>
        <v xml:space="preserve"> </v>
      </c>
      <c r="AV88" s="277" t="str">
        <f t="shared" si="281"/>
        <v xml:space="preserve"> </v>
      </c>
      <c r="AW88" s="277" t="str">
        <f t="shared" si="282"/>
        <v xml:space="preserve"> </v>
      </c>
      <c r="AX88" s="277" t="str">
        <f>IF(SUM(I88:T88)&lt;90," ",CO88*AH88*stab.data!$U$20/13/2)</f>
        <v xml:space="preserve"> </v>
      </c>
      <c r="AY88" s="277" t="str">
        <f>IF(SUM(I88:T88)&lt;90," ",CQ88*AH88*stab.data!$U$11/13)</f>
        <v xml:space="preserve"> </v>
      </c>
      <c r="AZ88" s="277" t="str">
        <f t="shared" si="283"/>
        <v xml:space="preserve"> </v>
      </c>
      <c r="BA88" s="279" t="str">
        <f t="shared" si="284"/>
        <v xml:space="preserve"> </v>
      </c>
      <c r="BB88" s="280" t="str">
        <f>IF(SUM(I88:T88)&lt;90," ",EXP('eq. coef.'!$C$104+'eq. coef.'!$C$105*'Amp-TB2 calc'!AJ88+'eq. coef.'!$C$106*'Amp-TB2 calc'!AK88+'eq. coef.'!$C$107*'Amp-TB2 calc'!AL88+'eq. coef.'!$C$108*'Amp-TB2 calc'!AN88+'eq. coef.'!$C$109*'Amp-TB2 calc'!AP88+'eq. coef.'!$C$110*'Amp-TB2 calc'!AQ88+'eq. coef.'!$C$111*'Amp-TB2 calc'!AR88+'eq. coef.'!$C$112*'Amp-TB2 calc'!AS88))</f>
        <v xml:space="preserve"> </v>
      </c>
      <c r="BC88" s="281" t="str">
        <f>IF(SUM(I88:T88)&lt;90," ",EXP('eq. coef.'!$C$176+'eq. coef.'!$C$177*'Amp-TB2 calc'!AJ88+'eq. coef.'!$C$178*'Amp-TB2 calc'!AK88+'eq. coef.'!$C$179*'Amp-TB2 calc'!AL88+'eq. coef.'!$C$180*'Amp-TB2 calc'!AN88+'eq. coef.'!$C$181*'Amp-TB2 calc'!AP88+'eq. coef.'!$C$182*'Amp-TB2 calc'!AQ88+'eq. coef.'!$C$183*'Amp-TB2 calc'!AR88+'eq. coef.'!$C$184*'Amp-TB2 calc'!AS88))</f>
        <v xml:space="preserve"> </v>
      </c>
      <c r="BD88" s="281" t="str">
        <f>IF(SUM(I88:T88)&lt;90," ",('eq. coef.'!$C$234+'eq. coef.'!$C$235*'Amp-TB2 calc'!AJ88+'eq. coef.'!$C$236*'Amp-TB2 calc'!AK88+'eq. coef.'!$C$237*'Amp-TB2 calc'!AL88+'eq. coef.'!$C$238*'Amp-TB2 calc'!AN88+'eq. coef.'!$C$239*'Amp-TB2 calc'!AP88+'eq. coef.'!$C$240*'Amp-TB2 calc'!AQ88+'eq. coef.'!$C$241*'Amp-TB2 calc'!AR88+'eq. coef.'!$C$242*'Amp-TB2 calc'!AS88))</f>
        <v xml:space="preserve"> </v>
      </c>
      <c r="BE88" s="281" t="str">
        <f>IF(SUM(I88:T88)&lt;90," ",('eq. coef.'!$C$270+'eq. coef.'!$C$271*'Amp-TB2 calc'!AJ88+'eq. coef.'!$C$272*'Amp-TB2 calc'!AK88+'eq. coef.'!$C$273*'Amp-TB2 calc'!AL88+'eq. coef.'!$C$274*'Amp-TB2 calc'!AN88+'eq. coef.'!$C$275*'Amp-TB2 calc'!AP88+'eq. coef.'!$C$276*'Amp-TB2 calc'!AQ88+'eq. coef.'!$C$277*'Amp-TB2 calc'!AR88+'eq. coef.'!$C$278*'Amp-TB2 calc'!AS88))</f>
        <v xml:space="preserve"> </v>
      </c>
      <c r="BF88" s="281" t="str">
        <f>IF(SUM(I88:T88)&lt;90," ",EXP('eq. coef.'!$C$328+'eq. coef.'!$C$329*'Amp-TB2 calc'!AJ88+'eq. coef.'!$C$330*'Amp-TB2 calc'!AK88+'eq. coef.'!$C$331*'Amp-TB2 calc'!AL88+'eq. coef.'!$C$332*'Amp-TB2 calc'!AN88+'eq. coef.'!$C$333*'Amp-TB2 calc'!AP88+'eq. coef.'!$C$334*'Amp-TB2 calc'!AQ88+'eq. coef.'!$C$335*'Amp-TB2 calc'!AR88+'eq. coef.'!$C$336*'Amp-TB2 calc'!AS88))</f>
        <v xml:space="preserve"> </v>
      </c>
      <c r="BG88" s="282" t="str">
        <f t="shared" si="236"/>
        <v xml:space="preserve"> </v>
      </c>
      <c r="BH88" s="385" t="str">
        <f t="shared" si="263"/>
        <v xml:space="preserve"> </v>
      </c>
      <c r="BI88" s="385" t="str">
        <f t="shared" si="264"/>
        <v xml:space="preserve"> </v>
      </c>
      <c r="BJ88" s="281" t="str">
        <f t="shared" si="237"/>
        <v xml:space="preserve"> </v>
      </c>
      <c r="BK88" s="283" t="str">
        <f t="shared" si="285"/>
        <v xml:space="preserve"> </v>
      </c>
      <c r="BL88" s="281" t="str">
        <f t="shared" si="286"/>
        <v xml:space="preserve"> </v>
      </c>
      <c r="BM88" s="284" t="str">
        <f t="shared" si="238"/>
        <v xml:space="preserve"> </v>
      </c>
      <c r="BN88" s="285" t="str">
        <f>IF(SUM(I88:T88)&lt;90," ",'eq. coef.'!$C$360+'eq. coef.'!$C$361*'Amp-TB2 calc'!AJ88+'eq. coef.'!$C$362*'Amp-TB2 calc'!AK88+'eq. coef.'!$C$363*'Amp-TB2 calc'!AL88+'eq. coef.'!$C$364*'Amp-TB2 calc'!AN88+'eq. coef.'!$C$365*'Amp-TB2 calc'!AP88+'eq. coef.'!$C$366*'Amp-TB2 calc'!AQ88+'eq. coef.'!$C$367*'Amp-TB2 calc'!AR88+'eq. coef.'!$C$368*'Amp-TB2 calc'!AS88+'eq. coef.'!$C$369*LN(BQ88))</f>
        <v xml:space="preserve"> </v>
      </c>
      <c r="BO88" s="286" t="str">
        <f t="shared" si="287"/>
        <v xml:space="preserve"> </v>
      </c>
      <c r="BP88" s="333" t="str">
        <f t="shared" si="239"/>
        <v xml:space="preserve"> </v>
      </c>
      <c r="BQ88" s="287" t="str">
        <f t="shared" si="288"/>
        <v xml:space="preserve"> </v>
      </c>
      <c r="BR88" s="281" t="str">
        <f t="shared" si="240"/>
        <v xml:space="preserve"> </v>
      </c>
      <c r="BS88" s="283"/>
      <c r="BT88" s="283">
        <f t="shared" si="289"/>
        <v>0</v>
      </c>
      <c r="BU88" s="283">
        <f t="shared" si="290"/>
        <v>0</v>
      </c>
      <c r="BV88" s="281" t="str">
        <f t="shared" si="241"/>
        <v xml:space="preserve"> </v>
      </c>
      <c r="BW88" s="288"/>
      <c r="BX88" s="289" t="str">
        <f>IF(SUM(I88:T88)&lt;90," ",'eq. coef.'!$B$1128*'Amp-TB2 calc'!CH88+'eq. coef.'!$B$1129*'Amp-TB2 calc'!CL88+'eq. coef.'!$B$1130*'Amp-TB2 calc'!CM88+'eq. coef.'!$B$1131*'Amp-TB2 calc'!CO88+'eq. coef.'!$B$1132*'Amp-TB2 calc'!CP88+'eq. coef.'!$B$1133*'Amp-TB2 calc'!CQ88+'eq. coef.'!$B$1134*'Amp-TB2 calc'!CR88+'eq. coef.'!$B$1135*'Amp-TB2 calc'!CU88+'eq. coef.'!$B$1135*'Amp-TB2 calc'!CY88+'eq. coef.'!$B$1137*'Amp-TB2 calc'!CZ88)</f>
        <v xml:space="preserve"> </v>
      </c>
      <c r="BY88" s="290" t="str">
        <f t="shared" si="291"/>
        <v xml:space="preserve"> </v>
      </c>
      <c r="BZ88" s="291"/>
      <c r="CA88" s="290" t="str">
        <f t="shared" si="242"/>
        <v xml:space="preserve"> </v>
      </c>
      <c r="CB88" s="289" t="str">
        <f>IF(SUM(I88:T88)&lt;90," ",EXP('eq. coef.'!$C$396+'eq. coef.'!$C$397*'Amp-TB2 calc'!AJ88+'eq. coef.'!$C$398*'Amp-TB2 calc'!AK88+'eq. coef.'!$C$399*'Amp-TB2 calc'!AL88+'eq. coef.'!$C$400*'Amp-TB2 calc'!AN88+'eq. coef.'!$C$401*'Amp-TB2 calc'!AP88+'eq. coef.'!$C$402*'Amp-TB2 calc'!AQ88+'eq. coef.'!$C$403*'Amp-TB2 calc'!AR88+'eq. coef.'!$C$404*'Amp-TB2 calc'!AS88+'eq. coef.'!$C$405*LN('Amp-TB2 calc'!BQ88)))</f>
        <v xml:space="preserve"> </v>
      </c>
      <c r="CC88" s="283" t="str">
        <f t="shared" si="243"/>
        <v xml:space="preserve"> </v>
      </c>
      <c r="CD88" s="283"/>
      <c r="CE88" s="282" t="str">
        <f t="shared" si="244"/>
        <v xml:space="preserve"> </v>
      </c>
      <c r="CF88" s="282" t="str">
        <f t="shared" si="245"/>
        <v xml:space="preserve"> </v>
      </c>
      <c r="CG88" s="278" t="str">
        <f t="shared" si="292"/>
        <v xml:space="preserve"> </v>
      </c>
      <c r="CH88" s="278" t="str">
        <f t="shared" si="293"/>
        <v xml:space="preserve"> </v>
      </c>
      <c r="CI88" s="278" t="str">
        <f t="shared" si="246"/>
        <v xml:space="preserve"> </v>
      </c>
      <c r="CJ88" s="278" t="str">
        <f t="shared" si="247"/>
        <v xml:space="preserve"> </v>
      </c>
      <c r="CK88" s="278"/>
      <c r="CL88" s="278" t="str">
        <f t="shared" si="248"/>
        <v xml:space="preserve"> </v>
      </c>
      <c r="CM88" s="278" t="str">
        <f t="shared" si="249"/>
        <v xml:space="preserve"> </v>
      </c>
      <c r="CN88" s="278" t="str">
        <f t="shared" si="294"/>
        <v xml:space="preserve"> </v>
      </c>
      <c r="CO88" s="278" t="str">
        <f t="shared" si="250"/>
        <v xml:space="preserve"> </v>
      </c>
      <c r="CP88" s="278" t="str">
        <f t="shared" si="295"/>
        <v xml:space="preserve"> </v>
      </c>
      <c r="CQ88" s="278" t="str">
        <f t="shared" si="251"/>
        <v xml:space="preserve"> </v>
      </c>
      <c r="CR88" s="278" t="str">
        <f t="shared" si="296"/>
        <v xml:space="preserve"> </v>
      </c>
      <c r="CS88" s="278" t="str">
        <f t="shared" si="252"/>
        <v xml:space="preserve"> </v>
      </c>
      <c r="CT88" s="278"/>
      <c r="CU88" s="278" t="str">
        <f t="shared" si="297"/>
        <v xml:space="preserve"> </v>
      </c>
      <c r="CV88" s="278" t="str">
        <f t="shared" si="253"/>
        <v xml:space="preserve"> </v>
      </c>
      <c r="CW88" s="278" t="str">
        <f t="shared" si="254"/>
        <v xml:space="preserve"> </v>
      </c>
      <c r="CX88" s="278"/>
      <c r="CY88" s="278" t="str">
        <f t="shared" si="255"/>
        <v xml:space="preserve"> </v>
      </c>
      <c r="CZ88" s="278" t="str">
        <f t="shared" si="298"/>
        <v xml:space="preserve"> </v>
      </c>
      <c r="DA88" s="278" t="str">
        <f t="shared" si="256"/>
        <v xml:space="preserve"> </v>
      </c>
      <c r="DB88" s="278"/>
      <c r="DC88" s="278" t="str">
        <f t="shared" si="257"/>
        <v xml:space="preserve"> </v>
      </c>
      <c r="DD88" s="278" t="str">
        <f t="shared" si="299"/>
        <v xml:space="preserve"> </v>
      </c>
      <c r="DE88" s="278" t="str">
        <f t="shared" si="300"/>
        <v xml:space="preserve"> </v>
      </c>
      <c r="DF88" s="278" t="str">
        <f t="shared" si="258"/>
        <v xml:space="preserve"> </v>
      </c>
      <c r="DG88" s="283" t="str">
        <f t="shared" si="265"/>
        <v xml:space="preserve"> </v>
      </c>
      <c r="DH88" s="283"/>
      <c r="DI88" s="277" t="str">
        <f t="shared" si="259"/>
        <v xml:space="preserve"> </v>
      </c>
      <c r="DJ88" s="277" t="str">
        <f t="shared" si="260"/>
        <v xml:space="preserve"> </v>
      </c>
      <c r="DK88" s="277" t="str">
        <f t="shared" si="261"/>
        <v xml:space="preserve"> </v>
      </c>
      <c r="DL88" s="278" t="str">
        <f t="shared" si="262"/>
        <v xml:space="preserve"> </v>
      </c>
    </row>
    <row r="89" spans="1:117" x14ac:dyDescent="0.25">
      <c r="I89" s="234"/>
      <c r="J89" s="141"/>
      <c r="K89" s="141"/>
      <c r="L89" s="141"/>
      <c r="M89" s="141"/>
      <c r="N89" s="141"/>
      <c r="O89" s="141"/>
      <c r="P89" s="141"/>
      <c r="Q89" s="141"/>
      <c r="R89" s="141"/>
      <c r="S89" s="141"/>
      <c r="T89" s="141"/>
      <c r="U89" s="276" t="str">
        <f t="shared" si="266"/>
        <v xml:space="preserve"> </v>
      </c>
      <c r="V89" s="277" t="str">
        <f>IF(SUM(I89:T89)&lt;90," ",I89/stab.data!$U$7)</f>
        <v xml:space="preserve"> </v>
      </c>
      <c r="W89" s="277" t="str">
        <f>IF(SUM(I89:T89)&lt;90," ",J89/stab.data!$U$8)</f>
        <v xml:space="preserve"> </v>
      </c>
      <c r="X89" s="277" t="str">
        <f>IF(SUM(I89:T89)&lt;90," ",K89*2/stab.data!$U$9)</f>
        <v xml:space="preserve"> </v>
      </c>
      <c r="Y89" s="277" t="str">
        <f>IF(SUM(I89:T89)&lt;90," ",L89*2/stab.data!$U$10)</f>
        <v xml:space="preserve"> </v>
      </c>
      <c r="Z89" s="277" t="str">
        <f>IF(SUM(I89:T89)&lt;90," ",M89/stab.data!$U$11)</f>
        <v xml:space="preserve"> </v>
      </c>
      <c r="AA89" s="277" t="str">
        <f>IF(SUM(I89:T89)&lt;90," ",N89/stab.data!$U$12)</f>
        <v xml:space="preserve"> </v>
      </c>
      <c r="AB89" s="277" t="str">
        <f>IF(SUM(I89:T89)&lt;90," ",O89/stab.data!$U$13)</f>
        <v xml:space="preserve"> </v>
      </c>
      <c r="AC89" s="277" t="str">
        <f>IF(SUM(I89:T89)&lt;90," ",P89/stab.data!$U$14)</f>
        <v xml:space="preserve"> </v>
      </c>
      <c r="AD89" s="277" t="str">
        <f>IF(SUM(I89:T89)&lt;90," ",Q89*2/stab.data!$U$15)</f>
        <v xml:space="preserve"> </v>
      </c>
      <c r="AE89" s="277" t="str">
        <f>IF(SUM(I89:T89)&lt;90," ",R89*2/stab.data!$U$16)</f>
        <v xml:space="preserve"> </v>
      </c>
      <c r="AF89" s="277" t="str">
        <f>IF(SUM(I89:T89)&lt;90," ",S89/stab.data!$U$17)</f>
        <v xml:space="preserve"> </v>
      </c>
      <c r="AG89" s="277" t="str">
        <f>IF(SUM(I89:T89)&lt;90," ",T89/stab.data!$U$18)</f>
        <v xml:space="preserve"> </v>
      </c>
      <c r="AH89" s="277" t="str">
        <f t="shared" si="267"/>
        <v xml:space="preserve"> </v>
      </c>
      <c r="AI89" s="277" t="str">
        <f t="shared" si="268"/>
        <v xml:space="preserve"> </v>
      </c>
      <c r="AJ89" s="278" t="str">
        <f t="shared" si="269"/>
        <v xml:space="preserve"> </v>
      </c>
      <c r="AK89" s="278" t="str">
        <f t="shared" si="270"/>
        <v xml:space="preserve"> </v>
      </c>
      <c r="AL89" s="278" t="str">
        <f t="shared" si="271"/>
        <v xml:space="preserve"> </v>
      </c>
      <c r="AM89" s="278" t="str">
        <f t="shared" si="272"/>
        <v xml:space="preserve"> </v>
      </c>
      <c r="AN89" s="278" t="str">
        <f t="shared" si="273"/>
        <v xml:space="preserve"> </v>
      </c>
      <c r="AO89" s="278" t="str">
        <f t="shared" si="274"/>
        <v xml:space="preserve"> </v>
      </c>
      <c r="AP89" s="278" t="str">
        <f t="shared" si="275"/>
        <v xml:space="preserve"> </v>
      </c>
      <c r="AQ89" s="278" t="str">
        <f t="shared" si="276"/>
        <v xml:space="preserve"> </v>
      </c>
      <c r="AR89" s="278" t="str">
        <f t="shared" si="277"/>
        <v xml:space="preserve"> </v>
      </c>
      <c r="AS89" s="278" t="str">
        <f t="shared" si="278"/>
        <v xml:space="preserve"> </v>
      </c>
      <c r="AT89" s="278" t="str">
        <f t="shared" si="279"/>
        <v xml:space="preserve"> </v>
      </c>
      <c r="AU89" s="278" t="str">
        <f t="shared" si="280"/>
        <v xml:space="preserve"> </v>
      </c>
      <c r="AV89" s="277" t="str">
        <f t="shared" si="281"/>
        <v xml:space="preserve"> </v>
      </c>
      <c r="AW89" s="277" t="str">
        <f t="shared" si="282"/>
        <v xml:space="preserve"> </v>
      </c>
      <c r="AX89" s="277" t="str">
        <f>IF(SUM(I89:T89)&lt;90," ",CO89*AH89*stab.data!$U$20/13/2)</f>
        <v xml:space="preserve"> </v>
      </c>
      <c r="AY89" s="277" t="str">
        <f>IF(SUM(I89:T89)&lt;90," ",CQ89*AH89*stab.data!$U$11/13)</f>
        <v xml:space="preserve"> </v>
      </c>
      <c r="AZ89" s="277" t="str">
        <f t="shared" si="283"/>
        <v xml:space="preserve"> </v>
      </c>
      <c r="BA89" s="279" t="str">
        <f t="shared" si="284"/>
        <v xml:space="preserve"> </v>
      </c>
      <c r="BB89" s="280" t="str">
        <f>IF(SUM(I89:T89)&lt;90," ",EXP('eq. coef.'!$C$104+'eq. coef.'!$C$105*'Amp-TB2 calc'!AJ89+'eq. coef.'!$C$106*'Amp-TB2 calc'!AK89+'eq. coef.'!$C$107*'Amp-TB2 calc'!AL89+'eq. coef.'!$C$108*'Amp-TB2 calc'!AN89+'eq. coef.'!$C$109*'Amp-TB2 calc'!AP89+'eq. coef.'!$C$110*'Amp-TB2 calc'!AQ89+'eq. coef.'!$C$111*'Amp-TB2 calc'!AR89+'eq. coef.'!$C$112*'Amp-TB2 calc'!AS89))</f>
        <v xml:space="preserve"> </v>
      </c>
      <c r="BC89" s="281" t="str">
        <f>IF(SUM(I89:T89)&lt;90," ",EXP('eq. coef.'!$C$176+'eq. coef.'!$C$177*'Amp-TB2 calc'!AJ89+'eq. coef.'!$C$178*'Amp-TB2 calc'!AK89+'eq. coef.'!$C$179*'Amp-TB2 calc'!AL89+'eq. coef.'!$C$180*'Amp-TB2 calc'!AN89+'eq. coef.'!$C$181*'Amp-TB2 calc'!AP89+'eq. coef.'!$C$182*'Amp-TB2 calc'!AQ89+'eq. coef.'!$C$183*'Amp-TB2 calc'!AR89+'eq. coef.'!$C$184*'Amp-TB2 calc'!AS89))</f>
        <v xml:space="preserve"> </v>
      </c>
      <c r="BD89" s="281" t="str">
        <f>IF(SUM(I89:T89)&lt;90," ",('eq. coef.'!$C$234+'eq. coef.'!$C$235*'Amp-TB2 calc'!AJ89+'eq. coef.'!$C$236*'Amp-TB2 calc'!AK89+'eq. coef.'!$C$237*'Amp-TB2 calc'!AL89+'eq. coef.'!$C$238*'Amp-TB2 calc'!AN89+'eq. coef.'!$C$239*'Amp-TB2 calc'!AP89+'eq. coef.'!$C$240*'Amp-TB2 calc'!AQ89+'eq. coef.'!$C$241*'Amp-TB2 calc'!AR89+'eq. coef.'!$C$242*'Amp-TB2 calc'!AS89))</f>
        <v xml:space="preserve"> </v>
      </c>
      <c r="BE89" s="281" t="str">
        <f>IF(SUM(I89:T89)&lt;90," ",('eq. coef.'!$C$270+'eq. coef.'!$C$271*'Amp-TB2 calc'!AJ89+'eq. coef.'!$C$272*'Amp-TB2 calc'!AK89+'eq. coef.'!$C$273*'Amp-TB2 calc'!AL89+'eq. coef.'!$C$274*'Amp-TB2 calc'!AN89+'eq. coef.'!$C$275*'Amp-TB2 calc'!AP89+'eq. coef.'!$C$276*'Amp-TB2 calc'!AQ89+'eq. coef.'!$C$277*'Amp-TB2 calc'!AR89+'eq. coef.'!$C$278*'Amp-TB2 calc'!AS89))</f>
        <v xml:space="preserve"> </v>
      </c>
      <c r="BF89" s="281" t="str">
        <f>IF(SUM(I89:T89)&lt;90," ",EXP('eq. coef.'!$C$328+'eq. coef.'!$C$329*'Amp-TB2 calc'!AJ89+'eq. coef.'!$C$330*'Amp-TB2 calc'!AK89+'eq. coef.'!$C$331*'Amp-TB2 calc'!AL89+'eq. coef.'!$C$332*'Amp-TB2 calc'!AN89+'eq. coef.'!$C$333*'Amp-TB2 calc'!AP89+'eq. coef.'!$C$334*'Amp-TB2 calc'!AQ89+'eq. coef.'!$C$335*'Amp-TB2 calc'!AR89+'eq. coef.'!$C$336*'Amp-TB2 calc'!AS89))</f>
        <v xml:space="preserve"> </v>
      </c>
      <c r="BG89" s="282" t="str">
        <f t="shared" si="236"/>
        <v xml:space="preserve"> </v>
      </c>
      <c r="BH89" s="385" t="str">
        <f t="shared" si="263"/>
        <v xml:space="preserve"> </v>
      </c>
      <c r="BI89" s="385" t="str">
        <f t="shared" si="264"/>
        <v xml:space="preserve"> </v>
      </c>
      <c r="BJ89" s="281" t="str">
        <f t="shared" si="237"/>
        <v xml:space="preserve"> </v>
      </c>
      <c r="BK89" s="283" t="str">
        <f t="shared" si="285"/>
        <v xml:space="preserve"> </v>
      </c>
      <c r="BL89" s="281" t="str">
        <f t="shared" si="286"/>
        <v xml:space="preserve"> </v>
      </c>
      <c r="BM89" s="284" t="str">
        <f t="shared" si="238"/>
        <v xml:space="preserve"> </v>
      </c>
      <c r="BN89" s="285" t="str">
        <f>IF(SUM(I89:T89)&lt;90," ",'eq. coef.'!$C$360+'eq. coef.'!$C$361*'Amp-TB2 calc'!AJ89+'eq. coef.'!$C$362*'Amp-TB2 calc'!AK89+'eq. coef.'!$C$363*'Amp-TB2 calc'!AL89+'eq. coef.'!$C$364*'Amp-TB2 calc'!AN89+'eq. coef.'!$C$365*'Amp-TB2 calc'!AP89+'eq. coef.'!$C$366*'Amp-TB2 calc'!AQ89+'eq. coef.'!$C$367*'Amp-TB2 calc'!AR89+'eq. coef.'!$C$368*'Amp-TB2 calc'!AS89+'eq. coef.'!$C$369*LN(BQ89))</f>
        <v xml:space="preserve"> </v>
      </c>
      <c r="BO89" s="286" t="str">
        <f t="shared" si="287"/>
        <v xml:space="preserve"> </v>
      </c>
      <c r="BP89" s="333" t="str">
        <f t="shared" si="239"/>
        <v xml:space="preserve"> </v>
      </c>
      <c r="BQ89" s="287" t="str">
        <f t="shared" si="288"/>
        <v xml:space="preserve"> </v>
      </c>
      <c r="BR89" s="281" t="str">
        <f t="shared" si="240"/>
        <v xml:space="preserve"> </v>
      </c>
      <c r="BS89" s="283"/>
      <c r="BT89" s="283">
        <f t="shared" si="289"/>
        <v>0</v>
      </c>
      <c r="BU89" s="283">
        <f t="shared" si="290"/>
        <v>0</v>
      </c>
      <c r="BV89" s="281" t="str">
        <f t="shared" si="241"/>
        <v xml:space="preserve"> </v>
      </c>
      <c r="BW89" s="288"/>
      <c r="BX89" s="289" t="str">
        <f>IF(SUM(I89:T89)&lt;90," ",'eq. coef.'!$B$1128*'Amp-TB2 calc'!CH89+'eq. coef.'!$B$1129*'Amp-TB2 calc'!CL89+'eq. coef.'!$B$1130*'Amp-TB2 calc'!CM89+'eq. coef.'!$B$1131*'Amp-TB2 calc'!CO89+'eq. coef.'!$B$1132*'Amp-TB2 calc'!CP89+'eq. coef.'!$B$1133*'Amp-TB2 calc'!CQ89+'eq. coef.'!$B$1134*'Amp-TB2 calc'!CR89+'eq. coef.'!$B$1135*'Amp-TB2 calc'!CU89+'eq. coef.'!$B$1135*'Amp-TB2 calc'!CY89+'eq. coef.'!$B$1137*'Amp-TB2 calc'!CZ89)</f>
        <v xml:space="preserve"> </v>
      </c>
      <c r="BY89" s="290" t="str">
        <f t="shared" si="291"/>
        <v xml:space="preserve"> </v>
      </c>
      <c r="BZ89" s="291"/>
      <c r="CA89" s="290" t="str">
        <f t="shared" si="242"/>
        <v xml:space="preserve"> </v>
      </c>
      <c r="CB89" s="289" t="str">
        <f>IF(SUM(I89:T89)&lt;90," ",EXP('eq. coef.'!$C$396+'eq. coef.'!$C$397*'Amp-TB2 calc'!AJ89+'eq. coef.'!$C$398*'Amp-TB2 calc'!AK89+'eq. coef.'!$C$399*'Amp-TB2 calc'!AL89+'eq. coef.'!$C$400*'Amp-TB2 calc'!AN89+'eq. coef.'!$C$401*'Amp-TB2 calc'!AP89+'eq. coef.'!$C$402*'Amp-TB2 calc'!AQ89+'eq. coef.'!$C$403*'Amp-TB2 calc'!AR89+'eq. coef.'!$C$404*'Amp-TB2 calc'!AS89+'eq. coef.'!$C$405*LN('Amp-TB2 calc'!BQ89)))</f>
        <v xml:space="preserve"> </v>
      </c>
      <c r="CC89" s="283" t="str">
        <f t="shared" si="243"/>
        <v xml:space="preserve"> </v>
      </c>
      <c r="CD89" s="283"/>
      <c r="CE89" s="282" t="str">
        <f t="shared" si="244"/>
        <v xml:space="preserve"> </v>
      </c>
      <c r="CF89" s="282" t="str">
        <f t="shared" si="245"/>
        <v xml:space="preserve"> </v>
      </c>
      <c r="CG89" s="278" t="str">
        <f t="shared" si="292"/>
        <v xml:space="preserve"> </v>
      </c>
      <c r="CH89" s="278" t="str">
        <f t="shared" si="293"/>
        <v xml:space="preserve"> </v>
      </c>
      <c r="CI89" s="278" t="str">
        <f t="shared" si="246"/>
        <v xml:space="preserve"> </v>
      </c>
      <c r="CJ89" s="278" t="str">
        <f t="shared" si="247"/>
        <v xml:space="preserve"> </v>
      </c>
      <c r="CK89" s="278"/>
      <c r="CL89" s="278" t="str">
        <f t="shared" si="248"/>
        <v xml:space="preserve"> </v>
      </c>
      <c r="CM89" s="278" t="str">
        <f t="shared" si="249"/>
        <v xml:space="preserve"> </v>
      </c>
      <c r="CN89" s="278" t="str">
        <f t="shared" si="294"/>
        <v xml:space="preserve"> </v>
      </c>
      <c r="CO89" s="278" t="str">
        <f t="shared" si="250"/>
        <v xml:space="preserve"> </v>
      </c>
      <c r="CP89" s="278" t="str">
        <f t="shared" si="295"/>
        <v xml:space="preserve"> </v>
      </c>
      <c r="CQ89" s="278" t="str">
        <f t="shared" si="251"/>
        <v xml:space="preserve"> </v>
      </c>
      <c r="CR89" s="278" t="str">
        <f t="shared" si="296"/>
        <v xml:space="preserve"> </v>
      </c>
      <c r="CS89" s="278" t="str">
        <f t="shared" si="252"/>
        <v xml:space="preserve"> </v>
      </c>
      <c r="CT89" s="278"/>
      <c r="CU89" s="278" t="str">
        <f t="shared" si="297"/>
        <v xml:space="preserve"> </v>
      </c>
      <c r="CV89" s="278" t="str">
        <f t="shared" si="253"/>
        <v xml:space="preserve"> </v>
      </c>
      <c r="CW89" s="278" t="str">
        <f t="shared" si="254"/>
        <v xml:space="preserve"> </v>
      </c>
      <c r="CX89" s="278"/>
      <c r="CY89" s="278" t="str">
        <f t="shared" si="255"/>
        <v xml:space="preserve"> </v>
      </c>
      <c r="CZ89" s="278" t="str">
        <f t="shared" si="298"/>
        <v xml:space="preserve"> </v>
      </c>
      <c r="DA89" s="278" t="str">
        <f t="shared" si="256"/>
        <v xml:space="preserve"> </v>
      </c>
      <c r="DB89" s="278"/>
      <c r="DC89" s="278" t="str">
        <f t="shared" si="257"/>
        <v xml:space="preserve"> </v>
      </c>
      <c r="DD89" s="278" t="str">
        <f t="shared" si="299"/>
        <v xml:space="preserve"> </v>
      </c>
      <c r="DE89" s="278" t="str">
        <f t="shared" si="300"/>
        <v xml:space="preserve"> </v>
      </c>
      <c r="DF89" s="278" t="str">
        <f t="shared" si="258"/>
        <v xml:space="preserve"> </v>
      </c>
      <c r="DG89" s="283" t="str">
        <f t="shared" si="265"/>
        <v xml:space="preserve"> </v>
      </c>
      <c r="DH89" s="283"/>
      <c r="DI89" s="277" t="str">
        <f t="shared" si="259"/>
        <v xml:space="preserve"> </v>
      </c>
      <c r="DJ89" s="277" t="str">
        <f t="shared" si="260"/>
        <v xml:space="preserve"> </v>
      </c>
      <c r="DK89" s="277" t="str">
        <f t="shared" si="261"/>
        <v xml:space="preserve"> </v>
      </c>
      <c r="DL89" s="278" t="str">
        <f t="shared" si="262"/>
        <v xml:space="preserve"> </v>
      </c>
    </row>
    <row r="90" spans="1:117" x14ac:dyDescent="0.25">
      <c r="I90" s="234"/>
      <c r="J90" s="141"/>
      <c r="K90" s="141"/>
      <c r="L90" s="141"/>
      <c r="M90" s="141"/>
      <c r="N90" s="141"/>
      <c r="O90" s="141"/>
      <c r="P90" s="141"/>
      <c r="Q90" s="141"/>
      <c r="R90" s="141"/>
      <c r="S90" s="141"/>
      <c r="T90" s="141"/>
      <c r="U90" s="276" t="str">
        <f t="shared" si="266"/>
        <v xml:space="preserve"> </v>
      </c>
      <c r="V90" s="277" t="str">
        <f>IF(SUM(I90:T90)&lt;90," ",I90/stab.data!$U$7)</f>
        <v xml:space="preserve"> </v>
      </c>
      <c r="W90" s="277" t="str">
        <f>IF(SUM(I90:T90)&lt;90," ",J90/stab.data!$U$8)</f>
        <v xml:space="preserve"> </v>
      </c>
      <c r="X90" s="277" t="str">
        <f>IF(SUM(I90:T90)&lt;90," ",K90*2/stab.data!$U$9)</f>
        <v xml:space="preserve"> </v>
      </c>
      <c r="Y90" s="277" t="str">
        <f>IF(SUM(I90:T90)&lt;90," ",L90*2/stab.data!$U$10)</f>
        <v xml:space="preserve"> </v>
      </c>
      <c r="Z90" s="277" t="str">
        <f>IF(SUM(I90:T90)&lt;90," ",M90/stab.data!$U$11)</f>
        <v xml:space="preserve"> </v>
      </c>
      <c r="AA90" s="277" t="str">
        <f>IF(SUM(I90:T90)&lt;90," ",N90/stab.data!$U$12)</f>
        <v xml:space="preserve"> </v>
      </c>
      <c r="AB90" s="277" t="str">
        <f>IF(SUM(I90:T90)&lt;90," ",O90/stab.data!$U$13)</f>
        <v xml:space="preserve"> </v>
      </c>
      <c r="AC90" s="277" t="str">
        <f>IF(SUM(I90:T90)&lt;90," ",P90/stab.data!$U$14)</f>
        <v xml:space="preserve"> </v>
      </c>
      <c r="AD90" s="277" t="str">
        <f>IF(SUM(I90:T90)&lt;90," ",Q90*2/stab.data!$U$15)</f>
        <v xml:space="preserve"> </v>
      </c>
      <c r="AE90" s="277" t="str">
        <f>IF(SUM(I90:T90)&lt;90," ",R90*2/stab.data!$U$16)</f>
        <v xml:space="preserve"> </v>
      </c>
      <c r="AF90" s="277" t="str">
        <f>IF(SUM(I90:T90)&lt;90," ",S90/stab.data!$U$17)</f>
        <v xml:space="preserve"> </v>
      </c>
      <c r="AG90" s="277" t="str">
        <f>IF(SUM(I90:T90)&lt;90," ",T90/stab.data!$U$18)</f>
        <v xml:space="preserve"> </v>
      </c>
      <c r="AH90" s="277" t="str">
        <f t="shared" si="267"/>
        <v xml:space="preserve"> </v>
      </c>
      <c r="AI90" s="277" t="str">
        <f t="shared" si="268"/>
        <v xml:space="preserve"> </v>
      </c>
      <c r="AJ90" s="278" t="str">
        <f t="shared" si="269"/>
        <v xml:space="preserve"> </v>
      </c>
      <c r="AK90" s="278" t="str">
        <f t="shared" si="270"/>
        <v xml:space="preserve"> </v>
      </c>
      <c r="AL90" s="278" t="str">
        <f t="shared" si="271"/>
        <v xml:space="preserve"> </v>
      </c>
      <c r="AM90" s="278" t="str">
        <f t="shared" si="272"/>
        <v xml:space="preserve"> </v>
      </c>
      <c r="AN90" s="278" t="str">
        <f t="shared" si="273"/>
        <v xml:space="preserve"> </v>
      </c>
      <c r="AO90" s="278" t="str">
        <f t="shared" si="274"/>
        <v xml:space="preserve"> </v>
      </c>
      <c r="AP90" s="278" t="str">
        <f t="shared" si="275"/>
        <v xml:space="preserve"> </v>
      </c>
      <c r="AQ90" s="278" t="str">
        <f t="shared" si="276"/>
        <v xml:space="preserve"> </v>
      </c>
      <c r="AR90" s="278" t="str">
        <f t="shared" si="277"/>
        <v xml:space="preserve"> </v>
      </c>
      <c r="AS90" s="278" t="str">
        <f t="shared" si="278"/>
        <v xml:space="preserve"> </v>
      </c>
      <c r="AT90" s="278" t="str">
        <f t="shared" si="279"/>
        <v xml:space="preserve"> </v>
      </c>
      <c r="AU90" s="278" t="str">
        <f t="shared" si="280"/>
        <v xml:space="preserve"> </v>
      </c>
      <c r="AV90" s="277" t="str">
        <f t="shared" si="281"/>
        <v xml:space="preserve"> </v>
      </c>
      <c r="AW90" s="277" t="str">
        <f t="shared" si="282"/>
        <v xml:space="preserve"> </v>
      </c>
      <c r="AX90" s="277" t="str">
        <f>IF(SUM(I90:T90)&lt;90," ",CO90*AH90*stab.data!$U$20/13/2)</f>
        <v xml:space="preserve"> </v>
      </c>
      <c r="AY90" s="277" t="str">
        <f>IF(SUM(I90:T90)&lt;90," ",CQ90*AH90*stab.data!$U$11/13)</f>
        <v xml:space="preserve"> </v>
      </c>
      <c r="AZ90" s="277" t="str">
        <f t="shared" si="283"/>
        <v xml:space="preserve"> </v>
      </c>
      <c r="BA90" s="279" t="str">
        <f t="shared" si="284"/>
        <v xml:space="preserve"> </v>
      </c>
      <c r="BB90" s="280" t="str">
        <f>IF(SUM(I90:T90)&lt;90," ",EXP('eq. coef.'!$C$104+'eq. coef.'!$C$105*'Amp-TB2 calc'!AJ90+'eq. coef.'!$C$106*'Amp-TB2 calc'!AK90+'eq. coef.'!$C$107*'Amp-TB2 calc'!AL90+'eq. coef.'!$C$108*'Amp-TB2 calc'!AN90+'eq. coef.'!$C$109*'Amp-TB2 calc'!AP90+'eq. coef.'!$C$110*'Amp-TB2 calc'!AQ90+'eq. coef.'!$C$111*'Amp-TB2 calc'!AR90+'eq. coef.'!$C$112*'Amp-TB2 calc'!AS90))</f>
        <v xml:space="preserve"> </v>
      </c>
      <c r="BC90" s="281" t="str">
        <f>IF(SUM(I90:T90)&lt;90," ",EXP('eq. coef.'!$C$176+'eq. coef.'!$C$177*'Amp-TB2 calc'!AJ90+'eq. coef.'!$C$178*'Amp-TB2 calc'!AK90+'eq. coef.'!$C$179*'Amp-TB2 calc'!AL90+'eq. coef.'!$C$180*'Amp-TB2 calc'!AN90+'eq. coef.'!$C$181*'Amp-TB2 calc'!AP90+'eq. coef.'!$C$182*'Amp-TB2 calc'!AQ90+'eq. coef.'!$C$183*'Amp-TB2 calc'!AR90+'eq. coef.'!$C$184*'Amp-TB2 calc'!AS90))</f>
        <v xml:space="preserve"> </v>
      </c>
      <c r="BD90" s="281" t="str">
        <f>IF(SUM(I90:T90)&lt;90," ",('eq. coef.'!$C$234+'eq. coef.'!$C$235*'Amp-TB2 calc'!AJ90+'eq. coef.'!$C$236*'Amp-TB2 calc'!AK90+'eq. coef.'!$C$237*'Amp-TB2 calc'!AL90+'eq. coef.'!$C$238*'Amp-TB2 calc'!AN90+'eq. coef.'!$C$239*'Amp-TB2 calc'!AP90+'eq. coef.'!$C$240*'Amp-TB2 calc'!AQ90+'eq. coef.'!$C$241*'Amp-TB2 calc'!AR90+'eq. coef.'!$C$242*'Amp-TB2 calc'!AS90))</f>
        <v xml:space="preserve"> </v>
      </c>
      <c r="BE90" s="281" t="str">
        <f>IF(SUM(I90:T90)&lt;90," ",('eq. coef.'!$C$270+'eq. coef.'!$C$271*'Amp-TB2 calc'!AJ90+'eq. coef.'!$C$272*'Amp-TB2 calc'!AK90+'eq. coef.'!$C$273*'Amp-TB2 calc'!AL90+'eq. coef.'!$C$274*'Amp-TB2 calc'!AN90+'eq. coef.'!$C$275*'Amp-TB2 calc'!AP90+'eq. coef.'!$C$276*'Amp-TB2 calc'!AQ90+'eq. coef.'!$C$277*'Amp-TB2 calc'!AR90+'eq. coef.'!$C$278*'Amp-TB2 calc'!AS90))</f>
        <v xml:space="preserve"> </v>
      </c>
      <c r="BF90" s="281" t="str">
        <f>IF(SUM(I90:T90)&lt;90," ",EXP('eq. coef.'!$C$328+'eq. coef.'!$C$329*'Amp-TB2 calc'!AJ90+'eq. coef.'!$C$330*'Amp-TB2 calc'!AK90+'eq. coef.'!$C$331*'Amp-TB2 calc'!AL90+'eq. coef.'!$C$332*'Amp-TB2 calc'!AN90+'eq. coef.'!$C$333*'Amp-TB2 calc'!AP90+'eq. coef.'!$C$334*'Amp-TB2 calc'!AQ90+'eq. coef.'!$C$335*'Amp-TB2 calc'!AR90+'eq. coef.'!$C$336*'Amp-TB2 calc'!AS90))</f>
        <v xml:space="preserve"> </v>
      </c>
      <c r="BG90" s="282" t="str">
        <f t="shared" si="236"/>
        <v xml:space="preserve"> </v>
      </c>
      <c r="BH90" s="385" t="str">
        <f t="shared" si="263"/>
        <v xml:space="preserve"> </v>
      </c>
      <c r="BI90" s="385" t="str">
        <f t="shared" si="264"/>
        <v xml:space="preserve"> </v>
      </c>
      <c r="BJ90" s="281" t="str">
        <f t="shared" si="237"/>
        <v xml:space="preserve"> </v>
      </c>
      <c r="BK90" s="283" t="str">
        <f t="shared" si="285"/>
        <v xml:space="preserve"> </v>
      </c>
      <c r="BL90" s="281" t="str">
        <f t="shared" si="286"/>
        <v xml:space="preserve"> </v>
      </c>
      <c r="BM90" s="284" t="str">
        <f t="shared" si="238"/>
        <v xml:space="preserve"> </v>
      </c>
      <c r="BN90" s="285" t="str">
        <f>IF(SUM(I90:T90)&lt;90," ",'eq. coef.'!$C$360+'eq. coef.'!$C$361*'Amp-TB2 calc'!AJ90+'eq. coef.'!$C$362*'Amp-TB2 calc'!AK90+'eq. coef.'!$C$363*'Amp-TB2 calc'!AL90+'eq. coef.'!$C$364*'Amp-TB2 calc'!AN90+'eq. coef.'!$C$365*'Amp-TB2 calc'!AP90+'eq. coef.'!$C$366*'Amp-TB2 calc'!AQ90+'eq. coef.'!$C$367*'Amp-TB2 calc'!AR90+'eq. coef.'!$C$368*'Amp-TB2 calc'!AS90+'eq. coef.'!$C$369*LN(BQ90))</f>
        <v xml:space="preserve"> </v>
      </c>
      <c r="BO90" s="286" t="str">
        <f t="shared" si="287"/>
        <v xml:space="preserve"> </v>
      </c>
      <c r="BP90" s="333" t="str">
        <f t="shared" si="239"/>
        <v xml:space="preserve"> </v>
      </c>
      <c r="BQ90" s="287" t="str">
        <f t="shared" si="288"/>
        <v xml:space="preserve"> </v>
      </c>
      <c r="BR90" s="281" t="str">
        <f t="shared" si="240"/>
        <v xml:space="preserve"> </v>
      </c>
      <c r="BS90" s="283"/>
      <c r="BT90" s="283">
        <f t="shared" si="289"/>
        <v>0</v>
      </c>
      <c r="BU90" s="283">
        <f t="shared" si="290"/>
        <v>0</v>
      </c>
      <c r="BV90" s="281" t="str">
        <f t="shared" si="241"/>
        <v xml:space="preserve"> </v>
      </c>
      <c r="BW90" s="288"/>
      <c r="BX90" s="289" t="str">
        <f>IF(SUM(I90:T90)&lt;90," ",'eq. coef.'!$B$1128*'Amp-TB2 calc'!CH90+'eq. coef.'!$B$1129*'Amp-TB2 calc'!CL90+'eq. coef.'!$B$1130*'Amp-TB2 calc'!CM90+'eq. coef.'!$B$1131*'Amp-TB2 calc'!CO90+'eq. coef.'!$B$1132*'Amp-TB2 calc'!CP90+'eq. coef.'!$B$1133*'Amp-TB2 calc'!CQ90+'eq. coef.'!$B$1134*'Amp-TB2 calc'!CR90+'eq. coef.'!$B$1135*'Amp-TB2 calc'!CU90+'eq. coef.'!$B$1135*'Amp-TB2 calc'!CY90+'eq. coef.'!$B$1137*'Amp-TB2 calc'!CZ90)</f>
        <v xml:space="preserve"> </v>
      </c>
      <c r="BY90" s="290" t="str">
        <f t="shared" si="291"/>
        <v xml:space="preserve"> </v>
      </c>
      <c r="BZ90" s="291"/>
      <c r="CA90" s="290" t="str">
        <f t="shared" si="242"/>
        <v xml:space="preserve"> </v>
      </c>
      <c r="CB90" s="289" t="str">
        <f>IF(SUM(I90:T90)&lt;90," ",EXP('eq. coef.'!$C$396+'eq. coef.'!$C$397*'Amp-TB2 calc'!AJ90+'eq. coef.'!$C$398*'Amp-TB2 calc'!AK90+'eq. coef.'!$C$399*'Amp-TB2 calc'!AL90+'eq. coef.'!$C$400*'Amp-TB2 calc'!AN90+'eq. coef.'!$C$401*'Amp-TB2 calc'!AP90+'eq. coef.'!$C$402*'Amp-TB2 calc'!AQ90+'eq. coef.'!$C$403*'Amp-TB2 calc'!AR90+'eq. coef.'!$C$404*'Amp-TB2 calc'!AS90+'eq. coef.'!$C$405*LN('Amp-TB2 calc'!BQ90)))</f>
        <v xml:space="preserve"> </v>
      </c>
      <c r="CC90" s="283" t="str">
        <f t="shared" si="243"/>
        <v xml:space="preserve"> </v>
      </c>
      <c r="CD90" s="283"/>
      <c r="CE90" s="282" t="str">
        <f t="shared" si="244"/>
        <v xml:space="preserve"> </v>
      </c>
      <c r="CF90" s="282" t="str">
        <f t="shared" si="245"/>
        <v xml:space="preserve"> </v>
      </c>
      <c r="CG90" s="278" t="str">
        <f t="shared" si="292"/>
        <v xml:space="preserve"> </v>
      </c>
      <c r="CH90" s="278" t="str">
        <f t="shared" si="293"/>
        <v xml:space="preserve"> </v>
      </c>
      <c r="CI90" s="278" t="str">
        <f t="shared" si="246"/>
        <v xml:space="preserve"> </v>
      </c>
      <c r="CJ90" s="278" t="str">
        <f t="shared" si="247"/>
        <v xml:space="preserve"> </v>
      </c>
      <c r="CK90" s="278"/>
      <c r="CL90" s="278" t="str">
        <f t="shared" si="248"/>
        <v xml:space="preserve"> </v>
      </c>
      <c r="CM90" s="278" t="str">
        <f t="shared" si="249"/>
        <v xml:space="preserve"> </v>
      </c>
      <c r="CN90" s="278" t="str">
        <f t="shared" si="294"/>
        <v xml:space="preserve"> </v>
      </c>
      <c r="CO90" s="278" t="str">
        <f t="shared" si="250"/>
        <v xml:space="preserve"> </v>
      </c>
      <c r="CP90" s="278" t="str">
        <f t="shared" si="295"/>
        <v xml:space="preserve"> </v>
      </c>
      <c r="CQ90" s="278" t="str">
        <f t="shared" si="251"/>
        <v xml:space="preserve"> </v>
      </c>
      <c r="CR90" s="278" t="str">
        <f t="shared" si="296"/>
        <v xml:space="preserve"> </v>
      </c>
      <c r="CS90" s="278" t="str">
        <f t="shared" si="252"/>
        <v xml:space="preserve"> </v>
      </c>
      <c r="CT90" s="278"/>
      <c r="CU90" s="278" t="str">
        <f t="shared" si="297"/>
        <v xml:space="preserve"> </v>
      </c>
      <c r="CV90" s="278" t="str">
        <f t="shared" si="253"/>
        <v xml:space="preserve"> </v>
      </c>
      <c r="CW90" s="278" t="str">
        <f t="shared" si="254"/>
        <v xml:space="preserve"> </v>
      </c>
      <c r="CX90" s="278"/>
      <c r="CY90" s="278" t="str">
        <f t="shared" si="255"/>
        <v xml:space="preserve"> </v>
      </c>
      <c r="CZ90" s="278" t="str">
        <f t="shared" si="298"/>
        <v xml:space="preserve"> </v>
      </c>
      <c r="DA90" s="278" t="str">
        <f t="shared" si="256"/>
        <v xml:space="preserve"> </v>
      </c>
      <c r="DB90" s="278"/>
      <c r="DC90" s="278" t="str">
        <f t="shared" si="257"/>
        <v xml:space="preserve"> </v>
      </c>
      <c r="DD90" s="278" t="str">
        <f t="shared" si="299"/>
        <v xml:space="preserve"> </v>
      </c>
      <c r="DE90" s="278" t="str">
        <f t="shared" si="300"/>
        <v xml:space="preserve"> </v>
      </c>
      <c r="DF90" s="278" t="str">
        <f t="shared" si="258"/>
        <v xml:space="preserve"> </v>
      </c>
      <c r="DG90" s="283" t="str">
        <f t="shared" si="265"/>
        <v xml:space="preserve"> </v>
      </c>
      <c r="DH90" s="283"/>
      <c r="DI90" s="277" t="str">
        <f t="shared" si="259"/>
        <v xml:space="preserve"> </v>
      </c>
      <c r="DJ90" s="277" t="str">
        <f t="shared" si="260"/>
        <v xml:space="preserve"> </v>
      </c>
      <c r="DK90" s="277" t="str">
        <f t="shared" si="261"/>
        <v xml:space="preserve"> </v>
      </c>
      <c r="DL90" s="278" t="str">
        <f t="shared" si="262"/>
        <v xml:space="preserve"> </v>
      </c>
    </row>
    <row r="91" spans="1:117" x14ac:dyDescent="0.25">
      <c r="I91" s="234"/>
      <c r="J91" s="141"/>
      <c r="K91" s="141"/>
      <c r="L91" s="141"/>
      <c r="M91" s="141"/>
      <c r="N91" s="141"/>
      <c r="O91" s="141"/>
      <c r="P91" s="141"/>
      <c r="Q91" s="141"/>
      <c r="R91" s="141"/>
      <c r="S91" s="141"/>
      <c r="T91" s="141"/>
      <c r="U91" s="276" t="str">
        <f t="shared" si="266"/>
        <v xml:space="preserve"> </v>
      </c>
      <c r="V91" s="277" t="str">
        <f>IF(SUM(I91:T91)&lt;90," ",I91/stab.data!$U$7)</f>
        <v xml:space="preserve"> </v>
      </c>
      <c r="W91" s="277" t="str">
        <f>IF(SUM(I91:T91)&lt;90," ",J91/stab.data!$U$8)</f>
        <v xml:space="preserve"> </v>
      </c>
      <c r="X91" s="277" t="str">
        <f>IF(SUM(I91:T91)&lt;90," ",K91*2/stab.data!$U$9)</f>
        <v xml:space="preserve"> </v>
      </c>
      <c r="Y91" s="277" t="str">
        <f>IF(SUM(I91:T91)&lt;90," ",L91*2/stab.data!$U$10)</f>
        <v xml:space="preserve"> </v>
      </c>
      <c r="Z91" s="277" t="str">
        <f>IF(SUM(I91:T91)&lt;90," ",M91/stab.data!$U$11)</f>
        <v xml:space="preserve"> </v>
      </c>
      <c r="AA91" s="277" t="str">
        <f>IF(SUM(I91:T91)&lt;90," ",N91/stab.data!$U$12)</f>
        <v xml:space="preserve"> </v>
      </c>
      <c r="AB91" s="277" t="str">
        <f>IF(SUM(I91:T91)&lt;90," ",O91/stab.data!$U$13)</f>
        <v xml:space="preserve"> </v>
      </c>
      <c r="AC91" s="277" t="str">
        <f>IF(SUM(I91:T91)&lt;90," ",P91/stab.data!$U$14)</f>
        <v xml:space="preserve"> </v>
      </c>
      <c r="AD91" s="277" t="str">
        <f>IF(SUM(I91:T91)&lt;90," ",Q91*2/stab.data!$U$15)</f>
        <v xml:space="preserve"> </v>
      </c>
      <c r="AE91" s="277" t="str">
        <f>IF(SUM(I91:T91)&lt;90," ",R91*2/stab.data!$U$16)</f>
        <v xml:space="preserve"> </v>
      </c>
      <c r="AF91" s="277" t="str">
        <f>IF(SUM(I91:T91)&lt;90," ",S91/stab.data!$U$17)</f>
        <v xml:space="preserve"> </v>
      </c>
      <c r="AG91" s="277" t="str">
        <f>IF(SUM(I91:T91)&lt;90," ",T91/stab.data!$U$18)</f>
        <v xml:space="preserve"> </v>
      </c>
      <c r="AH91" s="277" t="str">
        <f t="shared" si="267"/>
        <v xml:space="preserve"> </v>
      </c>
      <c r="AI91" s="277" t="str">
        <f t="shared" si="268"/>
        <v xml:space="preserve"> </v>
      </c>
      <c r="AJ91" s="278" t="str">
        <f t="shared" si="269"/>
        <v xml:space="preserve"> </v>
      </c>
      <c r="AK91" s="278" t="str">
        <f t="shared" si="270"/>
        <v xml:space="preserve"> </v>
      </c>
      <c r="AL91" s="278" t="str">
        <f t="shared" si="271"/>
        <v xml:space="preserve"> </v>
      </c>
      <c r="AM91" s="278" t="str">
        <f t="shared" si="272"/>
        <v xml:space="preserve"> </v>
      </c>
      <c r="AN91" s="278" t="str">
        <f t="shared" si="273"/>
        <v xml:space="preserve"> </v>
      </c>
      <c r="AO91" s="278" t="str">
        <f t="shared" si="274"/>
        <v xml:space="preserve"> </v>
      </c>
      <c r="AP91" s="278" t="str">
        <f t="shared" si="275"/>
        <v xml:space="preserve"> </v>
      </c>
      <c r="AQ91" s="278" t="str">
        <f t="shared" si="276"/>
        <v xml:space="preserve"> </v>
      </c>
      <c r="AR91" s="278" t="str">
        <f t="shared" si="277"/>
        <v xml:space="preserve"> </v>
      </c>
      <c r="AS91" s="278" t="str">
        <f t="shared" si="278"/>
        <v xml:space="preserve"> </v>
      </c>
      <c r="AT91" s="278" t="str">
        <f t="shared" si="279"/>
        <v xml:space="preserve"> </v>
      </c>
      <c r="AU91" s="278" t="str">
        <f t="shared" si="280"/>
        <v xml:space="preserve"> </v>
      </c>
      <c r="AV91" s="277" t="str">
        <f t="shared" si="281"/>
        <v xml:space="preserve"> </v>
      </c>
      <c r="AW91" s="277" t="str">
        <f t="shared" si="282"/>
        <v xml:space="preserve"> </v>
      </c>
      <c r="AX91" s="277" t="str">
        <f>IF(SUM(I91:T91)&lt;90," ",CO91*AH91*stab.data!$U$20/13/2)</f>
        <v xml:space="preserve"> </v>
      </c>
      <c r="AY91" s="277" t="str">
        <f>IF(SUM(I91:T91)&lt;90," ",CQ91*AH91*stab.data!$U$11/13)</f>
        <v xml:space="preserve"> </v>
      </c>
      <c r="AZ91" s="277" t="str">
        <f t="shared" si="283"/>
        <v xml:space="preserve"> </v>
      </c>
      <c r="BA91" s="279" t="str">
        <f t="shared" si="284"/>
        <v xml:space="preserve"> </v>
      </c>
      <c r="BB91" s="280" t="str">
        <f>IF(SUM(I91:T91)&lt;90," ",EXP('eq. coef.'!$C$104+'eq. coef.'!$C$105*'Amp-TB2 calc'!AJ91+'eq. coef.'!$C$106*'Amp-TB2 calc'!AK91+'eq. coef.'!$C$107*'Amp-TB2 calc'!AL91+'eq. coef.'!$C$108*'Amp-TB2 calc'!AN91+'eq. coef.'!$C$109*'Amp-TB2 calc'!AP91+'eq. coef.'!$C$110*'Amp-TB2 calc'!AQ91+'eq. coef.'!$C$111*'Amp-TB2 calc'!AR91+'eq. coef.'!$C$112*'Amp-TB2 calc'!AS91))</f>
        <v xml:space="preserve"> </v>
      </c>
      <c r="BC91" s="281" t="str">
        <f>IF(SUM(I91:T91)&lt;90," ",EXP('eq. coef.'!$C$176+'eq. coef.'!$C$177*'Amp-TB2 calc'!AJ91+'eq. coef.'!$C$178*'Amp-TB2 calc'!AK91+'eq. coef.'!$C$179*'Amp-TB2 calc'!AL91+'eq. coef.'!$C$180*'Amp-TB2 calc'!AN91+'eq. coef.'!$C$181*'Amp-TB2 calc'!AP91+'eq. coef.'!$C$182*'Amp-TB2 calc'!AQ91+'eq. coef.'!$C$183*'Amp-TB2 calc'!AR91+'eq. coef.'!$C$184*'Amp-TB2 calc'!AS91))</f>
        <v xml:space="preserve"> </v>
      </c>
      <c r="BD91" s="281" t="str">
        <f>IF(SUM(I91:T91)&lt;90," ",('eq. coef.'!$C$234+'eq. coef.'!$C$235*'Amp-TB2 calc'!AJ91+'eq. coef.'!$C$236*'Amp-TB2 calc'!AK91+'eq. coef.'!$C$237*'Amp-TB2 calc'!AL91+'eq. coef.'!$C$238*'Amp-TB2 calc'!AN91+'eq. coef.'!$C$239*'Amp-TB2 calc'!AP91+'eq. coef.'!$C$240*'Amp-TB2 calc'!AQ91+'eq. coef.'!$C$241*'Amp-TB2 calc'!AR91+'eq. coef.'!$C$242*'Amp-TB2 calc'!AS91))</f>
        <v xml:space="preserve"> </v>
      </c>
      <c r="BE91" s="281" t="str">
        <f>IF(SUM(I91:T91)&lt;90," ",('eq. coef.'!$C$270+'eq. coef.'!$C$271*'Amp-TB2 calc'!AJ91+'eq. coef.'!$C$272*'Amp-TB2 calc'!AK91+'eq. coef.'!$C$273*'Amp-TB2 calc'!AL91+'eq. coef.'!$C$274*'Amp-TB2 calc'!AN91+'eq. coef.'!$C$275*'Amp-TB2 calc'!AP91+'eq. coef.'!$C$276*'Amp-TB2 calc'!AQ91+'eq. coef.'!$C$277*'Amp-TB2 calc'!AR91+'eq. coef.'!$C$278*'Amp-TB2 calc'!AS91))</f>
        <v xml:space="preserve"> </v>
      </c>
      <c r="BF91" s="281" t="str">
        <f>IF(SUM(I91:T91)&lt;90," ",EXP('eq. coef.'!$C$328+'eq. coef.'!$C$329*'Amp-TB2 calc'!AJ91+'eq. coef.'!$C$330*'Amp-TB2 calc'!AK91+'eq. coef.'!$C$331*'Amp-TB2 calc'!AL91+'eq. coef.'!$C$332*'Amp-TB2 calc'!AN91+'eq. coef.'!$C$333*'Amp-TB2 calc'!AP91+'eq. coef.'!$C$334*'Amp-TB2 calc'!AQ91+'eq. coef.'!$C$335*'Amp-TB2 calc'!AR91+'eq. coef.'!$C$336*'Amp-TB2 calc'!AS91))</f>
        <v xml:space="preserve"> </v>
      </c>
      <c r="BG91" s="282" t="str">
        <f t="shared" si="236"/>
        <v xml:space="preserve"> </v>
      </c>
      <c r="BH91" s="385" t="str">
        <f t="shared" si="263"/>
        <v xml:space="preserve"> </v>
      </c>
      <c r="BI91" s="385" t="str">
        <f t="shared" si="264"/>
        <v xml:space="preserve"> </v>
      </c>
      <c r="BJ91" s="281" t="str">
        <f t="shared" si="237"/>
        <v xml:space="preserve"> </v>
      </c>
      <c r="BK91" s="283" t="str">
        <f t="shared" si="285"/>
        <v xml:space="preserve"> </v>
      </c>
      <c r="BL91" s="281" t="str">
        <f t="shared" si="286"/>
        <v xml:space="preserve"> </v>
      </c>
      <c r="BM91" s="284" t="str">
        <f t="shared" si="238"/>
        <v xml:space="preserve"> </v>
      </c>
      <c r="BN91" s="285" t="str">
        <f>IF(SUM(I91:T91)&lt;90," ",'eq. coef.'!$C$360+'eq. coef.'!$C$361*'Amp-TB2 calc'!AJ91+'eq. coef.'!$C$362*'Amp-TB2 calc'!AK91+'eq. coef.'!$C$363*'Amp-TB2 calc'!AL91+'eq. coef.'!$C$364*'Amp-TB2 calc'!AN91+'eq. coef.'!$C$365*'Amp-TB2 calc'!AP91+'eq. coef.'!$C$366*'Amp-TB2 calc'!AQ91+'eq. coef.'!$C$367*'Amp-TB2 calc'!AR91+'eq. coef.'!$C$368*'Amp-TB2 calc'!AS91+'eq. coef.'!$C$369*LN(BQ91))</f>
        <v xml:space="preserve"> </v>
      </c>
      <c r="BO91" s="286" t="str">
        <f t="shared" si="287"/>
        <v xml:space="preserve"> </v>
      </c>
      <c r="BP91" s="333" t="str">
        <f t="shared" si="239"/>
        <v xml:space="preserve"> </v>
      </c>
      <c r="BQ91" s="287" t="str">
        <f t="shared" si="288"/>
        <v xml:space="preserve"> </v>
      </c>
      <c r="BR91" s="281" t="str">
        <f t="shared" si="240"/>
        <v xml:space="preserve"> </v>
      </c>
      <c r="BS91" s="283"/>
      <c r="BT91" s="283">
        <f t="shared" si="289"/>
        <v>0</v>
      </c>
      <c r="BU91" s="283">
        <f t="shared" si="290"/>
        <v>0</v>
      </c>
      <c r="BV91" s="281" t="str">
        <f t="shared" si="241"/>
        <v xml:space="preserve"> </v>
      </c>
      <c r="BW91" s="288"/>
      <c r="BX91" s="289" t="str">
        <f>IF(SUM(I91:T91)&lt;90," ",'eq. coef.'!$B$1128*'Amp-TB2 calc'!CH91+'eq. coef.'!$B$1129*'Amp-TB2 calc'!CL91+'eq. coef.'!$B$1130*'Amp-TB2 calc'!CM91+'eq. coef.'!$B$1131*'Amp-TB2 calc'!CO91+'eq. coef.'!$B$1132*'Amp-TB2 calc'!CP91+'eq. coef.'!$B$1133*'Amp-TB2 calc'!CQ91+'eq. coef.'!$B$1134*'Amp-TB2 calc'!CR91+'eq. coef.'!$B$1135*'Amp-TB2 calc'!CU91+'eq. coef.'!$B$1135*'Amp-TB2 calc'!CY91+'eq. coef.'!$B$1137*'Amp-TB2 calc'!CZ91)</f>
        <v xml:space="preserve"> </v>
      </c>
      <c r="BY91" s="290" t="str">
        <f t="shared" si="291"/>
        <v xml:space="preserve"> </v>
      </c>
      <c r="BZ91" s="291"/>
      <c r="CA91" s="290" t="str">
        <f t="shared" si="242"/>
        <v xml:space="preserve"> </v>
      </c>
      <c r="CB91" s="289" t="str">
        <f>IF(SUM(I91:T91)&lt;90," ",EXP('eq. coef.'!$C$396+'eq. coef.'!$C$397*'Amp-TB2 calc'!AJ91+'eq. coef.'!$C$398*'Amp-TB2 calc'!AK91+'eq. coef.'!$C$399*'Amp-TB2 calc'!AL91+'eq. coef.'!$C$400*'Amp-TB2 calc'!AN91+'eq. coef.'!$C$401*'Amp-TB2 calc'!AP91+'eq. coef.'!$C$402*'Amp-TB2 calc'!AQ91+'eq. coef.'!$C$403*'Amp-TB2 calc'!AR91+'eq. coef.'!$C$404*'Amp-TB2 calc'!AS91+'eq. coef.'!$C$405*LN('Amp-TB2 calc'!BQ91)))</f>
        <v xml:space="preserve"> </v>
      </c>
      <c r="CC91" s="283" t="str">
        <f t="shared" si="243"/>
        <v xml:space="preserve"> </v>
      </c>
      <c r="CD91" s="283"/>
      <c r="CE91" s="282" t="str">
        <f t="shared" si="244"/>
        <v xml:space="preserve"> </v>
      </c>
      <c r="CF91" s="282" t="str">
        <f t="shared" si="245"/>
        <v xml:space="preserve"> </v>
      </c>
      <c r="CG91" s="278" t="str">
        <f t="shared" si="292"/>
        <v xml:space="preserve"> </v>
      </c>
      <c r="CH91" s="278" t="str">
        <f t="shared" si="293"/>
        <v xml:space="preserve"> </v>
      </c>
      <c r="CI91" s="278" t="str">
        <f t="shared" si="246"/>
        <v xml:space="preserve"> </v>
      </c>
      <c r="CJ91" s="278" t="str">
        <f t="shared" si="247"/>
        <v xml:space="preserve"> </v>
      </c>
      <c r="CK91" s="278"/>
      <c r="CL91" s="278" t="str">
        <f t="shared" si="248"/>
        <v xml:space="preserve"> </v>
      </c>
      <c r="CM91" s="278" t="str">
        <f t="shared" si="249"/>
        <v xml:space="preserve"> </v>
      </c>
      <c r="CN91" s="278" t="str">
        <f t="shared" si="294"/>
        <v xml:space="preserve"> </v>
      </c>
      <c r="CO91" s="278" t="str">
        <f t="shared" si="250"/>
        <v xml:space="preserve"> </v>
      </c>
      <c r="CP91" s="278" t="str">
        <f t="shared" si="295"/>
        <v xml:space="preserve"> </v>
      </c>
      <c r="CQ91" s="278" t="str">
        <f t="shared" si="251"/>
        <v xml:space="preserve"> </v>
      </c>
      <c r="CR91" s="278" t="str">
        <f t="shared" si="296"/>
        <v xml:space="preserve"> </v>
      </c>
      <c r="CS91" s="278" t="str">
        <f t="shared" si="252"/>
        <v xml:space="preserve"> </v>
      </c>
      <c r="CT91" s="278"/>
      <c r="CU91" s="278" t="str">
        <f t="shared" si="297"/>
        <v xml:space="preserve"> </v>
      </c>
      <c r="CV91" s="278" t="str">
        <f t="shared" si="253"/>
        <v xml:space="preserve"> </v>
      </c>
      <c r="CW91" s="278" t="str">
        <f t="shared" si="254"/>
        <v xml:space="preserve"> </v>
      </c>
      <c r="CX91" s="278"/>
      <c r="CY91" s="278" t="str">
        <f t="shared" si="255"/>
        <v xml:space="preserve"> </v>
      </c>
      <c r="CZ91" s="278" t="str">
        <f t="shared" si="298"/>
        <v xml:space="preserve"> </v>
      </c>
      <c r="DA91" s="278" t="str">
        <f t="shared" si="256"/>
        <v xml:space="preserve"> </v>
      </c>
      <c r="DB91" s="278"/>
      <c r="DC91" s="278" t="str">
        <f t="shared" si="257"/>
        <v xml:space="preserve"> </v>
      </c>
      <c r="DD91" s="278" t="str">
        <f t="shared" si="299"/>
        <v xml:space="preserve"> </v>
      </c>
      <c r="DE91" s="278" t="str">
        <f t="shared" si="300"/>
        <v xml:space="preserve"> </v>
      </c>
      <c r="DF91" s="278" t="str">
        <f t="shared" si="258"/>
        <v xml:space="preserve"> </v>
      </c>
      <c r="DG91" s="283" t="str">
        <f t="shared" si="265"/>
        <v xml:space="preserve"> </v>
      </c>
      <c r="DH91" s="283"/>
      <c r="DI91" s="277" t="str">
        <f t="shared" si="259"/>
        <v xml:space="preserve"> </v>
      </c>
      <c r="DJ91" s="277" t="str">
        <f t="shared" si="260"/>
        <v xml:space="preserve"> </v>
      </c>
      <c r="DK91" s="277" t="str">
        <f t="shared" si="261"/>
        <v xml:space="preserve"> </v>
      </c>
      <c r="DL91" s="278" t="str">
        <f t="shared" si="262"/>
        <v xml:space="preserve"> </v>
      </c>
    </row>
    <row r="92" spans="1:117" x14ac:dyDescent="0.25">
      <c r="I92" s="234"/>
      <c r="J92" s="141"/>
      <c r="K92" s="141"/>
      <c r="L92" s="141"/>
      <c r="M92" s="141"/>
      <c r="N92" s="141"/>
      <c r="O92" s="141"/>
      <c r="P92" s="141"/>
      <c r="Q92" s="141"/>
      <c r="R92" s="141"/>
      <c r="S92" s="141"/>
      <c r="T92" s="141"/>
      <c r="U92" s="276" t="str">
        <f t="shared" si="266"/>
        <v xml:space="preserve"> </v>
      </c>
      <c r="V92" s="277" t="str">
        <f>IF(SUM(I92:T92)&lt;90," ",I92/stab.data!$U$7)</f>
        <v xml:space="preserve"> </v>
      </c>
      <c r="W92" s="277" t="str">
        <f>IF(SUM(I92:T92)&lt;90," ",J92/stab.data!$U$8)</f>
        <v xml:space="preserve"> </v>
      </c>
      <c r="X92" s="277" t="str">
        <f>IF(SUM(I92:T92)&lt;90," ",K92*2/stab.data!$U$9)</f>
        <v xml:space="preserve"> </v>
      </c>
      <c r="Y92" s="277" t="str">
        <f>IF(SUM(I92:T92)&lt;90," ",L92*2/stab.data!$U$10)</f>
        <v xml:space="preserve"> </v>
      </c>
      <c r="Z92" s="277" t="str">
        <f>IF(SUM(I92:T92)&lt;90," ",M92/stab.data!$U$11)</f>
        <v xml:space="preserve"> </v>
      </c>
      <c r="AA92" s="277" t="str">
        <f>IF(SUM(I92:T92)&lt;90," ",N92/stab.data!$U$12)</f>
        <v xml:space="preserve"> </v>
      </c>
      <c r="AB92" s="277" t="str">
        <f>IF(SUM(I92:T92)&lt;90," ",O92/stab.data!$U$13)</f>
        <v xml:space="preserve"> </v>
      </c>
      <c r="AC92" s="277" t="str">
        <f>IF(SUM(I92:T92)&lt;90," ",P92/stab.data!$U$14)</f>
        <v xml:space="preserve"> </v>
      </c>
      <c r="AD92" s="277" t="str">
        <f>IF(SUM(I92:T92)&lt;90," ",Q92*2/stab.data!$U$15)</f>
        <v xml:space="preserve"> </v>
      </c>
      <c r="AE92" s="277" t="str">
        <f>IF(SUM(I92:T92)&lt;90," ",R92*2/stab.data!$U$16)</f>
        <v xml:space="preserve"> </v>
      </c>
      <c r="AF92" s="277" t="str">
        <f>IF(SUM(I92:T92)&lt;90," ",S92/stab.data!$U$17)</f>
        <v xml:space="preserve"> </v>
      </c>
      <c r="AG92" s="277" t="str">
        <f>IF(SUM(I92:T92)&lt;90," ",T92/stab.data!$U$18)</f>
        <v xml:space="preserve"> </v>
      </c>
      <c r="AH92" s="277" t="str">
        <f t="shared" si="267"/>
        <v xml:space="preserve"> </v>
      </c>
      <c r="AI92" s="277" t="str">
        <f t="shared" si="268"/>
        <v xml:space="preserve"> </v>
      </c>
      <c r="AJ92" s="278" t="str">
        <f t="shared" si="269"/>
        <v xml:space="preserve"> </v>
      </c>
      <c r="AK92" s="278" t="str">
        <f t="shared" si="270"/>
        <v xml:space="preserve"> </v>
      </c>
      <c r="AL92" s="278" t="str">
        <f t="shared" si="271"/>
        <v xml:space="preserve"> </v>
      </c>
      <c r="AM92" s="278" t="str">
        <f t="shared" si="272"/>
        <v xml:space="preserve"> </v>
      </c>
      <c r="AN92" s="278" t="str">
        <f t="shared" si="273"/>
        <v xml:space="preserve"> </v>
      </c>
      <c r="AO92" s="278" t="str">
        <f t="shared" si="274"/>
        <v xml:space="preserve"> </v>
      </c>
      <c r="AP92" s="278" t="str">
        <f t="shared" si="275"/>
        <v xml:space="preserve"> </v>
      </c>
      <c r="AQ92" s="278" t="str">
        <f t="shared" si="276"/>
        <v xml:space="preserve"> </v>
      </c>
      <c r="AR92" s="278" t="str">
        <f t="shared" si="277"/>
        <v xml:space="preserve"> </v>
      </c>
      <c r="AS92" s="278" t="str">
        <f t="shared" si="278"/>
        <v xml:space="preserve"> </v>
      </c>
      <c r="AT92" s="278" t="str">
        <f t="shared" si="279"/>
        <v xml:space="preserve"> </v>
      </c>
      <c r="AU92" s="278" t="str">
        <f t="shared" si="280"/>
        <v xml:space="preserve"> </v>
      </c>
      <c r="AV92" s="277" t="str">
        <f t="shared" si="281"/>
        <v xml:space="preserve"> </v>
      </c>
      <c r="AW92" s="277" t="str">
        <f t="shared" si="282"/>
        <v xml:space="preserve"> </v>
      </c>
      <c r="AX92" s="277" t="str">
        <f>IF(SUM(I92:T92)&lt;90," ",CO92*AH92*stab.data!$U$20/13/2)</f>
        <v xml:space="preserve"> </v>
      </c>
      <c r="AY92" s="277" t="str">
        <f>IF(SUM(I92:T92)&lt;90," ",CQ92*AH92*stab.data!$U$11/13)</f>
        <v xml:space="preserve"> </v>
      </c>
      <c r="AZ92" s="277" t="str">
        <f t="shared" si="283"/>
        <v xml:space="preserve"> </v>
      </c>
      <c r="BA92" s="279" t="str">
        <f t="shared" si="284"/>
        <v xml:space="preserve"> </v>
      </c>
      <c r="BB92" s="280" t="str">
        <f>IF(SUM(I92:T92)&lt;90," ",EXP('eq. coef.'!$C$104+'eq. coef.'!$C$105*'Amp-TB2 calc'!AJ92+'eq. coef.'!$C$106*'Amp-TB2 calc'!AK92+'eq. coef.'!$C$107*'Amp-TB2 calc'!AL92+'eq. coef.'!$C$108*'Amp-TB2 calc'!AN92+'eq. coef.'!$C$109*'Amp-TB2 calc'!AP92+'eq. coef.'!$C$110*'Amp-TB2 calc'!AQ92+'eq. coef.'!$C$111*'Amp-TB2 calc'!AR92+'eq. coef.'!$C$112*'Amp-TB2 calc'!AS92))</f>
        <v xml:space="preserve"> </v>
      </c>
      <c r="BC92" s="281" t="str">
        <f>IF(SUM(I92:T92)&lt;90," ",EXP('eq. coef.'!$C$176+'eq. coef.'!$C$177*'Amp-TB2 calc'!AJ92+'eq. coef.'!$C$178*'Amp-TB2 calc'!AK92+'eq. coef.'!$C$179*'Amp-TB2 calc'!AL92+'eq. coef.'!$C$180*'Amp-TB2 calc'!AN92+'eq. coef.'!$C$181*'Amp-TB2 calc'!AP92+'eq. coef.'!$C$182*'Amp-TB2 calc'!AQ92+'eq. coef.'!$C$183*'Amp-TB2 calc'!AR92+'eq. coef.'!$C$184*'Amp-TB2 calc'!AS92))</f>
        <v xml:space="preserve"> </v>
      </c>
      <c r="BD92" s="281" t="str">
        <f>IF(SUM(I92:T92)&lt;90," ",('eq. coef.'!$C$234+'eq. coef.'!$C$235*'Amp-TB2 calc'!AJ92+'eq. coef.'!$C$236*'Amp-TB2 calc'!AK92+'eq. coef.'!$C$237*'Amp-TB2 calc'!AL92+'eq. coef.'!$C$238*'Amp-TB2 calc'!AN92+'eq. coef.'!$C$239*'Amp-TB2 calc'!AP92+'eq. coef.'!$C$240*'Amp-TB2 calc'!AQ92+'eq. coef.'!$C$241*'Amp-TB2 calc'!AR92+'eq. coef.'!$C$242*'Amp-TB2 calc'!AS92))</f>
        <v xml:space="preserve"> </v>
      </c>
      <c r="BE92" s="281" t="str">
        <f>IF(SUM(I92:T92)&lt;90," ",('eq. coef.'!$C$270+'eq. coef.'!$C$271*'Amp-TB2 calc'!AJ92+'eq. coef.'!$C$272*'Amp-TB2 calc'!AK92+'eq. coef.'!$C$273*'Amp-TB2 calc'!AL92+'eq. coef.'!$C$274*'Amp-TB2 calc'!AN92+'eq. coef.'!$C$275*'Amp-TB2 calc'!AP92+'eq. coef.'!$C$276*'Amp-TB2 calc'!AQ92+'eq. coef.'!$C$277*'Amp-TB2 calc'!AR92+'eq. coef.'!$C$278*'Amp-TB2 calc'!AS92))</f>
        <v xml:space="preserve"> </v>
      </c>
      <c r="BF92" s="281" t="str">
        <f>IF(SUM(I92:T92)&lt;90," ",EXP('eq. coef.'!$C$328+'eq. coef.'!$C$329*'Amp-TB2 calc'!AJ92+'eq. coef.'!$C$330*'Amp-TB2 calc'!AK92+'eq. coef.'!$C$331*'Amp-TB2 calc'!AL92+'eq. coef.'!$C$332*'Amp-TB2 calc'!AN92+'eq. coef.'!$C$333*'Amp-TB2 calc'!AP92+'eq. coef.'!$C$334*'Amp-TB2 calc'!AQ92+'eq. coef.'!$C$335*'Amp-TB2 calc'!AR92+'eq. coef.'!$C$336*'Amp-TB2 calc'!AS92))</f>
        <v xml:space="preserve"> </v>
      </c>
      <c r="BG92" s="282" t="str">
        <f t="shared" si="236"/>
        <v xml:space="preserve"> </v>
      </c>
      <c r="BH92" s="385" t="str">
        <f t="shared" si="263"/>
        <v xml:space="preserve"> </v>
      </c>
      <c r="BI92" s="385" t="str">
        <f t="shared" si="264"/>
        <v xml:space="preserve"> </v>
      </c>
      <c r="BJ92" s="281" t="str">
        <f t="shared" si="237"/>
        <v xml:space="preserve"> </v>
      </c>
      <c r="BK92" s="283" t="str">
        <f t="shared" si="285"/>
        <v xml:space="preserve"> </v>
      </c>
      <c r="BL92" s="281" t="str">
        <f t="shared" si="286"/>
        <v xml:space="preserve"> </v>
      </c>
      <c r="BM92" s="284" t="str">
        <f t="shared" si="238"/>
        <v xml:space="preserve"> </v>
      </c>
      <c r="BN92" s="285" t="str">
        <f>IF(SUM(I92:T92)&lt;90," ",'eq. coef.'!$C$360+'eq. coef.'!$C$361*'Amp-TB2 calc'!AJ92+'eq. coef.'!$C$362*'Amp-TB2 calc'!AK92+'eq. coef.'!$C$363*'Amp-TB2 calc'!AL92+'eq. coef.'!$C$364*'Amp-TB2 calc'!AN92+'eq. coef.'!$C$365*'Amp-TB2 calc'!AP92+'eq. coef.'!$C$366*'Amp-TB2 calc'!AQ92+'eq. coef.'!$C$367*'Amp-TB2 calc'!AR92+'eq. coef.'!$C$368*'Amp-TB2 calc'!AS92+'eq. coef.'!$C$369*LN(BQ92))</f>
        <v xml:space="preserve"> </v>
      </c>
      <c r="BO92" s="286" t="str">
        <f t="shared" si="287"/>
        <v xml:space="preserve"> </v>
      </c>
      <c r="BP92" s="333" t="str">
        <f t="shared" si="239"/>
        <v xml:space="preserve"> </v>
      </c>
      <c r="BQ92" s="287" t="str">
        <f t="shared" si="288"/>
        <v xml:space="preserve"> </v>
      </c>
      <c r="BR92" s="281" t="str">
        <f t="shared" si="240"/>
        <v xml:space="preserve"> </v>
      </c>
      <c r="BS92" s="283"/>
      <c r="BT92" s="283">
        <f t="shared" si="289"/>
        <v>0</v>
      </c>
      <c r="BU92" s="283">
        <f t="shared" si="290"/>
        <v>0</v>
      </c>
      <c r="BV92" s="281" t="str">
        <f t="shared" si="241"/>
        <v xml:space="preserve"> </v>
      </c>
      <c r="BW92" s="288"/>
      <c r="BX92" s="289" t="str">
        <f>IF(SUM(I92:T92)&lt;90," ",'eq. coef.'!$B$1128*'Amp-TB2 calc'!CH92+'eq. coef.'!$B$1129*'Amp-TB2 calc'!CL92+'eq. coef.'!$B$1130*'Amp-TB2 calc'!CM92+'eq. coef.'!$B$1131*'Amp-TB2 calc'!CO92+'eq. coef.'!$B$1132*'Amp-TB2 calc'!CP92+'eq. coef.'!$B$1133*'Amp-TB2 calc'!CQ92+'eq. coef.'!$B$1134*'Amp-TB2 calc'!CR92+'eq. coef.'!$B$1135*'Amp-TB2 calc'!CU92+'eq. coef.'!$B$1135*'Amp-TB2 calc'!CY92+'eq. coef.'!$B$1137*'Amp-TB2 calc'!CZ92)</f>
        <v xml:space="preserve"> </v>
      </c>
      <c r="BY92" s="290" t="str">
        <f t="shared" si="291"/>
        <v xml:space="preserve"> </v>
      </c>
      <c r="BZ92" s="291"/>
      <c r="CA92" s="290" t="str">
        <f t="shared" si="242"/>
        <v xml:space="preserve"> </v>
      </c>
      <c r="CB92" s="289" t="str">
        <f>IF(SUM(I92:T92)&lt;90," ",EXP('eq. coef.'!$C$396+'eq. coef.'!$C$397*'Amp-TB2 calc'!AJ92+'eq. coef.'!$C$398*'Amp-TB2 calc'!AK92+'eq. coef.'!$C$399*'Amp-TB2 calc'!AL92+'eq. coef.'!$C$400*'Amp-TB2 calc'!AN92+'eq. coef.'!$C$401*'Amp-TB2 calc'!AP92+'eq. coef.'!$C$402*'Amp-TB2 calc'!AQ92+'eq. coef.'!$C$403*'Amp-TB2 calc'!AR92+'eq. coef.'!$C$404*'Amp-TB2 calc'!AS92+'eq. coef.'!$C$405*LN('Amp-TB2 calc'!BQ92)))</f>
        <v xml:space="preserve"> </v>
      </c>
      <c r="CC92" s="283" t="str">
        <f t="shared" si="243"/>
        <v xml:space="preserve"> </v>
      </c>
      <c r="CD92" s="283"/>
      <c r="CE92" s="282" t="str">
        <f t="shared" si="244"/>
        <v xml:space="preserve"> </v>
      </c>
      <c r="CF92" s="282" t="str">
        <f t="shared" si="245"/>
        <v xml:space="preserve"> </v>
      </c>
      <c r="CG92" s="278" t="str">
        <f t="shared" si="292"/>
        <v xml:space="preserve"> </v>
      </c>
      <c r="CH92" s="278" t="str">
        <f t="shared" si="293"/>
        <v xml:space="preserve"> </v>
      </c>
      <c r="CI92" s="278" t="str">
        <f t="shared" si="246"/>
        <v xml:space="preserve"> </v>
      </c>
      <c r="CJ92" s="278" t="str">
        <f t="shared" si="247"/>
        <v xml:space="preserve"> </v>
      </c>
      <c r="CK92" s="278"/>
      <c r="CL92" s="278" t="str">
        <f t="shared" si="248"/>
        <v xml:space="preserve"> </v>
      </c>
      <c r="CM92" s="278" t="str">
        <f t="shared" si="249"/>
        <v xml:space="preserve"> </v>
      </c>
      <c r="CN92" s="278" t="str">
        <f t="shared" si="294"/>
        <v xml:space="preserve"> </v>
      </c>
      <c r="CO92" s="278" t="str">
        <f t="shared" si="250"/>
        <v xml:space="preserve"> </v>
      </c>
      <c r="CP92" s="278" t="str">
        <f t="shared" si="295"/>
        <v xml:space="preserve"> </v>
      </c>
      <c r="CQ92" s="278" t="str">
        <f t="shared" si="251"/>
        <v xml:space="preserve"> </v>
      </c>
      <c r="CR92" s="278" t="str">
        <f t="shared" si="296"/>
        <v xml:space="preserve"> </v>
      </c>
      <c r="CS92" s="278" t="str">
        <f t="shared" si="252"/>
        <v xml:space="preserve"> </v>
      </c>
      <c r="CT92" s="278"/>
      <c r="CU92" s="278" t="str">
        <f t="shared" si="297"/>
        <v xml:space="preserve"> </v>
      </c>
      <c r="CV92" s="278" t="str">
        <f t="shared" si="253"/>
        <v xml:space="preserve"> </v>
      </c>
      <c r="CW92" s="278" t="str">
        <f t="shared" si="254"/>
        <v xml:space="preserve"> </v>
      </c>
      <c r="CX92" s="278"/>
      <c r="CY92" s="278" t="str">
        <f t="shared" si="255"/>
        <v xml:space="preserve"> </v>
      </c>
      <c r="CZ92" s="278" t="str">
        <f t="shared" si="298"/>
        <v xml:space="preserve"> </v>
      </c>
      <c r="DA92" s="278" t="str">
        <f t="shared" si="256"/>
        <v xml:space="preserve"> </v>
      </c>
      <c r="DB92" s="278"/>
      <c r="DC92" s="278" t="str">
        <f t="shared" si="257"/>
        <v xml:space="preserve"> </v>
      </c>
      <c r="DD92" s="278" t="str">
        <f t="shared" si="299"/>
        <v xml:space="preserve"> </v>
      </c>
      <c r="DE92" s="278" t="str">
        <f t="shared" si="300"/>
        <v xml:space="preserve"> </v>
      </c>
      <c r="DF92" s="278" t="str">
        <f t="shared" si="258"/>
        <v xml:space="preserve"> </v>
      </c>
      <c r="DG92" s="283" t="str">
        <f t="shared" si="265"/>
        <v xml:space="preserve"> </v>
      </c>
      <c r="DH92" s="283"/>
      <c r="DI92" s="277" t="str">
        <f t="shared" si="259"/>
        <v xml:space="preserve"> </v>
      </c>
      <c r="DJ92" s="277" t="str">
        <f t="shared" si="260"/>
        <v xml:space="preserve"> </v>
      </c>
      <c r="DK92" s="277" t="str">
        <f t="shared" si="261"/>
        <v xml:space="preserve"> </v>
      </c>
      <c r="DL92" s="278" t="str">
        <f t="shared" si="262"/>
        <v xml:space="preserve"> </v>
      </c>
    </row>
    <row r="93" spans="1:117" x14ac:dyDescent="0.25">
      <c r="I93" s="234"/>
      <c r="J93" s="141"/>
      <c r="K93" s="141"/>
      <c r="L93" s="141"/>
      <c r="M93" s="141"/>
      <c r="N93" s="141"/>
      <c r="O93" s="141"/>
      <c r="P93" s="141"/>
      <c r="Q93" s="141"/>
      <c r="R93" s="141"/>
      <c r="S93" s="141"/>
      <c r="T93" s="141"/>
      <c r="U93" s="276" t="str">
        <f t="shared" si="266"/>
        <v xml:space="preserve"> </v>
      </c>
      <c r="V93" s="277" t="str">
        <f>IF(SUM(I93:T93)&lt;90," ",I93/stab.data!$U$7)</f>
        <v xml:space="preserve"> </v>
      </c>
      <c r="W93" s="277" t="str">
        <f>IF(SUM(I93:T93)&lt;90," ",J93/stab.data!$U$8)</f>
        <v xml:space="preserve"> </v>
      </c>
      <c r="X93" s="277" t="str">
        <f>IF(SUM(I93:T93)&lt;90," ",K93*2/stab.data!$U$9)</f>
        <v xml:space="preserve"> </v>
      </c>
      <c r="Y93" s="277" t="str">
        <f>IF(SUM(I93:T93)&lt;90," ",L93*2/stab.data!$U$10)</f>
        <v xml:space="preserve"> </v>
      </c>
      <c r="Z93" s="277" t="str">
        <f>IF(SUM(I93:T93)&lt;90," ",M93/stab.data!$U$11)</f>
        <v xml:space="preserve"> </v>
      </c>
      <c r="AA93" s="277" t="str">
        <f>IF(SUM(I93:T93)&lt;90," ",N93/stab.data!$U$12)</f>
        <v xml:space="preserve"> </v>
      </c>
      <c r="AB93" s="277" t="str">
        <f>IF(SUM(I93:T93)&lt;90," ",O93/stab.data!$U$13)</f>
        <v xml:space="preserve"> </v>
      </c>
      <c r="AC93" s="277" t="str">
        <f>IF(SUM(I93:T93)&lt;90," ",P93/stab.data!$U$14)</f>
        <v xml:space="preserve"> </v>
      </c>
      <c r="AD93" s="277" t="str">
        <f>IF(SUM(I93:T93)&lt;90," ",Q93*2/stab.data!$U$15)</f>
        <v xml:space="preserve"> </v>
      </c>
      <c r="AE93" s="277" t="str">
        <f>IF(SUM(I93:T93)&lt;90," ",R93*2/stab.data!$U$16)</f>
        <v xml:space="preserve"> </v>
      </c>
      <c r="AF93" s="277" t="str">
        <f>IF(SUM(I93:T93)&lt;90," ",S93/stab.data!$U$17)</f>
        <v xml:space="preserve"> </v>
      </c>
      <c r="AG93" s="277" t="str">
        <f>IF(SUM(I93:T93)&lt;90," ",T93/stab.data!$U$18)</f>
        <v xml:space="preserve"> </v>
      </c>
      <c r="AH93" s="277" t="str">
        <f t="shared" si="267"/>
        <v xml:space="preserve"> </v>
      </c>
      <c r="AI93" s="277" t="str">
        <f t="shared" si="268"/>
        <v xml:space="preserve"> </v>
      </c>
      <c r="AJ93" s="278" t="str">
        <f t="shared" si="269"/>
        <v xml:space="preserve"> </v>
      </c>
      <c r="AK93" s="278" t="str">
        <f t="shared" si="270"/>
        <v xml:space="preserve"> </v>
      </c>
      <c r="AL93" s="278" t="str">
        <f t="shared" si="271"/>
        <v xml:space="preserve"> </v>
      </c>
      <c r="AM93" s="278" t="str">
        <f t="shared" si="272"/>
        <v xml:space="preserve"> </v>
      </c>
      <c r="AN93" s="278" t="str">
        <f t="shared" si="273"/>
        <v xml:space="preserve"> </v>
      </c>
      <c r="AO93" s="278" t="str">
        <f t="shared" si="274"/>
        <v xml:space="preserve"> </v>
      </c>
      <c r="AP93" s="278" t="str">
        <f t="shared" si="275"/>
        <v xml:space="preserve"> </v>
      </c>
      <c r="AQ93" s="278" t="str">
        <f t="shared" si="276"/>
        <v xml:space="preserve"> </v>
      </c>
      <c r="AR93" s="278" t="str">
        <f t="shared" si="277"/>
        <v xml:space="preserve"> </v>
      </c>
      <c r="AS93" s="278" t="str">
        <f t="shared" si="278"/>
        <v xml:space="preserve"> </v>
      </c>
      <c r="AT93" s="278" t="str">
        <f t="shared" si="279"/>
        <v xml:space="preserve"> </v>
      </c>
      <c r="AU93" s="278" t="str">
        <f t="shared" si="280"/>
        <v xml:space="preserve"> </v>
      </c>
      <c r="AV93" s="277" t="str">
        <f t="shared" si="281"/>
        <v xml:space="preserve"> </v>
      </c>
      <c r="AW93" s="277" t="str">
        <f t="shared" si="282"/>
        <v xml:space="preserve"> </v>
      </c>
      <c r="AX93" s="277" t="str">
        <f>IF(SUM(I93:T93)&lt;90," ",CO93*AH93*stab.data!$U$20/13/2)</f>
        <v xml:space="preserve"> </v>
      </c>
      <c r="AY93" s="277" t="str">
        <f>IF(SUM(I93:T93)&lt;90," ",CQ93*AH93*stab.data!$U$11/13)</f>
        <v xml:space="preserve"> </v>
      </c>
      <c r="AZ93" s="277" t="str">
        <f t="shared" si="283"/>
        <v xml:space="preserve"> </v>
      </c>
      <c r="BA93" s="279" t="str">
        <f t="shared" si="284"/>
        <v xml:space="preserve"> </v>
      </c>
      <c r="BB93" s="280" t="str">
        <f>IF(SUM(I93:T93)&lt;90," ",EXP('eq. coef.'!$C$104+'eq. coef.'!$C$105*'Amp-TB2 calc'!AJ93+'eq. coef.'!$C$106*'Amp-TB2 calc'!AK93+'eq. coef.'!$C$107*'Amp-TB2 calc'!AL93+'eq. coef.'!$C$108*'Amp-TB2 calc'!AN93+'eq. coef.'!$C$109*'Amp-TB2 calc'!AP93+'eq. coef.'!$C$110*'Amp-TB2 calc'!AQ93+'eq. coef.'!$C$111*'Amp-TB2 calc'!AR93+'eq. coef.'!$C$112*'Amp-TB2 calc'!AS93))</f>
        <v xml:space="preserve"> </v>
      </c>
      <c r="BC93" s="281" t="str">
        <f>IF(SUM(I93:T93)&lt;90," ",EXP('eq. coef.'!$C$176+'eq. coef.'!$C$177*'Amp-TB2 calc'!AJ93+'eq. coef.'!$C$178*'Amp-TB2 calc'!AK93+'eq. coef.'!$C$179*'Amp-TB2 calc'!AL93+'eq. coef.'!$C$180*'Amp-TB2 calc'!AN93+'eq. coef.'!$C$181*'Amp-TB2 calc'!AP93+'eq. coef.'!$C$182*'Amp-TB2 calc'!AQ93+'eq. coef.'!$C$183*'Amp-TB2 calc'!AR93+'eq. coef.'!$C$184*'Amp-TB2 calc'!AS93))</f>
        <v xml:space="preserve"> </v>
      </c>
      <c r="BD93" s="281" t="str">
        <f>IF(SUM(I93:T93)&lt;90," ",('eq. coef.'!$C$234+'eq. coef.'!$C$235*'Amp-TB2 calc'!AJ93+'eq. coef.'!$C$236*'Amp-TB2 calc'!AK93+'eq. coef.'!$C$237*'Amp-TB2 calc'!AL93+'eq. coef.'!$C$238*'Amp-TB2 calc'!AN93+'eq. coef.'!$C$239*'Amp-TB2 calc'!AP93+'eq. coef.'!$C$240*'Amp-TB2 calc'!AQ93+'eq. coef.'!$C$241*'Amp-TB2 calc'!AR93+'eq. coef.'!$C$242*'Amp-TB2 calc'!AS93))</f>
        <v xml:space="preserve"> </v>
      </c>
      <c r="BE93" s="281" t="str">
        <f>IF(SUM(I93:T93)&lt;90," ",('eq. coef.'!$C$270+'eq. coef.'!$C$271*'Amp-TB2 calc'!AJ93+'eq. coef.'!$C$272*'Amp-TB2 calc'!AK93+'eq. coef.'!$C$273*'Amp-TB2 calc'!AL93+'eq. coef.'!$C$274*'Amp-TB2 calc'!AN93+'eq. coef.'!$C$275*'Amp-TB2 calc'!AP93+'eq. coef.'!$C$276*'Amp-TB2 calc'!AQ93+'eq. coef.'!$C$277*'Amp-TB2 calc'!AR93+'eq. coef.'!$C$278*'Amp-TB2 calc'!AS93))</f>
        <v xml:space="preserve"> </v>
      </c>
      <c r="BF93" s="281" t="str">
        <f>IF(SUM(I93:T93)&lt;90," ",EXP('eq. coef.'!$C$328+'eq. coef.'!$C$329*'Amp-TB2 calc'!AJ93+'eq. coef.'!$C$330*'Amp-TB2 calc'!AK93+'eq. coef.'!$C$331*'Amp-TB2 calc'!AL93+'eq. coef.'!$C$332*'Amp-TB2 calc'!AN93+'eq. coef.'!$C$333*'Amp-TB2 calc'!AP93+'eq. coef.'!$C$334*'Amp-TB2 calc'!AQ93+'eq. coef.'!$C$335*'Amp-TB2 calc'!AR93+'eq. coef.'!$C$336*'Amp-TB2 calc'!AS93))</f>
        <v xml:space="preserve"> </v>
      </c>
      <c r="BG93" s="282" t="str">
        <f t="shared" si="236"/>
        <v xml:space="preserve"> </v>
      </c>
      <c r="BH93" s="385" t="str">
        <f t="shared" si="263"/>
        <v xml:space="preserve"> </v>
      </c>
      <c r="BI93" s="385" t="str">
        <f t="shared" si="264"/>
        <v xml:space="preserve"> </v>
      </c>
      <c r="BJ93" s="281" t="str">
        <f t="shared" si="237"/>
        <v xml:space="preserve"> </v>
      </c>
      <c r="BK93" s="283" t="str">
        <f t="shared" si="285"/>
        <v xml:space="preserve"> </v>
      </c>
      <c r="BL93" s="281" t="str">
        <f t="shared" si="286"/>
        <v xml:space="preserve"> </v>
      </c>
      <c r="BM93" s="284" t="str">
        <f t="shared" si="238"/>
        <v xml:space="preserve"> </v>
      </c>
      <c r="BN93" s="285" t="str">
        <f>IF(SUM(I93:T93)&lt;90," ",'eq. coef.'!$C$360+'eq. coef.'!$C$361*'Amp-TB2 calc'!AJ93+'eq. coef.'!$C$362*'Amp-TB2 calc'!AK93+'eq. coef.'!$C$363*'Amp-TB2 calc'!AL93+'eq. coef.'!$C$364*'Amp-TB2 calc'!AN93+'eq. coef.'!$C$365*'Amp-TB2 calc'!AP93+'eq. coef.'!$C$366*'Amp-TB2 calc'!AQ93+'eq. coef.'!$C$367*'Amp-TB2 calc'!AR93+'eq. coef.'!$C$368*'Amp-TB2 calc'!AS93+'eq. coef.'!$C$369*LN(BQ93))</f>
        <v xml:space="preserve"> </v>
      </c>
      <c r="BO93" s="286" t="str">
        <f t="shared" si="287"/>
        <v xml:space="preserve"> </v>
      </c>
      <c r="BP93" s="333" t="str">
        <f t="shared" si="239"/>
        <v xml:space="preserve"> </v>
      </c>
      <c r="BQ93" s="287" t="str">
        <f t="shared" si="288"/>
        <v xml:space="preserve"> </v>
      </c>
      <c r="BR93" s="281" t="str">
        <f t="shared" si="240"/>
        <v xml:space="preserve"> </v>
      </c>
      <c r="BS93" s="283"/>
      <c r="BT93" s="283">
        <f t="shared" si="289"/>
        <v>0</v>
      </c>
      <c r="BU93" s="283">
        <f t="shared" si="290"/>
        <v>0</v>
      </c>
      <c r="BV93" s="281" t="str">
        <f t="shared" si="241"/>
        <v xml:space="preserve"> </v>
      </c>
      <c r="BW93" s="288"/>
      <c r="BX93" s="289" t="str">
        <f>IF(SUM(I93:T93)&lt;90," ",'eq. coef.'!$B$1128*'Amp-TB2 calc'!CH93+'eq. coef.'!$B$1129*'Amp-TB2 calc'!CL93+'eq. coef.'!$B$1130*'Amp-TB2 calc'!CM93+'eq. coef.'!$B$1131*'Amp-TB2 calc'!CO93+'eq. coef.'!$B$1132*'Amp-TB2 calc'!CP93+'eq. coef.'!$B$1133*'Amp-TB2 calc'!CQ93+'eq. coef.'!$B$1134*'Amp-TB2 calc'!CR93+'eq. coef.'!$B$1135*'Amp-TB2 calc'!CU93+'eq. coef.'!$B$1135*'Amp-TB2 calc'!CY93+'eq. coef.'!$B$1137*'Amp-TB2 calc'!CZ93)</f>
        <v xml:space="preserve"> </v>
      </c>
      <c r="BY93" s="290" t="str">
        <f t="shared" si="291"/>
        <v xml:space="preserve"> </v>
      </c>
      <c r="BZ93" s="291"/>
      <c r="CA93" s="290" t="str">
        <f t="shared" si="242"/>
        <v xml:space="preserve"> </v>
      </c>
      <c r="CB93" s="289" t="str">
        <f>IF(SUM(I93:T93)&lt;90," ",EXP('eq. coef.'!$C$396+'eq. coef.'!$C$397*'Amp-TB2 calc'!AJ93+'eq. coef.'!$C$398*'Amp-TB2 calc'!AK93+'eq. coef.'!$C$399*'Amp-TB2 calc'!AL93+'eq. coef.'!$C$400*'Amp-TB2 calc'!AN93+'eq. coef.'!$C$401*'Amp-TB2 calc'!AP93+'eq. coef.'!$C$402*'Amp-TB2 calc'!AQ93+'eq. coef.'!$C$403*'Amp-TB2 calc'!AR93+'eq. coef.'!$C$404*'Amp-TB2 calc'!AS93+'eq. coef.'!$C$405*LN('Amp-TB2 calc'!BQ93)))</f>
        <v xml:space="preserve"> </v>
      </c>
      <c r="CC93" s="283" t="str">
        <f t="shared" si="243"/>
        <v xml:space="preserve"> </v>
      </c>
      <c r="CD93" s="283"/>
      <c r="CE93" s="282" t="str">
        <f t="shared" si="244"/>
        <v xml:space="preserve"> </v>
      </c>
      <c r="CF93" s="282" t="str">
        <f t="shared" si="245"/>
        <v xml:space="preserve"> </v>
      </c>
      <c r="CG93" s="278" t="str">
        <f t="shared" si="292"/>
        <v xml:space="preserve"> </v>
      </c>
      <c r="CH93" s="278" t="str">
        <f t="shared" si="293"/>
        <v xml:space="preserve"> </v>
      </c>
      <c r="CI93" s="278" t="str">
        <f t="shared" si="246"/>
        <v xml:space="preserve"> </v>
      </c>
      <c r="CJ93" s="278" t="str">
        <f t="shared" si="247"/>
        <v xml:space="preserve"> </v>
      </c>
      <c r="CK93" s="278"/>
      <c r="CL93" s="278" t="str">
        <f t="shared" si="248"/>
        <v xml:space="preserve"> </v>
      </c>
      <c r="CM93" s="278" t="str">
        <f t="shared" si="249"/>
        <v xml:space="preserve"> </v>
      </c>
      <c r="CN93" s="278" t="str">
        <f t="shared" si="294"/>
        <v xml:space="preserve"> </v>
      </c>
      <c r="CO93" s="278" t="str">
        <f t="shared" si="250"/>
        <v xml:space="preserve"> </v>
      </c>
      <c r="CP93" s="278" t="str">
        <f t="shared" si="295"/>
        <v xml:space="preserve"> </v>
      </c>
      <c r="CQ93" s="278" t="str">
        <f t="shared" si="251"/>
        <v xml:space="preserve"> </v>
      </c>
      <c r="CR93" s="278" t="str">
        <f t="shared" si="296"/>
        <v xml:space="preserve"> </v>
      </c>
      <c r="CS93" s="278" t="str">
        <f t="shared" si="252"/>
        <v xml:space="preserve"> </v>
      </c>
      <c r="CT93" s="278"/>
      <c r="CU93" s="278" t="str">
        <f t="shared" si="297"/>
        <v xml:space="preserve"> </v>
      </c>
      <c r="CV93" s="278" t="str">
        <f t="shared" si="253"/>
        <v xml:space="preserve"> </v>
      </c>
      <c r="CW93" s="278" t="str">
        <f t="shared" si="254"/>
        <v xml:space="preserve"> </v>
      </c>
      <c r="CX93" s="278"/>
      <c r="CY93" s="278" t="str">
        <f t="shared" si="255"/>
        <v xml:space="preserve"> </v>
      </c>
      <c r="CZ93" s="278" t="str">
        <f t="shared" si="298"/>
        <v xml:space="preserve"> </v>
      </c>
      <c r="DA93" s="278" t="str">
        <f t="shared" si="256"/>
        <v xml:space="preserve"> </v>
      </c>
      <c r="DB93" s="278"/>
      <c r="DC93" s="278" t="str">
        <f t="shared" si="257"/>
        <v xml:space="preserve"> </v>
      </c>
      <c r="DD93" s="278" t="str">
        <f t="shared" si="299"/>
        <v xml:space="preserve"> </v>
      </c>
      <c r="DE93" s="278" t="str">
        <f t="shared" si="300"/>
        <v xml:space="preserve"> </v>
      </c>
      <c r="DF93" s="278" t="str">
        <f t="shared" si="258"/>
        <v xml:space="preserve"> </v>
      </c>
      <c r="DG93" s="283" t="str">
        <f t="shared" si="265"/>
        <v xml:space="preserve"> </v>
      </c>
      <c r="DH93" s="283"/>
      <c r="DI93" s="277" t="str">
        <f t="shared" si="259"/>
        <v xml:space="preserve"> </v>
      </c>
      <c r="DJ93" s="277" t="str">
        <f t="shared" si="260"/>
        <v xml:space="preserve"> </v>
      </c>
      <c r="DK93" s="277" t="str">
        <f t="shared" si="261"/>
        <v xml:space="preserve"> </v>
      </c>
      <c r="DL93" s="278" t="str">
        <f t="shared" si="262"/>
        <v xml:space="preserve"> </v>
      </c>
    </row>
    <row r="94" spans="1:117" x14ac:dyDescent="0.25">
      <c r="I94" s="234"/>
      <c r="J94" s="141"/>
      <c r="K94" s="141"/>
      <c r="L94" s="141"/>
      <c r="M94" s="141"/>
      <c r="N94" s="141"/>
      <c r="O94" s="141"/>
      <c r="P94" s="141"/>
      <c r="Q94" s="141"/>
      <c r="R94" s="141"/>
      <c r="S94" s="141"/>
      <c r="T94" s="141"/>
      <c r="U94" s="276" t="str">
        <f t="shared" si="266"/>
        <v xml:space="preserve"> </v>
      </c>
      <c r="V94" s="277" t="str">
        <f>IF(SUM(I94:T94)&lt;90," ",I94/stab.data!$U$7)</f>
        <v xml:space="preserve"> </v>
      </c>
      <c r="W94" s="277" t="str">
        <f>IF(SUM(I94:T94)&lt;90," ",J94/stab.data!$U$8)</f>
        <v xml:space="preserve"> </v>
      </c>
      <c r="X94" s="277" t="str">
        <f>IF(SUM(I94:T94)&lt;90," ",K94*2/stab.data!$U$9)</f>
        <v xml:space="preserve"> </v>
      </c>
      <c r="Y94" s="277" t="str">
        <f>IF(SUM(I94:T94)&lt;90," ",L94*2/stab.data!$U$10)</f>
        <v xml:space="preserve"> </v>
      </c>
      <c r="Z94" s="277" t="str">
        <f>IF(SUM(I94:T94)&lt;90," ",M94/stab.data!$U$11)</f>
        <v xml:space="preserve"> </v>
      </c>
      <c r="AA94" s="277" t="str">
        <f>IF(SUM(I94:T94)&lt;90," ",N94/stab.data!$U$12)</f>
        <v xml:space="preserve"> </v>
      </c>
      <c r="AB94" s="277" t="str">
        <f>IF(SUM(I94:T94)&lt;90," ",O94/stab.data!$U$13)</f>
        <v xml:space="preserve"> </v>
      </c>
      <c r="AC94" s="277" t="str">
        <f>IF(SUM(I94:T94)&lt;90," ",P94/stab.data!$U$14)</f>
        <v xml:space="preserve"> </v>
      </c>
      <c r="AD94" s="277" t="str">
        <f>IF(SUM(I94:T94)&lt;90," ",Q94*2/stab.data!$U$15)</f>
        <v xml:space="preserve"> </v>
      </c>
      <c r="AE94" s="277" t="str">
        <f>IF(SUM(I94:T94)&lt;90," ",R94*2/stab.data!$U$16)</f>
        <v xml:space="preserve"> </v>
      </c>
      <c r="AF94" s="277" t="str">
        <f>IF(SUM(I94:T94)&lt;90," ",S94/stab.data!$U$17)</f>
        <v xml:space="preserve"> </v>
      </c>
      <c r="AG94" s="277" t="str">
        <f>IF(SUM(I94:T94)&lt;90," ",T94/stab.data!$U$18)</f>
        <v xml:space="preserve"> </v>
      </c>
      <c r="AH94" s="277" t="str">
        <f t="shared" si="267"/>
        <v xml:space="preserve"> </v>
      </c>
      <c r="AI94" s="277" t="str">
        <f t="shared" si="268"/>
        <v xml:space="preserve"> </v>
      </c>
      <c r="AJ94" s="278" t="str">
        <f t="shared" si="269"/>
        <v xml:space="preserve"> </v>
      </c>
      <c r="AK94" s="278" t="str">
        <f t="shared" si="270"/>
        <v xml:space="preserve"> </v>
      </c>
      <c r="AL94" s="278" t="str">
        <f t="shared" si="271"/>
        <v xml:space="preserve"> </v>
      </c>
      <c r="AM94" s="278" t="str">
        <f t="shared" si="272"/>
        <v xml:space="preserve"> </v>
      </c>
      <c r="AN94" s="278" t="str">
        <f t="shared" si="273"/>
        <v xml:space="preserve"> </v>
      </c>
      <c r="AO94" s="278" t="str">
        <f t="shared" si="274"/>
        <v xml:space="preserve"> </v>
      </c>
      <c r="AP94" s="278" t="str">
        <f t="shared" si="275"/>
        <v xml:space="preserve"> </v>
      </c>
      <c r="AQ94" s="278" t="str">
        <f t="shared" si="276"/>
        <v xml:space="preserve"> </v>
      </c>
      <c r="AR94" s="278" t="str">
        <f t="shared" si="277"/>
        <v xml:space="preserve"> </v>
      </c>
      <c r="AS94" s="278" t="str">
        <f t="shared" si="278"/>
        <v xml:space="preserve"> </v>
      </c>
      <c r="AT94" s="278" t="str">
        <f t="shared" si="279"/>
        <v xml:space="preserve"> </v>
      </c>
      <c r="AU94" s="278" t="str">
        <f t="shared" si="280"/>
        <v xml:space="preserve"> </v>
      </c>
      <c r="AV94" s="277" t="str">
        <f t="shared" si="281"/>
        <v xml:space="preserve"> </v>
      </c>
      <c r="AW94" s="277" t="str">
        <f t="shared" si="282"/>
        <v xml:space="preserve"> </v>
      </c>
      <c r="AX94" s="277" t="str">
        <f>IF(SUM(I94:T94)&lt;90," ",CO94*AH94*stab.data!$U$20/13/2)</f>
        <v xml:space="preserve"> </v>
      </c>
      <c r="AY94" s="277" t="str">
        <f>IF(SUM(I94:T94)&lt;90," ",CQ94*AH94*stab.data!$U$11/13)</f>
        <v xml:space="preserve"> </v>
      </c>
      <c r="AZ94" s="277" t="str">
        <f t="shared" si="283"/>
        <v xml:space="preserve"> </v>
      </c>
      <c r="BA94" s="279" t="str">
        <f t="shared" si="284"/>
        <v xml:space="preserve"> </v>
      </c>
      <c r="BB94" s="280" t="str">
        <f>IF(SUM(I94:T94)&lt;90," ",EXP('eq. coef.'!$C$104+'eq. coef.'!$C$105*'Amp-TB2 calc'!AJ94+'eq. coef.'!$C$106*'Amp-TB2 calc'!AK94+'eq. coef.'!$C$107*'Amp-TB2 calc'!AL94+'eq. coef.'!$C$108*'Amp-TB2 calc'!AN94+'eq. coef.'!$C$109*'Amp-TB2 calc'!AP94+'eq. coef.'!$C$110*'Amp-TB2 calc'!AQ94+'eq. coef.'!$C$111*'Amp-TB2 calc'!AR94+'eq. coef.'!$C$112*'Amp-TB2 calc'!AS94))</f>
        <v xml:space="preserve"> </v>
      </c>
      <c r="BC94" s="281" t="str">
        <f>IF(SUM(I94:T94)&lt;90," ",EXP('eq. coef.'!$C$176+'eq. coef.'!$C$177*'Amp-TB2 calc'!AJ94+'eq. coef.'!$C$178*'Amp-TB2 calc'!AK94+'eq. coef.'!$C$179*'Amp-TB2 calc'!AL94+'eq. coef.'!$C$180*'Amp-TB2 calc'!AN94+'eq. coef.'!$C$181*'Amp-TB2 calc'!AP94+'eq. coef.'!$C$182*'Amp-TB2 calc'!AQ94+'eq. coef.'!$C$183*'Amp-TB2 calc'!AR94+'eq. coef.'!$C$184*'Amp-TB2 calc'!AS94))</f>
        <v xml:space="preserve"> </v>
      </c>
      <c r="BD94" s="281" t="str">
        <f>IF(SUM(I94:T94)&lt;90," ",('eq. coef.'!$C$234+'eq. coef.'!$C$235*'Amp-TB2 calc'!AJ94+'eq. coef.'!$C$236*'Amp-TB2 calc'!AK94+'eq. coef.'!$C$237*'Amp-TB2 calc'!AL94+'eq. coef.'!$C$238*'Amp-TB2 calc'!AN94+'eq. coef.'!$C$239*'Amp-TB2 calc'!AP94+'eq. coef.'!$C$240*'Amp-TB2 calc'!AQ94+'eq. coef.'!$C$241*'Amp-TB2 calc'!AR94+'eq. coef.'!$C$242*'Amp-TB2 calc'!AS94))</f>
        <v xml:space="preserve"> </v>
      </c>
      <c r="BE94" s="281" t="str">
        <f>IF(SUM(I94:T94)&lt;90," ",('eq. coef.'!$C$270+'eq. coef.'!$C$271*'Amp-TB2 calc'!AJ94+'eq. coef.'!$C$272*'Amp-TB2 calc'!AK94+'eq. coef.'!$C$273*'Amp-TB2 calc'!AL94+'eq. coef.'!$C$274*'Amp-TB2 calc'!AN94+'eq. coef.'!$C$275*'Amp-TB2 calc'!AP94+'eq. coef.'!$C$276*'Amp-TB2 calc'!AQ94+'eq. coef.'!$C$277*'Amp-TB2 calc'!AR94+'eq. coef.'!$C$278*'Amp-TB2 calc'!AS94))</f>
        <v xml:space="preserve"> </v>
      </c>
      <c r="BF94" s="281" t="str">
        <f>IF(SUM(I94:T94)&lt;90," ",EXP('eq. coef.'!$C$328+'eq. coef.'!$C$329*'Amp-TB2 calc'!AJ94+'eq. coef.'!$C$330*'Amp-TB2 calc'!AK94+'eq. coef.'!$C$331*'Amp-TB2 calc'!AL94+'eq. coef.'!$C$332*'Amp-TB2 calc'!AN94+'eq. coef.'!$C$333*'Amp-TB2 calc'!AP94+'eq. coef.'!$C$334*'Amp-TB2 calc'!AQ94+'eq. coef.'!$C$335*'Amp-TB2 calc'!AR94+'eq. coef.'!$C$336*'Amp-TB2 calc'!AS94))</f>
        <v xml:space="preserve"> </v>
      </c>
      <c r="BG94" s="282" t="str">
        <f t="shared" si="236"/>
        <v xml:space="preserve"> </v>
      </c>
      <c r="BH94" s="385" t="str">
        <f t="shared" si="263"/>
        <v xml:space="preserve"> </v>
      </c>
      <c r="BI94" s="385" t="str">
        <f t="shared" si="264"/>
        <v xml:space="preserve"> </v>
      </c>
      <c r="BJ94" s="281" t="str">
        <f t="shared" si="237"/>
        <v xml:space="preserve"> </v>
      </c>
      <c r="BK94" s="283" t="str">
        <f t="shared" si="285"/>
        <v xml:space="preserve"> </v>
      </c>
      <c r="BL94" s="281" t="str">
        <f t="shared" si="286"/>
        <v xml:space="preserve"> </v>
      </c>
      <c r="BM94" s="284" t="str">
        <f t="shared" si="238"/>
        <v xml:space="preserve"> </v>
      </c>
      <c r="BN94" s="285" t="str">
        <f>IF(SUM(I94:T94)&lt;90," ",'eq. coef.'!$C$360+'eq. coef.'!$C$361*'Amp-TB2 calc'!AJ94+'eq. coef.'!$C$362*'Amp-TB2 calc'!AK94+'eq. coef.'!$C$363*'Amp-TB2 calc'!AL94+'eq. coef.'!$C$364*'Amp-TB2 calc'!AN94+'eq. coef.'!$C$365*'Amp-TB2 calc'!AP94+'eq. coef.'!$C$366*'Amp-TB2 calc'!AQ94+'eq. coef.'!$C$367*'Amp-TB2 calc'!AR94+'eq. coef.'!$C$368*'Amp-TB2 calc'!AS94+'eq. coef.'!$C$369*LN(BQ94))</f>
        <v xml:space="preserve"> </v>
      </c>
      <c r="BO94" s="286" t="str">
        <f t="shared" si="287"/>
        <v xml:space="preserve"> </v>
      </c>
      <c r="BP94" s="333" t="str">
        <f t="shared" si="239"/>
        <v xml:space="preserve"> </v>
      </c>
      <c r="BQ94" s="287" t="str">
        <f t="shared" si="288"/>
        <v xml:space="preserve"> </v>
      </c>
      <c r="BR94" s="281" t="str">
        <f t="shared" si="240"/>
        <v xml:space="preserve"> </v>
      </c>
      <c r="BS94" s="283"/>
      <c r="BT94" s="283">
        <f t="shared" si="289"/>
        <v>0</v>
      </c>
      <c r="BU94" s="283">
        <f t="shared" si="290"/>
        <v>0</v>
      </c>
      <c r="BV94" s="281" t="str">
        <f t="shared" si="241"/>
        <v xml:space="preserve"> </v>
      </c>
      <c r="BW94" s="288"/>
      <c r="BX94" s="289" t="str">
        <f>IF(SUM(I94:T94)&lt;90," ",'eq. coef.'!$B$1128*'Amp-TB2 calc'!CH94+'eq. coef.'!$B$1129*'Amp-TB2 calc'!CL94+'eq. coef.'!$B$1130*'Amp-TB2 calc'!CM94+'eq. coef.'!$B$1131*'Amp-TB2 calc'!CO94+'eq. coef.'!$B$1132*'Amp-TB2 calc'!CP94+'eq. coef.'!$B$1133*'Amp-TB2 calc'!CQ94+'eq. coef.'!$B$1134*'Amp-TB2 calc'!CR94+'eq. coef.'!$B$1135*'Amp-TB2 calc'!CU94+'eq. coef.'!$B$1135*'Amp-TB2 calc'!CY94+'eq. coef.'!$B$1137*'Amp-TB2 calc'!CZ94)</f>
        <v xml:space="preserve"> </v>
      </c>
      <c r="BY94" s="290" t="str">
        <f t="shared" si="291"/>
        <v xml:space="preserve"> </v>
      </c>
      <c r="BZ94" s="291"/>
      <c r="CA94" s="290" t="str">
        <f t="shared" si="242"/>
        <v xml:space="preserve"> </v>
      </c>
      <c r="CB94" s="289" t="str">
        <f>IF(SUM(I94:T94)&lt;90," ",EXP('eq. coef.'!$C$396+'eq. coef.'!$C$397*'Amp-TB2 calc'!AJ94+'eq. coef.'!$C$398*'Amp-TB2 calc'!AK94+'eq. coef.'!$C$399*'Amp-TB2 calc'!AL94+'eq. coef.'!$C$400*'Amp-TB2 calc'!AN94+'eq. coef.'!$C$401*'Amp-TB2 calc'!AP94+'eq. coef.'!$C$402*'Amp-TB2 calc'!AQ94+'eq. coef.'!$C$403*'Amp-TB2 calc'!AR94+'eq. coef.'!$C$404*'Amp-TB2 calc'!AS94+'eq. coef.'!$C$405*LN('Amp-TB2 calc'!BQ94)))</f>
        <v xml:space="preserve"> </v>
      </c>
      <c r="CC94" s="283" t="str">
        <f t="shared" si="243"/>
        <v xml:space="preserve"> </v>
      </c>
      <c r="CD94" s="283"/>
      <c r="CE94" s="282" t="str">
        <f t="shared" si="244"/>
        <v xml:space="preserve"> </v>
      </c>
      <c r="CF94" s="282" t="str">
        <f t="shared" si="245"/>
        <v xml:space="preserve"> </v>
      </c>
      <c r="CG94" s="278" t="str">
        <f t="shared" si="292"/>
        <v xml:space="preserve"> </v>
      </c>
      <c r="CH94" s="278" t="str">
        <f t="shared" si="293"/>
        <v xml:space="preserve"> </v>
      </c>
      <c r="CI94" s="278" t="str">
        <f t="shared" si="246"/>
        <v xml:space="preserve"> </v>
      </c>
      <c r="CJ94" s="278" t="str">
        <f t="shared" si="247"/>
        <v xml:space="preserve"> </v>
      </c>
      <c r="CK94" s="278"/>
      <c r="CL94" s="278" t="str">
        <f t="shared" si="248"/>
        <v xml:space="preserve"> </v>
      </c>
      <c r="CM94" s="278" t="str">
        <f t="shared" si="249"/>
        <v xml:space="preserve"> </v>
      </c>
      <c r="CN94" s="278" t="str">
        <f t="shared" si="294"/>
        <v xml:space="preserve"> </v>
      </c>
      <c r="CO94" s="278" t="str">
        <f t="shared" si="250"/>
        <v xml:space="preserve"> </v>
      </c>
      <c r="CP94" s="278" t="str">
        <f t="shared" si="295"/>
        <v xml:space="preserve"> </v>
      </c>
      <c r="CQ94" s="278" t="str">
        <f t="shared" si="251"/>
        <v xml:space="preserve"> </v>
      </c>
      <c r="CR94" s="278" t="str">
        <f t="shared" si="296"/>
        <v xml:space="preserve"> </v>
      </c>
      <c r="CS94" s="278" t="str">
        <f t="shared" si="252"/>
        <v xml:space="preserve"> </v>
      </c>
      <c r="CT94" s="278"/>
      <c r="CU94" s="278" t="str">
        <f t="shared" si="297"/>
        <v xml:space="preserve"> </v>
      </c>
      <c r="CV94" s="278" t="str">
        <f t="shared" si="253"/>
        <v xml:space="preserve"> </v>
      </c>
      <c r="CW94" s="278" t="str">
        <f t="shared" si="254"/>
        <v xml:space="preserve"> </v>
      </c>
      <c r="CX94" s="278"/>
      <c r="CY94" s="278" t="str">
        <f t="shared" si="255"/>
        <v xml:space="preserve"> </v>
      </c>
      <c r="CZ94" s="278" t="str">
        <f t="shared" si="298"/>
        <v xml:space="preserve"> </v>
      </c>
      <c r="DA94" s="278" t="str">
        <f t="shared" si="256"/>
        <v xml:space="preserve"> </v>
      </c>
      <c r="DB94" s="278"/>
      <c r="DC94" s="278" t="str">
        <f t="shared" si="257"/>
        <v xml:space="preserve"> </v>
      </c>
      <c r="DD94" s="278" t="str">
        <f t="shared" si="299"/>
        <v xml:space="preserve"> </v>
      </c>
      <c r="DE94" s="278" t="str">
        <f t="shared" si="300"/>
        <v xml:space="preserve"> </v>
      </c>
      <c r="DF94" s="278" t="str">
        <f t="shared" si="258"/>
        <v xml:space="preserve"> </v>
      </c>
      <c r="DG94" s="283" t="str">
        <f t="shared" si="265"/>
        <v xml:space="preserve"> </v>
      </c>
      <c r="DH94" s="283"/>
      <c r="DI94" s="277" t="str">
        <f t="shared" si="259"/>
        <v xml:space="preserve"> </v>
      </c>
      <c r="DJ94" s="277" t="str">
        <f t="shared" si="260"/>
        <v xml:space="preserve"> </v>
      </c>
      <c r="DK94" s="277" t="str">
        <f t="shared" si="261"/>
        <v xml:space="preserve"> </v>
      </c>
      <c r="DL94" s="278" t="str">
        <f t="shared" si="262"/>
        <v xml:space="preserve"> </v>
      </c>
    </row>
    <row r="95" spans="1:117" x14ac:dyDescent="0.25">
      <c r="I95" s="234"/>
      <c r="J95" s="141"/>
      <c r="K95" s="141"/>
      <c r="L95" s="141"/>
      <c r="M95" s="141"/>
      <c r="N95" s="141"/>
      <c r="O95" s="141"/>
      <c r="P95" s="141"/>
      <c r="Q95" s="141"/>
      <c r="R95" s="141"/>
      <c r="S95" s="141"/>
      <c r="T95" s="141"/>
      <c r="U95" s="276" t="str">
        <f t="shared" si="266"/>
        <v xml:space="preserve"> </v>
      </c>
      <c r="V95" s="277" t="str">
        <f>IF(SUM(I95:T95)&lt;90," ",I95/stab.data!$U$7)</f>
        <v xml:space="preserve"> </v>
      </c>
      <c r="W95" s="277" t="str">
        <f>IF(SUM(I95:T95)&lt;90," ",J95/stab.data!$U$8)</f>
        <v xml:space="preserve"> </v>
      </c>
      <c r="X95" s="277" t="str">
        <f>IF(SUM(I95:T95)&lt;90," ",K95*2/stab.data!$U$9)</f>
        <v xml:space="preserve"> </v>
      </c>
      <c r="Y95" s="277" t="str">
        <f>IF(SUM(I95:T95)&lt;90," ",L95*2/stab.data!$U$10)</f>
        <v xml:space="preserve"> </v>
      </c>
      <c r="Z95" s="277" t="str">
        <f>IF(SUM(I95:T95)&lt;90," ",M95/stab.data!$U$11)</f>
        <v xml:space="preserve"> </v>
      </c>
      <c r="AA95" s="277" t="str">
        <f>IF(SUM(I95:T95)&lt;90," ",N95/stab.data!$U$12)</f>
        <v xml:space="preserve"> </v>
      </c>
      <c r="AB95" s="277" t="str">
        <f>IF(SUM(I95:T95)&lt;90," ",O95/stab.data!$U$13)</f>
        <v xml:space="preserve"> </v>
      </c>
      <c r="AC95" s="277" t="str">
        <f>IF(SUM(I95:T95)&lt;90," ",P95/stab.data!$U$14)</f>
        <v xml:space="preserve"> </v>
      </c>
      <c r="AD95" s="277" t="str">
        <f>IF(SUM(I95:T95)&lt;90," ",Q95*2/stab.data!$U$15)</f>
        <v xml:space="preserve"> </v>
      </c>
      <c r="AE95" s="277" t="str">
        <f>IF(SUM(I95:T95)&lt;90," ",R95*2/stab.data!$U$16)</f>
        <v xml:space="preserve"> </v>
      </c>
      <c r="AF95" s="277" t="str">
        <f>IF(SUM(I95:T95)&lt;90," ",S95/stab.data!$U$17)</f>
        <v xml:space="preserve"> </v>
      </c>
      <c r="AG95" s="277" t="str">
        <f>IF(SUM(I95:T95)&lt;90," ",T95/stab.data!$U$18)</f>
        <v xml:space="preserve"> </v>
      </c>
      <c r="AH95" s="277" t="str">
        <f t="shared" si="267"/>
        <v xml:space="preserve"> </v>
      </c>
      <c r="AI95" s="277" t="str">
        <f t="shared" si="268"/>
        <v xml:space="preserve"> </v>
      </c>
      <c r="AJ95" s="278" t="str">
        <f t="shared" si="269"/>
        <v xml:space="preserve"> </v>
      </c>
      <c r="AK95" s="278" t="str">
        <f t="shared" si="270"/>
        <v xml:space="preserve"> </v>
      </c>
      <c r="AL95" s="278" t="str">
        <f t="shared" si="271"/>
        <v xml:space="preserve"> </v>
      </c>
      <c r="AM95" s="278" t="str">
        <f t="shared" si="272"/>
        <v xml:space="preserve"> </v>
      </c>
      <c r="AN95" s="278" t="str">
        <f t="shared" si="273"/>
        <v xml:space="preserve"> </v>
      </c>
      <c r="AO95" s="278" t="str">
        <f t="shared" si="274"/>
        <v xml:space="preserve"> </v>
      </c>
      <c r="AP95" s="278" t="str">
        <f t="shared" si="275"/>
        <v xml:space="preserve"> </v>
      </c>
      <c r="AQ95" s="278" t="str">
        <f t="shared" si="276"/>
        <v xml:space="preserve"> </v>
      </c>
      <c r="AR95" s="278" t="str">
        <f t="shared" si="277"/>
        <v xml:space="preserve"> </v>
      </c>
      <c r="AS95" s="278" t="str">
        <f t="shared" si="278"/>
        <v xml:space="preserve"> </v>
      </c>
      <c r="AT95" s="278" t="str">
        <f t="shared" si="279"/>
        <v xml:space="preserve"> </v>
      </c>
      <c r="AU95" s="278" t="str">
        <f t="shared" si="280"/>
        <v xml:space="preserve"> </v>
      </c>
      <c r="AV95" s="277" t="str">
        <f t="shared" si="281"/>
        <v xml:space="preserve"> </v>
      </c>
      <c r="AW95" s="277" t="str">
        <f t="shared" si="282"/>
        <v xml:space="preserve"> </v>
      </c>
      <c r="AX95" s="277" t="str">
        <f>IF(SUM(I95:T95)&lt;90," ",CO95*AH95*stab.data!$U$20/13/2)</f>
        <v xml:space="preserve"> </v>
      </c>
      <c r="AY95" s="277" t="str">
        <f>IF(SUM(I95:T95)&lt;90," ",CQ95*AH95*stab.data!$U$11/13)</f>
        <v xml:space="preserve"> </v>
      </c>
      <c r="AZ95" s="277" t="str">
        <f t="shared" si="283"/>
        <v xml:space="preserve"> </v>
      </c>
      <c r="BA95" s="279" t="str">
        <f t="shared" si="284"/>
        <v xml:space="preserve"> </v>
      </c>
      <c r="BB95" s="280" t="str">
        <f>IF(SUM(I95:T95)&lt;90," ",EXP('eq. coef.'!$C$104+'eq. coef.'!$C$105*'Amp-TB2 calc'!AJ95+'eq. coef.'!$C$106*'Amp-TB2 calc'!AK95+'eq. coef.'!$C$107*'Amp-TB2 calc'!AL95+'eq. coef.'!$C$108*'Amp-TB2 calc'!AN95+'eq. coef.'!$C$109*'Amp-TB2 calc'!AP95+'eq. coef.'!$C$110*'Amp-TB2 calc'!AQ95+'eq. coef.'!$C$111*'Amp-TB2 calc'!AR95+'eq. coef.'!$C$112*'Amp-TB2 calc'!AS95))</f>
        <v xml:space="preserve"> </v>
      </c>
      <c r="BC95" s="281" t="str">
        <f>IF(SUM(I95:T95)&lt;90," ",EXP('eq. coef.'!$C$176+'eq. coef.'!$C$177*'Amp-TB2 calc'!AJ95+'eq. coef.'!$C$178*'Amp-TB2 calc'!AK95+'eq. coef.'!$C$179*'Amp-TB2 calc'!AL95+'eq. coef.'!$C$180*'Amp-TB2 calc'!AN95+'eq. coef.'!$C$181*'Amp-TB2 calc'!AP95+'eq. coef.'!$C$182*'Amp-TB2 calc'!AQ95+'eq. coef.'!$C$183*'Amp-TB2 calc'!AR95+'eq. coef.'!$C$184*'Amp-TB2 calc'!AS95))</f>
        <v xml:space="preserve"> </v>
      </c>
      <c r="BD95" s="281" t="str">
        <f>IF(SUM(I95:T95)&lt;90," ",('eq. coef.'!$C$234+'eq. coef.'!$C$235*'Amp-TB2 calc'!AJ95+'eq. coef.'!$C$236*'Amp-TB2 calc'!AK95+'eq. coef.'!$C$237*'Amp-TB2 calc'!AL95+'eq. coef.'!$C$238*'Amp-TB2 calc'!AN95+'eq. coef.'!$C$239*'Amp-TB2 calc'!AP95+'eq. coef.'!$C$240*'Amp-TB2 calc'!AQ95+'eq. coef.'!$C$241*'Amp-TB2 calc'!AR95+'eq. coef.'!$C$242*'Amp-TB2 calc'!AS95))</f>
        <v xml:space="preserve"> </v>
      </c>
      <c r="BE95" s="281" t="str">
        <f>IF(SUM(I95:T95)&lt;90," ",('eq. coef.'!$C$270+'eq. coef.'!$C$271*'Amp-TB2 calc'!AJ95+'eq. coef.'!$C$272*'Amp-TB2 calc'!AK95+'eq. coef.'!$C$273*'Amp-TB2 calc'!AL95+'eq. coef.'!$C$274*'Amp-TB2 calc'!AN95+'eq. coef.'!$C$275*'Amp-TB2 calc'!AP95+'eq. coef.'!$C$276*'Amp-TB2 calc'!AQ95+'eq. coef.'!$C$277*'Amp-TB2 calc'!AR95+'eq. coef.'!$C$278*'Amp-TB2 calc'!AS95))</f>
        <v xml:space="preserve"> </v>
      </c>
      <c r="BF95" s="281" t="str">
        <f>IF(SUM(I95:T95)&lt;90," ",EXP('eq. coef.'!$C$328+'eq. coef.'!$C$329*'Amp-TB2 calc'!AJ95+'eq. coef.'!$C$330*'Amp-TB2 calc'!AK95+'eq. coef.'!$C$331*'Amp-TB2 calc'!AL95+'eq. coef.'!$C$332*'Amp-TB2 calc'!AN95+'eq. coef.'!$C$333*'Amp-TB2 calc'!AP95+'eq. coef.'!$C$334*'Amp-TB2 calc'!AQ95+'eq. coef.'!$C$335*'Amp-TB2 calc'!AR95+'eq. coef.'!$C$336*'Amp-TB2 calc'!AS95))</f>
        <v xml:space="preserve"> </v>
      </c>
      <c r="BG95" s="282" t="str">
        <f t="shared" si="236"/>
        <v xml:space="preserve"> </v>
      </c>
      <c r="BH95" s="385" t="str">
        <f t="shared" si="263"/>
        <v xml:space="preserve"> </v>
      </c>
      <c r="BI95" s="385" t="str">
        <f t="shared" si="264"/>
        <v xml:space="preserve"> </v>
      </c>
      <c r="BJ95" s="281" t="str">
        <f t="shared" si="237"/>
        <v xml:space="preserve"> </v>
      </c>
      <c r="BK95" s="283" t="str">
        <f t="shared" si="285"/>
        <v xml:space="preserve"> </v>
      </c>
      <c r="BL95" s="281" t="str">
        <f t="shared" si="286"/>
        <v xml:space="preserve"> </v>
      </c>
      <c r="BM95" s="284" t="str">
        <f t="shared" si="238"/>
        <v xml:space="preserve"> </v>
      </c>
      <c r="BN95" s="285" t="str">
        <f>IF(SUM(I95:T95)&lt;90," ",'eq. coef.'!$C$360+'eq. coef.'!$C$361*'Amp-TB2 calc'!AJ95+'eq. coef.'!$C$362*'Amp-TB2 calc'!AK95+'eq. coef.'!$C$363*'Amp-TB2 calc'!AL95+'eq. coef.'!$C$364*'Amp-TB2 calc'!AN95+'eq. coef.'!$C$365*'Amp-TB2 calc'!AP95+'eq. coef.'!$C$366*'Amp-TB2 calc'!AQ95+'eq. coef.'!$C$367*'Amp-TB2 calc'!AR95+'eq. coef.'!$C$368*'Amp-TB2 calc'!AS95+'eq. coef.'!$C$369*LN(BQ95))</f>
        <v xml:space="preserve"> </v>
      </c>
      <c r="BO95" s="286" t="str">
        <f t="shared" si="287"/>
        <v xml:space="preserve"> </v>
      </c>
      <c r="BP95" s="333" t="str">
        <f t="shared" si="239"/>
        <v xml:space="preserve"> </v>
      </c>
      <c r="BQ95" s="287" t="str">
        <f t="shared" si="288"/>
        <v xml:space="preserve"> </v>
      </c>
      <c r="BR95" s="281" t="str">
        <f t="shared" si="240"/>
        <v xml:space="preserve"> </v>
      </c>
      <c r="BS95" s="283"/>
      <c r="BT95" s="283">
        <f t="shared" si="289"/>
        <v>0</v>
      </c>
      <c r="BU95" s="283">
        <f t="shared" si="290"/>
        <v>0</v>
      </c>
      <c r="BV95" s="281" t="str">
        <f t="shared" si="241"/>
        <v xml:space="preserve"> </v>
      </c>
      <c r="BW95" s="288"/>
      <c r="BX95" s="289" t="str">
        <f>IF(SUM(I95:T95)&lt;90," ",'eq. coef.'!$B$1128*'Amp-TB2 calc'!CH95+'eq. coef.'!$B$1129*'Amp-TB2 calc'!CL95+'eq. coef.'!$B$1130*'Amp-TB2 calc'!CM95+'eq. coef.'!$B$1131*'Amp-TB2 calc'!CO95+'eq. coef.'!$B$1132*'Amp-TB2 calc'!CP95+'eq. coef.'!$B$1133*'Amp-TB2 calc'!CQ95+'eq. coef.'!$B$1134*'Amp-TB2 calc'!CR95+'eq. coef.'!$B$1135*'Amp-TB2 calc'!CU95+'eq. coef.'!$B$1135*'Amp-TB2 calc'!CY95+'eq. coef.'!$B$1137*'Amp-TB2 calc'!CZ95)</f>
        <v xml:space="preserve"> </v>
      </c>
      <c r="BY95" s="290" t="str">
        <f t="shared" si="291"/>
        <v xml:space="preserve"> </v>
      </c>
      <c r="BZ95" s="291"/>
      <c r="CA95" s="290" t="str">
        <f t="shared" si="242"/>
        <v xml:space="preserve"> </v>
      </c>
      <c r="CB95" s="289" t="str">
        <f>IF(SUM(I95:T95)&lt;90," ",EXP('eq. coef.'!$C$396+'eq. coef.'!$C$397*'Amp-TB2 calc'!AJ95+'eq. coef.'!$C$398*'Amp-TB2 calc'!AK95+'eq. coef.'!$C$399*'Amp-TB2 calc'!AL95+'eq. coef.'!$C$400*'Amp-TB2 calc'!AN95+'eq. coef.'!$C$401*'Amp-TB2 calc'!AP95+'eq. coef.'!$C$402*'Amp-TB2 calc'!AQ95+'eq. coef.'!$C$403*'Amp-TB2 calc'!AR95+'eq. coef.'!$C$404*'Amp-TB2 calc'!AS95+'eq. coef.'!$C$405*LN('Amp-TB2 calc'!BQ95)))</f>
        <v xml:space="preserve"> </v>
      </c>
      <c r="CC95" s="283" t="str">
        <f t="shared" si="243"/>
        <v xml:space="preserve"> </v>
      </c>
      <c r="CD95" s="283"/>
      <c r="CE95" s="282" t="str">
        <f t="shared" si="244"/>
        <v xml:space="preserve"> </v>
      </c>
      <c r="CF95" s="282" t="str">
        <f t="shared" si="245"/>
        <v xml:space="preserve"> </v>
      </c>
      <c r="CG95" s="278" t="str">
        <f t="shared" si="292"/>
        <v xml:space="preserve"> </v>
      </c>
      <c r="CH95" s="278" t="str">
        <f t="shared" si="293"/>
        <v xml:space="preserve"> </v>
      </c>
      <c r="CI95" s="278" t="str">
        <f t="shared" si="246"/>
        <v xml:space="preserve"> </v>
      </c>
      <c r="CJ95" s="278" t="str">
        <f t="shared" si="247"/>
        <v xml:space="preserve"> </v>
      </c>
      <c r="CK95" s="278"/>
      <c r="CL95" s="278" t="str">
        <f t="shared" si="248"/>
        <v xml:space="preserve"> </v>
      </c>
      <c r="CM95" s="278" t="str">
        <f t="shared" si="249"/>
        <v xml:space="preserve"> </v>
      </c>
      <c r="CN95" s="278" t="str">
        <f t="shared" si="294"/>
        <v xml:space="preserve"> </v>
      </c>
      <c r="CO95" s="278" t="str">
        <f t="shared" si="250"/>
        <v xml:space="preserve"> </v>
      </c>
      <c r="CP95" s="278" t="str">
        <f t="shared" si="295"/>
        <v xml:space="preserve"> </v>
      </c>
      <c r="CQ95" s="278" t="str">
        <f t="shared" si="251"/>
        <v xml:space="preserve"> </v>
      </c>
      <c r="CR95" s="278" t="str">
        <f t="shared" si="296"/>
        <v xml:space="preserve"> </v>
      </c>
      <c r="CS95" s="278" t="str">
        <f t="shared" si="252"/>
        <v xml:space="preserve"> </v>
      </c>
      <c r="CT95" s="278"/>
      <c r="CU95" s="278" t="str">
        <f t="shared" si="297"/>
        <v xml:space="preserve"> </v>
      </c>
      <c r="CV95" s="278" t="str">
        <f t="shared" si="253"/>
        <v xml:space="preserve"> </v>
      </c>
      <c r="CW95" s="278" t="str">
        <f t="shared" si="254"/>
        <v xml:space="preserve"> </v>
      </c>
      <c r="CX95" s="278"/>
      <c r="CY95" s="278" t="str">
        <f t="shared" si="255"/>
        <v xml:space="preserve"> </v>
      </c>
      <c r="CZ95" s="278" t="str">
        <f t="shared" si="298"/>
        <v xml:space="preserve"> </v>
      </c>
      <c r="DA95" s="278" t="str">
        <f t="shared" si="256"/>
        <v xml:space="preserve"> </v>
      </c>
      <c r="DB95" s="278"/>
      <c r="DC95" s="278" t="str">
        <f t="shared" si="257"/>
        <v xml:space="preserve"> </v>
      </c>
      <c r="DD95" s="278" t="str">
        <f t="shared" si="299"/>
        <v xml:space="preserve"> </v>
      </c>
      <c r="DE95" s="278" t="str">
        <f t="shared" si="300"/>
        <v xml:space="preserve"> </v>
      </c>
      <c r="DF95" s="278" t="str">
        <f t="shared" si="258"/>
        <v xml:space="preserve"> </v>
      </c>
      <c r="DG95" s="283" t="str">
        <f t="shared" si="265"/>
        <v xml:space="preserve"> </v>
      </c>
      <c r="DH95" s="283"/>
      <c r="DI95" s="277" t="str">
        <f t="shared" si="259"/>
        <v xml:space="preserve"> </v>
      </c>
      <c r="DJ95" s="277" t="str">
        <f t="shared" si="260"/>
        <v xml:space="preserve"> </v>
      </c>
      <c r="DK95" s="277" t="str">
        <f t="shared" si="261"/>
        <v xml:space="preserve"> </v>
      </c>
      <c r="DL95" s="278" t="str">
        <f t="shared" si="262"/>
        <v xml:space="preserve"> </v>
      </c>
    </row>
    <row r="96" spans="1:117" x14ac:dyDescent="0.25">
      <c r="I96" s="234"/>
      <c r="J96" s="141"/>
      <c r="K96" s="141"/>
      <c r="L96" s="141"/>
      <c r="M96" s="141"/>
      <c r="N96" s="141"/>
      <c r="O96" s="141"/>
      <c r="P96" s="141"/>
      <c r="Q96" s="141"/>
      <c r="R96" s="141"/>
      <c r="S96" s="141"/>
      <c r="T96" s="141"/>
      <c r="U96" s="276" t="str">
        <f t="shared" si="266"/>
        <v xml:space="preserve"> </v>
      </c>
      <c r="V96" s="277" t="str">
        <f>IF(SUM(I96:T96)&lt;90," ",I96/stab.data!$U$7)</f>
        <v xml:space="preserve"> </v>
      </c>
      <c r="W96" s="277" t="str">
        <f>IF(SUM(I96:T96)&lt;90," ",J96/stab.data!$U$8)</f>
        <v xml:space="preserve"> </v>
      </c>
      <c r="X96" s="277" t="str">
        <f>IF(SUM(I96:T96)&lt;90," ",K96*2/stab.data!$U$9)</f>
        <v xml:space="preserve"> </v>
      </c>
      <c r="Y96" s="277" t="str">
        <f>IF(SUM(I96:T96)&lt;90," ",L96*2/stab.data!$U$10)</f>
        <v xml:space="preserve"> </v>
      </c>
      <c r="Z96" s="277" t="str">
        <f>IF(SUM(I96:T96)&lt;90," ",M96/stab.data!$U$11)</f>
        <v xml:space="preserve"> </v>
      </c>
      <c r="AA96" s="277" t="str">
        <f>IF(SUM(I96:T96)&lt;90," ",N96/stab.data!$U$12)</f>
        <v xml:space="preserve"> </v>
      </c>
      <c r="AB96" s="277" t="str">
        <f>IF(SUM(I96:T96)&lt;90," ",O96/stab.data!$U$13)</f>
        <v xml:space="preserve"> </v>
      </c>
      <c r="AC96" s="277" t="str">
        <f>IF(SUM(I96:T96)&lt;90," ",P96/stab.data!$U$14)</f>
        <v xml:space="preserve"> </v>
      </c>
      <c r="AD96" s="277" t="str">
        <f>IF(SUM(I96:T96)&lt;90," ",Q96*2/stab.data!$U$15)</f>
        <v xml:space="preserve"> </v>
      </c>
      <c r="AE96" s="277" t="str">
        <f>IF(SUM(I96:T96)&lt;90," ",R96*2/stab.data!$U$16)</f>
        <v xml:space="preserve"> </v>
      </c>
      <c r="AF96" s="277" t="str">
        <f>IF(SUM(I96:T96)&lt;90," ",S96/stab.data!$U$17)</f>
        <v xml:space="preserve"> </v>
      </c>
      <c r="AG96" s="277" t="str">
        <f>IF(SUM(I96:T96)&lt;90," ",T96/stab.data!$U$18)</f>
        <v xml:space="preserve"> </v>
      </c>
      <c r="AH96" s="277" t="str">
        <f t="shared" si="267"/>
        <v xml:space="preserve"> </v>
      </c>
      <c r="AI96" s="277" t="str">
        <f t="shared" si="268"/>
        <v xml:space="preserve"> </v>
      </c>
      <c r="AJ96" s="278" t="str">
        <f t="shared" si="269"/>
        <v xml:space="preserve"> </v>
      </c>
      <c r="AK96" s="278" t="str">
        <f t="shared" si="270"/>
        <v xml:space="preserve"> </v>
      </c>
      <c r="AL96" s="278" t="str">
        <f t="shared" si="271"/>
        <v xml:space="preserve"> </v>
      </c>
      <c r="AM96" s="278" t="str">
        <f t="shared" si="272"/>
        <v xml:space="preserve"> </v>
      </c>
      <c r="AN96" s="278" t="str">
        <f t="shared" si="273"/>
        <v xml:space="preserve"> </v>
      </c>
      <c r="AO96" s="278" t="str">
        <f t="shared" si="274"/>
        <v xml:space="preserve"> </v>
      </c>
      <c r="AP96" s="278" t="str">
        <f t="shared" si="275"/>
        <v xml:space="preserve"> </v>
      </c>
      <c r="AQ96" s="278" t="str">
        <f t="shared" si="276"/>
        <v xml:space="preserve"> </v>
      </c>
      <c r="AR96" s="278" t="str">
        <f t="shared" si="277"/>
        <v xml:space="preserve"> </v>
      </c>
      <c r="AS96" s="278" t="str">
        <f t="shared" si="278"/>
        <v xml:space="preserve"> </v>
      </c>
      <c r="AT96" s="278" t="str">
        <f t="shared" si="279"/>
        <v xml:space="preserve"> </v>
      </c>
      <c r="AU96" s="278" t="str">
        <f t="shared" si="280"/>
        <v xml:space="preserve"> </v>
      </c>
      <c r="AV96" s="277" t="str">
        <f t="shared" si="281"/>
        <v xml:space="preserve"> </v>
      </c>
      <c r="AW96" s="277" t="str">
        <f t="shared" si="282"/>
        <v xml:space="preserve"> </v>
      </c>
      <c r="AX96" s="277" t="str">
        <f>IF(SUM(I96:T96)&lt;90," ",CO96*AH96*stab.data!$U$20/13/2)</f>
        <v xml:space="preserve"> </v>
      </c>
      <c r="AY96" s="277" t="str">
        <f>IF(SUM(I96:T96)&lt;90," ",CQ96*AH96*stab.data!$U$11/13)</f>
        <v xml:space="preserve"> </v>
      </c>
      <c r="AZ96" s="277" t="str">
        <f t="shared" si="283"/>
        <v xml:space="preserve"> </v>
      </c>
      <c r="BA96" s="279" t="str">
        <f t="shared" si="284"/>
        <v xml:space="preserve"> </v>
      </c>
      <c r="BB96" s="280" t="str">
        <f>IF(SUM(I96:T96)&lt;90," ",EXP('eq. coef.'!$C$104+'eq. coef.'!$C$105*'Amp-TB2 calc'!AJ96+'eq. coef.'!$C$106*'Amp-TB2 calc'!AK96+'eq. coef.'!$C$107*'Amp-TB2 calc'!AL96+'eq. coef.'!$C$108*'Amp-TB2 calc'!AN96+'eq. coef.'!$C$109*'Amp-TB2 calc'!AP96+'eq. coef.'!$C$110*'Amp-TB2 calc'!AQ96+'eq. coef.'!$C$111*'Amp-TB2 calc'!AR96+'eq. coef.'!$C$112*'Amp-TB2 calc'!AS96))</f>
        <v xml:space="preserve"> </v>
      </c>
      <c r="BC96" s="281" t="str">
        <f>IF(SUM(I96:T96)&lt;90," ",EXP('eq. coef.'!$C$176+'eq. coef.'!$C$177*'Amp-TB2 calc'!AJ96+'eq. coef.'!$C$178*'Amp-TB2 calc'!AK96+'eq. coef.'!$C$179*'Amp-TB2 calc'!AL96+'eq. coef.'!$C$180*'Amp-TB2 calc'!AN96+'eq. coef.'!$C$181*'Amp-TB2 calc'!AP96+'eq. coef.'!$C$182*'Amp-TB2 calc'!AQ96+'eq. coef.'!$C$183*'Amp-TB2 calc'!AR96+'eq. coef.'!$C$184*'Amp-TB2 calc'!AS96))</f>
        <v xml:space="preserve"> </v>
      </c>
      <c r="BD96" s="281" t="str">
        <f>IF(SUM(I96:T96)&lt;90," ",('eq. coef.'!$C$234+'eq. coef.'!$C$235*'Amp-TB2 calc'!AJ96+'eq. coef.'!$C$236*'Amp-TB2 calc'!AK96+'eq. coef.'!$C$237*'Amp-TB2 calc'!AL96+'eq. coef.'!$C$238*'Amp-TB2 calc'!AN96+'eq. coef.'!$C$239*'Amp-TB2 calc'!AP96+'eq. coef.'!$C$240*'Amp-TB2 calc'!AQ96+'eq. coef.'!$C$241*'Amp-TB2 calc'!AR96+'eq. coef.'!$C$242*'Amp-TB2 calc'!AS96))</f>
        <v xml:space="preserve"> </v>
      </c>
      <c r="BE96" s="281" t="str">
        <f>IF(SUM(I96:T96)&lt;90," ",('eq. coef.'!$C$270+'eq. coef.'!$C$271*'Amp-TB2 calc'!AJ96+'eq. coef.'!$C$272*'Amp-TB2 calc'!AK96+'eq. coef.'!$C$273*'Amp-TB2 calc'!AL96+'eq. coef.'!$C$274*'Amp-TB2 calc'!AN96+'eq. coef.'!$C$275*'Amp-TB2 calc'!AP96+'eq. coef.'!$C$276*'Amp-TB2 calc'!AQ96+'eq. coef.'!$C$277*'Amp-TB2 calc'!AR96+'eq. coef.'!$C$278*'Amp-TB2 calc'!AS96))</f>
        <v xml:space="preserve"> </v>
      </c>
      <c r="BF96" s="281" t="str">
        <f>IF(SUM(I96:T96)&lt;90," ",EXP('eq. coef.'!$C$328+'eq. coef.'!$C$329*'Amp-TB2 calc'!AJ96+'eq. coef.'!$C$330*'Amp-TB2 calc'!AK96+'eq. coef.'!$C$331*'Amp-TB2 calc'!AL96+'eq. coef.'!$C$332*'Amp-TB2 calc'!AN96+'eq. coef.'!$C$333*'Amp-TB2 calc'!AP96+'eq. coef.'!$C$334*'Amp-TB2 calc'!AQ96+'eq. coef.'!$C$335*'Amp-TB2 calc'!AR96+'eq. coef.'!$C$336*'Amp-TB2 calc'!AS96))</f>
        <v xml:space="preserve"> </v>
      </c>
      <c r="BG96" s="282" t="str">
        <f t="shared" si="236"/>
        <v xml:space="preserve"> </v>
      </c>
      <c r="BH96" s="385" t="str">
        <f t="shared" si="263"/>
        <v xml:space="preserve"> </v>
      </c>
      <c r="BI96" s="385" t="str">
        <f t="shared" si="264"/>
        <v xml:space="preserve"> </v>
      </c>
      <c r="BJ96" s="281" t="str">
        <f t="shared" si="237"/>
        <v xml:space="preserve"> </v>
      </c>
      <c r="BK96" s="283" t="str">
        <f t="shared" si="285"/>
        <v xml:space="preserve"> </v>
      </c>
      <c r="BL96" s="281" t="str">
        <f t="shared" si="286"/>
        <v xml:space="preserve"> </v>
      </c>
      <c r="BM96" s="284" t="str">
        <f t="shared" si="238"/>
        <v xml:space="preserve"> </v>
      </c>
      <c r="BN96" s="285" t="str">
        <f>IF(SUM(I96:T96)&lt;90," ",'eq. coef.'!$C$360+'eq. coef.'!$C$361*'Amp-TB2 calc'!AJ96+'eq. coef.'!$C$362*'Amp-TB2 calc'!AK96+'eq. coef.'!$C$363*'Amp-TB2 calc'!AL96+'eq. coef.'!$C$364*'Amp-TB2 calc'!AN96+'eq. coef.'!$C$365*'Amp-TB2 calc'!AP96+'eq. coef.'!$C$366*'Amp-TB2 calc'!AQ96+'eq. coef.'!$C$367*'Amp-TB2 calc'!AR96+'eq. coef.'!$C$368*'Amp-TB2 calc'!AS96+'eq. coef.'!$C$369*LN(BQ96))</f>
        <v xml:space="preserve"> </v>
      </c>
      <c r="BO96" s="286" t="str">
        <f t="shared" si="287"/>
        <v xml:space="preserve"> </v>
      </c>
      <c r="BP96" s="333" t="str">
        <f t="shared" si="239"/>
        <v xml:space="preserve"> </v>
      </c>
      <c r="BQ96" s="287" t="str">
        <f t="shared" si="288"/>
        <v xml:space="preserve"> </v>
      </c>
      <c r="BR96" s="281" t="str">
        <f t="shared" si="240"/>
        <v xml:space="preserve"> </v>
      </c>
      <c r="BS96" s="283"/>
      <c r="BT96" s="283">
        <f t="shared" si="289"/>
        <v>0</v>
      </c>
      <c r="BU96" s="283">
        <f t="shared" si="290"/>
        <v>0</v>
      </c>
      <c r="BV96" s="281" t="str">
        <f t="shared" si="241"/>
        <v xml:space="preserve"> </v>
      </c>
      <c r="BW96" s="288"/>
      <c r="BX96" s="289" t="str">
        <f>IF(SUM(I96:T96)&lt;90," ",'eq. coef.'!$B$1128*'Amp-TB2 calc'!CH96+'eq. coef.'!$B$1129*'Amp-TB2 calc'!CL96+'eq. coef.'!$B$1130*'Amp-TB2 calc'!CM96+'eq. coef.'!$B$1131*'Amp-TB2 calc'!CO96+'eq. coef.'!$B$1132*'Amp-TB2 calc'!CP96+'eq. coef.'!$B$1133*'Amp-TB2 calc'!CQ96+'eq. coef.'!$B$1134*'Amp-TB2 calc'!CR96+'eq. coef.'!$B$1135*'Amp-TB2 calc'!CU96+'eq. coef.'!$B$1135*'Amp-TB2 calc'!CY96+'eq. coef.'!$B$1137*'Amp-TB2 calc'!CZ96)</f>
        <v xml:space="preserve"> </v>
      </c>
      <c r="BY96" s="290" t="str">
        <f t="shared" si="291"/>
        <v xml:space="preserve"> </v>
      </c>
      <c r="BZ96" s="291"/>
      <c r="CA96" s="290" t="str">
        <f t="shared" si="242"/>
        <v xml:space="preserve"> </v>
      </c>
      <c r="CB96" s="289" t="str">
        <f>IF(SUM(I96:T96)&lt;90," ",EXP('eq. coef.'!$C$396+'eq. coef.'!$C$397*'Amp-TB2 calc'!AJ96+'eq. coef.'!$C$398*'Amp-TB2 calc'!AK96+'eq. coef.'!$C$399*'Amp-TB2 calc'!AL96+'eq. coef.'!$C$400*'Amp-TB2 calc'!AN96+'eq. coef.'!$C$401*'Amp-TB2 calc'!AP96+'eq. coef.'!$C$402*'Amp-TB2 calc'!AQ96+'eq. coef.'!$C$403*'Amp-TB2 calc'!AR96+'eq. coef.'!$C$404*'Amp-TB2 calc'!AS96+'eq. coef.'!$C$405*LN('Amp-TB2 calc'!BQ96)))</f>
        <v xml:space="preserve"> </v>
      </c>
      <c r="CC96" s="283" t="str">
        <f t="shared" si="243"/>
        <v xml:space="preserve"> </v>
      </c>
      <c r="CD96" s="283"/>
      <c r="CE96" s="282" t="str">
        <f t="shared" si="244"/>
        <v xml:space="preserve"> </v>
      </c>
      <c r="CF96" s="282" t="str">
        <f t="shared" si="245"/>
        <v xml:space="preserve"> </v>
      </c>
      <c r="CG96" s="278" t="str">
        <f t="shared" si="292"/>
        <v xml:space="preserve"> </v>
      </c>
      <c r="CH96" s="278" t="str">
        <f t="shared" si="293"/>
        <v xml:space="preserve"> </v>
      </c>
      <c r="CI96" s="278" t="str">
        <f t="shared" si="246"/>
        <v xml:space="preserve"> </v>
      </c>
      <c r="CJ96" s="278" t="str">
        <f t="shared" si="247"/>
        <v xml:space="preserve"> </v>
      </c>
      <c r="CK96" s="278"/>
      <c r="CL96" s="278" t="str">
        <f t="shared" si="248"/>
        <v xml:space="preserve"> </v>
      </c>
      <c r="CM96" s="278" t="str">
        <f t="shared" si="249"/>
        <v xml:space="preserve"> </v>
      </c>
      <c r="CN96" s="278" t="str">
        <f t="shared" si="294"/>
        <v xml:space="preserve"> </v>
      </c>
      <c r="CO96" s="278" t="str">
        <f t="shared" si="250"/>
        <v xml:space="preserve"> </v>
      </c>
      <c r="CP96" s="278" t="str">
        <f t="shared" si="295"/>
        <v xml:space="preserve"> </v>
      </c>
      <c r="CQ96" s="278" t="str">
        <f t="shared" si="251"/>
        <v xml:space="preserve"> </v>
      </c>
      <c r="CR96" s="278" t="str">
        <f t="shared" si="296"/>
        <v xml:space="preserve"> </v>
      </c>
      <c r="CS96" s="278" t="str">
        <f t="shared" si="252"/>
        <v xml:space="preserve"> </v>
      </c>
      <c r="CT96" s="278"/>
      <c r="CU96" s="278" t="str">
        <f t="shared" si="297"/>
        <v xml:space="preserve"> </v>
      </c>
      <c r="CV96" s="278" t="str">
        <f t="shared" si="253"/>
        <v xml:space="preserve"> </v>
      </c>
      <c r="CW96" s="278" t="str">
        <f t="shared" si="254"/>
        <v xml:space="preserve"> </v>
      </c>
      <c r="CX96" s="278"/>
      <c r="CY96" s="278" t="str">
        <f t="shared" si="255"/>
        <v xml:space="preserve"> </v>
      </c>
      <c r="CZ96" s="278" t="str">
        <f t="shared" si="298"/>
        <v xml:space="preserve"> </v>
      </c>
      <c r="DA96" s="278" t="str">
        <f t="shared" si="256"/>
        <v xml:space="preserve"> </v>
      </c>
      <c r="DB96" s="278"/>
      <c r="DC96" s="278" t="str">
        <f t="shared" si="257"/>
        <v xml:space="preserve"> </v>
      </c>
      <c r="DD96" s="278" t="str">
        <f t="shared" si="299"/>
        <v xml:space="preserve"> </v>
      </c>
      <c r="DE96" s="278" t="str">
        <f t="shared" si="300"/>
        <v xml:space="preserve"> </v>
      </c>
      <c r="DF96" s="278" t="str">
        <f t="shared" si="258"/>
        <v xml:space="preserve"> </v>
      </c>
      <c r="DG96" s="283" t="str">
        <f t="shared" si="265"/>
        <v xml:space="preserve"> </v>
      </c>
      <c r="DH96" s="283"/>
      <c r="DI96" s="277" t="str">
        <f t="shared" si="259"/>
        <v xml:space="preserve"> </v>
      </c>
      <c r="DJ96" s="277" t="str">
        <f t="shared" si="260"/>
        <v xml:space="preserve"> </v>
      </c>
      <c r="DK96" s="277" t="str">
        <f t="shared" si="261"/>
        <v xml:space="preserve"> </v>
      </c>
      <c r="DL96" s="278" t="str">
        <f t="shared" si="262"/>
        <v xml:space="preserve"> </v>
      </c>
    </row>
    <row r="97" spans="9:116" x14ac:dyDescent="0.25">
      <c r="I97" s="234"/>
      <c r="J97" s="141"/>
      <c r="K97" s="141"/>
      <c r="L97" s="141"/>
      <c r="M97" s="141"/>
      <c r="N97" s="141"/>
      <c r="O97" s="141"/>
      <c r="P97" s="141"/>
      <c r="Q97" s="141"/>
      <c r="R97" s="141"/>
      <c r="S97" s="141"/>
      <c r="T97" s="141"/>
      <c r="U97" s="276" t="str">
        <f t="shared" si="266"/>
        <v xml:space="preserve"> </v>
      </c>
      <c r="V97" s="277" t="str">
        <f>IF(SUM(I97:T97)&lt;90," ",I97/stab.data!$U$7)</f>
        <v xml:space="preserve"> </v>
      </c>
      <c r="W97" s="277" t="str">
        <f>IF(SUM(I97:T97)&lt;90," ",J97/stab.data!$U$8)</f>
        <v xml:space="preserve"> </v>
      </c>
      <c r="X97" s="277" t="str">
        <f>IF(SUM(I97:T97)&lt;90," ",K97*2/stab.data!$U$9)</f>
        <v xml:space="preserve"> </v>
      </c>
      <c r="Y97" s="277" t="str">
        <f>IF(SUM(I97:T97)&lt;90," ",L97*2/stab.data!$U$10)</f>
        <v xml:space="preserve"> </v>
      </c>
      <c r="Z97" s="277" t="str">
        <f>IF(SUM(I97:T97)&lt;90," ",M97/stab.data!$U$11)</f>
        <v xml:space="preserve"> </v>
      </c>
      <c r="AA97" s="277" t="str">
        <f>IF(SUM(I97:T97)&lt;90," ",N97/stab.data!$U$12)</f>
        <v xml:space="preserve"> </v>
      </c>
      <c r="AB97" s="277" t="str">
        <f>IF(SUM(I97:T97)&lt;90," ",O97/stab.data!$U$13)</f>
        <v xml:space="preserve"> </v>
      </c>
      <c r="AC97" s="277" t="str">
        <f>IF(SUM(I97:T97)&lt;90," ",P97/stab.data!$U$14)</f>
        <v xml:space="preserve"> </v>
      </c>
      <c r="AD97" s="277" t="str">
        <f>IF(SUM(I97:T97)&lt;90," ",Q97*2/stab.data!$U$15)</f>
        <v xml:space="preserve"> </v>
      </c>
      <c r="AE97" s="277" t="str">
        <f>IF(SUM(I97:T97)&lt;90," ",R97*2/stab.data!$U$16)</f>
        <v xml:space="preserve"> </v>
      </c>
      <c r="AF97" s="277" t="str">
        <f>IF(SUM(I97:T97)&lt;90," ",S97/stab.data!$U$17)</f>
        <v xml:space="preserve"> </v>
      </c>
      <c r="AG97" s="277" t="str">
        <f>IF(SUM(I97:T97)&lt;90," ",T97/stab.data!$U$18)</f>
        <v xml:space="preserve"> </v>
      </c>
      <c r="AH97" s="277" t="str">
        <f t="shared" si="267"/>
        <v xml:space="preserve"> </v>
      </c>
      <c r="AI97" s="277" t="str">
        <f t="shared" si="268"/>
        <v xml:space="preserve"> </v>
      </c>
      <c r="AJ97" s="278" t="str">
        <f t="shared" si="269"/>
        <v xml:space="preserve"> </v>
      </c>
      <c r="AK97" s="278" t="str">
        <f t="shared" si="270"/>
        <v xml:space="preserve"> </v>
      </c>
      <c r="AL97" s="278" t="str">
        <f t="shared" si="271"/>
        <v xml:space="preserve"> </v>
      </c>
      <c r="AM97" s="278" t="str">
        <f t="shared" si="272"/>
        <v xml:space="preserve"> </v>
      </c>
      <c r="AN97" s="278" t="str">
        <f t="shared" si="273"/>
        <v xml:space="preserve"> </v>
      </c>
      <c r="AO97" s="278" t="str">
        <f t="shared" si="274"/>
        <v xml:space="preserve"> </v>
      </c>
      <c r="AP97" s="278" t="str">
        <f t="shared" si="275"/>
        <v xml:space="preserve"> </v>
      </c>
      <c r="AQ97" s="278" t="str">
        <f t="shared" si="276"/>
        <v xml:space="preserve"> </v>
      </c>
      <c r="AR97" s="278" t="str">
        <f t="shared" si="277"/>
        <v xml:space="preserve"> </v>
      </c>
      <c r="AS97" s="278" t="str">
        <f t="shared" si="278"/>
        <v xml:space="preserve"> </v>
      </c>
      <c r="AT97" s="278" t="str">
        <f t="shared" si="279"/>
        <v xml:space="preserve"> </v>
      </c>
      <c r="AU97" s="278" t="str">
        <f t="shared" si="280"/>
        <v xml:space="preserve"> </v>
      </c>
      <c r="AV97" s="277" t="str">
        <f t="shared" si="281"/>
        <v xml:space="preserve"> </v>
      </c>
      <c r="AW97" s="277" t="str">
        <f t="shared" si="282"/>
        <v xml:space="preserve"> </v>
      </c>
      <c r="AX97" s="277" t="str">
        <f>IF(SUM(I97:T97)&lt;90," ",CO97*AH97*stab.data!$U$20/13/2)</f>
        <v xml:space="preserve"> </v>
      </c>
      <c r="AY97" s="277" t="str">
        <f>IF(SUM(I97:T97)&lt;90," ",CQ97*AH97*stab.data!$U$11/13)</f>
        <v xml:space="preserve"> </v>
      </c>
      <c r="AZ97" s="277" t="str">
        <f t="shared" si="283"/>
        <v xml:space="preserve"> </v>
      </c>
      <c r="BA97" s="279" t="str">
        <f t="shared" si="284"/>
        <v xml:space="preserve"> </v>
      </c>
      <c r="BB97" s="280" t="str">
        <f>IF(SUM(I97:T97)&lt;90," ",EXP('eq. coef.'!$C$104+'eq. coef.'!$C$105*'Amp-TB2 calc'!AJ97+'eq. coef.'!$C$106*'Amp-TB2 calc'!AK97+'eq. coef.'!$C$107*'Amp-TB2 calc'!AL97+'eq. coef.'!$C$108*'Amp-TB2 calc'!AN97+'eq. coef.'!$C$109*'Amp-TB2 calc'!AP97+'eq. coef.'!$C$110*'Amp-TB2 calc'!AQ97+'eq. coef.'!$C$111*'Amp-TB2 calc'!AR97+'eq. coef.'!$C$112*'Amp-TB2 calc'!AS97))</f>
        <v xml:space="preserve"> </v>
      </c>
      <c r="BC97" s="281" t="str">
        <f>IF(SUM(I97:T97)&lt;90," ",EXP('eq. coef.'!$C$176+'eq. coef.'!$C$177*'Amp-TB2 calc'!AJ97+'eq. coef.'!$C$178*'Amp-TB2 calc'!AK97+'eq. coef.'!$C$179*'Amp-TB2 calc'!AL97+'eq. coef.'!$C$180*'Amp-TB2 calc'!AN97+'eq. coef.'!$C$181*'Amp-TB2 calc'!AP97+'eq. coef.'!$C$182*'Amp-TB2 calc'!AQ97+'eq. coef.'!$C$183*'Amp-TB2 calc'!AR97+'eq. coef.'!$C$184*'Amp-TB2 calc'!AS97))</f>
        <v xml:space="preserve"> </v>
      </c>
      <c r="BD97" s="281" t="str">
        <f>IF(SUM(I97:T97)&lt;90," ",('eq. coef.'!$C$234+'eq. coef.'!$C$235*'Amp-TB2 calc'!AJ97+'eq. coef.'!$C$236*'Amp-TB2 calc'!AK97+'eq. coef.'!$C$237*'Amp-TB2 calc'!AL97+'eq. coef.'!$C$238*'Amp-TB2 calc'!AN97+'eq. coef.'!$C$239*'Amp-TB2 calc'!AP97+'eq. coef.'!$C$240*'Amp-TB2 calc'!AQ97+'eq. coef.'!$C$241*'Amp-TB2 calc'!AR97+'eq. coef.'!$C$242*'Amp-TB2 calc'!AS97))</f>
        <v xml:space="preserve"> </v>
      </c>
      <c r="BE97" s="281" t="str">
        <f>IF(SUM(I97:T97)&lt;90," ",('eq. coef.'!$C$270+'eq. coef.'!$C$271*'Amp-TB2 calc'!AJ97+'eq. coef.'!$C$272*'Amp-TB2 calc'!AK97+'eq. coef.'!$C$273*'Amp-TB2 calc'!AL97+'eq. coef.'!$C$274*'Amp-TB2 calc'!AN97+'eq. coef.'!$C$275*'Amp-TB2 calc'!AP97+'eq. coef.'!$C$276*'Amp-TB2 calc'!AQ97+'eq. coef.'!$C$277*'Amp-TB2 calc'!AR97+'eq. coef.'!$C$278*'Amp-TB2 calc'!AS97))</f>
        <v xml:space="preserve"> </v>
      </c>
      <c r="BF97" s="281" t="str">
        <f>IF(SUM(I97:T97)&lt;90," ",EXP('eq. coef.'!$C$328+'eq. coef.'!$C$329*'Amp-TB2 calc'!AJ97+'eq. coef.'!$C$330*'Amp-TB2 calc'!AK97+'eq. coef.'!$C$331*'Amp-TB2 calc'!AL97+'eq. coef.'!$C$332*'Amp-TB2 calc'!AN97+'eq. coef.'!$C$333*'Amp-TB2 calc'!AP97+'eq. coef.'!$C$334*'Amp-TB2 calc'!AQ97+'eq. coef.'!$C$335*'Amp-TB2 calc'!AR97+'eq. coef.'!$C$336*'Amp-TB2 calc'!AS97))</f>
        <v xml:space="preserve"> </v>
      </c>
      <c r="BG97" s="282" t="str">
        <f t="shared" si="236"/>
        <v xml:space="preserve"> </v>
      </c>
      <c r="BH97" s="385" t="str">
        <f t="shared" si="263"/>
        <v xml:space="preserve"> </v>
      </c>
      <c r="BI97" s="385" t="str">
        <f t="shared" si="264"/>
        <v xml:space="preserve"> </v>
      </c>
      <c r="BJ97" s="281" t="str">
        <f t="shared" si="237"/>
        <v xml:space="preserve"> </v>
      </c>
      <c r="BK97" s="283" t="str">
        <f t="shared" si="285"/>
        <v xml:space="preserve"> </v>
      </c>
      <c r="BL97" s="281" t="str">
        <f t="shared" si="286"/>
        <v xml:space="preserve"> </v>
      </c>
      <c r="BM97" s="284" t="str">
        <f t="shared" si="238"/>
        <v xml:space="preserve"> </v>
      </c>
      <c r="BN97" s="285" t="str">
        <f>IF(SUM(I97:T97)&lt;90," ",'eq. coef.'!$C$360+'eq. coef.'!$C$361*'Amp-TB2 calc'!AJ97+'eq. coef.'!$C$362*'Amp-TB2 calc'!AK97+'eq. coef.'!$C$363*'Amp-TB2 calc'!AL97+'eq. coef.'!$C$364*'Amp-TB2 calc'!AN97+'eq. coef.'!$C$365*'Amp-TB2 calc'!AP97+'eq. coef.'!$C$366*'Amp-TB2 calc'!AQ97+'eq. coef.'!$C$367*'Amp-TB2 calc'!AR97+'eq. coef.'!$C$368*'Amp-TB2 calc'!AS97+'eq. coef.'!$C$369*LN(BQ97))</f>
        <v xml:space="preserve"> </v>
      </c>
      <c r="BO97" s="286" t="str">
        <f t="shared" si="287"/>
        <v xml:space="preserve"> </v>
      </c>
      <c r="BP97" s="333" t="str">
        <f t="shared" si="239"/>
        <v xml:space="preserve"> </v>
      </c>
      <c r="BQ97" s="287" t="str">
        <f t="shared" si="288"/>
        <v xml:space="preserve"> </v>
      </c>
      <c r="BR97" s="281" t="str">
        <f t="shared" si="240"/>
        <v xml:space="preserve"> </v>
      </c>
      <c r="BS97" s="283"/>
      <c r="BT97" s="283">
        <f t="shared" si="289"/>
        <v>0</v>
      </c>
      <c r="BU97" s="283">
        <f t="shared" si="290"/>
        <v>0</v>
      </c>
      <c r="BV97" s="281" t="str">
        <f t="shared" si="241"/>
        <v xml:space="preserve"> </v>
      </c>
      <c r="BW97" s="288"/>
      <c r="BX97" s="289" t="str">
        <f>IF(SUM(I97:T97)&lt;90," ",'eq. coef.'!$B$1128*'Amp-TB2 calc'!CH97+'eq. coef.'!$B$1129*'Amp-TB2 calc'!CL97+'eq. coef.'!$B$1130*'Amp-TB2 calc'!CM97+'eq. coef.'!$B$1131*'Amp-TB2 calc'!CO97+'eq. coef.'!$B$1132*'Amp-TB2 calc'!CP97+'eq. coef.'!$B$1133*'Amp-TB2 calc'!CQ97+'eq. coef.'!$B$1134*'Amp-TB2 calc'!CR97+'eq. coef.'!$B$1135*'Amp-TB2 calc'!CU97+'eq. coef.'!$B$1135*'Amp-TB2 calc'!CY97+'eq. coef.'!$B$1137*'Amp-TB2 calc'!CZ97)</f>
        <v xml:space="preserve"> </v>
      </c>
      <c r="BY97" s="290" t="str">
        <f t="shared" si="291"/>
        <v xml:space="preserve"> </v>
      </c>
      <c r="BZ97" s="291"/>
      <c r="CA97" s="290" t="str">
        <f t="shared" si="242"/>
        <v xml:space="preserve"> </v>
      </c>
      <c r="CB97" s="289" t="str">
        <f>IF(SUM(I97:T97)&lt;90," ",EXP('eq. coef.'!$C$396+'eq. coef.'!$C$397*'Amp-TB2 calc'!AJ97+'eq. coef.'!$C$398*'Amp-TB2 calc'!AK97+'eq. coef.'!$C$399*'Amp-TB2 calc'!AL97+'eq. coef.'!$C$400*'Amp-TB2 calc'!AN97+'eq. coef.'!$C$401*'Amp-TB2 calc'!AP97+'eq. coef.'!$C$402*'Amp-TB2 calc'!AQ97+'eq. coef.'!$C$403*'Amp-TB2 calc'!AR97+'eq. coef.'!$C$404*'Amp-TB2 calc'!AS97+'eq. coef.'!$C$405*LN('Amp-TB2 calc'!BQ97)))</f>
        <v xml:space="preserve"> </v>
      </c>
      <c r="CC97" s="283" t="str">
        <f t="shared" si="243"/>
        <v xml:space="preserve"> </v>
      </c>
      <c r="CD97" s="283"/>
      <c r="CE97" s="282" t="str">
        <f t="shared" si="244"/>
        <v xml:space="preserve"> </v>
      </c>
      <c r="CF97" s="282" t="str">
        <f t="shared" si="245"/>
        <v xml:space="preserve"> </v>
      </c>
      <c r="CG97" s="278" t="str">
        <f t="shared" si="292"/>
        <v xml:space="preserve"> </v>
      </c>
      <c r="CH97" s="278" t="str">
        <f t="shared" si="293"/>
        <v xml:space="preserve"> </v>
      </c>
      <c r="CI97" s="278" t="str">
        <f t="shared" si="246"/>
        <v xml:space="preserve"> </v>
      </c>
      <c r="CJ97" s="278" t="str">
        <f t="shared" si="247"/>
        <v xml:space="preserve"> </v>
      </c>
      <c r="CK97" s="278"/>
      <c r="CL97" s="278" t="str">
        <f t="shared" si="248"/>
        <v xml:space="preserve"> </v>
      </c>
      <c r="CM97" s="278" t="str">
        <f t="shared" si="249"/>
        <v xml:space="preserve"> </v>
      </c>
      <c r="CN97" s="278" t="str">
        <f t="shared" si="294"/>
        <v xml:space="preserve"> </v>
      </c>
      <c r="CO97" s="278" t="str">
        <f t="shared" si="250"/>
        <v xml:space="preserve"> </v>
      </c>
      <c r="CP97" s="278" t="str">
        <f t="shared" si="295"/>
        <v xml:space="preserve"> </v>
      </c>
      <c r="CQ97" s="278" t="str">
        <f t="shared" si="251"/>
        <v xml:space="preserve"> </v>
      </c>
      <c r="CR97" s="278" t="str">
        <f t="shared" si="296"/>
        <v xml:space="preserve"> </v>
      </c>
      <c r="CS97" s="278" t="str">
        <f t="shared" si="252"/>
        <v xml:space="preserve"> </v>
      </c>
      <c r="CT97" s="278"/>
      <c r="CU97" s="278" t="str">
        <f t="shared" si="297"/>
        <v xml:space="preserve"> </v>
      </c>
      <c r="CV97" s="278" t="str">
        <f t="shared" si="253"/>
        <v xml:space="preserve"> </v>
      </c>
      <c r="CW97" s="278" t="str">
        <f t="shared" si="254"/>
        <v xml:space="preserve"> </v>
      </c>
      <c r="CX97" s="278"/>
      <c r="CY97" s="278" t="str">
        <f t="shared" si="255"/>
        <v xml:space="preserve"> </v>
      </c>
      <c r="CZ97" s="278" t="str">
        <f t="shared" si="298"/>
        <v xml:space="preserve"> </v>
      </c>
      <c r="DA97" s="278" t="str">
        <f t="shared" si="256"/>
        <v xml:space="preserve"> </v>
      </c>
      <c r="DB97" s="278"/>
      <c r="DC97" s="278" t="str">
        <f t="shared" si="257"/>
        <v xml:space="preserve"> </v>
      </c>
      <c r="DD97" s="278" t="str">
        <f t="shared" si="299"/>
        <v xml:space="preserve"> </v>
      </c>
      <c r="DE97" s="278" t="str">
        <f t="shared" si="300"/>
        <v xml:space="preserve"> </v>
      </c>
      <c r="DF97" s="278" t="str">
        <f t="shared" si="258"/>
        <v xml:space="preserve"> </v>
      </c>
      <c r="DG97" s="283" t="str">
        <f t="shared" si="265"/>
        <v xml:space="preserve"> </v>
      </c>
      <c r="DH97" s="283"/>
      <c r="DI97" s="277" t="str">
        <f t="shared" si="259"/>
        <v xml:space="preserve"> </v>
      </c>
      <c r="DJ97" s="277" t="str">
        <f t="shared" si="260"/>
        <v xml:space="preserve"> </v>
      </c>
      <c r="DK97" s="277" t="str">
        <f t="shared" si="261"/>
        <v xml:space="preserve"> </v>
      </c>
      <c r="DL97" s="278" t="str">
        <f t="shared" si="262"/>
        <v xml:space="preserve"> </v>
      </c>
    </row>
    <row r="98" spans="9:116" x14ac:dyDescent="0.25">
      <c r="I98" s="234"/>
      <c r="J98" s="141"/>
      <c r="K98" s="141"/>
      <c r="L98" s="141"/>
      <c r="M98" s="141"/>
      <c r="N98" s="141"/>
      <c r="O98" s="141"/>
      <c r="P98" s="141"/>
      <c r="Q98" s="141"/>
      <c r="R98" s="141"/>
      <c r="S98" s="141"/>
      <c r="T98" s="141"/>
      <c r="U98" s="276" t="str">
        <f t="shared" si="266"/>
        <v xml:space="preserve"> </v>
      </c>
      <c r="V98" s="277" t="str">
        <f>IF(SUM(I98:T98)&lt;90," ",I98/stab.data!$U$7)</f>
        <v xml:space="preserve"> </v>
      </c>
      <c r="W98" s="277" t="str">
        <f>IF(SUM(I98:T98)&lt;90," ",J98/stab.data!$U$8)</f>
        <v xml:space="preserve"> </v>
      </c>
      <c r="X98" s="277" t="str">
        <f>IF(SUM(I98:T98)&lt;90," ",K98*2/stab.data!$U$9)</f>
        <v xml:space="preserve"> </v>
      </c>
      <c r="Y98" s="277" t="str">
        <f>IF(SUM(I98:T98)&lt;90," ",L98*2/stab.data!$U$10)</f>
        <v xml:space="preserve"> </v>
      </c>
      <c r="Z98" s="277" t="str">
        <f>IF(SUM(I98:T98)&lt;90," ",M98/stab.data!$U$11)</f>
        <v xml:space="preserve"> </v>
      </c>
      <c r="AA98" s="277" t="str">
        <f>IF(SUM(I98:T98)&lt;90," ",N98/stab.data!$U$12)</f>
        <v xml:space="preserve"> </v>
      </c>
      <c r="AB98" s="277" t="str">
        <f>IF(SUM(I98:T98)&lt;90," ",O98/stab.data!$U$13)</f>
        <v xml:space="preserve"> </v>
      </c>
      <c r="AC98" s="277" t="str">
        <f>IF(SUM(I98:T98)&lt;90," ",P98/stab.data!$U$14)</f>
        <v xml:space="preserve"> </v>
      </c>
      <c r="AD98" s="277" t="str">
        <f>IF(SUM(I98:T98)&lt;90," ",Q98*2/stab.data!$U$15)</f>
        <v xml:space="preserve"> </v>
      </c>
      <c r="AE98" s="277" t="str">
        <f>IF(SUM(I98:T98)&lt;90," ",R98*2/stab.data!$U$16)</f>
        <v xml:space="preserve"> </v>
      </c>
      <c r="AF98" s="277" t="str">
        <f>IF(SUM(I98:T98)&lt;90," ",S98/stab.data!$U$17)</f>
        <v xml:space="preserve"> </v>
      </c>
      <c r="AG98" s="277" t="str">
        <f>IF(SUM(I98:T98)&lt;90," ",T98/stab.data!$U$18)</f>
        <v xml:space="preserve"> </v>
      </c>
      <c r="AH98" s="277" t="str">
        <f t="shared" si="267"/>
        <v xml:space="preserve"> </v>
      </c>
      <c r="AI98" s="277" t="str">
        <f t="shared" si="268"/>
        <v xml:space="preserve"> </v>
      </c>
      <c r="AJ98" s="278" t="str">
        <f t="shared" si="269"/>
        <v xml:space="preserve"> </v>
      </c>
      <c r="AK98" s="278" t="str">
        <f t="shared" si="270"/>
        <v xml:space="preserve"> </v>
      </c>
      <c r="AL98" s="278" t="str">
        <f t="shared" si="271"/>
        <v xml:space="preserve"> </v>
      </c>
      <c r="AM98" s="278" t="str">
        <f t="shared" si="272"/>
        <v xml:space="preserve"> </v>
      </c>
      <c r="AN98" s="278" t="str">
        <f t="shared" si="273"/>
        <v xml:space="preserve"> </v>
      </c>
      <c r="AO98" s="278" t="str">
        <f t="shared" si="274"/>
        <v xml:space="preserve"> </v>
      </c>
      <c r="AP98" s="278" t="str">
        <f t="shared" si="275"/>
        <v xml:space="preserve"> </v>
      </c>
      <c r="AQ98" s="278" t="str">
        <f t="shared" si="276"/>
        <v xml:space="preserve"> </v>
      </c>
      <c r="AR98" s="278" t="str">
        <f t="shared" si="277"/>
        <v xml:space="preserve"> </v>
      </c>
      <c r="AS98" s="278" t="str">
        <f t="shared" si="278"/>
        <v xml:space="preserve"> </v>
      </c>
      <c r="AT98" s="278" t="str">
        <f t="shared" si="279"/>
        <v xml:space="preserve"> </v>
      </c>
      <c r="AU98" s="278" t="str">
        <f t="shared" si="280"/>
        <v xml:space="preserve"> </v>
      </c>
      <c r="AV98" s="277" t="str">
        <f t="shared" si="281"/>
        <v xml:space="preserve"> </v>
      </c>
      <c r="AW98" s="277" t="str">
        <f t="shared" si="282"/>
        <v xml:space="preserve"> </v>
      </c>
      <c r="AX98" s="277" t="str">
        <f>IF(SUM(I98:T98)&lt;90," ",CO98*AH98*stab.data!$U$20/13/2)</f>
        <v xml:space="preserve"> </v>
      </c>
      <c r="AY98" s="277" t="str">
        <f>IF(SUM(I98:T98)&lt;90," ",CQ98*AH98*stab.data!$U$11/13)</f>
        <v xml:space="preserve"> </v>
      </c>
      <c r="AZ98" s="277" t="str">
        <f t="shared" si="283"/>
        <v xml:space="preserve"> </v>
      </c>
      <c r="BA98" s="279" t="str">
        <f t="shared" si="284"/>
        <v xml:space="preserve"> </v>
      </c>
      <c r="BB98" s="280" t="str">
        <f>IF(SUM(I98:T98)&lt;90," ",EXP('eq. coef.'!$C$104+'eq. coef.'!$C$105*'Amp-TB2 calc'!AJ98+'eq. coef.'!$C$106*'Amp-TB2 calc'!AK98+'eq. coef.'!$C$107*'Amp-TB2 calc'!AL98+'eq. coef.'!$C$108*'Amp-TB2 calc'!AN98+'eq. coef.'!$C$109*'Amp-TB2 calc'!AP98+'eq. coef.'!$C$110*'Amp-TB2 calc'!AQ98+'eq. coef.'!$C$111*'Amp-TB2 calc'!AR98+'eq. coef.'!$C$112*'Amp-TB2 calc'!AS98))</f>
        <v xml:space="preserve"> </v>
      </c>
      <c r="BC98" s="281" t="str">
        <f>IF(SUM(I98:T98)&lt;90," ",EXP('eq. coef.'!$C$176+'eq. coef.'!$C$177*'Amp-TB2 calc'!AJ98+'eq. coef.'!$C$178*'Amp-TB2 calc'!AK98+'eq. coef.'!$C$179*'Amp-TB2 calc'!AL98+'eq. coef.'!$C$180*'Amp-TB2 calc'!AN98+'eq. coef.'!$C$181*'Amp-TB2 calc'!AP98+'eq. coef.'!$C$182*'Amp-TB2 calc'!AQ98+'eq. coef.'!$C$183*'Amp-TB2 calc'!AR98+'eq. coef.'!$C$184*'Amp-TB2 calc'!AS98))</f>
        <v xml:space="preserve"> </v>
      </c>
      <c r="BD98" s="281" t="str">
        <f>IF(SUM(I98:T98)&lt;90," ",('eq. coef.'!$C$234+'eq. coef.'!$C$235*'Amp-TB2 calc'!AJ98+'eq. coef.'!$C$236*'Amp-TB2 calc'!AK98+'eq. coef.'!$C$237*'Amp-TB2 calc'!AL98+'eq. coef.'!$C$238*'Amp-TB2 calc'!AN98+'eq. coef.'!$C$239*'Amp-TB2 calc'!AP98+'eq. coef.'!$C$240*'Amp-TB2 calc'!AQ98+'eq. coef.'!$C$241*'Amp-TB2 calc'!AR98+'eq. coef.'!$C$242*'Amp-TB2 calc'!AS98))</f>
        <v xml:space="preserve"> </v>
      </c>
      <c r="BE98" s="281" t="str">
        <f>IF(SUM(I98:T98)&lt;90," ",('eq. coef.'!$C$270+'eq. coef.'!$C$271*'Amp-TB2 calc'!AJ98+'eq. coef.'!$C$272*'Amp-TB2 calc'!AK98+'eq. coef.'!$C$273*'Amp-TB2 calc'!AL98+'eq. coef.'!$C$274*'Amp-TB2 calc'!AN98+'eq. coef.'!$C$275*'Amp-TB2 calc'!AP98+'eq. coef.'!$C$276*'Amp-TB2 calc'!AQ98+'eq. coef.'!$C$277*'Amp-TB2 calc'!AR98+'eq. coef.'!$C$278*'Amp-TB2 calc'!AS98))</f>
        <v xml:space="preserve"> </v>
      </c>
      <c r="BF98" s="281" t="str">
        <f>IF(SUM(I98:T98)&lt;90," ",EXP('eq. coef.'!$C$328+'eq. coef.'!$C$329*'Amp-TB2 calc'!AJ98+'eq. coef.'!$C$330*'Amp-TB2 calc'!AK98+'eq. coef.'!$C$331*'Amp-TB2 calc'!AL98+'eq. coef.'!$C$332*'Amp-TB2 calc'!AN98+'eq. coef.'!$C$333*'Amp-TB2 calc'!AP98+'eq. coef.'!$C$334*'Amp-TB2 calc'!AQ98+'eq. coef.'!$C$335*'Amp-TB2 calc'!AR98+'eq. coef.'!$C$336*'Amp-TB2 calc'!AS98))</f>
        <v xml:space="preserve"> </v>
      </c>
      <c r="BG98" s="282" t="str">
        <f t="shared" si="236"/>
        <v xml:space="preserve"> </v>
      </c>
      <c r="BH98" s="385" t="str">
        <f t="shared" si="263"/>
        <v xml:space="preserve"> </v>
      </c>
      <c r="BI98" s="385" t="str">
        <f t="shared" si="264"/>
        <v xml:space="preserve"> </v>
      </c>
      <c r="BJ98" s="281" t="str">
        <f t="shared" si="237"/>
        <v xml:space="preserve"> </v>
      </c>
      <c r="BK98" s="283" t="str">
        <f t="shared" si="285"/>
        <v xml:space="preserve"> </v>
      </c>
      <c r="BL98" s="281" t="str">
        <f t="shared" si="286"/>
        <v xml:space="preserve"> </v>
      </c>
      <c r="BM98" s="284" t="str">
        <f t="shared" si="238"/>
        <v xml:space="preserve"> </v>
      </c>
      <c r="BN98" s="285" t="str">
        <f>IF(SUM(I98:T98)&lt;90," ",'eq. coef.'!$C$360+'eq. coef.'!$C$361*'Amp-TB2 calc'!AJ98+'eq. coef.'!$C$362*'Amp-TB2 calc'!AK98+'eq. coef.'!$C$363*'Amp-TB2 calc'!AL98+'eq. coef.'!$C$364*'Amp-TB2 calc'!AN98+'eq. coef.'!$C$365*'Amp-TB2 calc'!AP98+'eq. coef.'!$C$366*'Amp-TB2 calc'!AQ98+'eq. coef.'!$C$367*'Amp-TB2 calc'!AR98+'eq. coef.'!$C$368*'Amp-TB2 calc'!AS98+'eq. coef.'!$C$369*LN(BQ98))</f>
        <v xml:space="preserve"> </v>
      </c>
      <c r="BO98" s="286" t="str">
        <f t="shared" si="287"/>
        <v xml:space="preserve"> </v>
      </c>
      <c r="BP98" s="333" t="str">
        <f t="shared" si="239"/>
        <v xml:space="preserve"> </v>
      </c>
      <c r="BQ98" s="287" t="str">
        <f t="shared" si="288"/>
        <v xml:space="preserve"> </v>
      </c>
      <c r="BR98" s="281" t="str">
        <f t="shared" si="240"/>
        <v xml:space="preserve"> </v>
      </c>
      <c r="BS98" s="283"/>
      <c r="BT98" s="283">
        <f t="shared" si="289"/>
        <v>0</v>
      </c>
      <c r="BU98" s="283">
        <f t="shared" si="290"/>
        <v>0</v>
      </c>
      <c r="BV98" s="281" t="str">
        <f t="shared" si="241"/>
        <v xml:space="preserve"> </v>
      </c>
      <c r="BW98" s="288"/>
      <c r="BX98" s="289" t="str">
        <f>IF(SUM(I98:T98)&lt;90," ",'eq. coef.'!$B$1128*'Amp-TB2 calc'!CH98+'eq. coef.'!$B$1129*'Amp-TB2 calc'!CL98+'eq. coef.'!$B$1130*'Amp-TB2 calc'!CM98+'eq. coef.'!$B$1131*'Amp-TB2 calc'!CO98+'eq. coef.'!$B$1132*'Amp-TB2 calc'!CP98+'eq. coef.'!$B$1133*'Amp-TB2 calc'!CQ98+'eq. coef.'!$B$1134*'Amp-TB2 calc'!CR98+'eq. coef.'!$B$1135*'Amp-TB2 calc'!CU98+'eq. coef.'!$B$1135*'Amp-TB2 calc'!CY98+'eq. coef.'!$B$1137*'Amp-TB2 calc'!CZ98)</f>
        <v xml:space="preserve"> </v>
      </c>
      <c r="BY98" s="290" t="str">
        <f t="shared" si="291"/>
        <v xml:space="preserve"> </v>
      </c>
      <c r="BZ98" s="291"/>
      <c r="CA98" s="290" t="str">
        <f t="shared" si="242"/>
        <v xml:space="preserve"> </v>
      </c>
      <c r="CB98" s="289" t="str">
        <f>IF(SUM(I98:T98)&lt;90," ",EXP('eq. coef.'!$C$396+'eq. coef.'!$C$397*'Amp-TB2 calc'!AJ98+'eq. coef.'!$C$398*'Amp-TB2 calc'!AK98+'eq. coef.'!$C$399*'Amp-TB2 calc'!AL98+'eq. coef.'!$C$400*'Amp-TB2 calc'!AN98+'eq. coef.'!$C$401*'Amp-TB2 calc'!AP98+'eq. coef.'!$C$402*'Amp-TB2 calc'!AQ98+'eq. coef.'!$C$403*'Amp-TB2 calc'!AR98+'eq. coef.'!$C$404*'Amp-TB2 calc'!AS98+'eq. coef.'!$C$405*LN('Amp-TB2 calc'!BQ98)))</f>
        <v xml:space="preserve"> </v>
      </c>
      <c r="CC98" s="283" t="str">
        <f t="shared" si="243"/>
        <v xml:space="preserve"> </v>
      </c>
      <c r="CD98" s="283"/>
      <c r="CE98" s="282" t="str">
        <f t="shared" si="244"/>
        <v xml:space="preserve"> </v>
      </c>
      <c r="CF98" s="282" t="str">
        <f t="shared" si="245"/>
        <v xml:space="preserve"> </v>
      </c>
      <c r="CG98" s="278" t="str">
        <f t="shared" si="292"/>
        <v xml:space="preserve"> </v>
      </c>
      <c r="CH98" s="278" t="str">
        <f t="shared" si="293"/>
        <v xml:space="preserve"> </v>
      </c>
      <c r="CI98" s="278" t="str">
        <f t="shared" si="246"/>
        <v xml:space="preserve"> </v>
      </c>
      <c r="CJ98" s="278" t="str">
        <f t="shared" si="247"/>
        <v xml:space="preserve"> </v>
      </c>
      <c r="CK98" s="278"/>
      <c r="CL98" s="278" t="str">
        <f t="shared" si="248"/>
        <v xml:space="preserve"> </v>
      </c>
      <c r="CM98" s="278" t="str">
        <f t="shared" si="249"/>
        <v xml:space="preserve"> </v>
      </c>
      <c r="CN98" s="278" t="str">
        <f t="shared" si="294"/>
        <v xml:space="preserve"> </v>
      </c>
      <c r="CO98" s="278" t="str">
        <f t="shared" si="250"/>
        <v xml:space="preserve"> </v>
      </c>
      <c r="CP98" s="278" t="str">
        <f t="shared" si="295"/>
        <v xml:space="preserve"> </v>
      </c>
      <c r="CQ98" s="278" t="str">
        <f t="shared" si="251"/>
        <v xml:space="preserve"> </v>
      </c>
      <c r="CR98" s="278" t="str">
        <f t="shared" si="296"/>
        <v xml:space="preserve"> </v>
      </c>
      <c r="CS98" s="278" t="str">
        <f t="shared" si="252"/>
        <v xml:space="preserve"> </v>
      </c>
      <c r="CT98" s="278"/>
      <c r="CU98" s="278" t="str">
        <f t="shared" si="297"/>
        <v xml:space="preserve"> </v>
      </c>
      <c r="CV98" s="278" t="str">
        <f t="shared" si="253"/>
        <v xml:space="preserve"> </v>
      </c>
      <c r="CW98" s="278" t="str">
        <f t="shared" si="254"/>
        <v xml:space="preserve"> </v>
      </c>
      <c r="CX98" s="278"/>
      <c r="CY98" s="278" t="str">
        <f t="shared" si="255"/>
        <v xml:space="preserve"> </v>
      </c>
      <c r="CZ98" s="278" t="str">
        <f t="shared" si="298"/>
        <v xml:space="preserve"> </v>
      </c>
      <c r="DA98" s="278" t="str">
        <f t="shared" si="256"/>
        <v xml:space="preserve"> </v>
      </c>
      <c r="DB98" s="278"/>
      <c r="DC98" s="278" t="str">
        <f t="shared" si="257"/>
        <v xml:space="preserve"> </v>
      </c>
      <c r="DD98" s="278" t="str">
        <f t="shared" si="299"/>
        <v xml:space="preserve"> </v>
      </c>
      <c r="DE98" s="278" t="str">
        <f t="shared" si="300"/>
        <v xml:space="preserve"> </v>
      </c>
      <c r="DF98" s="278" t="str">
        <f t="shared" si="258"/>
        <v xml:space="preserve"> </v>
      </c>
      <c r="DG98" s="283" t="str">
        <f t="shared" si="265"/>
        <v xml:space="preserve"> </v>
      </c>
      <c r="DH98" s="283"/>
      <c r="DI98" s="277" t="str">
        <f t="shared" si="259"/>
        <v xml:space="preserve"> </v>
      </c>
      <c r="DJ98" s="277" t="str">
        <f t="shared" si="260"/>
        <v xml:space="preserve"> </v>
      </c>
      <c r="DK98" s="277" t="str">
        <f t="shared" si="261"/>
        <v xml:space="preserve"> </v>
      </c>
      <c r="DL98" s="278" t="str">
        <f t="shared" si="262"/>
        <v xml:space="preserve"> </v>
      </c>
    </row>
    <row r="99" spans="9:116" x14ac:dyDescent="0.25">
      <c r="I99" s="234"/>
      <c r="J99" s="141"/>
      <c r="K99" s="141"/>
      <c r="L99" s="141"/>
      <c r="M99" s="141"/>
      <c r="N99" s="141"/>
      <c r="O99" s="141"/>
      <c r="P99" s="141"/>
      <c r="Q99" s="141"/>
      <c r="R99" s="141"/>
      <c r="S99" s="141"/>
      <c r="T99" s="141"/>
      <c r="U99" s="276" t="str">
        <f t="shared" si="266"/>
        <v xml:space="preserve"> </v>
      </c>
      <c r="V99" s="277" t="str">
        <f>IF(SUM(I99:T99)&lt;90," ",I99/stab.data!$U$7)</f>
        <v xml:space="preserve"> </v>
      </c>
      <c r="W99" s="277" t="str">
        <f>IF(SUM(I99:T99)&lt;90," ",J99/stab.data!$U$8)</f>
        <v xml:space="preserve"> </v>
      </c>
      <c r="X99" s="277" t="str">
        <f>IF(SUM(I99:T99)&lt;90," ",K99*2/stab.data!$U$9)</f>
        <v xml:space="preserve"> </v>
      </c>
      <c r="Y99" s="277" t="str">
        <f>IF(SUM(I99:T99)&lt;90," ",L99*2/stab.data!$U$10)</f>
        <v xml:space="preserve"> </v>
      </c>
      <c r="Z99" s="277" t="str">
        <f>IF(SUM(I99:T99)&lt;90," ",M99/stab.data!$U$11)</f>
        <v xml:space="preserve"> </v>
      </c>
      <c r="AA99" s="277" t="str">
        <f>IF(SUM(I99:T99)&lt;90," ",N99/stab.data!$U$12)</f>
        <v xml:space="preserve"> </v>
      </c>
      <c r="AB99" s="277" t="str">
        <f>IF(SUM(I99:T99)&lt;90," ",O99/stab.data!$U$13)</f>
        <v xml:space="preserve"> </v>
      </c>
      <c r="AC99" s="277" t="str">
        <f>IF(SUM(I99:T99)&lt;90," ",P99/stab.data!$U$14)</f>
        <v xml:space="preserve"> </v>
      </c>
      <c r="AD99" s="277" t="str">
        <f>IF(SUM(I99:T99)&lt;90," ",Q99*2/stab.data!$U$15)</f>
        <v xml:space="preserve"> </v>
      </c>
      <c r="AE99" s="277" t="str">
        <f>IF(SUM(I99:T99)&lt;90," ",R99*2/stab.data!$U$16)</f>
        <v xml:space="preserve"> </v>
      </c>
      <c r="AF99" s="277" t="str">
        <f>IF(SUM(I99:T99)&lt;90," ",S99/stab.data!$U$17)</f>
        <v xml:space="preserve"> </v>
      </c>
      <c r="AG99" s="277" t="str">
        <f>IF(SUM(I99:T99)&lt;90," ",T99/stab.data!$U$18)</f>
        <v xml:space="preserve"> </v>
      </c>
      <c r="AH99" s="277" t="str">
        <f t="shared" si="267"/>
        <v xml:space="preserve"> </v>
      </c>
      <c r="AI99" s="277" t="str">
        <f t="shared" si="268"/>
        <v xml:space="preserve"> </v>
      </c>
      <c r="AJ99" s="278" t="str">
        <f t="shared" si="269"/>
        <v xml:space="preserve"> </v>
      </c>
      <c r="AK99" s="278" t="str">
        <f t="shared" si="270"/>
        <v xml:space="preserve"> </v>
      </c>
      <c r="AL99" s="278" t="str">
        <f t="shared" si="271"/>
        <v xml:space="preserve"> </v>
      </c>
      <c r="AM99" s="278" t="str">
        <f t="shared" si="272"/>
        <v xml:space="preserve"> </v>
      </c>
      <c r="AN99" s="278" t="str">
        <f t="shared" si="273"/>
        <v xml:space="preserve"> </v>
      </c>
      <c r="AO99" s="278" t="str">
        <f t="shared" si="274"/>
        <v xml:space="preserve"> </v>
      </c>
      <c r="AP99" s="278" t="str">
        <f t="shared" si="275"/>
        <v xml:space="preserve"> </v>
      </c>
      <c r="AQ99" s="278" t="str">
        <f t="shared" si="276"/>
        <v xml:space="preserve"> </v>
      </c>
      <c r="AR99" s="278" t="str">
        <f t="shared" si="277"/>
        <v xml:space="preserve"> </v>
      </c>
      <c r="AS99" s="278" t="str">
        <f t="shared" si="278"/>
        <v xml:space="preserve"> </v>
      </c>
      <c r="AT99" s="278" t="str">
        <f t="shared" si="279"/>
        <v xml:space="preserve"> </v>
      </c>
      <c r="AU99" s="278" t="str">
        <f t="shared" si="280"/>
        <v xml:space="preserve"> </v>
      </c>
      <c r="AV99" s="277" t="str">
        <f t="shared" si="281"/>
        <v xml:space="preserve"> </v>
      </c>
      <c r="AW99" s="277" t="str">
        <f t="shared" si="282"/>
        <v xml:space="preserve"> </v>
      </c>
      <c r="AX99" s="277" t="str">
        <f>IF(SUM(I99:T99)&lt;90," ",CO99*AH99*stab.data!$U$20/13/2)</f>
        <v xml:space="preserve"> </v>
      </c>
      <c r="AY99" s="277" t="str">
        <f>IF(SUM(I99:T99)&lt;90," ",CQ99*AH99*stab.data!$U$11/13)</f>
        <v xml:space="preserve"> </v>
      </c>
      <c r="AZ99" s="277" t="str">
        <f t="shared" si="283"/>
        <v xml:space="preserve"> </v>
      </c>
      <c r="BA99" s="279" t="str">
        <f t="shared" si="284"/>
        <v xml:space="preserve"> </v>
      </c>
      <c r="BB99" s="280" t="str">
        <f>IF(SUM(I99:T99)&lt;90," ",EXP('eq. coef.'!$C$104+'eq. coef.'!$C$105*'Amp-TB2 calc'!AJ99+'eq. coef.'!$C$106*'Amp-TB2 calc'!AK99+'eq. coef.'!$C$107*'Amp-TB2 calc'!AL99+'eq. coef.'!$C$108*'Amp-TB2 calc'!AN99+'eq. coef.'!$C$109*'Amp-TB2 calc'!AP99+'eq. coef.'!$C$110*'Amp-TB2 calc'!AQ99+'eq. coef.'!$C$111*'Amp-TB2 calc'!AR99+'eq. coef.'!$C$112*'Amp-TB2 calc'!AS99))</f>
        <v xml:space="preserve"> </v>
      </c>
      <c r="BC99" s="281" t="str">
        <f>IF(SUM(I99:T99)&lt;90," ",EXP('eq. coef.'!$C$176+'eq. coef.'!$C$177*'Amp-TB2 calc'!AJ99+'eq. coef.'!$C$178*'Amp-TB2 calc'!AK99+'eq. coef.'!$C$179*'Amp-TB2 calc'!AL99+'eq. coef.'!$C$180*'Amp-TB2 calc'!AN99+'eq. coef.'!$C$181*'Amp-TB2 calc'!AP99+'eq. coef.'!$C$182*'Amp-TB2 calc'!AQ99+'eq. coef.'!$C$183*'Amp-TB2 calc'!AR99+'eq. coef.'!$C$184*'Amp-TB2 calc'!AS99))</f>
        <v xml:space="preserve"> </v>
      </c>
      <c r="BD99" s="281" t="str">
        <f>IF(SUM(I99:T99)&lt;90," ",('eq. coef.'!$C$234+'eq. coef.'!$C$235*'Amp-TB2 calc'!AJ99+'eq. coef.'!$C$236*'Amp-TB2 calc'!AK99+'eq. coef.'!$C$237*'Amp-TB2 calc'!AL99+'eq. coef.'!$C$238*'Amp-TB2 calc'!AN99+'eq. coef.'!$C$239*'Amp-TB2 calc'!AP99+'eq. coef.'!$C$240*'Amp-TB2 calc'!AQ99+'eq. coef.'!$C$241*'Amp-TB2 calc'!AR99+'eq. coef.'!$C$242*'Amp-TB2 calc'!AS99))</f>
        <v xml:space="preserve"> </v>
      </c>
      <c r="BE99" s="281" t="str">
        <f>IF(SUM(I99:T99)&lt;90," ",('eq. coef.'!$C$270+'eq. coef.'!$C$271*'Amp-TB2 calc'!AJ99+'eq. coef.'!$C$272*'Amp-TB2 calc'!AK99+'eq. coef.'!$C$273*'Amp-TB2 calc'!AL99+'eq. coef.'!$C$274*'Amp-TB2 calc'!AN99+'eq. coef.'!$C$275*'Amp-TB2 calc'!AP99+'eq. coef.'!$C$276*'Amp-TB2 calc'!AQ99+'eq. coef.'!$C$277*'Amp-TB2 calc'!AR99+'eq. coef.'!$C$278*'Amp-TB2 calc'!AS99))</f>
        <v xml:space="preserve"> </v>
      </c>
      <c r="BF99" s="281" t="str">
        <f>IF(SUM(I99:T99)&lt;90," ",EXP('eq. coef.'!$C$328+'eq. coef.'!$C$329*'Amp-TB2 calc'!AJ99+'eq. coef.'!$C$330*'Amp-TB2 calc'!AK99+'eq. coef.'!$C$331*'Amp-TB2 calc'!AL99+'eq. coef.'!$C$332*'Amp-TB2 calc'!AN99+'eq. coef.'!$C$333*'Amp-TB2 calc'!AP99+'eq. coef.'!$C$334*'Amp-TB2 calc'!AQ99+'eq. coef.'!$C$335*'Amp-TB2 calc'!AR99+'eq. coef.'!$C$336*'Amp-TB2 calc'!AS99))</f>
        <v xml:space="preserve"> </v>
      </c>
      <c r="BG99" s="282" t="str">
        <f t="shared" si="236"/>
        <v xml:space="preserve"> </v>
      </c>
      <c r="BH99" s="385" t="str">
        <f t="shared" si="263"/>
        <v xml:space="preserve"> </v>
      </c>
      <c r="BI99" s="385" t="str">
        <f t="shared" si="264"/>
        <v xml:space="preserve"> </v>
      </c>
      <c r="BJ99" s="281" t="str">
        <f t="shared" si="237"/>
        <v xml:space="preserve"> </v>
      </c>
      <c r="BK99" s="283" t="str">
        <f t="shared" si="285"/>
        <v xml:space="preserve"> </v>
      </c>
      <c r="BL99" s="281" t="str">
        <f t="shared" si="286"/>
        <v xml:space="preserve"> </v>
      </c>
      <c r="BM99" s="284" t="str">
        <f t="shared" si="238"/>
        <v xml:space="preserve"> </v>
      </c>
      <c r="BN99" s="285" t="str">
        <f>IF(SUM(I99:T99)&lt;90," ",'eq. coef.'!$C$360+'eq. coef.'!$C$361*'Amp-TB2 calc'!AJ99+'eq. coef.'!$C$362*'Amp-TB2 calc'!AK99+'eq. coef.'!$C$363*'Amp-TB2 calc'!AL99+'eq. coef.'!$C$364*'Amp-TB2 calc'!AN99+'eq. coef.'!$C$365*'Amp-TB2 calc'!AP99+'eq. coef.'!$C$366*'Amp-TB2 calc'!AQ99+'eq. coef.'!$C$367*'Amp-TB2 calc'!AR99+'eq. coef.'!$C$368*'Amp-TB2 calc'!AS99+'eq. coef.'!$C$369*LN(BQ99))</f>
        <v xml:space="preserve"> </v>
      </c>
      <c r="BO99" s="286" t="str">
        <f t="shared" si="287"/>
        <v xml:space="preserve"> </v>
      </c>
      <c r="BP99" s="333" t="str">
        <f t="shared" si="239"/>
        <v xml:space="preserve"> </v>
      </c>
      <c r="BQ99" s="287" t="str">
        <f t="shared" si="288"/>
        <v xml:space="preserve"> </v>
      </c>
      <c r="BR99" s="281" t="str">
        <f t="shared" si="240"/>
        <v xml:space="preserve"> </v>
      </c>
      <c r="BS99" s="283"/>
      <c r="BT99" s="283">
        <f t="shared" si="289"/>
        <v>0</v>
      </c>
      <c r="BU99" s="283">
        <f t="shared" si="290"/>
        <v>0</v>
      </c>
      <c r="BV99" s="281" t="str">
        <f t="shared" si="241"/>
        <v xml:space="preserve"> </v>
      </c>
      <c r="BW99" s="288"/>
      <c r="BX99" s="289" t="str">
        <f>IF(SUM(I99:T99)&lt;90," ",'eq. coef.'!$B$1128*'Amp-TB2 calc'!CH99+'eq. coef.'!$B$1129*'Amp-TB2 calc'!CL99+'eq. coef.'!$B$1130*'Amp-TB2 calc'!CM99+'eq. coef.'!$B$1131*'Amp-TB2 calc'!CO99+'eq. coef.'!$B$1132*'Amp-TB2 calc'!CP99+'eq. coef.'!$B$1133*'Amp-TB2 calc'!CQ99+'eq. coef.'!$B$1134*'Amp-TB2 calc'!CR99+'eq. coef.'!$B$1135*'Amp-TB2 calc'!CU99+'eq. coef.'!$B$1135*'Amp-TB2 calc'!CY99+'eq. coef.'!$B$1137*'Amp-TB2 calc'!CZ99)</f>
        <v xml:space="preserve"> </v>
      </c>
      <c r="BY99" s="290" t="str">
        <f t="shared" si="291"/>
        <v xml:space="preserve"> </v>
      </c>
      <c r="BZ99" s="291"/>
      <c r="CA99" s="290" t="str">
        <f t="shared" si="242"/>
        <v xml:space="preserve"> </v>
      </c>
      <c r="CB99" s="289" t="str">
        <f>IF(SUM(I99:T99)&lt;90," ",EXP('eq. coef.'!$C$396+'eq. coef.'!$C$397*'Amp-TB2 calc'!AJ99+'eq. coef.'!$C$398*'Amp-TB2 calc'!AK99+'eq. coef.'!$C$399*'Amp-TB2 calc'!AL99+'eq. coef.'!$C$400*'Amp-TB2 calc'!AN99+'eq. coef.'!$C$401*'Amp-TB2 calc'!AP99+'eq. coef.'!$C$402*'Amp-TB2 calc'!AQ99+'eq. coef.'!$C$403*'Amp-TB2 calc'!AR99+'eq. coef.'!$C$404*'Amp-TB2 calc'!AS99+'eq. coef.'!$C$405*LN('Amp-TB2 calc'!BQ99)))</f>
        <v xml:space="preserve"> </v>
      </c>
      <c r="CC99" s="283" t="str">
        <f t="shared" si="243"/>
        <v xml:space="preserve"> </v>
      </c>
      <c r="CD99" s="283"/>
      <c r="CE99" s="282" t="str">
        <f t="shared" si="244"/>
        <v xml:space="preserve"> </v>
      </c>
      <c r="CF99" s="282" t="str">
        <f t="shared" si="245"/>
        <v xml:space="preserve"> </v>
      </c>
      <c r="CG99" s="278" t="str">
        <f t="shared" si="292"/>
        <v xml:space="preserve"> </v>
      </c>
      <c r="CH99" s="278" t="str">
        <f t="shared" si="293"/>
        <v xml:space="preserve"> </v>
      </c>
      <c r="CI99" s="278" t="str">
        <f t="shared" si="246"/>
        <v xml:space="preserve"> </v>
      </c>
      <c r="CJ99" s="278" t="str">
        <f t="shared" si="247"/>
        <v xml:space="preserve"> </v>
      </c>
      <c r="CK99" s="278"/>
      <c r="CL99" s="278" t="str">
        <f t="shared" si="248"/>
        <v xml:space="preserve"> </v>
      </c>
      <c r="CM99" s="278" t="str">
        <f t="shared" si="249"/>
        <v xml:space="preserve"> </v>
      </c>
      <c r="CN99" s="278" t="str">
        <f t="shared" si="294"/>
        <v xml:space="preserve"> </v>
      </c>
      <c r="CO99" s="278" t="str">
        <f t="shared" si="250"/>
        <v xml:space="preserve"> </v>
      </c>
      <c r="CP99" s="278" t="str">
        <f t="shared" si="295"/>
        <v xml:space="preserve"> </v>
      </c>
      <c r="CQ99" s="278" t="str">
        <f t="shared" si="251"/>
        <v xml:space="preserve"> </v>
      </c>
      <c r="CR99" s="278" t="str">
        <f t="shared" si="296"/>
        <v xml:space="preserve"> </v>
      </c>
      <c r="CS99" s="278" t="str">
        <f t="shared" si="252"/>
        <v xml:space="preserve"> </v>
      </c>
      <c r="CT99" s="278"/>
      <c r="CU99" s="278" t="str">
        <f t="shared" si="297"/>
        <v xml:space="preserve"> </v>
      </c>
      <c r="CV99" s="278" t="str">
        <f t="shared" si="253"/>
        <v xml:space="preserve"> </v>
      </c>
      <c r="CW99" s="278" t="str">
        <f t="shared" si="254"/>
        <v xml:space="preserve"> </v>
      </c>
      <c r="CX99" s="278"/>
      <c r="CY99" s="278" t="str">
        <f t="shared" si="255"/>
        <v xml:space="preserve"> </v>
      </c>
      <c r="CZ99" s="278" t="str">
        <f t="shared" si="298"/>
        <v xml:space="preserve"> </v>
      </c>
      <c r="DA99" s="278" t="str">
        <f t="shared" si="256"/>
        <v xml:space="preserve"> </v>
      </c>
      <c r="DB99" s="278"/>
      <c r="DC99" s="278" t="str">
        <f t="shared" si="257"/>
        <v xml:space="preserve"> </v>
      </c>
      <c r="DD99" s="278" t="str">
        <f t="shared" si="299"/>
        <v xml:space="preserve"> </v>
      </c>
      <c r="DE99" s="278" t="str">
        <f t="shared" si="300"/>
        <v xml:space="preserve"> </v>
      </c>
      <c r="DF99" s="278" t="str">
        <f t="shared" si="258"/>
        <v xml:space="preserve"> </v>
      </c>
      <c r="DG99" s="283" t="str">
        <f t="shared" si="265"/>
        <v xml:space="preserve"> </v>
      </c>
      <c r="DH99" s="283"/>
      <c r="DI99" s="277" t="str">
        <f t="shared" si="259"/>
        <v xml:space="preserve"> </v>
      </c>
      <c r="DJ99" s="277" t="str">
        <f t="shared" si="260"/>
        <v xml:space="preserve"> </v>
      </c>
      <c r="DK99" s="277" t="str">
        <f t="shared" si="261"/>
        <v xml:space="preserve"> </v>
      </c>
      <c r="DL99" s="278" t="str">
        <f t="shared" si="262"/>
        <v xml:space="preserve"> </v>
      </c>
    </row>
    <row r="100" spans="9:116" x14ac:dyDescent="0.25">
      <c r="I100" s="234"/>
      <c r="J100" s="141"/>
      <c r="K100" s="141"/>
      <c r="L100" s="141"/>
      <c r="M100" s="141"/>
      <c r="N100" s="141"/>
      <c r="O100" s="141"/>
      <c r="P100" s="141"/>
      <c r="Q100" s="141"/>
      <c r="R100" s="141"/>
      <c r="S100" s="141"/>
      <c r="T100" s="141"/>
      <c r="U100" s="276" t="str">
        <f t="shared" si="266"/>
        <v xml:space="preserve"> </v>
      </c>
      <c r="V100" s="277" t="str">
        <f>IF(SUM(I100:T100)&lt;90," ",I100/stab.data!$U$7)</f>
        <v xml:space="preserve"> </v>
      </c>
      <c r="W100" s="277" t="str">
        <f>IF(SUM(I100:T100)&lt;90," ",J100/stab.data!$U$8)</f>
        <v xml:space="preserve"> </v>
      </c>
      <c r="X100" s="277" t="str">
        <f>IF(SUM(I100:T100)&lt;90," ",K100*2/stab.data!$U$9)</f>
        <v xml:space="preserve"> </v>
      </c>
      <c r="Y100" s="277" t="str">
        <f>IF(SUM(I100:T100)&lt;90," ",L100*2/stab.data!$U$10)</f>
        <v xml:space="preserve"> </v>
      </c>
      <c r="Z100" s="277" t="str">
        <f>IF(SUM(I100:T100)&lt;90," ",M100/stab.data!$U$11)</f>
        <v xml:space="preserve"> </v>
      </c>
      <c r="AA100" s="277" t="str">
        <f>IF(SUM(I100:T100)&lt;90," ",N100/stab.data!$U$12)</f>
        <v xml:space="preserve"> </v>
      </c>
      <c r="AB100" s="277" t="str">
        <f>IF(SUM(I100:T100)&lt;90," ",O100/stab.data!$U$13)</f>
        <v xml:space="preserve"> </v>
      </c>
      <c r="AC100" s="277" t="str">
        <f>IF(SUM(I100:T100)&lt;90," ",P100/stab.data!$U$14)</f>
        <v xml:space="preserve"> </v>
      </c>
      <c r="AD100" s="277" t="str">
        <f>IF(SUM(I100:T100)&lt;90," ",Q100*2/stab.data!$U$15)</f>
        <v xml:space="preserve"> </v>
      </c>
      <c r="AE100" s="277" t="str">
        <f>IF(SUM(I100:T100)&lt;90," ",R100*2/stab.data!$U$16)</f>
        <v xml:space="preserve"> </v>
      </c>
      <c r="AF100" s="277" t="str">
        <f>IF(SUM(I100:T100)&lt;90," ",S100/stab.data!$U$17)</f>
        <v xml:space="preserve"> </v>
      </c>
      <c r="AG100" s="277" t="str">
        <f>IF(SUM(I100:T100)&lt;90," ",T100/stab.data!$U$18)</f>
        <v xml:space="preserve"> </v>
      </c>
      <c r="AH100" s="277" t="str">
        <f t="shared" si="267"/>
        <v xml:space="preserve"> </v>
      </c>
      <c r="AI100" s="277" t="str">
        <f t="shared" si="268"/>
        <v xml:space="preserve"> </v>
      </c>
      <c r="AJ100" s="278" t="str">
        <f t="shared" si="269"/>
        <v xml:space="preserve"> </v>
      </c>
      <c r="AK100" s="278" t="str">
        <f t="shared" si="270"/>
        <v xml:space="preserve"> </v>
      </c>
      <c r="AL100" s="278" t="str">
        <f t="shared" si="271"/>
        <v xml:space="preserve"> </v>
      </c>
      <c r="AM100" s="278" t="str">
        <f t="shared" si="272"/>
        <v xml:space="preserve"> </v>
      </c>
      <c r="AN100" s="278" t="str">
        <f t="shared" si="273"/>
        <v xml:space="preserve"> </v>
      </c>
      <c r="AO100" s="278" t="str">
        <f t="shared" si="274"/>
        <v xml:space="preserve"> </v>
      </c>
      <c r="AP100" s="278" t="str">
        <f t="shared" si="275"/>
        <v xml:space="preserve"> </v>
      </c>
      <c r="AQ100" s="278" t="str">
        <f t="shared" si="276"/>
        <v xml:space="preserve"> </v>
      </c>
      <c r="AR100" s="278" t="str">
        <f t="shared" si="277"/>
        <v xml:space="preserve"> </v>
      </c>
      <c r="AS100" s="278" t="str">
        <f t="shared" si="278"/>
        <v xml:space="preserve"> </v>
      </c>
      <c r="AT100" s="278" t="str">
        <f t="shared" si="279"/>
        <v xml:space="preserve"> </v>
      </c>
      <c r="AU100" s="278" t="str">
        <f t="shared" si="280"/>
        <v xml:space="preserve"> </v>
      </c>
      <c r="AV100" s="277" t="str">
        <f t="shared" si="281"/>
        <v xml:space="preserve"> </v>
      </c>
      <c r="AW100" s="277" t="str">
        <f t="shared" si="282"/>
        <v xml:space="preserve"> </v>
      </c>
      <c r="AX100" s="277" t="str">
        <f>IF(SUM(I100:T100)&lt;90," ",CO100*AH100*stab.data!$U$20/13/2)</f>
        <v xml:space="preserve"> </v>
      </c>
      <c r="AY100" s="277" t="str">
        <f>IF(SUM(I100:T100)&lt;90," ",CQ100*AH100*stab.data!$U$11/13)</f>
        <v xml:space="preserve"> </v>
      </c>
      <c r="AZ100" s="277" t="str">
        <f t="shared" si="283"/>
        <v xml:space="preserve"> </v>
      </c>
      <c r="BA100" s="279" t="str">
        <f t="shared" si="284"/>
        <v xml:space="preserve"> </v>
      </c>
      <c r="BB100" s="280" t="str">
        <f>IF(SUM(I100:T100)&lt;90," ",EXP('eq. coef.'!$C$104+'eq. coef.'!$C$105*'Amp-TB2 calc'!AJ100+'eq. coef.'!$C$106*'Amp-TB2 calc'!AK100+'eq. coef.'!$C$107*'Amp-TB2 calc'!AL100+'eq. coef.'!$C$108*'Amp-TB2 calc'!AN100+'eq. coef.'!$C$109*'Amp-TB2 calc'!AP100+'eq. coef.'!$C$110*'Amp-TB2 calc'!AQ100+'eq. coef.'!$C$111*'Amp-TB2 calc'!AR100+'eq. coef.'!$C$112*'Amp-TB2 calc'!AS100))</f>
        <v xml:space="preserve"> </v>
      </c>
      <c r="BC100" s="281" t="str">
        <f>IF(SUM(I100:T100)&lt;90," ",EXP('eq. coef.'!$C$176+'eq. coef.'!$C$177*'Amp-TB2 calc'!AJ100+'eq. coef.'!$C$178*'Amp-TB2 calc'!AK100+'eq. coef.'!$C$179*'Amp-TB2 calc'!AL100+'eq. coef.'!$C$180*'Amp-TB2 calc'!AN100+'eq. coef.'!$C$181*'Amp-TB2 calc'!AP100+'eq. coef.'!$C$182*'Amp-TB2 calc'!AQ100+'eq. coef.'!$C$183*'Amp-TB2 calc'!AR100+'eq. coef.'!$C$184*'Amp-TB2 calc'!AS100))</f>
        <v xml:space="preserve"> </v>
      </c>
      <c r="BD100" s="281" t="str">
        <f>IF(SUM(I100:T100)&lt;90," ",('eq. coef.'!$C$234+'eq. coef.'!$C$235*'Amp-TB2 calc'!AJ100+'eq. coef.'!$C$236*'Amp-TB2 calc'!AK100+'eq. coef.'!$C$237*'Amp-TB2 calc'!AL100+'eq. coef.'!$C$238*'Amp-TB2 calc'!AN100+'eq. coef.'!$C$239*'Amp-TB2 calc'!AP100+'eq. coef.'!$C$240*'Amp-TB2 calc'!AQ100+'eq. coef.'!$C$241*'Amp-TB2 calc'!AR100+'eq. coef.'!$C$242*'Amp-TB2 calc'!AS100))</f>
        <v xml:space="preserve"> </v>
      </c>
      <c r="BE100" s="281" t="str">
        <f>IF(SUM(I100:T100)&lt;90," ",('eq. coef.'!$C$270+'eq. coef.'!$C$271*'Amp-TB2 calc'!AJ100+'eq. coef.'!$C$272*'Amp-TB2 calc'!AK100+'eq. coef.'!$C$273*'Amp-TB2 calc'!AL100+'eq. coef.'!$C$274*'Amp-TB2 calc'!AN100+'eq. coef.'!$C$275*'Amp-TB2 calc'!AP100+'eq. coef.'!$C$276*'Amp-TB2 calc'!AQ100+'eq. coef.'!$C$277*'Amp-TB2 calc'!AR100+'eq. coef.'!$C$278*'Amp-TB2 calc'!AS100))</f>
        <v xml:space="preserve"> </v>
      </c>
      <c r="BF100" s="281" t="str">
        <f>IF(SUM(I100:T100)&lt;90," ",EXP('eq. coef.'!$C$328+'eq. coef.'!$C$329*'Amp-TB2 calc'!AJ100+'eq. coef.'!$C$330*'Amp-TB2 calc'!AK100+'eq. coef.'!$C$331*'Amp-TB2 calc'!AL100+'eq. coef.'!$C$332*'Amp-TB2 calc'!AN100+'eq. coef.'!$C$333*'Amp-TB2 calc'!AP100+'eq. coef.'!$C$334*'Amp-TB2 calc'!AQ100+'eq. coef.'!$C$335*'Amp-TB2 calc'!AR100+'eq. coef.'!$C$336*'Amp-TB2 calc'!AS100))</f>
        <v xml:space="preserve"> </v>
      </c>
      <c r="BG100" s="282" t="str">
        <f t="shared" si="236"/>
        <v xml:space="preserve"> </v>
      </c>
      <c r="BH100" s="385" t="str">
        <f t="shared" si="263"/>
        <v xml:space="preserve"> </v>
      </c>
      <c r="BI100" s="385" t="str">
        <f t="shared" si="264"/>
        <v xml:space="preserve"> </v>
      </c>
      <c r="BJ100" s="281" t="str">
        <f t="shared" si="237"/>
        <v xml:space="preserve"> </v>
      </c>
      <c r="BK100" s="283" t="str">
        <f t="shared" si="285"/>
        <v xml:space="preserve"> </v>
      </c>
      <c r="BL100" s="281" t="str">
        <f t="shared" si="286"/>
        <v xml:space="preserve"> </v>
      </c>
      <c r="BM100" s="284" t="str">
        <f t="shared" si="238"/>
        <v xml:space="preserve"> </v>
      </c>
      <c r="BN100" s="285" t="str">
        <f>IF(SUM(I100:T100)&lt;90," ",'eq. coef.'!$C$360+'eq. coef.'!$C$361*'Amp-TB2 calc'!AJ100+'eq. coef.'!$C$362*'Amp-TB2 calc'!AK100+'eq. coef.'!$C$363*'Amp-TB2 calc'!AL100+'eq. coef.'!$C$364*'Amp-TB2 calc'!AN100+'eq. coef.'!$C$365*'Amp-TB2 calc'!AP100+'eq. coef.'!$C$366*'Amp-TB2 calc'!AQ100+'eq. coef.'!$C$367*'Amp-TB2 calc'!AR100+'eq. coef.'!$C$368*'Amp-TB2 calc'!AS100+'eq. coef.'!$C$369*LN(BQ100))</f>
        <v xml:space="preserve"> </v>
      </c>
      <c r="BO100" s="286" t="str">
        <f t="shared" si="287"/>
        <v xml:space="preserve"> </v>
      </c>
      <c r="BP100" s="333" t="str">
        <f t="shared" si="239"/>
        <v xml:space="preserve"> </v>
      </c>
      <c r="BQ100" s="287" t="str">
        <f t="shared" si="288"/>
        <v xml:space="preserve"> </v>
      </c>
      <c r="BR100" s="281" t="str">
        <f t="shared" si="240"/>
        <v xml:space="preserve"> </v>
      </c>
      <c r="BS100" s="283"/>
      <c r="BT100" s="283">
        <f t="shared" si="289"/>
        <v>0</v>
      </c>
      <c r="BU100" s="283">
        <f t="shared" si="290"/>
        <v>0</v>
      </c>
      <c r="BV100" s="281" t="str">
        <f t="shared" si="241"/>
        <v xml:space="preserve"> </v>
      </c>
      <c r="BW100" s="288"/>
      <c r="BX100" s="289" t="str">
        <f>IF(SUM(I100:T100)&lt;90," ",'eq. coef.'!$B$1128*'Amp-TB2 calc'!CH100+'eq. coef.'!$B$1129*'Amp-TB2 calc'!CL100+'eq. coef.'!$B$1130*'Amp-TB2 calc'!CM100+'eq. coef.'!$B$1131*'Amp-TB2 calc'!CO100+'eq. coef.'!$B$1132*'Amp-TB2 calc'!CP100+'eq. coef.'!$B$1133*'Amp-TB2 calc'!CQ100+'eq. coef.'!$B$1134*'Amp-TB2 calc'!CR100+'eq. coef.'!$B$1135*'Amp-TB2 calc'!CU100+'eq. coef.'!$B$1135*'Amp-TB2 calc'!CY100+'eq. coef.'!$B$1137*'Amp-TB2 calc'!CZ100)</f>
        <v xml:space="preserve"> </v>
      </c>
      <c r="BY100" s="290" t="str">
        <f t="shared" si="291"/>
        <v xml:space="preserve"> </v>
      </c>
      <c r="BZ100" s="291"/>
      <c r="CA100" s="290" t="str">
        <f t="shared" si="242"/>
        <v xml:space="preserve"> </v>
      </c>
      <c r="CB100" s="289" t="str">
        <f>IF(SUM(I100:T100)&lt;90," ",EXP('eq. coef.'!$C$396+'eq. coef.'!$C$397*'Amp-TB2 calc'!AJ100+'eq. coef.'!$C$398*'Amp-TB2 calc'!AK100+'eq. coef.'!$C$399*'Amp-TB2 calc'!AL100+'eq. coef.'!$C$400*'Amp-TB2 calc'!AN100+'eq. coef.'!$C$401*'Amp-TB2 calc'!AP100+'eq. coef.'!$C$402*'Amp-TB2 calc'!AQ100+'eq. coef.'!$C$403*'Amp-TB2 calc'!AR100+'eq. coef.'!$C$404*'Amp-TB2 calc'!AS100+'eq. coef.'!$C$405*LN('Amp-TB2 calc'!BQ100)))</f>
        <v xml:space="preserve"> </v>
      </c>
      <c r="CC100" s="283" t="str">
        <f t="shared" si="243"/>
        <v xml:space="preserve"> </v>
      </c>
      <c r="CD100" s="283"/>
      <c r="CE100" s="282" t="str">
        <f t="shared" si="244"/>
        <v xml:space="preserve"> </v>
      </c>
      <c r="CF100" s="282" t="str">
        <f t="shared" si="245"/>
        <v xml:space="preserve"> </v>
      </c>
      <c r="CG100" s="278" t="str">
        <f t="shared" si="292"/>
        <v xml:space="preserve"> </v>
      </c>
      <c r="CH100" s="278" t="str">
        <f t="shared" si="293"/>
        <v xml:space="preserve"> </v>
      </c>
      <c r="CI100" s="278" t="str">
        <f t="shared" si="246"/>
        <v xml:space="preserve"> </v>
      </c>
      <c r="CJ100" s="278" t="str">
        <f t="shared" si="247"/>
        <v xml:space="preserve"> </v>
      </c>
      <c r="CK100" s="278"/>
      <c r="CL100" s="278" t="str">
        <f t="shared" si="248"/>
        <v xml:space="preserve"> </v>
      </c>
      <c r="CM100" s="278" t="str">
        <f t="shared" si="249"/>
        <v xml:space="preserve"> </v>
      </c>
      <c r="CN100" s="278" t="str">
        <f t="shared" si="294"/>
        <v xml:space="preserve"> </v>
      </c>
      <c r="CO100" s="278" t="str">
        <f t="shared" si="250"/>
        <v xml:space="preserve"> </v>
      </c>
      <c r="CP100" s="278" t="str">
        <f t="shared" si="295"/>
        <v xml:space="preserve"> </v>
      </c>
      <c r="CQ100" s="278" t="str">
        <f t="shared" si="251"/>
        <v xml:space="preserve"> </v>
      </c>
      <c r="CR100" s="278" t="str">
        <f t="shared" si="296"/>
        <v xml:space="preserve"> </v>
      </c>
      <c r="CS100" s="278" t="str">
        <f t="shared" si="252"/>
        <v xml:space="preserve"> </v>
      </c>
      <c r="CT100" s="278"/>
      <c r="CU100" s="278" t="str">
        <f t="shared" si="297"/>
        <v xml:space="preserve"> </v>
      </c>
      <c r="CV100" s="278" t="str">
        <f t="shared" si="253"/>
        <v xml:space="preserve"> </v>
      </c>
      <c r="CW100" s="278" t="str">
        <f t="shared" si="254"/>
        <v xml:space="preserve"> </v>
      </c>
      <c r="CX100" s="278"/>
      <c r="CY100" s="278" t="str">
        <f t="shared" si="255"/>
        <v xml:space="preserve"> </v>
      </c>
      <c r="CZ100" s="278" t="str">
        <f t="shared" si="298"/>
        <v xml:space="preserve"> </v>
      </c>
      <c r="DA100" s="278" t="str">
        <f t="shared" si="256"/>
        <v xml:space="preserve"> </v>
      </c>
      <c r="DB100" s="278"/>
      <c r="DC100" s="278" t="str">
        <f t="shared" si="257"/>
        <v xml:space="preserve"> </v>
      </c>
      <c r="DD100" s="278" t="str">
        <f t="shared" si="299"/>
        <v xml:space="preserve"> </v>
      </c>
      <c r="DE100" s="278" t="str">
        <f t="shared" si="300"/>
        <v xml:space="preserve"> </v>
      </c>
      <c r="DF100" s="278" t="str">
        <f t="shared" si="258"/>
        <v xml:space="preserve"> </v>
      </c>
      <c r="DG100" s="283" t="str">
        <f t="shared" si="265"/>
        <v xml:space="preserve"> </v>
      </c>
      <c r="DH100" s="283"/>
      <c r="DI100" s="277" t="str">
        <f t="shared" si="259"/>
        <v xml:space="preserve"> </v>
      </c>
      <c r="DJ100" s="277" t="str">
        <f t="shared" si="260"/>
        <v xml:space="preserve"> </v>
      </c>
      <c r="DK100" s="277" t="str">
        <f t="shared" si="261"/>
        <v xml:space="preserve"> </v>
      </c>
      <c r="DL100" s="278" t="str">
        <f t="shared" si="262"/>
        <v xml:space="preserve"> </v>
      </c>
    </row>
    <row r="101" spans="9:116" x14ac:dyDescent="0.25">
      <c r="I101" s="234"/>
      <c r="J101" s="141"/>
      <c r="K101" s="141"/>
      <c r="L101" s="141"/>
      <c r="M101" s="141"/>
      <c r="N101" s="141"/>
      <c r="O101" s="141"/>
      <c r="P101" s="141"/>
      <c r="Q101" s="141"/>
      <c r="R101" s="141"/>
      <c r="S101" s="141"/>
      <c r="T101" s="141"/>
      <c r="U101" s="276" t="str">
        <f t="shared" si="266"/>
        <v xml:space="preserve"> </v>
      </c>
      <c r="V101" s="277" t="str">
        <f>IF(SUM(I101:T101)&lt;90," ",I101/stab.data!$U$7)</f>
        <v xml:space="preserve"> </v>
      </c>
      <c r="W101" s="277" t="str">
        <f>IF(SUM(I101:T101)&lt;90," ",J101/stab.data!$U$8)</f>
        <v xml:space="preserve"> </v>
      </c>
      <c r="X101" s="277" t="str">
        <f>IF(SUM(I101:T101)&lt;90," ",K101*2/stab.data!$U$9)</f>
        <v xml:space="preserve"> </v>
      </c>
      <c r="Y101" s="277" t="str">
        <f>IF(SUM(I101:T101)&lt;90," ",L101*2/stab.data!$U$10)</f>
        <v xml:space="preserve"> </v>
      </c>
      <c r="Z101" s="277" t="str">
        <f>IF(SUM(I101:T101)&lt;90," ",M101/stab.data!$U$11)</f>
        <v xml:space="preserve"> </v>
      </c>
      <c r="AA101" s="277" t="str">
        <f>IF(SUM(I101:T101)&lt;90," ",N101/stab.data!$U$12)</f>
        <v xml:space="preserve"> </v>
      </c>
      <c r="AB101" s="277" t="str">
        <f>IF(SUM(I101:T101)&lt;90," ",O101/stab.data!$U$13)</f>
        <v xml:space="preserve"> </v>
      </c>
      <c r="AC101" s="277" t="str">
        <f>IF(SUM(I101:T101)&lt;90," ",P101/stab.data!$U$14)</f>
        <v xml:space="preserve"> </v>
      </c>
      <c r="AD101" s="277" t="str">
        <f>IF(SUM(I101:T101)&lt;90," ",Q101*2/stab.data!$U$15)</f>
        <v xml:space="preserve"> </v>
      </c>
      <c r="AE101" s="277" t="str">
        <f>IF(SUM(I101:T101)&lt;90," ",R101*2/stab.data!$U$16)</f>
        <v xml:space="preserve"> </v>
      </c>
      <c r="AF101" s="277" t="str">
        <f>IF(SUM(I101:T101)&lt;90," ",S101/stab.data!$U$17)</f>
        <v xml:space="preserve"> </v>
      </c>
      <c r="AG101" s="277" t="str">
        <f>IF(SUM(I101:T101)&lt;90," ",T101/stab.data!$U$18)</f>
        <v xml:space="preserve"> </v>
      </c>
      <c r="AH101" s="277" t="str">
        <f t="shared" si="267"/>
        <v xml:space="preserve"> </v>
      </c>
      <c r="AI101" s="277" t="str">
        <f t="shared" si="268"/>
        <v xml:space="preserve"> </v>
      </c>
      <c r="AJ101" s="278" t="str">
        <f t="shared" si="269"/>
        <v xml:space="preserve"> </v>
      </c>
      <c r="AK101" s="278" t="str">
        <f t="shared" si="270"/>
        <v xml:space="preserve"> </v>
      </c>
      <c r="AL101" s="278" t="str">
        <f t="shared" si="271"/>
        <v xml:space="preserve"> </v>
      </c>
      <c r="AM101" s="278" t="str">
        <f t="shared" si="272"/>
        <v xml:space="preserve"> </v>
      </c>
      <c r="AN101" s="278" t="str">
        <f t="shared" si="273"/>
        <v xml:space="preserve"> </v>
      </c>
      <c r="AO101" s="278" t="str">
        <f t="shared" si="274"/>
        <v xml:space="preserve"> </v>
      </c>
      <c r="AP101" s="278" t="str">
        <f t="shared" si="275"/>
        <v xml:space="preserve"> </v>
      </c>
      <c r="AQ101" s="278" t="str">
        <f t="shared" si="276"/>
        <v xml:space="preserve"> </v>
      </c>
      <c r="AR101" s="278" t="str">
        <f t="shared" si="277"/>
        <v xml:space="preserve"> </v>
      </c>
      <c r="AS101" s="278" t="str">
        <f t="shared" si="278"/>
        <v xml:space="preserve"> </v>
      </c>
      <c r="AT101" s="278" t="str">
        <f t="shared" si="279"/>
        <v xml:space="preserve"> </v>
      </c>
      <c r="AU101" s="278" t="str">
        <f t="shared" si="280"/>
        <v xml:space="preserve"> </v>
      </c>
      <c r="AV101" s="277" t="str">
        <f t="shared" si="281"/>
        <v xml:space="preserve"> </v>
      </c>
      <c r="AW101" s="277" t="str">
        <f t="shared" si="282"/>
        <v xml:space="preserve"> </v>
      </c>
      <c r="AX101" s="277" t="str">
        <f>IF(SUM(I101:T101)&lt;90," ",CO101*AH101*stab.data!$U$20/13/2)</f>
        <v xml:space="preserve"> </v>
      </c>
      <c r="AY101" s="277" t="str">
        <f>IF(SUM(I101:T101)&lt;90," ",CQ101*AH101*stab.data!$U$11/13)</f>
        <v xml:space="preserve"> </v>
      </c>
      <c r="AZ101" s="277" t="str">
        <f t="shared" si="283"/>
        <v xml:space="preserve"> </v>
      </c>
      <c r="BA101" s="279" t="str">
        <f t="shared" si="284"/>
        <v xml:space="preserve"> </v>
      </c>
      <c r="BB101" s="280" t="str">
        <f>IF(SUM(I101:T101)&lt;90," ",EXP('eq. coef.'!$C$104+'eq. coef.'!$C$105*'Amp-TB2 calc'!AJ101+'eq. coef.'!$C$106*'Amp-TB2 calc'!AK101+'eq. coef.'!$C$107*'Amp-TB2 calc'!AL101+'eq. coef.'!$C$108*'Amp-TB2 calc'!AN101+'eq. coef.'!$C$109*'Amp-TB2 calc'!AP101+'eq. coef.'!$C$110*'Amp-TB2 calc'!AQ101+'eq. coef.'!$C$111*'Amp-TB2 calc'!AR101+'eq. coef.'!$C$112*'Amp-TB2 calc'!AS101))</f>
        <v xml:space="preserve"> </v>
      </c>
      <c r="BC101" s="281" t="str">
        <f>IF(SUM(I101:T101)&lt;90," ",EXP('eq. coef.'!$C$176+'eq. coef.'!$C$177*'Amp-TB2 calc'!AJ101+'eq. coef.'!$C$178*'Amp-TB2 calc'!AK101+'eq. coef.'!$C$179*'Amp-TB2 calc'!AL101+'eq. coef.'!$C$180*'Amp-TB2 calc'!AN101+'eq. coef.'!$C$181*'Amp-TB2 calc'!AP101+'eq. coef.'!$C$182*'Amp-TB2 calc'!AQ101+'eq. coef.'!$C$183*'Amp-TB2 calc'!AR101+'eq. coef.'!$C$184*'Amp-TB2 calc'!AS101))</f>
        <v xml:space="preserve"> </v>
      </c>
      <c r="BD101" s="281" t="str">
        <f>IF(SUM(I101:T101)&lt;90," ",('eq. coef.'!$C$234+'eq. coef.'!$C$235*'Amp-TB2 calc'!AJ101+'eq. coef.'!$C$236*'Amp-TB2 calc'!AK101+'eq. coef.'!$C$237*'Amp-TB2 calc'!AL101+'eq. coef.'!$C$238*'Amp-TB2 calc'!AN101+'eq. coef.'!$C$239*'Amp-TB2 calc'!AP101+'eq. coef.'!$C$240*'Amp-TB2 calc'!AQ101+'eq. coef.'!$C$241*'Amp-TB2 calc'!AR101+'eq. coef.'!$C$242*'Amp-TB2 calc'!AS101))</f>
        <v xml:space="preserve"> </v>
      </c>
      <c r="BE101" s="281" t="str">
        <f>IF(SUM(I101:T101)&lt;90," ",('eq. coef.'!$C$270+'eq. coef.'!$C$271*'Amp-TB2 calc'!AJ101+'eq. coef.'!$C$272*'Amp-TB2 calc'!AK101+'eq. coef.'!$C$273*'Amp-TB2 calc'!AL101+'eq. coef.'!$C$274*'Amp-TB2 calc'!AN101+'eq. coef.'!$C$275*'Amp-TB2 calc'!AP101+'eq. coef.'!$C$276*'Amp-TB2 calc'!AQ101+'eq. coef.'!$C$277*'Amp-TB2 calc'!AR101+'eq. coef.'!$C$278*'Amp-TB2 calc'!AS101))</f>
        <v xml:space="preserve"> </v>
      </c>
      <c r="BF101" s="281" t="str">
        <f>IF(SUM(I101:T101)&lt;90," ",EXP('eq. coef.'!$C$328+'eq. coef.'!$C$329*'Amp-TB2 calc'!AJ101+'eq. coef.'!$C$330*'Amp-TB2 calc'!AK101+'eq. coef.'!$C$331*'Amp-TB2 calc'!AL101+'eq. coef.'!$C$332*'Amp-TB2 calc'!AN101+'eq. coef.'!$C$333*'Amp-TB2 calc'!AP101+'eq. coef.'!$C$334*'Amp-TB2 calc'!AQ101+'eq. coef.'!$C$335*'Amp-TB2 calc'!AR101+'eq. coef.'!$C$336*'Amp-TB2 calc'!AS101))</f>
        <v xml:space="preserve"> </v>
      </c>
      <c r="BG101" s="282" t="str">
        <f t="shared" si="236"/>
        <v xml:space="preserve"> </v>
      </c>
      <c r="BH101" s="385" t="str">
        <f t="shared" si="263"/>
        <v xml:space="preserve"> </v>
      </c>
      <c r="BI101" s="385" t="str">
        <f t="shared" si="264"/>
        <v xml:space="preserve"> </v>
      </c>
      <c r="BJ101" s="281" t="str">
        <f t="shared" si="237"/>
        <v xml:space="preserve"> </v>
      </c>
      <c r="BK101" s="283" t="str">
        <f t="shared" si="285"/>
        <v xml:space="preserve"> </v>
      </c>
      <c r="BL101" s="281" t="str">
        <f t="shared" si="286"/>
        <v xml:space="preserve"> </v>
      </c>
      <c r="BM101" s="284" t="str">
        <f t="shared" si="238"/>
        <v xml:space="preserve"> </v>
      </c>
      <c r="BN101" s="285" t="str">
        <f>IF(SUM(I101:T101)&lt;90," ",'eq. coef.'!$C$360+'eq. coef.'!$C$361*'Amp-TB2 calc'!AJ101+'eq. coef.'!$C$362*'Amp-TB2 calc'!AK101+'eq. coef.'!$C$363*'Amp-TB2 calc'!AL101+'eq. coef.'!$C$364*'Amp-TB2 calc'!AN101+'eq. coef.'!$C$365*'Amp-TB2 calc'!AP101+'eq. coef.'!$C$366*'Amp-TB2 calc'!AQ101+'eq. coef.'!$C$367*'Amp-TB2 calc'!AR101+'eq. coef.'!$C$368*'Amp-TB2 calc'!AS101+'eq. coef.'!$C$369*LN(BQ101))</f>
        <v xml:space="preserve"> </v>
      </c>
      <c r="BO101" s="286" t="str">
        <f t="shared" si="287"/>
        <v xml:space="preserve"> </v>
      </c>
      <c r="BP101" s="333" t="str">
        <f t="shared" si="239"/>
        <v xml:space="preserve"> </v>
      </c>
      <c r="BQ101" s="287" t="str">
        <f t="shared" si="288"/>
        <v xml:space="preserve"> </v>
      </c>
      <c r="BR101" s="281" t="str">
        <f t="shared" si="240"/>
        <v xml:space="preserve"> </v>
      </c>
      <c r="BS101" s="283"/>
      <c r="BT101" s="283">
        <f t="shared" si="289"/>
        <v>0</v>
      </c>
      <c r="BU101" s="283">
        <f t="shared" si="290"/>
        <v>0</v>
      </c>
      <c r="BV101" s="281" t="str">
        <f t="shared" si="241"/>
        <v xml:space="preserve"> </v>
      </c>
      <c r="BW101" s="288"/>
      <c r="BX101" s="289" t="str">
        <f>IF(SUM(I101:T101)&lt;90," ",'eq. coef.'!$B$1128*'Amp-TB2 calc'!CH101+'eq. coef.'!$B$1129*'Amp-TB2 calc'!CL101+'eq. coef.'!$B$1130*'Amp-TB2 calc'!CM101+'eq. coef.'!$B$1131*'Amp-TB2 calc'!CO101+'eq. coef.'!$B$1132*'Amp-TB2 calc'!CP101+'eq. coef.'!$B$1133*'Amp-TB2 calc'!CQ101+'eq. coef.'!$B$1134*'Amp-TB2 calc'!CR101+'eq. coef.'!$B$1135*'Amp-TB2 calc'!CU101+'eq. coef.'!$B$1135*'Amp-TB2 calc'!CY101+'eq. coef.'!$B$1137*'Amp-TB2 calc'!CZ101)</f>
        <v xml:space="preserve"> </v>
      </c>
      <c r="BY101" s="290" t="str">
        <f t="shared" si="291"/>
        <v xml:space="preserve"> </v>
      </c>
      <c r="BZ101" s="291"/>
      <c r="CA101" s="290" t="str">
        <f t="shared" si="242"/>
        <v xml:space="preserve"> </v>
      </c>
      <c r="CB101" s="289" t="str">
        <f>IF(SUM(I101:T101)&lt;90," ",EXP('eq. coef.'!$C$396+'eq. coef.'!$C$397*'Amp-TB2 calc'!AJ101+'eq. coef.'!$C$398*'Amp-TB2 calc'!AK101+'eq. coef.'!$C$399*'Amp-TB2 calc'!AL101+'eq. coef.'!$C$400*'Amp-TB2 calc'!AN101+'eq. coef.'!$C$401*'Amp-TB2 calc'!AP101+'eq. coef.'!$C$402*'Amp-TB2 calc'!AQ101+'eq. coef.'!$C$403*'Amp-TB2 calc'!AR101+'eq. coef.'!$C$404*'Amp-TB2 calc'!AS101+'eq. coef.'!$C$405*LN('Amp-TB2 calc'!BQ101)))</f>
        <v xml:space="preserve"> </v>
      </c>
      <c r="CC101" s="283" t="str">
        <f t="shared" si="243"/>
        <v xml:space="preserve"> </v>
      </c>
      <c r="CD101" s="283"/>
      <c r="CE101" s="282" t="str">
        <f t="shared" si="244"/>
        <v xml:space="preserve"> </v>
      </c>
      <c r="CF101" s="282" t="str">
        <f t="shared" si="245"/>
        <v xml:space="preserve"> </v>
      </c>
      <c r="CG101" s="278" t="str">
        <f t="shared" si="292"/>
        <v xml:space="preserve"> </v>
      </c>
      <c r="CH101" s="278" t="str">
        <f t="shared" si="293"/>
        <v xml:space="preserve"> </v>
      </c>
      <c r="CI101" s="278" t="str">
        <f t="shared" si="246"/>
        <v xml:space="preserve"> </v>
      </c>
      <c r="CJ101" s="278" t="str">
        <f t="shared" si="247"/>
        <v xml:space="preserve"> </v>
      </c>
      <c r="CK101" s="278"/>
      <c r="CL101" s="278" t="str">
        <f t="shared" si="248"/>
        <v xml:space="preserve"> </v>
      </c>
      <c r="CM101" s="278" t="str">
        <f t="shared" si="249"/>
        <v xml:space="preserve"> </v>
      </c>
      <c r="CN101" s="278" t="str">
        <f t="shared" si="294"/>
        <v xml:space="preserve"> </v>
      </c>
      <c r="CO101" s="278" t="str">
        <f t="shared" si="250"/>
        <v xml:space="preserve"> </v>
      </c>
      <c r="CP101" s="278" t="str">
        <f t="shared" si="295"/>
        <v xml:space="preserve"> </v>
      </c>
      <c r="CQ101" s="278" t="str">
        <f t="shared" si="251"/>
        <v xml:space="preserve"> </v>
      </c>
      <c r="CR101" s="278" t="str">
        <f t="shared" si="296"/>
        <v xml:space="preserve"> </v>
      </c>
      <c r="CS101" s="278" t="str">
        <f t="shared" si="252"/>
        <v xml:space="preserve"> </v>
      </c>
      <c r="CT101" s="278"/>
      <c r="CU101" s="278" t="str">
        <f t="shared" si="297"/>
        <v xml:space="preserve"> </v>
      </c>
      <c r="CV101" s="278" t="str">
        <f t="shared" si="253"/>
        <v xml:space="preserve"> </v>
      </c>
      <c r="CW101" s="278" t="str">
        <f t="shared" si="254"/>
        <v xml:space="preserve"> </v>
      </c>
      <c r="CX101" s="278"/>
      <c r="CY101" s="278" t="str">
        <f t="shared" si="255"/>
        <v xml:space="preserve"> </v>
      </c>
      <c r="CZ101" s="278" t="str">
        <f t="shared" si="298"/>
        <v xml:space="preserve"> </v>
      </c>
      <c r="DA101" s="278" t="str">
        <f t="shared" si="256"/>
        <v xml:space="preserve"> </v>
      </c>
      <c r="DB101" s="278"/>
      <c r="DC101" s="278" t="str">
        <f t="shared" si="257"/>
        <v xml:space="preserve"> </v>
      </c>
      <c r="DD101" s="278" t="str">
        <f t="shared" si="299"/>
        <v xml:space="preserve"> </v>
      </c>
      <c r="DE101" s="278" t="str">
        <f t="shared" si="300"/>
        <v xml:space="preserve"> </v>
      </c>
      <c r="DF101" s="278" t="str">
        <f t="shared" si="258"/>
        <v xml:space="preserve"> </v>
      </c>
      <c r="DG101" s="283" t="str">
        <f t="shared" si="265"/>
        <v xml:space="preserve"> </v>
      </c>
      <c r="DH101" s="283"/>
      <c r="DI101" s="277" t="str">
        <f t="shared" si="259"/>
        <v xml:space="preserve"> </v>
      </c>
      <c r="DJ101" s="277" t="str">
        <f t="shared" si="260"/>
        <v xml:space="preserve"> </v>
      </c>
      <c r="DK101" s="277" t="str">
        <f t="shared" si="261"/>
        <v xml:space="preserve"> </v>
      </c>
      <c r="DL101" s="278" t="str">
        <f t="shared" si="262"/>
        <v xml:space="preserve"> </v>
      </c>
    </row>
    <row r="102" spans="9:116" x14ac:dyDescent="0.25">
      <c r="I102" s="234"/>
      <c r="J102" s="141"/>
      <c r="K102" s="141"/>
      <c r="L102" s="141"/>
      <c r="M102" s="141"/>
      <c r="N102" s="141"/>
      <c r="O102" s="141"/>
      <c r="P102" s="141"/>
      <c r="Q102" s="141"/>
      <c r="R102" s="141"/>
      <c r="S102" s="141"/>
      <c r="T102" s="141"/>
      <c r="U102" s="276" t="str">
        <f t="shared" si="266"/>
        <v xml:space="preserve"> </v>
      </c>
      <c r="V102" s="277" t="str">
        <f>IF(SUM(I102:T102)&lt;90," ",I102/stab.data!$U$7)</f>
        <v xml:space="preserve"> </v>
      </c>
      <c r="W102" s="277" t="str">
        <f>IF(SUM(I102:T102)&lt;90," ",J102/stab.data!$U$8)</f>
        <v xml:space="preserve"> </v>
      </c>
      <c r="X102" s="277" t="str">
        <f>IF(SUM(I102:T102)&lt;90," ",K102*2/stab.data!$U$9)</f>
        <v xml:space="preserve"> </v>
      </c>
      <c r="Y102" s="277" t="str">
        <f>IF(SUM(I102:T102)&lt;90," ",L102*2/stab.data!$U$10)</f>
        <v xml:space="preserve"> </v>
      </c>
      <c r="Z102" s="277" t="str">
        <f>IF(SUM(I102:T102)&lt;90," ",M102/stab.data!$U$11)</f>
        <v xml:space="preserve"> </v>
      </c>
      <c r="AA102" s="277" t="str">
        <f>IF(SUM(I102:T102)&lt;90," ",N102/stab.data!$U$12)</f>
        <v xml:space="preserve"> </v>
      </c>
      <c r="AB102" s="277" t="str">
        <f>IF(SUM(I102:T102)&lt;90," ",O102/stab.data!$U$13)</f>
        <v xml:space="preserve"> </v>
      </c>
      <c r="AC102" s="277" t="str">
        <f>IF(SUM(I102:T102)&lt;90," ",P102/stab.data!$U$14)</f>
        <v xml:space="preserve"> </v>
      </c>
      <c r="AD102" s="277" t="str">
        <f>IF(SUM(I102:T102)&lt;90," ",Q102*2/stab.data!$U$15)</f>
        <v xml:space="preserve"> </v>
      </c>
      <c r="AE102" s="277" t="str">
        <f>IF(SUM(I102:T102)&lt;90," ",R102*2/stab.data!$U$16)</f>
        <v xml:space="preserve"> </v>
      </c>
      <c r="AF102" s="277" t="str">
        <f>IF(SUM(I102:T102)&lt;90," ",S102/stab.data!$U$17)</f>
        <v xml:space="preserve"> </v>
      </c>
      <c r="AG102" s="277" t="str">
        <f>IF(SUM(I102:T102)&lt;90," ",T102/stab.data!$U$18)</f>
        <v xml:space="preserve"> </v>
      </c>
      <c r="AH102" s="277" t="str">
        <f t="shared" si="267"/>
        <v xml:space="preserve"> </v>
      </c>
      <c r="AI102" s="277" t="str">
        <f t="shared" si="268"/>
        <v xml:space="preserve"> </v>
      </c>
      <c r="AJ102" s="278" t="str">
        <f t="shared" si="269"/>
        <v xml:space="preserve"> </v>
      </c>
      <c r="AK102" s="278" t="str">
        <f t="shared" si="270"/>
        <v xml:space="preserve"> </v>
      </c>
      <c r="AL102" s="278" t="str">
        <f t="shared" si="271"/>
        <v xml:space="preserve"> </v>
      </c>
      <c r="AM102" s="278" t="str">
        <f t="shared" si="272"/>
        <v xml:space="preserve"> </v>
      </c>
      <c r="AN102" s="278" t="str">
        <f t="shared" si="273"/>
        <v xml:space="preserve"> </v>
      </c>
      <c r="AO102" s="278" t="str">
        <f t="shared" si="274"/>
        <v xml:space="preserve"> </v>
      </c>
      <c r="AP102" s="278" t="str">
        <f t="shared" si="275"/>
        <v xml:space="preserve"> </v>
      </c>
      <c r="AQ102" s="278" t="str">
        <f t="shared" si="276"/>
        <v xml:space="preserve"> </v>
      </c>
      <c r="AR102" s="278" t="str">
        <f t="shared" si="277"/>
        <v xml:space="preserve"> </v>
      </c>
      <c r="AS102" s="278" t="str">
        <f t="shared" si="278"/>
        <v xml:space="preserve"> </v>
      </c>
      <c r="AT102" s="278" t="str">
        <f t="shared" si="279"/>
        <v xml:space="preserve"> </v>
      </c>
      <c r="AU102" s="278" t="str">
        <f t="shared" si="280"/>
        <v xml:space="preserve"> </v>
      </c>
      <c r="AV102" s="277" t="str">
        <f t="shared" si="281"/>
        <v xml:space="preserve"> </v>
      </c>
      <c r="AW102" s="277" t="str">
        <f t="shared" si="282"/>
        <v xml:space="preserve"> </v>
      </c>
      <c r="AX102" s="277" t="str">
        <f>IF(SUM(I102:T102)&lt;90," ",CO102*AH102*stab.data!$U$20/13/2)</f>
        <v xml:space="preserve"> </v>
      </c>
      <c r="AY102" s="277" t="str">
        <f>IF(SUM(I102:T102)&lt;90," ",CQ102*AH102*stab.data!$U$11/13)</f>
        <v xml:space="preserve"> </v>
      </c>
      <c r="AZ102" s="277" t="str">
        <f t="shared" si="283"/>
        <v xml:space="preserve"> </v>
      </c>
      <c r="BA102" s="279" t="str">
        <f t="shared" si="284"/>
        <v xml:space="preserve"> </v>
      </c>
      <c r="BB102" s="280" t="str">
        <f>IF(SUM(I102:T102)&lt;90," ",EXP('eq. coef.'!$C$104+'eq. coef.'!$C$105*'Amp-TB2 calc'!AJ102+'eq. coef.'!$C$106*'Amp-TB2 calc'!AK102+'eq. coef.'!$C$107*'Amp-TB2 calc'!AL102+'eq. coef.'!$C$108*'Amp-TB2 calc'!AN102+'eq. coef.'!$C$109*'Amp-TB2 calc'!AP102+'eq. coef.'!$C$110*'Amp-TB2 calc'!AQ102+'eq. coef.'!$C$111*'Amp-TB2 calc'!AR102+'eq. coef.'!$C$112*'Amp-TB2 calc'!AS102))</f>
        <v xml:space="preserve"> </v>
      </c>
      <c r="BC102" s="281" t="str">
        <f>IF(SUM(I102:T102)&lt;90," ",EXP('eq. coef.'!$C$176+'eq. coef.'!$C$177*'Amp-TB2 calc'!AJ102+'eq. coef.'!$C$178*'Amp-TB2 calc'!AK102+'eq. coef.'!$C$179*'Amp-TB2 calc'!AL102+'eq. coef.'!$C$180*'Amp-TB2 calc'!AN102+'eq. coef.'!$C$181*'Amp-TB2 calc'!AP102+'eq. coef.'!$C$182*'Amp-TB2 calc'!AQ102+'eq. coef.'!$C$183*'Amp-TB2 calc'!AR102+'eq. coef.'!$C$184*'Amp-TB2 calc'!AS102))</f>
        <v xml:space="preserve"> </v>
      </c>
      <c r="BD102" s="281" t="str">
        <f>IF(SUM(I102:T102)&lt;90," ",('eq. coef.'!$C$234+'eq. coef.'!$C$235*'Amp-TB2 calc'!AJ102+'eq. coef.'!$C$236*'Amp-TB2 calc'!AK102+'eq. coef.'!$C$237*'Amp-TB2 calc'!AL102+'eq. coef.'!$C$238*'Amp-TB2 calc'!AN102+'eq. coef.'!$C$239*'Amp-TB2 calc'!AP102+'eq. coef.'!$C$240*'Amp-TB2 calc'!AQ102+'eq. coef.'!$C$241*'Amp-TB2 calc'!AR102+'eq. coef.'!$C$242*'Amp-TB2 calc'!AS102))</f>
        <v xml:space="preserve"> </v>
      </c>
      <c r="BE102" s="281" t="str">
        <f>IF(SUM(I102:T102)&lt;90," ",('eq. coef.'!$C$270+'eq. coef.'!$C$271*'Amp-TB2 calc'!AJ102+'eq. coef.'!$C$272*'Amp-TB2 calc'!AK102+'eq. coef.'!$C$273*'Amp-TB2 calc'!AL102+'eq. coef.'!$C$274*'Amp-TB2 calc'!AN102+'eq. coef.'!$C$275*'Amp-TB2 calc'!AP102+'eq. coef.'!$C$276*'Amp-TB2 calc'!AQ102+'eq. coef.'!$C$277*'Amp-TB2 calc'!AR102+'eq. coef.'!$C$278*'Amp-TB2 calc'!AS102))</f>
        <v xml:space="preserve"> </v>
      </c>
      <c r="BF102" s="281" t="str">
        <f>IF(SUM(I102:T102)&lt;90," ",EXP('eq. coef.'!$C$328+'eq. coef.'!$C$329*'Amp-TB2 calc'!AJ102+'eq. coef.'!$C$330*'Amp-TB2 calc'!AK102+'eq. coef.'!$C$331*'Amp-TB2 calc'!AL102+'eq. coef.'!$C$332*'Amp-TB2 calc'!AN102+'eq. coef.'!$C$333*'Amp-TB2 calc'!AP102+'eq. coef.'!$C$334*'Amp-TB2 calc'!AQ102+'eq. coef.'!$C$335*'Amp-TB2 calc'!AR102+'eq. coef.'!$C$336*'Amp-TB2 calc'!AS102))</f>
        <v xml:space="preserve"> </v>
      </c>
      <c r="BG102" s="282" t="str">
        <f t="shared" si="236"/>
        <v xml:space="preserve"> </v>
      </c>
      <c r="BH102" s="385" t="str">
        <f t="shared" si="263"/>
        <v xml:space="preserve"> </v>
      </c>
      <c r="BI102" s="385" t="str">
        <f t="shared" si="264"/>
        <v xml:space="preserve"> </v>
      </c>
      <c r="BJ102" s="281" t="str">
        <f t="shared" si="237"/>
        <v xml:space="preserve"> </v>
      </c>
      <c r="BK102" s="283" t="str">
        <f t="shared" si="285"/>
        <v xml:space="preserve"> </v>
      </c>
      <c r="BL102" s="281" t="str">
        <f t="shared" si="286"/>
        <v xml:space="preserve"> </v>
      </c>
      <c r="BM102" s="284" t="str">
        <f t="shared" si="238"/>
        <v xml:space="preserve"> </v>
      </c>
      <c r="BN102" s="285" t="str">
        <f>IF(SUM(I102:T102)&lt;90," ",'eq. coef.'!$C$360+'eq. coef.'!$C$361*'Amp-TB2 calc'!AJ102+'eq. coef.'!$C$362*'Amp-TB2 calc'!AK102+'eq. coef.'!$C$363*'Amp-TB2 calc'!AL102+'eq. coef.'!$C$364*'Amp-TB2 calc'!AN102+'eq. coef.'!$C$365*'Amp-TB2 calc'!AP102+'eq. coef.'!$C$366*'Amp-TB2 calc'!AQ102+'eq. coef.'!$C$367*'Amp-TB2 calc'!AR102+'eq. coef.'!$C$368*'Amp-TB2 calc'!AS102+'eq. coef.'!$C$369*LN(BQ102))</f>
        <v xml:space="preserve"> </v>
      </c>
      <c r="BO102" s="286" t="str">
        <f t="shared" si="287"/>
        <v xml:space="preserve"> </v>
      </c>
      <c r="BP102" s="333" t="str">
        <f t="shared" si="239"/>
        <v xml:space="preserve"> </v>
      </c>
      <c r="BQ102" s="287" t="str">
        <f t="shared" si="288"/>
        <v xml:space="preserve"> </v>
      </c>
      <c r="BR102" s="281" t="str">
        <f t="shared" si="240"/>
        <v xml:space="preserve"> </v>
      </c>
      <c r="BS102" s="283"/>
      <c r="BT102" s="283">
        <f t="shared" si="289"/>
        <v>0</v>
      </c>
      <c r="BU102" s="283">
        <f t="shared" si="290"/>
        <v>0</v>
      </c>
      <c r="BV102" s="281" t="str">
        <f t="shared" si="241"/>
        <v xml:space="preserve"> </v>
      </c>
      <c r="BW102" s="288"/>
      <c r="BX102" s="289" t="str">
        <f>IF(SUM(I102:T102)&lt;90," ",'eq. coef.'!$B$1128*'Amp-TB2 calc'!CH102+'eq. coef.'!$B$1129*'Amp-TB2 calc'!CL102+'eq. coef.'!$B$1130*'Amp-TB2 calc'!CM102+'eq. coef.'!$B$1131*'Amp-TB2 calc'!CO102+'eq. coef.'!$B$1132*'Amp-TB2 calc'!CP102+'eq. coef.'!$B$1133*'Amp-TB2 calc'!CQ102+'eq. coef.'!$B$1134*'Amp-TB2 calc'!CR102+'eq. coef.'!$B$1135*'Amp-TB2 calc'!CU102+'eq. coef.'!$B$1135*'Amp-TB2 calc'!CY102+'eq. coef.'!$B$1137*'Amp-TB2 calc'!CZ102)</f>
        <v xml:space="preserve"> </v>
      </c>
      <c r="BY102" s="290" t="str">
        <f t="shared" si="291"/>
        <v xml:space="preserve"> </v>
      </c>
      <c r="BZ102" s="291"/>
      <c r="CA102" s="290" t="str">
        <f t="shared" si="242"/>
        <v xml:space="preserve"> </v>
      </c>
      <c r="CB102" s="289" t="str">
        <f>IF(SUM(I102:T102)&lt;90," ",EXP('eq. coef.'!$C$396+'eq. coef.'!$C$397*'Amp-TB2 calc'!AJ102+'eq. coef.'!$C$398*'Amp-TB2 calc'!AK102+'eq. coef.'!$C$399*'Amp-TB2 calc'!AL102+'eq. coef.'!$C$400*'Amp-TB2 calc'!AN102+'eq. coef.'!$C$401*'Amp-TB2 calc'!AP102+'eq. coef.'!$C$402*'Amp-TB2 calc'!AQ102+'eq. coef.'!$C$403*'Amp-TB2 calc'!AR102+'eq. coef.'!$C$404*'Amp-TB2 calc'!AS102+'eq. coef.'!$C$405*LN('Amp-TB2 calc'!BQ102)))</f>
        <v xml:space="preserve"> </v>
      </c>
      <c r="CC102" s="283" t="str">
        <f t="shared" si="243"/>
        <v xml:space="preserve"> </v>
      </c>
      <c r="CD102" s="283"/>
      <c r="CE102" s="282" t="str">
        <f t="shared" si="244"/>
        <v xml:space="preserve"> </v>
      </c>
      <c r="CF102" s="282" t="str">
        <f t="shared" si="245"/>
        <v xml:space="preserve"> </v>
      </c>
      <c r="CG102" s="278" t="str">
        <f t="shared" si="292"/>
        <v xml:space="preserve"> </v>
      </c>
      <c r="CH102" s="278" t="str">
        <f t="shared" si="293"/>
        <v xml:space="preserve"> </v>
      </c>
      <c r="CI102" s="278" t="str">
        <f t="shared" si="246"/>
        <v xml:space="preserve"> </v>
      </c>
      <c r="CJ102" s="278" t="str">
        <f t="shared" si="247"/>
        <v xml:space="preserve"> </v>
      </c>
      <c r="CK102" s="278"/>
      <c r="CL102" s="278" t="str">
        <f t="shared" si="248"/>
        <v xml:space="preserve"> </v>
      </c>
      <c r="CM102" s="278" t="str">
        <f t="shared" si="249"/>
        <v xml:space="preserve"> </v>
      </c>
      <c r="CN102" s="278" t="str">
        <f t="shared" si="294"/>
        <v xml:space="preserve"> </v>
      </c>
      <c r="CO102" s="278" t="str">
        <f t="shared" si="250"/>
        <v xml:space="preserve"> </v>
      </c>
      <c r="CP102" s="278" t="str">
        <f t="shared" si="295"/>
        <v xml:space="preserve"> </v>
      </c>
      <c r="CQ102" s="278" t="str">
        <f t="shared" si="251"/>
        <v xml:space="preserve"> </v>
      </c>
      <c r="CR102" s="278" t="str">
        <f t="shared" si="296"/>
        <v xml:space="preserve"> </v>
      </c>
      <c r="CS102" s="278" t="str">
        <f t="shared" si="252"/>
        <v xml:space="preserve"> </v>
      </c>
      <c r="CT102" s="278"/>
      <c r="CU102" s="278" t="str">
        <f t="shared" si="297"/>
        <v xml:space="preserve"> </v>
      </c>
      <c r="CV102" s="278" t="str">
        <f t="shared" si="253"/>
        <v xml:space="preserve"> </v>
      </c>
      <c r="CW102" s="278" t="str">
        <f t="shared" si="254"/>
        <v xml:space="preserve"> </v>
      </c>
      <c r="CX102" s="278"/>
      <c r="CY102" s="278" t="str">
        <f t="shared" si="255"/>
        <v xml:space="preserve"> </v>
      </c>
      <c r="CZ102" s="278" t="str">
        <f t="shared" si="298"/>
        <v xml:space="preserve"> </v>
      </c>
      <c r="DA102" s="278" t="str">
        <f t="shared" si="256"/>
        <v xml:space="preserve"> </v>
      </c>
      <c r="DB102" s="278"/>
      <c r="DC102" s="278" t="str">
        <f t="shared" si="257"/>
        <v xml:space="preserve"> </v>
      </c>
      <c r="DD102" s="278" t="str">
        <f t="shared" si="299"/>
        <v xml:space="preserve"> </v>
      </c>
      <c r="DE102" s="278" t="str">
        <f t="shared" si="300"/>
        <v xml:space="preserve"> </v>
      </c>
      <c r="DF102" s="278" t="str">
        <f t="shared" si="258"/>
        <v xml:space="preserve"> </v>
      </c>
      <c r="DG102" s="283" t="str">
        <f t="shared" si="265"/>
        <v xml:space="preserve"> </v>
      </c>
      <c r="DH102" s="283"/>
      <c r="DI102" s="277" t="str">
        <f t="shared" si="259"/>
        <v xml:space="preserve"> </v>
      </c>
      <c r="DJ102" s="277" t="str">
        <f t="shared" si="260"/>
        <v xml:space="preserve"> </v>
      </c>
      <c r="DK102" s="277" t="str">
        <f t="shared" si="261"/>
        <v xml:space="preserve"> </v>
      </c>
      <c r="DL102" s="278" t="str">
        <f t="shared" si="262"/>
        <v xml:space="preserve"> </v>
      </c>
    </row>
    <row r="103" spans="9:116" x14ac:dyDescent="0.25">
      <c r="I103" s="234"/>
      <c r="J103" s="141"/>
      <c r="K103" s="141"/>
      <c r="L103" s="141"/>
      <c r="M103" s="141"/>
      <c r="N103" s="141"/>
      <c r="O103" s="141"/>
      <c r="P103" s="141"/>
      <c r="Q103" s="141"/>
      <c r="R103" s="141"/>
      <c r="S103" s="141"/>
      <c r="T103" s="141"/>
      <c r="U103" s="276" t="str">
        <f t="shared" si="266"/>
        <v xml:space="preserve"> </v>
      </c>
      <c r="V103" s="277" t="str">
        <f>IF(SUM(I103:T103)&lt;90," ",I103/stab.data!$U$7)</f>
        <v xml:space="preserve"> </v>
      </c>
      <c r="W103" s="277" t="str">
        <f>IF(SUM(I103:T103)&lt;90," ",J103/stab.data!$U$8)</f>
        <v xml:space="preserve"> </v>
      </c>
      <c r="X103" s="277" t="str">
        <f>IF(SUM(I103:T103)&lt;90," ",K103*2/stab.data!$U$9)</f>
        <v xml:space="preserve"> </v>
      </c>
      <c r="Y103" s="277" t="str">
        <f>IF(SUM(I103:T103)&lt;90," ",L103*2/stab.data!$U$10)</f>
        <v xml:space="preserve"> </v>
      </c>
      <c r="Z103" s="277" t="str">
        <f>IF(SUM(I103:T103)&lt;90," ",M103/stab.data!$U$11)</f>
        <v xml:space="preserve"> </v>
      </c>
      <c r="AA103" s="277" t="str">
        <f>IF(SUM(I103:T103)&lt;90," ",N103/stab.data!$U$12)</f>
        <v xml:space="preserve"> </v>
      </c>
      <c r="AB103" s="277" t="str">
        <f>IF(SUM(I103:T103)&lt;90," ",O103/stab.data!$U$13)</f>
        <v xml:space="preserve"> </v>
      </c>
      <c r="AC103" s="277" t="str">
        <f>IF(SUM(I103:T103)&lt;90," ",P103/stab.data!$U$14)</f>
        <v xml:space="preserve"> </v>
      </c>
      <c r="AD103" s="277" t="str">
        <f>IF(SUM(I103:T103)&lt;90," ",Q103*2/stab.data!$U$15)</f>
        <v xml:space="preserve"> </v>
      </c>
      <c r="AE103" s="277" t="str">
        <f>IF(SUM(I103:T103)&lt;90," ",R103*2/stab.data!$U$16)</f>
        <v xml:space="preserve"> </v>
      </c>
      <c r="AF103" s="277" t="str">
        <f>IF(SUM(I103:T103)&lt;90," ",S103/stab.data!$U$17)</f>
        <v xml:space="preserve"> </v>
      </c>
      <c r="AG103" s="277" t="str">
        <f>IF(SUM(I103:T103)&lt;90," ",T103/stab.data!$U$18)</f>
        <v xml:space="preserve"> </v>
      </c>
      <c r="AH103" s="277" t="str">
        <f t="shared" si="267"/>
        <v xml:space="preserve"> </v>
      </c>
      <c r="AI103" s="277" t="str">
        <f t="shared" si="268"/>
        <v xml:space="preserve"> </v>
      </c>
      <c r="AJ103" s="278" t="str">
        <f t="shared" si="269"/>
        <v xml:space="preserve"> </v>
      </c>
      <c r="AK103" s="278" t="str">
        <f t="shared" si="270"/>
        <v xml:space="preserve"> </v>
      </c>
      <c r="AL103" s="278" t="str">
        <f t="shared" si="271"/>
        <v xml:space="preserve"> </v>
      </c>
      <c r="AM103" s="278" t="str">
        <f t="shared" si="272"/>
        <v xml:space="preserve"> </v>
      </c>
      <c r="AN103" s="278" t="str">
        <f t="shared" si="273"/>
        <v xml:space="preserve"> </v>
      </c>
      <c r="AO103" s="278" t="str">
        <f t="shared" si="274"/>
        <v xml:space="preserve"> </v>
      </c>
      <c r="AP103" s="278" t="str">
        <f t="shared" si="275"/>
        <v xml:space="preserve"> </v>
      </c>
      <c r="AQ103" s="278" t="str">
        <f t="shared" si="276"/>
        <v xml:space="preserve"> </v>
      </c>
      <c r="AR103" s="278" t="str">
        <f t="shared" si="277"/>
        <v xml:space="preserve"> </v>
      </c>
      <c r="AS103" s="278" t="str">
        <f t="shared" si="278"/>
        <v xml:space="preserve"> </v>
      </c>
      <c r="AT103" s="278" t="str">
        <f t="shared" si="279"/>
        <v xml:space="preserve"> </v>
      </c>
      <c r="AU103" s="278" t="str">
        <f t="shared" si="280"/>
        <v xml:space="preserve"> </v>
      </c>
      <c r="AV103" s="277" t="str">
        <f t="shared" si="281"/>
        <v xml:space="preserve"> </v>
      </c>
      <c r="AW103" s="277" t="str">
        <f t="shared" si="282"/>
        <v xml:space="preserve"> </v>
      </c>
      <c r="AX103" s="277" t="str">
        <f>IF(SUM(I103:T103)&lt;90," ",CO103*AH103*stab.data!$U$20/13/2)</f>
        <v xml:space="preserve"> </v>
      </c>
      <c r="AY103" s="277" t="str">
        <f>IF(SUM(I103:T103)&lt;90," ",CQ103*AH103*stab.data!$U$11/13)</f>
        <v xml:space="preserve"> </v>
      </c>
      <c r="AZ103" s="277" t="str">
        <f t="shared" si="283"/>
        <v xml:space="preserve"> </v>
      </c>
      <c r="BA103" s="279" t="str">
        <f t="shared" si="284"/>
        <v xml:space="preserve"> </v>
      </c>
      <c r="BB103" s="280" t="str">
        <f>IF(SUM(I103:T103)&lt;90," ",EXP('eq. coef.'!$C$104+'eq. coef.'!$C$105*'Amp-TB2 calc'!AJ103+'eq. coef.'!$C$106*'Amp-TB2 calc'!AK103+'eq. coef.'!$C$107*'Amp-TB2 calc'!AL103+'eq. coef.'!$C$108*'Amp-TB2 calc'!AN103+'eq. coef.'!$C$109*'Amp-TB2 calc'!AP103+'eq. coef.'!$C$110*'Amp-TB2 calc'!AQ103+'eq. coef.'!$C$111*'Amp-TB2 calc'!AR103+'eq. coef.'!$C$112*'Amp-TB2 calc'!AS103))</f>
        <v xml:space="preserve"> </v>
      </c>
      <c r="BC103" s="281" t="str">
        <f>IF(SUM(I103:T103)&lt;90," ",EXP('eq. coef.'!$C$176+'eq. coef.'!$C$177*'Amp-TB2 calc'!AJ103+'eq. coef.'!$C$178*'Amp-TB2 calc'!AK103+'eq. coef.'!$C$179*'Amp-TB2 calc'!AL103+'eq. coef.'!$C$180*'Amp-TB2 calc'!AN103+'eq. coef.'!$C$181*'Amp-TB2 calc'!AP103+'eq. coef.'!$C$182*'Amp-TB2 calc'!AQ103+'eq. coef.'!$C$183*'Amp-TB2 calc'!AR103+'eq. coef.'!$C$184*'Amp-TB2 calc'!AS103))</f>
        <v xml:space="preserve"> </v>
      </c>
      <c r="BD103" s="281" t="str">
        <f>IF(SUM(I103:T103)&lt;90," ",('eq. coef.'!$C$234+'eq. coef.'!$C$235*'Amp-TB2 calc'!AJ103+'eq. coef.'!$C$236*'Amp-TB2 calc'!AK103+'eq. coef.'!$C$237*'Amp-TB2 calc'!AL103+'eq. coef.'!$C$238*'Amp-TB2 calc'!AN103+'eq. coef.'!$C$239*'Amp-TB2 calc'!AP103+'eq. coef.'!$C$240*'Amp-TB2 calc'!AQ103+'eq. coef.'!$C$241*'Amp-TB2 calc'!AR103+'eq. coef.'!$C$242*'Amp-TB2 calc'!AS103))</f>
        <v xml:space="preserve"> </v>
      </c>
      <c r="BE103" s="281" t="str">
        <f>IF(SUM(I103:T103)&lt;90," ",('eq. coef.'!$C$270+'eq. coef.'!$C$271*'Amp-TB2 calc'!AJ103+'eq. coef.'!$C$272*'Amp-TB2 calc'!AK103+'eq. coef.'!$C$273*'Amp-TB2 calc'!AL103+'eq. coef.'!$C$274*'Amp-TB2 calc'!AN103+'eq. coef.'!$C$275*'Amp-TB2 calc'!AP103+'eq. coef.'!$C$276*'Amp-TB2 calc'!AQ103+'eq. coef.'!$C$277*'Amp-TB2 calc'!AR103+'eq. coef.'!$C$278*'Amp-TB2 calc'!AS103))</f>
        <v xml:space="preserve"> </v>
      </c>
      <c r="BF103" s="281" t="str">
        <f>IF(SUM(I103:T103)&lt;90," ",EXP('eq. coef.'!$C$328+'eq. coef.'!$C$329*'Amp-TB2 calc'!AJ103+'eq. coef.'!$C$330*'Amp-TB2 calc'!AK103+'eq. coef.'!$C$331*'Amp-TB2 calc'!AL103+'eq. coef.'!$C$332*'Amp-TB2 calc'!AN103+'eq. coef.'!$C$333*'Amp-TB2 calc'!AP103+'eq. coef.'!$C$334*'Amp-TB2 calc'!AQ103+'eq. coef.'!$C$335*'Amp-TB2 calc'!AR103+'eq. coef.'!$C$336*'Amp-TB2 calc'!AS103))</f>
        <v xml:space="preserve"> </v>
      </c>
      <c r="BG103" s="282" t="str">
        <f t="shared" si="236"/>
        <v xml:space="preserve"> </v>
      </c>
      <c r="BH103" s="385" t="str">
        <f t="shared" si="263"/>
        <v xml:space="preserve"> </v>
      </c>
      <c r="BI103" s="385" t="str">
        <f t="shared" si="264"/>
        <v xml:space="preserve"> </v>
      </c>
      <c r="BJ103" s="281" t="str">
        <f t="shared" si="237"/>
        <v xml:space="preserve"> </v>
      </c>
      <c r="BK103" s="283" t="str">
        <f t="shared" si="285"/>
        <v xml:space="preserve"> </v>
      </c>
      <c r="BL103" s="281" t="str">
        <f t="shared" si="286"/>
        <v xml:space="preserve"> </v>
      </c>
      <c r="BM103" s="284" t="str">
        <f t="shared" si="238"/>
        <v xml:space="preserve"> </v>
      </c>
      <c r="BN103" s="285" t="str">
        <f>IF(SUM(I103:T103)&lt;90," ",'eq. coef.'!$C$360+'eq. coef.'!$C$361*'Amp-TB2 calc'!AJ103+'eq. coef.'!$C$362*'Amp-TB2 calc'!AK103+'eq. coef.'!$C$363*'Amp-TB2 calc'!AL103+'eq. coef.'!$C$364*'Amp-TB2 calc'!AN103+'eq. coef.'!$C$365*'Amp-TB2 calc'!AP103+'eq. coef.'!$C$366*'Amp-TB2 calc'!AQ103+'eq. coef.'!$C$367*'Amp-TB2 calc'!AR103+'eq. coef.'!$C$368*'Amp-TB2 calc'!AS103+'eq. coef.'!$C$369*LN(BQ103))</f>
        <v xml:space="preserve"> </v>
      </c>
      <c r="BO103" s="286" t="str">
        <f t="shared" si="287"/>
        <v xml:space="preserve"> </v>
      </c>
      <c r="BP103" s="333" t="str">
        <f t="shared" si="239"/>
        <v xml:space="preserve"> </v>
      </c>
      <c r="BQ103" s="287" t="str">
        <f t="shared" si="288"/>
        <v xml:space="preserve"> </v>
      </c>
      <c r="BR103" s="281" t="str">
        <f t="shared" si="240"/>
        <v xml:space="preserve"> </v>
      </c>
      <c r="BS103" s="283"/>
      <c r="BT103" s="283">
        <f t="shared" si="289"/>
        <v>0</v>
      </c>
      <c r="BU103" s="283">
        <f t="shared" si="290"/>
        <v>0</v>
      </c>
      <c r="BV103" s="281" t="str">
        <f t="shared" si="241"/>
        <v xml:space="preserve"> </v>
      </c>
      <c r="BW103" s="288"/>
      <c r="BX103" s="289" t="str">
        <f>IF(SUM(I103:T103)&lt;90," ",'eq. coef.'!$B$1128*'Amp-TB2 calc'!CH103+'eq. coef.'!$B$1129*'Amp-TB2 calc'!CL103+'eq. coef.'!$B$1130*'Amp-TB2 calc'!CM103+'eq. coef.'!$B$1131*'Amp-TB2 calc'!CO103+'eq. coef.'!$B$1132*'Amp-TB2 calc'!CP103+'eq. coef.'!$B$1133*'Amp-TB2 calc'!CQ103+'eq. coef.'!$B$1134*'Amp-TB2 calc'!CR103+'eq. coef.'!$B$1135*'Amp-TB2 calc'!CU103+'eq. coef.'!$B$1135*'Amp-TB2 calc'!CY103+'eq. coef.'!$B$1137*'Amp-TB2 calc'!CZ103)</f>
        <v xml:space="preserve"> </v>
      </c>
      <c r="BY103" s="290" t="str">
        <f t="shared" si="291"/>
        <v xml:space="preserve"> </v>
      </c>
      <c r="BZ103" s="291"/>
      <c r="CA103" s="290" t="str">
        <f t="shared" si="242"/>
        <v xml:space="preserve"> </v>
      </c>
      <c r="CB103" s="289" t="str">
        <f>IF(SUM(I103:T103)&lt;90," ",EXP('eq. coef.'!$C$396+'eq. coef.'!$C$397*'Amp-TB2 calc'!AJ103+'eq. coef.'!$C$398*'Amp-TB2 calc'!AK103+'eq. coef.'!$C$399*'Amp-TB2 calc'!AL103+'eq. coef.'!$C$400*'Amp-TB2 calc'!AN103+'eq. coef.'!$C$401*'Amp-TB2 calc'!AP103+'eq. coef.'!$C$402*'Amp-TB2 calc'!AQ103+'eq. coef.'!$C$403*'Amp-TB2 calc'!AR103+'eq. coef.'!$C$404*'Amp-TB2 calc'!AS103+'eq. coef.'!$C$405*LN('Amp-TB2 calc'!BQ103)))</f>
        <v xml:space="preserve"> </v>
      </c>
      <c r="CC103" s="283" t="str">
        <f t="shared" si="243"/>
        <v xml:space="preserve"> </v>
      </c>
      <c r="CD103" s="283"/>
      <c r="CE103" s="282" t="str">
        <f t="shared" si="244"/>
        <v xml:space="preserve"> </v>
      </c>
      <c r="CF103" s="282" t="str">
        <f t="shared" si="245"/>
        <v xml:space="preserve"> </v>
      </c>
      <c r="CG103" s="278" t="str">
        <f t="shared" si="292"/>
        <v xml:space="preserve"> </v>
      </c>
      <c r="CH103" s="278" t="str">
        <f t="shared" si="293"/>
        <v xml:space="preserve"> </v>
      </c>
      <c r="CI103" s="278" t="str">
        <f t="shared" si="246"/>
        <v xml:space="preserve"> </v>
      </c>
      <c r="CJ103" s="278" t="str">
        <f t="shared" si="247"/>
        <v xml:space="preserve"> </v>
      </c>
      <c r="CK103" s="278"/>
      <c r="CL103" s="278" t="str">
        <f t="shared" si="248"/>
        <v xml:space="preserve"> </v>
      </c>
      <c r="CM103" s="278" t="str">
        <f t="shared" si="249"/>
        <v xml:space="preserve"> </v>
      </c>
      <c r="CN103" s="278" t="str">
        <f t="shared" si="294"/>
        <v xml:space="preserve"> </v>
      </c>
      <c r="CO103" s="278" t="str">
        <f t="shared" si="250"/>
        <v xml:space="preserve"> </v>
      </c>
      <c r="CP103" s="278" t="str">
        <f t="shared" si="295"/>
        <v xml:space="preserve"> </v>
      </c>
      <c r="CQ103" s="278" t="str">
        <f t="shared" si="251"/>
        <v xml:space="preserve"> </v>
      </c>
      <c r="CR103" s="278" t="str">
        <f t="shared" si="296"/>
        <v xml:space="preserve"> </v>
      </c>
      <c r="CS103" s="278" t="str">
        <f t="shared" si="252"/>
        <v xml:space="preserve"> </v>
      </c>
      <c r="CT103" s="278"/>
      <c r="CU103" s="278" t="str">
        <f t="shared" si="297"/>
        <v xml:space="preserve"> </v>
      </c>
      <c r="CV103" s="278" t="str">
        <f t="shared" si="253"/>
        <v xml:space="preserve"> </v>
      </c>
      <c r="CW103" s="278" t="str">
        <f t="shared" si="254"/>
        <v xml:space="preserve"> </v>
      </c>
      <c r="CX103" s="278"/>
      <c r="CY103" s="278" t="str">
        <f t="shared" si="255"/>
        <v xml:space="preserve"> </v>
      </c>
      <c r="CZ103" s="278" t="str">
        <f t="shared" si="298"/>
        <v xml:space="preserve"> </v>
      </c>
      <c r="DA103" s="278" t="str">
        <f t="shared" si="256"/>
        <v xml:space="preserve"> </v>
      </c>
      <c r="DB103" s="278"/>
      <c r="DC103" s="278" t="str">
        <f t="shared" si="257"/>
        <v xml:space="preserve"> </v>
      </c>
      <c r="DD103" s="278" t="str">
        <f t="shared" si="299"/>
        <v xml:space="preserve"> </v>
      </c>
      <c r="DE103" s="278" t="str">
        <f t="shared" si="300"/>
        <v xml:space="preserve"> </v>
      </c>
      <c r="DF103" s="278" t="str">
        <f t="shared" si="258"/>
        <v xml:space="preserve"> </v>
      </c>
      <c r="DG103" s="283" t="str">
        <f t="shared" si="265"/>
        <v xml:space="preserve"> </v>
      </c>
      <c r="DH103" s="283"/>
      <c r="DI103" s="277" t="str">
        <f t="shared" si="259"/>
        <v xml:space="preserve"> </v>
      </c>
      <c r="DJ103" s="277" t="str">
        <f t="shared" si="260"/>
        <v xml:space="preserve"> </v>
      </c>
      <c r="DK103" s="277" t="str">
        <f t="shared" si="261"/>
        <v xml:space="preserve"> </v>
      </c>
      <c r="DL103" s="278" t="str">
        <f t="shared" si="262"/>
        <v xml:space="preserve"> </v>
      </c>
    </row>
    <row r="104" spans="9:116" x14ac:dyDescent="0.25">
      <c r="I104" s="234"/>
      <c r="J104" s="141"/>
      <c r="K104" s="141"/>
      <c r="L104" s="141"/>
      <c r="M104" s="141"/>
      <c r="N104" s="141"/>
      <c r="O104" s="141"/>
      <c r="P104" s="141"/>
      <c r="Q104" s="141"/>
      <c r="R104" s="141"/>
      <c r="S104" s="141"/>
      <c r="T104" s="141"/>
      <c r="U104" s="276" t="str">
        <f t="shared" si="266"/>
        <v xml:space="preserve"> </v>
      </c>
      <c r="V104" s="277" t="str">
        <f>IF(SUM(I104:T104)&lt;90," ",I104/stab.data!$U$7)</f>
        <v xml:space="preserve"> </v>
      </c>
      <c r="W104" s="277" t="str">
        <f>IF(SUM(I104:T104)&lt;90," ",J104/stab.data!$U$8)</f>
        <v xml:space="preserve"> </v>
      </c>
      <c r="X104" s="277" t="str">
        <f>IF(SUM(I104:T104)&lt;90," ",K104*2/stab.data!$U$9)</f>
        <v xml:space="preserve"> </v>
      </c>
      <c r="Y104" s="277" t="str">
        <f>IF(SUM(I104:T104)&lt;90," ",L104*2/stab.data!$U$10)</f>
        <v xml:space="preserve"> </v>
      </c>
      <c r="Z104" s="277" t="str">
        <f>IF(SUM(I104:T104)&lt;90," ",M104/stab.data!$U$11)</f>
        <v xml:space="preserve"> </v>
      </c>
      <c r="AA104" s="277" t="str">
        <f>IF(SUM(I104:T104)&lt;90," ",N104/stab.data!$U$12)</f>
        <v xml:space="preserve"> </v>
      </c>
      <c r="AB104" s="277" t="str">
        <f>IF(SUM(I104:T104)&lt;90," ",O104/stab.data!$U$13)</f>
        <v xml:space="preserve"> </v>
      </c>
      <c r="AC104" s="277" t="str">
        <f>IF(SUM(I104:T104)&lt;90," ",P104/stab.data!$U$14)</f>
        <v xml:space="preserve"> </v>
      </c>
      <c r="AD104" s="277" t="str">
        <f>IF(SUM(I104:T104)&lt;90," ",Q104*2/stab.data!$U$15)</f>
        <v xml:space="preserve"> </v>
      </c>
      <c r="AE104" s="277" t="str">
        <f>IF(SUM(I104:T104)&lt;90," ",R104*2/stab.data!$U$16)</f>
        <v xml:space="preserve"> </v>
      </c>
      <c r="AF104" s="277" t="str">
        <f>IF(SUM(I104:T104)&lt;90," ",S104/stab.data!$U$17)</f>
        <v xml:space="preserve"> </v>
      </c>
      <c r="AG104" s="277" t="str">
        <f>IF(SUM(I104:T104)&lt;90," ",T104/stab.data!$U$18)</f>
        <v xml:space="preserve"> </v>
      </c>
      <c r="AH104" s="277" t="str">
        <f t="shared" si="267"/>
        <v xml:space="preserve"> </v>
      </c>
      <c r="AI104" s="277" t="str">
        <f t="shared" si="268"/>
        <v xml:space="preserve"> </v>
      </c>
      <c r="AJ104" s="278" t="str">
        <f t="shared" si="269"/>
        <v xml:space="preserve"> </v>
      </c>
      <c r="AK104" s="278" t="str">
        <f t="shared" si="270"/>
        <v xml:space="preserve"> </v>
      </c>
      <c r="AL104" s="278" t="str">
        <f t="shared" si="271"/>
        <v xml:space="preserve"> </v>
      </c>
      <c r="AM104" s="278" t="str">
        <f t="shared" si="272"/>
        <v xml:space="preserve"> </v>
      </c>
      <c r="AN104" s="278" t="str">
        <f t="shared" si="273"/>
        <v xml:space="preserve"> </v>
      </c>
      <c r="AO104" s="278" t="str">
        <f t="shared" si="274"/>
        <v xml:space="preserve"> </v>
      </c>
      <c r="AP104" s="278" t="str">
        <f t="shared" si="275"/>
        <v xml:space="preserve"> </v>
      </c>
      <c r="AQ104" s="278" t="str">
        <f t="shared" si="276"/>
        <v xml:space="preserve"> </v>
      </c>
      <c r="AR104" s="278" t="str">
        <f t="shared" si="277"/>
        <v xml:space="preserve"> </v>
      </c>
      <c r="AS104" s="278" t="str">
        <f t="shared" si="278"/>
        <v xml:space="preserve"> </v>
      </c>
      <c r="AT104" s="278" t="str">
        <f t="shared" si="279"/>
        <v xml:space="preserve"> </v>
      </c>
      <c r="AU104" s="278" t="str">
        <f t="shared" si="280"/>
        <v xml:space="preserve"> </v>
      </c>
      <c r="AV104" s="277" t="str">
        <f t="shared" si="281"/>
        <v xml:space="preserve"> </v>
      </c>
      <c r="AW104" s="277" t="str">
        <f t="shared" si="282"/>
        <v xml:space="preserve"> </v>
      </c>
      <c r="AX104" s="277" t="str">
        <f>IF(SUM(I104:T104)&lt;90," ",CO104*AH104*stab.data!$U$20/13/2)</f>
        <v xml:space="preserve"> </v>
      </c>
      <c r="AY104" s="277" t="str">
        <f>IF(SUM(I104:T104)&lt;90," ",CQ104*AH104*stab.data!$U$11/13)</f>
        <v xml:space="preserve"> </v>
      </c>
      <c r="AZ104" s="277" t="str">
        <f t="shared" si="283"/>
        <v xml:space="preserve"> </v>
      </c>
      <c r="BA104" s="279" t="str">
        <f t="shared" si="284"/>
        <v xml:space="preserve"> </v>
      </c>
      <c r="BB104" s="280" t="str">
        <f>IF(SUM(I104:T104)&lt;90," ",EXP('eq. coef.'!$C$104+'eq. coef.'!$C$105*'Amp-TB2 calc'!AJ104+'eq. coef.'!$C$106*'Amp-TB2 calc'!AK104+'eq. coef.'!$C$107*'Amp-TB2 calc'!AL104+'eq. coef.'!$C$108*'Amp-TB2 calc'!AN104+'eq. coef.'!$C$109*'Amp-TB2 calc'!AP104+'eq. coef.'!$C$110*'Amp-TB2 calc'!AQ104+'eq. coef.'!$C$111*'Amp-TB2 calc'!AR104+'eq. coef.'!$C$112*'Amp-TB2 calc'!AS104))</f>
        <v xml:space="preserve"> </v>
      </c>
      <c r="BC104" s="281" t="str">
        <f>IF(SUM(I104:T104)&lt;90," ",EXP('eq. coef.'!$C$176+'eq. coef.'!$C$177*'Amp-TB2 calc'!AJ104+'eq. coef.'!$C$178*'Amp-TB2 calc'!AK104+'eq. coef.'!$C$179*'Amp-TB2 calc'!AL104+'eq. coef.'!$C$180*'Amp-TB2 calc'!AN104+'eq. coef.'!$C$181*'Amp-TB2 calc'!AP104+'eq. coef.'!$C$182*'Amp-TB2 calc'!AQ104+'eq. coef.'!$C$183*'Amp-TB2 calc'!AR104+'eq. coef.'!$C$184*'Amp-TB2 calc'!AS104))</f>
        <v xml:space="preserve"> </v>
      </c>
      <c r="BD104" s="281" t="str">
        <f>IF(SUM(I104:T104)&lt;90," ",('eq. coef.'!$C$234+'eq. coef.'!$C$235*'Amp-TB2 calc'!AJ104+'eq. coef.'!$C$236*'Amp-TB2 calc'!AK104+'eq. coef.'!$C$237*'Amp-TB2 calc'!AL104+'eq. coef.'!$C$238*'Amp-TB2 calc'!AN104+'eq. coef.'!$C$239*'Amp-TB2 calc'!AP104+'eq. coef.'!$C$240*'Amp-TB2 calc'!AQ104+'eq. coef.'!$C$241*'Amp-TB2 calc'!AR104+'eq. coef.'!$C$242*'Amp-TB2 calc'!AS104))</f>
        <v xml:space="preserve"> </v>
      </c>
      <c r="BE104" s="281" t="str">
        <f>IF(SUM(I104:T104)&lt;90," ",('eq. coef.'!$C$270+'eq. coef.'!$C$271*'Amp-TB2 calc'!AJ104+'eq. coef.'!$C$272*'Amp-TB2 calc'!AK104+'eq. coef.'!$C$273*'Amp-TB2 calc'!AL104+'eq. coef.'!$C$274*'Amp-TB2 calc'!AN104+'eq. coef.'!$C$275*'Amp-TB2 calc'!AP104+'eq. coef.'!$C$276*'Amp-TB2 calc'!AQ104+'eq. coef.'!$C$277*'Amp-TB2 calc'!AR104+'eq. coef.'!$C$278*'Amp-TB2 calc'!AS104))</f>
        <v xml:space="preserve"> </v>
      </c>
      <c r="BF104" s="281" t="str">
        <f>IF(SUM(I104:T104)&lt;90," ",EXP('eq. coef.'!$C$328+'eq. coef.'!$C$329*'Amp-TB2 calc'!AJ104+'eq. coef.'!$C$330*'Amp-TB2 calc'!AK104+'eq. coef.'!$C$331*'Amp-TB2 calc'!AL104+'eq. coef.'!$C$332*'Amp-TB2 calc'!AN104+'eq. coef.'!$C$333*'Amp-TB2 calc'!AP104+'eq. coef.'!$C$334*'Amp-TB2 calc'!AQ104+'eq. coef.'!$C$335*'Amp-TB2 calc'!AR104+'eq. coef.'!$C$336*'Amp-TB2 calc'!AS104))</f>
        <v xml:space="preserve"> </v>
      </c>
      <c r="BG104" s="282" t="str">
        <f t="shared" si="236"/>
        <v xml:space="preserve"> </v>
      </c>
      <c r="BH104" s="385" t="str">
        <f t="shared" si="263"/>
        <v xml:space="preserve"> </v>
      </c>
      <c r="BI104" s="385" t="str">
        <f t="shared" si="264"/>
        <v xml:space="preserve"> </v>
      </c>
      <c r="BJ104" s="281" t="str">
        <f t="shared" si="237"/>
        <v xml:space="preserve"> </v>
      </c>
      <c r="BK104" s="283" t="str">
        <f t="shared" si="285"/>
        <v xml:space="preserve"> </v>
      </c>
      <c r="BL104" s="281" t="str">
        <f t="shared" si="286"/>
        <v xml:space="preserve"> </v>
      </c>
      <c r="BM104" s="284" t="str">
        <f t="shared" si="238"/>
        <v xml:space="preserve"> </v>
      </c>
      <c r="BN104" s="285" t="str">
        <f>IF(SUM(I104:T104)&lt;90," ",'eq. coef.'!$C$360+'eq. coef.'!$C$361*'Amp-TB2 calc'!AJ104+'eq. coef.'!$C$362*'Amp-TB2 calc'!AK104+'eq. coef.'!$C$363*'Amp-TB2 calc'!AL104+'eq. coef.'!$C$364*'Amp-TB2 calc'!AN104+'eq. coef.'!$C$365*'Amp-TB2 calc'!AP104+'eq. coef.'!$C$366*'Amp-TB2 calc'!AQ104+'eq. coef.'!$C$367*'Amp-TB2 calc'!AR104+'eq. coef.'!$C$368*'Amp-TB2 calc'!AS104+'eq. coef.'!$C$369*LN(BQ104))</f>
        <v xml:space="preserve"> </v>
      </c>
      <c r="BO104" s="286" t="str">
        <f t="shared" si="287"/>
        <v xml:space="preserve"> </v>
      </c>
      <c r="BP104" s="333" t="str">
        <f t="shared" si="239"/>
        <v xml:space="preserve"> </v>
      </c>
      <c r="BQ104" s="287" t="str">
        <f t="shared" si="288"/>
        <v xml:space="preserve"> </v>
      </c>
      <c r="BR104" s="281" t="str">
        <f t="shared" si="240"/>
        <v xml:space="preserve"> </v>
      </c>
      <c r="BS104" s="283"/>
      <c r="BT104" s="283">
        <f t="shared" si="289"/>
        <v>0</v>
      </c>
      <c r="BU104" s="283">
        <f t="shared" si="290"/>
        <v>0</v>
      </c>
      <c r="BV104" s="281" t="str">
        <f t="shared" si="241"/>
        <v xml:space="preserve"> </v>
      </c>
      <c r="BW104" s="288"/>
      <c r="BX104" s="289" t="str">
        <f>IF(SUM(I104:T104)&lt;90," ",'eq. coef.'!$B$1128*'Amp-TB2 calc'!CH104+'eq. coef.'!$B$1129*'Amp-TB2 calc'!CL104+'eq. coef.'!$B$1130*'Amp-TB2 calc'!CM104+'eq. coef.'!$B$1131*'Amp-TB2 calc'!CO104+'eq. coef.'!$B$1132*'Amp-TB2 calc'!CP104+'eq. coef.'!$B$1133*'Amp-TB2 calc'!CQ104+'eq. coef.'!$B$1134*'Amp-TB2 calc'!CR104+'eq. coef.'!$B$1135*'Amp-TB2 calc'!CU104+'eq. coef.'!$B$1135*'Amp-TB2 calc'!CY104+'eq. coef.'!$B$1137*'Amp-TB2 calc'!CZ104)</f>
        <v xml:space="preserve"> </v>
      </c>
      <c r="BY104" s="290" t="str">
        <f t="shared" si="291"/>
        <v xml:space="preserve"> </v>
      </c>
      <c r="BZ104" s="291"/>
      <c r="CA104" s="290" t="str">
        <f t="shared" si="242"/>
        <v xml:space="preserve"> </v>
      </c>
      <c r="CB104" s="289" t="str">
        <f>IF(SUM(I104:T104)&lt;90," ",EXP('eq. coef.'!$C$396+'eq. coef.'!$C$397*'Amp-TB2 calc'!AJ104+'eq. coef.'!$C$398*'Amp-TB2 calc'!AK104+'eq. coef.'!$C$399*'Amp-TB2 calc'!AL104+'eq. coef.'!$C$400*'Amp-TB2 calc'!AN104+'eq. coef.'!$C$401*'Amp-TB2 calc'!AP104+'eq. coef.'!$C$402*'Amp-TB2 calc'!AQ104+'eq. coef.'!$C$403*'Amp-TB2 calc'!AR104+'eq. coef.'!$C$404*'Amp-TB2 calc'!AS104+'eq. coef.'!$C$405*LN('Amp-TB2 calc'!BQ104)))</f>
        <v xml:space="preserve"> </v>
      </c>
      <c r="CC104" s="283" t="str">
        <f t="shared" si="243"/>
        <v xml:space="preserve"> </v>
      </c>
      <c r="CD104" s="283"/>
      <c r="CE104" s="282" t="str">
        <f t="shared" si="244"/>
        <v xml:space="preserve"> </v>
      </c>
      <c r="CF104" s="282" t="str">
        <f t="shared" si="245"/>
        <v xml:space="preserve"> </v>
      </c>
      <c r="CG104" s="278" t="str">
        <f t="shared" si="292"/>
        <v xml:space="preserve"> </v>
      </c>
      <c r="CH104" s="278" t="str">
        <f t="shared" si="293"/>
        <v xml:space="preserve"> </v>
      </c>
      <c r="CI104" s="278" t="str">
        <f t="shared" si="246"/>
        <v xml:space="preserve"> </v>
      </c>
      <c r="CJ104" s="278" t="str">
        <f t="shared" si="247"/>
        <v xml:space="preserve"> </v>
      </c>
      <c r="CK104" s="278"/>
      <c r="CL104" s="278" t="str">
        <f t="shared" si="248"/>
        <v xml:space="preserve"> </v>
      </c>
      <c r="CM104" s="278" t="str">
        <f t="shared" si="249"/>
        <v xml:space="preserve"> </v>
      </c>
      <c r="CN104" s="278" t="str">
        <f t="shared" si="294"/>
        <v xml:space="preserve"> </v>
      </c>
      <c r="CO104" s="278" t="str">
        <f t="shared" si="250"/>
        <v xml:space="preserve"> </v>
      </c>
      <c r="CP104" s="278" t="str">
        <f t="shared" si="295"/>
        <v xml:space="preserve"> </v>
      </c>
      <c r="CQ104" s="278" t="str">
        <f t="shared" si="251"/>
        <v xml:space="preserve"> </v>
      </c>
      <c r="CR104" s="278" t="str">
        <f t="shared" si="296"/>
        <v xml:space="preserve"> </v>
      </c>
      <c r="CS104" s="278" t="str">
        <f t="shared" si="252"/>
        <v xml:space="preserve"> </v>
      </c>
      <c r="CT104" s="278"/>
      <c r="CU104" s="278" t="str">
        <f t="shared" si="297"/>
        <v xml:space="preserve"> </v>
      </c>
      <c r="CV104" s="278" t="str">
        <f t="shared" si="253"/>
        <v xml:space="preserve"> </v>
      </c>
      <c r="CW104" s="278" t="str">
        <f t="shared" si="254"/>
        <v xml:space="preserve"> </v>
      </c>
      <c r="CX104" s="278"/>
      <c r="CY104" s="278" t="str">
        <f t="shared" si="255"/>
        <v xml:space="preserve"> </v>
      </c>
      <c r="CZ104" s="278" t="str">
        <f t="shared" si="298"/>
        <v xml:space="preserve"> </v>
      </c>
      <c r="DA104" s="278" t="str">
        <f t="shared" si="256"/>
        <v xml:space="preserve"> </v>
      </c>
      <c r="DB104" s="278"/>
      <c r="DC104" s="278" t="str">
        <f t="shared" si="257"/>
        <v xml:space="preserve"> </v>
      </c>
      <c r="DD104" s="278" t="str">
        <f t="shared" si="299"/>
        <v xml:space="preserve"> </v>
      </c>
      <c r="DE104" s="278" t="str">
        <f t="shared" si="300"/>
        <v xml:space="preserve"> </v>
      </c>
      <c r="DF104" s="278" t="str">
        <f t="shared" si="258"/>
        <v xml:space="preserve"> </v>
      </c>
      <c r="DG104" s="283" t="str">
        <f t="shared" si="265"/>
        <v xml:space="preserve"> </v>
      </c>
      <c r="DH104" s="283"/>
      <c r="DI104" s="277" t="str">
        <f t="shared" si="259"/>
        <v xml:space="preserve"> </v>
      </c>
      <c r="DJ104" s="277" t="str">
        <f t="shared" si="260"/>
        <v xml:space="preserve"> </v>
      </c>
      <c r="DK104" s="277" t="str">
        <f t="shared" si="261"/>
        <v xml:space="preserve"> </v>
      </c>
      <c r="DL104" s="278" t="str">
        <f t="shared" si="262"/>
        <v xml:space="preserve"> </v>
      </c>
    </row>
    <row r="105" spans="9:116" x14ac:dyDescent="0.25">
      <c r="I105" s="234"/>
      <c r="J105" s="141"/>
      <c r="K105" s="141"/>
      <c r="L105" s="141"/>
      <c r="M105" s="141"/>
      <c r="N105" s="141"/>
      <c r="O105" s="141"/>
      <c r="P105" s="141"/>
      <c r="Q105" s="141"/>
      <c r="R105" s="141"/>
      <c r="S105" s="141"/>
      <c r="T105" s="141"/>
      <c r="U105" s="276" t="str">
        <f t="shared" si="266"/>
        <v xml:space="preserve"> </v>
      </c>
      <c r="V105" s="277" t="str">
        <f>IF(SUM(I105:T105)&lt;90," ",I105/stab.data!$U$7)</f>
        <v xml:space="preserve"> </v>
      </c>
      <c r="W105" s="277" t="str">
        <f>IF(SUM(I105:T105)&lt;90," ",J105/stab.data!$U$8)</f>
        <v xml:space="preserve"> </v>
      </c>
      <c r="X105" s="277" t="str">
        <f>IF(SUM(I105:T105)&lt;90," ",K105*2/stab.data!$U$9)</f>
        <v xml:space="preserve"> </v>
      </c>
      <c r="Y105" s="277" t="str">
        <f>IF(SUM(I105:T105)&lt;90," ",L105*2/stab.data!$U$10)</f>
        <v xml:space="preserve"> </v>
      </c>
      <c r="Z105" s="277" t="str">
        <f>IF(SUM(I105:T105)&lt;90," ",M105/stab.data!$U$11)</f>
        <v xml:space="preserve"> </v>
      </c>
      <c r="AA105" s="277" t="str">
        <f>IF(SUM(I105:T105)&lt;90," ",N105/stab.data!$U$12)</f>
        <v xml:space="preserve"> </v>
      </c>
      <c r="AB105" s="277" t="str">
        <f>IF(SUM(I105:T105)&lt;90," ",O105/stab.data!$U$13)</f>
        <v xml:space="preserve"> </v>
      </c>
      <c r="AC105" s="277" t="str">
        <f>IF(SUM(I105:T105)&lt;90," ",P105/stab.data!$U$14)</f>
        <v xml:space="preserve"> </v>
      </c>
      <c r="AD105" s="277" t="str">
        <f>IF(SUM(I105:T105)&lt;90," ",Q105*2/stab.data!$U$15)</f>
        <v xml:space="preserve"> </v>
      </c>
      <c r="AE105" s="277" t="str">
        <f>IF(SUM(I105:T105)&lt;90," ",R105*2/stab.data!$U$16)</f>
        <v xml:space="preserve"> </v>
      </c>
      <c r="AF105" s="277" t="str">
        <f>IF(SUM(I105:T105)&lt;90," ",S105/stab.data!$U$17)</f>
        <v xml:space="preserve"> </v>
      </c>
      <c r="AG105" s="277" t="str">
        <f>IF(SUM(I105:T105)&lt;90," ",T105/stab.data!$U$18)</f>
        <v xml:space="preserve"> </v>
      </c>
      <c r="AH105" s="277" t="str">
        <f t="shared" si="267"/>
        <v xml:space="preserve"> </v>
      </c>
      <c r="AI105" s="277" t="str">
        <f t="shared" si="268"/>
        <v xml:space="preserve"> </v>
      </c>
      <c r="AJ105" s="278" t="str">
        <f t="shared" si="269"/>
        <v xml:space="preserve"> </v>
      </c>
      <c r="AK105" s="278" t="str">
        <f t="shared" si="270"/>
        <v xml:space="preserve"> </v>
      </c>
      <c r="AL105" s="278" t="str">
        <f t="shared" si="271"/>
        <v xml:space="preserve"> </v>
      </c>
      <c r="AM105" s="278" t="str">
        <f t="shared" si="272"/>
        <v xml:space="preserve"> </v>
      </c>
      <c r="AN105" s="278" t="str">
        <f t="shared" si="273"/>
        <v xml:space="preserve"> </v>
      </c>
      <c r="AO105" s="278" t="str">
        <f t="shared" si="274"/>
        <v xml:space="preserve"> </v>
      </c>
      <c r="AP105" s="278" t="str">
        <f t="shared" si="275"/>
        <v xml:space="preserve"> </v>
      </c>
      <c r="AQ105" s="278" t="str">
        <f t="shared" si="276"/>
        <v xml:space="preserve"> </v>
      </c>
      <c r="AR105" s="278" t="str">
        <f t="shared" si="277"/>
        <v xml:space="preserve"> </v>
      </c>
      <c r="AS105" s="278" t="str">
        <f t="shared" si="278"/>
        <v xml:space="preserve"> </v>
      </c>
      <c r="AT105" s="278" t="str">
        <f t="shared" si="279"/>
        <v xml:space="preserve"> </v>
      </c>
      <c r="AU105" s="278" t="str">
        <f t="shared" si="280"/>
        <v xml:space="preserve"> </v>
      </c>
      <c r="AV105" s="277" t="str">
        <f t="shared" si="281"/>
        <v xml:space="preserve"> </v>
      </c>
      <c r="AW105" s="277" t="str">
        <f t="shared" si="282"/>
        <v xml:space="preserve"> </v>
      </c>
      <c r="AX105" s="277" t="str">
        <f>IF(SUM(I105:T105)&lt;90," ",CO105*AH105*stab.data!$U$20/13/2)</f>
        <v xml:space="preserve"> </v>
      </c>
      <c r="AY105" s="277" t="str">
        <f>IF(SUM(I105:T105)&lt;90," ",CQ105*AH105*stab.data!$U$11/13)</f>
        <v xml:space="preserve"> </v>
      </c>
      <c r="AZ105" s="277" t="str">
        <f t="shared" si="283"/>
        <v xml:space="preserve"> </v>
      </c>
      <c r="BA105" s="279" t="str">
        <f t="shared" si="284"/>
        <v xml:space="preserve"> </v>
      </c>
      <c r="BB105" s="280" t="str">
        <f>IF(SUM(I105:T105)&lt;90," ",EXP('eq. coef.'!$C$104+'eq. coef.'!$C$105*'Amp-TB2 calc'!AJ105+'eq. coef.'!$C$106*'Amp-TB2 calc'!AK105+'eq. coef.'!$C$107*'Amp-TB2 calc'!AL105+'eq. coef.'!$C$108*'Amp-TB2 calc'!AN105+'eq. coef.'!$C$109*'Amp-TB2 calc'!AP105+'eq. coef.'!$C$110*'Amp-TB2 calc'!AQ105+'eq. coef.'!$C$111*'Amp-TB2 calc'!AR105+'eq. coef.'!$C$112*'Amp-TB2 calc'!AS105))</f>
        <v xml:space="preserve"> </v>
      </c>
      <c r="BC105" s="281" t="str">
        <f>IF(SUM(I105:T105)&lt;90," ",EXP('eq. coef.'!$C$176+'eq. coef.'!$C$177*'Amp-TB2 calc'!AJ105+'eq. coef.'!$C$178*'Amp-TB2 calc'!AK105+'eq. coef.'!$C$179*'Amp-TB2 calc'!AL105+'eq. coef.'!$C$180*'Amp-TB2 calc'!AN105+'eq. coef.'!$C$181*'Amp-TB2 calc'!AP105+'eq. coef.'!$C$182*'Amp-TB2 calc'!AQ105+'eq. coef.'!$C$183*'Amp-TB2 calc'!AR105+'eq. coef.'!$C$184*'Amp-TB2 calc'!AS105))</f>
        <v xml:space="preserve"> </v>
      </c>
      <c r="BD105" s="281" t="str">
        <f>IF(SUM(I105:T105)&lt;90," ",('eq. coef.'!$C$234+'eq. coef.'!$C$235*'Amp-TB2 calc'!AJ105+'eq. coef.'!$C$236*'Amp-TB2 calc'!AK105+'eq. coef.'!$C$237*'Amp-TB2 calc'!AL105+'eq. coef.'!$C$238*'Amp-TB2 calc'!AN105+'eq. coef.'!$C$239*'Amp-TB2 calc'!AP105+'eq. coef.'!$C$240*'Amp-TB2 calc'!AQ105+'eq. coef.'!$C$241*'Amp-TB2 calc'!AR105+'eq. coef.'!$C$242*'Amp-TB2 calc'!AS105))</f>
        <v xml:space="preserve"> </v>
      </c>
      <c r="BE105" s="281" t="str">
        <f>IF(SUM(I105:T105)&lt;90," ",('eq. coef.'!$C$270+'eq. coef.'!$C$271*'Amp-TB2 calc'!AJ105+'eq. coef.'!$C$272*'Amp-TB2 calc'!AK105+'eq. coef.'!$C$273*'Amp-TB2 calc'!AL105+'eq. coef.'!$C$274*'Amp-TB2 calc'!AN105+'eq. coef.'!$C$275*'Amp-TB2 calc'!AP105+'eq. coef.'!$C$276*'Amp-TB2 calc'!AQ105+'eq. coef.'!$C$277*'Amp-TB2 calc'!AR105+'eq. coef.'!$C$278*'Amp-TB2 calc'!AS105))</f>
        <v xml:space="preserve"> </v>
      </c>
      <c r="BF105" s="281" t="str">
        <f>IF(SUM(I105:T105)&lt;90," ",EXP('eq. coef.'!$C$328+'eq. coef.'!$C$329*'Amp-TB2 calc'!AJ105+'eq. coef.'!$C$330*'Amp-TB2 calc'!AK105+'eq. coef.'!$C$331*'Amp-TB2 calc'!AL105+'eq. coef.'!$C$332*'Amp-TB2 calc'!AN105+'eq. coef.'!$C$333*'Amp-TB2 calc'!AP105+'eq. coef.'!$C$334*'Amp-TB2 calc'!AQ105+'eq. coef.'!$C$335*'Amp-TB2 calc'!AR105+'eq. coef.'!$C$336*'Amp-TB2 calc'!AS105))</f>
        <v xml:space="preserve"> </v>
      </c>
      <c r="BG105" s="282" t="str">
        <f t="shared" si="236"/>
        <v xml:space="preserve"> </v>
      </c>
      <c r="BH105" s="385" t="str">
        <f t="shared" si="263"/>
        <v xml:space="preserve"> </v>
      </c>
      <c r="BI105" s="385" t="str">
        <f t="shared" si="264"/>
        <v xml:space="preserve"> </v>
      </c>
      <c r="BJ105" s="281" t="str">
        <f t="shared" si="237"/>
        <v xml:space="preserve"> </v>
      </c>
      <c r="BK105" s="283" t="str">
        <f t="shared" si="285"/>
        <v xml:space="preserve"> </v>
      </c>
      <c r="BL105" s="281" t="str">
        <f t="shared" si="286"/>
        <v xml:space="preserve"> </v>
      </c>
      <c r="BM105" s="284" t="str">
        <f t="shared" si="238"/>
        <v xml:space="preserve"> </v>
      </c>
      <c r="BN105" s="285" t="str">
        <f>IF(SUM(I105:T105)&lt;90," ",'eq. coef.'!$C$360+'eq. coef.'!$C$361*'Amp-TB2 calc'!AJ105+'eq. coef.'!$C$362*'Amp-TB2 calc'!AK105+'eq. coef.'!$C$363*'Amp-TB2 calc'!AL105+'eq. coef.'!$C$364*'Amp-TB2 calc'!AN105+'eq. coef.'!$C$365*'Amp-TB2 calc'!AP105+'eq. coef.'!$C$366*'Amp-TB2 calc'!AQ105+'eq. coef.'!$C$367*'Amp-TB2 calc'!AR105+'eq. coef.'!$C$368*'Amp-TB2 calc'!AS105+'eq. coef.'!$C$369*LN(BQ105))</f>
        <v xml:space="preserve"> </v>
      </c>
      <c r="BO105" s="286" t="str">
        <f t="shared" si="287"/>
        <v xml:space="preserve"> </v>
      </c>
      <c r="BP105" s="333" t="str">
        <f t="shared" si="239"/>
        <v xml:space="preserve"> </v>
      </c>
      <c r="BQ105" s="287" t="str">
        <f t="shared" si="288"/>
        <v xml:space="preserve"> </v>
      </c>
      <c r="BR105" s="281" t="str">
        <f t="shared" si="240"/>
        <v xml:space="preserve"> </v>
      </c>
      <c r="BS105" s="283"/>
      <c r="BT105" s="283">
        <f t="shared" si="289"/>
        <v>0</v>
      </c>
      <c r="BU105" s="283">
        <f t="shared" si="290"/>
        <v>0</v>
      </c>
      <c r="BV105" s="281" t="str">
        <f t="shared" si="241"/>
        <v xml:space="preserve"> </v>
      </c>
      <c r="BW105" s="288"/>
      <c r="BX105" s="289" t="str">
        <f>IF(SUM(I105:T105)&lt;90," ",'eq. coef.'!$B$1128*'Amp-TB2 calc'!CH105+'eq. coef.'!$B$1129*'Amp-TB2 calc'!CL105+'eq. coef.'!$B$1130*'Amp-TB2 calc'!CM105+'eq. coef.'!$B$1131*'Amp-TB2 calc'!CO105+'eq. coef.'!$B$1132*'Amp-TB2 calc'!CP105+'eq. coef.'!$B$1133*'Amp-TB2 calc'!CQ105+'eq. coef.'!$B$1134*'Amp-TB2 calc'!CR105+'eq. coef.'!$B$1135*'Amp-TB2 calc'!CU105+'eq. coef.'!$B$1135*'Amp-TB2 calc'!CY105+'eq. coef.'!$B$1137*'Amp-TB2 calc'!CZ105)</f>
        <v xml:space="preserve"> </v>
      </c>
      <c r="BY105" s="290" t="str">
        <f t="shared" si="291"/>
        <v xml:space="preserve"> </v>
      </c>
      <c r="BZ105" s="291"/>
      <c r="CA105" s="290" t="str">
        <f t="shared" si="242"/>
        <v xml:space="preserve"> </v>
      </c>
      <c r="CB105" s="289" t="str">
        <f>IF(SUM(I105:T105)&lt;90," ",EXP('eq. coef.'!$C$396+'eq. coef.'!$C$397*'Amp-TB2 calc'!AJ105+'eq. coef.'!$C$398*'Amp-TB2 calc'!AK105+'eq. coef.'!$C$399*'Amp-TB2 calc'!AL105+'eq. coef.'!$C$400*'Amp-TB2 calc'!AN105+'eq. coef.'!$C$401*'Amp-TB2 calc'!AP105+'eq. coef.'!$C$402*'Amp-TB2 calc'!AQ105+'eq. coef.'!$C$403*'Amp-TB2 calc'!AR105+'eq. coef.'!$C$404*'Amp-TB2 calc'!AS105+'eq. coef.'!$C$405*LN('Amp-TB2 calc'!BQ105)))</f>
        <v xml:space="preserve"> </v>
      </c>
      <c r="CC105" s="283" t="str">
        <f t="shared" si="243"/>
        <v xml:space="preserve"> </v>
      </c>
      <c r="CD105" s="283"/>
      <c r="CE105" s="282" t="str">
        <f t="shared" si="244"/>
        <v xml:space="preserve"> </v>
      </c>
      <c r="CF105" s="282" t="str">
        <f t="shared" si="245"/>
        <v xml:space="preserve"> </v>
      </c>
      <c r="CG105" s="278" t="str">
        <f t="shared" si="292"/>
        <v xml:space="preserve"> </v>
      </c>
      <c r="CH105" s="278" t="str">
        <f t="shared" si="293"/>
        <v xml:space="preserve"> </v>
      </c>
      <c r="CI105" s="278" t="str">
        <f t="shared" si="246"/>
        <v xml:space="preserve"> </v>
      </c>
      <c r="CJ105" s="278" t="str">
        <f t="shared" si="247"/>
        <v xml:space="preserve"> </v>
      </c>
      <c r="CK105" s="278"/>
      <c r="CL105" s="278" t="str">
        <f t="shared" si="248"/>
        <v xml:space="preserve"> </v>
      </c>
      <c r="CM105" s="278" t="str">
        <f t="shared" si="249"/>
        <v xml:space="preserve"> </v>
      </c>
      <c r="CN105" s="278" t="str">
        <f t="shared" si="294"/>
        <v xml:space="preserve"> </v>
      </c>
      <c r="CO105" s="278" t="str">
        <f t="shared" si="250"/>
        <v xml:space="preserve"> </v>
      </c>
      <c r="CP105" s="278" t="str">
        <f t="shared" si="295"/>
        <v xml:space="preserve"> </v>
      </c>
      <c r="CQ105" s="278" t="str">
        <f t="shared" si="251"/>
        <v xml:space="preserve"> </v>
      </c>
      <c r="CR105" s="278" t="str">
        <f t="shared" si="296"/>
        <v xml:space="preserve"> </v>
      </c>
      <c r="CS105" s="278" t="str">
        <f t="shared" si="252"/>
        <v xml:space="preserve"> </v>
      </c>
      <c r="CT105" s="278"/>
      <c r="CU105" s="278" t="str">
        <f t="shared" si="297"/>
        <v xml:space="preserve"> </v>
      </c>
      <c r="CV105" s="278" t="str">
        <f t="shared" si="253"/>
        <v xml:space="preserve"> </v>
      </c>
      <c r="CW105" s="278" t="str">
        <f t="shared" si="254"/>
        <v xml:space="preserve"> </v>
      </c>
      <c r="CX105" s="278"/>
      <c r="CY105" s="278" t="str">
        <f t="shared" si="255"/>
        <v xml:space="preserve"> </v>
      </c>
      <c r="CZ105" s="278" t="str">
        <f t="shared" si="298"/>
        <v xml:space="preserve"> </v>
      </c>
      <c r="DA105" s="278" t="str">
        <f t="shared" si="256"/>
        <v xml:space="preserve"> </v>
      </c>
      <c r="DB105" s="278"/>
      <c r="DC105" s="278" t="str">
        <f t="shared" si="257"/>
        <v xml:space="preserve"> </v>
      </c>
      <c r="DD105" s="278" t="str">
        <f t="shared" si="299"/>
        <v xml:space="preserve"> </v>
      </c>
      <c r="DE105" s="278" t="str">
        <f t="shared" si="300"/>
        <v xml:space="preserve"> </v>
      </c>
      <c r="DF105" s="278" t="str">
        <f t="shared" si="258"/>
        <v xml:space="preserve"> </v>
      </c>
      <c r="DG105" s="283" t="str">
        <f t="shared" si="265"/>
        <v xml:space="preserve"> </v>
      </c>
      <c r="DH105" s="283"/>
      <c r="DI105" s="277" t="str">
        <f t="shared" si="259"/>
        <v xml:space="preserve"> </v>
      </c>
      <c r="DJ105" s="277" t="str">
        <f t="shared" si="260"/>
        <v xml:space="preserve"> </v>
      </c>
      <c r="DK105" s="277" t="str">
        <f t="shared" si="261"/>
        <v xml:space="preserve"> </v>
      </c>
      <c r="DL105" s="278" t="str">
        <f t="shared" si="262"/>
        <v xml:space="preserve"> </v>
      </c>
    </row>
    <row r="106" spans="9:116" x14ac:dyDescent="0.25">
      <c r="I106" s="234"/>
      <c r="J106" s="141"/>
      <c r="K106" s="141"/>
      <c r="L106" s="141"/>
      <c r="M106" s="141"/>
      <c r="N106" s="141"/>
      <c r="O106" s="141"/>
      <c r="P106" s="141"/>
      <c r="Q106" s="141"/>
      <c r="R106" s="141"/>
      <c r="S106" s="141"/>
      <c r="T106" s="141"/>
      <c r="U106" s="276" t="str">
        <f t="shared" si="266"/>
        <v xml:space="preserve"> </v>
      </c>
      <c r="V106" s="277" t="str">
        <f>IF(SUM(I106:T106)&lt;90," ",I106/stab.data!$U$7)</f>
        <v xml:space="preserve"> </v>
      </c>
      <c r="W106" s="277" t="str">
        <f>IF(SUM(I106:T106)&lt;90," ",J106/stab.data!$U$8)</f>
        <v xml:space="preserve"> </v>
      </c>
      <c r="X106" s="277" t="str">
        <f>IF(SUM(I106:T106)&lt;90," ",K106*2/stab.data!$U$9)</f>
        <v xml:space="preserve"> </v>
      </c>
      <c r="Y106" s="277" t="str">
        <f>IF(SUM(I106:T106)&lt;90," ",L106*2/stab.data!$U$10)</f>
        <v xml:space="preserve"> </v>
      </c>
      <c r="Z106" s="277" t="str">
        <f>IF(SUM(I106:T106)&lt;90," ",M106/stab.data!$U$11)</f>
        <v xml:space="preserve"> </v>
      </c>
      <c r="AA106" s="277" t="str">
        <f>IF(SUM(I106:T106)&lt;90," ",N106/stab.data!$U$12)</f>
        <v xml:space="preserve"> </v>
      </c>
      <c r="AB106" s="277" t="str">
        <f>IF(SUM(I106:T106)&lt;90," ",O106/stab.data!$U$13)</f>
        <v xml:space="preserve"> </v>
      </c>
      <c r="AC106" s="277" t="str">
        <f>IF(SUM(I106:T106)&lt;90," ",P106/stab.data!$U$14)</f>
        <v xml:space="preserve"> </v>
      </c>
      <c r="AD106" s="277" t="str">
        <f>IF(SUM(I106:T106)&lt;90," ",Q106*2/stab.data!$U$15)</f>
        <v xml:space="preserve"> </v>
      </c>
      <c r="AE106" s="277" t="str">
        <f>IF(SUM(I106:T106)&lt;90," ",R106*2/stab.data!$U$16)</f>
        <v xml:space="preserve"> </v>
      </c>
      <c r="AF106" s="277" t="str">
        <f>IF(SUM(I106:T106)&lt;90," ",S106/stab.data!$U$17)</f>
        <v xml:space="preserve"> </v>
      </c>
      <c r="AG106" s="277" t="str">
        <f>IF(SUM(I106:T106)&lt;90," ",T106/stab.data!$U$18)</f>
        <v xml:space="preserve"> </v>
      </c>
      <c r="AH106" s="277" t="str">
        <f t="shared" si="267"/>
        <v xml:space="preserve"> </v>
      </c>
      <c r="AI106" s="277" t="str">
        <f t="shared" si="268"/>
        <v xml:space="preserve"> </v>
      </c>
      <c r="AJ106" s="278" t="str">
        <f t="shared" si="269"/>
        <v xml:space="preserve"> </v>
      </c>
      <c r="AK106" s="278" t="str">
        <f t="shared" si="270"/>
        <v xml:space="preserve"> </v>
      </c>
      <c r="AL106" s="278" t="str">
        <f t="shared" si="271"/>
        <v xml:space="preserve"> </v>
      </c>
      <c r="AM106" s="278" t="str">
        <f t="shared" si="272"/>
        <v xml:space="preserve"> </v>
      </c>
      <c r="AN106" s="278" t="str">
        <f t="shared" si="273"/>
        <v xml:space="preserve"> </v>
      </c>
      <c r="AO106" s="278" t="str">
        <f t="shared" si="274"/>
        <v xml:space="preserve"> </v>
      </c>
      <c r="AP106" s="278" t="str">
        <f t="shared" si="275"/>
        <v xml:space="preserve"> </v>
      </c>
      <c r="AQ106" s="278" t="str">
        <f t="shared" si="276"/>
        <v xml:space="preserve"> </v>
      </c>
      <c r="AR106" s="278" t="str">
        <f t="shared" si="277"/>
        <v xml:space="preserve"> </v>
      </c>
      <c r="AS106" s="278" t="str">
        <f t="shared" si="278"/>
        <v xml:space="preserve"> </v>
      </c>
      <c r="AT106" s="278" t="str">
        <f t="shared" si="279"/>
        <v xml:space="preserve"> </v>
      </c>
      <c r="AU106" s="278" t="str">
        <f t="shared" si="280"/>
        <v xml:space="preserve"> </v>
      </c>
      <c r="AV106" s="277" t="str">
        <f t="shared" si="281"/>
        <v xml:space="preserve"> </v>
      </c>
      <c r="AW106" s="277" t="str">
        <f t="shared" si="282"/>
        <v xml:space="preserve"> </v>
      </c>
      <c r="AX106" s="277" t="str">
        <f>IF(SUM(I106:T106)&lt;90," ",CO106*AH106*stab.data!$U$20/13/2)</f>
        <v xml:space="preserve"> </v>
      </c>
      <c r="AY106" s="277" t="str">
        <f>IF(SUM(I106:T106)&lt;90," ",CQ106*AH106*stab.data!$U$11/13)</f>
        <v xml:space="preserve"> </v>
      </c>
      <c r="AZ106" s="277" t="str">
        <f t="shared" si="283"/>
        <v xml:space="preserve"> </v>
      </c>
      <c r="BA106" s="279" t="str">
        <f t="shared" si="284"/>
        <v xml:space="preserve"> </v>
      </c>
      <c r="BB106" s="280" t="str">
        <f>IF(SUM(I106:T106)&lt;90," ",EXP('eq. coef.'!$C$104+'eq. coef.'!$C$105*'Amp-TB2 calc'!AJ106+'eq. coef.'!$C$106*'Amp-TB2 calc'!AK106+'eq. coef.'!$C$107*'Amp-TB2 calc'!AL106+'eq. coef.'!$C$108*'Amp-TB2 calc'!AN106+'eq. coef.'!$C$109*'Amp-TB2 calc'!AP106+'eq. coef.'!$C$110*'Amp-TB2 calc'!AQ106+'eq. coef.'!$C$111*'Amp-TB2 calc'!AR106+'eq. coef.'!$C$112*'Amp-TB2 calc'!AS106))</f>
        <v xml:space="preserve"> </v>
      </c>
      <c r="BC106" s="281" t="str">
        <f>IF(SUM(I106:T106)&lt;90," ",EXP('eq. coef.'!$C$176+'eq. coef.'!$C$177*'Amp-TB2 calc'!AJ106+'eq. coef.'!$C$178*'Amp-TB2 calc'!AK106+'eq. coef.'!$C$179*'Amp-TB2 calc'!AL106+'eq. coef.'!$C$180*'Amp-TB2 calc'!AN106+'eq. coef.'!$C$181*'Amp-TB2 calc'!AP106+'eq. coef.'!$C$182*'Amp-TB2 calc'!AQ106+'eq. coef.'!$C$183*'Amp-TB2 calc'!AR106+'eq. coef.'!$C$184*'Amp-TB2 calc'!AS106))</f>
        <v xml:space="preserve"> </v>
      </c>
      <c r="BD106" s="281" t="str">
        <f>IF(SUM(I106:T106)&lt;90," ",('eq. coef.'!$C$234+'eq. coef.'!$C$235*'Amp-TB2 calc'!AJ106+'eq. coef.'!$C$236*'Amp-TB2 calc'!AK106+'eq. coef.'!$C$237*'Amp-TB2 calc'!AL106+'eq. coef.'!$C$238*'Amp-TB2 calc'!AN106+'eq. coef.'!$C$239*'Amp-TB2 calc'!AP106+'eq. coef.'!$C$240*'Amp-TB2 calc'!AQ106+'eq. coef.'!$C$241*'Amp-TB2 calc'!AR106+'eq. coef.'!$C$242*'Amp-TB2 calc'!AS106))</f>
        <v xml:space="preserve"> </v>
      </c>
      <c r="BE106" s="281" t="str">
        <f>IF(SUM(I106:T106)&lt;90," ",('eq. coef.'!$C$270+'eq. coef.'!$C$271*'Amp-TB2 calc'!AJ106+'eq. coef.'!$C$272*'Amp-TB2 calc'!AK106+'eq. coef.'!$C$273*'Amp-TB2 calc'!AL106+'eq. coef.'!$C$274*'Amp-TB2 calc'!AN106+'eq. coef.'!$C$275*'Amp-TB2 calc'!AP106+'eq. coef.'!$C$276*'Amp-TB2 calc'!AQ106+'eq. coef.'!$C$277*'Amp-TB2 calc'!AR106+'eq. coef.'!$C$278*'Amp-TB2 calc'!AS106))</f>
        <v xml:space="preserve"> </v>
      </c>
      <c r="BF106" s="281" t="str">
        <f>IF(SUM(I106:T106)&lt;90," ",EXP('eq. coef.'!$C$328+'eq. coef.'!$C$329*'Amp-TB2 calc'!AJ106+'eq. coef.'!$C$330*'Amp-TB2 calc'!AK106+'eq. coef.'!$C$331*'Amp-TB2 calc'!AL106+'eq. coef.'!$C$332*'Amp-TB2 calc'!AN106+'eq. coef.'!$C$333*'Amp-TB2 calc'!AP106+'eq. coef.'!$C$334*'Amp-TB2 calc'!AQ106+'eq. coef.'!$C$335*'Amp-TB2 calc'!AR106+'eq. coef.'!$C$336*'Amp-TB2 calc'!AS106))</f>
        <v xml:space="preserve"> </v>
      </c>
      <c r="BG106" s="282" t="str">
        <f t="shared" si="236"/>
        <v xml:space="preserve"> </v>
      </c>
      <c r="BH106" s="385" t="str">
        <f t="shared" si="263"/>
        <v xml:space="preserve"> </v>
      </c>
      <c r="BI106" s="385" t="str">
        <f t="shared" si="264"/>
        <v xml:space="preserve"> </v>
      </c>
      <c r="BJ106" s="281" t="str">
        <f t="shared" si="237"/>
        <v xml:space="preserve"> </v>
      </c>
      <c r="BK106" s="283" t="str">
        <f t="shared" si="285"/>
        <v xml:space="preserve"> </v>
      </c>
      <c r="BL106" s="281" t="str">
        <f t="shared" si="286"/>
        <v xml:space="preserve"> </v>
      </c>
      <c r="BM106" s="284" t="str">
        <f t="shared" si="238"/>
        <v xml:space="preserve"> </v>
      </c>
      <c r="BN106" s="285" t="str">
        <f>IF(SUM(I106:T106)&lt;90," ",'eq. coef.'!$C$360+'eq. coef.'!$C$361*'Amp-TB2 calc'!AJ106+'eq. coef.'!$C$362*'Amp-TB2 calc'!AK106+'eq. coef.'!$C$363*'Amp-TB2 calc'!AL106+'eq. coef.'!$C$364*'Amp-TB2 calc'!AN106+'eq. coef.'!$C$365*'Amp-TB2 calc'!AP106+'eq. coef.'!$C$366*'Amp-TB2 calc'!AQ106+'eq. coef.'!$C$367*'Amp-TB2 calc'!AR106+'eq. coef.'!$C$368*'Amp-TB2 calc'!AS106+'eq. coef.'!$C$369*LN(BQ106))</f>
        <v xml:space="preserve"> </v>
      </c>
      <c r="BO106" s="286" t="str">
        <f t="shared" si="287"/>
        <v xml:space="preserve"> </v>
      </c>
      <c r="BP106" s="333" t="str">
        <f t="shared" si="239"/>
        <v xml:space="preserve"> </v>
      </c>
      <c r="BQ106" s="287" t="str">
        <f t="shared" si="288"/>
        <v xml:space="preserve"> </v>
      </c>
      <c r="BR106" s="281" t="str">
        <f t="shared" si="240"/>
        <v xml:space="preserve"> </v>
      </c>
      <c r="BS106" s="283"/>
      <c r="BT106" s="283">
        <f t="shared" si="289"/>
        <v>0</v>
      </c>
      <c r="BU106" s="283">
        <f t="shared" si="290"/>
        <v>0</v>
      </c>
      <c r="BV106" s="281" t="str">
        <f t="shared" si="241"/>
        <v xml:space="preserve"> </v>
      </c>
      <c r="BW106" s="288"/>
      <c r="BX106" s="289" t="str">
        <f>IF(SUM(I106:T106)&lt;90," ",'eq. coef.'!$B$1128*'Amp-TB2 calc'!CH106+'eq. coef.'!$B$1129*'Amp-TB2 calc'!CL106+'eq. coef.'!$B$1130*'Amp-TB2 calc'!CM106+'eq. coef.'!$B$1131*'Amp-TB2 calc'!CO106+'eq. coef.'!$B$1132*'Amp-TB2 calc'!CP106+'eq. coef.'!$B$1133*'Amp-TB2 calc'!CQ106+'eq. coef.'!$B$1134*'Amp-TB2 calc'!CR106+'eq. coef.'!$B$1135*'Amp-TB2 calc'!CU106+'eq. coef.'!$B$1135*'Amp-TB2 calc'!CY106+'eq. coef.'!$B$1137*'Amp-TB2 calc'!CZ106)</f>
        <v xml:space="preserve"> </v>
      </c>
      <c r="BY106" s="290" t="str">
        <f t="shared" si="291"/>
        <v xml:space="preserve"> </v>
      </c>
      <c r="BZ106" s="291"/>
      <c r="CA106" s="290" t="str">
        <f t="shared" si="242"/>
        <v xml:space="preserve"> </v>
      </c>
      <c r="CB106" s="289" t="str">
        <f>IF(SUM(I106:T106)&lt;90," ",EXP('eq. coef.'!$C$396+'eq. coef.'!$C$397*'Amp-TB2 calc'!AJ106+'eq. coef.'!$C$398*'Amp-TB2 calc'!AK106+'eq. coef.'!$C$399*'Amp-TB2 calc'!AL106+'eq. coef.'!$C$400*'Amp-TB2 calc'!AN106+'eq. coef.'!$C$401*'Amp-TB2 calc'!AP106+'eq. coef.'!$C$402*'Amp-TB2 calc'!AQ106+'eq. coef.'!$C$403*'Amp-TB2 calc'!AR106+'eq. coef.'!$C$404*'Amp-TB2 calc'!AS106+'eq. coef.'!$C$405*LN('Amp-TB2 calc'!BQ106)))</f>
        <v xml:space="preserve"> </v>
      </c>
      <c r="CC106" s="283" t="str">
        <f t="shared" si="243"/>
        <v xml:space="preserve"> </v>
      </c>
      <c r="CD106" s="283"/>
      <c r="CE106" s="282" t="str">
        <f t="shared" si="244"/>
        <v xml:space="preserve"> </v>
      </c>
      <c r="CF106" s="282" t="str">
        <f t="shared" si="245"/>
        <v xml:space="preserve"> </v>
      </c>
      <c r="CG106" s="278" t="str">
        <f t="shared" si="292"/>
        <v xml:space="preserve"> </v>
      </c>
      <c r="CH106" s="278" t="str">
        <f t="shared" si="293"/>
        <v xml:space="preserve"> </v>
      </c>
      <c r="CI106" s="278" t="str">
        <f t="shared" si="246"/>
        <v xml:space="preserve"> </v>
      </c>
      <c r="CJ106" s="278" t="str">
        <f t="shared" si="247"/>
        <v xml:space="preserve"> </v>
      </c>
      <c r="CK106" s="278"/>
      <c r="CL106" s="278" t="str">
        <f t="shared" si="248"/>
        <v xml:space="preserve"> </v>
      </c>
      <c r="CM106" s="278" t="str">
        <f t="shared" si="249"/>
        <v xml:space="preserve"> </v>
      </c>
      <c r="CN106" s="278" t="str">
        <f t="shared" si="294"/>
        <v xml:space="preserve"> </v>
      </c>
      <c r="CO106" s="278" t="str">
        <f t="shared" si="250"/>
        <v xml:space="preserve"> </v>
      </c>
      <c r="CP106" s="278" t="str">
        <f t="shared" si="295"/>
        <v xml:space="preserve"> </v>
      </c>
      <c r="CQ106" s="278" t="str">
        <f t="shared" si="251"/>
        <v xml:space="preserve"> </v>
      </c>
      <c r="CR106" s="278" t="str">
        <f t="shared" si="296"/>
        <v xml:space="preserve"> </v>
      </c>
      <c r="CS106" s="278" t="str">
        <f t="shared" si="252"/>
        <v xml:space="preserve"> </v>
      </c>
      <c r="CT106" s="278"/>
      <c r="CU106" s="278" t="str">
        <f t="shared" si="297"/>
        <v xml:space="preserve"> </v>
      </c>
      <c r="CV106" s="278" t="str">
        <f t="shared" si="253"/>
        <v xml:space="preserve"> </v>
      </c>
      <c r="CW106" s="278" t="str">
        <f t="shared" si="254"/>
        <v xml:space="preserve"> </v>
      </c>
      <c r="CX106" s="278"/>
      <c r="CY106" s="278" t="str">
        <f t="shared" si="255"/>
        <v xml:space="preserve"> </v>
      </c>
      <c r="CZ106" s="278" t="str">
        <f t="shared" si="298"/>
        <v xml:space="preserve"> </v>
      </c>
      <c r="DA106" s="278" t="str">
        <f t="shared" si="256"/>
        <v xml:space="preserve"> </v>
      </c>
      <c r="DB106" s="278"/>
      <c r="DC106" s="278" t="str">
        <f t="shared" si="257"/>
        <v xml:space="preserve"> </v>
      </c>
      <c r="DD106" s="278" t="str">
        <f t="shared" si="299"/>
        <v xml:space="preserve"> </v>
      </c>
      <c r="DE106" s="278" t="str">
        <f t="shared" si="300"/>
        <v xml:space="preserve"> </v>
      </c>
      <c r="DF106" s="278" t="str">
        <f t="shared" si="258"/>
        <v xml:space="preserve"> </v>
      </c>
      <c r="DG106" s="283" t="str">
        <f t="shared" si="265"/>
        <v xml:space="preserve"> </v>
      </c>
      <c r="DH106" s="283"/>
      <c r="DI106" s="277" t="str">
        <f t="shared" si="259"/>
        <v xml:space="preserve"> </v>
      </c>
      <c r="DJ106" s="277" t="str">
        <f t="shared" si="260"/>
        <v xml:space="preserve"> </v>
      </c>
      <c r="DK106" s="277" t="str">
        <f t="shared" si="261"/>
        <v xml:space="preserve"> </v>
      </c>
      <c r="DL106" s="278" t="str">
        <f t="shared" si="262"/>
        <v xml:space="preserve"> </v>
      </c>
    </row>
    <row r="107" spans="9:116" x14ac:dyDescent="0.25">
      <c r="I107" s="234"/>
      <c r="J107" s="141"/>
      <c r="K107" s="141"/>
      <c r="L107" s="141"/>
      <c r="M107" s="141"/>
      <c r="N107" s="141"/>
      <c r="O107" s="141"/>
      <c r="P107" s="141"/>
      <c r="Q107" s="141"/>
      <c r="R107" s="141"/>
      <c r="S107" s="141"/>
      <c r="T107" s="141"/>
      <c r="U107" s="276" t="str">
        <f t="shared" si="266"/>
        <v xml:space="preserve"> </v>
      </c>
      <c r="V107" s="277" t="str">
        <f>IF(SUM(I107:T107)&lt;90," ",I107/stab.data!$U$7)</f>
        <v xml:space="preserve"> </v>
      </c>
      <c r="W107" s="277" t="str">
        <f>IF(SUM(I107:T107)&lt;90," ",J107/stab.data!$U$8)</f>
        <v xml:space="preserve"> </v>
      </c>
      <c r="X107" s="277" t="str">
        <f>IF(SUM(I107:T107)&lt;90," ",K107*2/stab.data!$U$9)</f>
        <v xml:space="preserve"> </v>
      </c>
      <c r="Y107" s="277" t="str">
        <f>IF(SUM(I107:T107)&lt;90," ",L107*2/stab.data!$U$10)</f>
        <v xml:space="preserve"> </v>
      </c>
      <c r="Z107" s="277" t="str">
        <f>IF(SUM(I107:T107)&lt;90," ",M107/stab.data!$U$11)</f>
        <v xml:space="preserve"> </v>
      </c>
      <c r="AA107" s="277" t="str">
        <f>IF(SUM(I107:T107)&lt;90," ",N107/stab.data!$U$12)</f>
        <v xml:space="preserve"> </v>
      </c>
      <c r="AB107" s="277" t="str">
        <f>IF(SUM(I107:T107)&lt;90," ",O107/stab.data!$U$13)</f>
        <v xml:space="preserve"> </v>
      </c>
      <c r="AC107" s="277" t="str">
        <f>IF(SUM(I107:T107)&lt;90," ",P107/stab.data!$U$14)</f>
        <v xml:space="preserve"> </v>
      </c>
      <c r="AD107" s="277" t="str">
        <f>IF(SUM(I107:T107)&lt;90," ",Q107*2/stab.data!$U$15)</f>
        <v xml:space="preserve"> </v>
      </c>
      <c r="AE107" s="277" t="str">
        <f>IF(SUM(I107:T107)&lt;90," ",R107*2/stab.data!$U$16)</f>
        <v xml:space="preserve"> </v>
      </c>
      <c r="AF107" s="277" t="str">
        <f>IF(SUM(I107:T107)&lt;90," ",S107/stab.data!$U$17)</f>
        <v xml:space="preserve"> </v>
      </c>
      <c r="AG107" s="277" t="str">
        <f>IF(SUM(I107:T107)&lt;90," ",T107/stab.data!$U$18)</f>
        <v xml:space="preserve"> </v>
      </c>
      <c r="AH107" s="277" t="str">
        <f t="shared" si="267"/>
        <v xml:space="preserve"> </v>
      </c>
      <c r="AI107" s="277" t="str">
        <f t="shared" si="268"/>
        <v xml:space="preserve"> </v>
      </c>
      <c r="AJ107" s="278" t="str">
        <f t="shared" si="269"/>
        <v xml:space="preserve"> </v>
      </c>
      <c r="AK107" s="278" t="str">
        <f t="shared" si="270"/>
        <v xml:space="preserve"> </v>
      </c>
      <c r="AL107" s="278" t="str">
        <f t="shared" si="271"/>
        <v xml:space="preserve"> </v>
      </c>
      <c r="AM107" s="278" t="str">
        <f t="shared" si="272"/>
        <v xml:space="preserve"> </v>
      </c>
      <c r="AN107" s="278" t="str">
        <f t="shared" si="273"/>
        <v xml:space="preserve"> </v>
      </c>
      <c r="AO107" s="278" t="str">
        <f t="shared" si="274"/>
        <v xml:space="preserve"> </v>
      </c>
      <c r="AP107" s="278" t="str">
        <f t="shared" si="275"/>
        <v xml:space="preserve"> </v>
      </c>
      <c r="AQ107" s="278" t="str">
        <f t="shared" si="276"/>
        <v xml:space="preserve"> </v>
      </c>
      <c r="AR107" s="278" t="str">
        <f t="shared" si="277"/>
        <v xml:space="preserve"> </v>
      </c>
      <c r="AS107" s="278" t="str">
        <f t="shared" si="278"/>
        <v xml:space="preserve"> </v>
      </c>
      <c r="AT107" s="278" t="str">
        <f t="shared" si="279"/>
        <v xml:space="preserve"> </v>
      </c>
      <c r="AU107" s="278" t="str">
        <f t="shared" si="280"/>
        <v xml:space="preserve"> </v>
      </c>
      <c r="AV107" s="277" t="str">
        <f t="shared" si="281"/>
        <v xml:space="preserve"> </v>
      </c>
      <c r="AW107" s="277" t="str">
        <f t="shared" si="282"/>
        <v xml:space="preserve"> </v>
      </c>
      <c r="AX107" s="277" t="str">
        <f>IF(SUM(I107:T107)&lt;90," ",CO107*AH107*stab.data!$U$20/13/2)</f>
        <v xml:space="preserve"> </v>
      </c>
      <c r="AY107" s="277" t="str">
        <f>IF(SUM(I107:T107)&lt;90," ",CQ107*AH107*stab.data!$U$11/13)</f>
        <v xml:space="preserve"> </v>
      </c>
      <c r="AZ107" s="277" t="str">
        <f t="shared" si="283"/>
        <v xml:space="preserve"> </v>
      </c>
      <c r="BA107" s="279" t="str">
        <f t="shared" si="284"/>
        <v xml:space="preserve"> </v>
      </c>
      <c r="BB107" s="280" t="str">
        <f>IF(SUM(I107:T107)&lt;90," ",EXP('eq. coef.'!$C$104+'eq. coef.'!$C$105*'Amp-TB2 calc'!AJ107+'eq. coef.'!$C$106*'Amp-TB2 calc'!AK107+'eq. coef.'!$C$107*'Amp-TB2 calc'!AL107+'eq. coef.'!$C$108*'Amp-TB2 calc'!AN107+'eq. coef.'!$C$109*'Amp-TB2 calc'!AP107+'eq. coef.'!$C$110*'Amp-TB2 calc'!AQ107+'eq. coef.'!$C$111*'Amp-TB2 calc'!AR107+'eq. coef.'!$C$112*'Amp-TB2 calc'!AS107))</f>
        <v xml:space="preserve"> </v>
      </c>
      <c r="BC107" s="281" t="str">
        <f>IF(SUM(I107:T107)&lt;90," ",EXP('eq. coef.'!$C$176+'eq. coef.'!$C$177*'Amp-TB2 calc'!AJ107+'eq. coef.'!$C$178*'Amp-TB2 calc'!AK107+'eq. coef.'!$C$179*'Amp-TB2 calc'!AL107+'eq. coef.'!$C$180*'Amp-TB2 calc'!AN107+'eq. coef.'!$C$181*'Amp-TB2 calc'!AP107+'eq. coef.'!$C$182*'Amp-TB2 calc'!AQ107+'eq. coef.'!$C$183*'Amp-TB2 calc'!AR107+'eq. coef.'!$C$184*'Amp-TB2 calc'!AS107))</f>
        <v xml:space="preserve"> </v>
      </c>
      <c r="BD107" s="281" t="str">
        <f>IF(SUM(I107:T107)&lt;90," ",('eq. coef.'!$C$234+'eq. coef.'!$C$235*'Amp-TB2 calc'!AJ107+'eq. coef.'!$C$236*'Amp-TB2 calc'!AK107+'eq. coef.'!$C$237*'Amp-TB2 calc'!AL107+'eq. coef.'!$C$238*'Amp-TB2 calc'!AN107+'eq. coef.'!$C$239*'Amp-TB2 calc'!AP107+'eq. coef.'!$C$240*'Amp-TB2 calc'!AQ107+'eq. coef.'!$C$241*'Amp-TB2 calc'!AR107+'eq. coef.'!$C$242*'Amp-TB2 calc'!AS107))</f>
        <v xml:space="preserve"> </v>
      </c>
      <c r="BE107" s="281" t="str">
        <f>IF(SUM(I107:T107)&lt;90," ",('eq. coef.'!$C$270+'eq. coef.'!$C$271*'Amp-TB2 calc'!AJ107+'eq. coef.'!$C$272*'Amp-TB2 calc'!AK107+'eq. coef.'!$C$273*'Amp-TB2 calc'!AL107+'eq. coef.'!$C$274*'Amp-TB2 calc'!AN107+'eq. coef.'!$C$275*'Amp-TB2 calc'!AP107+'eq. coef.'!$C$276*'Amp-TB2 calc'!AQ107+'eq. coef.'!$C$277*'Amp-TB2 calc'!AR107+'eq. coef.'!$C$278*'Amp-TB2 calc'!AS107))</f>
        <v xml:space="preserve"> </v>
      </c>
      <c r="BF107" s="281" t="str">
        <f>IF(SUM(I107:T107)&lt;90," ",EXP('eq. coef.'!$C$328+'eq. coef.'!$C$329*'Amp-TB2 calc'!AJ107+'eq. coef.'!$C$330*'Amp-TB2 calc'!AK107+'eq. coef.'!$C$331*'Amp-TB2 calc'!AL107+'eq. coef.'!$C$332*'Amp-TB2 calc'!AN107+'eq. coef.'!$C$333*'Amp-TB2 calc'!AP107+'eq. coef.'!$C$334*'Amp-TB2 calc'!AQ107+'eq. coef.'!$C$335*'Amp-TB2 calc'!AR107+'eq. coef.'!$C$336*'Amp-TB2 calc'!AS107))</f>
        <v xml:space="preserve"> </v>
      </c>
      <c r="BG107" s="282" t="str">
        <f t="shared" si="236"/>
        <v xml:space="preserve"> </v>
      </c>
      <c r="BH107" s="385" t="str">
        <f t="shared" si="263"/>
        <v xml:space="preserve"> </v>
      </c>
      <c r="BI107" s="385" t="str">
        <f t="shared" si="264"/>
        <v xml:space="preserve"> </v>
      </c>
      <c r="BJ107" s="281" t="str">
        <f t="shared" si="237"/>
        <v xml:space="preserve"> </v>
      </c>
      <c r="BK107" s="283" t="str">
        <f t="shared" si="285"/>
        <v xml:space="preserve"> </v>
      </c>
      <c r="BL107" s="281" t="str">
        <f t="shared" si="286"/>
        <v xml:space="preserve"> </v>
      </c>
      <c r="BM107" s="284" t="str">
        <f t="shared" si="238"/>
        <v xml:space="preserve"> </v>
      </c>
      <c r="BN107" s="285" t="str">
        <f>IF(SUM(I107:T107)&lt;90," ",'eq. coef.'!$C$360+'eq. coef.'!$C$361*'Amp-TB2 calc'!AJ107+'eq. coef.'!$C$362*'Amp-TB2 calc'!AK107+'eq. coef.'!$C$363*'Amp-TB2 calc'!AL107+'eq. coef.'!$C$364*'Amp-TB2 calc'!AN107+'eq. coef.'!$C$365*'Amp-TB2 calc'!AP107+'eq. coef.'!$C$366*'Amp-TB2 calc'!AQ107+'eq. coef.'!$C$367*'Amp-TB2 calc'!AR107+'eq. coef.'!$C$368*'Amp-TB2 calc'!AS107+'eq. coef.'!$C$369*LN(BQ107))</f>
        <v xml:space="preserve"> </v>
      </c>
      <c r="BO107" s="286" t="str">
        <f t="shared" si="287"/>
        <v xml:space="preserve"> </v>
      </c>
      <c r="BP107" s="333" t="str">
        <f t="shared" si="239"/>
        <v xml:space="preserve"> </v>
      </c>
      <c r="BQ107" s="287" t="str">
        <f t="shared" si="288"/>
        <v xml:space="preserve"> </v>
      </c>
      <c r="BR107" s="281" t="str">
        <f t="shared" si="240"/>
        <v xml:space="preserve"> </v>
      </c>
      <c r="BS107" s="283"/>
      <c r="BT107" s="283">
        <f t="shared" si="289"/>
        <v>0</v>
      </c>
      <c r="BU107" s="283">
        <f t="shared" si="290"/>
        <v>0</v>
      </c>
      <c r="BV107" s="281" t="str">
        <f t="shared" si="241"/>
        <v xml:space="preserve"> </v>
      </c>
      <c r="BW107" s="288"/>
      <c r="BX107" s="289" t="str">
        <f>IF(SUM(I107:T107)&lt;90," ",'eq. coef.'!$B$1128*'Amp-TB2 calc'!CH107+'eq. coef.'!$B$1129*'Amp-TB2 calc'!CL107+'eq. coef.'!$B$1130*'Amp-TB2 calc'!CM107+'eq. coef.'!$B$1131*'Amp-TB2 calc'!CO107+'eq. coef.'!$B$1132*'Amp-TB2 calc'!CP107+'eq. coef.'!$B$1133*'Amp-TB2 calc'!CQ107+'eq. coef.'!$B$1134*'Amp-TB2 calc'!CR107+'eq. coef.'!$B$1135*'Amp-TB2 calc'!CU107+'eq. coef.'!$B$1135*'Amp-TB2 calc'!CY107+'eq. coef.'!$B$1137*'Amp-TB2 calc'!CZ107)</f>
        <v xml:space="preserve"> </v>
      </c>
      <c r="BY107" s="290" t="str">
        <f t="shared" si="291"/>
        <v xml:space="preserve"> </v>
      </c>
      <c r="BZ107" s="291"/>
      <c r="CA107" s="290" t="str">
        <f t="shared" si="242"/>
        <v xml:space="preserve"> </v>
      </c>
      <c r="CB107" s="289" t="str">
        <f>IF(SUM(I107:T107)&lt;90," ",EXP('eq. coef.'!$C$396+'eq. coef.'!$C$397*'Amp-TB2 calc'!AJ107+'eq. coef.'!$C$398*'Amp-TB2 calc'!AK107+'eq. coef.'!$C$399*'Amp-TB2 calc'!AL107+'eq. coef.'!$C$400*'Amp-TB2 calc'!AN107+'eq. coef.'!$C$401*'Amp-TB2 calc'!AP107+'eq. coef.'!$C$402*'Amp-TB2 calc'!AQ107+'eq. coef.'!$C$403*'Amp-TB2 calc'!AR107+'eq. coef.'!$C$404*'Amp-TB2 calc'!AS107+'eq. coef.'!$C$405*LN('Amp-TB2 calc'!BQ107)))</f>
        <v xml:space="preserve"> </v>
      </c>
      <c r="CC107" s="283" t="str">
        <f t="shared" si="243"/>
        <v xml:space="preserve"> </v>
      </c>
      <c r="CD107" s="283"/>
      <c r="CE107" s="282" t="str">
        <f t="shared" si="244"/>
        <v xml:space="preserve"> </v>
      </c>
      <c r="CF107" s="282" t="str">
        <f t="shared" si="245"/>
        <v xml:space="preserve"> </v>
      </c>
      <c r="CG107" s="278" t="str">
        <f t="shared" si="292"/>
        <v xml:space="preserve"> </v>
      </c>
      <c r="CH107" s="278" t="str">
        <f t="shared" si="293"/>
        <v xml:space="preserve"> </v>
      </c>
      <c r="CI107" s="278" t="str">
        <f t="shared" si="246"/>
        <v xml:space="preserve"> </v>
      </c>
      <c r="CJ107" s="278" t="str">
        <f t="shared" si="247"/>
        <v xml:space="preserve"> </v>
      </c>
      <c r="CK107" s="278"/>
      <c r="CL107" s="278" t="str">
        <f t="shared" si="248"/>
        <v xml:space="preserve"> </v>
      </c>
      <c r="CM107" s="278" t="str">
        <f t="shared" si="249"/>
        <v xml:space="preserve"> </v>
      </c>
      <c r="CN107" s="278" t="str">
        <f t="shared" si="294"/>
        <v xml:space="preserve"> </v>
      </c>
      <c r="CO107" s="278" t="str">
        <f t="shared" si="250"/>
        <v xml:space="preserve"> </v>
      </c>
      <c r="CP107" s="278" t="str">
        <f t="shared" si="295"/>
        <v xml:space="preserve"> </v>
      </c>
      <c r="CQ107" s="278" t="str">
        <f t="shared" si="251"/>
        <v xml:space="preserve"> </v>
      </c>
      <c r="CR107" s="278" t="str">
        <f t="shared" si="296"/>
        <v xml:space="preserve"> </v>
      </c>
      <c r="CS107" s="278" t="str">
        <f t="shared" si="252"/>
        <v xml:space="preserve"> </v>
      </c>
      <c r="CT107" s="278"/>
      <c r="CU107" s="278" t="str">
        <f t="shared" si="297"/>
        <v xml:space="preserve"> </v>
      </c>
      <c r="CV107" s="278" t="str">
        <f t="shared" si="253"/>
        <v xml:space="preserve"> </v>
      </c>
      <c r="CW107" s="278" t="str">
        <f t="shared" si="254"/>
        <v xml:space="preserve"> </v>
      </c>
      <c r="CX107" s="278"/>
      <c r="CY107" s="278" t="str">
        <f t="shared" si="255"/>
        <v xml:space="preserve"> </v>
      </c>
      <c r="CZ107" s="278" t="str">
        <f t="shared" si="298"/>
        <v xml:space="preserve"> </v>
      </c>
      <c r="DA107" s="278" t="str">
        <f t="shared" si="256"/>
        <v xml:space="preserve"> </v>
      </c>
      <c r="DB107" s="278"/>
      <c r="DC107" s="278" t="str">
        <f t="shared" si="257"/>
        <v xml:space="preserve"> </v>
      </c>
      <c r="DD107" s="278" t="str">
        <f t="shared" si="299"/>
        <v xml:space="preserve"> </v>
      </c>
      <c r="DE107" s="278" t="str">
        <f t="shared" si="300"/>
        <v xml:space="preserve"> </v>
      </c>
      <c r="DF107" s="278" t="str">
        <f t="shared" si="258"/>
        <v xml:space="preserve"> </v>
      </c>
      <c r="DG107" s="283" t="str">
        <f t="shared" si="265"/>
        <v xml:space="preserve"> </v>
      </c>
      <c r="DH107" s="283"/>
      <c r="DI107" s="277" t="str">
        <f t="shared" si="259"/>
        <v xml:space="preserve"> </v>
      </c>
      <c r="DJ107" s="277" t="str">
        <f t="shared" si="260"/>
        <v xml:space="preserve"> </v>
      </c>
      <c r="DK107" s="277" t="str">
        <f t="shared" si="261"/>
        <v xml:space="preserve"> </v>
      </c>
      <c r="DL107" s="278" t="str">
        <f t="shared" si="262"/>
        <v xml:space="preserve"> </v>
      </c>
    </row>
    <row r="108" spans="9:116" x14ac:dyDescent="0.25">
      <c r="I108" s="234"/>
      <c r="J108" s="141"/>
      <c r="K108" s="141"/>
      <c r="L108" s="141"/>
      <c r="M108" s="141"/>
      <c r="N108" s="141"/>
      <c r="O108" s="141"/>
      <c r="P108" s="141"/>
      <c r="Q108" s="141"/>
      <c r="R108" s="141"/>
      <c r="S108" s="141"/>
      <c r="T108" s="141"/>
      <c r="U108" s="276" t="str">
        <f t="shared" si="266"/>
        <v xml:space="preserve"> </v>
      </c>
      <c r="V108" s="277" t="str">
        <f>IF(SUM(I108:T108)&lt;90," ",I108/stab.data!$U$7)</f>
        <v xml:space="preserve"> </v>
      </c>
      <c r="W108" s="277" t="str">
        <f>IF(SUM(I108:T108)&lt;90," ",J108/stab.data!$U$8)</f>
        <v xml:space="preserve"> </v>
      </c>
      <c r="X108" s="277" t="str">
        <f>IF(SUM(I108:T108)&lt;90," ",K108*2/stab.data!$U$9)</f>
        <v xml:space="preserve"> </v>
      </c>
      <c r="Y108" s="277" t="str">
        <f>IF(SUM(I108:T108)&lt;90," ",L108*2/stab.data!$U$10)</f>
        <v xml:space="preserve"> </v>
      </c>
      <c r="Z108" s="277" t="str">
        <f>IF(SUM(I108:T108)&lt;90," ",M108/stab.data!$U$11)</f>
        <v xml:space="preserve"> </v>
      </c>
      <c r="AA108" s="277" t="str">
        <f>IF(SUM(I108:T108)&lt;90," ",N108/stab.data!$U$12)</f>
        <v xml:space="preserve"> </v>
      </c>
      <c r="AB108" s="277" t="str">
        <f>IF(SUM(I108:T108)&lt;90," ",O108/stab.data!$U$13)</f>
        <v xml:space="preserve"> </v>
      </c>
      <c r="AC108" s="277" t="str">
        <f>IF(SUM(I108:T108)&lt;90," ",P108/stab.data!$U$14)</f>
        <v xml:space="preserve"> </v>
      </c>
      <c r="AD108" s="277" t="str">
        <f>IF(SUM(I108:T108)&lt;90," ",Q108*2/stab.data!$U$15)</f>
        <v xml:space="preserve"> </v>
      </c>
      <c r="AE108" s="277" t="str">
        <f>IF(SUM(I108:T108)&lt;90," ",R108*2/stab.data!$U$16)</f>
        <v xml:space="preserve"> </v>
      </c>
      <c r="AF108" s="277" t="str">
        <f>IF(SUM(I108:T108)&lt;90," ",S108/stab.data!$U$17)</f>
        <v xml:space="preserve"> </v>
      </c>
      <c r="AG108" s="277" t="str">
        <f>IF(SUM(I108:T108)&lt;90," ",T108/stab.data!$U$18)</f>
        <v xml:space="preserve"> </v>
      </c>
      <c r="AH108" s="277" t="str">
        <f t="shared" si="267"/>
        <v xml:space="preserve"> </v>
      </c>
      <c r="AI108" s="277" t="str">
        <f t="shared" si="268"/>
        <v xml:space="preserve"> </v>
      </c>
      <c r="AJ108" s="278" t="str">
        <f t="shared" si="269"/>
        <v xml:space="preserve"> </v>
      </c>
      <c r="AK108" s="278" t="str">
        <f t="shared" si="270"/>
        <v xml:space="preserve"> </v>
      </c>
      <c r="AL108" s="278" t="str">
        <f t="shared" si="271"/>
        <v xml:space="preserve"> </v>
      </c>
      <c r="AM108" s="278" t="str">
        <f t="shared" si="272"/>
        <v xml:space="preserve"> </v>
      </c>
      <c r="AN108" s="278" t="str">
        <f t="shared" si="273"/>
        <v xml:space="preserve"> </v>
      </c>
      <c r="AO108" s="278" t="str">
        <f t="shared" si="274"/>
        <v xml:space="preserve"> </v>
      </c>
      <c r="AP108" s="278" t="str">
        <f t="shared" si="275"/>
        <v xml:space="preserve"> </v>
      </c>
      <c r="AQ108" s="278" t="str">
        <f t="shared" si="276"/>
        <v xml:space="preserve"> </v>
      </c>
      <c r="AR108" s="278" t="str">
        <f t="shared" si="277"/>
        <v xml:space="preserve"> </v>
      </c>
      <c r="AS108" s="278" t="str">
        <f t="shared" si="278"/>
        <v xml:space="preserve"> </v>
      </c>
      <c r="AT108" s="278" t="str">
        <f t="shared" si="279"/>
        <v xml:space="preserve"> </v>
      </c>
      <c r="AU108" s="278" t="str">
        <f t="shared" si="280"/>
        <v xml:space="preserve"> </v>
      </c>
      <c r="AV108" s="277" t="str">
        <f t="shared" si="281"/>
        <v xml:space="preserve"> </v>
      </c>
      <c r="AW108" s="277" t="str">
        <f t="shared" si="282"/>
        <v xml:space="preserve"> </v>
      </c>
      <c r="AX108" s="277" t="str">
        <f>IF(SUM(I108:T108)&lt;90," ",CO108*AH108*stab.data!$U$20/13/2)</f>
        <v xml:space="preserve"> </v>
      </c>
      <c r="AY108" s="277" t="str">
        <f>IF(SUM(I108:T108)&lt;90," ",CQ108*AH108*stab.data!$U$11/13)</f>
        <v xml:space="preserve"> </v>
      </c>
      <c r="AZ108" s="277" t="str">
        <f t="shared" si="283"/>
        <v xml:space="preserve"> </v>
      </c>
      <c r="BA108" s="279" t="str">
        <f t="shared" si="284"/>
        <v xml:space="preserve"> </v>
      </c>
      <c r="BB108" s="280" t="str">
        <f>IF(SUM(I108:T108)&lt;90," ",EXP('eq. coef.'!$C$104+'eq. coef.'!$C$105*'Amp-TB2 calc'!AJ108+'eq. coef.'!$C$106*'Amp-TB2 calc'!AK108+'eq. coef.'!$C$107*'Amp-TB2 calc'!AL108+'eq. coef.'!$C$108*'Amp-TB2 calc'!AN108+'eq. coef.'!$C$109*'Amp-TB2 calc'!AP108+'eq. coef.'!$C$110*'Amp-TB2 calc'!AQ108+'eq. coef.'!$C$111*'Amp-TB2 calc'!AR108+'eq. coef.'!$C$112*'Amp-TB2 calc'!AS108))</f>
        <v xml:space="preserve"> </v>
      </c>
      <c r="BC108" s="281" t="str">
        <f>IF(SUM(I108:T108)&lt;90," ",EXP('eq. coef.'!$C$176+'eq. coef.'!$C$177*'Amp-TB2 calc'!AJ108+'eq. coef.'!$C$178*'Amp-TB2 calc'!AK108+'eq. coef.'!$C$179*'Amp-TB2 calc'!AL108+'eq. coef.'!$C$180*'Amp-TB2 calc'!AN108+'eq. coef.'!$C$181*'Amp-TB2 calc'!AP108+'eq. coef.'!$C$182*'Amp-TB2 calc'!AQ108+'eq. coef.'!$C$183*'Amp-TB2 calc'!AR108+'eq. coef.'!$C$184*'Amp-TB2 calc'!AS108))</f>
        <v xml:space="preserve"> </v>
      </c>
      <c r="BD108" s="281" t="str">
        <f>IF(SUM(I108:T108)&lt;90," ",('eq. coef.'!$C$234+'eq. coef.'!$C$235*'Amp-TB2 calc'!AJ108+'eq. coef.'!$C$236*'Amp-TB2 calc'!AK108+'eq. coef.'!$C$237*'Amp-TB2 calc'!AL108+'eq. coef.'!$C$238*'Amp-TB2 calc'!AN108+'eq. coef.'!$C$239*'Amp-TB2 calc'!AP108+'eq. coef.'!$C$240*'Amp-TB2 calc'!AQ108+'eq. coef.'!$C$241*'Amp-TB2 calc'!AR108+'eq. coef.'!$C$242*'Amp-TB2 calc'!AS108))</f>
        <v xml:space="preserve"> </v>
      </c>
      <c r="BE108" s="281" t="str">
        <f>IF(SUM(I108:T108)&lt;90," ",('eq. coef.'!$C$270+'eq. coef.'!$C$271*'Amp-TB2 calc'!AJ108+'eq. coef.'!$C$272*'Amp-TB2 calc'!AK108+'eq. coef.'!$C$273*'Amp-TB2 calc'!AL108+'eq. coef.'!$C$274*'Amp-TB2 calc'!AN108+'eq. coef.'!$C$275*'Amp-TB2 calc'!AP108+'eq. coef.'!$C$276*'Amp-TB2 calc'!AQ108+'eq. coef.'!$C$277*'Amp-TB2 calc'!AR108+'eq. coef.'!$C$278*'Amp-TB2 calc'!AS108))</f>
        <v xml:space="preserve"> </v>
      </c>
      <c r="BF108" s="281" t="str">
        <f>IF(SUM(I108:T108)&lt;90," ",EXP('eq. coef.'!$C$328+'eq. coef.'!$C$329*'Amp-TB2 calc'!AJ108+'eq. coef.'!$C$330*'Amp-TB2 calc'!AK108+'eq. coef.'!$C$331*'Amp-TB2 calc'!AL108+'eq. coef.'!$C$332*'Amp-TB2 calc'!AN108+'eq. coef.'!$C$333*'Amp-TB2 calc'!AP108+'eq. coef.'!$C$334*'Amp-TB2 calc'!AQ108+'eq. coef.'!$C$335*'Amp-TB2 calc'!AR108+'eq. coef.'!$C$336*'Amp-TB2 calc'!AS108))</f>
        <v xml:space="preserve"> </v>
      </c>
      <c r="BG108" s="282" t="str">
        <f t="shared" si="236"/>
        <v xml:space="preserve"> </v>
      </c>
      <c r="BH108" s="385" t="str">
        <f t="shared" si="263"/>
        <v xml:space="preserve"> </v>
      </c>
      <c r="BI108" s="385" t="str">
        <f t="shared" si="264"/>
        <v xml:space="preserve"> </v>
      </c>
      <c r="BJ108" s="281" t="str">
        <f t="shared" si="237"/>
        <v xml:space="preserve"> </v>
      </c>
      <c r="BK108" s="283" t="str">
        <f t="shared" si="285"/>
        <v xml:space="preserve"> </v>
      </c>
      <c r="BL108" s="281" t="str">
        <f t="shared" si="286"/>
        <v xml:space="preserve"> </v>
      </c>
      <c r="BM108" s="284" t="str">
        <f t="shared" si="238"/>
        <v xml:space="preserve"> </v>
      </c>
      <c r="BN108" s="285" t="str">
        <f>IF(SUM(I108:T108)&lt;90," ",'eq. coef.'!$C$360+'eq. coef.'!$C$361*'Amp-TB2 calc'!AJ108+'eq. coef.'!$C$362*'Amp-TB2 calc'!AK108+'eq. coef.'!$C$363*'Amp-TB2 calc'!AL108+'eq. coef.'!$C$364*'Amp-TB2 calc'!AN108+'eq. coef.'!$C$365*'Amp-TB2 calc'!AP108+'eq. coef.'!$C$366*'Amp-TB2 calc'!AQ108+'eq. coef.'!$C$367*'Amp-TB2 calc'!AR108+'eq. coef.'!$C$368*'Amp-TB2 calc'!AS108+'eq. coef.'!$C$369*LN(BQ108))</f>
        <v xml:space="preserve"> </v>
      </c>
      <c r="BO108" s="286" t="str">
        <f t="shared" si="287"/>
        <v xml:space="preserve"> </v>
      </c>
      <c r="BP108" s="333" t="str">
        <f t="shared" si="239"/>
        <v xml:space="preserve"> </v>
      </c>
      <c r="BQ108" s="287" t="str">
        <f t="shared" si="288"/>
        <v xml:space="preserve"> </v>
      </c>
      <c r="BR108" s="281" t="str">
        <f t="shared" si="240"/>
        <v xml:space="preserve"> </v>
      </c>
      <c r="BS108" s="283"/>
      <c r="BT108" s="283">
        <f t="shared" si="289"/>
        <v>0</v>
      </c>
      <c r="BU108" s="283">
        <f t="shared" si="290"/>
        <v>0</v>
      </c>
      <c r="BV108" s="281" t="str">
        <f t="shared" si="241"/>
        <v xml:space="preserve"> </v>
      </c>
      <c r="BW108" s="288"/>
      <c r="BX108" s="289" t="str">
        <f>IF(SUM(I108:T108)&lt;90," ",'eq. coef.'!$B$1128*'Amp-TB2 calc'!CH108+'eq. coef.'!$B$1129*'Amp-TB2 calc'!CL108+'eq. coef.'!$B$1130*'Amp-TB2 calc'!CM108+'eq. coef.'!$B$1131*'Amp-TB2 calc'!CO108+'eq. coef.'!$B$1132*'Amp-TB2 calc'!CP108+'eq. coef.'!$B$1133*'Amp-TB2 calc'!CQ108+'eq. coef.'!$B$1134*'Amp-TB2 calc'!CR108+'eq. coef.'!$B$1135*'Amp-TB2 calc'!CU108+'eq. coef.'!$B$1135*'Amp-TB2 calc'!CY108+'eq. coef.'!$B$1137*'Amp-TB2 calc'!CZ108)</f>
        <v xml:space="preserve"> </v>
      </c>
      <c r="BY108" s="290" t="str">
        <f t="shared" si="291"/>
        <v xml:space="preserve"> </v>
      </c>
      <c r="BZ108" s="291"/>
      <c r="CA108" s="290" t="str">
        <f t="shared" si="242"/>
        <v xml:space="preserve"> </v>
      </c>
      <c r="CB108" s="289" t="str">
        <f>IF(SUM(I108:T108)&lt;90," ",EXP('eq. coef.'!$C$396+'eq. coef.'!$C$397*'Amp-TB2 calc'!AJ108+'eq. coef.'!$C$398*'Amp-TB2 calc'!AK108+'eq. coef.'!$C$399*'Amp-TB2 calc'!AL108+'eq. coef.'!$C$400*'Amp-TB2 calc'!AN108+'eq. coef.'!$C$401*'Amp-TB2 calc'!AP108+'eq. coef.'!$C$402*'Amp-TB2 calc'!AQ108+'eq. coef.'!$C$403*'Amp-TB2 calc'!AR108+'eq. coef.'!$C$404*'Amp-TB2 calc'!AS108+'eq. coef.'!$C$405*LN('Amp-TB2 calc'!BQ108)))</f>
        <v xml:space="preserve"> </v>
      </c>
      <c r="CC108" s="283" t="str">
        <f t="shared" si="243"/>
        <v xml:space="preserve"> </v>
      </c>
      <c r="CD108" s="283"/>
      <c r="CE108" s="282" t="str">
        <f t="shared" si="244"/>
        <v xml:space="preserve"> </v>
      </c>
      <c r="CF108" s="282" t="str">
        <f t="shared" si="245"/>
        <v xml:space="preserve"> </v>
      </c>
      <c r="CG108" s="278" t="str">
        <f t="shared" si="292"/>
        <v xml:space="preserve"> </v>
      </c>
      <c r="CH108" s="278" t="str">
        <f t="shared" si="293"/>
        <v xml:space="preserve"> </v>
      </c>
      <c r="CI108" s="278" t="str">
        <f t="shared" si="246"/>
        <v xml:space="preserve"> </v>
      </c>
      <c r="CJ108" s="278" t="str">
        <f t="shared" si="247"/>
        <v xml:space="preserve"> </v>
      </c>
      <c r="CK108" s="278"/>
      <c r="CL108" s="278" t="str">
        <f t="shared" si="248"/>
        <v xml:space="preserve"> </v>
      </c>
      <c r="CM108" s="278" t="str">
        <f t="shared" si="249"/>
        <v xml:space="preserve"> </v>
      </c>
      <c r="CN108" s="278" t="str">
        <f t="shared" si="294"/>
        <v xml:space="preserve"> </v>
      </c>
      <c r="CO108" s="278" t="str">
        <f t="shared" si="250"/>
        <v xml:space="preserve"> </v>
      </c>
      <c r="CP108" s="278" t="str">
        <f t="shared" si="295"/>
        <v xml:space="preserve"> </v>
      </c>
      <c r="CQ108" s="278" t="str">
        <f t="shared" si="251"/>
        <v xml:space="preserve"> </v>
      </c>
      <c r="CR108" s="278" t="str">
        <f t="shared" si="296"/>
        <v xml:space="preserve"> </v>
      </c>
      <c r="CS108" s="278" t="str">
        <f t="shared" si="252"/>
        <v xml:space="preserve"> </v>
      </c>
      <c r="CT108" s="278"/>
      <c r="CU108" s="278" t="str">
        <f t="shared" si="297"/>
        <v xml:space="preserve"> </v>
      </c>
      <c r="CV108" s="278" t="str">
        <f t="shared" si="253"/>
        <v xml:space="preserve"> </v>
      </c>
      <c r="CW108" s="278" t="str">
        <f t="shared" si="254"/>
        <v xml:space="preserve"> </v>
      </c>
      <c r="CX108" s="278"/>
      <c r="CY108" s="278" t="str">
        <f t="shared" si="255"/>
        <v xml:space="preserve"> </v>
      </c>
      <c r="CZ108" s="278" t="str">
        <f t="shared" si="298"/>
        <v xml:space="preserve"> </v>
      </c>
      <c r="DA108" s="278" t="str">
        <f t="shared" si="256"/>
        <v xml:space="preserve"> </v>
      </c>
      <c r="DB108" s="278"/>
      <c r="DC108" s="278" t="str">
        <f t="shared" si="257"/>
        <v xml:space="preserve"> </v>
      </c>
      <c r="DD108" s="278" t="str">
        <f t="shared" si="299"/>
        <v xml:space="preserve"> </v>
      </c>
      <c r="DE108" s="278" t="str">
        <f t="shared" si="300"/>
        <v xml:space="preserve"> </v>
      </c>
      <c r="DF108" s="278" t="str">
        <f t="shared" si="258"/>
        <v xml:space="preserve"> </v>
      </c>
      <c r="DG108" s="283" t="str">
        <f t="shared" si="265"/>
        <v xml:space="preserve"> </v>
      </c>
      <c r="DH108" s="283"/>
      <c r="DI108" s="277" t="str">
        <f t="shared" si="259"/>
        <v xml:space="preserve"> </v>
      </c>
      <c r="DJ108" s="277" t="str">
        <f t="shared" si="260"/>
        <v xml:space="preserve"> </v>
      </c>
      <c r="DK108" s="277" t="str">
        <f t="shared" si="261"/>
        <v xml:space="preserve"> </v>
      </c>
      <c r="DL108" s="278" t="str">
        <f t="shared" si="262"/>
        <v xml:space="preserve"> </v>
      </c>
    </row>
    <row r="109" spans="9:116" x14ac:dyDescent="0.25">
      <c r="I109" s="234"/>
      <c r="J109" s="141"/>
      <c r="K109" s="141"/>
      <c r="L109" s="141"/>
      <c r="M109" s="141"/>
      <c r="N109" s="141"/>
      <c r="O109" s="141"/>
      <c r="P109" s="141"/>
      <c r="Q109" s="141"/>
      <c r="R109" s="141"/>
      <c r="S109" s="141"/>
      <c r="T109" s="141"/>
      <c r="U109" s="276" t="str">
        <f t="shared" si="266"/>
        <v xml:space="preserve"> </v>
      </c>
      <c r="V109" s="277" t="str">
        <f>IF(SUM(I109:T109)&lt;90," ",I109/stab.data!$U$7)</f>
        <v xml:space="preserve"> </v>
      </c>
      <c r="W109" s="277" t="str">
        <f>IF(SUM(I109:T109)&lt;90," ",J109/stab.data!$U$8)</f>
        <v xml:space="preserve"> </v>
      </c>
      <c r="X109" s="277" t="str">
        <f>IF(SUM(I109:T109)&lt;90," ",K109*2/stab.data!$U$9)</f>
        <v xml:space="preserve"> </v>
      </c>
      <c r="Y109" s="277" t="str">
        <f>IF(SUM(I109:T109)&lt;90," ",L109*2/stab.data!$U$10)</f>
        <v xml:space="preserve"> </v>
      </c>
      <c r="Z109" s="277" t="str">
        <f>IF(SUM(I109:T109)&lt;90," ",M109/stab.data!$U$11)</f>
        <v xml:space="preserve"> </v>
      </c>
      <c r="AA109" s="277" t="str">
        <f>IF(SUM(I109:T109)&lt;90," ",N109/stab.data!$U$12)</f>
        <v xml:space="preserve"> </v>
      </c>
      <c r="AB109" s="277" t="str">
        <f>IF(SUM(I109:T109)&lt;90," ",O109/stab.data!$U$13)</f>
        <v xml:space="preserve"> </v>
      </c>
      <c r="AC109" s="277" t="str">
        <f>IF(SUM(I109:T109)&lt;90," ",P109/stab.data!$U$14)</f>
        <v xml:space="preserve"> </v>
      </c>
      <c r="AD109" s="277" t="str">
        <f>IF(SUM(I109:T109)&lt;90," ",Q109*2/stab.data!$U$15)</f>
        <v xml:space="preserve"> </v>
      </c>
      <c r="AE109" s="277" t="str">
        <f>IF(SUM(I109:T109)&lt;90," ",R109*2/stab.data!$U$16)</f>
        <v xml:space="preserve"> </v>
      </c>
      <c r="AF109" s="277" t="str">
        <f>IF(SUM(I109:T109)&lt;90," ",S109/stab.data!$U$17)</f>
        <v xml:space="preserve"> </v>
      </c>
      <c r="AG109" s="277" t="str">
        <f>IF(SUM(I109:T109)&lt;90," ",T109/stab.data!$U$18)</f>
        <v xml:space="preserve"> </v>
      </c>
      <c r="AH109" s="277" t="str">
        <f t="shared" si="267"/>
        <v xml:space="preserve"> </v>
      </c>
      <c r="AI109" s="277" t="str">
        <f t="shared" si="268"/>
        <v xml:space="preserve"> </v>
      </c>
      <c r="AJ109" s="278" t="str">
        <f t="shared" si="269"/>
        <v xml:space="preserve"> </v>
      </c>
      <c r="AK109" s="278" t="str">
        <f t="shared" si="270"/>
        <v xml:space="preserve"> </v>
      </c>
      <c r="AL109" s="278" t="str">
        <f t="shared" si="271"/>
        <v xml:space="preserve"> </v>
      </c>
      <c r="AM109" s="278" t="str">
        <f t="shared" si="272"/>
        <v xml:space="preserve"> </v>
      </c>
      <c r="AN109" s="278" t="str">
        <f t="shared" si="273"/>
        <v xml:space="preserve"> </v>
      </c>
      <c r="AO109" s="278" t="str">
        <f t="shared" si="274"/>
        <v xml:space="preserve"> </v>
      </c>
      <c r="AP109" s="278" t="str">
        <f t="shared" si="275"/>
        <v xml:space="preserve"> </v>
      </c>
      <c r="AQ109" s="278" t="str">
        <f t="shared" si="276"/>
        <v xml:space="preserve"> </v>
      </c>
      <c r="AR109" s="278" t="str">
        <f t="shared" si="277"/>
        <v xml:space="preserve"> </v>
      </c>
      <c r="AS109" s="278" t="str">
        <f t="shared" si="278"/>
        <v xml:space="preserve"> </v>
      </c>
      <c r="AT109" s="278" t="str">
        <f t="shared" si="279"/>
        <v xml:space="preserve"> </v>
      </c>
      <c r="AU109" s="278" t="str">
        <f t="shared" si="280"/>
        <v xml:space="preserve"> </v>
      </c>
      <c r="AV109" s="277" t="str">
        <f t="shared" si="281"/>
        <v xml:space="preserve"> </v>
      </c>
      <c r="AW109" s="277" t="str">
        <f t="shared" si="282"/>
        <v xml:space="preserve"> </v>
      </c>
      <c r="AX109" s="277" t="str">
        <f>IF(SUM(I109:T109)&lt;90," ",CO109*AH109*stab.data!$U$20/13/2)</f>
        <v xml:space="preserve"> </v>
      </c>
      <c r="AY109" s="277" t="str">
        <f>IF(SUM(I109:T109)&lt;90," ",CQ109*AH109*stab.data!$U$11/13)</f>
        <v xml:space="preserve"> </v>
      </c>
      <c r="AZ109" s="277" t="str">
        <f t="shared" si="283"/>
        <v xml:space="preserve"> </v>
      </c>
      <c r="BA109" s="279" t="str">
        <f t="shared" si="284"/>
        <v xml:space="preserve"> </v>
      </c>
      <c r="BB109" s="280" t="str">
        <f>IF(SUM(I109:T109)&lt;90," ",EXP('eq. coef.'!$C$104+'eq. coef.'!$C$105*'Amp-TB2 calc'!AJ109+'eq. coef.'!$C$106*'Amp-TB2 calc'!AK109+'eq. coef.'!$C$107*'Amp-TB2 calc'!AL109+'eq. coef.'!$C$108*'Amp-TB2 calc'!AN109+'eq. coef.'!$C$109*'Amp-TB2 calc'!AP109+'eq. coef.'!$C$110*'Amp-TB2 calc'!AQ109+'eq. coef.'!$C$111*'Amp-TB2 calc'!AR109+'eq. coef.'!$C$112*'Amp-TB2 calc'!AS109))</f>
        <v xml:space="preserve"> </v>
      </c>
      <c r="BC109" s="281" t="str">
        <f>IF(SUM(I109:T109)&lt;90," ",EXP('eq. coef.'!$C$176+'eq. coef.'!$C$177*'Amp-TB2 calc'!AJ109+'eq. coef.'!$C$178*'Amp-TB2 calc'!AK109+'eq. coef.'!$C$179*'Amp-TB2 calc'!AL109+'eq. coef.'!$C$180*'Amp-TB2 calc'!AN109+'eq. coef.'!$C$181*'Amp-TB2 calc'!AP109+'eq. coef.'!$C$182*'Amp-TB2 calc'!AQ109+'eq. coef.'!$C$183*'Amp-TB2 calc'!AR109+'eq. coef.'!$C$184*'Amp-TB2 calc'!AS109))</f>
        <v xml:space="preserve"> </v>
      </c>
      <c r="BD109" s="281" t="str">
        <f>IF(SUM(I109:T109)&lt;90," ",('eq. coef.'!$C$234+'eq. coef.'!$C$235*'Amp-TB2 calc'!AJ109+'eq. coef.'!$C$236*'Amp-TB2 calc'!AK109+'eq. coef.'!$C$237*'Amp-TB2 calc'!AL109+'eq. coef.'!$C$238*'Amp-TB2 calc'!AN109+'eq. coef.'!$C$239*'Amp-TB2 calc'!AP109+'eq. coef.'!$C$240*'Amp-TB2 calc'!AQ109+'eq. coef.'!$C$241*'Amp-TB2 calc'!AR109+'eq. coef.'!$C$242*'Amp-TB2 calc'!AS109))</f>
        <v xml:space="preserve"> </v>
      </c>
      <c r="BE109" s="281" t="str">
        <f>IF(SUM(I109:T109)&lt;90," ",('eq. coef.'!$C$270+'eq. coef.'!$C$271*'Amp-TB2 calc'!AJ109+'eq. coef.'!$C$272*'Amp-TB2 calc'!AK109+'eq. coef.'!$C$273*'Amp-TB2 calc'!AL109+'eq. coef.'!$C$274*'Amp-TB2 calc'!AN109+'eq. coef.'!$C$275*'Amp-TB2 calc'!AP109+'eq. coef.'!$C$276*'Amp-TB2 calc'!AQ109+'eq. coef.'!$C$277*'Amp-TB2 calc'!AR109+'eq. coef.'!$C$278*'Amp-TB2 calc'!AS109))</f>
        <v xml:space="preserve"> </v>
      </c>
      <c r="BF109" s="281" t="str">
        <f>IF(SUM(I109:T109)&lt;90," ",EXP('eq. coef.'!$C$328+'eq. coef.'!$C$329*'Amp-TB2 calc'!AJ109+'eq. coef.'!$C$330*'Amp-TB2 calc'!AK109+'eq. coef.'!$C$331*'Amp-TB2 calc'!AL109+'eq. coef.'!$C$332*'Amp-TB2 calc'!AN109+'eq. coef.'!$C$333*'Amp-TB2 calc'!AP109+'eq. coef.'!$C$334*'Amp-TB2 calc'!AQ109+'eq. coef.'!$C$335*'Amp-TB2 calc'!AR109+'eq. coef.'!$C$336*'Amp-TB2 calc'!AS109))</f>
        <v xml:space="preserve"> </v>
      </c>
      <c r="BG109" s="282" t="str">
        <f t="shared" si="236"/>
        <v xml:space="preserve"> </v>
      </c>
      <c r="BH109" s="385" t="str">
        <f t="shared" si="263"/>
        <v xml:space="preserve"> </v>
      </c>
      <c r="BI109" s="385" t="str">
        <f t="shared" si="264"/>
        <v xml:space="preserve"> </v>
      </c>
      <c r="BJ109" s="281" t="str">
        <f t="shared" si="237"/>
        <v xml:space="preserve"> </v>
      </c>
      <c r="BK109" s="283" t="str">
        <f t="shared" si="285"/>
        <v xml:space="preserve"> </v>
      </c>
      <c r="BL109" s="281" t="str">
        <f t="shared" si="286"/>
        <v xml:space="preserve"> </v>
      </c>
      <c r="BM109" s="284" t="str">
        <f t="shared" si="238"/>
        <v xml:space="preserve"> </v>
      </c>
      <c r="BN109" s="285" t="str">
        <f>IF(SUM(I109:T109)&lt;90," ",'eq. coef.'!$C$360+'eq. coef.'!$C$361*'Amp-TB2 calc'!AJ109+'eq. coef.'!$C$362*'Amp-TB2 calc'!AK109+'eq. coef.'!$C$363*'Amp-TB2 calc'!AL109+'eq. coef.'!$C$364*'Amp-TB2 calc'!AN109+'eq. coef.'!$C$365*'Amp-TB2 calc'!AP109+'eq. coef.'!$C$366*'Amp-TB2 calc'!AQ109+'eq. coef.'!$C$367*'Amp-TB2 calc'!AR109+'eq. coef.'!$C$368*'Amp-TB2 calc'!AS109+'eq. coef.'!$C$369*LN(BQ109))</f>
        <v xml:space="preserve"> </v>
      </c>
      <c r="BO109" s="286" t="str">
        <f t="shared" si="287"/>
        <v xml:space="preserve"> </v>
      </c>
      <c r="BP109" s="333" t="str">
        <f t="shared" si="239"/>
        <v xml:space="preserve"> </v>
      </c>
      <c r="BQ109" s="287" t="str">
        <f t="shared" si="288"/>
        <v xml:space="preserve"> </v>
      </c>
      <c r="BR109" s="281" t="str">
        <f t="shared" si="240"/>
        <v xml:space="preserve"> </v>
      </c>
      <c r="BS109" s="283"/>
      <c r="BT109" s="283">
        <f t="shared" si="289"/>
        <v>0</v>
      </c>
      <c r="BU109" s="283">
        <f t="shared" si="290"/>
        <v>0</v>
      </c>
      <c r="BV109" s="281" t="str">
        <f t="shared" si="241"/>
        <v xml:space="preserve"> </v>
      </c>
      <c r="BW109" s="288"/>
      <c r="BX109" s="289" t="str">
        <f>IF(SUM(I109:T109)&lt;90," ",'eq. coef.'!$B$1128*'Amp-TB2 calc'!CH109+'eq. coef.'!$B$1129*'Amp-TB2 calc'!CL109+'eq. coef.'!$B$1130*'Amp-TB2 calc'!CM109+'eq. coef.'!$B$1131*'Amp-TB2 calc'!CO109+'eq. coef.'!$B$1132*'Amp-TB2 calc'!CP109+'eq. coef.'!$B$1133*'Amp-TB2 calc'!CQ109+'eq. coef.'!$B$1134*'Amp-TB2 calc'!CR109+'eq. coef.'!$B$1135*'Amp-TB2 calc'!CU109+'eq. coef.'!$B$1135*'Amp-TB2 calc'!CY109+'eq. coef.'!$B$1137*'Amp-TB2 calc'!CZ109)</f>
        <v xml:space="preserve"> </v>
      </c>
      <c r="BY109" s="290" t="str">
        <f t="shared" si="291"/>
        <v xml:space="preserve"> </v>
      </c>
      <c r="BZ109" s="291"/>
      <c r="CA109" s="290" t="str">
        <f t="shared" si="242"/>
        <v xml:space="preserve"> </v>
      </c>
      <c r="CB109" s="289" t="str">
        <f>IF(SUM(I109:T109)&lt;90," ",EXP('eq. coef.'!$C$396+'eq. coef.'!$C$397*'Amp-TB2 calc'!AJ109+'eq. coef.'!$C$398*'Amp-TB2 calc'!AK109+'eq. coef.'!$C$399*'Amp-TB2 calc'!AL109+'eq. coef.'!$C$400*'Amp-TB2 calc'!AN109+'eq. coef.'!$C$401*'Amp-TB2 calc'!AP109+'eq. coef.'!$C$402*'Amp-TB2 calc'!AQ109+'eq. coef.'!$C$403*'Amp-TB2 calc'!AR109+'eq. coef.'!$C$404*'Amp-TB2 calc'!AS109+'eq. coef.'!$C$405*LN('Amp-TB2 calc'!BQ109)))</f>
        <v xml:space="preserve"> </v>
      </c>
      <c r="CC109" s="283" t="str">
        <f t="shared" si="243"/>
        <v xml:space="preserve"> </v>
      </c>
      <c r="CD109" s="283"/>
      <c r="CE109" s="282" t="str">
        <f t="shared" si="244"/>
        <v xml:space="preserve"> </v>
      </c>
      <c r="CF109" s="282" t="str">
        <f t="shared" si="245"/>
        <v xml:space="preserve"> </v>
      </c>
      <c r="CG109" s="278" t="str">
        <f t="shared" si="292"/>
        <v xml:space="preserve"> </v>
      </c>
      <c r="CH109" s="278" t="str">
        <f t="shared" si="293"/>
        <v xml:space="preserve"> </v>
      </c>
      <c r="CI109" s="278" t="str">
        <f t="shared" si="246"/>
        <v xml:space="preserve"> </v>
      </c>
      <c r="CJ109" s="278" t="str">
        <f t="shared" si="247"/>
        <v xml:space="preserve"> </v>
      </c>
      <c r="CK109" s="278"/>
      <c r="CL109" s="278" t="str">
        <f t="shared" si="248"/>
        <v xml:space="preserve"> </v>
      </c>
      <c r="CM109" s="278" t="str">
        <f t="shared" si="249"/>
        <v xml:space="preserve"> </v>
      </c>
      <c r="CN109" s="278" t="str">
        <f t="shared" si="294"/>
        <v xml:space="preserve"> </v>
      </c>
      <c r="CO109" s="278" t="str">
        <f t="shared" si="250"/>
        <v xml:space="preserve"> </v>
      </c>
      <c r="CP109" s="278" t="str">
        <f t="shared" si="295"/>
        <v xml:space="preserve"> </v>
      </c>
      <c r="CQ109" s="278" t="str">
        <f t="shared" si="251"/>
        <v xml:space="preserve"> </v>
      </c>
      <c r="CR109" s="278" t="str">
        <f t="shared" si="296"/>
        <v xml:space="preserve"> </v>
      </c>
      <c r="CS109" s="278" t="str">
        <f t="shared" si="252"/>
        <v xml:space="preserve"> </v>
      </c>
      <c r="CT109" s="278"/>
      <c r="CU109" s="278" t="str">
        <f t="shared" si="297"/>
        <v xml:space="preserve"> </v>
      </c>
      <c r="CV109" s="278" t="str">
        <f t="shared" si="253"/>
        <v xml:space="preserve"> </v>
      </c>
      <c r="CW109" s="278" t="str">
        <f t="shared" si="254"/>
        <v xml:space="preserve"> </v>
      </c>
      <c r="CX109" s="278"/>
      <c r="CY109" s="278" t="str">
        <f t="shared" si="255"/>
        <v xml:space="preserve"> </v>
      </c>
      <c r="CZ109" s="278" t="str">
        <f t="shared" si="298"/>
        <v xml:space="preserve"> </v>
      </c>
      <c r="DA109" s="278" t="str">
        <f t="shared" si="256"/>
        <v xml:space="preserve"> </v>
      </c>
      <c r="DB109" s="278"/>
      <c r="DC109" s="278" t="str">
        <f t="shared" si="257"/>
        <v xml:space="preserve"> </v>
      </c>
      <c r="DD109" s="278" t="str">
        <f t="shared" si="299"/>
        <v xml:space="preserve"> </v>
      </c>
      <c r="DE109" s="278" t="str">
        <f t="shared" si="300"/>
        <v xml:space="preserve"> </v>
      </c>
      <c r="DF109" s="278" t="str">
        <f t="shared" si="258"/>
        <v xml:space="preserve"> </v>
      </c>
      <c r="DG109" s="283" t="str">
        <f t="shared" si="265"/>
        <v xml:space="preserve"> </v>
      </c>
      <c r="DH109" s="283"/>
      <c r="DI109" s="277" t="str">
        <f t="shared" si="259"/>
        <v xml:space="preserve"> </v>
      </c>
      <c r="DJ109" s="277" t="str">
        <f t="shared" si="260"/>
        <v xml:space="preserve"> </v>
      </c>
      <c r="DK109" s="277" t="str">
        <f t="shared" si="261"/>
        <v xml:space="preserve"> </v>
      </c>
      <c r="DL109" s="278" t="str">
        <f t="shared" si="262"/>
        <v xml:space="preserve"> </v>
      </c>
    </row>
    <row r="110" spans="9:116" x14ac:dyDescent="0.25">
      <c r="I110" s="234"/>
      <c r="J110" s="141"/>
      <c r="K110" s="141"/>
      <c r="L110" s="141"/>
      <c r="M110" s="141"/>
      <c r="N110" s="141"/>
      <c r="O110" s="141"/>
      <c r="P110" s="141"/>
      <c r="Q110" s="141"/>
      <c r="R110" s="141"/>
      <c r="S110" s="141"/>
      <c r="T110" s="141"/>
      <c r="U110" s="276" t="str">
        <f t="shared" si="266"/>
        <v xml:space="preserve"> </v>
      </c>
      <c r="V110" s="277" t="str">
        <f>IF(SUM(I110:T110)&lt;90," ",I110/stab.data!$U$7)</f>
        <v xml:space="preserve"> </v>
      </c>
      <c r="W110" s="277" t="str">
        <f>IF(SUM(I110:T110)&lt;90," ",J110/stab.data!$U$8)</f>
        <v xml:space="preserve"> </v>
      </c>
      <c r="X110" s="277" t="str">
        <f>IF(SUM(I110:T110)&lt;90," ",K110*2/stab.data!$U$9)</f>
        <v xml:space="preserve"> </v>
      </c>
      <c r="Y110" s="277" t="str">
        <f>IF(SUM(I110:T110)&lt;90," ",L110*2/stab.data!$U$10)</f>
        <v xml:space="preserve"> </v>
      </c>
      <c r="Z110" s="277" t="str">
        <f>IF(SUM(I110:T110)&lt;90," ",M110/stab.data!$U$11)</f>
        <v xml:space="preserve"> </v>
      </c>
      <c r="AA110" s="277" t="str">
        <f>IF(SUM(I110:T110)&lt;90," ",N110/stab.data!$U$12)</f>
        <v xml:space="preserve"> </v>
      </c>
      <c r="AB110" s="277" t="str">
        <f>IF(SUM(I110:T110)&lt;90," ",O110/stab.data!$U$13)</f>
        <v xml:space="preserve"> </v>
      </c>
      <c r="AC110" s="277" t="str">
        <f>IF(SUM(I110:T110)&lt;90," ",P110/stab.data!$U$14)</f>
        <v xml:space="preserve"> </v>
      </c>
      <c r="AD110" s="277" t="str">
        <f>IF(SUM(I110:T110)&lt;90," ",Q110*2/stab.data!$U$15)</f>
        <v xml:space="preserve"> </v>
      </c>
      <c r="AE110" s="277" t="str">
        <f>IF(SUM(I110:T110)&lt;90," ",R110*2/stab.data!$U$16)</f>
        <v xml:space="preserve"> </v>
      </c>
      <c r="AF110" s="277" t="str">
        <f>IF(SUM(I110:T110)&lt;90," ",S110/stab.data!$U$17)</f>
        <v xml:space="preserve"> </v>
      </c>
      <c r="AG110" s="277" t="str">
        <f>IF(SUM(I110:T110)&lt;90," ",T110/stab.data!$U$18)</f>
        <v xml:space="preserve"> </v>
      </c>
      <c r="AH110" s="277" t="str">
        <f t="shared" si="267"/>
        <v xml:space="preserve"> </v>
      </c>
      <c r="AI110" s="277" t="str">
        <f t="shared" si="268"/>
        <v xml:space="preserve"> </v>
      </c>
      <c r="AJ110" s="278" t="str">
        <f t="shared" si="269"/>
        <v xml:space="preserve"> </v>
      </c>
      <c r="AK110" s="278" t="str">
        <f t="shared" si="270"/>
        <v xml:space="preserve"> </v>
      </c>
      <c r="AL110" s="278" t="str">
        <f t="shared" si="271"/>
        <v xml:space="preserve"> </v>
      </c>
      <c r="AM110" s="278" t="str">
        <f t="shared" si="272"/>
        <v xml:space="preserve"> </v>
      </c>
      <c r="AN110" s="278" t="str">
        <f t="shared" si="273"/>
        <v xml:space="preserve"> </v>
      </c>
      <c r="AO110" s="278" t="str">
        <f t="shared" si="274"/>
        <v xml:space="preserve"> </v>
      </c>
      <c r="AP110" s="278" t="str">
        <f t="shared" si="275"/>
        <v xml:space="preserve"> </v>
      </c>
      <c r="AQ110" s="278" t="str">
        <f t="shared" si="276"/>
        <v xml:space="preserve"> </v>
      </c>
      <c r="AR110" s="278" t="str">
        <f t="shared" si="277"/>
        <v xml:space="preserve"> </v>
      </c>
      <c r="AS110" s="278" t="str">
        <f t="shared" si="278"/>
        <v xml:space="preserve"> </v>
      </c>
      <c r="AT110" s="278" t="str">
        <f t="shared" si="279"/>
        <v xml:space="preserve"> </v>
      </c>
      <c r="AU110" s="278" t="str">
        <f t="shared" si="280"/>
        <v xml:space="preserve"> </v>
      </c>
      <c r="AV110" s="277" t="str">
        <f t="shared" si="281"/>
        <v xml:space="preserve"> </v>
      </c>
      <c r="AW110" s="277" t="str">
        <f t="shared" si="282"/>
        <v xml:space="preserve"> </v>
      </c>
      <c r="AX110" s="277" t="str">
        <f>IF(SUM(I110:T110)&lt;90," ",CO110*AH110*stab.data!$U$20/13/2)</f>
        <v xml:space="preserve"> </v>
      </c>
      <c r="AY110" s="277" t="str">
        <f>IF(SUM(I110:T110)&lt;90," ",CQ110*AH110*stab.data!$U$11/13)</f>
        <v xml:space="preserve"> </v>
      </c>
      <c r="AZ110" s="277" t="str">
        <f t="shared" si="283"/>
        <v xml:space="preserve"> </v>
      </c>
      <c r="BA110" s="279" t="str">
        <f t="shared" si="284"/>
        <v xml:space="preserve"> </v>
      </c>
      <c r="BB110" s="280" t="str">
        <f>IF(SUM(I110:T110)&lt;90," ",EXP('eq. coef.'!$C$104+'eq. coef.'!$C$105*'Amp-TB2 calc'!AJ110+'eq. coef.'!$C$106*'Amp-TB2 calc'!AK110+'eq. coef.'!$C$107*'Amp-TB2 calc'!AL110+'eq. coef.'!$C$108*'Amp-TB2 calc'!AN110+'eq. coef.'!$C$109*'Amp-TB2 calc'!AP110+'eq. coef.'!$C$110*'Amp-TB2 calc'!AQ110+'eq. coef.'!$C$111*'Amp-TB2 calc'!AR110+'eq. coef.'!$C$112*'Amp-TB2 calc'!AS110))</f>
        <v xml:space="preserve"> </v>
      </c>
      <c r="BC110" s="281" t="str">
        <f>IF(SUM(I110:T110)&lt;90," ",EXP('eq. coef.'!$C$176+'eq. coef.'!$C$177*'Amp-TB2 calc'!AJ110+'eq. coef.'!$C$178*'Amp-TB2 calc'!AK110+'eq. coef.'!$C$179*'Amp-TB2 calc'!AL110+'eq. coef.'!$C$180*'Amp-TB2 calc'!AN110+'eq. coef.'!$C$181*'Amp-TB2 calc'!AP110+'eq. coef.'!$C$182*'Amp-TB2 calc'!AQ110+'eq. coef.'!$C$183*'Amp-TB2 calc'!AR110+'eq. coef.'!$C$184*'Amp-TB2 calc'!AS110))</f>
        <v xml:space="preserve"> </v>
      </c>
      <c r="BD110" s="281" t="str">
        <f>IF(SUM(I110:T110)&lt;90," ",('eq. coef.'!$C$234+'eq. coef.'!$C$235*'Amp-TB2 calc'!AJ110+'eq. coef.'!$C$236*'Amp-TB2 calc'!AK110+'eq. coef.'!$C$237*'Amp-TB2 calc'!AL110+'eq. coef.'!$C$238*'Amp-TB2 calc'!AN110+'eq. coef.'!$C$239*'Amp-TB2 calc'!AP110+'eq. coef.'!$C$240*'Amp-TB2 calc'!AQ110+'eq. coef.'!$C$241*'Amp-TB2 calc'!AR110+'eq. coef.'!$C$242*'Amp-TB2 calc'!AS110))</f>
        <v xml:space="preserve"> </v>
      </c>
      <c r="BE110" s="281" t="str">
        <f>IF(SUM(I110:T110)&lt;90," ",('eq. coef.'!$C$270+'eq. coef.'!$C$271*'Amp-TB2 calc'!AJ110+'eq. coef.'!$C$272*'Amp-TB2 calc'!AK110+'eq. coef.'!$C$273*'Amp-TB2 calc'!AL110+'eq. coef.'!$C$274*'Amp-TB2 calc'!AN110+'eq. coef.'!$C$275*'Amp-TB2 calc'!AP110+'eq. coef.'!$C$276*'Amp-TB2 calc'!AQ110+'eq. coef.'!$C$277*'Amp-TB2 calc'!AR110+'eq. coef.'!$C$278*'Amp-TB2 calc'!AS110))</f>
        <v xml:space="preserve"> </v>
      </c>
      <c r="BF110" s="281" t="str">
        <f>IF(SUM(I110:T110)&lt;90," ",EXP('eq. coef.'!$C$328+'eq. coef.'!$C$329*'Amp-TB2 calc'!AJ110+'eq. coef.'!$C$330*'Amp-TB2 calc'!AK110+'eq. coef.'!$C$331*'Amp-TB2 calc'!AL110+'eq. coef.'!$C$332*'Amp-TB2 calc'!AN110+'eq. coef.'!$C$333*'Amp-TB2 calc'!AP110+'eq. coef.'!$C$334*'Amp-TB2 calc'!AQ110+'eq. coef.'!$C$335*'Amp-TB2 calc'!AR110+'eq. coef.'!$C$336*'Amp-TB2 calc'!AS110))</f>
        <v xml:space="preserve"> </v>
      </c>
      <c r="BG110" s="282" t="str">
        <f t="shared" si="236"/>
        <v xml:space="preserve"> </v>
      </c>
      <c r="BH110" s="385" t="str">
        <f t="shared" si="263"/>
        <v xml:space="preserve"> </v>
      </c>
      <c r="BI110" s="385" t="str">
        <f t="shared" si="264"/>
        <v xml:space="preserve"> </v>
      </c>
      <c r="BJ110" s="281" t="str">
        <f t="shared" si="237"/>
        <v xml:space="preserve"> </v>
      </c>
      <c r="BK110" s="283" t="str">
        <f t="shared" si="285"/>
        <v xml:space="preserve"> </v>
      </c>
      <c r="BL110" s="281" t="str">
        <f t="shared" si="286"/>
        <v xml:space="preserve"> </v>
      </c>
      <c r="BM110" s="284" t="str">
        <f t="shared" si="238"/>
        <v xml:space="preserve"> </v>
      </c>
      <c r="BN110" s="285" t="str">
        <f>IF(SUM(I110:T110)&lt;90," ",'eq. coef.'!$C$360+'eq. coef.'!$C$361*'Amp-TB2 calc'!AJ110+'eq. coef.'!$C$362*'Amp-TB2 calc'!AK110+'eq. coef.'!$C$363*'Amp-TB2 calc'!AL110+'eq. coef.'!$C$364*'Amp-TB2 calc'!AN110+'eq. coef.'!$C$365*'Amp-TB2 calc'!AP110+'eq. coef.'!$C$366*'Amp-TB2 calc'!AQ110+'eq. coef.'!$C$367*'Amp-TB2 calc'!AR110+'eq. coef.'!$C$368*'Amp-TB2 calc'!AS110+'eq. coef.'!$C$369*LN(BQ110))</f>
        <v xml:space="preserve"> </v>
      </c>
      <c r="BO110" s="286" t="str">
        <f t="shared" si="287"/>
        <v xml:space="preserve"> </v>
      </c>
      <c r="BP110" s="333" t="str">
        <f t="shared" si="239"/>
        <v xml:space="preserve"> </v>
      </c>
      <c r="BQ110" s="287" t="str">
        <f t="shared" si="288"/>
        <v xml:space="preserve"> </v>
      </c>
      <c r="BR110" s="281" t="str">
        <f t="shared" si="240"/>
        <v xml:space="preserve"> </v>
      </c>
      <c r="BS110" s="283"/>
      <c r="BT110" s="283">
        <f t="shared" si="289"/>
        <v>0</v>
      </c>
      <c r="BU110" s="283">
        <f t="shared" si="290"/>
        <v>0</v>
      </c>
      <c r="BV110" s="281" t="str">
        <f t="shared" si="241"/>
        <v xml:space="preserve"> </v>
      </c>
      <c r="BW110" s="288"/>
      <c r="BX110" s="289" t="str">
        <f>IF(SUM(I110:T110)&lt;90," ",'eq. coef.'!$B$1128*'Amp-TB2 calc'!CH110+'eq. coef.'!$B$1129*'Amp-TB2 calc'!CL110+'eq. coef.'!$B$1130*'Amp-TB2 calc'!CM110+'eq. coef.'!$B$1131*'Amp-TB2 calc'!CO110+'eq. coef.'!$B$1132*'Amp-TB2 calc'!CP110+'eq. coef.'!$B$1133*'Amp-TB2 calc'!CQ110+'eq. coef.'!$B$1134*'Amp-TB2 calc'!CR110+'eq. coef.'!$B$1135*'Amp-TB2 calc'!CU110+'eq. coef.'!$B$1135*'Amp-TB2 calc'!CY110+'eq. coef.'!$B$1137*'Amp-TB2 calc'!CZ110)</f>
        <v xml:space="preserve"> </v>
      </c>
      <c r="BY110" s="290" t="str">
        <f t="shared" si="291"/>
        <v xml:space="preserve"> </v>
      </c>
      <c r="BZ110" s="291"/>
      <c r="CA110" s="290" t="str">
        <f t="shared" si="242"/>
        <v xml:space="preserve"> </v>
      </c>
      <c r="CB110" s="289" t="str">
        <f>IF(SUM(I110:T110)&lt;90," ",EXP('eq. coef.'!$C$396+'eq. coef.'!$C$397*'Amp-TB2 calc'!AJ110+'eq. coef.'!$C$398*'Amp-TB2 calc'!AK110+'eq. coef.'!$C$399*'Amp-TB2 calc'!AL110+'eq. coef.'!$C$400*'Amp-TB2 calc'!AN110+'eq. coef.'!$C$401*'Amp-TB2 calc'!AP110+'eq. coef.'!$C$402*'Amp-TB2 calc'!AQ110+'eq. coef.'!$C$403*'Amp-TB2 calc'!AR110+'eq. coef.'!$C$404*'Amp-TB2 calc'!AS110+'eq. coef.'!$C$405*LN('Amp-TB2 calc'!BQ110)))</f>
        <v xml:space="preserve"> </v>
      </c>
      <c r="CC110" s="283" t="str">
        <f t="shared" si="243"/>
        <v xml:space="preserve"> </v>
      </c>
      <c r="CD110" s="283"/>
      <c r="CE110" s="282" t="str">
        <f t="shared" si="244"/>
        <v xml:space="preserve"> </v>
      </c>
      <c r="CF110" s="282" t="str">
        <f t="shared" si="245"/>
        <v xml:space="preserve"> </v>
      </c>
      <c r="CG110" s="278" t="str">
        <f t="shared" si="292"/>
        <v xml:space="preserve"> </v>
      </c>
      <c r="CH110" s="278" t="str">
        <f t="shared" si="293"/>
        <v xml:space="preserve"> </v>
      </c>
      <c r="CI110" s="278" t="str">
        <f t="shared" si="246"/>
        <v xml:space="preserve"> </v>
      </c>
      <c r="CJ110" s="278" t="str">
        <f t="shared" si="247"/>
        <v xml:space="preserve"> </v>
      </c>
      <c r="CK110" s="278"/>
      <c r="CL110" s="278" t="str">
        <f t="shared" si="248"/>
        <v xml:space="preserve"> </v>
      </c>
      <c r="CM110" s="278" t="str">
        <f t="shared" si="249"/>
        <v xml:space="preserve"> </v>
      </c>
      <c r="CN110" s="278" t="str">
        <f t="shared" si="294"/>
        <v xml:space="preserve"> </v>
      </c>
      <c r="CO110" s="278" t="str">
        <f t="shared" si="250"/>
        <v xml:space="preserve"> </v>
      </c>
      <c r="CP110" s="278" t="str">
        <f t="shared" si="295"/>
        <v xml:space="preserve"> </v>
      </c>
      <c r="CQ110" s="278" t="str">
        <f t="shared" si="251"/>
        <v xml:space="preserve"> </v>
      </c>
      <c r="CR110" s="278" t="str">
        <f t="shared" si="296"/>
        <v xml:space="preserve"> </v>
      </c>
      <c r="CS110" s="278" t="str">
        <f t="shared" si="252"/>
        <v xml:space="preserve"> </v>
      </c>
      <c r="CT110" s="278"/>
      <c r="CU110" s="278" t="str">
        <f t="shared" si="297"/>
        <v xml:space="preserve"> </v>
      </c>
      <c r="CV110" s="278" t="str">
        <f t="shared" si="253"/>
        <v xml:space="preserve"> </v>
      </c>
      <c r="CW110" s="278" t="str">
        <f t="shared" si="254"/>
        <v xml:space="preserve"> </v>
      </c>
      <c r="CX110" s="278"/>
      <c r="CY110" s="278" t="str">
        <f t="shared" si="255"/>
        <v xml:space="preserve"> </v>
      </c>
      <c r="CZ110" s="278" t="str">
        <f t="shared" si="298"/>
        <v xml:space="preserve"> </v>
      </c>
      <c r="DA110" s="278" t="str">
        <f t="shared" si="256"/>
        <v xml:space="preserve"> </v>
      </c>
      <c r="DB110" s="278"/>
      <c r="DC110" s="278" t="str">
        <f t="shared" si="257"/>
        <v xml:space="preserve"> </v>
      </c>
      <c r="DD110" s="278" t="str">
        <f t="shared" si="299"/>
        <v xml:space="preserve"> </v>
      </c>
      <c r="DE110" s="278" t="str">
        <f t="shared" si="300"/>
        <v xml:space="preserve"> </v>
      </c>
      <c r="DF110" s="278" t="str">
        <f t="shared" si="258"/>
        <v xml:space="preserve"> </v>
      </c>
      <c r="DG110" s="283" t="str">
        <f t="shared" si="265"/>
        <v xml:space="preserve"> </v>
      </c>
      <c r="DH110" s="283"/>
      <c r="DI110" s="277" t="str">
        <f t="shared" si="259"/>
        <v xml:space="preserve"> </v>
      </c>
      <c r="DJ110" s="277" t="str">
        <f t="shared" si="260"/>
        <v xml:space="preserve"> </v>
      </c>
      <c r="DK110" s="277" t="str">
        <f t="shared" si="261"/>
        <v xml:space="preserve"> </v>
      </c>
      <c r="DL110" s="278" t="str">
        <f t="shared" si="262"/>
        <v xml:space="preserve"> </v>
      </c>
    </row>
    <row r="111" spans="9:116" x14ac:dyDescent="0.25">
      <c r="I111" s="234"/>
      <c r="J111" s="141"/>
      <c r="K111" s="141"/>
      <c r="L111" s="141"/>
      <c r="M111" s="141"/>
      <c r="N111" s="141"/>
      <c r="O111" s="141"/>
      <c r="P111" s="141"/>
      <c r="Q111" s="141"/>
      <c r="R111" s="141"/>
      <c r="S111" s="141"/>
      <c r="T111" s="141"/>
      <c r="U111" s="276" t="str">
        <f t="shared" si="266"/>
        <v xml:space="preserve"> </v>
      </c>
      <c r="V111" s="277" t="str">
        <f>IF(SUM(I111:T111)&lt;90," ",I111/stab.data!$U$7)</f>
        <v xml:space="preserve"> </v>
      </c>
      <c r="W111" s="277" t="str">
        <f>IF(SUM(I111:T111)&lt;90," ",J111/stab.data!$U$8)</f>
        <v xml:space="preserve"> </v>
      </c>
      <c r="X111" s="277" t="str">
        <f>IF(SUM(I111:T111)&lt;90," ",K111*2/stab.data!$U$9)</f>
        <v xml:space="preserve"> </v>
      </c>
      <c r="Y111" s="277" t="str">
        <f>IF(SUM(I111:T111)&lt;90," ",L111*2/stab.data!$U$10)</f>
        <v xml:space="preserve"> </v>
      </c>
      <c r="Z111" s="277" t="str">
        <f>IF(SUM(I111:T111)&lt;90," ",M111/stab.data!$U$11)</f>
        <v xml:space="preserve"> </v>
      </c>
      <c r="AA111" s="277" t="str">
        <f>IF(SUM(I111:T111)&lt;90," ",N111/stab.data!$U$12)</f>
        <v xml:space="preserve"> </v>
      </c>
      <c r="AB111" s="277" t="str">
        <f>IF(SUM(I111:T111)&lt;90," ",O111/stab.data!$U$13)</f>
        <v xml:space="preserve"> </v>
      </c>
      <c r="AC111" s="277" t="str">
        <f>IF(SUM(I111:T111)&lt;90," ",P111/stab.data!$U$14)</f>
        <v xml:space="preserve"> </v>
      </c>
      <c r="AD111" s="277" t="str">
        <f>IF(SUM(I111:T111)&lt;90," ",Q111*2/stab.data!$U$15)</f>
        <v xml:space="preserve"> </v>
      </c>
      <c r="AE111" s="277" t="str">
        <f>IF(SUM(I111:T111)&lt;90," ",R111*2/stab.data!$U$16)</f>
        <v xml:space="preserve"> </v>
      </c>
      <c r="AF111" s="277" t="str">
        <f>IF(SUM(I111:T111)&lt;90," ",S111/stab.data!$U$17)</f>
        <v xml:space="preserve"> </v>
      </c>
      <c r="AG111" s="277" t="str">
        <f>IF(SUM(I111:T111)&lt;90," ",T111/stab.data!$U$18)</f>
        <v xml:space="preserve"> </v>
      </c>
      <c r="AH111" s="277" t="str">
        <f t="shared" si="267"/>
        <v xml:space="preserve"> </v>
      </c>
      <c r="AI111" s="277" t="str">
        <f t="shared" si="268"/>
        <v xml:space="preserve"> </v>
      </c>
      <c r="AJ111" s="278" t="str">
        <f t="shared" si="269"/>
        <v xml:space="preserve"> </v>
      </c>
      <c r="AK111" s="278" t="str">
        <f t="shared" si="270"/>
        <v xml:space="preserve"> </v>
      </c>
      <c r="AL111" s="278" t="str">
        <f t="shared" si="271"/>
        <v xml:space="preserve"> </v>
      </c>
      <c r="AM111" s="278" t="str">
        <f t="shared" si="272"/>
        <v xml:space="preserve"> </v>
      </c>
      <c r="AN111" s="278" t="str">
        <f t="shared" si="273"/>
        <v xml:space="preserve"> </v>
      </c>
      <c r="AO111" s="278" t="str">
        <f t="shared" si="274"/>
        <v xml:space="preserve"> </v>
      </c>
      <c r="AP111" s="278" t="str">
        <f t="shared" si="275"/>
        <v xml:space="preserve"> </v>
      </c>
      <c r="AQ111" s="278" t="str">
        <f t="shared" si="276"/>
        <v xml:space="preserve"> </v>
      </c>
      <c r="AR111" s="278" t="str">
        <f t="shared" si="277"/>
        <v xml:space="preserve"> </v>
      </c>
      <c r="AS111" s="278" t="str">
        <f t="shared" si="278"/>
        <v xml:space="preserve"> </v>
      </c>
      <c r="AT111" s="278" t="str">
        <f t="shared" si="279"/>
        <v xml:space="preserve"> </v>
      </c>
      <c r="AU111" s="278" t="str">
        <f t="shared" si="280"/>
        <v xml:space="preserve"> </v>
      </c>
      <c r="AV111" s="277" t="str">
        <f t="shared" si="281"/>
        <v xml:space="preserve"> </v>
      </c>
      <c r="AW111" s="277" t="str">
        <f t="shared" si="282"/>
        <v xml:space="preserve"> </v>
      </c>
      <c r="AX111" s="277" t="str">
        <f>IF(SUM(I111:T111)&lt;90," ",CO111*AH111*stab.data!$U$20/13/2)</f>
        <v xml:space="preserve"> </v>
      </c>
      <c r="AY111" s="277" t="str">
        <f>IF(SUM(I111:T111)&lt;90," ",CQ111*AH111*stab.data!$U$11/13)</f>
        <v xml:space="preserve"> </v>
      </c>
      <c r="AZ111" s="277" t="str">
        <f t="shared" si="283"/>
        <v xml:space="preserve"> </v>
      </c>
      <c r="BA111" s="279" t="str">
        <f t="shared" si="284"/>
        <v xml:space="preserve"> </v>
      </c>
      <c r="BB111" s="280" t="str">
        <f>IF(SUM(I111:T111)&lt;90," ",EXP('eq. coef.'!$C$104+'eq. coef.'!$C$105*'Amp-TB2 calc'!AJ111+'eq. coef.'!$C$106*'Amp-TB2 calc'!AK111+'eq. coef.'!$C$107*'Amp-TB2 calc'!AL111+'eq. coef.'!$C$108*'Amp-TB2 calc'!AN111+'eq. coef.'!$C$109*'Amp-TB2 calc'!AP111+'eq. coef.'!$C$110*'Amp-TB2 calc'!AQ111+'eq. coef.'!$C$111*'Amp-TB2 calc'!AR111+'eq. coef.'!$C$112*'Amp-TB2 calc'!AS111))</f>
        <v xml:space="preserve"> </v>
      </c>
      <c r="BC111" s="281" t="str">
        <f>IF(SUM(I111:T111)&lt;90," ",EXP('eq. coef.'!$C$176+'eq. coef.'!$C$177*'Amp-TB2 calc'!AJ111+'eq. coef.'!$C$178*'Amp-TB2 calc'!AK111+'eq. coef.'!$C$179*'Amp-TB2 calc'!AL111+'eq. coef.'!$C$180*'Amp-TB2 calc'!AN111+'eq. coef.'!$C$181*'Amp-TB2 calc'!AP111+'eq. coef.'!$C$182*'Amp-TB2 calc'!AQ111+'eq. coef.'!$C$183*'Amp-TB2 calc'!AR111+'eq. coef.'!$C$184*'Amp-TB2 calc'!AS111))</f>
        <v xml:space="preserve"> </v>
      </c>
      <c r="BD111" s="281" t="str">
        <f>IF(SUM(I111:T111)&lt;90," ",('eq. coef.'!$C$234+'eq. coef.'!$C$235*'Amp-TB2 calc'!AJ111+'eq. coef.'!$C$236*'Amp-TB2 calc'!AK111+'eq. coef.'!$C$237*'Amp-TB2 calc'!AL111+'eq. coef.'!$C$238*'Amp-TB2 calc'!AN111+'eq. coef.'!$C$239*'Amp-TB2 calc'!AP111+'eq. coef.'!$C$240*'Amp-TB2 calc'!AQ111+'eq. coef.'!$C$241*'Amp-TB2 calc'!AR111+'eq. coef.'!$C$242*'Amp-TB2 calc'!AS111))</f>
        <v xml:space="preserve"> </v>
      </c>
      <c r="BE111" s="281" t="str">
        <f>IF(SUM(I111:T111)&lt;90," ",('eq. coef.'!$C$270+'eq. coef.'!$C$271*'Amp-TB2 calc'!AJ111+'eq. coef.'!$C$272*'Amp-TB2 calc'!AK111+'eq. coef.'!$C$273*'Amp-TB2 calc'!AL111+'eq. coef.'!$C$274*'Amp-TB2 calc'!AN111+'eq. coef.'!$C$275*'Amp-TB2 calc'!AP111+'eq. coef.'!$C$276*'Amp-TB2 calc'!AQ111+'eq. coef.'!$C$277*'Amp-TB2 calc'!AR111+'eq. coef.'!$C$278*'Amp-TB2 calc'!AS111))</f>
        <v xml:space="preserve"> </v>
      </c>
      <c r="BF111" s="281" t="str">
        <f>IF(SUM(I111:T111)&lt;90," ",EXP('eq. coef.'!$C$328+'eq. coef.'!$C$329*'Amp-TB2 calc'!AJ111+'eq. coef.'!$C$330*'Amp-TB2 calc'!AK111+'eq. coef.'!$C$331*'Amp-TB2 calc'!AL111+'eq. coef.'!$C$332*'Amp-TB2 calc'!AN111+'eq. coef.'!$C$333*'Amp-TB2 calc'!AP111+'eq. coef.'!$C$334*'Amp-TB2 calc'!AQ111+'eq. coef.'!$C$335*'Amp-TB2 calc'!AR111+'eq. coef.'!$C$336*'Amp-TB2 calc'!AS111))</f>
        <v xml:space="preserve"> </v>
      </c>
      <c r="BG111" s="282" t="str">
        <f t="shared" si="236"/>
        <v xml:space="preserve"> </v>
      </c>
      <c r="BH111" s="385" t="str">
        <f t="shared" si="263"/>
        <v xml:space="preserve"> </v>
      </c>
      <c r="BI111" s="385" t="str">
        <f t="shared" si="264"/>
        <v xml:space="preserve"> </v>
      </c>
      <c r="BJ111" s="281" t="str">
        <f t="shared" si="237"/>
        <v xml:space="preserve"> </v>
      </c>
      <c r="BK111" s="283" t="str">
        <f t="shared" si="285"/>
        <v xml:space="preserve"> </v>
      </c>
      <c r="BL111" s="281" t="str">
        <f t="shared" si="286"/>
        <v xml:space="preserve"> </v>
      </c>
      <c r="BM111" s="284" t="str">
        <f t="shared" si="238"/>
        <v xml:space="preserve"> </v>
      </c>
      <c r="BN111" s="285" t="str">
        <f>IF(SUM(I111:T111)&lt;90," ",'eq. coef.'!$C$360+'eq. coef.'!$C$361*'Amp-TB2 calc'!AJ111+'eq. coef.'!$C$362*'Amp-TB2 calc'!AK111+'eq. coef.'!$C$363*'Amp-TB2 calc'!AL111+'eq. coef.'!$C$364*'Amp-TB2 calc'!AN111+'eq. coef.'!$C$365*'Amp-TB2 calc'!AP111+'eq. coef.'!$C$366*'Amp-TB2 calc'!AQ111+'eq. coef.'!$C$367*'Amp-TB2 calc'!AR111+'eq. coef.'!$C$368*'Amp-TB2 calc'!AS111+'eq. coef.'!$C$369*LN(BQ111))</f>
        <v xml:space="preserve"> </v>
      </c>
      <c r="BO111" s="286" t="str">
        <f t="shared" si="287"/>
        <v xml:space="preserve"> </v>
      </c>
      <c r="BP111" s="333" t="str">
        <f t="shared" si="239"/>
        <v xml:space="preserve"> </v>
      </c>
      <c r="BQ111" s="287" t="str">
        <f t="shared" si="288"/>
        <v xml:space="preserve"> </v>
      </c>
      <c r="BR111" s="281" t="str">
        <f t="shared" si="240"/>
        <v xml:space="preserve"> </v>
      </c>
      <c r="BS111" s="283"/>
      <c r="BT111" s="283">
        <f t="shared" si="289"/>
        <v>0</v>
      </c>
      <c r="BU111" s="283">
        <f t="shared" si="290"/>
        <v>0</v>
      </c>
      <c r="BV111" s="281" t="str">
        <f t="shared" si="241"/>
        <v xml:space="preserve"> </v>
      </c>
      <c r="BW111" s="288"/>
      <c r="BX111" s="289" t="str">
        <f>IF(SUM(I111:T111)&lt;90," ",'eq. coef.'!$B$1128*'Amp-TB2 calc'!CH111+'eq. coef.'!$B$1129*'Amp-TB2 calc'!CL111+'eq. coef.'!$B$1130*'Amp-TB2 calc'!CM111+'eq. coef.'!$B$1131*'Amp-TB2 calc'!CO111+'eq. coef.'!$B$1132*'Amp-TB2 calc'!CP111+'eq. coef.'!$B$1133*'Amp-TB2 calc'!CQ111+'eq. coef.'!$B$1134*'Amp-TB2 calc'!CR111+'eq. coef.'!$B$1135*'Amp-TB2 calc'!CU111+'eq. coef.'!$B$1135*'Amp-TB2 calc'!CY111+'eq. coef.'!$B$1137*'Amp-TB2 calc'!CZ111)</f>
        <v xml:space="preserve"> </v>
      </c>
      <c r="BY111" s="290" t="str">
        <f t="shared" si="291"/>
        <v xml:space="preserve"> </v>
      </c>
      <c r="BZ111" s="291"/>
      <c r="CA111" s="290" t="str">
        <f t="shared" si="242"/>
        <v xml:space="preserve"> </v>
      </c>
      <c r="CB111" s="289" t="str">
        <f>IF(SUM(I111:T111)&lt;90," ",EXP('eq. coef.'!$C$396+'eq. coef.'!$C$397*'Amp-TB2 calc'!AJ111+'eq. coef.'!$C$398*'Amp-TB2 calc'!AK111+'eq. coef.'!$C$399*'Amp-TB2 calc'!AL111+'eq. coef.'!$C$400*'Amp-TB2 calc'!AN111+'eq. coef.'!$C$401*'Amp-TB2 calc'!AP111+'eq. coef.'!$C$402*'Amp-TB2 calc'!AQ111+'eq. coef.'!$C$403*'Amp-TB2 calc'!AR111+'eq. coef.'!$C$404*'Amp-TB2 calc'!AS111+'eq. coef.'!$C$405*LN('Amp-TB2 calc'!BQ111)))</f>
        <v xml:space="preserve"> </v>
      </c>
      <c r="CC111" s="283" t="str">
        <f t="shared" si="243"/>
        <v xml:space="preserve"> </v>
      </c>
      <c r="CD111" s="283"/>
      <c r="CE111" s="282" t="str">
        <f t="shared" si="244"/>
        <v xml:space="preserve"> </v>
      </c>
      <c r="CF111" s="282" t="str">
        <f t="shared" si="245"/>
        <v xml:space="preserve"> </v>
      </c>
      <c r="CG111" s="278" t="str">
        <f t="shared" si="292"/>
        <v xml:space="preserve"> </v>
      </c>
      <c r="CH111" s="278" t="str">
        <f t="shared" si="293"/>
        <v xml:space="preserve"> </v>
      </c>
      <c r="CI111" s="278" t="str">
        <f t="shared" si="246"/>
        <v xml:space="preserve"> </v>
      </c>
      <c r="CJ111" s="278" t="str">
        <f t="shared" si="247"/>
        <v xml:space="preserve"> </v>
      </c>
      <c r="CK111" s="278"/>
      <c r="CL111" s="278" t="str">
        <f t="shared" si="248"/>
        <v xml:space="preserve"> </v>
      </c>
      <c r="CM111" s="278" t="str">
        <f t="shared" si="249"/>
        <v xml:space="preserve"> </v>
      </c>
      <c r="CN111" s="278" t="str">
        <f t="shared" si="294"/>
        <v xml:space="preserve"> </v>
      </c>
      <c r="CO111" s="278" t="str">
        <f t="shared" si="250"/>
        <v xml:space="preserve"> </v>
      </c>
      <c r="CP111" s="278" t="str">
        <f t="shared" si="295"/>
        <v xml:space="preserve"> </v>
      </c>
      <c r="CQ111" s="278" t="str">
        <f t="shared" si="251"/>
        <v xml:space="preserve"> </v>
      </c>
      <c r="CR111" s="278" t="str">
        <f t="shared" si="296"/>
        <v xml:space="preserve"> </v>
      </c>
      <c r="CS111" s="278" t="str">
        <f t="shared" si="252"/>
        <v xml:space="preserve"> </v>
      </c>
      <c r="CT111" s="278"/>
      <c r="CU111" s="278" t="str">
        <f t="shared" si="297"/>
        <v xml:space="preserve"> </v>
      </c>
      <c r="CV111" s="278" t="str">
        <f t="shared" si="253"/>
        <v xml:space="preserve"> </v>
      </c>
      <c r="CW111" s="278" t="str">
        <f t="shared" si="254"/>
        <v xml:space="preserve"> </v>
      </c>
      <c r="CX111" s="278"/>
      <c r="CY111" s="278" t="str">
        <f t="shared" si="255"/>
        <v xml:space="preserve"> </v>
      </c>
      <c r="CZ111" s="278" t="str">
        <f t="shared" si="298"/>
        <v xml:space="preserve"> </v>
      </c>
      <c r="DA111" s="278" t="str">
        <f t="shared" si="256"/>
        <v xml:space="preserve"> </v>
      </c>
      <c r="DB111" s="278"/>
      <c r="DC111" s="278" t="str">
        <f t="shared" si="257"/>
        <v xml:space="preserve"> </v>
      </c>
      <c r="DD111" s="278" t="str">
        <f t="shared" si="299"/>
        <v xml:space="preserve"> </v>
      </c>
      <c r="DE111" s="278" t="str">
        <f t="shared" si="300"/>
        <v xml:space="preserve"> </v>
      </c>
      <c r="DF111" s="278" t="str">
        <f t="shared" si="258"/>
        <v xml:space="preserve"> </v>
      </c>
      <c r="DG111" s="283" t="str">
        <f t="shared" si="265"/>
        <v xml:space="preserve"> </v>
      </c>
      <c r="DH111" s="283"/>
      <c r="DI111" s="277" t="str">
        <f t="shared" si="259"/>
        <v xml:space="preserve"> </v>
      </c>
      <c r="DJ111" s="277" t="str">
        <f t="shared" si="260"/>
        <v xml:space="preserve"> </v>
      </c>
      <c r="DK111" s="277" t="str">
        <f t="shared" si="261"/>
        <v xml:space="preserve"> </v>
      </c>
      <c r="DL111" s="278" t="str">
        <f t="shared" si="262"/>
        <v xml:space="preserve"> </v>
      </c>
    </row>
    <row r="112" spans="9:116" x14ac:dyDescent="0.25">
      <c r="I112" s="234"/>
      <c r="J112" s="141"/>
      <c r="K112" s="141"/>
      <c r="L112" s="141"/>
      <c r="M112" s="141"/>
      <c r="N112" s="141"/>
      <c r="O112" s="141"/>
      <c r="P112" s="141"/>
      <c r="Q112" s="141"/>
      <c r="R112" s="141"/>
      <c r="S112" s="141"/>
      <c r="T112" s="141"/>
      <c r="U112" s="276" t="str">
        <f t="shared" si="266"/>
        <v xml:space="preserve"> </v>
      </c>
      <c r="V112" s="277" t="str">
        <f>IF(SUM(I112:T112)&lt;90," ",I112/stab.data!$U$7)</f>
        <v xml:space="preserve"> </v>
      </c>
      <c r="W112" s="277" t="str">
        <f>IF(SUM(I112:T112)&lt;90," ",J112/stab.data!$U$8)</f>
        <v xml:space="preserve"> </v>
      </c>
      <c r="X112" s="277" t="str">
        <f>IF(SUM(I112:T112)&lt;90," ",K112*2/stab.data!$U$9)</f>
        <v xml:space="preserve"> </v>
      </c>
      <c r="Y112" s="277" t="str">
        <f>IF(SUM(I112:T112)&lt;90," ",L112*2/stab.data!$U$10)</f>
        <v xml:space="preserve"> </v>
      </c>
      <c r="Z112" s="277" t="str">
        <f>IF(SUM(I112:T112)&lt;90," ",M112/stab.data!$U$11)</f>
        <v xml:space="preserve"> </v>
      </c>
      <c r="AA112" s="277" t="str">
        <f>IF(SUM(I112:T112)&lt;90," ",N112/stab.data!$U$12)</f>
        <v xml:space="preserve"> </v>
      </c>
      <c r="AB112" s="277" t="str">
        <f>IF(SUM(I112:T112)&lt;90," ",O112/stab.data!$U$13)</f>
        <v xml:space="preserve"> </v>
      </c>
      <c r="AC112" s="277" t="str">
        <f>IF(SUM(I112:T112)&lt;90," ",P112/stab.data!$U$14)</f>
        <v xml:space="preserve"> </v>
      </c>
      <c r="AD112" s="277" t="str">
        <f>IF(SUM(I112:T112)&lt;90," ",Q112*2/stab.data!$U$15)</f>
        <v xml:space="preserve"> </v>
      </c>
      <c r="AE112" s="277" t="str">
        <f>IF(SUM(I112:T112)&lt;90," ",R112*2/stab.data!$U$16)</f>
        <v xml:space="preserve"> </v>
      </c>
      <c r="AF112" s="277" t="str">
        <f>IF(SUM(I112:T112)&lt;90," ",S112/stab.data!$U$17)</f>
        <v xml:space="preserve"> </v>
      </c>
      <c r="AG112" s="277" t="str">
        <f>IF(SUM(I112:T112)&lt;90," ",T112/stab.data!$U$18)</f>
        <v xml:space="preserve"> </v>
      </c>
      <c r="AH112" s="277" t="str">
        <f t="shared" si="267"/>
        <v xml:space="preserve"> </v>
      </c>
      <c r="AI112" s="277" t="str">
        <f t="shared" si="268"/>
        <v xml:space="preserve"> </v>
      </c>
      <c r="AJ112" s="278" t="str">
        <f t="shared" si="269"/>
        <v xml:space="preserve"> </v>
      </c>
      <c r="AK112" s="278" t="str">
        <f t="shared" si="270"/>
        <v xml:space="preserve"> </v>
      </c>
      <c r="AL112" s="278" t="str">
        <f t="shared" si="271"/>
        <v xml:space="preserve"> </v>
      </c>
      <c r="AM112" s="278" t="str">
        <f t="shared" si="272"/>
        <v xml:space="preserve"> </v>
      </c>
      <c r="AN112" s="278" t="str">
        <f t="shared" si="273"/>
        <v xml:space="preserve"> </v>
      </c>
      <c r="AO112" s="278" t="str">
        <f t="shared" si="274"/>
        <v xml:space="preserve"> </v>
      </c>
      <c r="AP112" s="278" t="str">
        <f t="shared" si="275"/>
        <v xml:space="preserve"> </v>
      </c>
      <c r="AQ112" s="278" t="str">
        <f t="shared" si="276"/>
        <v xml:space="preserve"> </v>
      </c>
      <c r="AR112" s="278" t="str">
        <f t="shared" si="277"/>
        <v xml:space="preserve"> </v>
      </c>
      <c r="AS112" s="278" t="str">
        <f t="shared" si="278"/>
        <v xml:space="preserve"> </v>
      </c>
      <c r="AT112" s="278" t="str">
        <f t="shared" si="279"/>
        <v xml:space="preserve"> </v>
      </c>
      <c r="AU112" s="278" t="str">
        <f t="shared" si="280"/>
        <v xml:space="preserve"> </v>
      </c>
      <c r="AV112" s="277" t="str">
        <f t="shared" si="281"/>
        <v xml:space="preserve"> </v>
      </c>
      <c r="AW112" s="277" t="str">
        <f t="shared" si="282"/>
        <v xml:space="preserve"> </v>
      </c>
      <c r="AX112" s="277" t="str">
        <f>IF(SUM(I112:T112)&lt;90," ",CO112*AH112*stab.data!$U$20/13/2)</f>
        <v xml:space="preserve"> </v>
      </c>
      <c r="AY112" s="277" t="str">
        <f>IF(SUM(I112:T112)&lt;90," ",CQ112*AH112*stab.data!$U$11/13)</f>
        <v xml:space="preserve"> </v>
      </c>
      <c r="AZ112" s="277" t="str">
        <f t="shared" si="283"/>
        <v xml:space="preserve"> </v>
      </c>
      <c r="BA112" s="279" t="str">
        <f t="shared" si="284"/>
        <v xml:space="preserve"> </v>
      </c>
      <c r="BB112" s="280" t="str">
        <f>IF(SUM(I112:T112)&lt;90," ",EXP('eq. coef.'!$C$104+'eq. coef.'!$C$105*'Amp-TB2 calc'!AJ112+'eq. coef.'!$C$106*'Amp-TB2 calc'!AK112+'eq. coef.'!$C$107*'Amp-TB2 calc'!AL112+'eq. coef.'!$C$108*'Amp-TB2 calc'!AN112+'eq. coef.'!$C$109*'Amp-TB2 calc'!AP112+'eq. coef.'!$C$110*'Amp-TB2 calc'!AQ112+'eq. coef.'!$C$111*'Amp-TB2 calc'!AR112+'eq. coef.'!$C$112*'Amp-TB2 calc'!AS112))</f>
        <v xml:space="preserve"> </v>
      </c>
      <c r="BC112" s="281" t="str">
        <f>IF(SUM(I112:T112)&lt;90," ",EXP('eq. coef.'!$C$176+'eq. coef.'!$C$177*'Amp-TB2 calc'!AJ112+'eq. coef.'!$C$178*'Amp-TB2 calc'!AK112+'eq. coef.'!$C$179*'Amp-TB2 calc'!AL112+'eq. coef.'!$C$180*'Amp-TB2 calc'!AN112+'eq. coef.'!$C$181*'Amp-TB2 calc'!AP112+'eq. coef.'!$C$182*'Amp-TB2 calc'!AQ112+'eq. coef.'!$C$183*'Amp-TB2 calc'!AR112+'eq. coef.'!$C$184*'Amp-TB2 calc'!AS112))</f>
        <v xml:space="preserve"> </v>
      </c>
      <c r="BD112" s="281" t="str">
        <f>IF(SUM(I112:T112)&lt;90," ",('eq. coef.'!$C$234+'eq. coef.'!$C$235*'Amp-TB2 calc'!AJ112+'eq. coef.'!$C$236*'Amp-TB2 calc'!AK112+'eq. coef.'!$C$237*'Amp-TB2 calc'!AL112+'eq. coef.'!$C$238*'Amp-TB2 calc'!AN112+'eq. coef.'!$C$239*'Amp-TB2 calc'!AP112+'eq. coef.'!$C$240*'Amp-TB2 calc'!AQ112+'eq. coef.'!$C$241*'Amp-TB2 calc'!AR112+'eq. coef.'!$C$242*'Amp-TB2 calc'!AS112))</f>
        <v xml:space="preserve"> </v>
      </c>
      <c r="BE112" s="281" t="str">
        <f>IF(SUM(I112:T112)&lt;90," ",('eq. coef.'!$C$270+'eq. coef.'!$C$271*'Amp-TB2 calc'!AJ112+'eq. coef.'!$C$272*'Amp-TB2 calc'!AK112+'eq. coef.'!$C$273*'Amp-TB2 calc'!AL112+'eq. coef.'!$C$274*'Amp-TB2 calc'!AN112+'eq. coef.'!$C$275*'Amp-TB2 calc'!AP112+'eq. coef.'!$C$276*'Amp-TB2 calc'!AQ112+'eq. coef.'!$C$277*'Amp-TB2 calc'!AR112+'eq. coef.'!$C$278*'Amp-TB2 calc'!AS112))</f>
        <v xml:space="preserve"> </v>
      </c>
      <c r="BF112" s="281" t="str">
        <f>IF(SUM(I112:T112)&lt;90," ",EXP('eq. coef.'!$C$328+'eq. coef.'!$C$329*'Amp-TB2 calc'!AJ112+'eq. coef.'!$C$330*'Amp-TB2 calc'!AK112+'eq. coef.'!$C$331*'Amp-TB2 calc'!AL112+'eq. coef.'!$C$332*'Amp-TB2 calc'!AN112+'eq. coef.'!$C$333*'Amp-TB2 calc'!AP112+'eq. coef.'!$C$334*'Amp-TB2 calc'!AQ112+'eq. coef.'!$C$335*'Amp-TB2 calc'!AR112+'eq. coef.'!$C$336*'Amp-TB2 calc'!AS112))</f>
        <v xml:space="preserve"> </v>
      </c>
      <c r="BG112" s="282" t="str">
        <f t="shared" si="236"/>
        <v xml:space="preserve"> </v>
      </c>
      <c r="BH112" s="385" t="str">
        <f t="shared" si="263"/>
        <v xml:space="preserve"> </v>
      </c>
      <c r="BI112" s="385" t="str">
        <f t="shared" si="264"/>
        <v xml:space="preserve"> </v>
      </c>
      <c r="BJ112" s="281" t="str">
        <f t="shared" si="237"/>
        <v xml:space="preserve"> </v>
      </c>
      <c r="BK112" s="283" t="str">
        <f t="shared" si="285"/>
        <v xml:space="preserve"> </v>
      </c>
      <c r="BL112" s="281" t="str">
        <f t="shared" si="286"/>
        <v xml:space="preserve"> </v>
      </c>
      <c r="BM112" s="284" t="str">
        <f t="shared" si="238"/>
        <v xml:space="preserve"> </v>
      </c>
      <c r="BN112" s="285" t="str">
        <f>IF(SUM(I112:T112)&lt;90," ",'eq. coef.'!$C$360+'eq. coef.'!$C$361*'Amp-TB2 calc'!AJ112+'eq. coef.'!$C$362*'Amp-TB2 calc'!AK112+'eq. coef.'!$C$363*'Amp-TB2 calc'!AL112+'eq. coef.'!$C$364*'Amp-TB2 calc'!AN112+'eq. coef.'!$C$365*'Amp-TB2 calc'!AP112+'eq. coef.'!$C$366*'Amp-TB2 calc'!AQ112+'eq. coef.'!$C$367*'Amp-TB2 calc'!AR112+'eq. coef.'!$C$368*'Amp-TB2 calc'!AS112+'eq. coef.'!$C$369*LN(BQ112))</f>
        <v xml:space="preserve"> </v>
      </c>
      <c r="BO112" s="286" t="str">
        <f t="shared" si="287"/>
        <v xml:space="preserve"> </v>
      </c>
      <c r="BP112" s="333" t="str">
        <f t="shared" si="239"/>
        <v xml:space="preserve"> </v>
      </c>
      <c r="BQ112" s="287" t="str">
        <f t="shared" si="288"/>
        <v xml:space="preserve"> </v>
      </c>
      <c r="BR112" s="281" t="str">
        <f t="shared" si="240"/>
        <v xml:space="preserve"> </v>
      </c>
      <c r="BS112" s="283"/>
      <c r="BT112" s="283">
        <f t="shared" si="289"/>
        <v>0</v>
      </c>
      <c r="BU112" s="283">
        <f t="shared" si="290"/>
        <v>0</v>
      </c>
      <c r="BV112" s="281" t="str">
        <f t="shared" si="241"/>
        <v xml:space="preserve"> </v>
      </c>
      <c r="BW112" s="288"/>
      <c r="BX112" s="289" t="str">
        <f>IF(SUM(I112:T112)&lt;90," ",'eq. coef.'!$B$1128*'Amp-TB2 calc'!CH112+'eq. coef.'!$B$1129*'Amp-TB2 calc'!CL112+'eq. coef.'!$B$1130*'Amp-TB2 calc'!CM112+'eq. coef.'!$B$1131*'Amp-TB2 calc'!CO112+'eq. coef.'!$B$1132*'Amp-TB2 calc'!CP112+'eq. coef.'!$B$1133*'Amp-TB2 calc'!CQ112+'eq. coef.'!$B$1134*'Amp-TB2 calc'!CR112+'eq. coef.'!$B$1135*'Amp-TB2 calc'!CU112+'eq. coef.'!$B$1135*'Amp-TB2 calc'!CY112+'eq. coef.'!$B$1137*'Amp-TB2 calc'!CZ112)</f>
        <v xml:space="preserve"> </v>
      </c>
      <c r="BY112" s="290" t="str">
        <f t="shared" si="291"/>
        <v xml:space="preserve"> </v>
      </c>
      <c r="BZ112" s="291"/>
      <c r="CA112" s="290" t="str">
        <f t="shared" si="242"/>
        <v xml:space="preserve"> </v>
      </c>
      <c r="CB112" s="289" t="str">
        <f>IF(SUM(I112:T112)&lt;90," ",EXP('eq. coef.'!$C$396+'eq. coef.'!$C$397*'Amp-TB2 calc'!AJ112+'eq. coef.'!$C$398*'Amp-TB2 calc'!AK112+'eq. coef.'!$C$399*'Amp-TB2 calc'!AL112+'eq. coef.'!$C$400*'Amp-TB2 calc'!AN112+'eq. coef.'!$C$401*'Amp-TB2 calc'!AP112+'eq. coef.'!$C$402*'Amp-TB2 calc'!AQ112+'eq. coef.'!$C$403*'Amp-TB2 calc'!AR112+'eq. coef.'!$C$404*'Amp-TB2 calc'!AS112+'eq. coef.'!$C$405*LN('Amp-TB2 calc'!BQ112)))</f>
        <v xml:space="preserve"> </v>
      </c>
      <c r="CC112" s="283" t="str">
        <f t="shared" si="243"/>
        <v xml:space="preserve"> </v>
      </c>
      <c r="CD112" s="283"/>
      <c r="CE112" s="282" t="str">
        <f t="shared" si="244"/>
        <v xml:space="preserve"> </v>
      </c>
      <c r="CF112" s="282" t="str">
        <f t="shared" si="245"/>
        <v xml:space="preserve"> </v>
      </c>
      <c r="CG112" s="278" t="str">
        <f t="shared" si="292"/>
        <v xml:space="preserve"> </v>
      </c>
      <c r="CH112" s="278" t="str">
        <f t="shared" si="293"/>
        <v xml:space="preserve"> </v>
      </c>
      <c r="CI112" s="278" t="str">
        <f t="shared" si="246"/>
        <v xml:space="preserve"> </v>
      </c>
      <c r="CJ112" s="278" t="str">
        <f t="shared" si="247"/>
        <v xml:space="preserve"> </v>
      </c>
      <c r="CK112" s="278"/>
      <c r="CL112" s="278" t="str">
        <f t="shared" si="248"/>
        <v xml:space="preserve"> </v>
      </c>
      <c r="CM112" s="278" t="str">
        <f t="shared" si="249"/>
        <v xml:space="preserve"> </v>
      </c>
      <c r="CN112" s="278" t="str">
        <f t="shared" si="294"/>
        <v xml:space="preserve"> </v>
      </c>
      <c r="CO112" s="278" t="str">
        <f t="shared" si="250"/>
        <v xml:space="preserve"> </v>
      </c>
      <c r="CP112" s="278" t="str">
        <f t="shared" si="295"/>
        <v xml:space="preserve"> </v>
      </c>
      <c r="CQ112" s="278" t="str">
        <f t="shared" si="251"/>
        <v xml:space="preserve"> </v>
      </c>
      <c r="CR112" s="278" t="str">
        <f t="shared" si="296"/>
        <v xml:space="preserve"> </v>
      </c>
      <c r="CS112" s="278" t="str">
        <f t="shared" si="252"/>
        <v xml:space="preserve"> </v>
      </c>
      <c r="CT112" s="278"/>
      <c r="CU112" s="278" t="str">
        <f t="shared" si="297"/>
        <v xml:space="preserve"> </v>
      </c>
      <c r="CV112" s="278" t="str">
        <f t="shared" si="253"/>
        <v xml:space="preserve"> </v>
      </c>
      <c r="CW112" s="278" t="str">
        <f t="shared" si="254"/>
        <v xml:space="preserve"> </v>
      </c>
      <c r="CX112" s="278"/>
      <c r="CY112" s="278" t="str">
        <f t="shared" si="255"/>
        <v xml:space="preserve"> </v>
      </c>
      <c r="CZ112" s="278" t="str">
        <f t="shared" si="298"/>
        <v xml:space="preserve"> </v>
      </c>
      <c r="DA112" s="278" t="str">
        <f t="shared" si="256"/>
        <v xml:space="preserve"> </v>
      </c>
      <c r="DB112" s="278"/>
      <c r="DC112" s="278" t="str">
        <f t="shared" si="257"/>
        <v xml:space="preserve"> </v>
      </c>
      <c r="DD112" s="278" t="str">
        <f t="shared" si="299"/>
        <v xml:space="preserve"> </v>
      </c>
      <c r="DE112" s="278" t="str">
        <f t="shared" si="300"/>
        <v xml:space="preserve"> </v>
      </c>
      <c r="DF112" s="278" t="str">
        <f t="shared" si="258"/>
        <v xml:space="preserve"> </v>
      </c>
      <c r="DG112" s="283" t="str">
        <f t="shared" si="265"/>
        <v xml:space="preserve"> </v>
      </c>
      <c r="DH112" s="283"/>
      <c r="DI112" s="277" t="str">
        <f t="shared" si="259"/>
        <v xml:space="preserve"> </v>
      </c>
      <c r="DJ112" s="277" t="str">
        <f t="shared" si="260"/>
        <v xml:space="preserve"> </v>
      </c>
      <c r="DK112" s="277" t="str">
        <f t="shared" si="261"/>
        <v xml:space="preserve"> </v>
      </c>
      <c r="DL112" s="278" t="str">
        <f t="shared" si="262"/>
        <v xml:space="preserve"> </v>
      </c>
    </row>
    <row r="113" spans="9:116" x14ac:dyDescent="0.25">
      <c r="I113" s="234"/>
      <c r="J113" s="141"/>
      <c r="K113" s="141"/>
      <c r="L113" s="141"/>
      <c r="M113" s="141"/>
      <c r="N113" s="141"/>
      <c r="O113" s="141"/>
      <c r="P113" s="141"/>
      <c r="Q113" s="141"/>
      <c r="R113" s="141"/>
      <c r="S113" s="141"/>
      <c r="T113" s="141"/>
      <c r="U113" s="276" t="str">
        <f t="shared" si="266"/>
        <v xml:space="preserve"> </v>
      </c>
      <c r="V113" s="277" t="str">
        <f>IF(SUM(I113:T113)&lt;90," ",I113/stab.data!$U$7)</f>
        <v xml:space="preserve"> </v>
      </c>
      <c r="W113" s="277" t="str">
        <f>IF(SUM(I113:T113)&lt;90," ",J113/stab.data!$U$8)</f>
        <v xml:space="preserve"> </v>
      </c>
      <c r="X113" s="277" t="str">
        <f>IF(SUM(I113:T113)&lt;90," ",K113*2/stab.data!$U$9)</f>
        <v xml:space="preserve"> </v>
      </c>
      <c r="Y113" s="277" t="str">
        <f>IF(SUM(I113:T113)&lt;90," ",L113*2/stab.data!$U$10)</f>
        <v xml:space="preserve"> </v>
      </c>
      <c r="Z113" s="277" t="str">
        <f>IF(SUM(I113:T113)&lt;90," ",M113/stab.data!$U$11)</f>
        <v xml:space="preserve"> </v>
      </c>
      <c r="AA113" s="277" t="str">
        <f>IF(SUM(I113:T113)&lt;90," ",N113/stab.data!$U$12)</f>
        <v xml:space="preserve"> </v>
      </c>
      <c r="AB113" s="277" t="str">
        <f>IF(SUM(I113:T113)&lt;90," ",O113/stab.data!$U$13)</f>
        <v xml:space="preserve"> </v>
      </c>
      <c r="AC113" s="277" t="str">
        <f>IF(SUM(I113:T113)&lt;90," ",P113/stab.data!$U$14)</f>
        <v xml:space="preserve"> </v>
      </c>
      <c r="AD113" s="277" t="str">
        <f>IF(SUM(I113:T113)&lt;90," ",Q113*2/stab.data!$U$15)</f>
        <v xml:space="preserve"> </v>
      </c>
      <c r="AE113" s="277" t="str">
        <f>IF(SUM(I113:T113)&lt;90," ",R113*2/stab.data!$U$16)</f>
        <v xml:space="preserve"> </v>
      </c>
      <c r="AF113" s="277" t="str">
        <f>IF(SUM(I113:T113)&lt;90," ",S113/stab.data!$U$17)</f>
        <v xml:space="preserve"> </v>
      </c>
      <c r="AG113" s="277" t="str">
        <f>IF(SUM(I113:T113)&lt;90," ",T113/stab.data!$U$18)</f>
        <v xml:space="preserve"> </v>
      </c>
      <c r="AH113" s="277" t="str">
        <f t="shared" si="267"/>
        <v xml:space="preserve"> </v>
      </c>
      <c r="AI113" s="277" t="str">
        <f t="shared" si="268"/>
        <v xml:space="preserve"> </v>
      </c>
      <c r="AJ113" s="278" t="str">
        <f t="shared" si="269"/>
        <v xml:space="preserve"> </v>
      </c>
      <c r="AK113" s="278" t="str">
        <f t="shared" si="270"/>
        <v xml:space="preserve"> </v>
      </c>
      <c r="AL113" s="278" t="str">
        <f t="shared" si="271"/>
        <v xml:space="preserve"> </v>
      </c>
      <c r="AM113" s="278" t="str">
        <f t="shared" si="272"/>
        <v xml:space="preserve"> </v>
      </c>
      <c r="AN113" s="278" t="str">
        <f t="shared" si="273"/>
        <v xml:space="preserve"> </v>
      </c>
      <c r="AO113" s="278" t="str">
        <f t="shared" si="274"/>
        <v xml:space="preserve"> </v>
      </c>
      <c r="AP113" s="278" t="str">
        <f t="shared" si="275"/>
        <v xml:space="preserve"> </v>
      </c>
      <c r="AQ113" s="278" t="str">
        <f t="shared" si="276"/>
        <v xml:space="preserve"> </v>
      </c>
      <c r="AR113" s="278" t="str">
        <f t="shared" si="277"/>
        <v xml:space="preserve"> </v>
      </c>
      <c r="AS113" s="278" t="str">
        <f t="shared" si="278"/>
        <v xml:space="preserve"> </v>
      </c>
      <c r="AT113" s="278" t="str">
        <f t="shared" si="279"/>
        <v xml:space="preserve"> </v>
      </c>
      <c r="AU113" s="278" t="str">
        <f t="shared" si="280"/>
        <v xml:space="preserve"> </v>
      </c>
      <c r="AV113" s="277" t="str">
        <f t="shared" si="281"/>
        <v xml:space="preserve"> </v>
      </c>
      <c r="AW113" s="277" t="str">
        <f t="shared" si="282"/>
        <v xml:space="preserve"> </v>
      </c>
      <c r="AX113" s="277" t="str">
        <f>IF(SUM(I113:T113)&lt;90," ",CO113*AH113*stab.data!$U$20/13/2)</f>
        <v xml:space="preserve"> </v>
      </c>
      <c r="AY113" s="277" t="str">
        <f>IF(SUM(I113:T113)&lt;90," ",CQ113*AH113*stab.data!$U$11/13)</f>
        <v xml:space="preserve"> </v>
      </c>
      <c r="AZ113" s="277" t="str">
        <f t="shared" si="283"/>
        <v xml:space="preserve"> </v>
      </c>
      <c r="BA113" s="279" t="str">
        <f t="shared" si="284"/>
        <v xml:space="preserve"> </v>
      </c>
      <c r="BB113" s="280" t="str">
        <f>IF(SUM(I113:T113)&lt;90," ",EXP('eq. coef.'!$C$104+'eq. coef.'!$C$105*'Amp-TB2 calc'!AJ113+'eq. coef.'!$C$106*'Amp-TB2 calc'!AK113+'eq. coef.'!$C$107*'Amp-TB2 calc'!AL113+'eq. coef.'!$C$108*'Amp-TB2 calc'!AN113+'eq. coef.'!$C$109*'Amp-TB2 calc'!AP113+'eq. coef.'!$C$110*'Amp-TB2 calc'!AQ113+'eq. coef.'!$C$111*'Amp-TB2 calc'!AR113+'eq. coef.'!$C$112*'Amp-TB2 calc'!AS113))</f>
        <v xml:space="preserve"> </v>
      </c>
      <c r="BC113" s="281" t="str">
        <f>IF(SUM(I113:T113)&lt;90," ",EXP('eq. coef.'!$C$176+'eq. coef.'!$C$177*'Amp-TB2 calc'!AJ113+'eq. coef.'!$C$178*'Amp-TB2 calc'!AK113+'eq. coef.'!$C$179*'Amp-TB2 calc'!AL113+'eq. coef.'!$C$180*'Amp-TB2 calc'!AN113+'eq. coef.'!$C$181*'Amp-TB2 calc'!AP113+'eq. coef.'!$C$182*'Amp-TB2 calc'!AQ113+'eq. coef.'!$C$183*'Amp-TB2 calc'!AR113+'eq. coef.'!$C$184*'Amp-TB2 calc'!AS113))</f>
        <v xml:space="preserve"> </v>
      </c>
      <c r="BD113" s="281" t="str">
        <f>IF(SUM(I113:T113)&lt;90," ",('eq. coef.'!$C$234+'eq. coef.'!$C$235*'Amp-TB2 calc'!AJ113+'eq. coef.'!$C$236*'Amp-TB2 calc'!AK113+'eq. coef.'!$C$237*'Amp-TB2 calc'!AL113+'eq. coef.'!$C$238*'Amp-TB2 calc'!AN113+'eq. coef.'!$C$239*'Amp-TB2 calc'!AP113+'eq. coef.'!$C$240*'Amp-TB2 calc'!AQ113+'eq. coef.'!$C$241*'Amp-TB2 calc'!AR113+'eq. coef.'!$C$242*'Amp-TB2 calc'!AS113))</f>
        <v xml:space="preserve"> </v>
      </c>
      <c r="BE113" s="281" t="str">
        <f>IF(SUM(I113:T113)&lt;90," ",('eq. coef.'!$C$270+'eq. coef.'!$C$271*'Amp-TB2 calc'!AJ113+'eq. coef.'!$C$272*'Amp-TB2 calc'!AK113+'eq. coef.'!$C$273*'Amp-TB2 calc'!AL113+'eq. coef.'!$C$274*'Amp-TB2 calc'!AN113+'eq. coef.'!$C$275*'Amp-TB2 calc'!AP113+'eq. coef.'!$C$276*'Amp-TB2 calc'!AQ113+'eq. coef.'!$C$277*'Amp-TB2 calc'!AR113+'eq. coef.'!$C$278*'Amp-TB2 calc'!AS113))</f>
        <v xml:space="preserve"> </v>
      </c>
      <c r="BF113" s="281" t="str">
        <f>IF(SUM(I113:T113)&lt;90," ",EXP('eq. coef.'!$C$328+'eq. coef.'!$C$329*'Amp-TB2 calc'!AJ113+'eq. coef.'!$C$330*'Amp-TB2 calc'!AK113+'eq. coef.'!$C$331*'Amp-TB2 calc'!AL113+'eq. coef.'!$C$332*'Amp-TB2 calc'!AN113+'eq. coef.'!$C$333*'Amp-TB2 calc'!AP113+'eq. coef.'!$C$334*'Amp-TB2 calc'!AQ113+'eq. coef.'!$C$335*'Amp-TB2 calc'!AR113+'eq. coef.'!$C$336*'Amp-TB2 calc'!AS113))</f>
        <v xml:space="preserve"> </v>
      </c>
      <c r="BG113" s="282" t="str">
        <f t="shared" si="236"/>
        <v xml:space="preserve"> </v>
      </c>
      <c r="BH113" s="385" t="str">
        <f t="shared" si="263"/>
        <v xml:space="preserve"> </v>
      </c>
      <c r="BI113" s="385" t="str">
        <f t="shared" si="264"/>
        <v xml:space="preserve"> </v>
      </c>
      <c r="BJ113" s="281" t="str">
        <f t="shared" si="237"/>
        <v xml:space="preserve"> </v>
      </c>
      <c r="BK113" s="283" t="str">
        <f t="shared" si="285"/>
        <v xml:space="preserve"> </v>
      </c>
      <c r="BL113" s="281" t="str">
        <f t="shared" si="286"/>
        <v xml:space="preserve"> </v>
      </c>
      <c r="BM113" s="284" t="str">
        <f t="shared" si="238"/>
        <v xml:space="preserve"> </v>
      </c>
      <c r="BN113" s="285" t="str">
        <f>IF(SUM(I113:T113)&lt;90," ",'eq. coef.'!$C$360+'eq. coef.'!$C$361*'Amp-TB2 calc'!AJ113+'eq. coef.'!$C$362*'Amp-TB2 calc'!AK113+'eq. coef.'!$C$363*'Amp-TB2 calc'!AL113+'eq. coef.'!$C$364*'Amp-TB2 calc'!AN113+'eq. coef.'!$C$365*'Amp-TB2 calc'!AP113+'eq. coef.'!$C$366*'Amp-TB2 calc'!AQ113+'eq. coef.'!$C$367*'Amp-TB2 calc'!AR113+'eq. coef.'!$C$368*'Amp-TB2 calc'!AS113+'eq. coef.'!$C$369*LN(BQ113))</f>
        <v xml:space="preserve"> </v>
      </c>
      <c r="BO113" s="286" t="str">
        <f t="shared" si="287"/>
        <v xml:space="preserve"> </v>
      </c>
      <c r="BP113" s="333" t="str">
        <f t="shared" si="239"/>
        <v xml:space="preserve"> </v>
      </c>
      <c r="BQ113" s="287" t="str">
        <f t="shared" si="288"/>
        <v xml:space="preserve"> </v>
      </c>
      <c r="BR113" s="281" t="str">
        <f t="shared" si="240"/>
        <v xml:space="preserve"> </v>
      </c>
      <c r="BS113" s="283"/>
      <c r="BT113" s="283">
        <f t="shared" si="289"/>
        <v>0</v>
      </c>
      <c r="BU113" s="283">
        <f t="shared" si="290"/>
        <v>0</v>
      </c>
      <c r="BV113" s="281" t="str">
        <f t="shared" si="241"/>
        <v xml:space="preserve"> </v>
      </c>
      <c r="BW113" s="288"/>
      <c r="BX113" s="289" t="str">
        <f>IF(SUM(I113:T113)&lt;90," ",'eq. coef.'!$B$1128*'Amp-TB2 calc'!CH113+'eq. coef.'!$B$1129*'Amp-TB2 calc'!CL113+'eq. coef.'!$B$1130*'Amp-TB2 calc'!CM113+'eq. coef.'!$B$1131*'Amp-TB2 calc'!CO113+'eq. coef.'!$B$1132*'Amp-TB2 calc'!CP113+'eq. coef.'!$B$1133*'Amp-TB2 calc'!CQ113+'eq. coef.'!$B$1134*'Amp-TB2 calc'!CR113+'eq. coef.'!$B$1135*'Amp-TB2 calc'!CU113+'eq. coef.'!$B$1135*'Amp-TB2 calc'!CY113+'eq. coef.'!$B$1137*'Amp-TB2 calc'!CZ113)</f>
        <v xml:space="preserve"> </v>
      </c>
      <c r="BY113" s="290" t="str">
        <f t="shared" si="291"/>
        <v xml:space="preserve"> </v>
      </c>
      <c r="BZ113" s="291"/>
      <c r="CA113" s="290" t="str">
        <f t="shared" si="242"/>
        <v xml:space="preserve"> </v>
      </c>
      <c r="CB113" s="289" t="str">
        <f>IF(SUM(I113:T113)&lt;90," ",EXP('eq. coef.'!$C$396+'eq. coef.'!$C$397*'Amp-TB2 calc'!AJ113+'eq. coef.'!$C$398*'Amp-TB2 calc'!AK113+'eq. coef.'!$C$399*'Amp-TB2 calc'!AL113+'eq. coef.'!$C$400*'Amp-TB2 calc'!AN113+'eq. coef.'!$C$401*'Amp-TB2 calc'!AP113+'eq. coef.'!$C$402*'Amp-TB2 calc'!AQ113+'eq. coef.'!$C$403*'Amp-TB2 calc'!AR113+'eq. coef.'!$C$404*'Amp-TB2 calc'!AS113+'eq. coef.'!$C$405*LN('Amp-TB2 calc'!BQ113)))</f>
        <v xml:space="preserve"> </v>
      </c>
      <c r="CC113" s="283" t="str">
        <f t="shared" si="243"/>
        <v xml:space="preserve"> </v>
      </c>
      <c r="CD113" s="283"/>
      <c r="CE113" s="282" t="str">
        <f t="shared" si="244"/>
        <v xml:space="preserve"> </v>
      </c>
      <c r="CF113" s="282" t="str">
        <f t="shared" si="245"/>
        <v xml:space="preserve"> </v>
      </c>
      <c r="CG113" s="278" t="str">
        <f t="shared" si="292"/>
        <v xml:space="preserve"> </v>
      </c>
      <c r="CH113" s="278" t="str">
        <f t="shared" si="293"/>
        <v xml:space="preserve"> </v>
      </c>
      <c r="CI113" s="278" t="str">
        <f t="shared" si="246"/>
        <v xml:space="preserve"> </v>
      </c>
      <c r="CJ113" s="278" t="str">
        <f t="shared" si="247"/>
        <v xml:space="preserve"> </v>
      </c>
      <c r="CK113" s="278"/>
      <c r="CL113" s="278" t="str">
        <f t="shared" si="248"/>
        <v xml:space="preserve"> </v>
      </c>
      <c r="CM113" s="278" t="str">
        <f t="shared" si="249"/>
        <v xml:space="preserve"> </v>
      </c>
      <c r="CN113" s="278" t="str">
        <f t="shared" si="294"/>
        <v xml:space="preserve"> </v>
      </c>
      <c r="CO113" s="278" t="str">
        <f t="shared" si="250"/>
        <v xml:space="preserve"> </v>
      </c>
      <c r="CP113" s="278" t="str">
        <f t="shared" si="295"/>
        <v xml:space="preserve"> </v>
      </c>
      <c r="CQ113" s="278" t="str">
        <f t="shared" si="251"/>
        <v xml:space="preserve"> </v>
      </c>
      <c r="CR113" s="278" t="str">
        <f t="shared" si="296"/>
        <v xml:space="preserve"> </v>
      </c>
      <c r="CS113" s="278" t="str">
        <f t="shared" si="252"/>
        <v xml:space="preserve"> </v>
      </c>
      <c r="CT113" s="278"/>
      <c r="CU113" s="278" t="str">
        <f t="shared" si="297"/>
        <v xml:space="preserve"> </v>
      </c>
      <c r="CV113" s="278" t="str">
        <f t="shared" si="253"/>
        <v xml:space="preserve"> </v>
      </c>
      <c r="CW113" s="278" t="str">
        <f t="shared" si="254"/>
        <v xml:space="preserve"> </v>
      </c>
      <c r="CX113" s="278"/>
      <c r="CY113" s="278" t="str">
        <f t="shared" si="255"/>
        <v xml:space="preserve"> </v>
      </c>
      <c r="CZ113" s="278" t="str">
        <f t="shared" si="298"/>
        <v xml:space="preserve"> </v>
      </c>
      <c r="DA113" s="278" t="str">
        <f t="shared" si="256"/>
        <v xml:space="preserve"> </v>
      </c>
      <c r="DB113" s="278"/>
      <c r="DC113" s="278" t="str">
        <f t="shared" si="257"/>
        <v xml:space="preserve"> </v>
      </c>
      <c r="DD113" s="278" t="str">
        <f t="shared" si="299"/>
        <v xml:space="preserve"> </v>
      </c>
      <c r="DE113" s="278" t="str">
        <f t="shared" si="300"/>
        <v xml:space="preserve"> </v>
      </c>
      <c r="DF113" s="278" t="str">
        <f t="shared" si="258"/>
        <v xml:space="preserve"> </v>
      </c>
      <c r="DG113" s="283" t="str">
        <f t="shared" si="265"/>
        <v xml:space="preserve"> </v>
      </c>
      <c r="DH113" s="283"/>
      <c r="DI113" s="277" t="str">
        <f t="shared" si="259"/>
        <v xml:space="preserve"> </v>
      </c>
      <c r="DJ113" s="277" t="str">
        <f t="shared" si="260"/>
        <v xml:space="preserve"> </v>
      </c>
      <c r="DK113" s="277" t="str">
        <f t="shared" si="261"/>
        <v xml:space="preserve"> </v>
      </c>
      <c r="DL113" s="278" t="str">
        <f t="shared" si="262"/>
        <v xml:space="preserve"> </v>
      </c>
    </row>
    <row r="114" spans="9:116" x14ac:dyDescent="0.25">
      <c r="I114" s="234"/>
      <c r="J114" s="141"/>
      <c r="K114" s="141"/>
      <c r="L114" s="141"/>
      <c r="M114" s="141"/>
      <c r="N114" s="141"/>
      <c r="O114" s="141"/>
      <c r="P114" s="141"/>
      <c r="Q114" s="141"/>
      <c r="R114" s="141"/>
      <c r="S114" s="141"/>
      <c r="T114" s="141"/>
      <c r="U114" s="276" t="str">
        <f t="shared" si="266"/>
        <v xml:space="preserve"> </v>
      </c>
      <c r="V114" s="277" t="str">
        <f>IF(SUM(I114:T114)&lt;90," ",I114/stab.data!$U$7)</f>
        <v xml:space="preserve"> </v>
      </c>
      <c r="W114" s="277" t="str">
        <f>IF(SUM(I114:T114)&lt;90," ",J114/stab.data!$U$8)</f>
        <v xml:space="preserve"> </v>
      </c>
      <c r="X114" s="277" t="str">
        <f>IF(SUM(I114:T114)&lt;90," ",K114*2/stab.data!$U$9)</f>
        <v xml:space="preserve"> </v>
      </c>
      <c r="Y114" s="277" t="str">
        <f>IF(SUM(I114:T114)&lt;90," ",L114*2/stab.data!$U$10)</f>
        <v xml:space="preserve"> </v>
      </c>
      <c r="Z114" s="277" t="str">
        <f>IF(SUM(I114:T114)&lt;90," ",M114/stab.data!$U$11)</f>
        <v xml:space="preserve"> </v>
      </c>
      <c r="AA114" s="277" t="str">
        <f>IF(SUM(I114:T114)&lt;90," ",N114/stab.data!$U$12)</f>
        <v xml:space="preserve"> </v>
      </c>
      <c r="AB114" s="277" t="str">
        <f>IF(SUM(I114:T114)&lt;90," ",O114/stab.data!$U$13)</f>
        <v xml:space="preserve"> </v>
      </c>
      <c r="AC114" s="277" t="str">
        <f>IF(SUM(I114:T114)&lt;90," ",P114/stab.data!$U$14)</f>
        <v xml:space="preserve"> </v>
      </c>
      <c r="AD114" s="277" t="str">
        <f>IF(SUM(I114:T114)&lt;90," ",Q114*2/stab.data!$U$15)</f>
        <v xml:space="preserve"> </v>
      </c>
      <c r="AE114" s="277" t="str">
        <f>IF(SUM(I114:T114)&lt;90," ",R114*2/stab.data!$U$16)</f>
        <v xml:space="preserve"> </v>
      </c>
      <c r="AF114" s="277" t="str">
        <f>IF(SUM(I114:T114)&lt;90," ",S114/stab.data!$U$17)</f>
        <v xml:space="preserve"> </v>
      </c>
      <c r="AG114" s="277" t="str">
        <f>IF(SUM(I114:T114)&lt;90," ",T114/stab.data!$U$18)</f>
        <v xml:space="preserve"> </v>
      </c>
      <c r="AH114" s="277" t="str">
        <f t="shared" si="267"/>
        <v xml:space="preserve"> </v>
      </c>
      <c r="AI114" s="277" t="str">
        <f t="shared" si="268"/>
        <v xml:space="preserve"> </v>
      </c>
      <c r="AJ114" s="278" t="str">
        <f t="shared" si="269"/>
        <v xml:space="preserve"> </v>
      </c>
      <c r="AK114" s="278" t="str">
        <f t="shared" si="270"/>
        <v xml:space="preserve"> </v>
      </c>
      <c r="AL114" s="278" t="str">
        <f t="shared" si="271"/>
        <v xml:space="preserve"> </v>
      </c>
      <c r="AM114" s="278" t="str">
        <f t="shared" si="272"/>
        <v xml:space="preserve"> </v>
      </c>
      <c r="AN114" s="278" t="str">
        <f t="shared" si="273"/>
        <v xml:space="preserve"> </v>
      </c>
      <c r="AO114" s="278" t="str">
        <f t="shared" si="274"/>
        <v xml:space="preserve"> </v>
      </c>
      <c r="AP114" s="278" t="str">
        <f t="shared" si="275"/>
        <v xml:space="preserve"> </v>
      </c>
      <c r="AQ114" s="278" t="str">
        <f t="shared" si="276"/>
        <v xml:space="preserve"> </v>
      </c>
      <c r="AR114" s="278" t="str">
        <f t="shared" si="277"/>
        <v xml:space="preserve"> </v>
      </c>
      <c r="AS114" s="278" t="str">
        <f t="shared" si="278"/>
        <v xml:space="preserve"> </v>
      </c>
      <c r="AT114" s="278" t="str">
        <f t="shared" si="279"/>
        <v xml:space="preserve"> </v>
      </c>
      <c r="AU114" s="278" t="str">
        <f t="shared" si="280"/>
        <v xml:space="preserve"> </v>
      </c>
      <c r="AV114" s="277" t="str">
        <f t="shared" si="281"/>
        <v xml:space="preserve"> </v>
      </c>
      <c r="AW114" s="277" t="str">
        <f t="shared" si="282"/>
        <v xml:space="preserve"> </v>
      </c>
      <c r="AX114" s="277" t="str">
        <f>IF(SUM(I114:T114)&lt;90," ",CO114*AH114*stab.data!$U$20/13/2)</f>
        <v xml:space="preserve"> </v>
      </c>
      <c r="AY114" s="277" t="str">
        <f>IF(SUM(I114:T114)&lt;90," ",CQ114*AH114*stab.data!$U$11/13)</f>
        <v xml:space="preserve"> </v>
      </c>
      <c r="AZ114" s="277" t="str">
        <f t="shared" si="283"/>
        <v xml:space="preserve"> </v>
      </c>
      <c r="BA114" s="279" t="str">
        <f t="shared" si="284"/>
        <v xml:space="preserve"> </v>
      </c>
      <c r="BB114" s="280" t="str">
        <f>IF(SUM(I114:T114)&lt;90," ",EXP('eq. coef.'!$C$104+'eq. coef.'!$C$105*'Amp-TB2 calc'!AJ114+'eq. coef.'!$C$106*'Amp-TB2 calc'!AK114+'eq. coef.'!$C$107*'Amp-TB2 calc'!AL114+'eq. coef.'!$C$108*'Amp-TB2 calc'!AN114+'eq. coef.'!$C$109*'Amp-TB2 calc'!AP114+'eq. coef.'!$C$110*'Amp-TB2 calc'!AQ114+'eq. coef.'!$C$111*'Amp-TB2 calc'!AR114+'eq. coef.'!$C$112*'Amp-TB2 calc'!AS114))</f>
        <v xml:space="preserve"> </v>
      </c>
      <c r="BC114" s="281" t="str">
        <f>IF(SUM(I114:T114)&lt;90," ",EXP('eq. coef.'!$C$176+'eq. coef.'!$C$177*'Amp-TB2 calc'!AJ114+'eq. coef.'!$C$178*'Amp-TB2 calc'!AK114+'eq. coef.'!$C$179*'Amp-TB2 calc'!AL114+'eq. coef.'!$C$180*'Amp-TB2 calc'!AN114+'eq. coef.'!$C$181*'Amp-TB2 calc'!AP114+'eq. coef.'!$C$182*'Amp-TB2 calc'!AQ114+'eq. coef.'!$C$183*'Amp-TB2 calc'!AR114+'eq. coef.'!$C$184*'Amp-TB2 calc'!AS114))</f>
        <v xml:space="preserve"> </v>
      </c>
      <c r="BD114" s="281" t="str">
        <f>IF(SUM(I114:T114)&lt;90," ",('eq. coef.'!$C$234+'eq. coef.'!$C$235*'Amp-TB2 calc'!AJ114+'eq. coef.'!$C$236*'Amp-TB2 calc'!AK114+'eq. coef.'!$C$237*'Amp-TB2 calc'!AL114+'eq. coef.'!$C$238*'Amp-TB2 calc'!AN114+'eq. coef.'!$C$239*'Amp-TB2 calc'!AP114+'eq. coef.'!$C$240*'Amp-TB2 calc'!AQ114+'eq. coef.'!$C$241*'Amp-TB2 calc'!AR114+'eq. coef.'!$C$242*'Amp-TB2 calc'!AS114))</f>
        <v xml:space="preserve"> </v>
      </c>
      <c r="BE114" s="281" t="str">
        <f>IF(SUM(I114:T114)&lt;90," ",('eq. coef.'!$C$270+'eq. coef.'!$C$271*'Amp-TB2 calc'!AJ114+'eq. coef.'!$C$272*'Amp-TB2 calc'!AK114+'eq. coef.'!$C$273*'Amp-TB2 calc'!AL114+'eq. coef.'!$C$274*'Amp-TB2 calc'!AN114+'eq. coef.'!$C$275*'Amp-TB2 calc'!AP114+'eq. coef.'!$C$276*'Amp-TB2 calc'!AQ114+'eq. coef.'!$C$277*'Amp-TB2 calc'!AR114+'eq. coef.'!$C$278*'Amp-TB2 calc'!AS114))</f>
        <v xml:space="preserve"> </v>
      </c>
      <c r="BF114" s="281" t="str">
        <f>IF(SUM(I114:T114)&lt;90," ",EXP('eq. coef.'!$C$328+'eq. coef.'!$C$329*'Amp-TB2 calc'!AJ114+'eq. coef.'!$C$330*'Amp-TB2 calc'!AK114+'eq. coef.'!$C$331*'Amp-TB2 calc'!AL114+'eq. coef.'!$C$332*'Amp-TB2 calc'!AN114+'eq. coef.'!$C$333*'Amp-TB2 calc'!AP114+'eq. coef.'!$C$334*'Amp-TB2 calc'!AQ114+'eq. coef.'!$C$335*'Amp-TB2 calc'!AR114+'eq. coef.'!$C$336*'Amp-TB2 calc'!AS114))</f>
        <v xml:space="preserve"> </v>
      </c>
      <c r="BG114" s="282" t="str">
        <f t="shared" si="236"/>
        <v xml:space="preserve"> </v>
      </c>
      <c r="BH114" s="385" t="str">
        <f t="shared" si="263"/>
        <v xml:space="preserve"> </v>
      </c>
      <c r="BI114" s="385" t="str">
        <f t="shared" si="264"/>
        <v xml:space="preserve"> </v>
      </c>
      <c r="BJ114" s="281" t="str">
        <f t="shared" si="237"/>
        <v xml:space="preserve"> </v>
      </c>
      <c r="BK114" s="283" t="str">
        <f t="shared" si="285"/>
        <v xml:space="preserve"> </v>
      </c>
      <c r="BL114" s="281" t="str">
        <f t="shared" si="286"/>
        <v xml:space="preserve"> </v>
      </c>
      <c r="BM114" s="284" t="str">
        <f t="shared" si="238"/>
        <v xml:space="preserve"> </v>
      </c>
      <c r="BN114" s="285" t="str">
        <f>IF(SUM(I114:T114)&lt;90," ",'eq. coef.'!$C$360+'eq. coef.'!$C$361*'Amp-TB2 calc'!AJ114+'eq. coef.'!$C$362*'Amp-TB2 calc'!AK114+'eq. coef.'!$C$363*'Amp-TB2 calc'!AL114+'eq. coef.'!$C$364*'Amp-TB2 calc'!AN114+'eq. coef.'!$C$365*'Amp-TB2 calc'!AP114+'eq. coef.'!$C$366*'Amp-TB2 calc'!AQ114+'eq. coef.'!$C$367*'Amp-TB2 calc'!AR114+'eq. coef.'!$C$368*'Amp-TB2 calc'!AS114+'eq. coef.'!$C$369*LN(BQ114))</f>
        <v xml:space="preserve"> </v>
      </c>
      <c r="BO114" s="286" t="str">
        <f t="shared" si="287"/>
        <v xml:space="preserve"> </v>
      </c>
      <c r="BP114" s="333" t="str">
        <f t="shared" si="239"/>
        <v xml:space="preserve"> </v>
      </c>
      <c r="BQ114" s="287" t="str">
        <f t="shared" si="288"/>
        <v xml:space="preserve"> </v>
      </c>
      <c r="BR114" s="281" t="str">
        <f t="shared" si="240"/>
        <v xml:space="preserve"> </v>
      </c>
      <c r="BS114" s="283"/>
      <c r="BT114" s="283">
        <f t="shared" si="289"/>
        <v>0</v>
      </c>
      <c r="BU114" s="283">
        <f t="shared" si="290"/>
        <v>0</v>
      </c>
      <c r="BV114" s="281" t="str">
        <f t="shared" si="241"/>
        <v xml:space="preserve"> </v>
      </c>
      <c r="BW114" s="288"/>
      <c r="BX114" s="289" t="str">
        <f>IF(SUM(I114:T114)&lt;90," ",'eq. coef.'!$B$1128*'Amp-TB2 calc'!CH114+'eq. coef.'!$B$1129*'Amp-TB2 calc'!CL114+'eq. coef.'!$B$1130*'Amp-TB2 calc'!CM114+'eq. coef.'!$B$1131*'Amp-TB2 calc'!CO114+'eq. coef.'!$B$1132*'Amp-TB2 calc'!CP114+'eq. coef.'!$B$1133*'Amp-TB2 calc'!CQ114+'eq. coef.'!$B$1134*'Amp-TB2 calc'!CR114+'eq. coef.'!$B$1135*'Amp-TB2 calc'!CU114+'eq. coef.'!$B$1135*'Amp-TB2 calc'!CY114+'eq. coef.'!$B$1137*'Amp-TB2 calc'!CZ114)</f>
        <v xml:space="preserve"> </v>
      </c>
      <c r="BY114" s="290" t="str">
        <f t="shared" si="291"/>
        <v xml:space="preserve"> </v>
      </c>
      <c r="BZ114" s="291"/>
      <c r="CA114" s="290" t="str">
        <f t="shared" si="242"/>
        <v xml:space="preserve"> </v>
      </c>
      <c r="CB114" s="289" t="str">
        <f>IF(SUM(I114:T114)&lt;90," ",EXP('eq. coef.'!$C$396+'eq. coef.'!$C$397*'Amp-TB2 calc'!AJ114+'eq. coef.'!$C$398*'Amp-TB2 calc'!AK114+'eq. coef.'!$C$399*'Amp-TB2 calc'!AL114+'eq. coef.'!$C$400*'Amp-TB2 calc'!AN114+'eq. coef.'!$C$401*'Amp-TB2 calc'!AP114+'eq. coef.'!$C$402*'Amp-TB2 calc'!AQ114+'eq. coef.'!$C$403*'Amp-TB2 calc'!AR114+'eq. coef.'!$C$404*'Amp-TB2 calc'!AS114+'eq. coef.'!$C$405*LN('Amp-TB2 calc'!BQ114)))</f>
        <v xml:space="preserve"> </v>
      </c>
      <c r="CC114" s="283" t="str">
        <f t="shared" si="243"/>
        <v xml:space="preserve"> </v>
      </c>
      <c r="CD114" s="283"/>
      <c r="CE114" s="282" t="str">
        <f t="shared" si="244"/>
        <v xml:space="preserve"> </v>
      </c>
      <c r="CF114" s="282" t="str">
        <f t="shared" si="245"/>
        <v xml:space="preserve"> </v>
      </c>
      <c r="CG114" s="278" t="str">
        <f t="shared" si="292"/>
        <v xml:space="preserve"> </v>
      </c>
      <c r="CH114" s="278" t="str">
        <f t="shared" si="293"/>
        <v xml:space="preserve"> </v>
      </c>
      <c r="CI114" s="278" t="str">
        <f t="shared" si="246"/>
        <v xml:space="preserve"> </v>
      </c>
      <c r="CJ114" s="278" t="str">
        <f t="shared" si="247"/>
        <v xml:space="preserve"> </v>
      </c>
      <c r="CK114" s="278"/>
      <c r="CL114" s="278" t="str">
        <f t="shared" si="248"/>
        <v xml:space="preserve"> </v>
      </c>
      <c r="CM114" s="278" t="str">
        <f t="shared" si="249"/>
        <v xml:space="preserve"> </v>
      </c>
      <c r="CN114" s="278" t="str">
        <f t="shared" si="294"/>
        <v xml:space="preserve"> </v>
      </c>
      <c r="CO114" s="278" t="str">
        <f t="shared" si="250"/>
        <v xml:space="preserve"> </v>
      </c>
      <c r="CP114" s="278" t="str">
        <f t="shared" si="295"/>
        <v xml:space="preserve"> </v>
      </c>
      <c r="CQ114" s="278" t="str">
        <f t="shared" si="251"/>
        <v xml:space="preserve"> </v>
      </c>
      <c r="CR114" s="278" t="str">
        <f t="shared" si="296"/>
        <v xml:space="preserve"> </v>
      </c>
      <c r="CS114" s="278" t="str">
        <f t="shared" si="252"/>
        <v xml:space="preserve"> </v>
      </c>
      <c r="CT114" s="278"/>
      <c r="CU114" s="278" t="str">
        <f t="shared" si="297"/>
        <v xml:space="preserve"> </v>
      </c>
      <c r="CV114" s="278" t="str">
        <f t="shared" si="253"/>
        <v xml:space="preserve"> </v>
      </c>
      <c r="CW114" s="278" t="str">
        <f t="shared" si="254"/>
        <v xml:space="preserve"> </v>
      </c>
      <c r="CX114" s="278"/>
      <c r="CY114" s="278" t="str">
        <f t="shared" si="255"/>
        <v xml:space="preserve"> </v>
      </c>
      <c r="CZ114" s="278" t="str">
        <f t="shared" si="298"/>
        <v xml:space="preserve"> </v>
      </c>
      <c r="DA114" s="278" t="str">
        <f t="shared" si="256"/>
        <v xml:space="preserve"> </v>
      </c>
      <c r="DB114" s="278"/>
      <c r="DC114" s="278" t="str">
        <f t="shared" si="257"/>
        <v xml:space="preserve"> </v>
      </c>
      <c r="DD114" s="278" t="str">
        <f t="shared" si="299"/>
        <v xml:space="preserve"> </v>
      </c>
      <c r="DE114" s="278" t="str">
        <f t="shared" si="300"/>
        <v xml:space="preserve"> </v>
      </c>
      <c r="DF114" s="278" t="str">
        <f t="shared" si="258"/>
        <v xml:space="preserve"> </v>
      </c>
      <c r="DG114" s="283" t="str">
        <f t="shared" si="265"/>
        <v xml:space="preserve"> </v>
      </c>
      <c r="DH114" s="283"/>
      <c r="DI114" s="277" t="str">
        <f t="shared" si="259"/>
        <v xml:space="preserve"> </v>
      </c>
      <c r="DJ114" s="277" t="str">
        <f t="shared" si="260"/>
        <v xml:space="preserve"> </v>
      </c>
      <c r="DK114" s="277" t="str">
        <f t="shared" si="261"/>
        <v xml:space="preserve"> </v>
      </c>
      <c r="DL114" s="278" t="str">
        <f t="shared" si="262"/>
        <v xml:space="preserve"> </v>
      </c>
    </row>
    <row r="115" spans="9:116" x14ac:dyDescent="0.25">
      <c r="I115" s="234"/>
      <c r="J115" s="141"/>
      <c r="K115" s="141"/>
      <c r="L115" s="141"/>
      <c r="M115" s="141"/>
      <c r="N115" s="141"/>
      <c r="O115" s="141"/>
      <c r="P115" s="141"/>
      <c r="Q115" s="141"/>
      <c r="R115" s="141"/>
      <c r="S115" s="141"/>
      <c r="T115" s="141"/>
      <c r="U115" s="276" t="str">
        <f t="shared" si="266"/>
        <v xml:space="preserve"> </v>
      </c>
      <c r="V115" s="277" t="str">
        <f>IF(SUM(I115:T115)&lt;90," ",I115/stab.data!$U$7)</f>
        <v xml:space="preserve"> </v>
      </c>
      <c r="W115" s="277" t="str">
        <f>IF(SUM(I115:T115)&lt;90," ",J115/stab.data!$U$8)</f>
        <v xml:space="preserve"> </v>
      </c>
      <c r="X115" s="277" t="str">
        <f>IF(SUM(I115:T115)&lt;90," ",K115*2/stab.data!$U$9)</f>
        <v xml:space="preserve"> </v>
      </c>
      <c r="Y115" s="277" t="str">
        <f>IF(SUM(I115:T115)&lt;90," ",L115*2/stab.data!$U$10)</f>
        <v xml:space="preserve"> </v>
      </c>
      <c r="Z115" s="277" t="str">
        <f>IF(SUM(I115:T115)&lt;90," ",M115/stab.data!$U$11)</f>
        <v xml:space="preserve"> </v>
      </c>
      <c r="AA115" s="277" t="str">
        <f>IF(SUM(I115:T115)&lt;90," ",N115/stab.data!$U$12)</f>
        <v xml:space="preserve"> </v>
      </c>
      <c r="AB115" s="277" t="str">
        <f>IF(SUM(I115:T115)&lt;90," ",O115/stab.data!$U$13)</f>
        <v xml:space="preserve"> </v>
      </c>
      <c r="AC115" s="277" t="str">
        <f>IF(SUM(I115:T115)&lt;90," ",P115/stab.data!$U$14)</f>
        <v xml:space="preserve"> </v>
      </c>
      <c r="AD115" s="277" t="str">
        <f>IF(SUM(I115:T115)&lt;90," ",Q115*2/stab.data!$U$15)</f>
        <v xml:space="preserve"> </v>
      </c>
      <c r="AE115" s="277" t="str">
        <f>IF(SUM(I115:T115)&lt;90," ",R115*2/stab.data!$U$16)</f>
        <v xml:space="preserve"> </v>
      </c>
      <c r="AF115" s="277" t="str">
        <f>IF(SUM(I115:T115)&lt;90," ",S115/stab.data!$U$17)</f>
        <v xml:space="preserve"> </v>
      </c>
      <c r="AG115" s="277" t="str">
        <f>IF(SUM(I115:T115)&lt;90," ",T115/stab.data!$U$18)</f>
        <v xml:space="preserve"> </v>
      </c>
      <c r="AH115" s="277" t="str">
        <f t="shared" si="267"/>
        <v xml:space="preserve"> </v>
      </c>
      <c r="AI115" s="277" t="str">
        <f t="shared" si="268"/>
        <v xml:space="preserve"> </v>
      </c>
      <c r="AJ115" s="278" t="str">
        <f t="shared" si="269"/>
        <v xml:space="preserve"> </v>
      </c>
      <c r="AK115" s="278" t="str">
        <f t="shared" si="270"/>
        <v xml:space="preserve"> </v>
      </c>
      <c r="AL115" s="278" t="str">
        <f t="shared" si="271"/>
        <v xml:space="preserve"> </v>
      </c>
      <c r="AM115" s="278" t="str">
        <f t="shared" si="272"/>
        <v xml:space="preserve"> </v>
      </c>
      <c r="AN115" s="278" t="str">
        <f t="shared" si="273"/>
        <v xml:space="preserve"> </v>
      </c>
      <c r="AO115" s="278" t="str">
        <f t="shared" si="274"/>
        <v xml:space="preserve"> </v>
      </c>
      <c r="AP115" s="278" t="str">
        <f t="shared" si="275"/>
        <v xml:space="preserve"> </v>
      </c>
      <c r="AQ115" s="278" t="str">
        <f t="shared" si="276"/>
        <v xml:space="preserve"> </v>
      </c>
      <c r="AR115" s="278" t="str">
        <f t="shared" si="277"/>
        <v xml:space="preserve"> </v>
      </c>
      <c r="AS115" s="278" t="str">
        <f t="shared" si="278"/>
        <v xml:space="preserve"> </v>
      </c>
      <c r="AT115" s="278" t="str">
        <f t="shared" si="279"/>
        <v xml:space="preserve"> </v>
      </c>
      <c r="AU115" s="278" t="str">
        <f t="shared" si="280"/>
        <v xml:space="preserve"> </v>
      </c>
      <c r="AV115" s="277" t="str">
        <f t="shared" si="281"/>
        <v xml:space="preserve"> </v>
      </c>
      <c r="AW115" s="277" t="str">
        <f t="shared" si="282"/>
        <v xml:space="preserve"> </v>
      </c>
      <c r="AX115" s="277" t="str">
        <f>IF(SUM(I115:T115)&lt;90," ",CO115*AH115*stab.data!$U$20/13/2)</f>
        <v xml:space="preserve"> </v>
      </c>
      <c r="AY115" s="277" t="str">
        <f>IF(SUM(I115:T115)&lt;90," ",CQ115*AH115*stab.data!$U$11/13)</f>
        <v xml:space="preserve"> </v>
      </c>
      <c r="AZ115" s="277" t="str">
        <f t="shared" si="283"/>
        <v xml:space="preserve"> </v>
      </c>
      <c r="BA115" s="279" t="str">
        <f t="shared" si="284"/>
        <v xml:space="preserve"> </v>
      </c>
      <c r="BB115" s="280" t="str">
        <f>IF(SUM(I115:T115)&lt;90," ",EXP('eq. coef.'!$C$104+'eq. coef.'!$C$105*'Amp-TB2 calc'!AJ115+'eq. coef.'!$C$106*'Amp-TB2 calc'!AK115+'eq. coef.'!$C$107*'Amp-TB2 calc'!AL115+'eq. coef.'!$C$108*'Amp-TB2 calc'!AN115+'eq. coef.'!$C$109*'Amp-TB2 calc'!AP115+'eq. coef.'!$C$110*'Amp-TB2 calc'!AQ115+'eq. coef.'!$C$111*'Amp-TB2 calc'!AR115+'eq. coef.'!$C$112*'Amp-TB2 calc'!AS115))</f>
        <v xml:space="preserve"> </v>
      </c>
      <c r="BC115" s="281" t="str">
        <f>IF(SUM(I115:T115)&lt;90," ",EXP('eq. coef.'!$C$176+'eq. coef.'!$C$177*'Amp-TB2 calc'!AJ115+'eq. coef.'!$C$178*'Amp-TB2 calc'!AK115+'eq. coef.'!$C$179*'Amp-TB2 calc'!AL115+'eq. coef.'!$C$180*'Amp-TB2 calc'!AN115+'eq. coef.'!$C$181*'Amp-TB2 calc'!AP115+'eq. coef.'!$C$182*'Amp-TB2 calc'!AQ115+'eq. coef.'!$C$183*'Amp-TB2 calc'!AR115+'eq. coef.'!$C$184*'Amp-TB2 calc'!AS115))</f>
        <v xml:space="preserve"> </v>
      </c>
      <c r="BD115" s="281" t="str">
        <f>IF(SUM(I115:T115)&lt;90," ",('eq. coef.'!$C$234+'eq. coef.'!$C$235*'Amp-TB2 calc'!AJ115+'eq. coef.'!$C$236*'Amp-TB2 calc'!AK115+'eq. coef.'!$C$237*'Amp-TB2 calc'!AL115+'eq. coef.'!$C$238*'Amp-TB2 calc'!AN115+'eq. coef.'!$C$239*'Amp-TB2 calc'!AP115+'eq. coef.'!$C$240*'Amp-TB2 calc'!AQ115+'eq. coef.'!$C$241*'Amp-TB2 calc'!AR115+'eq. coef.'!$C$242*'Amp-TB2 calc'!AS115))</f>
        <v xml:space="preserve"> </v>
      </c>
      <c r="BE115" s="281" t="str">
        <f>IF(SUM(I115:T115)&lt;90," ",('eq. coef.'!$C$270+'eq. coef.'!$C$271*'Amp-TB2 calc'!AJ115+'eq. coef.'!$C$272*'Amp-TB2 calc'!AK115+'eq. coef.'!$C$273*'Amp-TB2 calc'!AL115+'eq. coef.'!$C$274*'Amp-TB2 calc'!AN115+'eq. coef.'!$C$275*'Amp-TB2 calc'!AP115+'eq. coef.'!$C$276*'Amp-TB2 calc'!AQ115+'eq. coef.'!$C$277*'Amp-TB2 calc'!AR115+'eq. coef.'!$C$278*'Amp-TB2 calc'!AS115))</f>
        <v xml:space="preserve"> </v>
      </c>
      <c r="BF115" s="281" t="str">
        <f>IF(SUM(I115:T115)&lt;90," ",EXP('eq. coef.'!$C$328+'eq. coef.'!$C$329*'Amp-TB2 calc'!AJ115+'eq. coef.'!$C$330*'Amp-TB2 calc'!AK115+'eq. coef.'!$C$331*'Amp-TB2 calc'!AL115+'eq. coef.'!$C$332*'Amp-TB2 calc'!AN115+'eq. coef.'!$C$333*'Amp-TB2 calc'!AP115+'eq. coef.'!$C$334*'Amp-TB2 calc'!AQ115+'eq. coef.'!$C$335*'Amp-TB2 calc'!AR115+'eq. coef.'!$C$336*'Amp-TB2 calc'!AS115))</f>
        <v xml:space="preserve"> </v>
      </c>
      <c r="BG115" s="282" t="str">
        <f t="shared" si="236"/>
        <v xml:space="preserve"> </v>
      </c>
      <c r="BH115" s="385" t="str">
        <f t="shared" si="263"/>
        <v xml:space="preserve"> </v>
      </c>
      <c r="BI115" s="385" t="str">
        <f t="shared" si="264"/>
        <v xml:space="preserve"> </v>
      </c>
      <c r="BJ115" s="281" t="str">
        <f t="shared" si="237"/>
        <v xml:space="preserve"> </v>
      </c>
      <c r="BK115" s="283" t="str">
        <f t="shared" si="285"/>
        <v xml:space="preserve"> </v>
      </c>
      <c r="BL115" s="281" t="str">
        <f t="shared" si="286"/>
        <v xml:space="preserve"> </v>
      </c>
      <c r="BM115" s="284" t="str">
        <f t="shared" si="238"/>
        <v xml:space="preserve"> </v>
      </c>
      <c r="BN115" s="285" t="str">
        <f>IF(SUM(I115:T115)&lt;90," ",'eq. coef.'!$C$360+'eq. coef.'!$C$361*'Amp-TB2 calc'!AJ115+'eq. coef.'!$C$362*'Amp-TB2 calc'!AK115+'eq. coef.'!$C$363*'Amp-TB2 calc'!AL115+'eq. coef.'!$C$364*'Amp-TB2 calc'!AN115+'eq. coef.'!$C$365*'Amp-TB2 calc'!AP115+'eq. coef.'!$C$366*'Amp-TB2 calc'!AQ115+'eq. coef.'!$C$367*'Amp-TB2 calc'!AR115+'eq. coef.'!$C$368*'Amp-TB2 calc'!AS115+'eq. coef.'!$C$369*LN(BQ115))</f>
        <v xml:space="preserve"> </v>
      </c>
      <c r="BO115" s="286" t="str">
        <f t="shared" si="287"/>
        <v xml:space="preserve"> </v>
      </c>
      <c r="BP115" s="333" t="str">
        <f t="shared" si="239"/>
        <v xml:space="preserve"> </v>
      </c>
      <c r="BQ115" s="287" t="str">
        <f t="shared" si="288"/>
        <v xml:space="preserve"> </v>
      </c>
      <c r="BR115" s="281" t="str">
        <f t="shared" si="240"/>
        <v xml:space="preserve"> </v>
      </c>
      <c r="BS115" s="283"/>
      <c r="BT115" s="283">
        <f t="shared" si="289"/>
        <v>0</v>
      </c>
      <c r="BU115" s="283">
        <f t="shared" si="290"/>
        <v>0</v>
      </c>
      <c r="BV115" s="281" t="str">
        <f t="shared" si="241"/>
        <v xml:space="preserve"> </v>
      </c>
      <c r="BW115" s="288"/>
      <c r="BX115" s="289" t="str">
        <f>IF(SUM(I115:T115)&lt;90," ",'eq. coef.'!$B$1128*'Amp-TB2 calc'!CH115+'eq. coef.'!$B$1129*'Amp-TB2 calc'!CL115+'eq. coef.'!$B$1130*'Amp-TB2 calc'!CM115+'eq. coef.'!$B$1131*'Amp-TB2 calc'!CO115+'eq. coef.'!$B$1132*'Amp-TB2 calc'!CP115+'eq. coef.'!$B$1133*'Amp-TB2 calc'!CQ115+'eq. coef.'!$B$1134*'Amp-TB2 calc'!CR115+'eq. coef.'!$B$1135*'Amp-TB2 calc'!CU115+'eq. coef.'!$B$1135*'Amp-TB2 calc'!CY115+'eq. coef.'!$B$1137*'Amp-TB2 calc'!CZ115)</f>
        <v xml:space="preserve"> </v>
      </c>
      <c r="BY115" s="290" t="str">
        <f t="shared" si="291"/>
        <v xml:space="preserve"> </v>
      </c>
      <c r="BZ115" s="291"/>
      <c r="CA115" s="290" t="str">
        <f t="shared" si="242"/>
        <v xml:space="preserve"> </v>
      </c>
      <c r="CB115" s="289" t="str">
        <f>IF(SUM(I115:T115)&lt;90," ",EXP('eq. coef.'!$C$396+'eq. coef.'!$C$397*'Amp-TB2 calc'!AJ115+'eq. coef.'!$C$398*'Amp-TB2 calc'!AK115+'eq. coef.'!$C$399*'Amp-TB2 calc'!AL115+'eq. coef.'!$C$400*'Amp-TB2 calc'!AN115+'eq. coef.'!$C$401*'Amp-TB2 calc'!AP115+'eq. coef.'!$C$402*'Amp-TB2 calc'!AQ115+'eq. coef.'!$C$403*'Amp-TB2 calc'!AR115+'eq. coef.'!$C$404*'Amp-TB2 calc'!AS115+'eq. coef.'!$C$405*LN('Amp-TB2 calc'!BQ115)))</f>
        <v xml:space="preserve"> </v>
      </c>
      <c r="CC115" s="283" t="str">
        <f t="shared" si="243"/>
        <v xml:space="preserve"> </v>
      </c>
      <c r="CD115" s="283"/>
      <c r="CE115" s="282" t="str">
        <f t="shared" si="244"/>
        <v xml:space="preserve"> </v>
      </c>
      <c r="CF115" s="282" t="str">
        <f t="shared" si="245"/>
        <v xml:space="preserve"> </v>
      </c>
      <c r="CG115" s="278" t="str">
        <f t="shared" si="292"/>
        <v xml:space="preserve"> </v>
      </c>
      <c r="CH115" s="278" t="str">
        <f t="shared" si="293"/>
        <v xml:space="preserve"> </v>
      </c>
      <c r="CI115" s="278" t="str">
        <f t="shared" si="246"/>
        <v xml:space="preserve"> </v>
      </c>
      <c r="CJ115" s="278" t="str">
        <f t="shared" si="247"/>
        <v xml:space="preserve"> </v>
      </c>
      <c r="CK115" s="278"/>
      <c r="CL115" s="278" t="str">
        <f t="shared" si="248"/>
        <v xml:space="preserve"> </v>
      </c>
      <c r="CM115" s="278" t="str">
        <f t="shared" si="249"/>
        <v xml:space="preserve"> </v>
      </c>
      <c r="CN115" s="278" t="str">
        <f t="shared" si="294"/>
        <v xml:space="preserve"> </v>
      </c>
      <c r="CO115" s="278" t="str">
        <f t="shared" si="250"/>
        <v xml:space="preserve"> </v>
      </c>
      <c r="CP115" s="278" t="str">
        <f t="shared" si="295"/>
        <v xml:space="preserve"> </v>
      </c>
      <c r="CQ115" s="278" t="str">
        <f t="shared" si="251"/>
        <v xml:space="preserve"> </v>
      </c>
      <c r="CR115" s="278" t="str">
        <f t="shared" si="296"/>
        <v xml:space="preserve"> </v>
      </c>
      <c r="CS115" s="278" t="str">
        <f t="shared" si="252"/>
        <v xml:space="preserve"> </v>
      </c>
      <c r="CT115" s="278"/>
      <c r="CU115" s="278" t="str">
        <f t="shared" si="297"/>
        <v xml:space="preserve"> </v>
      </c>
      <c r="CV115" s="278" t="str">
        <f t="shared" si="253"/>
        <v xml:space="preserve"> </v>
      </c>
      <c r="CW115" s="278" t="str">
        <f t="shared" si="254"/>
        <v xml:space="preserve"> </v>
      </c>
      <c r="CX115" s="278"/>
      <c r="CY115" s="278" t="str">
        <f t="shared" si="255"/>
        <v xml:space="preserve"> </v>
      </c>
      <c r="CZ115" s="278" t="str">
        <f t="shared" si="298"/>
        <v xml:space="preserve"> </v>
      </c>
      <c r="DA115" s="278" t="str">
        <f t="shared" si="256"/>
        <v xml:space="preserve"> </v>
      </c>
      <c r="DB115" s="278"/>
      <c r="DC115" s="278" t="str">
        <f t="shared" si="257"/>
        <v xml:space="preserve"> </v>
      </c>
      <c r="DD115" s="278" t="str">
        <f t="shared" si="299"/>
        <v xml:space="preserve"> </v>
      </c>
      <c r="DE115" s="278" t="str">
        <f t="shared" si="300"/>
        <v xml:space="preserve"> </v>
      </c>
      <c r="DF115" s="278" t="str">
        <f t="shared" si="258"/>
        <v xml:space="preserve"> </v>
      </c>
      <c r="DG115" s="283" t="str">
        <f t="shared" si="265"/>
        <v xml:space="preserve"> </v>
      </c>
      <c r="DH115" s="283"/>
      <c r="DI115" s="277" t="str">
        <f t="shared" si="259"/>
        <v xml:space="preserve"> </v>
      </c>
      <c r="DJ115" s="277" t="str">
        <f t="shared" si="260"/>
        <v xml:space="preserve"> </v>
      </c>
      <c r="DK115" s="277" t="str">
        <f t="shared" si="261"/>
        <v xml:space="preserve"> </v>
      </c>
      <c r="DL115" s="278" t="str">
        <f t="shared" si="262"/>
        <v xml:space="preserve"> </v>
      </c>
    </row>
    <row r="116" spans="9:116" x14ac:dyDescent="0.25">
      <c r="I116" s="234"/>
      <c r="J116" s="141"/>
      <c r="K116" s="141"/>
      <c r="L116" s="141"/>
      <c r="M116" s="141"/>
      <c r="N116" s="141"/>
      <c r="O116" s="141"/>
      <c r="P116" s="141"/>
      <c r="Q116" s="141"/>
      <c r="R116" s="141"/>
      <c r="S116" s="141"/>
      <c r="T116" s="141"/>
      <c r="U116" s="276" t="str">
        <f t="shared" si="266"/>
        <v xml:space="preserve"> </v>
      </c>
      <c r="V116" s="277" t="str">
        <f>IF(SUM(I116:T116)&lt;90," ",I116/stab.data!$U$7)</f>
        <v xml:space="preserve"> </v>
      </c>
      <c r="W116" s="277" t="str">
        <f>IF(SUM(I116:T116)&lt;90," ",J116/stab.data!$U$8)</f>
        <v xml:space="preserve"> </v>
      </c>
      <c r="X116" s="277" t="str">
        <f>IF(SUM(I116:T116)&lt;90," ",K116*2/stab.data!$U$9)</f>
        <v xml:space="preserve"> </v>
      </c>
      <c r="Y116" s="277" t="str">
        <f>IF(SUM(I116:T116)&lt;90," ",L116*2/stab.data!$U$10)</f>
        <v xml:space="preserve"> </v>
      </c>
      <c r="Z116" s="277" t="str">
        <f>IF(SUM(I116:T116)&lt;90," ",M116/stab.data!$U$11)</f>
        <v xml:space="preserve"> </v>
      </c>
      <c r="AA116" s="277" t="str">
        <f>IF(SUM(I116:T116)&lt;90," ",N116/stab.data!$U$12)</f>
        <v xml:space="preserve"> </v>
      </c>
      <c r="AB116" s="277" t="str">
        <f>IF(SUM(I116:T116)&lt;90," ",O116/stab.data!$U$13)</f>
        <v xml:space="preserve"> </v>
      </c>
      <c r="AC116" s="277" t="str">
        <f>IF(SUM(I116:T116)&lt;90," ",P116/stab.data!$U$14)</f>
        <v xml:space="preserve"> </v>
      </c>
      <c r="AD116" s="277" t="str">
        <f>IF(SUM(I116:T116)&lt;90," ",Q116*2/stab.data!$U$15)</f>
        <v xml:space="preserve"> </v>
      </c>
      <c r="AE116" s="277" t="str">
        <f>IF(SUM(I116:T116)&lt;90," ",R116*2/stab.data!$U$16)</f>
        <v xml:space="preserve"> </v>
      </c>
      <c r="AF116" s="277" t="str">
        <f>IF(SUM(I116:T116)&lt;90," ",S116/stab.data!$U$17)</f>
        <v xml:space="preserve"> </v>
      </c>
      <c r="AG116" s="277" t="str">
        <f>IF(SUM(I116:T116)&lt;90," ",T116/stab.data!$U$18)</f>
        <v xml:space="preserve"> </v>
      </c>
      <c r="AH116" s="277" t="str">
        <f t="shared" si="267"/>
        <v xml:space="preserve"> </v>
      </c>
      <c r="AI116" s="277" t="str">
        <f t="shared" si="268"/>
        <v xml:space="preserve"> </v>
      </c>
      <c r="AJ116" s="278" t="str">
        <f t="shared" si="269"/>
        <v xml:space="preserve"> </v>
      </c>
      <c r="AK116" s="278" t="str">
        <f t="shared" si="270"/>
        <v xml:space="preserve"> </v>
      </c>
      <c r="AL116" s="278" t="str">
        <f t="shared" si="271"/>
        <v xml:space="preserve"> </v>
      </c>
      <c r="AM116" s="278" t="str">
        <f t="shared" si="272"/>
        <v xml:space="preserve"> </v>
      </c>
      <c r="AN116" s="278" t="str">
        <f t="shared" si="273"/>
        <v xml:space="preserve"> </v>
      </c>
      <c r="AO116" s="278" t="str">
        <f t="shared" si="274"/>
        <v xml:space="preserve"> </v>
      </c>
      <c r="AP116" s="278" t="str">
        <f t="shared" si="275"/>
        <v xml:space="preserve"> </v>
      </c>
      <c r="AQ116" s="278" t="str">
        <f t="shared" si="276"/>
        <v xml:space="preserve"> </v>
      </c>
      <c r="AR116" s="278" t="str">
        <f t="shared" si="277"/>
        <v xml:space="preserve"> </v>
      </c>
      <c r="AS116" s="278" t="str">
        <f t="shared" si="278"/>
        <v xml:space="preserve"> </v>
      </c>
      <c r="AT116" s="278" t="str">
        <f t="shared" si="279"/>
        <v xml:space="preserve"> </v>
      </c>
      <c r="AU116" s="278" t="str">
        <f t="shared" si="280"/>
        <v xml:space="preserve"> </v>
      </c>
      <c r="AV116" s="277" t="str">
        <f t="shared" si="281"/>
        <v xml:space="preserve"> </v>
      </c>
      <c r="AW116" s="277" t="str">
        <f t="shared" si="282"/>
        <v xml:space="preserve"> </v>
      </c>
      <c r="AX116" s="277" t="str">
        <f>IF(SUM(I116:T116)&lt;90," ",CO116*AH116*stab.data!$U$20/13/2)</f>
        <v xml:space="preserve"> </v>
      </c>
      <c r="AY116" s="277" t="str">
        <f>IF(SUM(I116:T116)&lt;90," ",CQ116*AH116*stab.data!$U$11/13)</f>
        <v xml:space="preserve"> </v>
      </c>
      <c r="AZ116" s="277" t="str">
        <f t="shared" si="283"/>
        <v xml:space="preserve"> </v>
      </c>
      <c r="BA116" s="279" t="str">
        <f t="shared" si="284"/>
        <v xml:space="preserve"> </v>
      </c>
      <c r="BB116" s="280" t="str">
        <f>IF(SUM(I116:T116)&lt;90," ",EXP('eq. coef.'!$C$104+'eq. coef.'!$C$105*'Amp-TB2 calc'!AJ116+'eq. coef.'!$C$106*'Amp-TB2 calc'!AK116+'eq. coef.'!$C$107*'Amp-TB2 calc'!AL116+'eq. coef.'!$C$108*'Amp-TB2 calc'!AN116+'eq. coef.'!$C$109*'Amp-TB2 calc'!AP116+'eq. coef.'!$C$110*'Amp-TB2 calc'!AQ116+'eq. coef.'!$C$111*'Amp-TB2 calc'!AR116+'eq. coef.'!$C$112*'Amp-TB2 calc'!AS116))</f>
        <v xml:space="preserve"> </v>
      </c>
      <c r="BC116" s="281" t="str">
        <f>IF(SUM(I116:T116)&lt;90," ",EXP('eq. coef.'!$C$176+'eq. coef.'!$C$177*'Amp-TB2 calc'!AJ116+'eq. coef.'!$C$178*'Amp-TB2 calc'!AK116+'eq. coef.'!$C$179*'Amp-TB2 calc'!AL116+'eq. coef.'!$C$180*'Amp-TB2 calc'!AN116+'eq. coef.'!$C$181*'Amp-TB2 calc'!AP116+'eq. coef.'!$C$182*'Amp-TB2 calc'!AQ116+'eq. coef.'!$C$183*'Amp-TB2 calc'!AR116+'eq. coef.'!$C$184*'Amp-TB2 calc'!AS116))</f>
        <v xml:space="preserve"> </v>
      </c>
      <c r="BD116" s="281" t="str">
        <f>IF(SUM(I116:T116)&lt;90," ",('eq. coef.'!$C$234+'eq. coef.'!$C$235*'Amp-TB2 calc'!AJ116+'eq. coef.'!$C$236*'Amp-TB2 calc'!AK116+'eq. coef.'!$C$237*'Amp-TB2 calc'!AL116+'eq. coef.'!$C$238*'Amp-TB2 calc'!AN116+'eq. coef.'!$C$239*'Amp-TB2 calc'!AP116+'eq. coef.'!$C$240*'Amp-TB2 calc'!AQ116+'eq. coef.'!$C$241*'Amp-TB2 calc'!AR116+'eq. coef.'!$C$242*'Amp-TB2 calc'!AS116))</f>
        <v xml:space="preserve"> </v>
      </c>
      <c r="BE116" s="281" t="str">
        <f>IF(SUM(I116:T116)&lt;90," ",('eq. coef.'!$C$270+'eq. coef.'!$C$271*'Amp-TB2 calc'!AJ116+'eq. coef.'!$C$272*'Amp-TB2 calc'!AK116+'eq. coef.'!$C$273*'Amp-TB2 calc'!AL116+'eq. coef.'!$C$274*'Amp-TB2 calc'!AN116+'eq. coef.'!$C$275*'Amp-TB2 calc'!AP116+'eq. coef.'!$C$276*'Amp-TB2 calc'!AQ116+'eq. coef.'!$C$277*'Amp-TB2 calc'!AR116+'eq. coef.'!$C$278*'Amp-TB2 calc'!AS116))</f>
        <v xml:space="preserve"> </v>
      </c>
      <c r="BF116" s="281" t="str">
        <f>IF(SUM(I116:T116)&lt;90," ",EXP('eq. coef.'!$C$328+'eq. coef.'!$C$329*'Amp-TB2 calc'!AJ116+'eq. coef.'!$C$330*'Amp-TB2 calc'!AK116+'eq. coef.'!$C$331*'Amp-TB2 calc'!AL116+'eq. coef.'!$C$332*'Amp-TB2 calc'!AN116+'eq. coef.'!$C$333*'Amp-TB2 calc'!AP116+'eq. coef.'!$C$334*'Amp-TB2 calc'!AQ116+'eq. coef.'!$C$335*'Amp-TB2 calc'!AR116+'eq. coef.'!$C$336*'Amp-TB2 calc'!AS116))</f>
        <v xml:space="preserve"> </v>
      </c>
      <c r="BG116" s="282" t="str">
        <f t="shared" si="236"/>
        <v xml:space="preserve"> </v>
      </c>
      <c r="BH116" s="385" t="str">
        <f t="shared" si="263"/>
        <v xml:space="preserve"> </v>
      </c>
      <c r="BI116" s="385" t="str">
        <f t="shared" si="264"/>
        <v xml:space="preserve"> </v>
      </c>
      <c r="BJ116" s="281" t="str">
        <f t="shared" si="237"/>
        <v xml:space="preserve"> </v>
      </c>
      <c r="BK116" s="283" t="str">
        <f t="shared" si="285"/>
        <v xml:space="preserve"> </v>
      </c>
      <c r="BL116" s="281" t="str">
        <f t="shared" si="286"/>
        <v xml:space="preserve"> </v>
      </c>
      <c r="BM116" s="284" t="str">
        <f t="shared" si="238"/>
        <v xml:space="preserve"> </v>
      </c>
      <c r="BN116" s="285" t="str">
        <f>IF(SUM(I116:T116)&lt;90," ",'eq. coef.'!$C$360+'eq. coef.'!$C$361*'Amp-TB2 calc'!AJ116+'eq. coef.'!$C$362*'Amp-TB2 calc'!AK116+'eq. coef.'!$C$363*'Amp-TB2 calc'!AL116+'eq. coef.'!$C$364*'Amp-TB2 calc'!AN116+'eq. coef.'!$C$365*'Amp-TB2 calc'!AP116+'eq. coef.'!$C$366*'Amp-TB2 calc'!AQ116+'eq. coef.'!$C$367*'Amp-TB2 calc'!AR116+'eq. coef.'!$C$368*'Amp-TB2 calc'!AS116+'eq. coef.'!$C$369*LN(BQ116))</f>
        <v xml:space="preserve"> </v>
      </c>
      <c r="BO116" s="286" t="str">
        <f t="shared" si="287"/>
        <v xml:space="preserve"> </v>
      </c>
      <c r="BP116" s="333" t="str">
        <f t="shared" si="239"/>
        <v xml:space="preserve"> </v>
      </c>
      <c r="BQ116" s="287" t="str">
        <f t="shared" si="288"/>
        <v xml:space="preserve"> </v>
      </c>
      <c r="BR116" s="281" t="str">
        <f t="shared" si="240"/>
        <v xml:space="preserve"> </v>
      </c>
      <c r="BS116" s="283"/>
      <c r="BT116" s="283">
        <f t="shared" si="289"/>
        <v>0</v>
      </c>
      <c r="BU116" s="283">
        <f t="shared" si="290"/>
        <v>0</v>
      </c>
      <c r="BV116" s="281" t="str">
        <f t="shared" si="241"/>
        <v xml:space="preserve"> </v>
      </c>
      <c r="BW116" s="288"/>
      <c r="BX116" s="289" t="str">
        <f>IF(SUM(I116:T116)&lt;90," ",'eq. coef.'!$B$1128*'Amp-TB2 calc'!CH116+'eq. coef.'!$B$1129*'Amp-TB2 calc'!CL116+'eq. coef.'!$B$1130*'Amp-TB2 calc'!CM116+'eq. coef.'!$B$1131*'Amp-TB2 calc'!CO116+'eq. coef.'!$B$1132*'Amp-TB2 calc'!CP116+'eq. coef.'!$B$1133*'Amp-TB2 calc'!CQ116+'eq. coef.'!$B$1134*'Amp-TB2 calc'!CR116+'eq. coef.'!$B$1135*'Amp-TB2 calc'!CU116+'eq. coef.'!$B$1135*'Amp-TB2 calc'!CY116+'eq. coef.'!$B$1137*'Amp-TB2 calc'!CZ116)</f>
        <v xml:space="preserve"> </v>
      </c>
      <c r="BY116" s="290" t="str">
        <f t="shared" si="291"/>
        <v xml:space="preserve"> </v>
      </c>
      <c r="BZ116" s="291"/>
      <c r="CA116" s="290" t="str">
        <f t="shared" si="242"/>
        <v xml:space="preserve"> </v>
      </c>
      <c r="CB116" s="289" t="str">
        <f>IF(SUM(I116:T116)&lt;90," ",EXP('eq. coef.'!$C$396+'eq. coef.'!$C$397*'Amp-TB2 calc'!AJ116+'eq. coef.'!$C$398*'Amp-TB2 calc'!AK116+'eq. coef.'!$C$399*'Amp-TB2 calc'!AL116+'eq. coef.'!$C$400*'Amp-TB2 calc'!AN116+'eq. coef.'!$C$401*'Amp-TB2 calc'!AP116+'eq. coef.'!$C$402*'Amp-TB2 calc'!AQ116+'eq. coef.'!$C$403*'Amp-TB2 calc'!AR116+'eq. coef.'!$C$404*'Amp-TB2 calc'!AS116+'eq. coef.'!$C$405*LN('Amp-TB2 calc'!BQ116)))</f>
        <v xml:space="preserve"> </v>
      </c>
      <c r="CC116" s="283" t="str">
        <f t="shared" si="243"/>
        <v xml:space="preserve"> </v>
      </c>
      <c r="CD116" s="283"/>
      <c r="CE116" s="282" t="str">
        <f t="shared" si="244"/>
        <v xml:space="preserve"> </v>
      </c>
      <c r="CF116" s="282" t="str">
        <f t="shared" si="245"/>
        <v xml:space="preserve"> </v>
      </c>
      <c r="CG116" s="278" t="str">
        <f t="shared" si="292"/>
        <v xml:space="preserve"> </v>
      </c>
      <c r="CH116" s="278" t="str">
        <f t="shared" si="293"/>
        <v xml:space="preserve"> </v>
      </c>
      <c r="CI116" s="278" t="str">
        <f t="shared" si="246"/>
        <v xml:space="preserve"> </v>
      </c>
      <c r="CJ116" s="278" t="str">
        <f t="shared" si="247"/>
        <v xml:space="preserve"> </v>
      </c>
      <c r="CK116" s="278"/>
      <c r="CL116" s="278" t="str">
        <f t="shared" si="248"/>
        <v xml:space="preserve"> </v>
      </c>
      <c r="CM116" s="278" t="str">
        <f t="shared" si="249"/>
        <v xml:space="preserve"> </v>
      </c>
      <c r="CN116" s="278" t="str">
        <f t="shared" si="294"/>
        <v xml:space="preserve"> </v>
      </c>
      <c r="CO116" s="278" t="str">
        <f t="shared" si="250"/>
        <v xml:space="preserve"> </v>
      </c>
      <c r="CP116" s="278" t="str">
        <f t="shared" si="295"/>
        <v xml:space="preserve"> </v>
      </c>
      <c r="CQ116" s="278" t="str">
        <f t="shared" si="251"/>
        <v xml:space="preserve"> </v>
      </c>
      <c r="CR116" s="278" t="str">
        <f t="shared" si="296"/>
        <v xml:space="preserve"> </v>
      </c>
      <c r="CS116" s="278" t="str">
        <f t="shared" si="252"/>
        <v xml:space="preserve"> </v>
      </c>
      <c r="CT116" s="278"/>
      <c r="CU116" s="278" t="str">
        <f t="shared" si="297"/>
        <v xml:space="preserve"> </v>
      </c>
      <c r="CV116" s="278" t="str">
        <f t="shared" si="253"/>
        <v xml:space="preserve"> </v>
      </c>
      <c r="CW116" s="278" t="str">
        <f t="shared" si="254"/>
        <v xml:space="preserve"> </v>
      </c>
      <c r="CX116" s="278"/>
      <c r="CY116" s="278" t="str">
        <f t="shared" si="255"/>
        <v xml:space="preserve"> </v>
      </c>
      <c r="CZ116" s="278" t="str">
        <f t="shared" si="298"/>
        <v xml:space="preserve"> </v>
      </c>
      <c r="DA116" s="278" t="str">
        <f t="shared" si="256"/>
        <v xml:space="preserve"> </v>
      </c>
      <c r="DB116" s="278"/>
      <c r="DC116" s="278" t="str">
        <f t="shared" si="257"/>
        <v xml:space="preserve"> </v>
      </c>
      <c r="DD116" s="278" t="str">
        <f t="shared" si="299"/>
        <v xml:space="preserve"> </v>
      </c>
      <c r="DE116" s="278" t="str">
        <f t="shared" si="300"/>
        <v xml:space="preserve"> </v>
      </c>
      <c r="DF116" s="278" t="str">
        <f t="shared" si="258"/>
        <v xml:space="preserve"> </v>
      </c>
      <c r="DG116" s="283" t="str">
        <f t="shared" si="265"/>
        <v xml:space="preserve"> </v>
      </c>
      <c r="DH116" s="283"/>
      <c r="DI116" s="277" t="str">
        <f t="shared" si="259"/>
        <v xml:space="preserve"> </v>
      </c>
      <c r="DJ116" s="277" t="str">
        <f t="shared" si="260"/>
        <v xml:space="preserve"> </v>
      </c>
      <c r="DK116" s="277" t="str">
        <f t="shared" si="261"/>
        <v xml:space="preserve"> </v>
      </c>
      <c r="DL116" s="278" t="str">
        <f t="shared" si="262"/>
        <v xml:space="preserve"> </v>
      </c>
    </row>
    <row r="117" spans="9:116" x14ac:dyDescent="0.25">
      <c r="I117" s="234"/>
      <c r="J117" s="141"/>
      <c r="K117" s="141"/>
      <c r="L117" s="141"/>
      <c r="M117" s="141"/>
      <c r="N117" s="141"/>
      <c r="O117" s="141"/>
      <c r="P117" s="141"/>
      <c r="Q117" s="141"/>
      <c r="R117" s="141"/>
      <c r="S117" s="141"/>
      <c r="T117" s="141"/>
      <c r="U117" s="276" t="str">
        <f t="shared" si="266"/>
        <v xml:space="preserve"> </v>
      </c>
      <c r="V117" s="277" t="str">
        <f>IF(SUM(I117:T117)&lt;90," ",I117/stab.data!$U$7)</f>
        <v xml:space="preserve"> </v>
      </c>
      <c r="W117" s="277" t="str">
        <f>IF(SUM(I117:T117)&lt;90," ",J117/stab.data!$U$8)</f>
        <v xml:space="preserve"> </v>
      </c>
      <c r="X117" s="277" t="str">
        <f>IF(SUM(I117:T117)&lt;90," ",K117*2/stab.data!$U$9)</f>
        <v xml:space="preserve"> </v>
      </c>
      <c r="Y117" s="277" t="str">
        <f>IF(SUM(I117:T117)&lt;90," ",L117*2/stab.data!$U$10)</f>
        <v xml:space="preserve"> </v>
      </c>
      <c r="Z117" s="277" t="str">
        <f>IF(SUM(I117:T117)&lt;90," ",M117/stab.data!$U$11)</f>
        <v xml:space="preserve"> </v>
      </c>
      <c r="AA117" s="277" t="str">
        <f>IF(SUM(I117:T117)&lt;90," ",N117/stab.data!$U$12)</f>
        <v xml:space="preserve"> </v>
      </c>
      <c r="AB117" s="277" t="str">
        <f>IF(SUM(I117:T117)&lt;90," ",O117/stab.data!$U$13)</f>
        <v xml:space="preserve"> </v>
      </c>
      <c r="AC117" s="277" t="str">
        <f>IF(SUM(I117:T117)&lt;90," ",P117/stab.data!$U$14)</f>
        <v xml:space="preserve"> </v>
      </c>
      <c r="AD117" s="277" t="str">
        <f>IF(SUM(I117:T117)&lt;90," ",Q117*2/stab.data!$U$15)</f>
        <v xml:space="preserve"> </v>
      </c>
      <c r="AE117" s="277" t="str">
        <f>IF(SUM(I117:T117)&lt;90," ",R117*2/stab.data!$U$16)</f>
        <v xml:space="preserve"> </v>
      </c>
      <c r="AF117" s="277" t="str">
        <f>IF(SUM(I117:T117)&lt;90," ",S117/stab.data!$U$17)</f>
        <v xml:space="preserve"> </v>
      </c>
      <c r="AG117" s="277" t="str">
        <f>IF(SUM(I117:T117)&lt;90," ",T117/stab.data!$U$18)</f>
        <v xml:space="preserve"> </v>
      </c>
      <c r="AH117" s="277" t="str">
        <f t="shared" si="267"/>
        <v xml:space="preserve"> </v>
      </c>
      <c r="AI117" s="277" t="str">
        <f t="shared" si="268"/>
        <v xml:space="preserve"> </v>
      </c>
      <c r="AJ117" s="278" t="str">
        <f t="shared" si="269"/>
        <v xml:space="preserve"> </v>
      </c>
      <c r="AK117" s="278" t="str">
        <f t="shared" si="270"/>
        <v xml:space="preserve"> </v>
      </c>
      <c r="AL117" s="278" t="str">
        <f t="shared" si="271"/>
        <v xml:space="preserve"> </v>
      </c>
      <c r="AM117" s="278" t="str">
        <f t="shared" si="272"/>
        <v xml:space="preserve"> </v>
      </c>
      <c r="AN117" s="278" t="str">
        <f t="shared" si="273"/>
        <v xml:space="preserve"> </v>
      </c>
      <c r="AO117" s="278" t="str">
        <f t="shared" si="274"/>
        <v xml:space="preserve"> </v>
      </c>
      <c r="AP117" s="278" t="str">
        <f t="shared" si="275"/>
        <v xml:space="preserve"> </v>
      </c>
      <c r="AQ117" s="278" t="str">
        <f t="shared" si="276"/>
        <v xml:space="preserve"> </v>
      </c>
      <c r="AR117" s="278" t="str">
        <f t="shared" si="277"/>
        <v xml:space="preserve"> </v>
      </c>
      <c r="AS117" s="278" t="str">
        <f t="shared" si="278"/>
        <v xml:space="preserve"> </v>
      </c>
      <c r="AT117" s="278" t="str">
        <f t="shared" si="279"/>
        <v xml:space="preserve"> </v>
      </c>
      <c r="AU117" s="278" t="str">
        <f t="shared" si="280"/>
        <v xml:space="preserve"> </v>
      </c>
      <c r="AV117" s="277" t="str">
        <f t="shared" si="281"/>
        <v xml:space="preserve"> </v>
      </c>
      <c r="AW117" s="277" t="str">
        <f t="shared" si="282"/>
        <v xml:space="preserve"> </v>
      </c>
      <c r="AX117" s="277" t="str">
        <f>IF(SUM(I117:T117)&lt;90," ",CO117*AH117*stab.data!$U$20/13/2)</f>
        <v xml:space="preserve"> </v>
      </c>
      <c r="AY117" s="277" t="str">
        <f>IF(SUM(I117:T117)&lt;90," ",CQ117*AH117*stab.data!$U$11/13)</f>
        <v xml:space="preserve"> </v>
      </c>
      <c r="AZ117" s="277" t="str">
        <f t="shared" si="283"/>
        <v xml:space="preserve"> </v>
      </c>
      <c r="BA117" s="279" t="str">
        <f t="shared" si="284"/>
        <v xml:space="preserve"> </v>
      </c>
      <c r="BB117" s="280" t="str">
        <f>IF(SUM(I117:T117)&lt;90," ",EXP('eq. coef.'!$C$104+'eq. coef.'!$C$105*'Amp-TB2 calc'!AJ117+'eq. coef.'!$C$106*'Amp-TB2 calc'!AK117+'eq. coef.'!$C$107*'Amp-TB2 calc'!AL117+'eq. coef.'!$C$108*'Amp-TB2 calc'!AN117+'eq. coef.'!$C$109*'Amp-TB2 calc'!AP117+'eq. coef.'!$C$110*'Amp-TB2 calc'!AQ117+'eq. coef.'!$C$111*'Amp-TB2 calc'!AR117+'eq. coef.'!$C$112*'Amp-TB2 calc'!AS117))</f>
        <v xml:space="preserve"> </v>
      </c>
      <c r="BC117" s="281" t="str">
        <f>IF(SUM(I117:T117)&lt;90," ",EXP('eq. coef.'!$C$176+'eq. coef.'!$C$177*'Amp-TB2 calc'!AJ117+'eq. coef.'!$C$178*'Amp-TB2 calc'!AK117+'eq. coef.'!$C$179*'Amp-TB2 calc'!AL117+'eq. coef.'!$C$180*'Amp-TB2 calc'!AN117+'eq. coef.'!$C$181*'Amp-TB2 calc'!AP117+'eq. coef.'!$C$182*'Amp-TB2 calc'!AQ117+'eq. coef.'!$C$183*'Amp-TB2 calc'!AR117+'eq. coef.'!$C$184*'Amp-TB2 calc'!AS117))</f>
        <v xml:space="preserve"> </v>
      </c>
      <c r="BD117" s="281" t="str">
        <f>IF(SUM(I117:T117)&lt;90," ",('eq. coef.'!$C$234+'eq. coef.'!$C$235*'Amp-TB2 calc'!AJ117+'eq. coef.'!$C$236*'Amp-TB2 calc'!AK117+'eq. coef.'!$C$237*'Amp-TB2 calc'!AL117+'eq. coef.'!$C$238*'Amp-TB2 calc'!AN117+'eq. coef.'!$C$239*'Amp-TB2 calc'!AP117+'eq. coef.'!$C$240*'Amp-TB2 calc'!AQ117+'eq. coef.'!$C$241*'Amp-TB2 calc'!AR117+'eq. coef.'!$C$242*'Amp-TB2 calc'!AS117))</f>
        <v xml:space="preserve"> </v>
      </c>
      <c r="BE117" s="281" t="str">
        <f>IF(SUM(I117:T117)&lt;90," ",('eq. coef.'!$C$270+'eq. coef.'!$C$271*'Amp-TB2 calc'!AJ117+'eq. coef.'!$C$272*'Amp-TB2 calc'!AK117+'eq. coef.'!$C$273*'Amp-TB2 calc'!AL117+'eq. coef.'!$C$274*'Amp-TB2 calc'!AN117+'eq. coef.'!$C$275*'Amp-TB2 calc'!AP117+'eq. coef.'!$C$276*'Amp-TB2 calc'!AQ117+'eq. coef.'!$C$277*'Amp-TB2 calc'!AR117+'eq. coef.'!$C$278*'Amp-TB2 calc'!AS117))</f>
        <v xml:space="preserve"> </v>
      </c>
      <c r="BF117" s="281" t="str">
        <f>IF(SUM(I117:T117)&lt;90," ",EXP('eq. coef.'!$C$328+'eq. coef.'!$C$329*'Amp-TB2 calc'!AJ117+'eq. coef.'!$C$330*'Amp-TB2 calc'!AK117+'eq. coef.'!$C$331*'Amp-TB2 calc'!AL117+'eq. coef.'!$C$332*'Amp-TB2 calc'!AN117+'eq. coef.'!$C$333*'Amp-TB2 calc'!AP117+'eq. coef.'!$C$334*'Amp-TB2 calc'!AQ117+'eq. coef.'!$C$335*'Amp-TB2 calc'!AR117+'eq. coef.'!$C$336*'Amp-TB2 calc'!AS117))</f>
        <v xml:space="preserve"> </v>
      </c>
      <c r="BG117" s="282" t="str">
        <f t="shared" si="236"/>
        <v xml:space="preserve"> </v>
      </c>
      <c r="BH117" s="385" t="str">
        <f t="shared" si="263"/>
        <v xml:space="preserve"> </v>
      </c>
      <c r="BI117" s="385" t="str">
        <f t="shared" si="264"/>
        <v xml:space="preserve"> </v>
      </c>
      <c r="BJ117" s="281" t="str">
        <f t="shared" si="237"/>
        <v xml:space="preserve"> </v>
      </c>
      <c r="BK117" s="283" t="str">
        <f t="shared" si="285"/>
        <v xml:space="preserve"> </v>
      </c>
      <c r="BL117" s="281" t="str">
        <f t="shared" si="286"/>
        <v xml:space="preserve"> </v>
      </c>
      <c r="BM117" s="284" t="str">
        <f t="shared" si="238"/>
        <v xml:space="preserve"> </v>
      </c>
      <c r="BN117" s="285" t="str">
        <f>IF(SUM(I117:T117)&lt;90," ",'eq. coef.'!$C$360+'eq. coef.'!$C$361*'Amp-TB2 calc'!AJ117+'eq. coef.'!$C$362*'Amp-TB2 calc'!AK117+'eq. coef.'!$C$363*'Amp-TB2 calc'!AL117+'eq. coef.'!$C$364*'Amp-TB2 calc'!AN117+'eq. coef.'!$C$365*'Amp-TB2 calc'!AP117+'eq. coef.'!$C$366*'Amp-TB2 calc'!AQ117+'eq. coef.'!$C$367*'Amp-TB2 calc'!AR117+'eq. coef.'!$C$368*'Amp-TB2 calc'!AS117+'eq. coef.'!$C$369*LN(BQ117))</f>
        <v xml:space="preserve"> </v>
      </c>
      <c r="BO117" s="286" t="str">
        <f t="shared" si="287"/>
        <v xml:space="preserve"> </v>
      </c>
      <c r="BP117" s="333" t="str">
        <f t="shared" si="239"/>
        <v xml:space="preserve"> </v>
      </c>
      <c r="BQ117" s="287" t="str">
        <f t="shared" si="288"/>
        <v xml:space="preserve"> </v>
      </c>
      <c r="BR117" s="281" t="str">
        <f t="shared" si="240"/>
        <v xml:space="preserve"> </v>
      </c>
      <c r="BS117" s="283"/>
      <c r="BT117" s="283">
        <f t="shared" si="289"/>
        <v>0</v>
      </c>
      <c r="BU117" s="283">
        <f t="shared" si="290"/>
        <v>0</v>
      </c>
      <c r="BV117" s="281" t="str">
        <f t="shared" si="241"/>
        <v xml:space="preserve"> </v>
      </c>
      <c r="BW117" s="288"/>
      <c r="BX117" s="289" t="str">
        <f>IF(SUM(I117:T117)&lt;90," ",'eq. coef.'!$B$1128*'Amp-TB2 calc'!CH117+'eq. coef.'!$B$1129*'Amp-TB2 calc'!CL117+'eq. coef.'!$B$1130*'Amp-TB2 calc'!CM117+'eq. coef.'!$B$1131*'Amp-TB2 calc'!CO117+'eq. coef.'!$B$1132*'Amp-TB2 calc'!CP117+'eq. coef.'!$B$1133*'Amp-TB2 calc'!CQ117+'eq. coef.'!$B$1134*'Amp-TB2 calc'!CR117+'eq. coef.'!$B$1135*'Amp-TB2 calc'!CU117+'eq. coef.'!$B$1135*'Amp-TB2 calc'!CY117+'eq. coef.'!$B$1137*'Amp-TB2 calc'!CZ117)</f>
        <v xml:space="preserve"> </v>
      </c>
      <c r="BY117" s="290" t="str">
        <f t="shared" si="291"/>
        <v xml:space="preserve"> </v>
      </c>
      <c r="BZ117" s="291"/>
      <c r="CA117" s="290" t="str">
        <f t="shared" si="242"/>
        <v xml:space="preserve"> </v>
      </c>
      <c r="CB117" s="289" t="str">
        <f>IF(SUM(I117:T117)&lt;90," ",EXP('eq. coef.'!$C$396+'eq. coef.'!$C$397*'Amp-TB2 calc'!AJ117+'eq. coef.'!$C$398*'Amp-TB2 calc'!AK117+'eq. coef.'!$C$399*'Amp-TB2 calc'!AL117+'eq. coef.'!$C$400*'Amp-TB2 calc'!AN117+'eq. coef.'!$C$401*'Amp-TB2 calc'!AP117+'eq. coef.'!$C$402*'Amp-TB2 calc'!AQ117+'eq. coef.'!$C$403*'Amp-TB2 calc'!AR117+'eq. coef.'!$C$404*'Amp-TB2 calc'!AS117+'eq. coef.'!$C$405*LN('Amp-TB2 calc'!BQ117)))</f>
        <v xml:space="preserve"> </v>
      </c>
      <c r="CC117" s="283" t="str">
        <f t="shared" si="243"/>
        <v xml:space="preserve"> </v>
      </c>
      <c r="CD117" s="283"/>
      <c r="CE117" s="282" t="str">
        <f t="shared" si="244"/>
        <v xml:space="preserve"> </v>
      </c>
      <c r="CF117" s="282" t="str">
        <f t="shared" si="245"/>
        <v xml:space="preserve"> </v>
      </c>
      <c r="CG117" s="278" t="str">
        <f t="shared" si="292"/>
        <v xml:space="preserve"> </v>
      </c>
      <c r="CH117" s="278" t="str">
        <f t="shared" si="293"/>
        <v xml:space="preserve"> </v>
      </c>
      <c r="CI117" s="278" t="str">
        <f t="shared" si="246"/>
        <v xml:space="preserve"> </v>
      </c>
      <c r="CJ117" s="278" t="str">
        <f t="shared" si="247"/>
        <v xml:space="preserve"> </v>
      </c>
      <c r="CK117" s="278"/>
      <c r="CL117" s="278" t="str">
        <f t="shared" si="248"/>
        <v xml:space="preserve"> </v>
      </c>
      <c r="CM117" s="278" t="str">
        <f t="shared" si="249"/>
        <v xml:space="preserve"> </v>
      </c>
      <c r="CN117" s="278" t="str">
        <f t="shared" si="294"/>
        <v xml:space="preserve"> </v>
      </c>
      <c r="CO117" s="278" t="str">
        <f t="shared" si="250"/>
        <v xml:space="preserve"> </v>
      </c>
      <c r="CP117" s="278" t="str">
        <f t="shared" si="295"/>
        <v xml:space="preserve"> </v>
      </c>
      <c r="CQ117" s="278" t="str">
        <f t="shared" si="251"/>
        <v xml:space="preserve"> </v>
      </c>
      <c r="CR117" s="278" t="str">
        <f t="shared" si="296"/>
        <v xml:space="preserve"> </v>
      </c>
      <c r="CS117" s="278" t="str">
        <f t="shared" si="252"/>
        <v xml:space="preserve"> </v>
      </c>
      <c r="CT117" s="278"/>
      <c r="CU117" s="278" t="str">
        <f t="shared" si="297"/>
        <v xml:space="preserve"> </v>
      </c>
      <c r="CV117" s="278" t="str">
        <f t="shared" si="253"/>
        <v xml:space="preserve"> </v>
      </c>
      <c r="CW117" s="278" t="str">
        <f t="shared" si="254"/>
        <v xml:space="preserve"> </v>
      </c>
      <c r="CX117" s="278"/>
      <c r="CY117" s="278" t="str">
        <f t="shared" si="255"/>
        <v xml:space="preserve"> </v>
      </c>
      <c r="CZ117" s="278" t="str">
        <f t="shared" si="298"/>
        <v xml:space="preserve"> </v>
      </c>
      <c r="DA117" s="278" t="str">
        <f t="shared" si="256"/>
        <v xml:space="preserve"> </v>
      </c>
      <c r="DB117" s="278"/>
      <c r="DC117" s="278" t="str">
        <f t="shared" si="257"/>
        <v xml:space="preserve"> </v>
      </c>
      <c r="DD117" s="278" t="str">
        <f t="shared" si="299"/>
        <v xml:space="preserve"> </v>
      </c>
      <c r="DE117" s="278" t="str">
        <f t="shared" si="300"/>
        <v xml:space="preserve"> </v>
      </c>
      <c r="DF117" s="278" t="str">
        <f t="shared" si="258"/>
        <v xml:space="preserve"> </v>
      </c>
      <c r="DG117" s="283" t="str">
        <f t="shared" si="265"/>
        <v xml:space="preserve"> </v>
      </c>
      <c r="DH117" s="283"/>
      <c r="DI117" s="277" t="str">
        <f t="shared" si="259"/>
        <v xml:space="preserve"> </v>
      </c>
      <c r="DJ117" s="277" t="str">
        <f t="shared" si="260"/>
        <v xml:space="preserve"> </v>
      </c>
      <c r="DK117" s="277" t="str">
        <f t="shared" si="261"/>
        <v xml:space="preserve"> </v>
      </c>
      <c r="DL117" s="278" t="str">
        <f t="shared" si="262"/>
        <v xml:space="preserve"> </v>
      </c>
    </row>
    <row r="118" spans="9:116" x14ac:dyDescent="0.25">
      <c r="I118" s="234"/>
      <c r="J118" s="141"/>
      <c r="K118" s="141"/>
      <c r="L118" s="141"/>
      <c r="M118" s="141"/>
      <c r="N118" s="141"/>
      <c r="O118" s="141"/>
      <c r="P118" s="141"/>
      <c r="Q118" s="141"/>
      <c r="R118" s="141"/>
      <c r="S118" s="141"/>
      <c r="T118" s="141"/>
      <c r="U118" s="276" t="str">
        <f t="shared" si="266"/>
        <v xml:space="preserve"> </v>
      </c>
      <c r="V118" s="277" t="str">
        <f>IF(SUM(I118:T118)&lt;90," ",I118/stab.data!$U$7)</f>
        <v xml:space="preserve"> </v>
      </c>
      <c r="W118" s="277" t="str">
        <f>IF(SUM(I118:T118)&lt;90," ",J118/stab.data!$U$8)</f>
        <v xml:space="preserve"> </v>
      </c>
      <c r="X118" s="277" t="str">
        <f>IF(SUM(I118:T118)&lt;90," ",K118*2/stab.data!$U$9)</f>
        <v xml:space="preserve"> </v>
      </c>
      <c r="Y118" s="277" t="str">
        <f>IF(SUM(I118:T118)&lt;90," ",L118*2/stab.data!$U$10)</f>
        <v xml:space="preserve"> </v>
      </c>
      <c r="Z118" s="277" t="str">
        <f>IF(SUM(I118:T118)&lt;90," ",M118/stab.data!$U$11)</f>
        <v xml:space="preserve"> </v>
      </c>
      <c r="AA118" s="277" t="str">
        <f>IF(SUM(I118:T118)&lt;90," ",N118/stab.data!$U$12)</f>
        <v xml:space="preserve"> </v>
      </c>
      <c r="AB118" s="277" t="str">
        <f>IF(SUM(I118:T118)&lt;90," ",O118/stab.data!$U$13)</f>
        <v xml:space="preserve"> </v>
      </c>
      <c r="AC118" s="277" t="str">
        <f>IF(SUM(I118:T118)&lt;90," ",P118/stab.data!$U$14)</f>
        <v xml:space="preserve"> </v>
      </c>
      <c r="AD118" s="277" t="str">
        <f>IF(SUM(I118:T118)&lt;90," ",Q118*2/stab.data!$U$15)</f>
        <v xml:space="preserve"> </v>
      </c>
      <c r="AE118" s="277" t="str">
        <f>IF(SUM(I118:T118)&lt;90," ",R118*2/stab.data!$U$16)</f>
        <v xml:space="preserve"> </v>
      </c>
      <c r="AF118" s="277" t="str">
        <f>IF(SUM(I118:T118)&lt;90," ",S118/stab.data!$U$17)</f>
        <v xml:space="preserve"> </v>
      </c>
      <c r="AG118" s="277" t="str">
        <f>IF(SUM(I118:T118)&lt;90," ",T118/stab.data!$U$18)</f>
        <v xml:space="preserve"> </v>
      </c>
      <c r="AH118" s="277" t="str">
        <f t="shared" si="267"/>
        <v xml:space="preserve"> </v>
      </c>
      <c r="AI118" s="277" t="str">
        <f t="shared" si="268"/>
        <v xml:space="preserve"> </v>
      </c>
      <c r="AJ118" s="278" t="str">
        <f t="shared" si="269"/>
        <v xml:space="preserve"> </v>
      </c>
      <c r="AK118" s="278" t="str">
        <f t="shared" si="270"/>
        <v xml:space="preserve"> </v>
      </c>
      <c r="AL118" s="278" t="str">
        <f t="shared" si="271"/>
        <v xml:space="preserve"> </v>
      </c>
      <c r="AM118" s="278" t="str">
        <f t="shared" si="272"/>
        <v xml:space="preserve"> </v>
      </c>
      <c r="AN118" s="278" t="str">
        <f t="shared" si="273"/>
        <v xml:space="preserve"> </v>
      </c>
      <c r="AO118" s="278" t="str">
        <f t="shared" si="274"/>
        <v xml:space="preserve"> </v>
      </c>
      <c r="AP118" s="278" t="str">
        <f t="shared" si="275"/>
        <v xml:space="preserve"> </v>
      </c>
      <c r="AQ118" s="278" t="str">
        <f t="shared" si="276"/>
        <v xml:space="preserve"> </v>
      </c>
      <c r="AR118" s="278" t="str">
        <f t="shared" si="277"/>
        <v xml:space="preserve"> </v>
      </c>
      <c r="AS118" s="278" t="str">
        <f t="shared" si="278"/>
        <v xml:space="preserve"> </v>
      </c>
      <c r="AT118" s="278" t="str">
        <f t="shared" si="279"/>
        <v xml:space="preserve"> </v>
      </c>
      <c r="AU118" s="278" t="str">
        <f t="shared" si="280"/>
        <v xml:space="preserve"> </v>
      </c>
      <c r="AV118" s="277" t="str">
        <f t="shared" si="281"/>
        <v xml:space="preserve"> </v>
      </c>
      <c r="AW118" s="277" t="str">
        <f t="shared" si="282"/>
        <v xml:space="preserve"> </v>
      </c>
      <c r="AX118" s="277" t="str">
        <f>IF(SUM(I118:T118)&lt;90," ",CO118*AH118*stab.data!$U$20/13/2)</f>
        <v xml:space="preserve"> </v>
      </c>
      <c r="AY118" s="277" t="str">
        <f>IF(SUM(I118:T118)&lt;90," ",CQ118*AH118*stab.data!$U$11/13)</f>
        <v xml:space="preserve"> </v>
      </c>
      <c r="AZ118" s="277" t="str">
        <f t="shared" si="283"/>
        <v xml:space="preserve"> </v>
      </c>
      <c r="BA118" s="279" t="str">
        <f t="shared" si="284"/>
        <v xml:space="preserve"> </v>
      </c>
      <c r="BB118" s="280" t="str">
        <f>IF(SUM(I118:T118)&lt;90," ",EXP('eq. coef.'!$C$104+'eq. coef.'!$C$105*'Amp-TB2 calc'!AJ118+'eq. coef.'!$C$106*'Amp-TB2 calc'!AK118+'eq. coef.'!$C$107*'Amp-TB2 calc'!AL118+'eq. coef.'!$C$108*'Amp-TB2 calc'!AN118+'eq. coef.'!$C$109*'Amp-TB2 calc'!AP118+'eq. coef.'!$C$110*'Amp-TB2 calc'!AQ118+'eq. coef.'!$C$111*'Amp-TB2 calc'!AR118+'eq. coef.'!$C$112*'Amp-TB2 calc'!AS118))</f>
        <v xml:space="preserve"> </v>
      </c>
      <c r="BC118" s="281" t="str">
        <f>IF(SUM(I118:T118)&lt;90," ",EXP('eq. coef.'!$C$176+'eq. coef.'!$C$177*'Amp-TB2 calc'!AJ118+'eq. coef.'!$C$178*'Amp-TB2 calc'!AK118+'eq. coef.'!$C$179*'Amp-TB2 calc'!AL118+'eq. coef.'!$C$180*'Amp-TB2 calc'!AN118+'eq. coef.'!$C$181*'Amp-TB2 calc'!AP118+'eq. coef.'!$C$182*'Amp-TB2 calc'!AQ118+'eq. coef.'!$C$183*'Amp-TB2 calc'!AR118+'eq. coef.'!$C$184*'Amp-TB2 calc'!AS118))</f>
        <v xml:space="preserve"> </v>
      </c>
      <c r="BD118" s="281" t="str">
        <f>IF(SUM(I118:T118)&lt;90," ",('eq. coef.'!$C$234+'eq. coef.'!$C$235*'Amp-TB2 calc'!AJ118+'eq. coef.'!$C$236*'Amp-TB2 calc'!AK118+'eq. coef.'!$C$237*'Amp-TB2 calc'!AL118+'eq. coef.'!$C$238*'Amp-TB2 calc'!AN118+'eq. coef.'!$C$239*'Amp-TB2 calc'!AP118+'eq. coef.'!$C$240*'Amp-TB2 calc'!AQ118+'eq. coef.'!$C$241*'Amp-TB2 calc'!AR118+'eq. coef.'!$C$242*'Amp-TB2 calc'!AS118))</f>
        <v xml:space="preserve"> </v>
      </c>
      <c r="BE118" s="281" t="str">
        <f>IF(SUM(I118:T118)&lt;90," ",('eq. coef.'!$C$270+'eq. coef.'!$C$271*'Amp-TB2 calc'!AJ118+'eq. coef.'!$C$272*'Amp-TB2 calc'!AK118+'eq. coef.'!$C$273*'Amp-TB2 calc'!AL118+'eq. coef.'!$C$274*'Amp-TB2 calc'!AN118+'eq. coef.'!$C$275*'Amp-TB2 calc'!AP118+'eq. coef.'!$C$276*'Amp-TB2 calc'!AQ118+'eq. coef.'!$C$277*'Amp-TB2 calc'!AR118+'eq. coef.'!$C$278*'Amp-TB2 calc'!AS118))</f>
        <v xml:space="preserve"> </v>
      </c>
      <c r="BF118" s="281" t="str">
        <f>IF(SUM(I118:T118)&lt;90," ",EXP('eq. coef.'!$C$328+'eq. coef.'!$C$329*'Amp-TB2 calc'!AJ118+'eq. coef.'!$C$330*'Amp-TB2 calc'!AK118+'eq. coef.'!$C$331*'Amp-TB2 calc'!AL118+'eq. coef.'!$C$332*'Amp-TB2 calc'!AN118+'eq. coef.'!$C$333*'Amp-TB2 calc'!AP118+'eq. coef.'!$C$334*'Amp-TB2 calc'!AQ118+'eq. coef.'!$C$335*'Amp-TB2 calc'!AR118+'eq. coef.'!$C$336*'Amp-TB2 calc'!AS118))</f>
        <v xml:space="preserve"> </v>
      </c>
      <c r="BG118" s="282" t="str">
        <f t="shared" si="236"/>
        <v xml:space="preserve"> </v>
      </c>
      <c r="BH118" s="385" t="str">
        <f t="shared" si="263"/>
        <v xml:space="preserve"> </v>
      </c>
      <c r="BI118" s="385" t="str">
        <f t="shared" si="264"/>
        <v xml:space="preserve"> </v>
      </c>
      <c r="BJ118" s="281" t="str">
        <f t="shared" si="237"/>
        <v xml:space="preserve"> </v>
      </c>
      <c r="BK118" s="283" t="str">
        <f t="shared" si="285"/>
        <v xml:space="preserve"> </v>
      </c>
      <c r="BL118" s="281" t="str">
        <f t="shared" si="286"/>
        <v xml:space="preserve"> </v>
      </c>
      <c r="BM118" s="284" t="str">
        <f t="shared" si="238"/>
        <v xml:space="preserve"> </v>
      </c>
      <c r="BN118" s="285" t="str">
        <f>IF(SUM(I118:T118)&lt;90," ",'eq. coef.'!$C$360+'eq. coef.'!$C$361*'Amp-TB2 calc'!AJ118+'eq. coef.'!$C$362*'Amp-TB2 calc'!AK118+'eq. coef.'!$C$363*'Amp-TB2 calc'!AL118+'eq. coef.'!$C$364*'Amp-TB2 calc'!AN118+'eq. coef.'!$C$365*'Amp-TB2 calc'!AP118+'eq. coef.'!$C$366*'Amp-TB2 calc'!AQ118+'eq. coef.'!$C$367*'Amp-TB2 calc'!AR118+'eq. coef.'!$C$368*'Amp-TB2 calc'!AS118+'eq. coef.'!$C$369*LN(BQ118))</f>
        <v xml:space="preserve"> </v>
      </c>
      <c r="BO118" s="286" t="str">
        <f t="shared" si="287"/>
        <v xml:space="preserve"> </v>
      </c>
      <c r="BP118" s="333" t="str">
        <f t="shared" si="239"/>
        <v xml:space="preserve"> </v>
      </c>
      <c r="BQ118" s="287" t="str">
        <f t="shared" si="288"/>
        <v xml:space="preserve"> </v>
      </c>
      <c r="BR118" s="281" t="str">
        <f t="shared" si="240"/>
        <v xml:space="preserve"> </v>
      </c>
      <c r="BS118" s="283"/>
      <c r="BT118" s="283">
        <f t="shared" si="289"/>
        <v>0</v>
      </c>
      <c r="BU118" s="283">
        <f t="shared" si="290"/>
        <v>0</v>
      </c>
      <c r="BV118" s="281" t="str">
        <f t="shared" si="241"/>
        <v xml:space="preserve"> </v>
      </c>
      <c r="BW118" s="288"/>
      <c r="BX118" s="289" t="str">
        <f>IF(SUM(I118:T118)&lt;90," ",'eq. coef.'!$B$1128*'Amp-TB2 calc'!CH118+'eq. coef.'!$B$1129*'Amp-TB2 calc'!CL118+'eq. coef.'!$B$1130*'Amp-TB2 calc'!CM118+'eq. coef.'!$B$1131*'Amp-TB2 calc'!CO118+'eq. coef.'!$B$1132*'Amp-TB2 calc'!CP118+'eq. coef.'!$B$1133*'Amp-TB2 calc'!CQ118+'eq. coef.'!$B$1134*'Amp-TB2 calc'!CR118+'eq. coef.'!$B$1135*'Amp-TB2 calc'!CU118+'eq. coef.'!$B$1135*'Amp-TB2 calc'!CY118+'eq. coef.'!$B$1137*'Amp-TB2 calc'!CZ118)</f>
        <v xml:space="preserve"> </v>
      </c>
      <c r="BY118" s="290" t="str">
        <f t="shared" si="291"/>
        <v xml:space="preserve"> </v>
      </c>
      <c r="BZ118" s="291"/>
      <c r="CA118" s="290" t="str">
        <f t="shared" si="242"/>
        <v xml:space="preserve"> </v>
      </c>
      <c r="CB118" s="289" t="str">
        <f>IF(SUM(I118:T118)&lt;90," ",EXP('eq. coef.'!$C$396+'eq. coef.'!$C$397*'Amp-TB2 calc'!AJ118+'eq. coef.'!$C$398*'Amp-TB2 calc'!AK118+'eq. coef.'!$C$399*'Amp-TB2 calc'!AL118+'eq. coef.'!$C$400*'Amp-TB2 calc'!AN118+'eq. coef.'!$C$401*'Amp-TB2 calc'!AP118+'eq. coef.'!$C$402*'Amp-TB2 calc'!AQ118+'eq. coef.'!$C$403*'Amp-TB2 calc'!AR118+'eq. coef.'!$C$404*'Amp-TB2 calc'!AS118+'eq. coef.'!$C$405*LN('Amp-TB2 calc'!BQ118)))</f>
        <v xml:space="preserve"> </v>
      </c>
      <c r="CC118" s="283" t="str">
        <f t="shared" si="243"/>
        <v xml:space="preserve"> </v>
      </c>
      <c r="CD118" s="283"/>
      <c r="CE118" s="282" t="str">
        <f t="shared" si="244"/>
        <v xml:space="preserve"> </v>
      </c>
      <c r="CF118" s="282" t="str">
        <f t="shared" si="245"/>
        <v xml:space="preserve"> </v>
      </c>
      <c r="CG118" s="278" t="str">
        <f t="shared" si="292"/>
        <v xml:space="preserve"> </v>
      </c>
      <c r="CH118" s="278" t="str">
        <f t="shared" si="293"/>
        <v xml:space="preserve"> </v>
      </c>
      <c r="CI118" s="278" t="str">
        <f t="shared" si="246"/>
        <v xml:space="preserve"> </v>
      </c>
      <c r="CJ118" s="278" t="str">
        <f t="shared" si="247"/>
        <v xml:space="preserve"> </v>
      </c>
      <c r="CK118" s="278"/>
      <c r="CL118" s="278" t="str">
        <f t="shared" si="248"/>
        <v xml:space="preserve"> </v>
      </c>
      <c r="CM118" s="278" t="str">
        <f t="shared" si="249"/>
        <v xml:space="preserve"> </v>
      </c>
      <c r="CN118" s="278" t="str">
        <f t="shared" si="294"/>
        <v xml:space="preserve"> </v>
      </c>
      <c r="CO118" s="278" t="str">
        <f t="shared" si="250"/>
        <v xml:space="preserve"> </v>
      </c>
      <c r="CP118" s="278" t="str">
        <f t="shared" si="295"/>
        <v xml:space="preserve"> </v>
      </c>
      <c r="CQ118" s="278" t="str">
        <f t="shared" si="251"/>
        <v xml:space="preserve"> </v>
      </c>
      <c r="CR118" s="278" t="str">
        <f t="shared" si="296"/>
        <v xml:space="preserve"> </v>
      </c>
      <c r="CS118" s="278" t="str">
        <f t="shared" si="252"/>
        <v xml:space="preserve"> </v>
      </c>
      <c r="CT118" s="278"/>
      <c r="CU118" s="278" t="str">
        <f t="shared" si="297"/>
        <v xml:space="preserve"> </v>
      </c>
      <c r="CV118" s="278" t="str">
        <f t="shared" si="253"/>
        <v xml:space="preserve"> </v>
      </c>
      <c r="CW118" s="278" t="str">
        <f t="shared" si="254"/>
        <v xml:space="preserve"> </v>
      </c>
      <c r="CX118" s="278"/>
      <c r="CY118" s="278" t="str">
        <f t="shared" si="255"/>
        <v xml:space="preserve"> </v>
      </c>
      <c r="CZ118" s="278" t="str">
        <f t="shared" si="298"/>
        <v xml:space="preserve"> </v>
      </c>
      <c r="DA118" s="278" t="str">
        <f t="shared" si="256"/>
        <v xml:space="preserve"> </v>
      </c>
      <c r="DB118" s="278"/>
      <c r="DC118" s="278" t="str">
        <f t="shared" si="257"/>
        <v xml:space="preserve"> </v>
      </c>
      <c r="DD118" s="278" t="str">
        <f t="shared" si="299"/>
        <v xml:space="preserve"> </v>
      </c>
      <c r="DE118" s="278" t="str">
        <f t="shared" si="300"/>
        <v xml:space="preserve"> </v>
      </c>
      <c r="DF118" s="278" t="str">
        <f t="shared" si="258"/>
        <v xml:space="preserve"> </v>
      </c>
      <c r="DG118" s="283" t="str">
        <f t="shared" si="265"/>
        <v xml:space="preserve"> </v>
      </c>
      <c r="DH118" s="283"/>
      <c r="DI118" s="277" t="str">
        <f t="shared" si="259"/>
        <v xml:space="preserve"> </v>
      </c>
      <c r="DJ118" s="277" t="str">
        <f t="shared" si="260"/>
        <v xml:space="preserve"> </v>
      </c>
      <c r="DK118" s="277" t="str">
        <f t="shared" si="261"/>
        <v xml:space="preserve"> </v>
      </c>
      <c r="DL118" s="278" t="str">
        <f t="shared" si="262"/>
        <v xml:space="preserve"> </v>
      </c>
    </row>
    <row r="119" spans="9:116" x14ac:dyDescent="0.25">
      <c r="I119" s="234"/>
      <c r="J119" s="141"/>
      <c r="K119" s="141"/>
      <c r="L119" s="141"/>
      <c r="M119" s="141"/>
      <c r="N119" s="141"/>
      <c r="O119" s="141"/>
      <c r="P119" s="141"/>
      <c r="Q119" s="141"/>
      <c r="R119" s="141"/>
      <c r="S119" s="141"/>
      <c r="T119" s="141"/>
      <c r="U119" s="276" t="str">
        <f t="shared" si="266"/>
        <v xml:space="preserve"> </v>
      </c>
      <c r="V119" s="277" t="str">
        <f>IF(SUM(I119:T119)&lt;90," ",I119/stab.data!$U$7)</f>
        <v xml:space="preserve"> </v>
      </c>
      <c r="W119" s="277" t="str">
        <f>IF(SUM(I119:T119)&lt;90," ",J119/stab.data!$U$8)</f>
        <v xml:space="preserve"> </v>
      </c>
      <c r="X119" s="277" t="str">
        <f>IF(SUM(I119:T119)&lt;90," ",K119*2/stab.data!$U$9)</f>
        <v xml:space="preserve"> </v>
      </c>
      <c r="Y119" s="277" t="str">
        <f>IF(SUM(I119:T119)&lt;90," ",L119*2/stab.data!$U$10)</f>
        <v xml:space="preserve"> </v>
      </c>
      <c r="Z119" s="277" t="str">
        <f>IF(SUM(I119:T119)&lt;90," ",M119/stab.data!$U$11)</f>
        <v xml:space="preserve"> </v>
      </c>
      <c r="AA119" s="277" t="str">
        <f>IF(SUM(I119:T119)&lt;90," ",N119/stab.data!$U$12)</f>
        <v xml:space="preserve"> </v>
      </c>
      <c r="AB119" s="277" t="str">
        <f>IF(SUM(I119:T119)&lt;90," ",O119/stab.data!$U$13)</f>
        <v xml:space="preserve"> </v>
      </c>
      <c r="AC119" s="277" t="str">
        <f>IF(SUM(I119:T119)&lt;90," ",P119/stab.data!$U$14)</f>
        <v xml:space="preserve"> </v>
      </c>
      <c r="AD119" s="277" t="str">
        <f>IF(SUM(I119:T119)&lt;90," ",Q119*2/stab.data!$U$15)</f>
        <v xml:space="preserve"> </v>
      </c>
      <c r="AE119" s="277" t="str">
        <f>IF(SUM(I119:T119)&lt;90," ",R119*2/stab.data!$U$16)</f>
        <v xml:space="preserve"> </v>
      </c>
      <c r="AF119" s="277" t="str">
        <f>IF(SUM(I119:T119)&lt;90," ",S119/stab.data!$U$17)</f>
        <v xml:space="preserve"> </v>
      </c>
      <c r="AG119" s="277" t="str">
        <f>IF(SUM(I119:T119)&lt;90," ",T119/stab.data!$U$18)</f>
        <v xml:space="preserve"> </v>
      </c>
      <c r="AH119" s="277" t="str">
        <f t="shared" si="267"/>
        <v xml:space="preserve"> </v>
      </c>
      <c r="AI119" s="277" t="str">
        <f t="shared" si="268"/>
        <v xml:space="preserve"> </v>
      </c>
      <c r="AJ119" s="278" t="str">
        <f t="shared" si="269"/>
        <v xml:space="preserve"> </v>
      </c>
      <c r="AK119" s="278" t="str">
        <f t="shared" si="270"/>
        <v xml:space="preserve"> </v>
      </c>
      <c r="AL119" s="278" t="str">
        <f t="shared" si="271"/>
        <v xml:space="preserve"> </v>
      </c>
      <c r="AM119" s="278" t="str">
        <f t="shared" si="272"/>
        <v xml:space="preserve"> </v>
      </c>
      <c r="AN119" s="278" t="str">
        <f t="shared" si="273"/>
        <v xml:space="preserve"> </v>
      </c>
      <c r="AO119" s="278" t="str">
        <f t="shared" si="274"/>
        <v xml:space="preserve"> </v>
      </c>
      <c r="AP119" s="278" t="str">
        <f t="shared" si="275"/>
        <v xml:space="preserve"> </v>
      </c>
      <c r="AQ119" s="278" t="str">
        <f t="shared" si="276"/>
        <v xml:space="preserve"> </v>
      </c>
      <c r="AR119" s="278" t="str">
        <f t="shared" si="277"/>
        <v xml:space="preserve"> </v>
      </c>
      <c r="AS119" s="278" t="str">
        <f t="shared" si="278"/>
        <v xml:space="preserve"> </v>
      </c>
      <c r="AT119" s="278" t="str">
        <f t="shared" si="279"/>
        <v xml:space="preserve"> </v>
      </c>
      <c r="AU119" s="278" t="str">
        <f t="shared" si="280"/>
        <v xml:space="preserve"> </v>
      </c>
      <c r="AV119" s="277" t="str">
        <f t="shared" si="281"/>
        <v xml:space="preserve"> </v>
      </c>
      <c r="AW119" s="277" t="str">
        <f t="shared" si="282"/>
        <v xml:space="preserve"> </v>
      </c>
      <c r="AX119" s="277" t="str">
        <f>IF(SUM(I119:T119)&lt;90," ",CO119*AH119*stab.data!$U$20/13/2)</f>
        <v xml:space="preserve"> </v>
      </c>
      <c r="AY119" s="277" t="str">
        <f>IF(SUM(I119:T119)&lt;90," ",CQ119*AH119*stab.data!$U$11/13)</f>
        <v xml:space="preserve"> </v>
      </c>
      <c r="AZ119" s="277" t="str">
        <f t="shared" si="283"/>
        <v xml:space="preserve"> </v>
      </c>
      <c r="BA119" s="279" t="str">
        <f t="shared" si="284"/>
        <v xml:space="preserve"> </v>
      </c>
      <c r="BB119" s="280" t="str">
        <f>IF(SUM(I119:T119)&lt;90," ",EXP('eq. coef.'!$C$104+'eq. coef.'!$C$105*'Amp-TB2 calc'!AJ119+'eq. coef.'!$C$106*'Amp-TB2 calc'!AK119+'eq. coef.'!$C$107*'Amp-TB2 calc'!AL119+'eq. coef.'!$C$108*'Amp-TB2 calc'!AN119+'eq. coef.'!$C$109*'Amp-TB2 calc'!AP119+'eq. coef.'!$C$110*'Amp-TB2 calc'!AQ119+'eq. coef.'!$C$111*'Amp-TB2 calc'!AR119+'eq. coef.'!$C$112*'Amp-TB2 calc'!AS119))</f>
        <v xml:space="preserve"> </v>
      </c>
      <c r="BC119" s="281" t="str">
        <f>IF(SUM(I119:T119)&lt;90," ",EXP('eq. coef.'!$C$176+'eq. coef.'!$C$177*'Amp-TB2 calc'!AJ119+'eq. coef.'!$C$178*'Amp-TB2 calc'!AK119+'eq. coef.'!$C$179*'Amp-TB2 calc'!AL119+'eq. coef.'!$C$180*'Amp-TB2 calc'!AN119+'eq. coef.'!$C$181*'Amp-TB2 calc'!AP119+'eq. coef.'!$C$182*'Amp-TB2 calc'!AQ119+'eq. coef.'!$C$183*'Amp-TB2 calc'!AR119+'eq. coef.'!$C$184*'Amp-TB2 calc'!AS119))</f>
        <v xml:space="preserve"> </v>
      </c>
      <c r="BD119" s="281" t="str">
        <f>IF(SUM(I119:T119)&lt;90," ",('eq. coef.'!$C$234+'eq. coef.'!$C$235*'Amp-TB2 calc'!AJ119+'eq. coef.'!$C$236*'Amp-TB2 calc'!AK119+'eq. coef.'!$C$237*'Amp-TB2 calc'!AL119+'eq. coef.'!$C$238*'Amp-TB2 calc'!AN119+'eq. coef.'!$C$239*'Amp-TB2 calc'!AP119+'eq. coef.'!$C$240*'Amp-TB2 calc'!AQ119+'eq. coef.'!$C$241*'Amp-TB2 calc'!AR119+'eq. coef.'!$C$242*'Amp-TB2 calc'!AS119))</f>
        <v xml:space="preserve"> </v>
      </c>
      <c r="BE119" s="281" t="str">
        <f>IF(SUM(I119:T119)&lt;90," ",('eq. coef.'!$C$270+'eq. coef.'!$C$271*'Amp-TB2 calc'!AJ119+'eq. coef.'!$C$272*'Amp-TB2 calc'!AK119+'eq. coef.'!$C$273*'Amp-TB2 calc'!AL119+'eq. coef.'!$C$274*'Amp-TB2 calc'!AN119+'eq. coef.'!$C$275*'Amp-TB2 calc'!AP119+'eq. coef.'!$C$276*'Amp-TB2 calc'!AQ119+'eq. coef.'!$C$277*'Amp-TB2 calc'!AR119+'eq. coef.'!$C$278*'Amp-TB2 calc'!AS119))</f>
        <v xml:space="preserve"> </v>
      </c>
      <c r="BF119" s="281" t="str">
        <f>IF(SUM(I119:T119)&lt;90," ",EXP('eq. coef.'!$C$328+'eq. coef.'!$C$329*'Amp-TB2 calc'!AJ119+'eq. coef.'!$C$330*'Amp-TB2 calc'!AK119+'eq. coef.'!$C$331*'Amp-TB2 calc'!AL119+'eq. coef.'!$C$332*'Amp-TB2 calc'!AN119+'eq. coef.'!$C$333*'Amp-TB2 calc'!AP119+'eq. coef.'!$C$334*'Amp-TB2 calc'!AQ119+'eq. coef.'!$C$335*'Amp-TB2 calc'!AR119+'eq. coef.'!$C$336*'Amp-TB2 calc'!AS119))</f>
        <v xml:space="preserve"> </v>
      </c>
      <c r="BG119" s="282" t="str">
        <f t="shared" si="236"/>
        <v xml:space="preserve"> </v>
      </c>
      <c r="BH119" s="385" t="str">
        <f t="shared" si="263"/>
        <v xml:space="preserve"> </v>
      </c>
      <c r="BI119" s="385" t="str">
        <f t="shared" si="264"/>
        <v xml:space="preserve"> </v>
      </c>
      <c r="BJ119" s="281" t="str">
        <f t="shared" si="237"/>
        <v xml:space="preserve"> </v>
      </c>
      <c r="BK119" s="283" t="str">
        <f t="shared" si="285"/>
        <v xml:space="preserve"> </v>
      </c>
      <c r="BL119" s="281" t="str">
        <f t="shared" si="286"/>
        <v xml:space="preserve"> </v>
      </c>
      <c r="BM119" s="284" t="str">
        <f t="shared" si="238"/>
        <v xml:space="preserve"> </v>
      </c>
      <c r="BN119" s="285" t="str">
        <f>IF(SUM(I119:T119)&lt;90," ",'eq. coef.'!$C$360+'eq. coef.'!$C$361*'Amp-TB2 calc'!AJ119+'eq. coef.'!$C$362*'Amp-TB2 calc'!AK119+'eq. coef.'!$C$363*'Amp-TB2 calc'!AL119+'eq. coef.'!$C$364*'Amp-TB2 calc'!AN119+'eq. coef.'!$C$365*'Amp-TB2 calc'!AP119+'eq. coef.'!$C$366*'Amp-TB2 calc'!AQ119+'eq. coef.'!$C$367*'Amp-TB2 calc'!AR119+'eq. coef.'!$C$368*'Amp-TB2 calc'!AS119+'eq. coef.'!$C$369*LN(BQ119))</f>
        <v xml:space="preserve"> </v>
      </c>
      <c r="BO119" s="286" t="str">
        <f t="shared" si="287"/>
        <v xml:space="preserve"> </v>
      </c>
      <c r="BP119" s="333" t="str">
        <f t="shared" si="239"/>
        <v xml:space="preserve"> </v>
      </c>
      <c r="BQ119" s="287" t="str">
        <f t="shared" si="288"/>
        <v xml:space="preserve"> </v>
      </c>
      <c r="BR119" s="281" t="str">
        <f t="shared" si="240"/>
        <v xml:space="preserve"> </v>
      </c>
      <c r="BS119" s="283"/>
      <c r="BT119" s="283">
        <f t="shared" si="289"/>
        <v>0</v>
      </c>
      <c r="BU119" s="283">
        <f t="shared" si="290"/>
        <v>0</v>
      </c>
      <c r="BV119" s="281" t="str">
        <f t="shared" si="241"/>
        <v xml:space="preserve"> </v>
      </c>
      <c r="BW119" s="288"/>
      <c r="BX119" s="289" t="str">
        <f>IF(SUM(I119:T119)&lt;90," ",'eq. coef.'!$B$1128*'Amp-TB2 calc'!CH119+'eq. coef.'!$B$1129*'Amp-TB2 calc'!CL119+'eq. coef.'!$B$1130*'Amp-TB2 calc'!CM119+'eq. coef.'!$B$1131*'Amp-TB2 calc'!CO119+'eq. coef.'!$B$1132*'Amp-TB2 calc'!CP119+'eq. coef.'!$B$1133*'Amp-TB2 calc'!CQ119+'eq. coef.'!$B$1134*'Amp-TB2 calc'!CR119+'eq. coef.'!$B$1135*'Amp-TB2 calc'!CU119+'eq. coef.'!$B$1135*'Amp-TB2 calc'!CY119+'eq. coef.'!$B$1137*'Amp-TB2 calc'!CZ119)</f>
        <v xml:space="preserve"> </v>
      </c>
      <c r="BY119" s="290" t="str">
        <f t="shared" si="291"/>
        <v xml:space="preserve"> </v>
      </c>
      <c r="BZ119" s="291"/>
      <c r="CA119" s="290" t="str">
        <f t="shared" si="242"/>
        <v xml:space="preserve"> </v>
      </c>
      <c r="CB119" s="289" t="str">
        <f>IF(SUM(I119:T119)&lt;90," ",EXP('eq. coef.'!$C$396+'eq. coef.'!$C$397*'Amp-TB2 calc'!AJ119+'eq. coef.'!$C$398*'Amp-TB2 calc'!AK119+'eq. coef.'!$C$399*'Amp-TB2 calc'!AL119+'eq. coef.'!$C$400*'Amp-TB2 calc'!AN119+'eq. coef.'!$C$401*'Amp-TB2 calc'!AP119+'eq. coef.'!$C$402*'Amp-TB2 calc'!AQ119+'eq. coef.'!$C$403*'Amp-TB2 calc'!AR119+'eq. coef.'!$C$404*'Amp-TB2 calc'!AS119+'eq. coef.'!$C$405*LN('Amp-TB2 calc'!BQ119)))</f>
        <v xml:space="preserve"> </v>
      </c>
      <c r="CC119" s="283" t="str">
        <f t="shared" si="243"/>
        <v xml:space="preserve"> </v>
      </c>
      <c r="CD119" s="283"/>
      <c r="CE119" s="282" t="str">
        <f t="shared" si="244"/>
        <v xml:space="preserve"> </v>
      </c>
      <c r="CF119" s="282" t="str">
        <f t="shared" si="245"/>
        <v xml:space="preserve"> </v>
      </c>
      <c r="CG119" s="278" t="str">
        <f t="shared" si="292"/>
        <v xml:space="preserve"> </v>
      </c>
      <c r="CH119" s="278" t="str">
        <f t="shared" si="293"/>
        <v xml:space="preserve"> </v>
      </c>
      <c r="CI119" s="278" t="str">
        <f t="shared" si="246"/>
        <v xml:space="preserve"> </v>
      </c>
      <c r="CJ119" s="278" t="str">
        <f t="shared" si="247"/>
        <v xml:space="preserve"> </v>
      </c>
      <c r="CK119" s="278"/>
      <c r="CL119" s="278" t="str">
        <f t="shared" si="248"/>
        <v xml:space="preserve"> </v>
      </c>
      <c r="CM119" s="278" t="str">
        <f t="shared" si="249"/>
        <v xml:space="preserve"> </v>
      </c>
      <c r="CN119" s="278" t="str">
        <f t="shared" si="294"/>
        <v xml:space="preserve"> </v>
      </c>
      <c r="CO119" s="278" t="str">
        <f t="shared" si="250"/>
        <v xml:space="preserve"> </v>
      </c>
      <c r="CP119" s="278" t="str">
        <f t="shared" si="295"/>
        <v xml:space="preserve"> </v>
      </c>
      <c r="CQ119" s="278" t="str">
        <f t="shared" si="251"/>
        <v xml:space="preserve"> </v>
      </c>
      <c r="CR119" s="278" t="str">
        <f t="shared" si="296"/>
        <v xml:space="preserve"> </v>
      </c>
      <c r="CS119" s="278" t="str">
        <f t="shared" si="252"/>
        <v xml:space="preserve"> </v>
      </c>
      <c r="CT119" s="278"/>
      <c r="CU119" s="278" t="str">
        <f t="shared" si="297"/>
        <v xml:space="preserve"> </v>
      </c>
      <c r="CV119" s="278" t="str">
        <f t="shared" si="253"/>
        <v xml:space="preserve"> </v>
      </c>
      <c r="CW119" s="278" t="str">
        <f t="shared" si="254"/>
        <v xml:space="preserve"> </v>
      </c>
      <c r="CX119" s="278"/>
      <c r="CY119" s="278" t="str">
        <f t="shared" si="255"/>
        <v xml:space="preserve"> </v>
      </c>
      <c r="CZ119" s="278" t="str">
        <f t="shared" si="298"/>
        <v xml:space="preserve"> </v>
      </c>
      <c r="DA119" s="278" t="str">
        <f t="shared" si="256"/>
        <v xml:space="preserve"> </v>
      </c>
      <c r="DB119" s="278"/>
      <c r="DC119" s="278" t="str">
        <f t="shared" si="257"/>
        <v xml:space="preserve"> </v>
      </c>
      <c r="DD119" s="278" t="str">
        <f t="shared" si="299"/>
        <v xml:space="preserve"> </v>
      </c>
      <c r="DE119" s="278" t="str">
        <f t="shared" si="300"/>
        <v xml:space="preserve"> </v>
      </c>
      <c r="DF119" s="278" t="str">
        <f t="shared" si="258"/>
        <v xml:space="preserve"> </v>
      </c>
      <c r="DG119" s="283" t="str">
        <f t="shared" si="265"/>
        <v xml:space="preserve"> </v>
      </c>
      <c r="DH119" s="283"/>
      <c r="DI119" s="277" t="str">
        <f t="shared" si="259"/>
        <v xml:space="preserve"> </v>
      </c>
      <c r="DJ119" s="277" t="str">
        <f t="shared" si="260"/>
        <v xml:space="preserve"> </v>
      </c>
      <c r="DK119" s="277" t="str">
        <f t="shared" si="261"/>
        <v xml:space="preserve"> </v>
      </c>
      <c r="DL119" s="278" t="str">
        <f t="shared" si="262"/>
        <v xml:space="preserve"> </v>
      </c>
    </row>
    <row r="120" spans="9:116" x14ac:dyDescent="0.25">
      <c r="I120" s="234"/>
      <c r="J120" s="141"/>
      <c r="K120" s="141"/>
      <c r="L120" s="141"/>
      <c r="M120" s="141"/>
      <c r="N120" s="141"/>
      <c r="O120" s="141"/>
      <c r="P120" s="141"/>
      <c r="Q120" s="141"/>
      <c r="R120" s="141"/>
      <c r="S120" s="141"/>
      <c r="T120" s="141"/>
      <c r="U120" s="276" t="str">
        <f t="shared" si="266"/>
        <v xml:space="preserve"> </v>
      </c>
      <c r="V120" s="277" t="str">
        <f>IF(SUM(I120:T120)&lt;90," ",I120/stab.data!$U$7)</f>
        <v xml:space="preserve"> </v>
      </c>
      <c r="W120" s="277" t="str">
        <f>IF(SUM(I120:T120)&lt;90," ",J120/stab.data!$U$8)</f>
        <v xml:space="preserve"> </v>
      </c>
      <c r="X120" s="277" t="str">
        <f>IF(SUM(I120:T120)&lt;90," ",K120*2/stab.data!$U$9)</f>
        <v xml:space="preserve"> </v>
      </c>
      <c r="Y120" s="277" t="str">
        <f>IF(SUM(I120:T120)&lt;90," ",L120*2/stab.data!$U$10)</f>
        <v xml:space="preserve"> </v>
      </c>
      <c r="Z120" s="277" t="str">
        <f>IF(SUM(I120:T120)&lt;90," ",M120/stab.data!$U$11)</f>
        <v xml:space="preserve"> </v>
      </c>
      <c r="AA120" s="277" t="str">
        <f>IF(SUM(I120:T120)&lt;90," ",N120/stab.data!$U$12)</f>
        <v xml:space="preserve"> </v>
      </c>
      <c r="AB120" s="277" t="str">
        <f>IF(SUM(I120:T120)&lt;90," ",O120/stab.data!$U$13)</f>
        <v xml:space="preserve"> </v>
      </c>
      <c r="AC120" s="277" t="str">
        <f>IF(SUM(I120:T120)&lt;90," ",P120/stab.data!$U$14)</f>
        <v xml:space="preserve"> </v>
      </c>
      <c r="AD120" s="277" t="str">
        <f>IF(SUM(I120:T120)&lt;90," ",Q120*2/stab.data!$U$15)</f>
        <v xml:space="preserve"> </v>
      </c>
      <c r="AE120" s="277" t="str">
        <f>IF(SUM(I120:T120)&lt;90," ",R120*2/stab.data!$U$16)</f>
        <v xml:space="preserve"> </v>
      </c>
      <c r="AF120" s="277" t="str">
        <f>IF(SUM(I120:T120)&lt;90," ",S120/stab.data!$U$17)</f>
        <v xml:space="preserve"> </v>
      </c>
      <c r="AG120" s="277" t="str">
        <f>IF(SUM(I120:T120)&lt;90," ",T120/stab.data!$U$18)</f>
        <v xml:space="preserve"> </v>
      </c>
      <c r="AH120" s="277" t="str">
        <f t="shared" si="267"/>
        <v xml:space="preserve"> </v>
      </c>
      <c r="AI120" s="277" t="str">
        <f t="shared" si="268"/>
        <v xml:space="preserve"> </v>
      </c>
      <c r="AJ120" s="278" t="str">
        <f t="shared" si="269"/>
        <v xml:space="preserve"> </v>
      </c>
      <c r="AK120" s="278" t="str">
        <f t="shared" si="270"/>
        <v xml:space="preserve"> </v>
      </c>
      <c r="AL120" s="278" t="str">
        <f t="shared" si="271"/>
        <v xml:space="preserve"> </v>
      </c>
      <c r="AM120" s="278" t="str">
        <f t="shared" si="272"/>
        <v xml:space="preserve"> </v>
      </c>
      <c r="AN120" s="278" t="str">
        <f t="shared" si="273"/>
        <v xml:space="preserve"> </v>
      </c>
      <c r="AO120" s="278" t="str">
        <f t="shared" si="274"/>
        <v xml:space="preserve"> </v>
      </c>
      <c r="AP120" s="278" t="str">
        <f t="shared" si="275"/>
        <v xml:space="preserve"> </v>
      </c>
      <c r="AQ120" s="278" t="str">
        <f t="shared" si="276"/>
        <v xml:space="preserve"> </v>
      </c>
      <c r="AR120" s="278" t="str">
        <f t="shared" si="277"/>
        <v xml:space="preserve"> </v>
      </c>
      <c r="AS120" s="278" t="str">
        <f t="shared" si="278"/>
        <v xml:space="preserve"> </v>
      </c>
      <c r="AT120" s="278" t="str">
        <f t="shared" si="279"/>
        <v xml:space="preserve"> </v>
      </c>
      <c r="AU120" s="278" t="str">
        <f t="shared" si="280"/>
        <v xml:space="preserve"> </v>
      </c>
      <c r="AV120" s="277" t="str">
        <f t="shared" si="281"/>
        <v xml:space="preserve"> </v>
      </c>
      <c r="AW120" s="277" t="str">
        <f t="shared" si="282"/>
        <v xml:space="preserve"> </v>
      </c>
      <c r="AX120" s="277" t="str">
        <f>IF(SUM(I120:T120)&lt;90," ",CO120*AH120*stab.data!$U$20/13/2)</f>
        <v xml:space="preserve"> </v>
      </c>
      <c r="AY120" s="277" t="str">
        <f>IF(SUM(I120:T120)&lt;90," ",CQ120*AH120*stab.data!$U$11/13)</f>
        <v xml:space="preserve"> </v>
      </c>
      <c r="AZ120" s="277" t="str">
        <f t="shared" si="283"/>
        <v xml:space="preserve"> </v>
      </c>
      <c r="BA120" s="279" t="str">
        <f t="shared" si="284"/>
        <v xml:space="preserve"> </v>
      </c>
      <c r="BB120" s="280" t="str">
        <f>IF(SUM(I120:T120)&lt;90," ",EXP('eq. coef.'!$C$104+'eq. coef.'!$C$105*'Amp-TB2 calc'!AJ120+'eq. coef.'!$C$106*'Amp-TB2 calc'!AK120+'eq. coef.'!$C$107*'Amp-TB2 calc'!AL120+'eq. coef.'!$C$108*'Amp-TB2 calc'!AN120+'eq. coef.'!$C$109*'Amp-TB2 calc'!AP120+'eq. coef.'!$C$110*'Amp-TB2 calc'!AQ120+'eq. coef.'!$C$111*'Amp-TB2 calc'!AR120+'eq. coef.'!$C$112*'Amp-TB2 calc'!AS120))</f>
        <v xml:space="preserve"> </v>
      </c>
      <c r="BC120" s="281" t="str">
        <f>IF(SUM(I120:T120)&lt;90," ",EXP('eq. coef.'!$C$176+'eq. coef.'!$C$177*'Amp-TB2 calc'!AJ120+'eq. coef.'!$C$178*'Amp-TB2 calc'!AK120+'eq. coef.'!$C$179*'Amp-TB2 calc'!AL120+'eq. coef.'!$C$180*'Amp-TB2 calc'!AN120+'eq. coef.'!$C$181*'Amp-TB2 calc'!AP120+'eq. coef.'!$C$182*'Amp-TB2 calc'!AQ120+'eq. coef.'!$C$183*'Amp-TB2 calc'!AR120+'eq. coef.'!$C$184*'Amp-TB2 calc'!AS120))</f>
        <v xml:space="preserve"> </v>
      </c>
      <c r="BD120" s="281" t="str">
        <f>IF(SUM(I120:T120)&lt;90," ",('eq. coef.'!$C$234+'eq. coef.'!$C$235*'Amp-TB2 calc'!AJ120+'eq. coef.'!$C$236*'Amp-TB2 calc'!AK120+'eq. coef.'!$C$237*'Amp-TB2 calc'!AL120+'eq. coef.'!$C$238*'Amp-TB2 calc'!AN120+'eq. coef.'!$C$239*'Amp-TB2 calc'!AP120+'eq. coef.'!$C$240*'Amp-TB2 calc'!AQ120+'eq. coef.'!$C$241*'Amp-TB2 calc'!AR120+'eq. coef.'!$C$242*'Amp-TB2 calc'!AS120))</f>
        <v xml:space="preserve"> </v>
      </c>
      <c r="BE120" s="281" t="str">
        <f>IF(SUM(I120:T120)&lt;90," ",('eq. coef.'!$C$270+'eq. coef.'!$C$271*'Amp-TB2 calc'!AJ120+'eq. coef.'!$C$272*'Amp-TB2 calc'!AK120+'eq. coef.'!$C$273*'Amp-TB2 calc'!AL120+'eq. coef.'!$C$274*'Amp-TB2 calc'!AN120+'eq. coef.'!$C$275*'Amp-TB2 calc'!AP120+'eq. coef.'!$C$276*'Amp-TB2 calc'!AQ120+'eq. coef.'!$C$277*'Amp-TB2 calc'!AR120+'eq. coef.'!$C$278*'Amp-TB2 calc'!AS120))</f>
        <v xml:space="preserve"> </v>
      </c>
      <c r="BF120" s="281" t="str">
        <f>IF(SUM(I120:T120)&lt;90," ",EXP('eq. coef.'!$C$328+'eq. coef.'!$C$329*'Amp-TB2 calc'!AJ120+'eq. coef.'!$C$330*'Amp-TB2 calc'!AK120+'eq. coef.'!$C$331*'Amp-TB2 calc'!AL120+'eq. coef.'!$C$332*'Amp-TB2 calc'!AN120+'eq. coef.'!$C$333*'Amp-TB2 calc'!AP120+'eq. coef.'!$C$334*'Amp-TB2 calc'!AQ120+'eq. coef.'!$C$335*'Amp-TB2 calc'!AR120+'eq. coef.'!$C$336*'Amp-TB2 calc'!AS120))</f>
        <v xml:space="preserve"> </v>
      </c>
      <c r="BG120" s="282" t="str">
        <f t="shared" si="236"/>
        <v xml:space="preserve"> </v>
      </c>
      <c r="BH120" s="385" t="str">
        <f t="shared" si="263"/>
        <v xml:space="preserve"> </v>
      </c>
      <c r="BI120" s="385" t="str">
        <f t="shared" si="264"/>
        <v xml:space="preserve"> </v>
      </c>
      <c r="BJ120" s="281" t="str">
        <f t="shared" si="237"/>
        <v xml:space="preserve"> </v>
      </c>
      <c r="BK120" s="283" t="str">
        <f t="shared" si="285"/>
        <v xml:space="preserve"> </v>
      </c>
      <c r="BL120" s="281" t="str">
        <f t="shared" si="286"/>
        <v xml:space="preserve"> </v>
      </c>
      <c r="BM120" s="284" t="str">
        <f t="shared" si="238"/>
        <v xml:space="preserve"> </v>
      </c>
      <c r="BN120" s="285" t="str">
        <f>IF(SUM(I120:T120)&lt;90," ",'eq. coef.'!$C$360+'eq. coef.'!$C$361*'Amp-TB2 calc'!AJ120+'eq. coef.'!$C$362*'Amp-TB2 calc'!AK120+'eq. coef.'!$C$363*'Amp-TB2 calc'!AL120+'eq. coef.'!$C$364*'Amp-TB2 calc'!AN120+'eq. coef.'!$C$365*'Amp-TB2 calc'!AP120+'eq. coef.'!$C$366*'Amp-TB2 calc'!AQ120+'eq. coef.'!$C$367*'Amp-TB2 calc'!AR120+'eq. coef.'!$C$368*'Amp-TB2 calc'!AS120+'eq. coef.'!$C$369*LN(BQ120))</f>
        <v xml:space="preserve"> </v>
      </c>
      <c r="BO120" s="286" t="str">
        <f t="shared" si="287"/>
        <v xml:space="preserve"> </v>
      </c>
      <c r="BP120" s="333" t="str">
        <f t="shared" si="239"/>
        <v xml:space="preserve"> </v>
      </c>
      <c r="BQ120" s="287" t="str">
        <f t="shared" si="288"/>
        <v xml:space="preserve"> </v>
      </c>
      <c r="BR120" s="281" t="str">
        <f t="shared" si="240"/>
        <v xml:space="preserve"> </v>
      </c>
      <c r="BS120" s="283"/>
      <c r="BT120" s="283">
        <f t="shared" si="289"/>
        <v>0</v>
      </c>
      <c r="BU120" s="283">
        <f t="shared" si="290"/>
        <v>0</v>
      </c>
      <c r="BV120" s="281" t="str">
        <f t="shared" si="241"/>
        <v xml:space="preserve"> </v>
      </c>
      <c r="BW120" s="288"/>
      <c r="BX120" s="289" t="str">
        <f>IF(SUM(I120:T120)&lt;90," ",'eq. coef.'!$B$1128*'Amp-TB2 calc'!CH120+'eq. coef.'!$B$1129*'Amp-TB2 calc'!CL120+'eq. coef.'!$B$1130*'Amp-TB2 calc'!CM120+'eq. coef.'!$B$1131*'Amp-TB2 calc'!CO120+'eq. coef.'!$B$1132*'Amp-TB2 calc'!CP120+'eq. coef.'!$B$1133*'Amp-TB2 calc'!CQ120+'eq. coef.'!$B$1134*'Amp-TB2 calc'!CR120+'eq. coef.'!$B$1135*'Amp-TB2 calc'!CU120+'eq. coef.'!$B$1135*'Amp-TB2 calc'!CY120+'eq. coef.'!$B$1137*'Amp-TB2 calc'!CZ120)</f>
        <v xml:space="preserve"> </v>
      </c>
      <c r="BY120" s="290" t="str">
        <f t="shared" si="291"/>
        <v xml:space="preserve"> </v>
      </c>
      <c r="BZ120" s="291"/>
      <c r="CA120" s="290" t="str">
        <f t="shared" si="242"/>
        <v xml:space="preserve"> </v>
      </c>
      <c r="CB120" s="289" t="str">
        <f>IF(SUM(I120:T120)&lt;90," ",EXP('eq. coef.'!$C$396+'eq. coef.'!$C$397*'Amp-TB2 calc'!AJ120+'eq. coef.'!$C$398*'Amp-TB2 calc'!AK120+'eq. coef.'!$C$399*'Amp-TB2 calc'!AL120+'eq. coef.'!$C$400*'Amp-TB2 calc'!AN120+'eq. coef.'!$C$401*'Amp-TB2 calc'!AP120+'eq. coef.'!$C$402*'Amp-TB2 calc'!AQ120+'eq. coef.'!$C$403*'Amp-TB2 calc'!AR120+'eq. coef.'!$C$404*'Amp-TB2 calc'!AS120+'eq. coef.'!$C$405*LN('Amp-TB2 calc'!BQ120)))</f>
        <v xml:space="preserve"> </v>
      </c>
      <c r="CC120" s="283" t="str">
        <f t="shared" si="243"/>
        <v xml:space="preserve"> </v>
      </c>
      <c r="CD120" s="283"/>
      <c r="CE120" s="282" t="str">
        <f t="shared" si="244"/>
        <v xml:space="preserve"> </v>
      </c>
      <c r="CF120" s="282" t="str">
        <f t="shared" si="245"/>
        <v xml:space="preserve"> </v>
      </c>
      <c r="CG120" s="278" t="str">
        <f t="shared" si="292"/>
        <v xml:space="preserve"> </v>
      </c>
      <c r="CH120" s="278" t="str">
        <f t="shared" si="293"/>
        <v xml:space="preserve"> </v>
      </c>
      <c r="CI120" s="278" t="str">
        <f t="shared" si="246"/>
        <v xml:space="preserve"> </v>
      </c>
      <c r="CJ120" s="278" t="str">
        <f t="shared" si="247"/>
        <v xml:space="preserve"> </v>
      </c>
      <c r="CK120" s="278"/>
      <c r="CL120" s="278" t="str">
        <f t="shared" si="248"/>
        <v xml:space="preserve"> </v>
      </c>
      <c r="CM120" s="278" t="str">
        <f t="shared" si="249"/>
        <v xml:space="preserve"> </v>
      </c>
      <c r="CN120" s="278" t="str">
        <f t="shared" si="294"/>
        <v xml:space="preserve"> </v>
      </c>
      <c r="CO120" s="278" t="str">
        <f t="shared" si="250"/>
        <v xml:space="preserve"> </v>
      </c>
      <c r="CP120" s="278" t="str">
        <f t="shared" si="295"/>
        <v xml:space="preserve"> </v>
      </c>
      <c r="CQ120" s="278" t="str">
        <f t="shared" si="251"/>
        <v xml:space="preserve"> </v>
      </c>
      <c r="CR120" s="278" t="str">
        <f t="shared" si="296"/>
        <v xml:space="preserve"> </v>
      </c>
      <c r="CS120" s="278" t="str">
        <f t="shared" si="252"/>
        <v xml:space="preserve"> </v>
      </c>
      <c r="CT120" s="278"/>
      <c r="CU120" s="278" t="str">
        <f t="shared" si="297"/>
        <v xml:space="preserve"> </v>
      </c>
      <c r="CV120" s="278" t="str">
        <f t="shared" si="253"/>
        <v xml:space="preserve"> </v>
      </c>
      <c r="CW120" s="278" t="str">
        <f t="shared" si="254"/>
        <v xml:space="preserve"> </v>
      </c>
      <c r="CX120" s="278"/>
      <c r="CY120" s="278" t="str">
        <f t="shared" si="255"/>
        <v xml:space="preserve"> </v>
      </c>
      <c r="CZ120" s="278" t="str">
        <f t="shared" si="298"/>
        <v xml:space="preserve"> </v>
      </c>
      <c r="DA120" s="278" t="str">
        <f t="shared" si="256"/>
        <v xml:space="preserve"> </v>
      </c>
      <c r="DB120" s="278"/>
      <c r="DC120" s="278" t="str">
        <f t="shared" si="257"/>
        <v xml:space="preserve"> </v>
      </c>
      <c r="DD120" s="278" t="str">
        <f t="shared" si="299"/>
        <v xml:space="preserve"> </v>
      </c>
      <c r="DE120" s="278" t="str">
        <f t="shared" si="300"/>
        <v xml:space="preserve"> </v>
      </c>
      <c r="DF120" s="278" t="str">
        <f t="shared" si="258"/>
        <v xml:space="preserve"> </v>
      </c>
      <c r="DG120" s="283" t="str">
        <f t="shared" si="265"/>
        <v xml:space="preserve"> </v>
      </c>
      <c r="DH120" s="283"/>
      <c r="DI120" s="277" t="str">
        <f t="shared" si="259"/>
        <v xml:space="preserve"> </v>
      </c>
      <c r="DJ120" s="277" t="str">
        <f t="shared" si="260"/>
        <v xml:space="preserve"> </v>
      </c>
      <c r="DK120" s="277" t="str">
        <f t="shared" si="261"/>
        <v xml:space="preserve"> </v>
      </c>
      <c r="DL120" s="278" t="str">
        <f t="shared" si="262"/>
        <v xml:space="preserve"> </v>
      </c>
    </row>
    <row r="121" spans="9:116" x14ac:dyDescent="0.25">
      <c r="I121" s="234"/>
      <c r="J121" s="141"/>
      <c r="K121" s="141"/>
      <c r="L121" s="141"/>
      <c r="M121" s="141"/>
      <c r="N121" s="141"/>
      <c r="O121" s="141"/>
      <c r="P121" s="141"/>
      <c r="Q121" s="141"/>
      <c r="R121" s="141"/>
      <c r="S121" s="141"/>
      <c r="T121" s="141"/>
      <c r="U121" s="276" t="str">
        <f t="shared" si="266"/>
        <v xml:space="preserve"> </v>
      </c>
      <c r="V121" s="277" t="str">
        <f>IF(SUM(I121:T121)&lt;90," ",I121/stab.data!$U$7)</f>
        <v xml:space="preserve"> </v>
      </c>
      <c r="W121" s="277" t="str">
        <f>IF(SUM(I121:T121)&lt;90," ",J121/stab.data!$U$8)</f>
        <v xml:space="preserve"> </v>
      </c>
      <c r="X121" s="277" t="str">
        <f>IF(SUM(I121:T121)&lt;90," ",K121*2/stab.data!$U$9)</f>
        <v xml:space="preserve"> </v>
      </c>
      <c r="Y121" s="277" t="str">
        <f>IF(SUM(I121:T121)&lt;90," ",L121*2/stab.data!$U$10)</f>
        <v xml:space="preserve"> </v>
      </c>
      <c r="Z121" s="277" t="str">
        <f>IF(SUM(I121:T121)&lt;90," ",M121/stab.data!$U$11)</f>
        <v xml:space="preserve"> </v>
      </c>
      <c r="AA121" s="277" t="str">
        <f>IF(SUM(I121:T121)&lt;90," ",N121/stab.data!$U$12)</f>
        <v xml:space="preserve"> </v>
      </c>
      <c r="AB121" s="277" t="str">
        <f>IF(SUM(I121:T121)&lt;90," ",O121/stab.data!$U$13)</f>
        <v xml:space="preserve"> </v>
      </c>
      <c r="AC121" s="277" t="str">
        <f>IF(SUM(I121:T121)&lt;90," ",P121/stab.data!$U$14)</f>
        <v xml:space="preserve"> </v>
      </c>
      <c r="AD121" s="277" t="str">
        <f>IF(SUM(I121:T121)&lt;90," ",Q121*2/stab.data!$U$15)</f>
        <v xml:space="preserve"> </v>
      </c>
      <c r="AE121" s="277" t="str">
        <f>IF(SUM(I121:T121)&lt;90," ",R121*2/stab.data!$U$16)</f>
        <v xml:space="preserve"> </v>
      </c>
      <c r="AF121" s="277" t="str">
        <f>IF(SUM(I121:T121)&lt;90," ",S121/stab.data!$U$17)</f>
        <v xml:space="preserve"> </v>
      </c>
      <c r="AG121" s="277" t="str">
        <f>IF(SUM(I121:T121)&lt;90," ",T121/stab.data!$U$18)</f>
        <v xml:space="preserve"> </v>
      </c>
      <c r="AH121" s="277" t="str">
        <f t="shared" si="267"/>
        <v xml:space="preserve"> </v>
      </c>
      <c r="AI121" s="277" t="str">
        <f t="shared" si="268"/>
        <v xml:space="preserve"> </v>
      </c>
      <c r="AJ121" s="278" t="str">
        <f t="shared" si="269"/>
        <v xml:space="preserve"> </v>
      </c>
      <c r="AK121" s="278" t="str">
        <f t="shared" si="270"/>
        <v xml:space="preserve"> </v>
      </c>
      <c r="AL121" s="278" t="str">
        <f t="shared" si="271"/>
        <v xml:space="preserve"> </v>
      </c>
      <c r="AM121" s="278" t="str">
        <f t="shared" si="272"/>
        <v xml:space="preserve"> </v>
      </c>
      <c r="AN121" s="278" t="str">
        <f t="shared" si="273"/>
        <v xml:space="preserve"> </v>
      </c>
      <c r="AO121" s="278" t="str">
        <f t="shared" si="274"/>
        <v xml:space="preserve"> </v>
      </c>
      <c r="AP121" s="278" t="str">
        <f t="shared" si="275"/>
        <v xml:space="preserve"> </v>
      </c>
      <c r="AQ121" s="278" t="str">
        <f t="shared" si="276"/>
        <v xml:space="preserve"> </v>
      </c>
      <c r="AR121" s="278" t="str">
        <f t="shared" si="277"/>
        <v xml:space="preserve"> </v>
      </c>
      <c r="AS121" s="278" t="str">
        <f t="shared" si="278"/>
        <v xml:space="preserve"> </v>
      </c>
      <c r="AT121" s="278" t="str">
        <f t="shared" si="279"/>
        <v xml:space="preserve"> </v>
      </c>
      <c r="AU121" s="278" t="str">
        <f t="shared" si="280"/>
        <v xml:space="preserve"> </v>
      </c>
      <c r="AV121" s="277" t="str">
        <f t="shared" si="281"/>
        <v xml:space="preserve"> </v>
      </c>
      <c r="AW121" s="277" t="str">
        <f t="shared" si="282"/>
        <v xml:space="preserve"> </v>
      </c>
      <c r="AX121" s="277" t="str">
        <f>IF(SUM(I121:T121)&lt;90," ",CO121*AH121*stab.data!$U$20/13/2)</f>
        <v xml:space="preserve"> </v>
      </c>
      <c r="AY121" s="277" t="str">
        <f>IF(SUM(I121:T121)&lt;90," ",CQ121*AH121*stab.data!$U$11/13)</f>
        <v xml:space="preserve"> </v>
      </c>
      <c r="AZ121" s="277" t="str">
        <f t="shared" si="283"/>
        <v xml:space="preserve"> </v>
      </c>
      <c r="BA121" s="279" t="str">
        <f t="shared" si="284"/>
        <v xml:space="preserve"> </v>
      </c>
      <c r="BB121" s="280" t="str">
        <f>IF(SUM(I121:T121)&lt;90," ",EXP('eq. coef.'!$C$104+'eq. coef.'!$C$105*'Amp-TB2 calc'!AJ121+'eq. coef.'!$C$106*'Amp-TB2 calc'!AK121+'eq. coef.'!$C$107*'Amp-TB2 calc'!AL121+'eq. coef.'!$C$108*'Amp-TB2 calc'!AN121+'eq. coef.'!$C$109*'Amp-TB2 calc'!AP121+'eq. coef.'!$C$110*'Amp-TB2 calc'!AQ121+'eq. coef.'!$C$111*'Amp-TB2 calc'!AR121+'eq. coef.'!$C$112*'Amp-TB2 calc'!AS121))</f>
        <v xml:space="preserve"> </v>
      </c>
      <c r="BC121" s="281" t="str">
        <f>IF(SUM(I121:T121)&lt;90," ",EXP('eq. coef.'!$C$176+'eq. coef.'!$C$177*'Amp-TB2 calc'!AJ121+'eq. coef.'!$C$178*'Amp-TB2 calc'!AK121+'eq. coef.'!$C$179*'Amp-TB2 calc'!AL121+'eq. coef.'!$C$180*'Amp-TB2 calc'!AN121+'eq. coef.'!$C$181*'Amp-TB2 calc'!AP121+'eq. coef.'!$C$182*'Amp-TB2 calc'!AQ121+'eq. coef.'!$C$183*'Amp-TB2 calc'!AR121+'eq. coef.'!$C$184*'Amp-TB2 calc'!AS121))</f>
        <v xml:space="preserve"> </v>
      </c>
      <c r="BD121" s="281" t="str">
        <f>IF(SUM(I121:T121)&lt;90," ",('eq. coef.'!$C$234+'eq. coef.'!$C$235*'Amp-TB2 calc'!AJ121+'eq. coef.'!$C$236*'Amp-TB2 calc'!AK121+'eq. coef.'!$C$237*'Amp-TB2 calc'!AL121+'eq. coef.'!$C$238*'Amp-TB2 calc'!AN121+'eq. coef.'!$C$239*'Amp-TB2 calc'!AP121+'eq. coef.'!$C$240*'Amp-TB2 calc'!AQ121+'eq. coef.'!$C$241*'Amp-TB2 calc'!AR121+'eq. coef.'!$C$242*'Amp-TB2 calc'!AS121))</f>
        <v xml:space="preserve"> </v>
      </c>
      <c r="BE121" s="281" t="str">
        <f>IF(SUM(I121:T121)&lt;90," ",('eq. coef.'!$C$270+'eq. coef.'!$C$271*'Amp-TB2 calc'!AJ121+'eq. coef.'!$C$272*'Amp-TB2 calc'!AK121+'eq. coef.'!$C$273*'Amp-TB2 calc'!AL121+'eq. coef.'!$C$274*'Amp-TB2 calc'!AN121+'eq. coef.'!$C$275*'Amp-TB2 calc'!AP121+'eq. coef.'!$C$276*'Amp-TB2 calc'!AQ121+'eq. coef.'!$C$277*'Amp-TB2 calc'!AR121+'eq. coef.'!$C$278*'Amp-TB2 calc'!AS121))</f>
        <v xml:space="preserve"> </v>
      </c>
      <c r="BF121" s="281" t="str">
        <f>IF(SUM(I121:T121)&lt;90," ",EXP('eq. coef.'!$C$328+'eq. coef.'!$C$329*'Amp-TB2 calc'!AJ121+'eq. coef.'!$C$330*'Amp-TB2 calc'!AK121+'eq. coef.'!$C$331*'Amp-TB2 calc'!AL121+'eq. coef.'!$C$332*'Amp-TB2 calc'!AN121+'eq. coef.'!$C$333*'Amp-TB2 calc'!AP121+'eq. coef.'!$C$334*'Amp-TB2 calc'!AQ121+'eq. coef.'!$C$335*'Amp-TB2 calc'!AR121+'eq. coef.'!$C$336*'Amp-TB2 calc'!AS121))</f>
        <v xml:space="preserve"> </v>
      </c>
      <c r="BG121" s="282" t="str">
        <f t="shared" si="236"/>
        <v xml:space="preserve"> </v>
      </c>
      <c r="BH121" s="385" t="str">
        <f t="shared" si="263"/>
        <v xml:space="preserve"> </v>
      </c>
      <c r="BI121" s="385" t="str">
        <f t="shared" si="264"/>
        <v xml:space="preserve"> </v>
      </c>
      <c r="BJ121" s="281" t="str">
        <f t="shared" si="237"/>
        <v xml:space="preserve"> </v>
      </c>
      <c r="BK121" s="283" t="str">
        <f t="shared" si="285"/>
        <v xml:space="preserve"> </v>
      </c>
      <c r="BL121" s="281" t="str">
        <f t="shared" si="286"/>
        <v xml:space="preserve"> </v>
      </c>
      <c r="BM121" s="284" t="str">
        <f t="shared" si="238"/>
        <v xml:space="preserve"> </v>
      </c>
      <c r="BN121" s="285" t="str">
        <f>IF(SUM(I121:T121)&lt;90," ",'eq. coef.'!$C$360+'eq. coef.'!$C$361*'Amp-TB2 calc'!AJ121+'eq. coef.'!$C$362*'Amp-TB2 calc'!AK121+'eq. coef.'!$C$363*'Amp-TB2 calc'!AL121+'eq. coef.'!$C$364*'Amp-TB2 calc'!AN121+'eq. coef.'!$C$365*'Amp-TB2 calc'!AP121+'eq. coef.'!$C$366*'Amp-TB2 calc'!AQ121+'eq. coef.'!$C$367*'Amp-TB2 calc'!AR121+'eq. coef.'!$C$368*'Amp-TB2 calc'!AS121+'eq. coef.'!$C$369*LN(BQ121))</f>
        <v xml:space="preserve"> </v>
      </c>
      <c r="BO121" s="286" t="str">
        <f t="shared" si="287"/>
        <v xml:space="preserve"> </v>
      </c>
      <c r="BP121" s="333" t="str">
        <f t="shared" si="239"/>
        <v xml:space="preserve"> </v>
      </c>
      <c r="BQ121" s="287" t="str">
        <f t="shared" si="288"/>
        <v xml:space="preserve"> </v>
      </c>
      <c r="BR121" s="281" t="str">
        <f t="shared" si="240"/>
        <v xml:space="preserve"> </v>
      </c>
      <c r="BS121" s="283"/>
      <c r="BT121" s="283">
        <f t="shared" si="289"/>
        <v>0</v>
      </c>
      <c r="BU121" s="283">
        <f t="shared" si="290"/>
        <v>0</v>
      </c>
      <c r="BV121" s="281" t="str">
        <f t="shared" si="241"/>
        <v xml:space="preserve"> </v>
      </c>
      <c r="BW121" s="288"/>
      <c r="BX121" s="289" t="str">
        <f>IF(SUM(I121:T121)&lt;90," ",'eq. coef.'!$B$1128*'Amp-TB2 calc'!CH121+'eq. coef.'!$B$1129*'Amp-TB2 calc'!CL121+'eq. coef.'!$B$1130*'Amp-TB2 calc'!CM121+'eq. coef.'!$B$1131*'Amp-TB2 calc'!CO121+'eq. coef.'!$B$1132*'Amp-TB2 calc'!CP121+'eq. coef.'!$B$1133*'Amp-TB2 calc'!CQ121+'eq. coef.'!$B$1134*'Amp-TB2 calc'!CR121+'eq. coef.'!$B$1135*'Amp-TB2 calc'!CU121+'eq. coef.'!$B$1135*'Amp-TB2 calc'!CY121+'eq. coef.'!$B$1137*'Amp-TB2 calc'!CZ121)</f>
        <v xml:space="preserve"> </v>
      </c>
      <c r="BY121" s="290" t="str">
        <f t="shared" si="291"/>
        <v xml:space="preserve"> </v>
      </c>
      <c r="BZ121" s="291"/>
      <c r="CA121" s="290" t="str">
        <f t="shared" si="242"/>
        <v xml:space="preserve"> </v>
      </c>
      <c r="CB121" s="289" t="str">
        <f>IF(SUM(I121:T121)&lt;90," ",EXP('eq. coef.'!$C$396+'eq. coef.'!$C$397*'Amp-TB2 calc'!AJ121+'eq. coef.'!$C$398*'Amp-TB2 calc'!AK121+'eq. coef.'!$C$399*'Amp-TB2 calc'!AL121+'eq. coef.'!$C$400*'Amp-TB2 calc'!AN121+'eq. coef.'!$C$401*'Amp-TB2 calc'!AP121+'eq. coef.'!$C$402*'Amp-TB2 calc'!AQ121+'eq. coef.'!$C$403*'Amp-TB2 calc'!AR121+'eq. coef.'!$C$404*'Amp-TB2 calc'!AS121+'eq. coef.'!$C$405*LN('Amp-TB2 calc'!BQ121)))</f>
        <v xml:space="preserve"> </v>
      </c>
      <c r="CC121" s="283" t="str">
        <f t="shared" si="243"/>
        <v xml:space="preserve"> </v>
      </c>
      <c r="CD121" s="283"/>
      <c r="CE121" s="282" t="str">
        <f t="shared" si="244"/>
        <v xml:space="preserve"> </v>
      </c>
      <c r="CF121" s="282" t="str">
        <f t="shared" si="245"/>
        <v xml:space="preserve"> </v>
      </c>
      <c r="CG121" s="278" t="str">
        <f t="shared" si="292"/>
        <v xml:space="preserve"> </v>
      </c>
      <c r="CH121" s="278" t="str">
        <f t="shared" si="293"/>
        <v xml:space="preserve"> </v>
      </c>
      <c r="CI121" s="278" t="str">
        <f t="shared" si="246"/>
        <v xml:space="preserve"> </v>
      </c>
      <c r="CJ121" s="278" t="str">
        <f t="shared" si="247"/>
        <v xml:space="preserve"> </v>
      </c>
      <c r="CK121" s="278"/>
      <c r="CL121" s="278" t="str">
        <f t="shared" si="248"/>
        <v xml:space="preserve"> </v>
      </c>
      <c r="CM121" s="278" t="str">
        <f t="shared" si="249"/>
        <v xml:space="preserve"> </v>
      </c>
      <c r="CN121" s="278" t="str">
        <f t="shared" si="294"/>
        <v xml:space="preserve"> </v>
      </c>
      <c r="CO121" s="278" t="str">
        <f t="shared" si="250"/>
        <v xml:space="preserve"> </v>
      </c>
      <c r="CP121" s="278" t="str">
        <f t="shared" si="295"/>
        <v xml:space="preserve"> </v>
      </c>
      <c r="CQ121" s="278" t="str">
        <f t="shared" si="251"/>
        <v xml:space="preserve"> </v>
      </c>
      <c r="CR121" s="278" t="str">
        <f t="shared" si="296"/>
        <v xml:space="preserve"> </v>
      </c>
      <c r="CS121" s="278" t="str">
        <f t="shared" si="252"/>
        <v xml:space="preserve"> </v>
      </c>
      <c r="CT121" s="278"/>
      <c r="CU121" s="278" t="str">
        <f t="shared" si="297"/>
        <v xml:space="preserve"> </v>
      </c>
      <c r="CV121" s="278" t="str">
        <f t="shared" si="253"/>
        <v xml:space="preserve"> </v>
      </c>
      <c r="CW121" s="278" t="str">
        <f t="shared" si="254"/>
        <v xml:space="preserve"> </v>
      </c>
      <c r="CX121" s="278"/>
      <c r="CY121" s="278" t="str">
        <f t="shared" si="255"/>
        <v xml:space="preserve"> </v>
      </c>
      <c r="CZ121" s="278" t="str">
        <f t="shared" si="298"/>
        <v xml:space="preserve"> </v>
      </c>
      <c r="DA121" s="278" t="str">
        <f t="shared" si="256"/>
        <v xml:space="preserve"> </v>
      </c>
      <c r="DB121" s="278"/>
      <c r="DC121" s="278" t="str">
        <f t="shared" si="257"/>
        <v xml:space="preserve"> </v>
      </c>
      <c r="DD121" s="278" t="str">
        <f t="shared" si="299"/>
        <v xml:space="preserve"> </v>
      </c>
      <c r="DE121" s="278" t="str">
        <f t="shared" si="300"/>
        <v xml:space="preserve"> </v>
      </c>
      <c r="DF121" s="278" t="str">
        <f t="shared" si="258"/>
        <v xml:space="preserve"> </v>
      </c>
      <c r="DG121" s="283" t="str">
        <f t="shared" si="265"/>
        <v xml:space="preserve"> </v>
      </c>
      <c r="DH121" s="283"/>
      <c r="DI121" s="277" t="str">
        <f t="shared" si="259"/>
        <v xml:space="preserve"> </v>
      </c>
      <c r="DJ121" s="277" t="str">
        <f t="shared" si="260"/>
        <v xml:space="preserve"> </v>
      </c>
      <c r="DK121" s="277" t="str">
        <f t="shared" si="261"/>
        <v xml:space="preserve"> </v>
      </c>
      <c r="DL121" s="278" t="str">
        <f t="shared" si="262"/>
        <v xml:space="preserve"> </v>
      </c>
    </row>
    <row r="122" spans="9:116" x14ac:dyDescent="0.25">
      <c r="I122" s="234"/>
      <c r="J122" s="141"/>
      <c r="K122" s="141"/>
      <c r="L122" s="141"/>
      <c r="M122" s="141"/>
      <c r="N122" s="141"/>
      <c r="O122" s="141"/>
      <c r="P122" s="141"/>
      <c r="Q122" s="141"/>
      <c r="R122" s="141"/>
      <c r="S122" s="141"/>
      <c r="T122" s="141"/>
      <c r="U122" s="276" t="str">
        <f t="shared" si="266"/>
        <v xml:space="preserve"> </v>
      </c>
      <c r="V122" s="277" t="str">
        <f>IF(SUM(I122:T122)&lt;90," ",I122/stab.data!$U$7)</f>
        <v xml:space="preserve"> </v>
      </c>
      <c r="W122" s="277" t="str">
        <f>IF(SUM(I122:T122)&lt;90," ",J122/stab.data!$U$8)</f>
        <v xml:space="preserve"> </v>
      </c>
      <c r="X122" s="277" t="str">
        <f>IF(SUM(I122:T122)&lt;90," ",K122*2/stab.data!$U$9)</f>
        <v xml:space="preserve"> </v>
      </c>
      <c r="Y122" s="277" t="str">
        <f>IF(SUM(I122:T122)&lt;90," ",L122*2/stab.data!$U$10)</f>
        <v xml:space="preserve"> </v>
      </c>
      <c r="Z122" s="277" t="str">
        <f>IF(SUM(I122:T122)&lt;90," ",M122/stab.data!$U$11)</f>
        <v xml:space="preserve"> </v>
      </c>
      <c r="AA122" s="277" t="str">
        <f>IF(SUM(I122:T122)&lt;90," ",N122/stab.data!$U$12)</f>
        <v xml:space="preserve"> </v>
      </c>
      <c r="AB122" s="277" t="str">
        <f>IF(SUM(I122:T122)&lt;90," ",O122/stab.data!$U$13)</f>
        <v xml:space="preserve"> </v>
      </c>
      <c r="AC122" s="277" t="str">
        <f>IF(SUM(I122:T122)&lt;90," ",P122/stab.data!$U$14)</f>
        <v xml:space="preserve"> </v>
      </c>
      <c r="AD122" s="277" t="str">
        <f>IF(SUM(I122:T122)&lt;90," ",Q122*2/stab.data!$U$15)</f>
        <v xml:space="preserve"> </v>
      </c>
      <c r="AE122" s="277" t="str">
        <f>IF(SUM(I122:T122)&lt;90," ",R122*2/stab.data!$U$16)</f>
        <v xml:space="preserve"> </v>
      </c>
      <c r="AF122" s="277" t="str">
        <f>IF(SUM(I122:T122)&lt;90," ",S122/stab.data!$U$17)</f>
        <v xml:space="preserve"> </v>
      </c>
      <c r="AG122" s="277" t="str">
        <f>IF(SUM(I122:T122)&lt;90," ",T122/stab.data!$U$18)</f>
        <v xml:space="preserve"> </v>
      </c>
      <c r="AH122" s="277" t="str">
        <f t="shared" si="267"/>
        <v xml:space="preserve"> </v>
      </c>
      <c r="AI122" s="277" t="str">
        <f t="shared" si="268"/>
        <v xml:space="preserve"> </v>
      </c>
      <c r="AJ122" s="278" t="str">
        <f t="shared" si="269"/>
        <v xml:space="preserve"> </v>
      </c>
      <c r="AK122" s="278" t="str">
        <f t="shared" si="270"/>
        <v xml:space="preserve"> </v>
      </c>
      <c r="AL122" s="278" t="str">
        <f t="shared" si="271"/>
        <v xml:space="preserve"> </v>
      </c>
      <c r="AM122" s="278" t="str">
        <f t="shared" si="272"/>
        <v xml:space="preserve"> </v>
      </c>
      <c r="AN122" s="278" t="str">
        <f t="shared" si="273"/>
        <v xml:space="preserve"> </v>
      </c>
      <c r="AO122" s="278" t="str">
        <f t="shared" si="274"/>
        <v xml:space="preserve"> </v>
      </c>
      <c r="AP122" s="278" t="str">
        <f t="shared" si="275"/>
        <v xml:space="preserve"> </v>
      </c>
      <c r="AQ122" s="278" t="str">
        <f t="shared" si="276"/>
        <v xml:space="preserve"> </v>
      </c>
      <c r="AR122" s="278" t="str">
        <f t="shared" si="277"/>
        <v xml:space="preserve"> </v>
      </c>
      <c r="AS122" s="278" t="str">
        <f t="shared" si="278"/>
        <v xml:space="preserve"> </v>
      </c>
      <c r="AT122" s="278" t="str">
        <f t="shared" si="279"/>
        <v xml:space="preserve"> </v>
      </c>
      <c r="AU122" s="278" t="str">
        <f t="shared" si="280"/>
        <v xml:space="preserve"> </v>
      </c>
      <c r="AV122" s="277" t="str">
        <f t="shared" si="281"/>
        <v xml:space="preserve"> </v>
      </c>
      <c r="AW122" s="277" t="str">
        <f t="shared" si="282"/>
        <v xml:space="preserve"> </v>
      </c>
      <c r="AX122" s="277" t="str">
        <f>IF(SUM(I122:T122)&lt;90," ",CO122*AH122*stab.data!$U$20/13/2)</f>
        <v xml:space="preserve"> </v>
      </c>
      <c r="AY122" s="277" t="str">
        <f>IF(SUM(I122:T122)&lt;90," ",CQ122*AH122*stab.data!$U$11/13)</f>
        <v xml:space="preserve"> </v>
      </c>
      <c r="AZ122" s="277" t="str">
        <f t="shared" si="283"/>
        <v xml:space="preserve"> </v>
      </c>
      <c r="BA122" s="279" t="str">
        <f t="shared" si="284"/>
        <v xml:space="preserve"> </v>
      </c>
      <c r="BB122" s="280" t="str">
        <f>IF(SUM(I122:T122)&lt;90," ",EXP('eq. coef.'!$C$104+'eq. coef.'!$C$105*'Amp-TB2 calc'!AJ122+'eq. coef.'!$C$106*'Amp-TB2 calc'!AK122+'eq. coef.'!$C$107*'Amp-TB2 calc'!AL122+'eq. coef.'!$C$108*'Amp-TB2 calc'!AN122+'eq. coef.'!$C$109*'Amp-TB2 calc'!AP122+'eq. coef.'!$C$110*'Amp-TB2 calc'!AQ122+'eq. coef.'!$C$111*'Amp-TB2 calc'!AR122+'eq. coef.'!$C$112*'Amp-TB2 calc'!AS122))</f>
        <v xml:space="preserve"> </v>
      </c>
      <c r="BC122" s="281" t="str">
        <f>IF(SUM(I122:T122)&lt;90," ",EXP('eq. coef.'!$C$176+'eq. coef.'!$C$177*'Amp-TB2 calc'!AJ122+'eq. coef.'!$C$178*'Amp-TB2 calc'!AK122+'eq. coef.'!$C$179*'Amp-TB2 calc'!AL122+'eq. coef.'!$C$180*'Amp-TB2 calc'!AN122+'eq. coef.'!$C$181*'Amp-TB2 calc'!AP122+'eq. coef.'!$C$182*'Amp-TB2 calc'!AQ122+'eq. coef.'!$C$183*'Amp-TB2 calc'!AR122+'eq. coef.'!$C$184*'Amp-TB2 calc'!AS122))</f>
        <v xml:space="preserve"> </v>
      </c>
      <c r="BD122" s="281" t="str">
        <f>IF(SUM(I122:T122)&lt;90," ",('eq. coef.'!$C$234+'eq. coef.'!$C$235*'Amp-TB2 calc'!AJ122+'eq. coef.'!$C$236*'Amp-TB2 calc'!AK122+'eq. coef.'!$C$237*'Amp-TB2 calc'!AL122+'eq. coef.'!$C$238*'Amp-TB2 calc'!AN122+'eq. coef.'!$C$239*'Amp-TB2 calc'!AP122+'eq. coef.'!$C$240*'Amp-TB2 calc'!AQ122+'eq. coef.'!$C$241*'Amp-TB2 calc'!AR122+'eq. coef.'!$C$242*'Amp-TB2 calc'!AS122))</f>
        <v xml:space="preserve"> </v>
      </c>
      <c r="BE122" s="281" t="str">
        <f>IF(SUM(I122:T122)&lt;90," ",('eq. coef.'!$C$270+'eq. coef.'!$C$271*'Amp-TB2 calc'!AJ122+'eq. coef.'!$C$272*'Amp-TB2 calc'!AK122+'eq. coef.'!$C$273*'Amp-TB2 calc'!AL122+'eq. coef.'!$C$274*'Amp-TB2 calc'!AN122+'eq. coef.'!$C$275*'Amp-TB2 calc'!AP122+'eq. coef.'!$C$276*'Amp-TB2 calc'!AQ122+'eq. coef.'!$C$277*'Amp-TB2 calc'!AR122+'eq. coef.'!$C$278*'Amp-TB2 calc'!AS122))</f>
        <v xml:space="preserve"> </v>
      </c>
      <c r="BF122" s="281" t="str">
        <f>IF(SUM(I122:T122)&lt;90," ",EXP('eq. coef.'!$C$328+'eq. coef.'!$C$329*'Amp-TB2 calc'!AJ122+'eq. coef.'!$C$330*'Amp-TB2 calc'!AK122+'eq. coef.'!$C$331*'Amp-TB2 calc'!AL122+'eq. coef.'!$C$332*'Amp-TB2 calc'!AN122+'eq. coef.'!$C$333*'Amp-TB2 calc'!AP122+'eq. coef.'!$C$334*'Amp-TB2 calc'!AQ122+'eq. coef.'!$C$335*'Amp-TB2 calc'!AR122+'eq. coef.'!$C$336*'Amp-TB2 calc'!AS122))</f>
        <v xml:space="preserve"> </v>
      </c>
      <c r="BG122" s="282" t="str">
        <f t="shared" si="236"/>
        <v xml:space="preserve"> </v>
      </c>
      <c r="BH122" s="385" t="str">
        <f t="shared" si="263"/>
        <v xml:space="preserve"> </v>
      </c>
      <c r="BI122" s="385" t="str">
        <f t="shared" si="264"/>
        <v xml:space="preserve"> </v>
      </c>
      <c r="BJ122" s="281" t="str">
        <f t="shared" si="237"/>
        <v xml:space="preserve"> </v>
      </c>
      <c r="BK122" s="283" t="str">
        <f t="shared" si="285"/>
        <v xml:space="preserve"> </v>
      </c>
      <c r="BL122" s="281" t="str">
        <f t="shared" si="286"/>
        <v xml:space="preserve"> </v>
      </c>
      <c r="BM122" s="284" t="str">
        <f t="shared" si="238"/>
        <v xml:space="preserve"> </v>
      </c>
      <c r="BN122" s="285" t="str">
        <f>IF(SUM(I122:T122)&lt;90," ",'eq. coef.'!$C$360+'eq. coef.'!$C$361*'Amp-TB2 calc'!AJ122+'eq. coef.'!$C$362*'Amp-TB2 calc'!AK122+'eq. coef.'!$C$363*'Amp-TB2 calc'!AL122+'eq. coef.'!$C$364*'Amp-TB2 calc'!AN122+'eq. coef.'!$C$365*'Amp-TB2 calc'!AP122+'eq. coef.'!$C$366*'Amp-TB2 calc'!AQ122+'eq. coef.'!$C$367*'Amp-TB2 calc'!AR122+'eq. coef.'!$C$368*'Amp-TB2 calc'!AS122+'eq. coef.'!$C$369*LN(BQ122))</f>
        <v xml:space="preserve"> </v>
      </c>
      <c r="BO122" s="286" t="str">
        <f t="shared" si="287"/>
        <v xml:space="preserve"> </v>
      </c>
      <c r="BP122" s="333" t="str">
        <f t="shared" si="239"/>
        <v xml:space="preserve"> </v>
      </c>
      <c r="BQ122" s="287" t="str">
        <f t="shared" si="288"/>
        <v xml:space="preserve"> </v>
      </c>
      <c r="BR122" s="281" t="str">
        <f t="shared" si="240"/>
        <v xml:space="preserve"> </v>
      </c>
      <c r="BS122" s="283"/>
      <c r="BT122" s="283">
        <f t="shared" si="289"/>
        <v>0</v>
      </c>
      <c r="BU122" s="283">
        <f t="shared" si="290"/>
        <v>0</v>
      </c>
      <c r="BV122" s="281" t="str">
        <f t="shared" si="241"/>
        <v xml:space="preserve"> </v>
      </c>
      <c r="BW122" s="288"/>
      <c r="BX122" s="289" t="str">
        <f>IF(SUM(I122:T122)&lt;90," ",'eq. coef.'!$B$1128*'Amp-TB2 calc'!CH122+'eq. coef.'!$B$1129*'Amp-TB2 calc'!CL122+'eq. coef.'!$B$1130*'Amp-TB2 calc'!CM122+'eq. coef.'!$B$1131*'Amp-TB2 calc'!CO122+'eq. coef.'!$B$1132*'Amp-TB2 calc'!CP122+'eq. coef.'!$B$1133*'Amp-TB2 calc'!CQ122+'eq. coef.'!$B$1134*'Amp-TB2 calc'!CR122+'eq. coef.'!$B$1135*'Amp-TB2 calc'!CU122+'eq. coef.'!$B$1135*'Amp-TB2 calc'!CY122+'eq. coef.'!$B$1137*'Amp-TB2 calc'!CZ122)</f>
        <v xml:space="preserve"> </v>
      </c>
      <c r="BY122" s="290" t="str">
        <f t="shared" si="291"/>
        <v xml:space="preserve"> </v>
      </c>
      <c r="BZ122" s="291"/>
      <c r="CA122" s="290" t="str">
        <f t="shared" si="242"/>
        <v xml:space="preserve"> </v>
      </c>
      <c r="CB122" s="289" t="str">
        <f>IF(SUM(I122:T122)&lt;90," ",EXP('eq. coef.'!$C$396+'eq. coef.'!$C$397*'Amp-TB2 calc'!AJ122+'eq. coef.'!$C$398*'Amp-TB2 calc'!AK122+'eq. coef.'!$C$399*'Amp-TB2 calc'!AL122+'eq. coef.'!$C$400*'Amp-TB2 calc'!AN122+'eq. coef.'!$C$401*'Amp-TB2 calc'!AP122+'eq. coef.'!$C$402*'Amp-TB2 calc'!AQ122+'eq. coef.'!$C$403*'Amp-TB2 calc'!AR122+'eq. coef.'!$C$404*'Amp-TB2 calc'!AS122+'eq. coef.'!$C$405*LN('Amp-TB2 calc'!BQ122)))</f>
        <v xml:space="preserve"> </v>
      </c>
      <c r="CC122" s="283" t="str">
        <f t="shared" si="243"/>
        <v xml:space="preserve"> </v>
      </c>
      <c r="CD122" s="283"/>
      <c r="CE122" s="282" t="str">
        <f t="shared" si="244"/>
        <v xml:space="preserve"> </v>
      </c>
      <c r="CF122" s="282" t="str">
        <f t="shared" si="245"/>
        <v xml:space="preserve"> </v>
      </c>
      <c r="CG122" s="278" t="str">
        <f t="shared" si="292"/>
        <v xml:space="preserve"> </v>
      </c>
      <c r="CH122" s="278" t="str">
        <f t="shared" si="293"/>
        <v xml:space="preserve"> </v>
      </c>
      <c r="CI122" s="278" t="str">
        <f t="shared" si="246"/>
        <v xml:space="preserve"> </v>
      </c>
      <c r="CJ122" s="278" t="str">
        <f t="shared" si="247"/>
        <v xml:space="preserve"> </v>
      </c>
      <c r="CK122" s="278"/>
      <c r="CL122" s="278" t="str">
        <f t="shared" si="248"/>
        <v xml:space="preserve"> </v>
      </c>
      <c r="CM122" s="278" t="str">
        <f t="shared" si="249"/>
        <v xml:space="preserve"> </v>
      </c>
      <c r="CN122" s="278" t="str">
        <f t="shared" si="294"/>
        <v xml:space="preserve"> </v>
      </c>
      <c r="CO122" s="278" t="str">
        <f t="shared" si="250"/>
        <v xml:space="preserve"> </v>
      </c>
      <c r="CP122" s="278" t="str">
        <f t="shared" si="295"/>
        <v xml:space="preserve"> </v>
      </c>
      <c r="CQ122" s="278" t="str">
        <f t="shared" si="251"/>
        <v xml:space="preserve"> </v>
      </c>
      <c r="CR122" s="278" t="str">
        <f t="shared" si="296"/>
        <v xml:space="preserve"> </v>
      </c>
      <c r="CS122" s="278" t="str">
        <f t="shared" si="252"/>
        <v xml:space="preserve"> </v>
      </c>
      <c r="CT122" s="278"/>
      <c r="CU122" s="278" t="str">
        <f t="shared" si="297"/>
        <v xml:space="preserve"> </v>
      </c>
      <c r="CV122" s="278" t="str">
        <f t="shared" si="253"/>
        <v xml:space="preserve"> </v>
      </c>
      <c r="CW122" s="278" t="str">
        <f t="shared" si="254"/>
        <v xml:space="preserve"> </v>
      </c>
      <c r="CX122" s="278"/>
      <c r="CY122" s="278" t="str">
        <f t="shared" si="255"/>
        <v xml:space="preserve"> </v>
      </c>
      <c r="CZ122" s="278" t="str">
        <f t="shared" si="298"/>
        <v xml:space="preserve"> </v>
      </c>
      <c r="DA122" s="278" t="str">
        <f t="shared" si="256"/>
        <v xml:space="preserve"> </v>
      </c>
      <c r="DB122" s="278"/>
      <c r="DC122" s="278" t="str">
        <f t="shared" si="257"/>
        <v xml:space="preserve"> </v>
      </c>
      <c r="DD122" s="278" t="str">
        <f t="shared" si="299"/>
        <v xml:space="preserve"> </v>
      </c>
      <c r="DE122" s="278" t="str">
        <f t="shared" si="300"/>
        <v xml:space="preserve"> </v>
      </c>
      <c r="DF122" s="278" t="str">
        <f t="shared" si="258"/>
        <v xml:space="preserve"> </v>
      </c>
      <c r="DG122" s="283" t="str">
        <f t="shared" si="265"/>
        <v xml:space="preserve"> </v>
      </c>
      <c r="DH122" s="283"/>
      <c r="DI122" s="277" t="str">
        <f t="shared" si="259"/>
        <v xml:space="preserve"> </v>
      </c>
      <c r="DJ122" s="277" t="str">
        <f t="shared" si="260"/>
        <v xml:space="preserve"> </v>
      </c>
      <c r="DK122" s="277" t="str">
        <f t="shared" si="261"/>
        <v xml:space="preserve"> </v>
      </c>
      <c r="DL122" s="278" t="str">
        <f t="shared" si="262"/>
        <v xml:space="preserve"> </v>
      </c>
    </row>
    <row r="123" spans="9:116" x14ac:dyDescent="0.25">
      <c r="I123" s="234"/>
      <c r="J123" s="141"/>
      <c r="K123" s="141"/>
      <c r="L123" s="141"/>
      <c r="M123" s="141"/>
      <c r="N123" s="141"/>
      <c r="O123" s="141"/>
      <c r="P123" s="141"/>
      <c r="Q123" s="141"/>
      <c r="R123" s="141"/>
      <c r="S123" s="141"/>
      <c r="T123" s="141"/>
      <c r="U123" s="276" t="str">
        <f t="shared" si="266"/>
        <v xml:space="preserve"> </v>
      </c>
      <c r="V123" s="277" t="str">
        <f>IF(SUM(I123:T123)&lt;90," ",I123/stab.data!$U$7)</f>
        <v xml:space="preserve"> </v>
      </c>
      <c r="W123" s="277" t="str">
        <f>IF(SUM(I123:T123)&lt;90," ",J123/stab.data!$U$8)</f>
        <v xml:space="preserve"> </v>
      </c>
      <c r="X123" s="277" t="str">
        <f>IF(SUM(I123:T123)&lt;90," ",K123*2/stab.data!$U$9)</f>
        <v xml:space="preserve"> </v>
      </c>
      <c r="Y123" s="277" t="str">
        <f>IF(SUM(I123:T123)&lt;90," ",L123*2/stab.data!$U$10)</f>
        <v xml:space="preserve"> </v>
      </c>
      <c r="Z123" s="277" t="str">
        <f>IF(SUM(I123:T123)&lt;90," ",M123/stab.data!$U$11)</f>
        <v xml:space="preserve"> </v>
      </c>
      <c r="AA123" s="277" t="str">
        <f>IF(SUM(I123:T123)&lt;90," ",N123/stab.data!$U$12)</f>
        <v xml:space="preserve"> </v>
      </c>
      <c r="AB123" s="277" t="str">
        <f>IF(SUM(I123:T123)&lt;90," ",O123/stab.data!$U$13)</f>
        <v xml:space="preserve"> </v>
      </c>
      <c r="AC123" s="277" t="str">
        <f>IF(SUM(I123:T123)&lt;90," ",P123/stab.data!$U$14)</f>
        <v xml:space="preserve"> </v>
      </c>
      <c r="AD123" s="277" t="str">
        <f>IF(SUM(I123:T123)&lt;90," ",Q123*2/stab.data!$U$15)</f>
        <v xml:space="preserve"> </v>
      </c>
      <c r="AE123" s="277" t="str">
        <f>IF(SUM(I123:T123)&lt;90," ",R123*2/stab.data!$U$16)</f>
        <v xml:space="preserve"> </v>
      </c>
      <c r="AF123" s="277" t="str">
        <f>IF(SUM(I123:T123)&lt;90," ",S123/stab.data!$U$17)</f>
        <v xml:space="preserve"> </v>
      </c>
      <c r="AG123" s="277" t="str">
        <f>IF(SUM(I123:T123)&lt;90," ",T123/stab.data!$U$18)</f>
        <v xml:space="preserve"> </v>
      </c>
      <c r="AH123" s="277" t="str">
        <f t="shared" si="267"/>
        <v xml:space="preserve"> </v>
      </c>
      <c r="AI123" s="277" t="str">
        <f t="shared" si="268"/>
        <v xml:space="preserve"> </v>
      </c>
      <c r="AJ123" s="278" t="str">
        <f t="shared" si="269"/>
        <v xml:space="preserve"> </v>
      </c>
      <c r="AK123" s="278" t="str">
        <f t="shared" si="270"/>
        <v xml:space="preserve"> </v>
      </c>
      <c r="AL123" s="278" t="str">
        <f t="shared" si="271"/>
        <v xml:space="preserve"> </v>
      </c>
      <c r="AM123" s="278" t="str">
        <f t="shared" si="272"/>
        <v xml:space="preserve"> </v>
      </c>
      <c r="AN123" s="278" t="str">
        <f t="shared" si="273"/>
        <v xml:space="preserve"> </v>
      </c>
      <c r="AO123" s="278" t="str">
        <f t="shared" si="274"/>
        <v xml:space="preserve"> </v>
      </c>
      <c r="AP123" s="278" t="str">
        <f t="shared" si="275"/>
        <v xml:space="preserve"> </v>
      </c>
      <c r="AQ123" s="278" t="str">
        <f t="shared" si="276"/>
        <v xml:space="preserve"> </v>
      </c>
      <c r="AR123" s="278" t="str">
        <f t="shared" si="277"/>
        <v xml:space="preserve"> </v>
      </c>
      <c r="AS123" s="278" t="str">
        <f t="shared" si="278"/>
        <v xml:space="preserve"> </v>
      </c>
      <c r="AT123" s="278" t="str">
        <f t="shared" si="279"/>
        <v xml:space="preserve"> </v>
      </c>
      <c r="AU123" s="278" t="str">
        <f t="shared" si="280"/>
        <v xml:space="preserve"> </v>
      </c>
      <c r="AV123" s="277" t="str">
        <f t="shared" si="281"/>
        <v xml:space="preserve"> </v>
      </c>
      <c r="AW123" s="277" t="str">
        <f t="shared" si="282"/>
        <v xml:space="preserve"> </v>
      </c>
      <c r="AX123" s="277" t="str">
        <f>IF(SUM(I123:T123)&lt;90," ",CO123*AH123*stab.data!$U$20/13/2)</f>
        <v xml:space="preserve"> </v>
      </c>
      <c r="AY123" s="277" t="str">
        <f>IF(SUM(I123:T123)&lt;90," ",CQ123*AH123*stab.data!$U$11/13)</f>
        <v xml:space="preserve"> </v>
      </c>
      <c r="AZ123" s="277" t="str">
        <f t="shared" si="283"/>
        <v xml:space="preserve"> </v>
      </c>
      <c r="BA123" s="279" t="str">
        <f t="shared" si="284"/>
        <v xml:space="preserve"> </v>
      </c>
      <c r="BB123" s="280" t="str">
        <f>IF(SUM(I123:T123)&lt;90," ",EXP('eq. coef.'!$C$104+'eq. coef.'!$C$105*'Amp-TB2 calc'!AJ123+'eq. coef.'!$C$106*'Amp-TB2 calc'!AK123+'eq. coef.'!$C$107*'Amp-TB2 calc'!AL123+'eq. coef.'!$C$108*'Amp-TB2 calc'!AN123+'eq. coef.'!$C$109*'Amp-TB2 calc'!AP123+'eq. coef.'!$C$110*'Amp-TB2 calc'!AQ123+'eq. coef.'!$C$111*'Amp-TB2 calc'!AR123+'eq. coef.'!$C$112*'Amp-TB2 calc'!AS123))</f>
        <v xml:space="preserve"> </v>
      </c>
      <c r="BC123" s="281" t="str">
        <f>IF(SUM(I123:T123)&lt;90," ",EXP('eq. coef.'!$C$176+'eq. coef.'!$C$177*'Amp-TB2 calc'!AJ123+'eq. coef.'!$C$178*'Amp-TB2 calc'!AK123+'eq. coef.'!$C$179*'Amp-TB2 calc'!AL123+'eq. coef.'!$C$180*'Amp-TB2 calc'!AN123+'eq. coef.'!$C$181*'Amp-TB2 calc'!AP123+'eq. coef.'!$C$182*'Amp-TB2 calc'!AQ123+'eq. coef.'!$C$183*'Amp-TB2 calc'!AR123+'eq. coef.'!$C$184*'Amp-TB2 calc'!AS123))</f>
        <v xml:space="preserve"> </v>
      </c>
      <c r="BD123" s="281" t="str">
        <f>IF(SUM(I123:T123)&lt;90," ",('eq. coef.'!$C$234+'eq. coef.'!$C$235*'Amp-TB2 calc'!AJ123+'eq. coef.'!$C$236*'Amp-TB2 calc'!AK123+'eq. coef.'!$C$237*'Amp-TB2 calc'!AL123+'eq. coef.'!$C$238*'Amp-TB2 calc'!AN123+'eq. coef.'!$C$239*'Amp-TB2 calc'!AP123+'eq. coef.'!$C$240*'Amp-TB2 calc'!AQ123+'eq. coef.'!$C$241*'Amp-TB2 calc'!AR123+'eq. coef.'!$C$242*'Amp-TB2 calc'!AS123))</f>
        <v xml:space="preserve"> </v>
      </c>
      <c r="BE123" s="281" t="str">
        <f>IF(SUM(I123:T123)&lt;90," ",('eq. coef.'!$C$270+'eq. coef.'!$C$271*'Amp-TB2 calc'!AJ123+'eq. coef.'!$C$272*'Amp-TB2 calc'!AK123+'eq. coef.'!$C$273*'Amp-TB2 calc'!AL123+'eq. coef.'!$C$274*'Amp-TB2 calc'!AN123+'eq. coef.'!$C$275*'Amp-TB2 calc'!AP123+'eq. coef.'!$C$276*'Amp-TB2 calc'!AQ123+'eq. coef.'!$C$277*'Amp-TB2 calc'!AR123+'eq. coef.'!$C$278*'Amp-TB2 calc'!AS123))</f>
        <v xml:space="preserve"> </v>
      </c>
      <c r="BF123" s="281" t="str">
        <f>IF(SUM(I123:T123)&lt;90," ",EXP('eq. coef.'!$C$328+'eq. coef.'!$C$329*'Amp-TB2 calc'!AJ123+'eq. coef.'!$C$330*'Amp-TB2 calc'!AK123+'eq. coef.'!$C$331*'Amp-TB2 calc'!AL123+'eq. coef.'!$C$332*'Amp-TB2 calc'!AN123+'eq. coef.'!$C$333*'Amp-TB2 calc'!AP123+'eq. coef.'!$C$334*'Amp-TB2 calc'!AQ123+'eq. coef.'!$C$335*'Amp-TB2 calc'!AR123+'eq. coef.'!$C$336*'Amp-TB2 calc'!AS123))</f>
        <v xml:space="preserve"> </v>
      </c>
      <c r="BG123" s="282" t="str">
        <f t="shared" si="236"/>
        <v xml:space="preserve"> </v>
      </c>
      <c r="BH123" s="385" t="str">
        <f t="shared" si="263"/>
        <v xml:space="preserve"> </v>
      </c>
      <c r="BI123" s="385" t="str">
        <f t="shared" si="264"/>
        <v xml:space="preserve"> </v>
      </c>
      <c r="BJ123" s="281" t="str">
        <f t="shared" si="237"/>
        <v xml:space="preserve"> </v>
      </c>
      <c r="BK123" s="283" t="str">
        <f t="shared" si="285"/>
        <v xml:space="preserve"> </v>
      </c>
      <c r="BL123" s="281" t="str">
        <f t="shared" si="286"/>
        <v xml:space="preserve"> </v>
      </c>
      <c r="BM123" s="284" t="str">
        <f t="shared" si="238"/>
        <v xml:space="preserve"> </v>
      </c>
      <c r="BN123" s="285" t="str">
        <f>IF(SUM(I123:T123)&lt;90," ",'eq. coef.'!$C$360+'eq. coef.'!$C$361*'Amp-TB2 calc'!AJ123+'eq. coef.'!$C$362*'Amp-TB2 calc'!AK123+'eq. coef.'!$C$363*'Amp-TB2 calc'!AL123+'eq. coef.'!$C$364*'Amp-TB2 calc'!AN123+'eq. coef.'!$C$365*'Amp-TB2 calc'!AP123+'eq. coef.'!$C$366*'Amp-TB2 calc'!AQ123+'eq. coef.'!$C$367*'Amp-TB2 calc'!AR123+'eq. coef.'!$C$368*'Amp-TB2 calc'!AS123+'eq. coef.'!$C$369*LN(BQ123))</f>
        <v xml:space="preserve"> </v>
      </c>
      <c r="BO123" s="286" t="str">
        <f t="shared" si="287"/>
        <v xml:space="preserve"> </v>
      </c>
      <c r="BP123" s="333" t="str">
        <f t="shared" si="239"/>
        <v xml:space="preserve"> </v>
      </c>
      <c r="BQ123" s="287" t="str">
        <f t="shared" si="288"/>
        <v xml:space="preserve"> </v>
      </c>
      <c r="BR123" s="281" t="str">
        <f t="shared" si="240"/>
        <v xml:space="preserve"> </v>
      </c>
      <c r="BS123" s="283"/>
      <c r="BT123" s="283">
        <f t="shared" si="289"/>
        <v>0</v>
      </c>
      <c r="BU123" s="283">
        <f t="shared" si="290"/>
        <v>0</v>
      </c>
      <c r="BV123" s="281" t="str">
        <f t="shared" si="241"/>
        <v xml:space="preserve"> </v>
      </c>
      <c r="BW123" s="288"/>
      <c r="BX123" s="289" t="str">
        <f>IF(SUM(I123:T123)&lt;90," ",'eq. coef.'!$B$1128*'Amp-TB2 calc'!CH123+'eq. coef.'!$B$1129*'Amp-TB2 calc'!CL123+'eq. coef.'!$B$1130*'Amp-TB2 calc'!CM123+'eq. coef.'!$B$1131*'Amp-TB2 calc'!CO123+'eq. coef.'!$B$1132*'Amp-TB2 calc'!CP123+'eq. coef.'!$B$1133*'Amp-TB2 calc'!CQ123+'eq. coef.'!$B$1134*'Amp-TB2 calc'!CR123+'eq. coef.'!$B$1135*'Amp-TB2 calc'!CU123+'eq. coef.'!$B$1135*'Amp-TB2 calc'!CY123+'eq. coef.'!$B$1137*'Amp-TB2 calc'!CZ123)</f>
        <v xml:space="preserve"> </v>
      </c>
      <c r="BY123" s="290" t="str">
        <f t="shared" si="291"/>
        <v xml:space="preserve"> </v>
      </c>
      <c r="BZ123" s="291"/>
      <c r="CA123" s="290" t="str">
        <f t="shared" si="242"/>
        <v xml:space="preserve"> </v>
      </c>
      <c r="CB123" s="289" t="str">
        <f>IF(SUM(I123:T123)&lt;90," ",EXP('eq. coef.'!$C$396+'eq. coef.'!$C$397*'Amp-TB2 calc'!AJ123+'eq. coef.'!$C$398*'Amp-TB2 calc'!AK123+'eq. coef.'!$C$399*'Amp-TB2 calc'!AL123+'eq. coef.'!$C$400*'Amp-TB2 calc'!AN123+'eq. coef.'!$C$401*'Amp-TB2 calc'!AP123+'eq. coef.'!$C$402*'Amp-TB2 calc'!AQ123+'eq. coef.'!$C$403*'Amp-TB2 calc'!AR123+'eq. coef.'!$C$404*'Amp-TB2 calc'!AS123+'eq. coef.'!$C$405*LN('Amp-TB2 calc'!BQ123)))</f>
        <v xml:space="preserve"> </v>
      </c>
      <c r="CC123" s="283" t="str">
        <f t="shared" si="243"/>
        <v xml:space="preserve"> </v>
      </c>
      <c r="CD123" s="283"/>
      <c r="CE123" s="282" t="str">
        <f t="shared" si="244"/>
        <v xml:space="preserve"> </v>
      </c>
      <c r="CF123" s="282" t="str">
        <f t="shared" si="245"/>
        <v xml:space="preserve"> </v>
      </c>
      <c r="CG123" s="278" t="str">
        <f t="shared" si="292"/>
        <v xml:space="preserve"> </v>
      </c>
      <c r="CH123" s="278" t="str">
        <f t="shared" si="293"/>
        <v xml:space="preserve"> </v>
      </c>
      <c r="CI123" s="278" t="str">
        <f t="shared" si="246"/>
        <v xml:space="preserve"> </v>
      </c>
      <c r="CJ123" s="278" t="str">
        <f t="shared" si="247"/>
        <v xml:space="preserve"> </v>
      </c>
      <c r="CK123" s="278"/>
      <c r="CL123" s="278" t="str">
        <f t="shared" si="248"/>
        <v xml:space="preserve"> </v>
      </c>
      <c r="CM123" s="278" t="str">
        <f t="shared" si="249"/>
        <v xml:space="preserve"> </v>
      </c>
      <c r="CN123" s="278" t="str">
        <f t="shared" si="294"/>
        <v xml:space="preserve"> </v>
      </c>
      <c r="CO123" s="278" t="str">
        <f t="shared" si="250"/>
        <v xml:space="preserve"> </v>
      </c>
      <c r="CP123" s="278" t="str">
        <f t="shared" si="295"/>
        <v xml:space="preserve"> </v>
      </c>
      <c r="CQ123" s="278" t="str">
        <f t="shared" si="251"/>
        <v xml:space="preserve"> </v>
      </c>
      <c r="CR123" s="278" t="str">
        <f t="shared" si="296"/>
        <v xml:space="preserve"> </v>
      </c>
      <c r="CS123" s="278" t="str">
        <f t="shared" si="252"/>
        <v xml:space="preserve"> </v>
      </c>
      <c r="CT123" s="278"/>
      <c r="CU123" s="278" t="str">
        <f t="shared" si="297"/>
        <v xml:space="preserve"> </v>
      </c>
      <c r="CV123" s="278" t="str">
        <f t="shared" si="253"/>
        <v xml:space="preserve"> </v>
      </c>
      <c r="CW123" s="278" t="str">
        <f t="shared" si="254"/>
        <v xml:space="preserve"> </v>
      </c>
      <c r="CX123" s="278"/>
      <c r="CY123" s="278" t="str">
        <f t="shared" si="255"/>
        <v xml:space="preserve"> </v>
      </c>
      <c r="CZ123" s="278" t="str">
        <f t="shared" si="298"/>
        <v xml:space="preserve"> </v>
      </c>
      <c r="DA123" s="278" t="str">
        <f t="shared" si="256"/>
        <v xml:space="preserve"> </v>
      </c>
      <c r="DB123" s="278"/>
      <c r="DC123" s="278" t="str">
        <f t="shared" si="257"/>
        <v xml:space="preserve"> </v>
      </c>
      <c r="DD123" s="278" t="str">
        <f t="shared" si="299"/>
        <v xml:space="preserve"> </v>
      </c>
      <c r="DE123" s="278" t="str">
        <f t="shared" si="300"/>
        <v xml:space="preserve"> </v>
      </c>
      <c r="DF123" s="278" t="str">
        <f t="shared" si="258"/>
        <v xml:space="preserve"> </v>
      </c>
      <c r="DG123" s="283" t="str">
        <f t="shared" si="265"/>
        <v xml:space="preserve"> </v>
      </c>
      <c r="DH123" s="283"/>
      <c r="DI123" s="277" t="str">
        <f t="shared" si="259"/>
        <v xml:space="preserve"> </v>
      </c>
      <c r="DJ123" s="277" t="str">
        <f t="shared" si="260"/>
        <v xml:space="preserve"> </v>
      </c>
      <c r="DK123" s="277" t="str">
        <f t="shared" si="261"/>
        <v xml:space="preserve"> </v>
      </c>
      <c r="DL123" s="278" t="str">
        <f t="shared" si="262"/>
        <v xml:space="preserve"> </v>
      </c>
    </row>
    <row r="124" spans="9:116" x14ac:dyDescent="0.25">
      <c r="I124" s="234"/>
      <c r="J124" s="141"/>
      <c r="K124" s="141"/>
      <c r="L124" s="141"/>
      <c r="M124" s="141"/>
      <c r="N124" s="141"/>
      <c r="O124" s="141"/>
      <c r="P124" s="141"/>
      <c r="Q124" s="141"/>
      <c r="R124" s="141"/>
      <c r="S124" s="141"/>
      <c r="T124" s="141"/>
      <c r="U124" s="276" t="str">
        <f t="shared" si="266"/>
        <v xml:space="preserve"> </v>
      </c>
      <c r="V124" s="277" t="str">
        <f>IF(SUM(I124:T124)&lt;90," ",I124/stab.data!$U$7)</f>
        <v xml:space="preserve"> </v>
      </c>
      <c r="W124" s="277" t="str">
        <f>IF(SUM(I124:T124)&lt;90," ",J124/stab.data!$U$8)</f>
        <v xml:space="preserve"> </v>
      </c>
      <c r="X124" s="277" t="str">
        <f>IF(SUM(I124:T124)&lt;90," ",K124*2/stab.data!$U$9)</f>
        <v xml:space="preserve"> </v>
      </c>
      <c r="Y124" s="277" t="str">
        <f>IF(SUM(I124:T124)&lt;90," ",L124*2/stab.data!$U$10)</f>
        <v xml:space="preserve"> </v>
      </c>
      <c r="Z124" s="277" t="str">
        <f>IF(SUM(I124:T124)&lt;90," ",M124/stab.data!$U$11)</f>
        <v xml:space="preserve"> </v>
      </c>
      <c r="AA124" s="277" t="str">
        <f>IF(SUM(I124:T124)&lt;90," ",N124/stab.data!$U$12)</f>
        <v xml:space="preserve"> </v>
      </c>
      <c r="AB124" s="277" t="str">
        <f>IF(SUM(I124:T124)&lt;90," ",O124/stab.data!$U$13)</f>
        <v xml:space="preserve"> </v>
      </c>
      <c r="AC124" s="277" t="str">
        <f>IF(SUM(I124:T124)&lt;90," ",P124/stab.data!$U$14)</f>
        <v xml:space="preserve"> </v>
      </c>
      <c r="AD124" s="277" t="str">
        <f>IF(SUM(I124:T124)&lt;90," ",Q124*2/stab.data!$U$15)</f>
        <v xml:space="preserve"> </v>
      </c>
      <c r="AE124" s="277" t="str">
        <f>IF(SUM(I124:T124)&lt;90," ",R124*2/stab.data!$U$16)</f>
        <v xml:space="preserve"> </v>
      </c>
      <c r="AF124" s="277" t="str">
        <f>IF(SUM(I124:T124)&lt;90," ",S124/stab.data!$U$17)</f>
        <v xml:space="preserve"> </v>
      </c>
      <c r="AG124" s="277" t="str">
        <f>IF(SUM(I124:T124)&lt;90," ",T124/stab.data!$U$18)</f>
        <v xml:space="preserve"> </v>
      </c>
      <c r="AH124" s="277" t="str">
        <f t="shared" si="267"/>
        <v xml:space="preserve"> </v>
      </c>
      <c r="AI124" s="277" t="str">
        <f t="shared" si="268"/>
        <v xml:space="preserve"> </v>
      </c>
      <c r="AJ124" s="278" t="str">
        <f t="shared" si="269"/>
        <v xml:space="preserve"> </v>
      </c>
      <c r="AK124" s="278" t="str">
        <f t="shared" si="270"/>
        <v xml:space="preserve"> </v>
      </c>
      <c r="AL124" s="278" t="str">
        <f t="shared" si="271"/>
        <v xml:space="preserve"> </v>
      </c>
      <c r="AM124" s="278" t="str">
        <f t="shared" si="272"/>
        <v xml:space="preserve"> </v>
      </c>
      <c r="AN124" s="278" t="str">
        <f t="shared" si="273"/>
        <v xml:space="preserve"> </v>
      </c>
      <c r="AO124" s="278" t="str">
        <f t="shared" si="274"/>
        <v xml:space="preserve"> </v>
      </c>
      <c r="AP124" s="278" t="str">
        <f t="shared" si="275"/>
        <v xml:space="preserve"> </v>
      </c>
      <c r="AQ124" s="278" t="str">
        <f t="shared" si="276"/>
        <v xml:space="preserve"> </v>
      </c>
      <c r="AR124" s="278" t="str">
        <f t="shared" si="277"/>
        <v xml:space="preserve"> </v>
      </c>
      <c r="AS124" s="278" t="str">
        <f t="shared" si="278"/>
        <v xml:space="preserve"> </v>
      </c>
      <c r="AT124" s="278" t="str">
        <f t="shared" si="279"/>
        <v xml:space="preserve"> </v>
      </c>
      <c r="AU124" s="278" t="str">
        <f t="shared" si="280"/>
        <v xml:space="preserve"> </v>
      </c>
      <c r="AV124" s="277" t="str">
        <f t="shared" si="281"/>
        <v xml:space="preserve"> </v>
      </c>
      <c r="AW124" s="277" t="str">
        <f t="shared" si="282"/>
        <v xml:space="preserve"> </v>
      </c>
      <c r="AX124" s="277" t="str">
        <f>IF(SUM(I124:T124)&lt;90," ",CO124*AH124*stab.data!$U$20/13/2)</f>
        <v xml:space="preserve"> </v>
      </c>
      <c r="AY124" s="277" t="str">
        <f>IF(SUM(I124:T124)&lt;90," ",CQ124*AH124*stab.data!$U$11/13)</f>
        <v xml:space="preserve"> </v>
      </c>
      <c r="AZ124" s="277" t="str">
        <f t="shared" si="283"/>
        <v xml:space="preserve"> </v>
      </c>
      <c r="BA124" s="279" t="str">
        <f t="shared" si="284"/>
        <v xml:space="preserve"> </v>
      </c>
      <c r="BB124" s="280" t="str">
        <f>IF(SUM(I124:T124)&lt;90," ",EXP('eq. coef.'!$C$104+'eq. coef.'!$C$105*'Amp-TB2 calc'!AJ124+'eq. coef.'!$C$106*'Amp-TB2 calc'!AK124+'eq. coef.'!$C$107*'Amp-TB2 calc'!AL124+'eq. coef.'!$C$108*'Amp-TB2 calc'!AN124+'eq. coef.'!$C$109*'Amp-TB2 calc'!AP124+'eq. coef.'!$C$110*'Amp-TB2 calc'!AQ124+'eq. coef.'!$C$111*'Amp-TB2 calc'!AR124+'eq. coef.'!$C$112*'Amp-TB2 calc'!AS124))</f>
        <v xml:space="preserve"> </v>
      </c>
      <c r="BC124" s="281" t="str">
        <f>IF(SUM(I124:T124)&lt;90," ",EXP('eq. coef.'!$C$176+'eq. coef.'!$C$177*'Amp-TB2 calc'!AJ124+'eq. coef.'!$C$178*'Amp-TB2 calc'!AK124+'eq. coef.'!$C$179*'Amp-TB2 calc'!AL124+'eq. coef.'!$C$180*'Amp-TB2 calc'!AN124+'eq. coef.'!$C$181*'Amp-TB2 calc'!AP124+'eq. coef.'!$C$182*'Amp-TB2 calc'!AQ124+'eq. coef.'!$C$183*'Amp-TB2 calc'!AR124+'eq. coef.'!$C$184*'Amp-TB2 calc'!AS124))</f>
        <v xml:space="preserve"> </v>
      </c>
      <c r="BD124" s="281" t="str">
        <f>IF(SUM(I124:T124)&lt;90," ",('eq. coef.'!$C$234+'eq. coef.'!$C$235*'Amp-TB2 calc'!AJ124+'eq. coef.'!$C$236*'Amp-TB2 calc'!AK124+'eq. coef.'!$C$237*'Amp-TB2 calc'!AL124+'eq. coef.'!$C$238*'Amp-TB2 calc'!AN124+'eq. coef.'!$C$239*'Amp-TB2 calc'!AP124+'eq. coef.'!$C$240*'Amp-TB2 calc'!AQ124+'eq. coef.'!$C$241*'Amp-TB2 calc'!AR124+'eq. coef.'!$C$242*'Amp-TB2 calc'!AS124))</f>
        <v xml:space="preserve"> </v>
      </c>
      <c r="BE124" s="281" t="str">
        <f>IF(SUM(I124:T124)&lt;90," ",('eq. coef.'!$C$270+'eq. coef.'!$C$271*'Amp-TB2 calc'!AJ124+'eq. coef.'!$C$272*'Amp-TB2 calc'!AK124+'eq. coef.'!$C$273*'Amp-TB2 calc'!AL124+'eq. coef.'!$C$274*'Amp-TB2 calc'!AN124+'eq. coef.'!$C$275*'Amp-TB2 calc'!AP124+'eq. coef.'!$C$276*'Amp-TB2 calc'!AQ124+'eq. coef.'!$C$277*'Amp-TB2 calc'!AR124+'eq. coef.'!$C$278*'Amp-TB2 calc'!AS124))</f>
        <v xml:space="preserve"> </v>
      </c>
      <c r="BF124" s="281" t="str">
        <f>IF(SUM(I124:T124)&lt;90," ",EXP('eq. coef.'!$C$328+'eq. coef.'!$C$329*'Amp-TB2 calc'!AJ124+'eq. coef.'!$C$330*'Amp-TB2 calc'!AK124+'eq. coef.'!$C$331*'Amp-TB2 calc'!AL124+'eq. coef.'!$C$332*'Amp-TB2 calc'!AN124+'eq. coef.'!$C$333*'Amp-TB2 calc'!AP124+'eq. coef.'!$C$334*'Amp-TB2 calc'!AQ124+'eq. coef.'!$C$335*'Amp-TB2 calc'!AR124+'eq. coef.'!$C$336*'Amp-TB2 calc'!AS124))</f>
        <v xml:space="preserve"> </v>
      </c>
      <c r="BG124" s="282" t="str">
        <f t="shared" si="236"/>
        <v xml:space="preserve"> </v>
      </c>
      <c r="BH124" s="385" t="str">
        <f t="shared" si="263"/>
        <v xml:space="preserve"> </v>
      </c>
      <c r="BI124" s="385" t="str">
        <f t="shared" si="264"/>
        <v xml:space="preserve"> </v>
      </c>
      <c r="BJ124" s="281" t="str">
        <f t="shared" si="237"/>
        <v xml:space="preserve"> </v>
      </c>
      <c r="BK124" s="283" t="str">
        <f t="shared" si="285"/>
        <v xml:space="preserve"> </v>
      </c>
      <c r="BL124" s="281" t="str">
        <f t="shared" si="286"/>
        <v xml:space="preserve"> </v>
      </c>
      <c r="BM124" s="284" t="str">
        <f t="shared" si="238"/>
        <v xml:space="preserve"> </v>
      </c>
      <c r="BN124" s="285" t="str">
        <f>IF(SUM(I124:T124)&lt;90," ",'eq. coef.'!$C$360+'eq. coef.'!$C$361*'Amp-TB2 calc'!AJ124+'eq. coef.'!$C$362*'Amp-TB2 calc'!AK124+'eq. coef.'!$C$363*'Amp-TB2 calc'!AL124+'eq. coef.'!$C$364*'Amp-TB2 calc'!AN124+'eq. coef.'!$C$365*'Amp-TB2 calc'!AP124+'eq. coef.'!$C$366*'Amp-TB2 calc'!AQ124+'eq. coef.'!$C$367*'Amp-TB2 calc'!AR124+'eq. coef.'!$C$368*'Amp-TB2 calc'!AS124+'eq. coef.'!$C$369*LN(BQ124))</f>
        <v xml:space="preserve"> </v>
      </c>
      <c r="BO124" s="286" t="str">
        <f t="shared" si="287"/>
        <v xml:space="preserve"> </v>
      </c>
      <c r="BP124" s="333" t="str">
        <f t="shared" si="239"/>
        <v xml:space="preserve"> </v>
      </c>
      <c r="BQ124" s="287" t="str">
        <f t="shared" si="288"/>
        <v xml:space="preserve"> </v>
      </c>
      <c r="BR124" s="281" t="str">
        <f t="shared" si="240"/>
        <v xml:space="preserve"> </v>
      </c>
      <c r="BS124" s="283"/>
      <c r="BT124" s="283">
        <f t="shared" si="289"/>
        <v>0</v>
      </c>
      <c r="BU124" s="283">
        <f t="shared" si="290"/>
        <v>0</v>
      </c>
      <c r="BV124" s="281" t="str">
        <f t="shared" si="241"/>
        <v xml:space="preserve"> </v>
      </c>
      <c r="BW124" s="288"/>
      <c r="BX124" s="289" t="str">
        <f>IF(SUM(I124:T124)&lt;90," ",'eq. coef.'!$B$1128*'Amp-TB2 calc'!CH124+'eq. coef.'!$B$1129*'Amp-TB2 calc'!CL124+'eq. coef.'!$B$1130*'Amp-TB2 calc'!CM124+'eq. coef.'!$B$1131*'Amp-TB2 calc'!CO124+'eq. coef.'!$B$1132*'Amp-TB2 calc'!CP124+'eq. coef.'!$B$1133*'Amp-TB2 calc'!CQ124+'eq. coef.'!$B$1134*'Amp-TB2 calc'!CR124+'eq. coef.'!$B$1135*'Amp-TB2 calc'!CU124+'eq. coef.'!$B$1135*'Amp-TB2 calc'!CY124+'eq. coef.'!$B$1137*'Amp-TB2 calc'!CZ124)</f>
        <v xml:space="preserve"> </v>
      </c>
      <c r="BY124" s="290" t="str">
        <f t="shared" si="291"/>
        <v xml:space="preserve"> </v>
      </c>
      <c r="BZ124" s="291"/>
      <c r="CA124" s="290" t="str">
        <f t="shared" si="242"/>
        <v xml:space="preserve"> </v>
      </c>
      <c r="CB124" s="289" t="str">
        <f>IF(SUM(I124:T124)&lt;90," ",EXP('eq. coef.'!$C$396+'eq. coef.'!$C$397*'Amp-TB2 calc'!AJ124+'eq. coef.'!$C$398*'Amp-TB2 calc'!AK124+'eq. coef.'!$C$399*'Amp-TB2 calc'!AL124+'eq. coef.'!$C$400*'Amp-TB2 calc'!AN124+'eq. coef.'!$C$401*'Amp-TB2 calc'!AP124+'eq. coef.'!$C$402*'Amp-TB2 calc'!AQ124+'eq. coef.'!$C$403*'Amp-TB2 calc'!AR124+'eq. coef.'!$C$404*'Amp-TB2 calc'!AS124+'eq. coef.'!$C$405*LN('Amp-TB2 calc'!BQ124)))</f>
        <v xml:space="preserve"> </v>
      </c>
      <c r="CC124" s="283" t="str">
        <f t="shared" si="243"/>
        <v xml:space="preserve"> </v>
      </c>
      <c r="CD124" s="283"/>
      <c r="CE124" s="282" t="str">
        <f t="shared" si="244"/>
        <v xml:space="preserve"> </v>
      </c>
      <c r="CF124" s="282" t="str">
        <f t="shared" si="245"/>
        <v xml:space="preserve"> </v>
      </c>
      <c r="CG124" s="278" t="str">
        <f t="shared" si="292"/>
        <v xml:space="preserve"> </v>
      </c>
      <c r="CH124" s="278" t="str">
        <f t="shared" si="293"/>
        <v xml:space="preserve"> </v>
      </c>
      <c r="CI124" s="278" t="str">
        <f t="shared" si="246"/>
        <v xml:space="preserve"> </v>
      </c>
      <c r="CJ124" s="278" t="str">
        <f t="shared" si="247"/>
        <v xml:space="preserve"> </v>
      </c>
      <c r="CK124" s="278"/>
      <c r="CL124" s="278" t="str">
        <f t="shared" si="248"/>
        <v xml:space="preserve"> </v>
      </c>
      <c r="CM124" s="278" t="str">
        <f t="shared" si="249"/>
        <v xml:space="preserve"> </v>
      </c>
      <c r="CN124" s="278" t="str">
        <f t="shared" si="294"/>
        <v xml:space="preserve"> </v>
      </c>
      <c r="CO124" s="278" t="str">
        <f t="shared" si="250"/>
        <v xml:space="preserve"> </v>
      </c>
      <c r="CP124" s="278" t="str">
        <f t="shared" si="295"/>
        <v xml:space="preserve"> </v>
      </c>
      <c r="CQ124" s="278" t="str">
        <f t="shared" si="251"/>
        <v xml:space="preserve"> </v>
      </c>
      <c r="CR124" s="278" t="str">
        <f t="shared" si="296"/>
        <v xml:space="preserve"> </v>
      </c>
      <c r="CS124" s="278" t="str">
        <f t="shared" si="252"/>
        <v xml:space="preserve"> </v>
      </c>
      <c r="CT124" s="278"/>
      <c r="CU124" s="278" t="str">
        <f t="shared" si="297"/>
        <v xml:space="preserve"> </v>
      </c>
      <c r="CV124" s="278" t="str">
        <f t="shared" si="253"/>
        <v xml:space="preserve"> </v>
      </c>
      <c r="CW124" s="278" t="str">
        <f t="shared" si="254"/>
        <v xml:space="preserve"> </v>
      </c>
      <c r="CX124" s="278"/>
      <c r="CY124" s="278" t="str">
        <f t="shared" si="255"/>
        <v xml:space="preserve"> </v>
      </c>
      <c r="CZ124" s="278" t="str">
        <f t="shared" si="298"/>
        <v xml:space="preserve"> </v>
      </c>
      <c r="DA124" s="278" t="str">
        <f t="shared" si="256"/>
        <v xml:space="preserve"> </v>
      </c>
      <c r="DB124" s="278"/>
      <c r="DC124" s="278" t="str">
        <f t="shared" si="257"/>
        <v xml:space="preserve"> </v>
      </c>
      <c r="DD124" s="278" t="str">
        <f t="shared" si="299"/>
        <v xml:space="preserve"> </v>
      </c>
      <c r="DE124" s="278" t="str">
        <f t="shared" si="300"/>
        <v xml:space="preserve"> </v>
      </c>
      <c r="DF124" s="278" t="str">
        <f t="shared" si="258"/>
        <v xml:space="preserve"> </v>
      </c>
      <c r="DG124" s="283" t="str">
        <f t="shared" si="265"/>
        <v xml:space="preserve"> </v>
      </c>
      <c r="DH124" s="283"/>
      <c r="DI124" s="277" t="str">
        <f t="shared" si="259"/>
        <v xml:space="preserve"> </v>
      </c>
      <c r="DJ124" s="277" t="str">
        <f t="shared" si="260"/>
        <v xml:space="preserve"> </v>
      </c>
      <c r="DK124" s="277" t="str">
        <f t="shared" si="261"/>
        <v xml:space="preserve"> </v>
      </c>
      <c r="DL124" s="278" t="str">
        <f t="shared" si="262"/>
        <v xml:space="preserve"> </v>
      </c>
    </row>
    <row r="125" spans="9:116" x14ac:dyDescent="0.25">
      <c r="I125" s="234"/>
      <c r="J125" s="141"/>
      <c r="K125" s="141"/>
      <c r="L125" s="141"/>
      <c r="M125" s="141"/>
      <c r="N125" s="141"/>
      <c r="O125" s="141"/>
      <c r="P125" s="141"/>
      <c r="Q125" s="141"/>
      <c r="R125" s="141"/>
      <c r="S125" s="141"/>
      <c r="T125" s="141"/>
      <c r="U125" s="276" t="str">
        <f t="shared" si="266"/>
        <v xml:space="preserve"> </v>
      </c>
      <c r="V125" s="277" t="str">
        <f>IF(SUM(I125:T125)&lt;90," ",I125/stab.data!$U$7)</f>
        <v xml:space="preserve"> </v>
      </c>
      <c r="W125" s="277" t="str">
        <f>IF(SUM(I125:T125)&lt;90," ",J125/stab.data!$U$8)</f>
        <v xml:space="preserve"> </v>
      </c>
      <c r="X125" s="277" t="str">
        <f>IF(SUM(I125:T125)&lt;90," ",K125*2/stab.data!$U$9)</f>
        <v xml:space="preserve"> </v>
      </c>
      <c r="Y125" s="277" t="str">
        <f>IF(SUM(I125:T125)&lt;90," ",L125*2/stab.data!$U$10)</f>
        <v xml:space="preserve"> </v>
      </c>
      <c r="Z125" s="277" t="str">
        <f>IF(SUM(I125:T125)&lt;90," ",M125/stab.data!$U$11)</f>
        <v xml:space="preserve"> </v>
      </c>
      <c r="AA125" s="277" t="str">
        <f>IF(SUM(I125:T125)&lt;90," ",N125/stab.data!$U$12)</f>
        <v xml:space="preserve"> </v>
      </c>
      <c r="AB125" s="277" t="str">
        <f>IF(SUM(I125:T125)&lt;90," ",O125/stab.data!$U$13)</f>
        <v xml:space="preserve"> </v>
      </c>
      <c r="AC125" s="277" t="str">
        <f>IF(SUM(I125:T125)&lt;90," ",P125/stab.data!$U$14)</f>
        <v xml:space="preserve"> </v>
      </c>
      <c r="AD125" s="277" t="str">
        <f>IF(SUM(I125:T125)&lt;90," ",Q125*2/stab.data!$U$15)</f>
        <v xml:space="preserve"> </v>
      </c>
      <c r="AE125" s="277" t="str">
        <f>IF(SUM(I125:T125)&lt;90," ",R125*2/stab.data!$U$16)</f>
        <v xml:space="preserve"> </v>
      </c>
      <c r="AF125" s="277" t="str">
        <f>IF(SUM(I125:T125)&lt;90," ",S125/stab.data!$U$17)</f>
        <v xml:space="preserve"> </v>
      </c>
      <c r="AG125" s="277" t="str">
        <f>IF(SUM(I125:T125)&lt;90," ",T125/stab.data!$U$18)</f>
        <v xml:space="preserve"> </v>
      </c>
      <c r="AH125" s="277" t="str">
        <f t="shared" si="267"/>
        <v xml:space="preserve"> </v>
      </c>
      <c r="AI125" s="277" t="str">
        <f t="shared" si="268"/>
        <v xml:space="preserve"> </v>
      </c>
      <c r="AJ125" s="278" t="str">
        <f t="shared" si="269"/>
        <v xml:space="preserve"> </v>
      </c>
      <c r="AK125" s="278" t="str">
        <f t="shared" si="270"/>
        <v xml:space="preserve"> </v>
      </c>
      <c r="AL125" s="278" t="str">
        <f t="shared" si="271"/>
        <v xml:space="preserve"> </v>
      </c>
      <c r="AM125" s="278" t="str">
        <f t="shared" si="272"/>
        <v xml:space="preserve"> </v>
      </c>
      <c r="AN125" s="278" t="str">
        <f t="shared" si="273"/>
        <v xml:space="preserve"> </v>
      </c>
      <c r="AO125" s="278" t="str">
        <f t="shared" si="274"/>
        <v xml:space="preserve"> </v>
      </c>
      <c r="AP125" s="278" t="str">
        <f t="shared" si="275"/>
        <v xml:space="preserve"> </v>
      </c>
      <c r="AQ125" s="278" t="str">
        <f t="shared" si="276"/>
        <v xml:space="preserve"> </v>
      </c>
      <c r="AR125" s="278" t="str">
        <f t="shared" si="277"/>
        <v xml:space="preserve"> </v>
      </c>
      <c r="AS125" s="278" t="str">
        <f t="shared" si="278"/>
        <v xml:space="preserve"> </v>
      </c>
      <c r="AT125" s="278" t="str">
        <f t="shared" si="279"/>
        <v xml:space="preserve"> </v>
      </c>
      <c r="AU125" s="278" t="str">
        <f t="shared" si="280"/>
        <v xml:space="preserve"> </v>
      </c>
      <c r="AV125" s="277" t="str">
        <f t="shared" si="281"/>
        <v xml:space="preserve"> </v>
      </c>
      <c r="AW125" s="277" t="str">
        <f t="shared" si="282"/>
        <v xml:space="preserve"> </v>
      </c>
      <c r="AX125" s="277" t="str">
        <f>IF(SUM(I125:T125)&lt;90," ",CO125*AH125*stab.data!$U$20/13/2)</f>
        <v xml:space="preserve"> </v>
      </c>
      <c r="AY125" s="277" t="str">
        <f>IF(SUM(I125:T125)&lt;90," ",CQ125*AH125*stab.data!$U$11/13)</f>
        <v xml:space="preserve"> </v>
      </c>
      <c r="AZ125" s="277" t="str">
        <f t="shared" si="283"/>
        <v xml:space="preserve"> </v>
      </c>
      <c r="BA125" s="279" t="str">
        <f t="shared" si="284"/>
        <v xml:space="preserve"> </v>
      </c>
      <c r="BB125" s="280" t="str">
        <f>IF(SUM(I125:T125)&lt;90," ",EXP('eq. coef.'!$C$104+'eq. coef.'!$C$105*'Amp-TB2 calc'!AJ125+'eq. coef.'!$C$106*'Amp-TB2 calc'!AK125+'eq. coef.'!$C$107*'Amp-TB2 calc'!AL125+'eq. coef.'!$C$108*'Amp-TB2 calc'!AN125+'eq. coef.'!$C$109*'Amp-TB2 calc'!AP125+'eq. coef.'!$C$110*'Amp-TB2 calc'!AQ125+'eq. coef.'!$C$111*'Amp-TB2 calc'!AR125+'eq. coef.'!$C$112*'Amp-TB2 calc'!AS125))</f>
        <v xml:space="preserve"> </v>
      </c>
      <c r="BC125" s="281" t="str">
        <f>IF(SUM(I125:T125)&lt;90," ",EXP('eq. coef.'!$C$176+'eq. coef.'!$C$177*'Amp-TB2 calc'!AJ125+'eq. coef.'!$C$178*'Amp-TB2 calc'!AK125+'eq. coef.'!$C$179*'Amp-TB2 calc'!AL125+'eq. coef.'!$C$180*'Amp-TB2 calc'!AN125+'eq. coef.'!$C$181*'Amp-TB2 calc'!AP125+'eq. coef.'!$C$182*'Amp-TB2 calc'!AQ125+'eq. coef.'!$C$183*'Amp-TB2 calc'!AR125+'eq. coef.'!$C$184*'Amp-TB2 calc'!AS125))</f>
        <v xml:space="preserve"> </v>
      </c>
      <c r="BD125" s="281" t="str">
        <f>IF(SUM(I125:T125)&lt;90," ",('eq. coef.'!$C$234+'eq. coef.'!$C$235*'Amp-TB2 calc'!AJ125+'eq. coef.'!$C$236*'Amp-TB2 calc'!AK125+'eq. coef.'!$C$237*'Amp-TB2 calc'!AL125+'eq. coef.'!$C$238*'Amp-TB2 calc'!AN125+'eq. coef.'!$C$239*'Amp-TB2 calc'!AP125+'eq. coef.'!$C$240*'Amp-TB2 calc'!AQ125+'eq. coef.'!$C$241*'Amp-TB2 calc'!AR125+'eq. coef.'!$C$242*'Amp-TB2 calc'!AS125))</f>
        <v xml:space="preserve"> </v>
      </c>
      <c r="BE125" s="281" t="str">
        <f>IF(SUM(I125:T125)&lt;90," ",('eq. coef.'!$C$270+'eq. coef.'!$C$271*'Amp-TB2 calc'!AJ125+'eq. coef.'!$C$272*'Amp-TB2 calc'!AK125+'eq. coef.'!$C$273*'Amp-TB2 calc'!AL125+'eq. coef.'!$C$274*'Amp-TB2 calc'!AN125+'eq. coef.'!$C$275*'Amp-TB2 calc'!AP125+'eq. coef.'!$C$276*'Amp-TB2 calc'!AQ125+'eq. coef.'!$C$277*'Amp-TB2 calc'!AR125+'eq. coef.'!$C$278*'Amp-TB2 calc'!AS125))</f>
        <v xml:space="preserve"> </v>
      </c>
      <c r="BF125" s="281" t="str">
        <f>IF(SUM(I125:T125)&lt;90," ",EXP('eq. coef.'!$C$328+'eq. coef.'!$C$329*'Amp-TB2 calc'!AJ125+'eq. coef.'!$C$330*'Amp-TB2 calc'!AK125+'eq. coef.'!$C$331*'Amp-TB2 calc'!AL125+'eq. coef.'!$C$332*'Amp-TB2 calc'!AN125+'eq. coef.'!$C$333*'Amp-TB2 calc'!AP125+'eq. coef.'!$C$334*'Amp-TB2 calc'!AQ125+'eq. coef.'!$C$335*'Amp-TB2 calc'!AR125+'eq. coef.'!$C$336*'Amp-TB2 calc'!AS125))</f>
        <v xml:space="preserve"> </v>
      </c>
      <c r="BG125" s="282" t="str">
        <f t="shared" si="236"/>
        <v xml:space="preserve"> </v>
      </c>
      <c r="BH125" s="385" t="str">
        <f t="shared" si="263"/>
        <v xml:space="preserve"> </v>
      </c>
      <c r="BI125" s="385" t="str">
        <f t="shared" si="264"/>
        <v xml:space="preserve"> </v>
      </c>
      <c r="BJ125" s="281" t="str">
        <f t="shared" si="237"/>
        <v xml:space="preserve"> </v>
      </c>
      <c r="BK125" s="283" t="str">
        <f t="shared" si="285"/>
        <v xml:space="preserve"> </v>
      </c>
      <c r="BL125" s="281" t="str">
        <f t="shared" si="286"/>
        <v xml:space="preserve"> </v>
      </c>
      <c r="BM125" s="284" t="str">
        <f t="shared" si="238"/>
        <v xml:space="preserve"> </v>
      </c>
      <c r="BN125" s="285" t="str">
        <f>IF(SUM(I125:T125)&lt;90," ",'eq. coef.'!$C$360+'eq. coef.'!$C$361*'Amp-TB2 calc'!AJ125+'eq. coef.'!$C$362*'Amp-TB2 calc'!AK125+'eq. coef.'!$C$363*'Amp-TB2 calc'!AL125+'eq. coef.'!$C$364*'Amp-TB2 calc'!AN125+'eq. coef.'!$C$365*'Amp-TB2 calc'!AP125+'eq. coef.'!$C$366*'Amp-TB2 calc'!AQ125+'eq. coef.'!$C$367*'Amp-TB2 calc'!AR125+'eq. coef.'!$C$368*'Amp-TB2 calc'!AS125+'eq. coef.'!$C$369*LN(BQ125))</f>
        <v xml:space="preserve"> </v>
      </c>
      <c r="BO125" s="286" t="str">
        <f t="shared" si="287"/>
        <v xml:space="preserve"> </v>
      </c>
      <c r="BP125" s="333" t="str">
        <f t="shared" si="239"/>
        <v xml:space="preserve"> </v>
      </c>
      <c r="BQ125" s="287" t="str">
        <f t="shared" si="288"/>
        <v xml:space="preserve"> </v>
      </c>
      <c r="BR125" s="281" t="str">
        <f t="shared" si="240"/>
        <v xml:space="preserve"> </v>
      </c>
      <c r="BS125" s="283"/>
      <c r="BT125" s="283">
        <f t="shared" si="289"/>
        <v>0</v>
      </c>
      <c r="BU125" s="283">
        <f t="shared" si="290"/>
        <v>0</v>
      </c>
      <c r="BV125" s="281" t="str">
        <f t="shared" si="241"/>
        <v xml:space="preserve"> </v>
      </c>
      <c r="BW125" s="288"/>
      <c r="BX125" s="289" t="str">
        <f>IF(SUM(I125:T125)&lt;90," ",'eq. coef.'!$B$1128*'Amp-TB2 calc'!CH125+'eq. coef.'!$B$1129*'Amp-TB2 calc'!CL125+'eq. coef.'!$B$1130*'Amp-TB2 calc'!CM125+'eq. coef.'!$B$1131*'Amp-TB2 calc'!CO125+'eq. coef.'!$B$1132*'Amp-TB2 calc'!CP125+'eq. coef.'!$B$1133*'Amp-TB2 calc'!CQ125+'eq. coef.'!$B$1134*'Amp-TB2 calc'!CR125+'eq. coef.'!$B$1135*'Amp-TB2 calc'!CU125+'eq. coef.'!$B$1135*'Amp-TB2 calc'!CY125+'eq. coef.'!$B$1137*'Amp-TB2 calc'!CZ125)</f>
        <v xml:space="preserve"> </v>
      </c>
      <c r="BY125" s="290" t="str">
        <f t="shared" si="291"/>
        <v xml:space="preserve"> </v>
      </c>
      <c r="BZ125" s="291"/>
      <c r="CA125" s="290" t="str">
        <f t="shared" si="242"/>
        <v xml:space="preserve"> </v>
      </c>
      <c r="CB125" s="289" t="str">
        <f>IF(SUM(I125:T125)&lt;90," ",EXP('eq. coef.'!$C$396+'eq. coef.'!$C$397*'Amp-TB2 calc'!AJ125+'eq. coef.'!$C$398*'Amp-TB2 calc'!AK125+'eq. coef.'!$C$399*'Amp-TB2 calc'!AL125+'eq. coef.'!$C$400*'Amp-TB2 calc'!AN125+'eq. coef.'!$C$401*'Amp-TB2 calc'!AP125+'eq. coef.'!$C$402*'Amp-TB2 calc'!AQ125+'eq. coef.'!$C$403*'Amp-TB2 calc'!AR125+'eq. coef.'!$C$404*'Amp-TB2 calc'!AS125+'eq. coef.'!$C$405*LN('Amp-TB2 calc'!BQ125)))</f>
        <v xml:space="preserve"> </v>
      </c>
      <c r="CC125" s="283" t="str">
        <f t="shared" si="243"/>
        <v xml:space="preserve"> </v>
      </c>
      <c r="CD125" s="283"/>
      <c r="CE125" s="282" t="str">
        <f t="shared" si="244"/>
        <v xml:space="preserve"> </v>
      </c>
      <c r="CF125" s="282" t="str">
        <f t="shared" si="245"/>
        <v xml:space="preserve"> </v>
      </c>
      <c r="CG125" s="278" t="str">
        <f t="shared" si="292"/>
        <v xml:space="preserve"> </v>
      </c>
      <c r="CH125" s="278" t="str">
        <f t="shared" si="293"/>
        <v xml:space="preserve"> </v>
      </c>
      <c r="CI125" s="278" t="str">
        <f t="shared" si="246"/>
        <v xml:space="preserve"> </v>
      </c>
      <c r="CJ125" s="278" t="str">
        <f t="shared" si="247"/>
        <v xml:space="preserve"> </v>
      </c>
      <c r="CK125" s="278"/>
      <c r="CL125" s="278" t="str">
        <f t="shared" si="248"/>
        <v xml:space="preserve"> </v>
      </c>
      <c r="CM125" s="278" t="str">
        <f t="shared" si="249"/>
        <v xml:space="preserve"> </v>
      </c>
      <c r="CN125" s="278" t="str">
        <f t="shared" si="294"/>
        <v xml:space="preserve"> </v>
      </c>
      <c r="CO125" s="278" t="str">
        <f t="shared" si="250"/>
        <v xml:space="preserve"> </v>
      </c>
      <c r="CP125" s="278" t="str">
        <f t="shared" si="295"/>
        <v xml:space="preserve"> </v>
      </c>
      <c r="CQ125" s="278" t="str">
        <f t="shared" si="251"/>
        <v xml:space="preserve"> </v>
      </c>
      <c r="CR125" s="278" t="str">
        <f t="shared" si="296"/>
        <v xml:space="preserve"> </v>
      </c>
      <c r="CS125" s="278" t="str">
        <f t="shared" si="252"/>
        <v xml:space="preserve"> </v>
      </c>
      <c r="CT125" s="278"/>
      <c r="CU125" s="278" t="str">
        <f t="shared" si="297"/>
        <v xml:space="preserve"> </v>
      </c>
      <c r="CV125" s="278" t="str">
        <f t="shared" si="253"/>
        <v xml:space="preserve"> </v>
      </c>
      <c r="CW125" s="278" t="str">
        <f t="shared" si="254"/>
        <v xml:space="preserve"> </v>
      </c>
      <c r="CX125" s="278"/>
      <c r="CY125" s="278" t="str">
        <f t="shared" si="255"/>
        <v xml:space="preserve"> </v>
      </c>
      <c r="CZ125" s="278" t="str">
        <f t="shared" si="298"/>
        <v xml:space="preserve"> </v>
      </c>
      <c r="DA125" s="278" t="str">
        <f t="shared" si="256"/>
        <v xml:space="preserve"> </v>
      </c>
      <c r="DB125" s="278"/>
      <c r="DC125" s="278" t="str">
        <f t="shared" si="257"/>
        <v xml:space="preserve"> </v>
      </c>
      <c r="DD125" s="278" t="str">
        <f t="shared" si="299"/>
        <v xml:space="preserve"> </v>
      </c>
      <c r="DE125" s="278" t="str">
        <f t="shared" si="300"/>
        <v xml:space="preserve"> </v>
      </c>
      <c r="DF125" s="278" t="str">
        <f t="shared" si="258"/>
        <v xml:space="preserve"> </v>
      </c>
      <c r="DG125" s="283" t="str">
        <f t="shared" si="265"/>
        <v xml:space="preserve"> </v>
      </c>
      <c r="DH125" s="283"/>
      <c r="DI125" s="277" t="str">
        <f t="shared" si="259"/>
        <v xml:space="preserve"> </v>
      </c>
      <c r="DJ125" s="277" t="str">
        <f t="shared" si="260"/>
        <v xml:space="preserve"> </v>
      </c>
      <c r="DK125" s="277" t="str">
        <f t="shared" si="261"/>
        <v xml:space="preserve"> </v>
      </c>
      <c r="DL125" s="278" t="str">
        <f t="shared" si="262"/>
        <v xml:space="preserve"> </v>
      </c>
    </row>
    <row r="126" spans="9:116" x14ac:dyDescent="0.25">
      <c r="I126" s="234"/>
      <c r="J126" s="141"/>
      <c r="K126" s="141"/>
      <c r="L126" s="141"/>
      <c r="M126" s="141"/>
      <c r="N126" s="141"/>
      <c r="O126" s="141"/>
      <c r="P126" s="141"/>
      <c r="Q126" s="141"/>
      <c r="R126" s="141"/>
      <c r="S126" s="141"/>
      <c r="T126" s="141"/>
      <c r="U126" s="276" t="str">
        <f t="shared" si="266"/>
        <v xml:space="preserve"> </v>
      </c>
      <c r="V126" s="277" t="str">
        <f>IF(SUM(I126:T126)&lt;90," ",I126/stab.data!$U$7)</f>
        <v xml:space="preserve"> </v>
      </c>
      <c r="W126" s="277" t="str">
        <f>IF(SUM(I126:T126)&lt;90," ",J126/stab.data!$U$8)</f>
        <v xml:space="preserve"> </v>
      </c>
      <c r="X126" s="277" t="str">
        <f>IF(SUM(I126:T126)&lt;90," ",K126*2/stab.data!$U$9)</f>
        <v xml:space="preserve"> </v>
      </c>
      <c r="Y126" s="277" t="str">
        <f>IF(SUM(I126:T126)&lt;90," ",L126*2/stab.data!$U$10)</f>
        <v xml:space="preserve"> </v>
      </c>
      <c r="Z126" s="277" t="str">
        <f>IF(SUM(I126:T126)&lt;90," ",M126/stab.data!$U$11)</f>
        <v xml:space="preserve"> </v>
      </c>
      <c r="AA126" s="277" t="str">
        <f>IF(SUM(I126:T126)&lt;90," ",N126/stab.data!$U$12)</f>
        <v xml:space="preserve"> </v>
      </c>
      <c r="AB126" s="277" t="str">
        <f>IF(SUM(I126:T126)&lt;90," ",O126/stab.data!$U$13)</f>
        <v xml:space="preserve"> </v>
      </c>
      <c r="AC126" s="277" t="str">
        <f>IF(SUM(I126:T126)&lt;90," ",P126/stab.data!$U$14)</f>
        <v xml:space="preserve"> </v>
      </c>
      <c r="AD126" s="277" t="str">
        <f>IF(SUM(I126:T126)&lt;90," ",Q126*2/stab.data!$U$15)</f>
        <v xml:space="preserve"> </v>
      </c>
      <c r="AE126" s="277" t="str">
        <f>IF(SUM(I126:T126)&lt;90," ",R126*2/stab.data!$U$16)</f>
        <v xml:space="preserve"> </v>
      </c>
      <c r="AF126" s="277" t="str">
        <f>IF(SUM(I126:T126)&lt;90," ",S126/stab.data!$U$17)</f>
        <v xml:space="preserve"> </v>
      </c>
      <c r="AG126" s="277" t="str">
        <f>IF(SUM(I126:T126)&lt;90," ",T126/stab.data!$U$18)</f>
        <v xml:space="preserve"> </v>
      </c>
      <c r="AH126" s="277" t="str">
        <f t="shared" si="267"/>
        <v xml:space="preserve"> </v>
      </c>
      <c r="AI126" s="277" t="str">
        <f t="shared" si="268"/>
        <v xml:space="preserve"> </v>
      </c>
      <c r="AJ126" s="278" t="str">
        <f t="shared" si="269"/>
        <v xml:space="preserve"> </v>
      </c>
      <c r="AK126" s="278" t="str">
        <f t="shared" si="270"/>
        <v xml:space="preserve"> </v>
      </c>
      <c r="AL126" s="278" t="str">
        <f t="shared" si="271"/>
        <v xml:space="preserve"> </v>
      </c>
      <c r="AM126" s="278" t="str">
        <f t="shared" si="272"/>
        <v xml:space="preserve"> </v>
      </c>
      <c r="AN126" s="278" t="str">
        <f t="shared" si="273"/>
        <v xml:space="preserve"> </v>
      </c>
      <c r="AO126" s="278" t="str">
        <f t="shared" si="274"/>
        <v xml:space="preserve"> </v>
      </c>
      <c r="AP126" s="278" t="str">
        <f t="shared" si="275"/>
        <v xml:space="preserve"> </v>
      </c>
      <c r="AQ126" s="278" t="str">
        <f t="shared" si="276"/>
        <v xml:space="preserve"> </v>
      </c>
      <c r="AR126" s="278" t="str">
        <f t="shared" si="277"/>
        <v xml:space="preserve"> </v>
      </c>
      <c r="AS126" s="278" t="str">
        <f t="shared" si="278"/>
        <v xml:space="preserve"> </v>
      </c>
      <c r="AT126" s="278" t="str">
        <f t="shared" si="279"/>
        <v xml:space="preserve"> </v>
      </c>
      <c r="AU126" s="278" t="str">
        <f t="shared" si="280"/>
        <v xml:space="preserve"> </v>
      </c>
      <c r="AV126" s="277" t="str">
        <f t="shared" si="281"/>
        <v xml:space="preserve"> </v>
      </c>
      <c r="AW126" s="277" t="str">
        <f t="shared" si="282"/>
        <v xml:space="preserve"> </v>
      </c>
      <c r="AX126" s="277" t="str">
        <f>IF(SUM(I126:T126)&lt;90," ",CO126*AH126*stab.data!$U$20/13/2)</f>
        <v xml:space="preserve"> </v>
      </c>
      <c r="AY126" s="277" t="str">
        <f>IF(SUM(I126:T126)&lt;90," ",CQ126*AH126*stab.data!$U$11/13)</f>
        <v xml:space="preserve"> </v>
      </c>
      <c r="AZ126" s="277" t="str">
        <f t="shared" si="283"/>
        <v xml:space="preserve"> </v>
      </c>
      <c r="BA126" s="279" t="str">
        <f t="shared" si="284"/>
        <v xml:space="preserve"> </v>
      </c>
      <c r="BB126" s="280" t="str">
        <f>IF(SUM(I126:T126)&lt;90," ",EXP('eq. coef.'!$C$104+'eq. coef.'!$C$105*'Amp-TB2 calc'!AJ126+'eq. coef.'!$C$106*'Amp-TB2 calc'!AK126+'eq. coef.'!$C$107*'Amp-TB2 calc'!AL126+'eq. coef.'!$C$108*'Amp-TB2 calc'!AN126+'eq. coef.'!$C$109*'Amp-TB2 calc'!AP126+'eq. coef.'!$C$110*'Amp-TB2 calc'!AQ126+'eq. coef.'!$C$111*'Amp-TB2 calc'!AR126+'eq. coef.'!$C$112*'Amp-TB2 calc'!AS126))</f>
        <v xml:space="preserve"> </v>
      </c>
      <c r="BC126" s="281" t="str">
        <f>IF(SUM(I126:T126)&lt;90," ",EXP('eq. coef.'!$C$176+'eq. coef.'!$C$177*'Amp-TB2 calc'!AJ126+'eq. coef.'!$C$178*'Amp-TB2 calc'!AK126+'eq. coef.'!$C$179*'Amp-TB2 calc'!AL126+'eq. coef.'!$C$180*'Amp-TB2 calc'!AN126+'eq. coef.'!$C$181*'Amp-TB2 calc'!AP126+'eq. coef.'!$C$182*'Amp-TB2 calc'!AQ126+'eq. coef.'!$C$183*'Amp-TB2 calc'!AR126+'eq. coef.'!$C$184*'Amp-TB2 calc'!AS126))</f>
        <v xml:space="preserve"> </v>
      </c>
      <c r="BD126" s="281" t="str">
        <f>IF(SUM(I126:T126)&lt;90," ",('eq. coef.'!$C$234+'eq. coef.'!$C$235*'Amp-TB2 calc'!AJ126+'eq. coef.'!$C$236*'Amp-TB2 calc'!AK126+'eq. coef.'!$C$237*'Amp-TB2 calc'!AL126+'eq. coef.'!$C$238*'Amp-TB2 calc'!AN126+'eq. coef.'!$C$239*'Amp-TB2 calc'!AP126+'eq. coef.'!$C$240*'Amp-TB2 calc'!AQ126+'eq. coef.'!$C$241*'Amp-TB2 calc'!AR126+'eq. coef.'!$C$242*'Amp-TB2 calc'!AS126))</f>
        <v xml:space="preserve"> </v>
      </c>
      <c r="BE126" s="281" t="str">
        <f>IF(SUM(I126:T126)&lt;90," ",('eq. coef.'!$C$270+'eq. coef.'!$C$271*'Amp-TB2 calc'!AJ126+'eq. coef.'!$C$272*'Amp-TB2 calc'!AK126+'eq. coef.'!$C$273*'Amp-TB2 calc'!AL126+'eq. coef.'!$C$274*'Amp-TB2 calc'!AN126+'eq. coef.'!$C$275*'Amp-TB2 calc'!AP126+'eq. coef.'!$C$276*'Amp-TB2 calc'!AQ126+'eq. coef.'!$C$277*'Amp-TB2 calc'!AR126+'eq. coef.'!$C$278*'Amp-TB2 calc'!AS126))</f>
        <v xml:space="preserve"> </v>
      </c>
      <c r="BF126" s="281" t="str">
        <f>IF(SUM(I126:T126)&lt;90," ",EXP('eq. coef.'!$C$328+'eq. coef.'!$C$329*'Amp-TB2 calc'!AJ126+'eq. coef.'!$C$330*'Amp-TB2 calc'!AK126+'eq. coef.'!$C$331*'Amp-TB2 calc'!AL126+'eq. coef.'!$C$332*'Amp-TB2 calc'!AN126+'eq. coef.'!$C$333*'Amp-TB2 calc'!AP126+'eq. coef.'!$C$334*'Amp-TB2 calc'!AQ126+'eq. coef.'!$C$335*'Amp-TB2 calc'!AR126+'eq. coef.'!$C$336*'Amp-TB2 calc'!AS126))</f>
        <v xml:space="preserve"> </v>
      </c>
      <c r="BG126" s="282" t="str">
        <f t="shared" si="236"/>
        <v xml:space="preserve"> </v>
      </c>
      <c r="BH126" s="385" t="str">
        <f t="shared" si="263"/>
        <v xml:space="preserve"> </v>
      </c>
      <c r="BI126" s="385" t="str">
        <f t="shared" si="264"/>
        <v xml:space="preserve"> </v>
      </c>
      <c r="BJ126" s="281" t="str">
        <f t="shared" si="237"/>
        <v xml:space="preserve"> </v>
      </c>
      <c r="BK126" s="283" t="str">
        <f t="shared" si="285"/>
        <v xml:space="preserve"> </v>
      </c>
      <c r="BL126" s="281" t="str">
        <f t="shared" si="286"/>
        <v xml:space="preserve"> </v>
      </c>
      <c r="BM126" s="284" t="str">
        <f t="shared" si="238"/>
        <v xml:space="preserve"> </v>
      </c>
      <c r="BN126" s="285" t="str">
        <f>IF(SUM(I126:T126)&lt;90," ",'eq. coef.'!$C$360+'eq. coef.'!$C$361*'Amp-TB2 calc'!AJ126+'eq. coef.'!$C$362*'Amp-TB2 calc'!AK126+'eq. coef.'!$C$363*'Amp-TB2 calc'!AL126+'eq. coef.'!$C$364*'Amp-TB2 calc'!AN126+'eq. coef.'!$C$365*'Amp-TB2 calc'!AP126+'eq. coef.'!$C$366*'Amp-TB2 calc'!AQ126+'eq. coef.'!$C$367*'Amp-TB2 calc'!AR126+'eq. coef.'!$C$368*'Amp-TB2 calc'!AS126+'eq. coef.'!$C$369*LN(BQ126))</f>
        <v xml:space="preserve"> </v>
      </c>
      <c r="BO126" s="286" t="str">
        <f t="shared" si="287"/>
        <v xml:space="preserve"> </v>
      </c>
      <c r="BP126" s="333" t="str">
        <f t="shared" si="239"/>
        <v xml:space="preserve"> </v>
      </c>
      <c r="BQ126" s="287" t="str">
        <f t="shared" si="288"/>
        <v xml:space="preserve"> </v>
      </c>
      <c r="BR126" s="281" t="str">
        <f t="shared" si="240"/>
        <v xml:space="preserve"> </v>
      </c>
      <c r="BS126" s="283"/>
      <c r="BT126" s="283">
        <f t="shared" si="289"/>
        <v>0</v>
      </c>
      <c r="BU126" s="283">
        <f t="shared" si="290"/>
        <v>0</v>
      </c>
      <c r="BV126" s="281" t="str">
        <f t="shared" si="241"/>
        <v xml:space="preserve"> </v>
      </c>
      <c r="BW126" s="288"/>
      <c r="BX126" s="289" t="str">
        <f>IF(SUM(I126:T126)&lt;90," ",'eq. coef.'!$B$1128*'Amp-TB2 calc'!CH126+'eq. coef.'!$B$1129*'Amp-TB2 calc'!CL126+'eq. coef.'!$B$1130*'Amp-TB2 calc'!CM126+'eq. coef.'!$B$1131*'Amp-TB2 calc'!CO126+'eq. coef.'!$B$1132*'Amp-TB2 calc'!CP126+'eq. coef.'!$B$1133*'Amp-TB2 calc'!CQ126+'eq. coef.'!$B$1134*'Amp-TB2 calc'!CR126+'eq. coef.'!$B$1135*'Amp-TB2 calc'!CU126+'eq. coef.'!$B$1135*'Amp-TB2 calc'!CY126+'eq. coef.'!$B$1137*'Amp-TB2 calc'!CZ126)</f>
        <v xml:space="preserve"> </v>
      </c>
      <c r="BY126" s="290" t="str">
        <f t="shared" si="291"/>
        <v xml:space="preserve"> </v>
      </c>
      <c r="BZ126" s="291"/>
      <c r="CA126" s="290" t="str">
        <f t="shared" si="242"/>
        <v xml:space="preserve"> </v>
      </c>
      <c r="CB126" s="289" t="str">
        <f>IF(SUM(I126:T126)&lt;90," ",EXP('eq. coef.'!$C$396+'eq. coef.'!$C$397*'Amp-TB2 calc'!AJ126+'eq. coef.'!$C$398*'Amp-TB2 calc'!AK126+'eq. coef.'!$C$399*'Amp-TB2 calc'!AL126+'eq. coef.'!$C$400*'Amp-TB2 calc'!AN126+'eq. coef.'!$C$401*'Amp-TB2 calc'!AP126+'eq. coef.'!$C$402*'Amp-TB2 calc'!AQ126+'eq. coef.'!$C$403*'Amp-TB2 calc'!AR126+'eq. coef.'!$C$404*'Amp-TB2 calc'!AS126+'eq. coef.'!$C$405*LN('Amp-TB2 calc'!BQ126)))</f>
        <v xml:space="preserve"> </v>
      </c>
      <c r="CC126" s="283" t="str">
        <f t="shared" si="243"/>
        <v xml:space="preserve"> </v>
      </c>
      <c r="CD126" s="283"/>
      <c r="CE126" s="282" t="str">
        <f t="shared" si="244"/>
        <v xml:space="preserve"> </v>
      </c>
      <c r="CF126" s="282" t="str">
        <f t="shared" si="245"/>
        <v xml:space="preserve"> </v>
      </c>
      <c r="CG126" s="278" t="str">
        <f t="shared" si="292"/>
        <v xml:space="preserve"> </v>
      </c>
      <c r="CH126" s="278" t="str">
        <f t="shared" si="293"/>
        <v xml:space="preserve"> </v>
      </c>
      <c r="CI126" s="278" t="str">
        <f t="shared" si="246"/>
        <v xml:space="preserve"> </v>
      </c>
      <c r="CJ126" s="278" t="str">
        <f t="shared" si="247"/>
        <v xml:space="preserve"> </v>
      </c>
      <c r="CK126" s="278"/>
      <c r="CL126" s="278" t="str">
        <f t="shared" si="248"/>
        <v xml:space="preserve"> </v>
      </c>
      <c r="CM126" s="278" t="str">
        <f t="shared" si="249"/>
        <v xml:space="preserve"> </v>
      </c>
      <c r="CN126" s="278" t="str">
        <f t="shared" si="294"/>
        <v xml:space="preserve"> </v>
      </c>
      <c r="CO126" s="278" t="str">
        <f t="shared" si="250"/>
        <v xml:space="preserve"> </v>
      </c>
      <c r="CP126" s="278" t="str">
        <f t="shared" si="295"/>
        <v xml:space="preserve"> </v>
      </c>
      <c r="CQ126" s="278" t="str">
        <f t="shared" si="251"/>
        <v xml:space="preserve"> </v>
      </c>
      <c r="CR126" s="278" t="str">
        <f t="shared" si="296"/>
        <v xml:space="preserve"> </v>
      </c>
      <c r="CS126" s="278" t="str">
        <f t="shared" si="252"/>
        <v xml:space="preserve"> </v>
      </c>
      <c r="CT126" s="278"/>
      <c r="CU126" s="278" t="str">
        <f t="shared" si="297"/>
        <v xml:space="preserve"> </v>
      </c>
      <c r="CV126" s="278" t="str">
        <f t="shared" si="253"/>
        <v xml:space="preserve"> </v>
      </c>
      <c r="CW126" s="278" t="str">
        <f t="shared" si="254"/>
        <v xml:space="preserve"> </v>
      </c>
      <c r="CX126" s="278"/>
      <c r="CY126" s="278" t="str">
        <f t="shared" si="255"/>
        <v xml:space="preserve"> </v>
      </c>
      <c r="CZ126" s="278" t="str">
        <f t="shared" si="298"/>
        <v xml:space="preserve"> </v>
      </c>
      <c r="DA126" s="278" t="str">
        <f t="shared" si="256"/>
        <v xml:space="preserve"> </v>
      </c>
      <c r="DB126" s="278"/>
      <c r="DC126" s="278" t="str">
        <f t="shared" si="257"/>
        <v xml:space="preserve"> </v>
      </c>
      <c r="DD126" s="278" t="str">
        <f t="shared" si="299"/>
        <v xml:space="preserve"> </v>
      </c>
      <c r="DE126" s="278" t="str">
        <f t="shared" si="300"/>
        <v xml:space="preserve"> </v>
      </c>
      <c r="DF126" s="278" t="str">
        <f t="shared" si="258"/>
        <v xml:space="preserve"> </v>
      </c>
      <c r="DG126" s="283" t="str">
        <f t="shared" si="265"/>
        <v xml:space="preserve"> </v>
      </c>
      <c r="DH126" s="283"/>
      <c r="DI126" s="277" t="str">
        <f t="shared" si="259"/>
        <v xml:space="preserve"> </v>
      </c>
      <c r="DJ126" s="277" t="str">
        <f t="shared" si="260"/>
        <v xml:space="preserve"> </v>
      </c>
      <c r="DK126" s="277" t="str">
        <f t="shared" si="261"/>
        <v xml:space="preserve"> </v>
      </c>
      <c r="DL126" s="278" t="str">
        <f t="shared" si="262"/>
        <v xml:space="preserve"> </v>
      </c>
    </row>
    <row r="127" spans="9:116" x14ac:dyDescent="0.25">
      <c r="U127" s="276" t="str">
        <f t="shared" si="266"/>
        <v xml:space="preserve"> </v>
      </c>
      <c r="V127" s="277" t="str">
        <f>IF(SUM(I127:T127)&lt;90," ",I127/stab.data!$U$7)</f>
        <v xml:space="preserve"> </v>
      </c>
      <c r="W127" s="277" t="str">
        <f>IF(SUM(I127:T127)&lt;90," ",J127/stab.data!$U$8)</f>
        <v xml:space="preserve"> </v>
      </c>
      <c r="X127" s="277" t="str">
        <f>IF(SUM(I127:T127)&lt;90," ",K127*2/stab.data!$U$9)</f>
        <v xml:space="preserve"> </v>
      </c>
      <c r="Y127" s="277" t="str">
        <f>IF(SUM(I127:T127)&lt;90," ",L127*2/stab.data!$U$10)</f>
        <v xml:space="preserve"> </v>
      </c>
      <c r="Z127" s="277" t="str">
        <f>IF(SUM(I127:T127)&lt;90," ",M127/stab.data!$U$11)</f>
        <v xml:space="preserve"> </v>
      </c>
      <c r="AA127" s="277" t="str">
        <f>IF(SUM(I127:T127)&lt;90," ",N127/stab.data!$U$12)</f>
        <v xml:space="preserve"> </v>
      </c>
      <c r="AB127" s="277" t="str">
        <f>IF(SUM(I127:T127)&lt;90," ",O127/stab.data!$U$13)</f>
        <v xml:space="preserve"> </v>
      </c>
      <c r="AC127" s="277" t="str">
        <f>IF(SUM(I127:T127)&lt;90," ",P127/stab.data!$U$14)</f>
        <v xml:space="preserve"> </v>
      </c>
      <c r="AD127" s="277" t="str">
        <f>IF(SUM(I127:T127)&lt;90," ",Q127*2/stab.data!$U$15)</f>
        <v xml:space="preserve"> </v>
      </c>
      <c r="AE127" s="277" t="str">
        <f>IF(SUM(I127:T127)&lt;90," ",R127*2/stab.data!$U$16)</f>
        <v xml:space="preserve"> </v>
      </c>
      <c r="AF127" s="277" t="str">
        <f>IF(SUM(I127:T127)&lt;90," ",S127/stab.data!$U$17)</f>
        <v xml:space="preserve"> </v>
      </c>
      <c r="AG127" s="277" t="str">
        <f>IF(SUM(I127:T127)&lt;90," ",T127/stab.data!$U$18)</f>
        <v xml:space="preserve"> </v>
      </c>
      <c r="AH127" s="277" t="str">
        <f t="shared" si="267"/>
        <v xml:space="preserve"> </v>
      </c>
      <c r="AI127" s="277" t="str">
        <f t="shared" si="268"/>
        <v xml:space="preserve"> </v>
      </c>
      <c r="AJ127" s="278" t="str">
        <f t="shared" si="269"/>
        <v xml:space="preserve"> </v>
      </c>
      <c r="AK127" s="278" t="str">
        <f t="shared" si="270"/>
        <v xml:space="preserve"> </v>
      </c>
      <c r="AL127" s="278" t="str">
        <f t="shared" si="271"/>
        <v xml:space="preserve"> </v>
      </c>
      <c r="AM127" s="278" t="str">
        <f t="shared" si="272"/>
        <v xml:space="preserve"> </v>
      </c>
      <c r="AN127" s="278" t="str">
        <f t="shared" si="273"/>
        <v xml:space="preserve"> </v>
      </c>
      <c r="AO127" s="278" t="str">
        <f t="shared" si="274"/>
        <v xml:space="preserve"> </v>
      </c>
      <c r="AP127" s="278" t="str">
        <f t="shared" si="275"/>
        <v xml:space="preserve"> </v>
      </c>
      <c r="AQ127" s="278" t="str">
        <f t="shared" si="276"/>
        <v xml:space="preserve"> </v>
      </c>
      <c r="AR127" s="278" t="str">
        <f t="shared" si="277"/>
        <v xml:space="preserve"> </v>
      </c>
      <c r="AS127" s="278" t="str">
        <f t="shared" si="278"/>
        <v xml:space="preserve"> </v>
      </c>
      <c r="AT127" s="278" t="str">
        <f t="shared" si="279"/>
        <v xml:space="preserve"> </v>
      </c>
      <c r="AU127" s="278" t="str">
        <f t="shared" si="280"/>
        <v xml:space="preserve"> </v>
      </c>
      <c r="AV127" s="277" t="str">
        <f t="shared" si="281"/>
        <v xml:space="preserve"> </v>
      </c>
      <c r="AW127" s="277" t="str">
        <f t="shared" si="282"/>
        <v xml:space="preserve"> </v>
      </c>
      <c r="AX127" s="277" t="str">
        <f>IF(SUM(I127:T127)&lt;90," ",CO127*AH127*stab.data!$U$20/13/2)</f>
        <v xml:space="preserve"> </v>
      </c>
      <c r="AY127" s="277" t="str">
        <f>IF(SUM(I127:T127)&lt;90," ",CQ127*AH127*stab.data!$U$11/13)</f>
        <v xml:space="preserve"> </v>
      </c>
      <c r="AZ127" s="277" t="str">
        <f t="shared" si="283"/>
        <v xml:space="preserve"> </v>
      </c>
      <c r="BA127" s="279" t="str">
        <f t="shared" si="284"/>
        <v xml:space="preserve"> </v>
      </c>
      <c r="BB127" s="280" t="str">
        <f>IF(SUM(I127:T127)&lt;90," ",EXP('eq. coef.'!$C$104+'eq. coef.'!$C$105*'Amp-TB2 calc'!AJ127+'eq. coef.'!$C$106*'Amp-TB2 calc'!AK127+'eq. coef.'!$C$107*'Amp-TB2 calc'!AL127+'eq. coef.'!$C$108*'Amp-TB2 calc'!AN127+'eq. coef.'!$C$109*'Amp-TB2 calc'!AP127+'eq. coef.'!$C$110*'Amp-TB2 calc'!AQ127+'eq. coef.'!$C$111*'Amp-TB2 calc'!AR127+'eq. coef.'!$C$112*'Amp-TB2 calc'!AS127))</f>
        <v xml:space="preserve"> </v>
      </c>
      <c r="BC127" s="281" t="str">
        <f>IF(SUM(I127:T127)&lt;90," ",EXP('eq. coef.'!$C$176+'eq. coef.'!$C$177*'Amp-TB2 calc'!AJ127+'eq. coef.'!$C$178*'Amp-TB2 calc'!AK127+'eq. coef.'!$C$179*'Amp-TB2 calc'!AL127+'eq. coef.'!$C$180*'Amp-TB2 calc'!AN127+'eq. coef.'!$C$181*'Amp-TB2 calc'!AP127+'eq. coef.'!$C$182*'Amp-TB2 calc'!AQ127+'eq. coef.'!$C$183*'Amp-TB2 calc'!AR127+'eq. coef.'!$C$184*'Amp-TB2 calc'!AS127))</f>
        <v xml:space="preserve"> </v>
      </c>
      <c r="BD127" s="281" t="str">
        <f>IF(SUM(I127:T127)&lt;90," ",('eq. coef.'!$C$234+'eq. coef.'!$C$235*'Amp-TB2 calc'!AJ127+'eq. coef.'!$C$236*'Amp-TB2 calc'!AK127+'eq. coef.'!$C$237*'Amp-TB2 calc'!AL127+'eq. coef.'!$C$238*'Amp-TB2 calc'!AN127+'eq. coef.'!$C$239*'Amp-TB2 calc'!AP127+'eq. coef.'!$C$240*'Amp-TB2 calc'!AQ127+'eq. coef.'!$C$241*'Amp-TB2 calc'!AR127+'eq. coef.'!$C$242*'Amp-TB2 calc'!AS127))</f>
        <v xml:space="preserve"> </v>
      </c>
      <c r="BE127" s="281" t="str">
        <f>IF(SUM(I127:T127)&lt;90," ",('eq. coef.'!$C$270+'eq. coef.'!$C$271*'Amp-TB2 calc'!AJ127+'eq. coef.'!$C$272*'Amp-TB2 calc'!AK127+'eq. coef.'!$C$273*'Amp-TB2 calc'!AL127+'eq. coef.'!$C$274*'Amp-TB2 calc'!AN127+'eq. coef.'!$C$275*'Amp-TB2 calc'!AP127+'eq. coef.'!$C$276*'Amp-TB2 calc'!AQ127+'eq. coef.'!$C$277*'Amp-TB2 calc'!AR127+'eq. coef.'!$C$278*'Amp-TB2 calc'!AS127))</f>
        <v xml:space="preserve"> </v>
      </c>
      <c r="BF127" s="281" t="str">
        <f>IF(SUM(I127:T127)&lt;90," ",EXP('eq. coef.'!$C$328+'eq. coef.'!$C$329*'Amp-TB2 calc'!AJ127+'eq. coef.'!$C$330*'Amp-TB2 calc'!AK127+'eq. coef.'!$C$331*'Amp-TB2 calc'!AL127+'eq. coef.'!$C$332*'Amp-TB2 calc'!AN127+'eq. coef.'!$C$333*'Amp-TB2 calc'!AP127+'eq. coef.'!$C$334*'Amp-TB2 calc'!AQ127+'eq. coef.'!$C$335*'Amp-TB2 calc'!AR127+'eq. coef.'!$C$336*'Amp-TB2 calc'!AS127))</f>
        <v xml:space="preserve"> </v>
      </c>
      <c r="BG127" s="282" t="str">
        <f t="shared" si="236"/>
        <v xml:space="preserve"> </v>
      </c>
      <c r="BH127" s="385" t="str">
        <f t="shared" si="263"/>
        <v xml:space="preserve"> </v>
      </c>
      <c r="BI127" s="385" t="str">
        <f t="shared" si="264"/>
        <v xml:space="preserve"> </v>
      </c>
      <c r="BJ127" s="281" t="str">
        <f t="shared" si="237"/>
        <v xml:space="preserve"> </v>
      </c>
      <c r="BK127" s="283" t="str">
        <f t="shared" si="285"/>
        <v xml:space="preserve"> </v>
      </c>
      <c r="BL127" s="281" t="str">
        <f t="shared" si="286"/>
        <v xml:space="preserve"> </v>
      </c>
      <c r="BM127" s="284" t="str">
        <f t="shared" si="238"/>
        <v xml:space="preserve"> </v>
      </c>
      <c r="BN127" s="285" t="str">
        <f>IF(SUM(I127:T127)&lt;90," ",'eq. coef.'!$C$360+'eq. coef.'!$C$361*'Amp-TB2 calc'!AJ127+'eq. coef.'!$C$362*'Amp-TB2 calc'!AK127+'eq. coef.'!$C$363*'Amp-TB2 calc'!AL127+'eq. coef.'!$C$364*'Amp-TB2 calc'!AN127+'eq. coef.'!$C$365*'Amp-TB2 calc'!AP127+'eq. coef.'!$C$366*'Amp-TB2 calc'!AQ127+'eq. coef.'!$C$367*'Amp-TB2 calc'!AR127+'eq. coef.'!$C$368*'Amp-TB2 calc'!AS127+'eq. coef.'!$C$369*LN(BQ127))</f>
        <v xml:space="preserve"> </v>
      </c>
      <c r="BO127" s="286" t="str">
        <f t="shared" si="287"/>
        <v xml:space="preserve"> </v>
      </c>
      <c r="BP127" s="333" t="str">
        <f t="shared" si="239"/>
        <v xml:space="preserve"> </v>
      </c>
      <c r="BQ127" s="287" t="str">
        <f t="shared" si="288"/>
        <v xml:space="preserve"> </v>
      </c>
      <c r="BR127" s="281" t="str">
        <f t="shared" si="240"/>
        <v xml:space="preserve"> </v>
      </c>
      <c r="BS127" s="283"/>
      <c r="BT127" s="283">
        <f t="shared" si="289"/>
        <v>0</v>
      </c>
      <c r="BU127" s="283">
        <f t="shared" si="290"/>
        <v>0</v>
      </c>
      <c r="BV127" s="281" t="str">
        <f t="shared" si="241"/>
        <v xml:space="preserve"> </v>
      </c>
      <c r="BW127" s="288"/>
      <c r="BX127" s="289" t="str">
        <f>IF(SUM(I127:T127)&lt;90," ",'eq. coef.'!$B$1128*'Amp-TB2 calc'!CH127+'eq. coef.'!$B$1129*'Amp-TB2 calc'!CL127+'eq. coef.'!$B$1130*'Amp-TB2 calc'!CM127+'eq. coef.'!$B$1131*'Amp-TB2 calc'!CO127+'eq. coef.'!$B$1132*'Amp-TB2 calc'!CP127+'eq. coef.'!$B$1133*'Amp-TB2 calc'!CQ127+'eq. coef.'!$B$1134*'Amp-TB2 calc'!CR127+'eq. coef.'!$B$1135*'Amp-TB2 calc'!CU127+'eq. coef.'!$B$1135*'Amp-TB2 calc'!CY127+'eq. coef.'!$B$1137*'Amp-TB2 calc'!CZ127)</f>
        <v xml:space="preserve"> </v>
      </c>
      <c r="BY127" s="290" t="str">
        <f t="shared" si="291"/>
        <v xml:space="preserve"> </v>
      </c>
      <c r="BZ127" s="291"/>
      <c r="CA127" s="290" t="str">
        <f t="shared" si="242"/>
        <v xml:space="preserve"> </v>
      </c>
      <c r="CB127" s="289" t="str">
        <f>IF(SUM(I127:T127)&lt;90," ",EXP('eq. coef.'!$C$396+'eq. coef.'!$C$397*'Amp-TB2 calc'!AJ127+'eq. coef.'!$C$398*'Amp-TB2 calc'!AK127+'eq. coef.'!$C$399*'Amp-TB2 calc'!AL127+'eq. coef.'!$C$400*'Amp-TB2 calc'!AN127+'eq. coef.'!$C$401*'Amp-TB2 calc'!AP127+'eq. coef.'!$C$402*'Amp-TB2 calc'!AQ127+'eq. coef.'!$C$403*'Amp-TB2 calc'!AR127+'eq. coef.'!$C$404*'Amp-TB2 calc'!AS127+'eq. coef.'!$C$405*LN('Amp-TB2 calc'!BQ127)))</f>
        <v xml:space="preserve"> </v>
      </c>
      <c r="CC127" s="283" t="str">
        <f t="shared" si="243"/>
        <v xml:space="preserve"> </v>
      </c>
      <c r="CD127" s="283"/>
      <c r="CE127" s="282" t="str">
        <f t="shared" si="244"/>
        <v xml:space="preserve"> </v>
      </c>
      <c r="CF127" s="282" t="str">
        <f t="shared" si="245"/>
        <v xml:space="preserve"> </v>
      </c>
      <c r="CG127" s="278" t="str">
        <f t="shared" si="292"/>
        <v xml:space="preserve"> </v>
      </c>
      <c r="CH127" s="278" t="str">
        <f t="shared" si="293"/>
        <v xml:space="preserve"> </v>
      </c>
      <c r="CI127" s="278" t="str">
        <f t="shared" si="246"/>
        <v xml:space="preserve"> </v>
      </c>
      <c r="CJ127" s="278" t="str">
        <f t="shared" si="247"/>
        <v xml:space="preserve"> </v>
      </c>
      <c r="CK127" s="278"/>
      <c r="CL127" s="278" t="str">
        <f t="shared" si="248"/>
        <v xml:space="preserve"> </v>
      </c>
      <c r="CM127" s="278" t="str">
        <f t="shared" si="249"/>
        <v xml:space="preserve"> </v>
      </c>
      <c r="CN127" s="278" t="str">
        <f t="shared" si="294"/>
        <v xml:space="preserve"> </v>
      </c>
      <c r="CO127" s="278" t="str">
        <f t="shared" si="250"/>
        <v xml:space="preserve"> </v>
      </c>
      <c r="CP127" s="278" t="str">
        <f t="shared" si="295"/>
        <v xml:space="preserve"> </v>
      </c>
      <c r="CQ127" s="278" t="str">
        <f t="shared" si="251"/>
        <v xml:space="preserve"> </v>
      </c>
      <c r="CR127" s="278" t="str">
        <f t="shared" si="296"/>
        <v xml:space="preserve"> </v>
      </c>
      <c r="CS127" s="278" t="str">
        <f t="shared" si="252"/>
        <v xml:space="preserve"> </v>
      </c>
      <c r="CT127" s="278"/>
      <c r="CU127" s="278" t="str">
        <f t="shared" si="297"/>
        <v xml:space="preserve"> </v>
      </c>
      <c r="CV127" s="278" t="str">
        <f t="shared" si="253"/>
        <v xml:space="preserve"> </v>
      </c>
      <c r="CW127" s="278" t="str">
        <f t="shared" si="254"/>
        <v xml:space="preserve"> </v>
      </c>
      <c r="CX127" s="278"/>
      <c r="CY127" s="278" t="str">
        <f t="shared" si="255"/>
        <v xml:space="preserve"> </v>
      </c>
      <c r="CZ127" s="278" t="str">
        <f t="shared" si="298"/>
        <v xml:space="preserve"> </v>
      </c>
      <c r="DA127" s="278" t="str">
        <f t="shared" si="256"/>
        <v xml:space="preserve"> </v>
      </c>
      <c r="DB127" s="278"/>
      <c r="DC127" s="278" t="str">
        <f t="shared" si="257"/>
        <v xml:space="preserve"> </v>
      </c>
      <c r="DD127" s="278" t="str">
        <f t="shared" si="299"/>
        <v xml:space="preserve"> </v>
      </c>
      <c r="DE127" s="278" t="str">
        <f t="shared" si="300"/>
        <v xml:space="preserve"> </v>
      </c>
      <c r="DF127" s="278" t="str">
        <f t="shared" si="258"/>
        <v xml:space="preserve"> </v>
      </c>
      <c r="DG127" s="283" t="str">
        <f t="shared" si="265"/>
        <v xml:space="preserve"> </v>
      </c>
      <c r="DH127" s="283"/>
      <c r="DI127" s="277" t="str">
        <f t="shared" si="259"/>
        <v xml:space="preserve"> </v>
      </c>
      <c r="DJ127" s="277" t="str">
        <f t="shared" si="260"/>
        <v xml:space="preserve"> </v>
      </c>
      <c r="DK127" s="277" t="str">
        <f t="shared" si="261"/>
        <v xml:space="preserve"> </v>
      </c>
      <c r="DL127" s="278" t="str">
        <f t="shared" si="262"/>
        <v xml:space="preserve"> </v>
      </c>
    </row>
    <row r="128" spans="9:116" x14ac:dyDescent="0.25">
      <c r="U128" s="276" t="str">
        <f t="shared" si="266"/>
        <v xml:space="preserve"> </v>
      </c>
      <c r="V128" s="277" t="str">
        <f>IF(SUM(I128:T128)&lt;90," ",I128/stab.data!$U$7)</f>
        <v xml:space="preserve"> </v>
      </c>
      <c r="W128" s="277" t="str">
        <f>IF(SUM(I128:T128)&lt;90," ",J128/stab.data!$U$8)</f>
        <v xml:space="preserve"> </v>
      </c>
      <c r="X128" s="277" t="str">
        <f>IF(SUM(I128:T128)&lt;90," ",K128*2/stab.data!$U$9)</f>
        <v xml:space="preserve"> </v>
      </c>
      <c r="Y128" s="277" t="str">
        <f>IF(SUM(I128:T128)&lt;90," ",L128*2/stab.data!$U$10)</f>
        <v xml:space="preserve"> </v>
      </c>
      <c r="Z128" s="277" t="str">
        <f>IF(SUM(I128:T128)&lt;90," ",M128/stab.data!$U$11)</f>
        <v xml:space="preserve"> </v>
      </c>
      <c r="AA128" s="277" t="str">
        <f>IF(SUM(I128:T128)&lt;90," ",N128/stab.data!$U$12)</f>
        <v xml:space="preserve"> </v>
      </c>
      <c r="AB128" s="277" t="str">
        <f>IF(SUM(I128:T128)&lt;90," ",O128/stab.data!$U$13)</f>
        <v xml:space="preserve"> </v>
      </c>
      <c r="AC128" s="277" t="str">
        <f>IF(SUM(I128:T128)&lt;90," ",P128/stab.data!$U$14)</f>
        <v xml:space="preserve"> </v>
      </c>
      <c r="AD128" s="277" t="str">
        <f>IF(SUM(I128:T128)&lt;90," ",Q128*2/stab.data!$U$15)</f>
        <v xml:space="preserve"> </v>
      </c>
      <c r="AE128" s="277" t="str">
        <f>IF(SUM(I128:T128)&lt;90," ",R128*2/stab.data!$U$16)</f>
        <v xml:space="preserve"> </v>
      </c>
      <c r="AF128" s="277" t="str">
        <f>IF(SUM(I128:T128)&lt;90," ",S128/stab.data!$U$17)</f>
        <v xml:space="preserve"> </v>
      </c>
      <c r="AG128" s="277" t="str">
        <f>IF(SUM(I128:T128)&lt;90," ",T128/stab.data!$U$18)</f>
        <v xml:space="preserve"> </v>
      </c>
      <c r="AH128" s="277" t="str">
        <f t="shared" si="267"/>
        <v xml:space="preserve"> </v>
      </c>
      <c r="AI128" s="277" t="str">
        <f t="shared" si="268"/>
        <v xml:space="preserve"> </v>
      </c>
      <c r="AJ128" s="278" t="str">
        <f t="shared" si="269"/>
        <v xml:space="preserve"> </v>
      </c>
      <c r="AK128" s="278" t="str">
        <f t="shared" si="270"/>
        <v xml:space="preserve"> </v>
      </c>
      <c r="AL128" s="278" t="str">
        <f t="shared" si="271"/>
        <v xml:space="preserve"> </v>
      </c>
      <c r="AM128" s="278" t="str">
        <f t="shared" si="272"/>
        <v xml:space="preserve"> </v>
      </c>
      <c r="AN128" s="278" t="str">
        <f t="shared" si="273"/>
        <v xml:space="preserve"> </v>
      </c>
      <c r="AO128" s="278" t="str">
        <f t="shared" si="274"/>
        <v xml:space="preserve"> </v>
      </c>
      <c r="AP128" s="278" t="str">
        <f t="shared" si="275"/>
        <v xml:space="preserve"> </v>
      </c>
      <c r="AQ128" s="278" t="str">
        <f t="shared" si="276"/>
        <v xml:space="preserve"> </v>
      </c>
      <c r="AR128" s="278" t="str">
        <f t="shared" si="277"/>
        <v xml:space="preserve"> </v>
      </c>
      <c r="AS128" s="278" t="str">
        <f t="shared" si="278"/>
        <v xml:space="preserve"> </v>
      </c>
      <c r="AT128" s="278" t="str">
        <f t="shared" si="279"/>
        <v xml:space="preserve"> </v>
      </c>
      <c r="AU128" s="278" t="str">
        <f t="shared" si="280"/>
        <v xml:space="preserve"> </v>
      </c>
      <c r="AV128" s="277" t="str">
        <f t="shared" si="281"/>
        <v xml:space="preserve"> </v>
      </c>
      <c r="AW128" s="277" t="str">
        <f t="shared" si="282"/>
        <v xml:space="preserve"> </v>
      </c>
      <c r="AX128" s="277" t="str">
        <f>IF(SUM(I128:T128)&lt;90," ",CO128*AH128*stab.data!$U$20/13/2)</f>
        <v xml:space="preserve"> </v>
      </c>
      <c r="AY128" s="277" t="str">
        <f>IF(SUM(I128:T128)&lt;90," ",CQ128*AH128*stab.data!$U$11/13)</f>
        <v xml:space="preserve"> </v>
      </c>
      <c r="AZ128" s="277" t="str">
        <f t="shared" si="283"/>
        <v xml:space="preserve"> </v>
      </c>
      <c r="BA128" s="279" t="str">
        <f t="shared" si="284"/>
        <v xml:space="preserve"> </v>
      </c>
      <c r="BB128" s="280" t="str">
        <f>IF(SUM(I128:T128)&lt;90," ",EXP('eq. coef.'!$C$104+'eq. coef.'!$C$105*'Amp-TB2 calc'!AJ128+'eq. coef.'!$C$106*'Amp-TB2 calc'!AK128+'eq. coef.'!$C$107*'Amp-TB2 calc'!AL128+'eq. coef.'!$C$108*'Amp-TB2 calc'!AN128+'eq. coef.'!$C$109*'Amp-TB2 calc'!AP128+'eq. coef.'!$C$110*'Amp-TB2 calc'!AQ128+'eq. coef.'!$C$111*'Amp-TB2 calc'!AR128+'eq. coef.'!$C$112*'Amp-TB2 calc'!AS128))</f>
        <v xml:space="preserve"> </v>
      </c>
      <c r="BC128" s="281" t="str">
        <f>IF(SUM(I128:T128)&lt;90," ",EXP('eq. coef.'!$C$176+'eq. coef.'!$C$177*'Amp-TB2 calc'!AJ128+'eq. coef.'!$C$178*'Amp-TB2 calc'!AK128+'eq. coef.'!$C$179*'Amp-TB2 calc'!AL128+'eq. coef.'!$C$180*'Amp-TB2 calc'!AN128+'eq. coef.'!$C$181*'Amp-TB2 calc'!AP128+'eq. coef.'!$C$182*'Amp-TB2 calc'!AQ128+'eq. coef.'!$C$183*'Amp-TB2 calc'!AR128+'eq. coef.'!$C$184*'Amp-TB2 calc'!AS128))</f>
        <v xml:space="preserve"> </v>
      </c>
      <c r="BD128" s="281" t="str">
        <f>IF(SUM(I128:T128)&lt;90," ",('eq. coef.'!$C$234+'eq. coef.'!$C$235*'Amp-TB2 calc'!AJ128+'eq. coef.'!$C$236*'Amp-TB2 calc'!AK128+'eq. coef.'!$C$237*'Amp-TB2 calc'!AL128+'eq. coef.'!$C$238*'Amp-TB2 calc'!AN128+'eq. coef.'!$C$239*'Amp-TB2 calc'!AP128+'eq. coef.'!$C$240*'Amp-TB2 calc'!AQ128+'eq. coef.'!$C$241*'Amp-TB2 calc'!AR128+'eq. coef.'!$C$242*'Amp-TB2 calc'!AS128))</f>
        <v xml:space="preserve"> </v>
      </c>
      <c r="BE128" s="281" t="str">
        <f>IF(SUM(I128:T128)&lt;90," ",('eq. coef.'!$C$270+'eq. coef.'!$C$271*'Amp-TB2 calc'!AJ128+'eq. coef.'!$C$272*'Amp-TB2 calc'!AK128+'eq. coef.'!$C$273*'Amp-TB2 calc'!AL128+'eq. coef.'!$C$274*'Amp-TB2 calc'!AN128+'eq. coef.'!$C$275*'Amp-TB2 calc'!AP128+'eq. coef.'!$C$276*'Amp-TB2 calc'!AQ128+'eq. coef.'!$C$277*'Amp-TB2 calc'!AR128+'eq. coef.'!$C$278*'Amp-TB2 calc'!AS128))</f>
        <v xml:space="preserve"> </v>
      </c>
      <c r="BF128" s="281" t="str">
        <f>IF(SUM(I128:T128)&lt;90," ",EXP('eq. coef.'!$C$328+'eq. coef.'!$C$329*'Amp-TB2 calc'!AJ128+'eq. coef.'!$C$330*'Amp-TB2 calc'!AK128+'eq. coef.'!$C$331*'Amp-TB2 calc'!AL128+'eq. coef.'!$C$332*'Amp-TB2 calc'!AN128+'eq. coef.'!$C$333*'Amp-TB2 calc'!AP128+'eq. coef.'!$C$334*'Amp-TB2 calc'!AQ128+'eq. coef.'!$C$335*'Amp-TB2 calc'!AR128+'eq. coef.'!$C$336*'Amp-TB2 calc'!AS128))</f>
        <v xml:space="preserve"> </v>
      </c>
      <c r="BG128" s="282" t="str">
        <f t="shared" si="236"/>
        <v xml:space="preserve"> </v>
      </c>
      <c r="BH128" s="385" t="str">
        <f t="shared" si="263"/>
        <v xml:space="preserve"> </v>
      </c>
      <c r="BI128" s="385" t="str">
        <f t="shared" si="264"/>
        <v xml:space="preserve"> </v>
      </c>
      <c r="BJ128" s="281" t="str">
        <f t="shared" si="237"/>
        <v xml:space="preserve"> </v>
      </c>
      <c r="BK128" s="283" t="str">
        <f t="shared" si="285"/>
        <v xml:space="preserve"> </v>
      </c>
      <c r="BL128" s="281" t="str">
        <f t="shared" si="286"/>
        <v xml:space="preserve"> </v>
      </c>
      <c r="BM128" s="284" t="str">
        <f t="shared" si="238"/>
        <v xml:space="preserve"> </v>
      </c>
      <c r="BN128" s="285" t="str">
        <f>IF(SUM(I128:T128)&lt;90," ",'eq. coef.'!$C$360+'eq. coef.'!$C$361*'Amp-TB2 calc'!AJ128+'eq. coef.'!$C$362*'Amp-TB2 calc'!AK128+'eq. coef.'!$C$363*'Amp-TB2 calc'!AL128+'eq. coef.'!$C$364*'Amp-TB2 calc'!AN128+'eq. coef.'!$C$365*'Amp-TB2 calc'!AP128+'eq. coef.'!$C$366*'Amp-TB2 calc'!AQ128+'eq. coef.'!$C$367*'Amp-TB2 calc'!AR128+'eq. coef.'!$C$368*'Amp-TB2 calc'!AS128+'eq. coef.'!$C$369*LN(BQ128))</f>
        <v xml:space="preserve"> </v>
      </c>
      <c r="BO128" s="286" t="str">
        <f t="shared" si="287"/>
        <v xml:space="preserve"> </v>
      </c>
      <c r="BP128" s="333" t="str">
        <f t="shared" si="239"/>
        <v xml:space="preserve"> </v>
      </c>
      <c r="BQ128" s="287" t="str">
        <f t="shared" si="288"/>
        <v xml:space="preserve"> </v>
      </c>
      <c r="BR128" s="281" t="str">
        <f t="shared" si="240"/>
        <v xml:space="preserve"> </v>
      </c>
      <c r="BS128" s="283"/>
      <c r="BT128" s="283">
        <f t="shared" si="289"/>
        <v>0</v>
      </c>
      <c r="BU128" s="283">
        <f t="shared" si="290"/>
        <v>0</v>
      </c>
      <c r="BV128" s="281" t="str">
        <f t="shared" si="241"/>
        <v xml:space="preserve"> </v>
      </c>
      <c r="BW128" s="288"/>
      <c r="BX128" s="289" t="str">
        <f>IF(SUM(I128:T128)&lt;90," ",'eq. coef.'!$B$1128*'Amp-TB2 calc'!CH128+'eq. coef.'!$B$1129*'Amp-TB2 calc'!CL128+'eq. coef.'!$B$1130*'Amp-TB2 calc'!CM128+'eq. coef.'!$B$1131*'Amp-TB2 calc'!CO128+'eq. coef.'!$B$1132*'Amp-TB2 calc'!CP128+'eq. coef.'!$B$1133*'Amp-TB2 calc'!CQ128+'eq. coef.'!$B$1134*'Amp-TB2 calc'!CR128+'eq. coef.'!$B$1135*'Amp-TB2 calc'!CU128+'eq. coef.'!$B$1135*'Amp-TB2 calc'!CY128+'eq. coef.'!$B$1137*'Amp-TB2 calc'!CZ128)</f>
        <v xml:space="preserve"> </v>
      </c>
      <c r="BY128" s="290" t="str">
        <f t="shared" si="291"/>
        <v xml:space="preserve"> </v>
      </c>
      <c r="BZ128" s="291"/>
      <c r="CA128" s="290" t="str">
        <f t="shared" si="242"/>
        <v xml:space="preserve"> </v>
      </c>
      <c r="CB128" s="289" t="str">
        <f>IF(SUM(I128:T128)&lt;90," ",EXP('eq. coef.'!$C$396+'eq. coef.'!$C$397*'Amp-TB2 calc'!AJ128+'eq. coef.'!$C$398*'Amp-TB2 calc'!AK128+'eq. coef.'!$C$399*'Amp-TB2 calc'!AL128+'eq. coef.'!$C$400*'Amp-TB2 calc'!AN128+'eq. coef.'!$C$401*'Amp-TB2 calc'!AP128+'eq. coef.'!$C$402*'Amp-TB2 calc'!AQ128+'eq. coef.'!$C$403*'Amp-TB2 calc'!AR128+'eq. coef.'!$C$404*'Amp-TB2 calc'!AS128+'eq. coef.'!$C$405*LN('Amp-TB2 calc'!BQ128)))</f>
        <v xml:space="preserve"> </v>
      </c>
      <c r="CC128" s="283" t="str">
        <f t="shared" si="243"/>
        <v xml:space="preserve"> </v>
      </c>
      <c r="CD128" s="283"/>
      <c r="CE128" s="282" t="str">
        <f t="shared" si="244"/>
        <v xml:space="preserve"> </v>
      </c>
      <c r="CF128" s="282" t="str">
        <f t="shared" si="245"/>
        <v xml:space="preserve"> </v>
      </c>
      <c r="CG128" s="278" t="str">
        <f t="shared" si="292"/>
        <v xml:space="preserve"> </v>
      </c>
      <c r="CH128" s="278" t="str">
        <f t="shared" si="293"/>
        <v xml:space="preserve"> </v>
      </c>
      <c r="CI128" s="278" t="str">
        <f t="shared" si="246"/>
        <v xml:space="preserve"> </v>
      </c>
      <c r="CJ128" s="278" t="str">
        <f t="shared" si="247"/>
        <v xml:space="preserve"> </v>
      </c>
      <c r="CK128" s="278"/>
      <c r="CL128" s="278" t="str">
        <f t="shared" si="248"/>
        <v xml:space="preserve"> </v>
      </c>
      <c r="CM128" s="278" t="str">
        <f t="shared" si="249"/>
        <v xml:space="preserve"> </v>
      </c>
      <c r="CN128" s="278" t="str">
        <f t="shared" si="294"/>
        <v xml:space="preserve"> </v>
      </c>
      <c r="CO128" s="278" t="str">
        <f t="shared" si="250"/>
        <v xml:space="preserve"> </v>
      </c>
      <c r="CP128" s="278" t="str">
        <f t="shared" si="295"/>
        <v xml:space="preserve"> </v>
      </c>
      <c r="CQ128" s="278" t="str">
        <f t="shared" si="251"/>
        <v xml:space="preserve"> </v>
      </c>
      <c r="CR128" s="278" t="str">
        <f t="shared" si="296"/>
        <v xml:space="preserve"> </v>
      </c>
      <c r="CS128" s="278" t="str">
        <f t="shared" si="252"/>
        <v xml:space="preserve"> </v>
      </c>
      <c r="CT128" s="278"/>
      <c r="CU128" s="278" t="str">
        <f t="shared" si="297"/>
        <v xml:space="preserve"> </v>
      </c>
      <c r="CV128" s="278" t="str">
        <f t="shared" si="253"/>
        <v xml:space="preserve"> </v>
      </c>
      <c r="CW128" s="278" t="str">
        <f t="shared" si="254"/>
        <v xml:space="preserve"> </v>
      </c>
      <c r="CX128" s="278"/>
      <c r="CY128" s="278" t="str">
        <f t="shared" si="255"/>
        <v xml:space="preserve"> </v>
      </c>
      <c r="CZ128" s="278" t="str">
        <f t="shared" si="298"/>
        <v xml:space="preserve"> </v>
      </c>
      <c r="DA128" s="278" t="str">
        <f t="shared" si="256"/>
        <v xml:space="preserve"> </v>
      </c>
      <c r="DB128" s="278"/>
      <c r="DC128" s="278" t="str">
        <f t="shared" si="257"/>
        <v xml:space="preserve"> </v>
      </c>
      <c r="DD128" s="278" t="str">
        <f t="shared" si="299"/>
        <v xml:space="preserve"> </v>
      </c>
      <c r="DE128" s="278" t="str">
        <f t="shared" si="300"/>
        <v xml:space="preserve"> </v>
      </c>
      <c r="DF128" s="278" t="str">
        <f t="shared" si="258"/>
        <v xml:space="preserve"> </v>
      </c>
      <c r="DG128" s="283" t="str">
        <f t="shared" si="265"/>
        <v xml:space="preserve"> </v>
      </c>
      <c r="DH128" s="283"/>
      <c r="DI128" s="277" t="str">
        <f t="shared" si="259"/>
        <v xml:space="preserve"> </v>
      </c>
      <c r="DJ128" s="277" t="str">
        <f t="shared" si="260"/>
        <v xml:space="preserve"> </v>
      </c>
      <c r="DK128" s="277" t="str">
        <f t="shared" si="261"/>
        <v xml:space="preserve"> </v>
      </c>
      <c r="DL128" s="278" t="str">
        <f t="shared" si="262"/>
        <v xml:space="preserve"> </v>
      </c>
    </row>
    <row r="129" spans="21:116" x14ac:dyDescent="0.25">
      <c r="U129" s="276" t="str">
        <f t="shared" si="266"/>
        <v xml:space="preserve"> </v>
      </c>
      <c r="V129" s="277" t="str">
        <f>IF(SUM(I129:T129)&lt;90," ",I129/stab.data!$U$7)</f>
        <v xml:space="preserve"> </v>
      </c>
      <c r="W129" s="277" t="str">
        <f>IF(SUM(I129:T129)&lt;90," ",J129/stab.data!$U$8)</f>
        <v xml:space="preserve"> </v>
      </c>
      <c r="X129" s="277" t="str">
        <f>IF(SUM(I129:T129)&lt;90," ",K129*2/stab.data!$U$9)</f>
        <v xml:space="preserve"> </v>
      </c>
      <c r="Y129" s="277" t="str">
        <f>IF(SUM(I129:T129)&lt;90," ",L129*2/stab.data!$U$10)</f>
        <v xml:space="preserve"> </v>
      </c>
      <c r="Z129" s="277" t="str">
        <f>IF(SUM(I129:T129)&lt;90," ",M129/stab.data!$U$11)</f>
        <v xml:space="preserve"> </v>
      </c>
      <c r="AA129" s="277" t="str">
        <f>IF(SUM(I129:T129)&lt;90," ",N129/stab.data!$U$12)</f>
        <v xml:space="preserve"> </v>
      </c>
      <c r="AB129" s="277" t="str">
        <f>IF(SUM(I129:T129)&lt;90," ",O129/stab.data!$U$13)</f>
        <v xml:space="preserve"> </v>
      </c>
      <c r="AC129" s="277" t="str">
        <f>IF(SUM(I129:T129)&lt;90," ",P129/stab.data!$U$14)</f>
        <v xml:space="preserve"> </v>
      </c>
      <c r="AD129" s="277" t="str">
        <f>IF(SUM(I129:T129)&lt;90," ",Q129*2/stab.data!$U$15)</f>
        <v xml:space="preserve"> </v>
      </c>
      <c r="AE129" s="277" t="str">
        <f>IF(SUM(I129:T129)&lt;90," ",R129*2/stab.data!$U$16)</f>
        <v xml:space="preserve"> </v>
      </c>
      <c r="AF129" s="277" t="str">
        <f>IF(SUM(I129:T129)&lt;90," ",S129/stab.data!$U$17)</f>
        <v xml:space="preserve"> </v>
      </c>
      <c r="AG129" s="277" t="str">
        <f>IF(SUM(I129:T129)&lt;90," ",T129/stab.data!$U$18)</f>
        <v xml:space="preserve"> </v>
      </c>
      <c r="AH129" s="277" t="str">
        <f t="shared" si="267"/>
        <v xml:space="preserve"> </v>
      </c>
      <c r="AI129" s="277" t="str">
        <f t="shared" si="268"/>
        <v xml:space="preserve"> </v>
      </c>
      <c r="AJ129" s="278" t="str">
        <f t="shared" si="269"/>
        <v xml:space="preserve"> </v>
      </c>
      <c r="AK129" s="278" t="str">
        <f t="shared" si="270"/>
        <v xml:space="preserve"> </v>
      </c>
      <c r="AL129" s="278" t="str">
        <f t="shared" si="271"/>
        <v xml:space="preserve"> </v>
      </c>
      <c r="AM129" s="278" t="str">
        <f t="shared" si="272"/>
        <v xml:space="preserve"> </v>
      </c>
      <c r="AN129" s="278" t="str">
        <f t="shared" si="273"/>
        <v xml:space="preserve"> </v>
      </c>
      <c r="AO129" s="278" t="str">
        <f t="shared" si="274"/>
        <v xml:space="preserve"> </v>
      </c>
      <c r="AP129" s="278" t="str">
        <f t="shared" si="275"/>
        <v xml:space="preserve"> </v>
      </c>
      <c r="AQ129" s="278" t="str">
        <f t="shared" si="276"/>
        <v xml:space="preserve"> </v>
      </c>
      <c r="AR129" s="278" t="str">
        <f t="shared" si="277"/>
        <v xml:space="preserve"> </v>
      </c>
      <c r="AS129" s="278" t="str">
        <f t="shared" si="278"/>
        <v xml:space="preserve"> </v>
      </c>
      <c r="AT129" s="278" t="str">
        <f t="shared" si="279"/>
        <v xml:space="preserve"> </v>
      </c>
      <c r="AU129" s="278" t="str">
        <f t="shared" si="280"/>
        <v xml:space="preserve"> </v>
      </c>
      <c r="AV129" s="277" t="str">
        <f t="shared" si="281"/>
        <v xml:space="preserve"> </v>
      </c>
      <c r="AW129" s="277" t="str">
        <f t="shared" si="282"/>
        <v xml:space="preserve"> </v>
      </c>
      <c r="AX129" s="277" t="str">
        <f>IF(SUM(I129:T129)&lt;90," ",CO129*AH129*stab.data!$U$20/13/2)</f>
        <v xml:space="preserve"> </v>
      </c>
      <c r="AY129" s="277" t="str">
        <f>IF(SUM(I129:T129)&lt;90," ",CQ129*AH129*stab.data!$U$11/13)</f>
        <v xml:space="preserve"> </v>
      </c>
      <c r="AZ129" s="277" t="str">
        <f t="shared" si="283"/>
        <v xml:space="preserve"> </v>
      </c>
      <c r="BA129" s="279" t="str">
        <f t="shared" si="284"/>
        <v xml:space="preserve"> </v>
      </c>
      <c r="BB129" s="280" t="str">
        <f>IF(SUM(I129:T129)&lt;90," ",EXP('eq. coef.'!$C$104+'eq. coef.'!$C$105*'Amp-TB2 calc'!AJ129+'eq. coef.'!$C$106*'Amp-TB2 calc'!AK129+'eq. coef.'!$C$107*'Amp-TB2 calc'!AL129+'eq. coef.'!$C$108*'Amp-TB2 calc'!AN129+'eq. coef.'!$C$109*'Amp-TB2 calc'!AP129+'eq. coef.'!$C$110*'Amp-TB2 calc'!AQ129+'eq. coef.'!$C$111*'Amp-TB2 calc'!AR129+'eq. coef.'!$C$112*'Amp-TB2 calc'!AS129))</f>
        <v xml:space="preserve"> </v>
      </c>
      <c r="BC129" s="281" t="str">
        <f>IF(SUM(I129:T129)&lt;90," ",EXP('eq. coef.'!$C$176+'eq. coef.'!$C$177*'Amp-TB2 calc'!AJ129+'eq. coef.'!$C$178*'Amp-TB2 calc'!AK129+'eq. coef.'!$C$179*'Amp-TB2 calc'!AL129+'eq. coef.'!$C$180*'Amp-TB2 calc'!AN129+'eq. coef.'!$C$181*'Amp-TB2 calc'!AP129+'eq. coef.'!$C$182*'Amp-TB2 calc'!AQ129+'eq. coef.'!$C$183*'Amp-TB2 calc'!AR129+'eq. coef.'!$C$184*'Amp-TB2 calc'!AS129))</f>
        <v xml:space="preserve"> </v>
      </c>
      <c r="BD129" s="281" t="str">
        <f>IF(SUM(I129:T129)&lt;90," ",('eq. coef.'!$C$234+'eq. coef.'!$C$235*'Amp-TB2 calc'!AJ129+'eq. coef.'!$C$236*'Amp-TB2 calc'!AK129+'eq. coef.'!$C$237*'Amp-TB2 calc'!AL129+'eq. coef.'!$C$238*'Amp-TB2 calc'!AN129+'eq. coef.'!$C$239*'Amp-TB2 calc'!AP129+'eq. coef.'!$C$240*'Amp-TB2 calc'!AQ129+'eq. coef.'!$C$241*'Amp-TB2 calc'!AR129+'eq. coef.'!$C$242*'Amp-TB2 calc'!AS129))</f>
        <v xml:space="preserve"> </v>
      </c>
      <c r="BE129" s="281" t="str">
        <f>IF(SUM(I129:T129)&lt;90," ",('eq. coef.'!$C$270+'eq. coef.'!$C$271*'Amp-TB2 calc'!AJ129+'eq. coef.'!$C$272*'Amp-TB2 calc'!AK129+'eq. coef.'!$C$273*'Amp-TB2 calc'!AL129+'eq. coef.'!$C$274*'Amp-TB2 calc'!AN129+'eq. coef.'!$C$275*'Amp-TB2 calc'!AP129+'eq. coef.'!$C$276*'Amp-TB2 calc'!AQ129+'eq. coef.'!$C$277*'Amp-TB2 calc'!AR129+'eq. coef.'!$C$278*'Amp-TB2 calc'!AS129))</f>
        <v xml:space="preserve"> </v>
      </c>
      <c r="BF129" s="281" t="str">
        <f>IF(SUM(I129:T129)&lt;90," ",EXP('eq. coef.'!$C$328+'eq. coef.'!$C$329*'Amp-TB2 calc'!AJ129+'eq. coef.'!$C$330*'Amp-TB2 calc'!AK129+'eq. coef.'!$C$331*'Amp-TB2 calc'!AL129+'eq. coef.'!$C$332*'Amp-TB2 calc'!AN129+'eq. coef.'!$C$333*'Amp-TB2 calc'!AP129+'eq. coef.'!$C$334*'Amp-TB2 calc'!AQ129+'eq. coef.'!$C$335*'Amp-TB2 calc'!AR129+'eq. coef.'!$C$336*'Amp-TB2 calc'!AS129))</f>
        <v xml:space="preserve"> </v>
      </c>
      <c r="BG129" s="282" t="str">
        <f t="shared" si="236"/>
        <v xml:space="preserve"> </v>
      </c>
      <c r="BH129" s="385" t="str">
        <f t="shared" si="263"/>
        <v xml:space="preserve"> </v>
      </c>
      <c r="BI129" s="385" t="str">
        <f t="shared" si="264"/>
        <v xml:space="preserve"> </v>
      </c>
      <c r="BJ129" s="281" t="str">
        <f t="shared" si="237"/>
        <v xml:space="preserve"> </v>
      </c>
      <c r="BK129" s="283" t="str">
        <f t="shared" si="285"/>
        <v xml:space="preserve"> </v>
      </c>
      <c r="BL129" s="281" t="str">
        <f t="shared" si="286"/>
        <v xml:space="preserve"> </v>
      </c>
      <c r="BM129" s="284" t="str">
        <f t="shared" si="238"/>
        <v xml:space="preserve"> </v>
      </c>
      <c r="BN129" s="285" t="str">
        <f>IF(SUM(I129:T129)&lt;90," ",'eq. coef.'!$C$360+'eq. coef.'!$C$361*'Amp-TB2 calc'!AJ129+'eq. coef.'!$C$362*'Amp-TB2 calc'!AK129+'eq. coef.'!$C$363*'Amp-TB2 calc'!AL129+'eq. coef.'!$C$364*'Amp-TB2 calc'!AN129+'eq. coef.'!$C$365*'Amp-TB2 calc'!AP129+'eq. coef.'!$C$366*'Amp-TB2 calc'!AQ129+'eq. coef.'!$C$367*'Amp-TB2 calc'!AR129+'eq. coef.'!$C$368*'Amp-TB2 calc'!AS129+'eq. coef.'!$C$369*LN(BQ129))</f>
        <v xml:space="preserve"> </v>
      </c>
      <c r="BO129" s="286" t="str">
        <f t="shared" si="287"/>
        <v xml:space="preserve"> </v>
      </c>
      <c r="BP129" s="333" t="str">
        <f t="shared" si="239"/>
        <v xml:space="preserve"> </v>
      </c>
      <c r="BQ129" s="287" t="str">
        <f t="shared" si="288"/>
        <v xml:space="preserve"> </v>
      </c>
      <c r="BR129" s="281" t="str">
        <f t="shared" si="240"/>
        <v xml:space="preserve"> </v>
      </c>
      <c r="BS129" s="283"/>
      <c r="BT129" s="283">
        <f t="shared" si="289"/>
        <v>0</v>
      </c>
      <c r="BU129" s="283">
        <f t="shared" si="290"/>
        <v>0</v>
      </c>
      <c r="BV129" s="281" t="str">
        <f t="shared" si="241"/>
        <v xml:space="preserve"> </v>
      </c>
      <c r="BW129" s="288"/>
      <c r="BX129" s="289" t="str">
        <f>IF(SUM(I129:T129)&lt;90," ",'eq. coef.'!$B$1128*'Amp-TB2 calc'!CH129+'eq. coef.'!$B$1129*'Amp-TB2 calc'!CL129+'eq. coef.'!$B$1130*'Amp-TB2 calc'!CM129+'eq. coef.'!$B$1131*'Amp-TB2 calc'!CO129+'eq. coef.'!$B$1132*'Amp-TB2 calc'!CP129+'eq. coef.'!$B$1133*'Amp-TB2 calc'!CQ129+'eq. coef.'!$B$1134*'Amp-TB2 calc'!CR129+'eq. coef.'!$B$1135*'Amp-TB2 calc'!CU129+'eq. coef.'!$B$1135*'Amp-TB2 calc'!CY129+'eq. coef.'!$B$1137*'Amp-TB2 calc'!CZ129)</f>
        <v xml:space="preserve"> </v>
      </c>
      <c r="BY129" s="290" t="str">
        <f t="shared" si="291"/>
        <v xml:space="preserve"> </v>
      </c>
      <c r="BZ129" s="291"/>
      <c r="CA129" s="290" t="str">
        <f t="shared" si="242"/>
        <v xml:space="preserve"> </v>
      </c>
      <c r="CB129" s="289" t="str">
        <f>IF(SUM(I129:T129)&lt;90," ",EXP('eq. coef.'!$C$396+'eq. coef.'!$C$397*'Amp-TB2 calc'!AJ129+'eq. coef.'!$C$398*'Amp-TB2 calc'!AK129+'eq. coef.'!$C$399*'Amp-TB2 calc'!AL129+'eq. coef.'!$C$400*'Amp-TB2 calc'!AN129+'eq. coef.'!$C$401*'Amp-TB2 calc'!AP129+'eq. coef.'!$C$402*'Amp-TB2 calc'!AQ129+'eq. coef.'!$C$403*'Amp-TB2 calc'!AR129+'eq. coef.'!$C$404*'Amp-TB2 calc'!AS129+'eq. coef.'!$C$405*LN('Amp-TB2 calc'!BQ129)))</f>
        <v xml:space="preserve"> </v>
      </c>
      <c r="CC129" s="283" t="str">
        <f t="shared" si="243"/>
        <v xml:space="preserve"> </v>
      </c>
      <c r="CD129" s="283"/>
      <c r="CE129" s="282" t="str">
        <f t="shared" si="244"/>
        <v xml:space="preserve"> </v>
      </c>
      <c r="CF129" s="282" t="str">
        <f t="shared" si="245"/>
        <v xml:space="preserve"> </v>
      </c>
      <c r="CG129" s="278" t="str">
        <f t="shared" si="292"/>
        <v xml:space="preserve"> </v>
      </c>
      <c r="CH129" s="278" t="str">
        <f t="shared" si="293"/>
        <v xml:space="preserve"> </v>
      </c>
      <c r="CI129" s="278" t="str">
        <f t="shared" si="246"/>
        <v xml:space="preserve"> </v>
      </c>
      <c r="CJ129" s="278" t="str">
        <f t="shared" si="247"/>
        <v xml:space="preserve"> </v>
      </c>
      <c r="CK129" s="278"/>
      <c r="CL129" s="278" t="str">
        <f t="shared" si="248"/>
        <v xml:space="preserve"> </v>
      </c>
      <c r="CM129" s="278" t="str">
        <f t="shared" si="249"/>
        <v xml:space="preserve"> </v>
      </c>
      <c r="CN129" s="278" t="str">
        <f t="shared" si="294"/>
        <v xml:space="preserve"> </v>
      </c>
      <c r="CO129" s="278" t="str">
        <f t="shared" si="250"/>
        <v xml:space="preserve"> </v>
      </c>
      <c r="CP129" s="278" t="str">
        <f t="shared" si="295"/>
        <v xml:space="preserve"> </v>
      </c>
      <c r="CQ129" s="278" t="str">
        <f t="shared" si="251"/>
        <v xml:space="preserve"> </v>
      </c>
      <c r="CR129" s="278" t="str">
        <f t="shared" si="296"/>
        <v xml:space="preserve"> </v>
      </c>
      <c r="CS129" s="278" t="str">
        <f t="shared" si="252"/>
        <v xml:space="preserve"> </v>
      </c>
      <c r="CT129" s="278"/>
      <c r="CU129" s="278" t="str">
        <f t="shared" si="297"/>
        <v xml:space="preserve"> </v>
      </c>
      <c r="CV129" s="278" t="str">
        <f t="shared" si="253"/>
        <v xml:space="preserve"> </v>
      </c>
      <c r="CW129" s="278" t="str">
        <f t="shared" si="254"/>
        <v xml:space="preserve"> </v>
      </c>
      <c r="CX129" s="278"/>
      <c r="CY129" s="278" t="str">
        <f t="shared" si="255"/>
        <v xml:space="preserve"> </v>
      </c>
      <c r="CZ129" s="278" t="str">
        <f t="shared" si="298"/>
        <v xml:space="preserve"> </v>
      </c>
      <c r="DA129" s="278" t="str">
        <f t="shared" si="256"/>
        <v xml:space="preserve"> </v>
      </c>
      <c r="DB129" s="278"/>
      <c r="DC129" s="278" t="str">
        <f t="shared" si="257"/>
        <v xml:space="preserve"> </v>
      </c>
      <c r="DD129" s="278" t="str">
        <f t="shared" si="299"/>
        <v xml:space="preserve"> </v>
      </c>
      <c r="DE129" s="278" t="str">
        <f t="shared" si="300"/>
        <v xml:space="preserve"> </v>
      </c>
      <c r="DF129" s="278" t="str">
        <f t="shared" si="258"/>
        <v xml:space="preserve"> </v>
      </c>
      <c r="DG129" s="283" t="str">
        <f t="shared" si="265"/>
        <v xml:space="preserve"> </v>
      </c>
      <c r="DH129" s="283"/>
      <c r="DI129" s="277" t="str">
        <f t="shared" si="259"/>
        <v xml:space="preserve"> </v>
      </c>
      <c r="DJ129" s="277" t="str">
        <f t="shared" si="260"/>
        <v xml:space="preserve"> </v>
      </c>
      <c r="DK129" s="277" t="str">
        <f t="shared" si="261"/>
        <v xml:space="preserve"> </v>
      </c>
      <c r="DL129" s="278" t="str">
        <f t="shared" si="262"/>
        <v xml:space="preserve"> </v>
      </c>
    </row>
    <row r="130" spans="21:116" x14ac:dyDescent="0.25">
      <c r="U130" s="276" t="str">
        <f t="shared" si="266"/>
        <v xml:space="preserve"> </v>
      </c>
      <c r="V130" s="277" t="str">
        <f>IF(SUM(I130:T130)&lt;90," ",I130/stab.data!$U$7)</f>
        <v xml:space="preserve"> </v>
      </c>
      <c r="W130" s="277" t="str">
        <f>IF(SUM(I130:T130)&lt;90," ",J130/stab.data!$U$8)</f>
        <v xml:space="preserve"> </v>
      </c>
      <c r="X130" s="277" t="str">
        <f>IF(SUM(I130:T130)&lt;90," ",K130*2/stab.data!$U$9)</f>
        <v xml:space="preserve"> </v>
      </c>
      <c r="Y130" s="277" t="str">
        <f>IF(SUM(I130:T130)&lt;90," ",L130*2/stab.data!$U$10)</f>
        <v xml:space="preserve"> </v>
      </c>
      <c r="Z130" s="277" t="str">
        <f>IF(SUM(I130:T130)&lt;90," ",M130/stab.data!$U$11)</f>
        <v xml:space="preserve"> </v>
      </c>
      <c r="AA130" s="277" t="str">
        <f>IF(SUM(I130:T130)&lt;90," ",N130/stab.data!$U$12)</f>
        <v xml:space="preserve"> </v>
      </c>
      <c r="AB130" s="277" t="str">
        <f>IF(SUM(I130:T130)&lt;90," ",O130/stab.data!$U$13)</f>
        <v xml:space="preserve"> </v>
      </c>
      <c r="AC130" s="277" t="str">
        <f>IF(SUM(I130:T130)&lt;90," ",P130/stab.data!$U$14)</f>
        <v xml:space="preserve"> </v>
      </c>
      <c r="AD130" s="277" t="str">
        <f>IF(SUM(I130:T130)&lt;90," ",Q130*2/stab.data!$U$15)</f>
        <v xml:space="preserve"> </v>
      </c>
      <c r="AE130" s="277" t="str">
        <f>IF(SUM(I130:T130)&lt;90," ",R130*2/stab.data!$U$16)</f>
        <v xml:space="preserve"> </v>
      </c>
      <c r="AF130" s="277" t="str">
        <f>IF(SUM(I130:T130)&lt;90," ",S130/stab.data!$U$17)</f>
        <v xml:space="preserve"> </v>
      </c>
      <c r="AG130" s="277" t="str">
        <f>IF(SUM(I130:T130)&lt;90," ",T130/stab.data!$U$18)</f>
        <v xml:space="preserve"> </v>
      </c>
      <c r="AH130" s="277" t="str">
        <f t="shared" si="267"/>
        <v xml:space="preserve"> </v>
      </c>
      <c r="AI130" s="277" t="str">
        <f t="shared" si="268"/>
        <v xml:space="preserve"> </v>
      </c>
      <c r="AJ130" s="278" t="str">
        <f t="shared" si="269"/>
        <v xml:space="preserve"> </v>
      </c>
      <c r="AK130" s="278" t="str">
        <f t="shared" si="270"/>
        <v xml:space="preserve"> </v>
      </c>
      <c r="AL130" s="278" t="str">
        <f t="shared" si="271"/>
        <v xml:space="preserve"> </v>
      </c>
      <c r="AM130" s="278" t="str">
        <f t="shared" si="272"/>
        <v xml:space="preserve"> </v>
      </c>
      <c r="AN130" s="278" t="str">
        <f t="shared" si="273"/>
        <v xml:space="preserve"> </v>
      </c>
      <c r="AO130" s="278" t="str">
        <f t="shared" si="274"/>
        <v xml:space="preserve"> </v>
      </c>
      <c r="AP130" s="278" t="str">
        <f t="shared" si="275"/>
        <v xml:space="preserve"> </v>
      </c>
      <c r="AQ130" s="278" t="str">
        <f t="shared" si="276"/>
        <v xml:space="preserve"> </v>
      </c>
      <c r="AR130" s="278" t="str">
        <f t="shared" si="277"/>
        <v xml:space="preserve"> </v>
      </c>
      <c r="AS130" s="278" t="str">
        <f t="shared" si="278"/>
        <v xml:space="preserve"> </v>
      </c>
      <c r="AT130" s="278" t="str">
        <f t="shared" si="279"/>
        <v xml:space="preserve"> </v>
      </c>
      <c r="AU130" s="278" t="str">
        <f t="shared" si="280"/>
        <v xml:space="preserve"> </v>
      </c>
      <c r="AV130" s="277" t="str">
        <f t="shared" si="281"/>
        <v xml:space="preserve"> </v>
      </c>
      <c r="AW130" s="277" t="str">
        <f t="shared" si="282"/>
        <v xml:space="preserve"> </v>
      </c>
      <c r="AX130" s="277" t="str">
        <f>IF(SUM(I130:T130)&lt;90," ",CO130*AH130*stab.data!$U$20/13/2)</f>
        <v xml:space="preserve"> </v>
      </c>
      <c r="AY130" s="277" t="str">
        <f>IF(SUM(I130:T130)&lt;90," ",CQ130*AH130*stab.data!$U$11/13)</f>
        <v xml:space="preserve"> </v>
      </c>
      <c r="AZ130" s="277" t="str">
        <f t="shared" si="283"/>
        <v xml:space="preserve"> </v>
      </c>
      <c r="BA130" s="279" t="str">
        <f t="shared" si="284"/>
        <v xml:space="preserve"> </v>
      </c>
      <c r="BB130" s="280" t="str">
        <f>IF(SUM(I130:T130)&lt;90," ",EXP('eq. coef.'!$C$104+'eq. coef.'!$C$105*'Amp-TB2 calc'!AJ130+'eq. coef.'!$C$106*'Amp-TB2 calc'!AK130+'eq. coef.'!$C$107*'Amp-TB2 calc'!AL130+'eq. coef.'!$C$108*'Amp-TB2 calc'!AN130+'eq. coef.'!$C$109*'Amp-TB2 calc'!AP130+'eq. coef.'!$C$110*'Amp-TB2 calc'!AQ130+'eq. coef.'!$C$111*'Amp-TB2 calc'!AR130+'eq. coef.'!$C$112*'Amp-TB2 calc'!AS130))</f>
        <v xml:space="preserve"> </v>
      </c>
      <c r="BC130" s="281" t="str">
        <f>IF(SUM(I130:T130)&lt;90," ",EXP('eq. coef.'!$C$176+'eq. coef.'!$C$177*'Amp-TB2 calc'!AJ130+'eq. coef.'!$C$178*'Amp-TB2 calc'!AK130+'eq. coef.'!$C$179*'Amp-TB2 calc'!AL130+'eq. coef.'!$C$180*'Amp-TB2 calc'!AN130+'eq. coef.'!$C$181*'Amp-TB2 calc'!AP130+'eq. coef.'!$C$182*'Amp-TB2 calc'!AQ130+'eq. coef.'!$C$183*'Amp-TB2 calc'!AR130+'eq. coef.'!$C$184*'Amp-TB2 calc'!AS130))</f>
        <v xml:space="preserve"> </v>
      </c>
      <c r="BD130" s="281" t="str">
        <f>IF(SUM(I130:T130)&lt;90," ",('eq. coef.'!$C$234+'eq. coef.'!$C$235*'Amp-TB2 calc'!AJ130+'eq. coef.'!$C$236*'Amp-TB2 calc'!AK130+'eq. coef.'!$C$237*'Amp-TB2 calc'!AL130+'eq. coef.'!$C$238*'Amp-TB2 calc'!AN130+'eq. coef.'!$C$239*'Amp-TB2 calc'!AP130+'eq. coef.'!$C$240*'Amp-TB2 calc'!AQ130+'eq. coef.'!$C$241*'Amp-TB2 calc'!AR130+'eq. coef.'!$C$242*'Amp-TB2 calc'!AS130))</f>
        <v xml:space="preserve"> </v>
      </c>
      <c r="BE130" s="281" t="str">
        <f>IF(SUM(I130:T130)&lt;90," ",('eq. coef.'!$C$270+'eq. coef.'!$C$271*'Amp-TB2 calc'!AJ130+'eq. coef.'!$C$272*'Amp-TB2 calc'!AK130+'eq. coef.'!$C$273*'Amp-TB2 calc'!AL130+'eq. coef.'!$C$274*'Amp-TB2 calc'!AN130+'eq. coef.'!$C$275*'Amp-TB2 calc'!AP130+'eq. coef.'!$C$276*'Amp-TB2 calc'!AQ130+'eq. coef.'!$C$277*'Amp-TB2 calc'!AR130+'eq. coef.'!$C$278*'Amp-TB2 calc'!AS130))</f>
        <v xml:space="preserve"> </v>
      </c>
      <c r="BF130" s="281" t="str">
        <f>IF(SUM(I130:T130)&lt;90," ",EXP('eq. coef.'!$C$328+'eq. coef.'!$C$329*'Amp-TB2 calc'!AJ130+'eq. coef.'!$C$330*'Amp-TB2 calc'!AK130+'eq. coef.'!$C$331*'Amp-TB2 calc'!AL130+'eq. coef.'!$C$332*'Amp-TB2 calc'!AN130+'eq. coef.'!$C$333*'Amp-TB2 calc'!AP130+'eq. coef.'!$C$334*'Amp-TB2 calc'!AQ130+'eq. coef.'!$C$335*'Amp-TB2 calc'!AR130+'eq. coef.'!$C$336*'Amp-TB2 calc'!AS130))</f>
        <v xml:space="preserve"> </v>
      </c>
      <c r="BG130" s="282" t="str">
        <f t="shared" si="236"/>
        <v xml:space="preserve"> </v>
      </c>
      <c r="BH130" s="385" t="str">
        <f t="shared" si="263"/>
        <v xml:space="preserve"> </v>
      </c>
      <c r="BI130" s="385" t="str">
        <f t="shared" si="264"/>
        <v xml:space="preserve"> </v>
      </c>
      <c r="BJ130" s="281" t="str">
        <f t="shared" si="237"/>
        <v xml:space="preserve"> </v>
      </c>
      <c r="BK130" s="283" t="str">
        <f t="shared" si="285"/>
        <v xml:space="preserve"> </v>
      </c>
      <c r="BL130" s="281" t="str">
        <f t="shared" si="286"/>
        <v xml:space="preserve"> </v>
      </c>
      <c r="BM130" s="284" t="str">
        <f t="shared" si="238"/>
        <v xml:space="preserve"> </v>
      </c>
      <c r="BN130" s="285" t="str">
        <f>IF(SUM(I130:T130)&lt;90," ",'eq. coef.'!$C$360+'eq. coef.'!$C$361*'Amp-TB2 calc'!AJ130+'eq. coef.'!$C$362*'Amp-TB2 calc'!AK130+'eq. coef.'!$C$363*'Amp-TB2 calc'!AL130+'eq. coef.'!$C$364*'Amp-TB2 calc'!AN130+'eq. coef.'!$C$365*'Amp-TB2 calc'!AP130+'eq. coef.'!$C$366*'Amp-TB2 calc'!AQ130+'eq. coef.'!$C$367*'Amp-TB2 calc'!AR130+'eq. coef.'!$C$368*'Amp-TB2 calc'!AS130+'eq. coef.'!$C$369*LN(BQ130))</f>
        <v xml:space="preserve"> </v>
      </c>
      <c r="BO130" s="286" t="str">
        <f t="shared" si="287"/>
        <v xml:space="preserve"> </v>
      </c>
      <c r="BP130" s="333" t="str">
        <f t="shared" si="239"/>
        <v xml:space="preserve"> </v>
      </c>
      <c r="BQ130" s="287" t="str">
        <f t="shared" si="288"/>
        <v xml:space="preserve"> </v>
      </c>
      <c r="BR130" s="281" t="str">
        <f t="shared" si="240"/>
        <v xml:space="preserve"> </v>
      </c>
      <c r="BS130" s="283"/>
      <c r="BT130" s="283">
        <f t="shared" si="289"/>
        <v>0</v>
      </c>
      <c r="BU130" s="283">
        <f t="shared" si="290"/>
        <v>0</v>
      </c>
      <c r="BV130" s="281" t="str">
        <f t="shared" si="241"/>
        <v xml:space="preserve"> </v>
      </c>
      <c r="BW130" s="288"/>
      <c r="BX130" s="289" t="str">
        <f>IF(SUM(I130:T130)&lt;90," ",'eq. coef.'!$B$1128*'Amp-TB2 calc'!CH130+'eq. coef.'!$B$1129*'Amp-TB2 calc'!CL130+'eq. coef.'!$B$1130*'Amp-TB2 calc'!CM130+'eq. coef.'!$B$1131*'Amp-TB2 calc'!CO130+'eq. coef.'!$B$1132*'Amp-TB2 calc'!CP130+'eq. coef.'!$B$1133*'Amp-TB2 calc'!CQ130+'eq. coef.'!$B$1134*'Amp-TB2 calc'!CR130+'eq. coef.'!$B$1135*'Amp-TB2 calc'!CU130+'eq. coef.'!$B$1135*'Amp-TB2 calc'!CY130+'eq. coef.'!$B$1137*'Amp-TB2 calc'!CZ130)</f>
        <v xml:space="preserve"> </v>
      </c>
      <c r="BY130" s="290" t="str">
        <f t="shared" si="291"/>
        <v xml:space="preserve"> </v>
      </c>
      <c r="BZ130" s="291"/>
      <c r="CA130" s="290" t="str">
        <f t="shared" si="242"/>
        <v xml:space="preserve"> </v>
      </c>
      <c r="CB130" s="289" t="str">
        <f>IF(SUM(I130:T130)&lt;90," ",EXP('eq. coef.'!$C$396+'eq. coef.'!$C$397*'Amp-TB2 calc'!AJ130+'eq. coef.'!$C$398*'Amp-TB2 calc'!AK130+'eq. coef.'!$C$399*'Amp-TB2 calc'!AL130+'eq. coef.'!$C$400*'Amp-TB2 calc'!AN130+'eq. coef.'!$C$401*'Amp-TB2 calc'!AP130+'eq. coef.'!$C$402*'Amp-TB2 calc'!AQ130+'eq. coef.'!$C$403*'Amp-TB2 calc'!AR130+'eq. coef.'!$C$404*'Amp-TB2 calc'!AS130+'eq. coef.'!$C$405*LN('Amp-TB2 calc'!BQ130)))</f>
        <v xml:space="preserve"> </v>
      </c>
      <c r="CC130" s="283" t="str">
        <f t="shared" si="243"/>
        <v xml:space="preserve"> </v>
      </c>
      <c r="CD130" s="283"/>
      <c r="CE130" s="282" t="str">
        <f t="shared" si="244"/>
        <v xml:space="preserve"> </v>
      </c>
      <c r="CF130" s="282" t="str">
        <f t="shared" si="245"/>
        <v xml:space="preserve"> </v>
      </c>
      <c r="CG130" s="278" t="str">
        <f t="shared" si="292"/>
        <v xml:space="preserve"> </v>
      </c>
      <c r="CH130" s="278" t="str">
        <f t="shared" si="293"/>
        <v xml:space="preserve"> </v>
      </c>
      <c r="CI130" s="278" t="str">
        <f t="shared" si="246"/>
        <v xml:space="preserve"> </v>
      </c>
      <c r="CJ130" s="278" t="str">
        <f t="shared" si="247"/>
        <v xml:space="preserve"> </v>
      </c>
      <c r="CK130" s="278"/>
      <c r="CL130" s="278" t="str">
        <f t="shared" si="248"/>
        <v xml:space="preserve"> </v>
      </c>
      <c r="CM130" s="278" t="str">
        <f t="shared" si="249"/>
        <v xml:space="preserve"> </v>
      </c>
      <c r="CN130" s="278" t="str">
        <f t="shared" si="294"/>
        <v xml:space="preserve"> </v>
      </c>
      <c r="CO130" s="278" t="str">
        <f t="shared" si="250"/>
        <v xml:space="preserve"> </v>
      </c>
      <c r="CP130" s="278" t="str">
        <f t="shared" si="295"/>
        <v xml:space="preserve"> </v>
      </c>
      <c r="CQ130" s="278" t="str">
        <f t="shared" si="251"/>
        <v xml:space="preserve"> </v>
      </c>
      <c r="CR130" s="278" t="str">
        <f t="shared" si="296"/>
        <v xml:space="preserve"> </v>
      </c>
      <c r="CS130" s="278" t="str">
        <f t="shared" si="252"/>
        <v xml:space="preserve"> </v>
      </c>
      <c r="CT130" s="278"/>
      <c r="CU130" s="278" t="str">
        <f t="shared" si="297"/>
        <v xml:space="preserve"> </v>
      </c>
      <c r="CV130" s="278" t="str">
        <f t="shared" si="253"/>
        <v xml:space="preserve"> </v>
      </c>
      <c r="CW130" s="278" t="str">
        <f t="shared" si="254"/>
        <v xml:space="preserve"> </v>
      </c>
      <c r="CX130" s="278"/>
      <c r="CY130" s="278" t="str">
        <f t="shared" si="255"/>
        <v xml:space="preserve"> </v>
      </c>
      <c r="CZ130" s="278" t="str">
        <f t="shared" si="298"/>
        <v xml:space="preserve"> </v>
      </c>
      <c r="DA130" s="278" t="str">
        <f t="shared" si="256"/>
        <v xml:space="preserve"> </v>
      </c>
      <c r="DB130" s="278"/>
      <c r="DC130" s="278" t="str">
        <f t="shared" si="257"/>
        <v xml:space="preserve"> </v>
      </c>
      <c r="DD130" s="278" t="str">
        <f t="shared" si="299"/>
        <v xml:space="preserve"> </v>
      </c>
      <c r="DE130" s="278" t="str">
        <f t="shared" si="300"/>
        <v xml:space="preserve"> </v>
      </c>
      <c r="DF130" s="278" t="str">
        <f t="shared" si="258"/>
        <v xml:space="preserve"> </v>
      </c>
      <c r="DG130" s="283" t="str">
        <f t="shared" si="265"/>
        <v xml:space="preserve"> </v>
      </c>
      <c r="DH130" s="283"/>
      <c r="DI130" s="277" t="str">
        <f t="shared" si="259"/>
        <v xml:space="preserve"> </v>
      </c>
      <c r="DJ130" s="277" t="str">
        <f t="shared" si="260"/>
        <v xml:space="preserve"> </v>
      </c>
      <c r="DK130" s="277" t="str">
        <f t="shared" si="261"/>
        <v xml:space="preserve"> </v>
      </c>
      <c r="DL130" s="278" t="str">
        <f t="shared" si="262"/>
        <v xml:space="preserve"> </v>
      </c>
    </row>
    <row r="131" spans="21:116" x14ac:dyDescent="0.25">
      <c r="U131" s="276" t="str">
        <f t="shared" si="266"/>
        <v xml:space="preserve"> </v>
      </c>
      <c r="V131" s="277" t="str">
        <f>IF(SUM(I131:T131)&lt;90," ",I131/stab.data!$U$7)</f>
        <v xml:space="preserve"> </v>
      </c>
      <c r="W131" s="277" t="str">
        <f>IF(SUM(I131:T131)&lt;90," ",J131/stab.data!$U$8)</f>
        <v xml:space="preserve"> </v>
      </c>
      <c r="X131" s="277" t="str">
        <f>IF(SUM(I131:T131)&lt;90," ",K131*2/stab.data!$U$9)</f>
        <v xml:space="preserve"> </v>
      </c>
      <c r="Y131" s="277" t="str">
        <f>IF(SUM(I131:T131)&lt;90," ",L131*2/stab.data!$U$10)</f>
        <v xml:space="preserve"> </v>
      </c>
      <c r="Z131" s="277" t="str">
        <f>IF(SUM(I131:T131)&lt;90," ",M131/stab.data!$U$11)</f>
        <v xml:space="preserve"> </v>
      </c>
      <c r="AA131" s="277" t="str">
        <f>IF(SUM(I131:T131)&lt;90," ",N131/stab.data!$U$12)</f>
        <v xml:space="preserve"> </v>
      </c>
      <c r="AB131" s="277" t="str">
        <f>IF(SUM(I131:T131)&lt;90," ",O131/stab.data!$U$13)</f>
        <v xml:space="preserve"> </v>
      </c>
      <c r="AC131" s="277" t="str">
        <f>IF(SUM(I131:T131)&lt;90," ",P131/stab.data!$U$14)</f>
        <v xml:space="preserve"> </v>
      </c>
      <c r="AD131" s="277" t="str">
        <f>IF(SUM(I131:T131)&lt;90," ",Q131*2/stab.data!$U$15)</f>
        <v xml:space="preserve"> </v>
      </c>
      <c r="AE131" s="277" t="str">
        <f>IF(SUM(I131:T131)&lt;90," ",R131*2/stab.data!$U$16)</f>
        <v xml:space="preserve"> </v>
      </c>
      <c r="AF131" s="277" t="str">
        <f>IF(SUM(I131:T131)&lt;90," ",S131/stab.data!$U$17)</f>
        <v xml:space="preserve"> </v>
      </c>
      <c r="AG131" s="277" t="str">
        <f>IF(SUM(I131:T131)&lt;90," ",T131/stab.data!$U$18)</f>
        <v xml:space="preserve"> </v>
      </c>
      <c r="AH131" s="277" t="str">
        <f t="shared" si="267"/>
        <v xml:space="preserve"> </v>
      </c>
      <c r="AI131" s="277" t="str">
        <f t="shared" si="268"/>
        <v xml:space="preserve"> </v>
      </c>
      <c r="AJ131" s="278" t="str">
        <f t="shared" si="269"/>
        <v xml:space="preserve"> </v>
      </c>
      <c r="AK131" s="278" t="str">
        <f t="shared" si="270"/>
        <v xml:space="preserve"> </v>
      </c>
      <c r="AL131" s="278" t="str">
        <f t="shared" si="271"/>
        <v xml:space="preserve"> </v>
      </c>
      <c r="AM131" s="278" t="str">
        <f t="shared" si="272"/>
        <v xml:space="preserve"> </v>
      </c>
      <c r="AN131" s="278" t="str">
        <f t="shared" si="273"/>
        <v xml:space="preserve"> </v>
      </c>
      <c r="AO131" s="278" t="str">
        <f t="shared" si="274"/>
        <v xml:space="preserve"> </v>
      </c>
      <c r="AP131" s="278" t="str">
        <f t="shared" si="275"/>
        <v xml:space="preserve"> </v>
      </c>
      <c r="AQ131" s="278" t="str">
        <f t="shared" si="276"/>
        <v xml:space="preserve"> </v>
      </c>
      <c r="AR131" s="278" t="str">
        <f t="shared" si="277"/>
        <v xml:space="preserve"> </v>
      </c>
      <c r="AS131" s="278" t="str">
        <f t="shared" si="278"/>
        <v xml:space="preserve"> </v>
      </c>
      <c r="AT131" s="278" t="str">
        <f t="shared" si="279"/>
        <v xml:space="preserve"> </v>
      </c>
      <c r="AU131" s="278" t="str">
        <f t="shared" si="280"/>
        <v xml:space="preserve"> </v>
      </c>
      <c r="AV131" s="277" t="str">
        <f t="shared" si="281"/>
        <v xml:space="preserve"> </v>
      </c>
      <c r="AW131" s="277" t="str">
        <f t="shared" si="282"/>
        <v xml:space="preserve"> </v>
      </c>
      <c r="AX131" s="277" t="str">
        <f>IF(SUM(I131:T131)&lt;90," ",CO131*AH131*stab.data!$U$20/13/2)</f>
        <v xml:space="preserve"> </v>
      </c>
      <c r="AY131" s="277" t="str">
        <f>IF(SUM(I131:T131)&lt;90," ",CQ131*AH131*stab.data!$U$11/13)</f>
        <v xml:space="preserve"> </v>
      </c>
      <c r="AZ131" s="277" t="str">
        <f t="shared" si="283"/>
        <v xml:space="preserve"> </v>
      </c>
      <c r="BA131" s="279" t="str">
        <f t="shared" si="284"/>
        <v xml:space="preserve"> </v>
      </c>
      <c r="BB131" s="280" t="str">
        <f>IF(SUM(I131:T131)&lt;90," ",EXP('eq. coef.'!$C$104+'eq. coef.'!$C$105*'Amp-TB2 calc'!AJ131+'eq. coef.'!$C$106*'Amp-TB2 calc'!AK131+'eq. coef.'!$C$107*'Amp-TB2 calc'!AL131+'eq. coef.'!$C$108*'Amp-TB2 calc'!AN131+'eq. coef.'!$C$109*'Amp-TB2 calc'!AP131+'eq. coef.'!$C$110*'Amp-TB2 calc'!AQ131+'eq. coef.'!$C$111*'Amp-TB2 calc'!AR131+'eq. coef.'!$C$112*'Amp-TB2 calc'!AS131))</f>
        <v xml:space="preserve"> </v>
      </c>
      <c r="BC131" s="281" t="str">
        <f>IF(SUM(I131:T131)&lt;90," ",EXP('eq. coef.'!$C$176+'eq. coef.'!$C$177*'Amp-TB2 calc'!AJ131+'eq. coef.'!$C$178*'Amp-TB2 calc'!AK131+'eq. coef.'!$C$179*'Amp-TB2 calc'!AL131+'eq. coef.'!$C$180*'Amp-TB2 calc'!AN131+'eq. coef.'!$C$181*'Amp-TB2 calc'!AP131+'eq. coef.'!$C$182*'Amp-TB2 calc'!AQ131+'eq. coef.'!$C$183*'Amp-TB2 calc'!AR131+'eq. coef.'!$C$184*'Amp-TB2 calc'!AS131))</f>
        <v xml:space="preserve"> </v>
      </c>
      <c r="BD131" s="281" t="str">
        <f>IF(SUM(I131:T131)&lt;90," ",('eq. coef.'!$C$234+'eq. coef.'!$C$235*'Amp-TB2 calc'!AJ131+'eq. coef.'!$C$236*'Amp-TB2 calc'!AK131+'eq. coef.'!$C$237*'Amp-TB2 calc'!AL131+'eq. coef.'!$C$238*'Amp-TB2 calc'!AN131+'eq. coef.'!$C$239*'Amp-TB2 calc'!AP131+'eq. coef.'!$C$240*'Amp-TB2 calc'!AQ131+'eq. coef.'!$C$241*'Amp-TB2 calc'!AR131+'eq. coef.'!$C$242*'Amp-TB2 calc'!AS131))</f>
        <v xml:space="preserve"> </v>
      </c>
      <c r="BE131" s="281" t="str">
        <f>IF(SUM(I131:T131)&lt;90," ",('eq. coef.'!$C$270+'eq. coef.'!$C$271*'Amp-TB2 calc'!AJ131+'eq. coef.'!$C$272*'Amp-TB2 calc'!AK131+'eq. coef.'!$C$273*'Amp-TB2 calc'!AL131+'eq. coef.'!$C$274*'Amp-TB2 calc'!AN131+'eq. coef.'!$C$275*'Amp-TB2 calc'!AP131+'eq. coef.'!$C$276*'Amp-TB2 calc'!AQ131+'eq. coef.'!$C$277*'Amp-TB2 calc'!AR131+'eq. coef.'!$C$278*'Amp-TB2 calc'!AS131))</f>
        <v xml:space="preserve"> </v>
      </c>
      <c r="BF131" s="281" t="str">
        <f>IF(SUM(I131:T131)&lt;90," ",EXP('eq. coef.'!$C$328+'eq. coef.'!$C$329*'Amp-TB2 calc'!AJ131+'eq. coef.'!$C$330*'Amp-TB2 calc'!AK131+'eq. coef.'!$C$331*'Amp-TB2 calc'!AL131+'eq. coef.'!$C$332*'Amp-TB2 calc'!AN131+'eq. coef.'!$C$333*'Amp-TB2 calc'!AP131+'eq. coef.'!$C$334*'Amp-TB2 calc'!AQ131+'eq. coef.'!$C$335*'Amp-TB2 calc'!AR131+'eq. coef.'!$C$336*'Amp-TB2 calc'!AS131))</f>
        <v xml:space="preserve"> </v>
      </c>
      <c r="BG131" s="282" t="str">
        <f t="shared" si="236"/>
        <v xml:space="preserve"> </v>
      </c>
      <c r="BH131" s="385" t="str">
        <f t="shared" si="263"/>
        <v xml:space="preserve"> </v>
      </c>
      <c r="BI131" s="385" t="str">
        <f t="shared" si="264"/>
        <v xml:space="preserve"> </v>
      </c>
      <c r="BJ131" s="281" t="str">
        <f t="shared" si="237"/>
        <v xml:space="preserve"> </v>
      </c>
      <c r="BK131" s="283" t="str">
        <f t="shared" si="285"/>
        <v xml:space="preserve"> </v>
      </c>
      <c r="BL131" s="281" t="str">
        <f t="shared" si="286"/>
        <v xml:space="preserve"> </v>
      </c>
      <c r="BM131" s="284" t="str">
        <f t="shared" si="238"/>
        <v xml:space="preserve"> </v>
      </c>
      <c r="BN131" s="285" t="str">
        <f>IF(SUM(I131:T131)&lt;90," ",'eq. coef.'!$C$360+'eq. coef.'!$C$361*'Amp-TB2 calc'!AJ131+'eq. coef.'!$C$362*'Amp-TB2 calc'!AK131+'eq. coef.'!$C$363*'Amp-TB2 calc'!AL131+'eq. coef.'!$C$364*'Amp-TB2 calc'!AN131+'eq. coef.'!$C$365*'Amp-TB2 calc'!AP131+'eq. coef.'!$C$366*'Amp-TB2 calc'!AQ131+'eq. coef.'!$C$367*'Amp-TB2 calc'!AR131+'eq. coef.'!$C$368*'Amp-TB2 calc'!AS131+'eq. coef.'!$C$369*LN(BQ131))</f>
        <v xml:space="preserve"> </v>
      </c>
      <c r="BO131" s="286" t="str">
        <f t="shared" si="287"/>
        <v xml:space="preserve"> </v>
      </c>
      <c r="BP131" s="333" t="str">
        <f t="shared" si="239"/>
        <v xml:space="preserve"> </v>
      </c>
      <c r="BQ131" s="287" t="str">
        <f t="shared" si="288"/>
        <v xml:space="preserve"> </v>
      </c>
      <c r="BR131" s="281" t="str">
        <f t="shared" si="240"/>
        <v xml:space="preserve"> </v>
      </c>
      <c r="BS131" s="283"/>
      <c r="BT131" s="283">
        <f t="shared" si="289"/>
        <v>0</v>
      </c>
      <c r="BU131" s="283">
        <f t="shared" si="290"/>
        <v>0</v>
      </c>
      <c r="BV131" s="281" t="str">
        <f t="shared" si="241"/>
        <v xml:space="preserve"> </v>
      </c>
      <c r="BW131" s="288"/>
      <c r="BX131" s="289" t="str">
        <f>IF(SUM(I131:T131)&lt;90," ",'eq. coef.'!$B$1128*'Amp-TB2 calc'!CH131+'eq. coef.'!$B$1129*'Amp-TB2 calc'!CL131+'eq. coef.'!$B$1130*'Amp-TB2 calc'!CM131+'eq. coef.'!$B$1131*'Amp-TB2 calc'!CO131+'eq. coef.'!$B$1132*'Amp-TB2 calc'!CP131+'eq. coef.'!$B$1133*'Amp-TB2 calc'!CQ131+'eq. coef.'!$B$1134*'Amp-TB2 calc'!CR131+'eq. coef.'!$B$1135*'Amp-TB2 calc'!CU131+'eq. coef.'!$B$1135*'Amp-TB2 calc'!CY131+'eq. coef.'!$B$1137*'Amp-TB2 calc'!CZ131)</f>
        <v xml:space="preserve"> </v>
      </c>
      <c r="BY131" s="290" t="str">
        <f t="shared" si="291"/>
        <v xml:space="preserve"> </v>
      </c>
      <c r="BZ131" s="291"/>
      <c r="CA131" s="290" t="str">
        <f t="shared" si="242"/>
        <v xml:space="preserve"> </v>
      </c>
      <c r="CB131" s="289" t="str">
        <f>IF(SUM(I131:T131)&lt;90," ",EXP('eq. coef.'!$C$396+'eq. coef.'!$C$397*'Amp-TB2 calc'!AJ131+'eq. coef.'!$C$398*'Amp-TB2 calc'!AK131+'eq. coef.'!$C$399*'Amp-TB2 calc'!AL131+'eq. coef.'!$C$400*'Amp-TB2 calc'!AN131+'eq. coef.'!$C$401*'Amp-TB2 calc'!AP131+'eq. coef.'!$C$402*'Amp-TB2 calc'!AQ131+'eq. coef.'!$C$403*'Amp-TB2 calc'!AR131+'eq. coef.'!$C$404*'Amp-TB2 calc'!AS131+'eq. coef.'!$C$405*LN('Amp-TB2 calc'!BQ131)))</f>
        <v xml:space="preserve"> </v>
      </c>
      <c r="CC131" s="283" t="str">
        <f t="shared" si="243"/>
        <v xml:space="preserve"> </v>
      </c>
      <c r="CD131" s="283"/>
      <c r="CE131" s="282" t="str">
        <f t="shared" si="244"/>
        <v xml:space="preserve"> </v>
      </c>
      <c r="CF131" s="282" t="str">
        <f t="shared" si="245"/>
        <v xml:space="preserve"> </v>
      </c>
      <c r="CG131" s="278" t="str">
        <f t="shared" si="292"/>
        <v xml:space="preserve"> </v>
      </c>
      <c r="CH131" s="278" t="str">
        <f t="shared" si="293"/>
        <v xml:space="preserve"> </v>
      </c>
      <c r="CI131" s="278" t="str">
        <f t="shared" si="246"/>
        <v xml:space="preserve"> </v>
      </c>
      <c r="CJ131" s="278" t="str">
        <f t="shared" si="247"/>
        <v xml:space="preserve"> </v>
      </c>
      <c r="CK131" s="278"/>
      <c r="CL131" s="278" t="str">
        <f t="shared" si="248"/>
        <v xml:space="preserve"> </v>
      </c>
      <c r="CM131" s="278" t="str">
        <f t="shared" si="249"/>
        <v xml:space="preserve"> </v>
      </c>
      <c r="CN131" s="278" t="str">
        <f t="shared" si="294"/>
        <v xml:space="preserve"> </v>
      </c>
      <c r="CO131" s="278" t="str">
        <f t="shared" si="250"/>
        <v xml:space="preserve"> </v>
      </c>
      <c r="CP131" s="278" t="str">
        <f t="shared" si="295"/>
        <v xml:space="preserve"> </v>
      </c>
      <c r="CQ131" s="278" t="str">
        <f t="shared" si="251"/>
        <v xml:space="preserve"> </v>
      </c>
      <c r="CR131" s="278" t="str">
        <f t="shared" si="296"/>
        <v xml:space="preserve"> </v>
      </c>
      <c r="CS131" s="278" t="str">
        <f t="shared" si="252"/>
        <v xml:space="preserve"> </v>
      </c>
      <c r="CT131" s="278"/>
      <c r="CU131" s="278" t="str">
        <f t="shared" si="297"/>
        <v xml:space="preserve"> </v>
      </c>
      <c r="CV131" s="278" t="str">
        <f t="shared" si="253"/>
        <v xml:space="preserve"> </v>
      </c>
      <c r="CW131" s="278" t="str">
        <f t="shared" si="254"/>
        <v xml:space="preserve"> </v>
      </c>
      <c r="CX131" s="278"/>
      <c r="CY131" s="278" t="str">
        <f t="shared" si="255"/>
        <v xml:space="preserve"> </v>
      </c>
      <c r="CZ131" s="278" t="str">
        <f t="shared" si="298"/>
        <v xml:space="preserve"> </v>
      </c>
      <c r="DA131" s="278" t="str">
        <f t="shared" si="256"/>
        <v xml:space="preserve"> </v>
      </c>
      <c r="DB131" s="278"/>
      <c r="DC131" s="278" t="str">
        <f t="shared" si="257"/>
        <v xml:space="preserve"> </v>
      </c>
      <c r="DD131" s="278" t="str">
        <f t="shared" si="299"/>
        <v xml:space="preserve"> </v>
      </c>
      <c r="DE131" s="278" t="str">
        <f t="shared" si="300"/>
        <v xml:space="preserve"> </v>
      </c>
      <c r="DF131" s="278" t="str">
        <f t="shared" si="258"/>
        <v xml:space="preserve"> </v>
      </c>
      <c r="DG131" s="283" t="str">
        <f t="shared" si="265"/>
        <v xml:space="preserve"> </v>
      </c>
      <c r="DH131" s="283"/>
      <c r="DI131" s="277" t="str">
        <f t="shared" si="259"/>
        <v xml:space="preserve"> </v>
      </c>
      <c r="DJ131" s="277" t="str">
        <f t="shared" si="260"/>
        <v xml:space="preserve"> </v>
      </c>
      <c r="DK131" s="277" t="str">
        <f t="shared" si="261"/>
        <v xml:space="preserve"> </v>
      </c>
      <c r="DL131" s="278" t="str">
        <f t="shared" si="262"/>
        <v xml:space="preserve"> </v>
      </c>
    </row>
    <row r="132" spans="21:116" x14ac:dyDescent="0.25">
      <c r="U132" s="276" t="str">
        <f t="shared" si="266"/>
        <v xml:space="preserve"> </v>
      </c>
      <c r="V132" s="277" t="str">
        <f>IF(SUM(I132:T132)&lt;90," ",I132/stab.data!$U$7)</f>
        <v xml:space="preserve"> </v>
      </c>
      <c r="W132" s="277" t="str">
        <f>IF(SUM(I132:T132)&lt;90," ",J132/stab.data!$U$8)</f>
        <v xml:space="preserve"> </v>
      </c>
      <c r="X132" s="277" t="str">
        <f>IF(SUM(I132:T132)&lt;90," ",K132*2/stab.data!$U$9)</f>
        <v xml:space="preserve"> </v>
      </c>
      <c r="Y132" s="277" t="str">
        <f>IF(SUM(I132:T132)&lt;90," ",L132*2/stab.data!$U$10)</f>
        <v xml:space="preserve"> </v>
      </c>
      <c r="Z132" s="277" t="str">
        <f>IF(SUM(I132:T132)&lt;90," ",M132/stab.data!$U$11)</f>
        <v xml:space="preserve"> </v>
      </c>
      <c r="AA132" s="277" t="str">
        <f>IF(SUM(I132:T132)&lt;90," ",N132/stab.data!$U$12)</f>
        <v xml:space="preserve"> </v>
      </c>
      <c r="AB132" s="277" t="str">
        <f>IF(SUM(I132:T132)&lt;90," ",O132/stab.data!$U$13)</f>
        <v xml:space="preserve"> </v>
      </c>
      <c r="AC132" s="277" t="str">
        <f>IF(SUM(I132:T132)&lt;90," ",P132/stab.data!$U$14)</f>
        <v xml:space="preserve"> </v>
      </c>
      <c r="AD132" s="277" t="str">
        <f>IF(SUM(I132:T132)&lt;90," ",Q132*2/stab.data!$U$15)</f>
        <v xml:space="preserve"> </v>
      </c>
      <c r="AE132" s="277" t="str">
        <f>IF(SUM(I132:T132)&lt;90," ",R132*2/stab.data!$U$16)</f>
        <v xml:space="preserve"> </v>
      </c>
      <c r="AF132" s="277" t="str">
        <f>IF(SUM(I132:T132)&lt;90," ",S132/stab.data!$U$17)</f>
        <v xml:space="preserve"> </v>
      </c>
      <c r="AG132" s="277" t="str">
        <f>IF(SUM(I132:T132)&lt;90," ",T132/stab.data!$U$18)</f>
        <v xml:space="preserve"> </v>
      </c>
      <c r="AH132" s="277" t="str">
        <f t="shared" si="267"/>
        <v xml:space="preserve"> </v>
      </c>
      <c r="AI132" s="277" t="str">
        <f t="shared" si="268"/>
        <v xml:space="preserve"> </v>
      </c>
      <c r="AJ132" s="278" t="str">
        <f t="shared" si="269"/>
        <v xml:space="preserve"> </v>
      </c>
      <c r="AK132" s="278" t="str">
        <f t="shared" si="270"/>
        <v xml:space="preserve"> </v>
      </c>
      <c r="AL132" s="278" t="str">
        <f t="shared" si="271"/>
        <v xml:space="preserve"> </v>
      </c>
      <c r="AM132" s="278" t="str">
        <f t="shared" si="272"/>
        <v xml:space="preserve"> </v>
      </c>
      <c r="AN132" s="278" t="str">
        <f t="shared" si="273"/>
        <v xml:space="preserve"> </v>
      </c>
      <c r="AO132" s="278" t="str">
        <f t="shared" si="274"/>
        <v xml:space="preserve"> </v>
      </c>
      <c r="AP132" s="278" t="str">
        <f t="shared" si="275"/>
        <v xml:space="preserve"> </v>
      </c>
      <c r="AQ132" s="278" t="str">
        <f t="shared" si="276"/>
        <v xml:space="preserve"> </v>
      </c>
      <c r="AR132" s="278" t="str">
        <f t="shared" si="277"/>
        <v xml:space="preserve"> </v>
      </c>
      <c r="AS132" s="278" t="str">
        <f t="shared" si="278"/>
        <v xml:space="preserve"> </v>
      </c>
      <c r="AT132" s="278" t="str">
        <f t="shared" si="279"/>
        <v xml:space="preserve"> </v>
      </c>
      <c r="AU132" s="278" t="str">
        <f t="shared" si="280"/>
        <v xml:space="preserve"> </v>
      </c>
      <c r="AV132" s="277" t="str">
        <f t="shared" si="281"/>
        <v xml:space="preserve"> </v>
      </c>
      <c r="AW132" s="277" t="str">
        <f t="shared" si="282"/>
        <v xml:space="preserve"> </v>
      </c>
      <c r="AX132" s="277" t="str">
        <f>IF(SUM(I132:T132)&lt;90," ",CO132*AH132*stab.data!$U$20/13/2)</f>
        <v xml:space="preserve"> </v>
      </c>
      <c r="AY132" s="277" t="str">
        <f>IF(SUM(I132:T132)&lt;90," ",CQ132*AH132*stab.data!$U$11/13)</f>
        <v xml:space="preserve"> </v>
      </c>
      <c r="AZ132" s="277" t="str">
        <f t="shared" si="283"/>
        <v xml:space="preserve"> </v>
      </c>
      <c r="BA132" s="279" t="str">
        <f t="shared" si="284"/>
        <v xml:space="preserve"> </v>
      </c>
      <c r="BB132" s="280" t="str">
        <f>IF(SUM(I132:T132)&lt;90," ",EXP('eq. coef.'!$C$104+'eq. coef.'!$C$105*'Amp-TB2 calc'!AJ132+'eq. coef.'!$C$106*'Amp-TB2 calc'!AK132+'eq. coef.'!$C$107*'Amp-TB2 calc'!AL132+'eq. coef.'!$C$108*'Amp-TB2 calc'!AN132+'eq. coef.'!$C$109*'Amp-TB2 calc'!AP132+'eq. coef.'!$C$110*'Amp-TB2 calc'!AQ132+'eq. coef.'!$C$111*'Amp-TB2 calc'!AR132+'eq. coef.'!$C$112*'Amp-TB2 calc'!AS132))</f>
        <v xml:space="preserve"> </v>
      </c>
      <c r="BC132" s="281" t="str">
        <f>IF(SUM(I132:T132)&lt;90," ",EXP('eq. coef.'!$C$176+'eq. coef.'!$C$177*'Amp-TB2 calc'!AJ132+'eq. coef.'!$C$178*'Amp-TB2 calc'!AK132+'eq. coef.'!$C$179*'Amp-TB2 calc'!AL132+'eq. coef.'!$C$180*'Amp-TB2 calc'!AN132+'eq. coef.'!$C$181*'Amp-TB2 calc'!AP132+'eq. coef.'!$C$182*'Amp-TB2 calc'!AQ132+'eq. coef.'!$C$183*'Amp-TB2 calc'!AR132+'eq. coef.'!$C$184*'Amp-TB2 calc'!AS132))</f>
        <v xml:space="preserve"> </v>
      </c>
      <c r="BD132" s="281" t="str">
        <f>IF(SUM(I132:T132)&lt;90," ",('eq. coef.'!$C$234+'eq. coef.'!$C$235*'Amp-TB2 calc'!AJ132+'eq. coef.'!$C$236*'Amp-TB2 calc'!AK132+'eq. coef.'!$C$237*'Amp-TB2 calc'!AL132+'eq. coef.'!$C$238*'Amp-TB2 calc'!AN132+'eq. coef.'!$C$239*'Amp-TB2 calc'!AP132+'eq. coef.'!$C$240*'Amp-TB2 calc'!AQ132+'eq. coef.'!$C$241*'Amp-TB2 calc'!AR132+'eq. coef.'!$C$242*'Amp-TB2 calc'!AS132))</f>
        <v xml:space="preserve"> </v>
      </c>
      <c r="BE132" s="281" t="str">
        <f>IF(SUM(I132:T132)&lt;90," ",('eq. coef.'!$C$270+'eq. coef.'!$C$271*'Amp-TB2 calc'!AJ132+'eq. coef.'!$C$272*'Amp-TB2 calc'!AK132+'eq. coef.'!$C$273*'Amp-TB2 calc'!AL132+'eq. coef.'!$C$274*'Amp-TB2 calc'!AN132+'eq. coef.'!$C$275*'Amp-TB2 calc'!AP132+'eq. coef.'!$C$276*'Amp-TB2 calc'!AQ132+'eq. coef.'!$C$277*'Amp-TB2 calc'!AR132+'eq. coef.'!$C$278*'Amp-TB2 calc'!AS132))</f>
        <v xml:space="preserve"> </v>
      </c>
      <c r="BF132" s="281" t="str">
        <f>IF(SUM(I132:T132)&lt;90," ",EXP('eq. coef.'!$C$328+'eq. coef.'!$C$329*'Amp-TB2 calc'!AJ132+'eq. coef.'!$C$330*'Amp-TB2 calc'!AK132+'eq. coef.'!$C$331*'Amp-TB2 calc'!AL132+'eq. coef.'!$C$332*'Amp-TB2 calc'!AN132+'eq. coef.'!$C$333*'Amp-TB2 calc'!AP132+'eq. coef.'!$C$334*'Amp-TB2 calc'!AQ132+'eq. coef.'!$C$335*'Amp-TB2 calc'!AR132+'eq. coef.'!$C$336*'Amp-TB2 calc'!AS132))</f>
        <v xml:space="preserve"> </v>
      </c>
      <c r="BG132" s="282" t="str">
        <f t="shared" si="236"/>
        <v xml:space="preserve"> </v>
      </c>
      <c r="BH132" s="385" t="str">
        <f t="shared" si="263"/>
        <v xml:space="preserve"> </v>
      </c>
      <c r="BI132" s="385" t="str">
        <f t="shared" si="264"/>
        <v xml:space="preserve"> </v>
      </c>
      <c r="BJ132" s="281" t="str">
        <f t="shared" si="237"/>
        <v xml:space="preserve"> </v>
      </c>
      <c r="BK132" s="283" t="str">
        <f t="shared" si="285"/>
        <v xml:space="preserve"> </v>
      </c>
      <c r="BL132" s="281" t="str">
        <f t="shared" si="286"/>
        <v xml:space="preserve"> </v>
      </c>
      <c r="BM132" s="284" t="str">
        <f t="shared" si="238"/>
        <v xml:space="preserve"> </v>
      </c>
      <c r="BN132" s="285" t="str">
        <f>IF(SUM(I132:T132)&lt;90," ",'eq. coef.'!$C$360+'eq. coef.'!$C$361*'Amp-TB2 calc'!AJ132+'eq. coef.'!$C$362*'Amp-TB2 calc'!AK132+'eq. coef.'!$C$363*'Amp-TB2 calc'!AL132+'eq. coef.'!$C$364*'Amp-TB2 calc'!AN132+'eq. coef.'!$C$365*'Amp-TB2 calc'!AP132+'eq. coef.'!$C$366*'Amp-TB2 calc'!AQ132+'eq. coef.'!$C$367*'Amp-TB2 calc'!AR132+'eq. coef.'!$C$368*'Amp-TB2 calc'!AS132+'eq. coef.'!$C$369*LN(BQ132))</f>
        <v xml:space="preserve"> </v>
      </c>
      <c r="BO132" s="286" t="str">
        <f t="shared" si="287"/>
        <v xml:space="preserve"> </v>
      </c>
      <c r="BP132" s="333" t="str">
        <f t="shared" si="239"/>
        <v xml:space="preserve"> </v>
      </c>
      <c r="BQ132" s="287" t="str">
        <f t="shared" si="288"/>
        <v xml:space="preserve"> </v>
      </c>
      <c r="BR132" s="281" t="str">
        <f t="shared" si="240"/>
        <v xml:space="preserve"> </v>
      </c>
      <c r="BS132" s="283"/>
      <c r="BT132" s="283">
        <f t="shared" si="289"/>
        <v>0</v>
      </c>
      <c r="BU132" s="283">
        <f t="shared" si="290"/>
        <v>0</v>
      </c>
      <c r="BV132" s="281" t="str">
        <f t="shared" si="241"/>
        <v xml:space="preserve"> </v>
      </c>
      <c r="BW132" s="288"/>
      <c r="BX132" s="289" t="str">
        <f>IF(SUM(I132:T132)&lt;90," ",'eq. coef.'!$B$1128*'Amp-TB2 calc'!CH132+'eq. coef.'!$B$1129*'Amp-TB2 calc'!CL132+'eq. coef.'!$B$1130*'Amp-TB2 calc'!CM132+'eq. coef.'!$B$1131*'Amp-TB2 calc'!CO132+'eq. coef.'!$B$1132*'Amp-TB2 calc'!CP132+'eq. coef.'!$B$1133*'Amp-TB2 calc'!CQ132+'eq. coef.'!$B$1134*'Amp-TB2 calc'!CR132+'eq. coef.'!$B$1135*'Amp-TB2 calc'!CU132+'eq. coef.'!$B$1135*'Amp-TB2 calc'!CY132+'eq. coef.'!$B$1137*'Amp-TB2 calc'!CZ132)</f>
        <v xml:space="preserve"> </v>
      </c>
      <c r="BY132" s="290" t="str">
        <f t="shared" si="291"/>
        <v xml:space="preserve"> </v>
      </c>
      <c r="BZ132" s="291"/>
      <c r="CA132" s="290" t="str">
        <f t="shared" si="242"/>
        <v xml:space="preserve"> </v>
      </c>
      <c r="CB132" s="289" t="str">
        <f>IF(SUM(I132:T132)&lt;90," ",EXP('eq. coef.'!$C$396+'eq. coef.'!$C$397*'Amp-TB2 calc'!AJ132+'eq. coef.'!$C$398*'Amp-TB2 calc'!AK132+'eq. coef.'!$C$399*'Amp-TB2 calc'!AL132+'eq. coef.'!$C$400*'Amp-TB2 calc'!AN132+'eq. coef.'!$C$401*'Amp-TB2 calc'!AP132+'eq. coef.'!$C$402*'Amp-TB2 calc'!AQ132+'eq. coef.'!$C$403*'Amp-TB2 calc'!AR132+'eq. coef.'!$C$404*'Amp-TB2 calc'!AS132+'eq. coef.'!$C$405*LN('Amp-TB2 calc'!BQ132)))</f>
        <v xml:space="preserve"> </v>
      </c>
      <c r="CC132" s="283" t="str">
        <f t="shared" si="243"/>
        <v xml:space="preserve"> </v>
      </c>
      <c r="CD132" s="283"/>
      <c r="CE132" s="282" t="str">
        <f t="shared" si="244"/>
        <v xml:space="preserve"> </v>
      </c>
      <c r="CF132" s="282" t="str">
        <f t="shared" si="245"/>
        <v xml:space="preserve"> </v>
      </c>
      <c r="CG132" s="278" t="str">
        <f t="shared" si="292"/>
        <v xml:space="preserve"> </v>
      </c>
      <c r="CH132" s="278" t="str">
        <f t="shared" si="293"/>
        <v xml:space="preserve"> </v>
      </c>
      <c r="CI132" s="278" t="str">
        <f t="shared" si="246"/>
        <v xml:space="preserve"> </v>
      </c>
      <c r="CJ132" s="278" t="str">
        <f t="shared" si="247"/>
        <v xml:space="preserve"> </v>
      </c>
      <c r="CK132" s="278"/>
      <c r="CL132" s="278" t="str">
        <f t="shared" si="248"/>
        <v xml:space="preserve"> </v>
      </c>
      <c r="CM132" s="278" t="str">
        <f t="shared" si="249"/>
        <v xml:space="preserve"> </v>
      </c>
      <c r="CN132" s="278" t="str">
        <f t="shared" si="294"/>
        <v xml:space="preserve"> </v>
      </c>
      <c r="CO132" s="278" t="str">
        <f t="shared" si="250"/>
        <v xml:space="preserve"> </v>
      </c>
      <c r="CP132" s="278" t="str">
        <f t="shared" si="295"/>
        <v xml:space="preserve"> </v>
      </c>
      <c r="CQ132" s="278" t="str">
        <f t="shared" si="251"/>
        <v xml:space="preserve"> </v>
      </c>
      <c r="CR132" s="278" t="str">
        <f t="shared" si="296"/>
        <v xml:space="preserve"> </v>
      </c>
      <c r="CS132" s="278" t="str">
        <f t="shared" si="252"/>
        <v xml:space="preserve"> </v>
      </c>
      <c r="CT132" s="278"/>
      <c r="CU132" s="278" t="str">
        <f t="shared" si="297"/>
        <v xml:space="preserve"> </v>
      </c>
      <c r="CV132" s="278" t="str">
        <f t="shared" si="253"/>
        <v xml:space="preserve"> </v>
      </c>
      <c r="CW132" s="278" t="str">
        <f t="shared" si="254"/>
        <v xml:space="preserve"> </v>
      </c>
      <c r="CX132" s="278"/>
      <c r="CY132" s="278" t="str">
        <f t="shared" si="255"/>
        <v xml:space="preserve"> </v>
      </c>
      <c r="CZ132" s="278" t="str">
        <f t="shared" si="298"/>
        <v xml:space="preserve"> </v>
      </c>
      <c r="DA132" s="278" t="str">
        <f t="shared" si="256"/>
        <v xml:space="preserve"> </v>
      </c>
      <c r="DB132" s="278"/>
      <c r="DC132" s="278" t="str">
        <f t="shared" si="257"/>
        <v xml:space="preserve"> </v>
      </c>
      <c r="DD132" s="278" t="str">
        <f t="shared" si="299"/>
        <v xml:space="preserve"> </v>
      </c>
      <c r="DE132" s="278" t="str">
        <f t="shared" si="300"/>
        <v xml:space="preserve"> </v>
      </c>
      <c r="DF132" s="278" t="str">
        <f t="shared" si="258"/>
        <v xml:space="preserve"> </v>
      </c>
      <c r="DG132" s="283" t="str">
        <f t="shared" si="265"/>
        <v xml:space="preserve"> </v>
      </c>
      <c r="DH132" s="283"/>
      <c r="DI132" s="277" t="str">
        <f t="shared" si="259"/>
        <v xml:space="preserve"> </v>
      </c>
      <c r="DJ132" s="277" t="str">
        <f t="shared" si="260"/>
        <v xml:space="preserve"> </v>
      </c>
      <c r="DK132" s="277" t="str">
        <f t="shared" si="261"/>
        <v xml:space="preserve"> </v>
      </c>
      <c r="DL132" s="278" t="str">
        <f t="shared" si="262"/>
        <v xml:space="preserve"> </v>
      </c>
    </row>
    <row r="133" spans="21:116" x14ac:dyDescent="0.25">
      <c r="U133" s="276" t="str">
        <f t="shared" si="266"/>
        <v xml:space="preserve"> </v>
      </c>
      <c r="V133" s="277" t="str">
        <f>IF(SUM(I133:T133)&lt;90," ",I133/stab.data!$U$7)</f>
        <v xml:space="preserve"> </v>
      </c>
      <c r="W133" s="277" t="str">
        <f>IF(SUM(I133:T133)&lt;90," ",J133/stab.data!$U$8)</f>
        <v xml:space="preserve"> </v>
      </c>
      <c r="X133" s="277" t="str">
        <f>IF(SUM(I133:T133)&lt;90," ",K133*2/stab.data!$U$9)</f>
        <v xml:space="preserve"> </v>
      </c>
      <c r="Y133" s="277" t="str">
        <f>IF(SUM(I133:T133)&lt;90," ",L133*2/stab.data!$U$10)</f>
        <v xml:space="preserve"> </v>
      </c>
      <c r="Z133" s="277" t="str">
        <f>IF(SUM(I133:T133)&lt;90," ",M133/stab.data!$U$11)</f>
        <v xml:space="preserve"> </v>
      </c>
      <c r="AA133" s="277" t="str">
        <f>IF(SUM(I133:T133)&lt;90," ",N133/stab.data!$U$12)</f>
        <v xml:space="preserve"> </v>
      </c>
      <c r="AB133" s="277" t="str">
        <f>IF(SUM(I133:T133)&lt;90," ",O133/stab.data!$U$13)</f>
        <v xml:space="preserve"> </v>
      </c>
      <c r="AC133" s="277" t="str">
        <f>IF(SUM(I133:T133)&lt;90," ",P133/stab.data!$U$14)</f>
        <v xml:space="preserve"> </v>
      </c>
      <c r="AD133" s="277" t="str">
        <f>IF(SUM(I133:T133)&lt;90," ",Q133*2/stab.data!$U$15)</f>
        <v xml:space="preserve"> </v>
      </c>
      <c r="AE133" s="277" t="str">
        <f>IF(SUM(I133:T133)&lt;90," ",R133*2/stab.data!$U$16)</f>
        <v xml:space="preserve"> </v>
      </c>
      <c r="AF133" s="277" t="str">
        <f>IF(SUM(I133:T133)&lt;90," ",S133/stab.data!$U$17)</f>
        <v xml:space="preserve"> </v>
      </c>
      <c r="AG133" s="277" t="str">
        <f>IF(SUM(I133:T133)&lt;90," ",T133/stab.data!$U$18)</f>
        <v xml:space="preserve"> </v>
      </c>
      <c r="AH133" s="277" t="str">
        <f t="shared" si="267"/>
        <v xml:space="preserve"> </v>
      </c>
      <c r="AI133" s="277" t="str">
        <f t="shared" si="268"/>
        <v xml:space="preserve"> </v>
      </c>
      <c r="AJ133" s="278" t="str">
        <f t="shared" si="269"/>
        <v xml:space="preserve"> </v>
      </c>
      <c r="AK133" s="278" t="str">
        <f t="shared" si="270"/>
        <v xml:space="preserve"> </v>
      </c>
      <c r="AL133" s="278" t="str">
        <f t="shared" si="271"/>
        <v xml:space="preserve"> </v>
      </c>
      <c r="AM133" s="278" t="str">
        <f t="shared" si="272"/>
        <v xml:space="preserve"> </v>
      </c>
      <c r="AN133" s="278" t="str">
        <f t="shared" si="273"/>
        <v xml:space="preserve"> </v>
      </c>
      <c r="AO133" s="278" t="str">
        <f t="shared" si="274"/>
        <v xml:space="preserve"> </v>
      </c>
      <c r="AP133" s="278" t="str">
        <f t="shared" si="275"/>
        <v xml:space="preserve"> </v>
      </c>
      <c r="AQ133" s="278" t="str">
        <f t="shared" si="276"/>
        <v xml:space="preserve"> </v>
      </c>
      <c r="AR133" s="278" t="str">
        <f t="shared" si="277"/>
        <v xml:space="preserve"> </v>
      </c>
      <c r="AS133" s="278" t="str">
        <f t="shared" si="278"/>
        <v xml:space="preserve"> </v>
      </c>
      <c r="AT133" s="278" t="str">
        <f t="shared" si="279"/>
        <v xml:space="preserve"> </v>
      </c>
      <c r="AU133" s="278" t="str">
        <f t="shared" si="280"/>
        <v xml:space="preserve"> </v>
      </c>
      <c r="AV133" s="277" t="str">
        <f t="shared" si="281"/>
        <v xml:space="preserve"> </v>
      </c>
      <c r="AW133" s="277" t="str">
        <f t="shared" si="282"/>
        <v xml:space="preserve"> </v>
      </c>
      <c r="AX133" s="277" t="str">
        <f>IF(SUM(I133:T133)&lt;90," ",CO133*AH133*stab.data!$U$20/13/2)</f>
        <v xml:space="preserve"> </v>
      </c>
      <c r="AY133" s="277" t="str">
        <f>IF(SUM(I133:T133)&lt;90," ",CQ133*AH133*stab.data!$U$11/13)</f>
        <v xml:space="preserve"> </v>
      </c>
      <c r="AZ133" s="277" t="str">
        <f t="shared" si="283"/>
        <v xml:space="preserve"> </v>
      </c>
      <c r="BA133" s="279" t="str">
        <f t="shared" si="284"/>
        <v xml:space="preserve"> </v>
      </c>
      <c r="BB133" s="280" t="str">
        <f>IF(SUM(I133:T133)&lt;90," ",EXP('eq. coef.'!$C$104+'eq. coef.'!$C$105*'Amp-TB2 calc'!AJ133+'eq. coef.'!$C$106*'Amp-TB2 calc'!AK133+'eq. coef.'!$C$107*'Amp-TB2 calc'!AL133+'eq. coef.'!$C$108*'Amp-TB2 calc'!AN133+'eq. coef.'!$C$109*'Amp-TB2 calc'!AP133+'eq. coef.'!$C$110*'Amp-TB2 calc'!AQ133+'eq. coef.'!$C$111*'Amp-TB2 calc'!AR133+'eq. coef.'!$C$112*'Amp-TB2 calc'!AS133))</f>
        <v xml:space="preserve"> </v>
      </c>
      <c r="BC133" s="281" t="str">
        <f>IF(SUM(I133:T133)&lt;90," ",EXP('eq. coef.'!$C$176+'eq. coef.'!$C$177*'Amp-TB2 calc'!AJ133+'eq. coef.'!$C$178*'Amp-TB2 calc'!AK133+'eq. coef.'!$C$179*'Amp-TB2 calc'!AL133+'eq. coef.'!$C$180*'Amp-TB2 calc'!AN133+'eq. coef.'!$C$181*'Amp-TB2 calc'!AP133+'eq. coef.'!$C$182*'Amp-TB2 calc'!AQ133+'eq. coef.'!$C$183*'Amp-TB2 calc'!AR133+'eq. coef.'!$C$184*'Amp-TB2 calc'!AS133))</f>
        <v xml:space="preserve"> </v>
      </c>
      <c r="BD133" s="281" t="str">
        <f>IF(SUM(I133:T133)&lt;90," ",('eq. coef.'!$C$234+'eq. coef.'!$C$235*'Amp-TB2 calc'!AJ133+'eq. coef.'!$C$236*'Amp-TB2 calc'!AK133+'eq. coef.'!$C$237*'Amp-TB2 calc'!AL133+'eq. coef.'!$C$238*'Amp-TB2 calc'!AN133+'eq. coef.'!$C$239*'Amp-TB2 calc'!AP133+'eq. coef.'!$C$240*'Amp-TB2 calc'!AQ133+'eq. coef.'!$C$241*'Amp-TB2 calc'!AR133+'eq. coef.'!$C$242*'Amp-TB2 calc'!AS133))</f>
        <v xml:space="preserve"> </v>
      </c>
      <c r="BE133" s="281" t="str">
        <f>IF(SUM(I133:T133)&lt;90," ",('eq. coef.'!$C$270+'eq. coef.'!$C$271*'Amp-TB2 calc'!AJ133+'eq. coef.'!$C$272*'Amp-TB2 calc'!AK133+'eq. coef.'!$C$273*'Amp-TB2 calc'!AL133+'eq. coef.'!$C$274*'Amp-TB2 calc'!AN133+'eq. coef.'!$C$275*'Amp-TB2 calc'!AP133+'eq. coef.'!$C$276*'Amp-TB2 calc'!AQ133+'eq. coef.'!$C$277*'Amp-TB2 calc'!AR133+'eq. coef.'!$C$278*'Amp-TB2 calc'!AS133))</f>
        <v xml:space="preserve"> </v>
      </c>
      <c r="BF133" s="281" t="str">
        <f>IF(SUM(I133:T133)&lt;90," ",EXP('eq. coef.'!$C$328+'eq. coef.'!$C$329*'Amp-TB2 calc'!AJ133+'eq. coef.'!$C$330*'Amp-TB2 calc'!AK133+'eq. coef.'!$C$331*'Amp-TB2 calc'!AL133+'eq. coef.'!$C$332*'Amp-TB2 calc'!AN133+'eq. coef.'!$C$333*'Amp-TB2 calc'!AP133+'eq. coef.'!$C$334*'Amp-TB2 calc'!AQ133+'eq. coef.'!$C$335*'Amp-TB2 calc'!AR133+'eq. coef.'!$C$336*'Amp-TB2 calc'!AS133))</f>
        <v xml:space="preserve"> </v>
      </c>
      <c r="BG133" s="282" t="str">
        <f t="shared" si="236"/>
        <v xml:space="preserve"> </v>
      </c>
      <c r="BH133" s="385" t="str">
        <f t="shared" si="263"/>
        <v xml:space="preserve"> </v>
      </c>
      <c r="BI133" s="385" t="str">
        <f t="shared" si="264"/>
        <v xml:space="preserve"> </v>
      </c>
      <c r="BJ133" s="281" t="str">
        <f t="shared" si="237"/>
        <v xml:space="preserve"> </v>
      </c>
      <c r="BK133" s="283" t="str">
        <f t="shared" si="285"/>
        <v xml:space="preserve"> </v>
      </c>
      <c r="BL133" s="281" t="str">
        <f t="shared" si="286"/>
        <v xml:space="preserve"> </v>
      </c>
      <c r="BM133" s="284" t="str">
        <f t="shared" si="238"/>
        <v xml:space="preserve"> </v>
      </c>
      <c r="BN133" s="285" t="str">
        <f>IF(SUM(I133:T133)&lt;90," ",'eq. coef.'!$C$360+'eq. coef.'!$C$361*'Amp-TB2 calc'!AJ133+'eq. coef.'!$C$362*'Amp-TB2 calc'!AK133+'eq. coef.'!$C$363*'Amp-TB2 calc'!AL133+'eq. coef.'!$C$364*'Amp-TB2 calc'!AN133+'eq. coef.'!$C$365*'Amp-TB2 calc'!AP133+'eq. coef.'!$C$366*'Amp-TB2 calc'!AQ133+'eq. coef.'!$C$367*'Amp-TB2 calc'!AR133+'eq. coef.'!$C$368*'Amp-TB2 calc'!AS133+'eq. coef.'!$C$369*LN(BQ133))</f>
        <v xml:space="preserve"> </v>
      </c>
      <c r="BO133" s="286" t="str">
        <f t="shared" si="287"/>
        <v xml:space="preserve"> </v>
      </c>
      <c r="BP133" s="333" t="str">
        <f t="shared" si="239"/>
        <v xml:space="preserve"> </v>
      </c>
      <c r="BQ133" s="287" t="str">
        <f t="shared" si="288"/>
        <v xml:space="preserve"> </v>
      </c>
      <c r="BR133" s="281" t="str">
        <f t="shared" si="240"/>
        <v xml:space="preserve"> </v>
      </c>
      <c r="BS133" s="283"/>
      <c r="BT133" s="283">
        <f t="shared" si="289"/>
        <v>0</v>
      </c>
      <c r="BU133" s="283">
        <f t="shared" si="290"/>
        <v>0</v>
      </c>
      <c r="BV133" s="281" t="str">
        <f t="shared" si="241"/>
        <v xml:space="preserve"> </v>
      </c>
      <c r="BW133" s="288"/>
      <c r="BX133" s="289" t="str">
        <f>IF(SUM(I133:T133)&lt;90," ",'eq. coef.'!$B$1128*'Amp-TB2 calc'!CH133+'eq. coef.'!$B$1129*'Amp-TB2 calc'!CL133+'eq. coef.'!$B$1130*'Amp-TB2 calc'!CM133+'eq. coef.'!$B$1131*'Amp-TB2 calc'!CO133+'eq. coef.'!$B$1132*'Amp-TB2 calc'!CP133+'eq. coef.'!$B$1133*'Amp-TB2 calc'!CQ133+'eq. coef.'!$B$1134*'Amp-TB2 calc'!CR133+'eq. coef.'!$B$1135*'Amp-TB2 calc'!CU133+'eq. coef.'!$B$1135*'Amp-TB2 calc'!CY133+'eq. coef.'!$B$1137*'Amp-TB2 calc'!CZ133)</f>
        <v xml:space="preserve"> </v>
      </c>
      <c r="BY133" s="290" t="str">
        <f t="shared" si="291"/>
        <v xml:space="preserve"> </v>
      </c>
      <c r="BZ133" s="291"/>
      <c r="CA133" s="290" t="str">
        <f t="shared" si="242"/>
        <v xml:space="preserve"> </v>
      </c>
      <c r="CB133" s="289" t="str">
        <f>IF(SUM(I133:T133)&lt;90," ",EXP('eq. coef.'!$C$396+'eq. coef.'!$C$397*'Amp-TB2 calc'!AJ133+'eq. coef.'!$C$398*'Amp-TB2 calc'!AK133+'eq. coef.'!$C$399*'Amp-TB2 calc'!AL133+'eq. coef.'!$C$400*'Amp-TB2 calc'!AN133+'eq. coef.'!$C$401*'Amp-TB2 calc'!AP133+'eq. coef.'!$C$402*'Amp-TB2 calc'!AQ133+'eq. coef.'!$C$403*'Amp-TB2 calc'!AR133+'eq. coef.'!$C$404*'Amp-TB2 calc'!AS133+'eq. coef.'!$C$405*LN('Amp-TB2 calc'!BQ133)))</f>
        <v xml:space="preserve"> </v>
      </c>
      <c r="CC133" s="283" t="str">
        <f t="shared" si="243"/>
        <v xml:space="preserve"> </v>
      </c>
      <c r="CD133" s="283"/>
      <c r="CE133" s="282" t="str">
        <f t="shared" si="244"/>
        <v xml:space="preserve"> </v>
      </c>
      <c r="CF133" s="282" t="str">
        <f t="shared" si="245"/>
        <v xml:space="preserve"> </v>
      </c>
      <c r="CG133" s="278" t="str">
        <f t="shared" si="292"/>
        <v xml:space="preserve"> </v>
      </c>
      <c r="CH133" s="278" t="str">
        <f t="shared" si="293"/>
        <v xml:space="preserve"> </v>
      </c>
      <c r="CI133" s="278" t="str">
        <f t="shared" si="246"/>
        <v xml:space="preserve"> </v>
      </c>
      <c r="CJ133" s="278" t="str">
        <f t="shared" si="247"/>
        <v xml:space="preserve"> </v>
      </c>
      <c r="CK133" s="278"/>
      <c r="CL133" s="278" t="str">
        <f t="shared" si="248"/>
        <v xml:space="preserve"> </v>
      </c>
      <c r="CM133" s="278" t="str">
        <f t="shared" si="249"/>
        <v xml:space="preserve"> </v>
      </c>
      <c r="CN133" s="278" t="str">
        <f t="shared" si="294"/>
        <v xml:space="preserve"> </v>
      </c>
      <c r="CO133" s="278" t="str">
        <f t="shared" si="250"/>
        <v xml:space="preserve"> </v>
      </c>
      <c r="CP133" s="278" t="str">
        <f t="shared" si="295"/>
        <v xml:space="preserve"> </v>
      </c>
      <c r="CQ133" s="278" t="str">
        <f t="shared" si="251"/>
        <v xml:space="preserve"> </v>
      </c>
      <c r="CR133" s="278" t="str">
        <f t="shared" si="296"/>
        <v xml:space="preserve"> </v>
      </c>
      <c r="CS133" s="278" t="str">
        <f t="shared" si="252"/>
        <v xml:space="preserve"> </v>
      </c>
      <c r="CT133" s="278"/>
      <c r="CU133" s="278" t="str">
        <f t="shared" si="297"/>
        <v xml:space="preserve"> </v>
      </c>
      <c r="CV133" s="278" t="str">
        <f t="shared" si="253"/>
        <v xml:space="preserve"> </v>
      </c>
      <c r="CW133" s="278" t="str">
        <f t="shared" si="254"/>
        <v xml:space="preserve"> </v>
      </c>
      <c r="CX133" s="278"/>
      <c r="CY133" s="278" t="str">
        <f t="shared" si="255"/>
        <v xml:space="preserve"> </v>
      </c>
      <c r="CZ133" s="278" t="str">
        <f t="shared" si="298"/>
        <v xml:space="preserve"> </v>
      </c>
      <c r="DA133" s="278" t="str">
        <f t="shared" si="256"/>
        <v xml:space="preserve"> </v>
      </c>
      <c r="DB133" s="278"/>
      <c r="DC133" s="278" t="str">
        <f t="shared" si="257"/>
        <v xml:space="preserve"> </v>
      </c>
      <c r="DD133" s="278" t="str">
        <f t="shared" si="299"/>
        <v xml:space="preserve"> </v>
      </c>
      <c r="DE133" s="278" t="str">
        <f t="shared" si="300"/>
        <v xml:space="preserve"> </v>
      </c>
      <c r="DF133" s="278" t="str">
        <f t="shared" si="258"/>
        <v xml:space="preserve"> </v>
      </c>
      <c r="DG133" s="283" t="str">
        <f t="shared" si="265"/>
        <v xml:space="preserve"> </v>
      </c>
      <c r="DH133" s="283"/>
      <c r="DI133" s="277" t="str">
        <f t="shared" si="259"/>
        <v xml:space="preserve"> </v>
      </c>
      <c r="DJ133" s="277" t="str">
        <f t="shared" si="260"/>
        <v xml:space="preserve"> </v>
      </c>
      <c r="DK133" s="277" t="str">
        <f t="shared" si="261"/>
        <v xml:space="preserve"> </v>
      </c>
      <c r="DL133" s="278" t="str">
        <f t="shared" si="262"/>
        <v xml:space="preserve"> </v>
      </c>
    </row>
    <row r="134" spans="21:116" x14ac:dyDescent="0.25">
      <c r="U134" s="276" t="str">
        <f t="shared" si="266"/>
        <v xml:space="preserve"> </v>
      </c>
      <c r="V134" s="277" t="str">
        <f>IF(SUM(I134:T134)&lt;90," ",I134/stab.data!$U$7)</f>
        <v xml:space="preserve"> </v>
      </c>
      <c r="W134" s="277" t="str">
        <f>IF(SUM(I134:T134)&lt;90," ",J134/stab.data!$U$8)</f>
        <v xml:space="preserve"> </v>
      </c>
      <c r="X134" s="277" t="str">
        <f>IF(SUM(I134:T134)&lt;90," ",K134*2/stab.data!$U$9)</f>
        <v xml:space="preserve"> </v>
      </c>
      <c r="Y134" s="277" t="str">
        <f>IF(SUM(I134:T134)&lt;90," ",L134*2/stab.data!$U$10)</f>
        <v xml:space="preserve"> </v>
      </c>
      <c r="Z134" s="277" t="str">
        <f>IF(SUM(I134:T134)&lt;90," ",M134/stab.data!$U$11)</f>
        <v xml:space="preserve"> </v>
      </c>
      <c r="AA134" s="277" t="str">
        <f>IF(SUM(I134:T134)&lt;90," ",N134/stab.data!$U$12)</f>
        <v xml:space="preserve"> </v>
      </c>
      <c r="AB134" s="277" t="str">
        <f>IF(SUM(I134:T134)&lt;90," ",O134/stab.data!$U$13)</f>
        <v xml:space="preserve"> </v>
      </c>
      <c r="AC134" s="277" t="str">
        <f>IF(SUM(I134:T134)&lt;90," ",P134/stab.data!$U$14)</f>
        <v xml:space="preserve"> </v>
      </c>
      <c r="AD134" s="277" t="str">
        <f>IF(SUM(I134:T134)&lt;90," ",Q134*2/stab.data!$U$15)</f>
        <v xml:space="preserve"> </v>
      </c>
      <c r="AE134" s="277" t="str">
        <f>IF(SUM(I134:T134)&lt;90," ",R134*2/stab.data!$U$16)</f>
        <v xml:space="preserve"> </v>
      </c>
      <c r="AF134" s="277" t="str">
        <f>IF(SUM(I134:T134)&lt;90," ",S134/stab.data!$U$17)</f>
        <v xml:space="preserve"> </v>
      </c>
      <c r="AG134" s="277" t="str">
        <f>IF(SUM(I134:T134)&lt;90," ",T134/stab.data!$U$18)</f>
        <v xml:space="preserve"> </v>
      </c>
      <c r="AH134" s="277" t="str">
        <f t="shared" si="267"/>
        <v xml:space="preserve"> </v>
      </c>
      <c r="AI134" s="277" t="str">
        <f t="shared" si="268"/>
        <v xml:space="preserve"> </v>
      </c>
      <c r="AJ134" s="278" t="str">
        <f t="shared" si="269"/>
        <v xml:space="preserve"> </v>
      </c>
      <c r="AK134" s="278" t="str">
        <f t="shared" si="270"/>
        <v xml:space="preserve"> </v>
      </c>
      <c r="AL134" s="278" t="str">
        <f t="shared" si="271"/>
        <v xml:space="preserve"> </v>
      </c>
      <c r="AM134" s="278" t="str">
        <f t="shared" si="272"/>
        <v xml:space="preserve"> </v>
      </c>
      <c r="AN134" s="278" t="str">
        <f t="shared" si="273"/>
        <v xml:space="preserve"> </v>
      </c>
      <c r="AO134" s="278" t="str">
        <f t="shared" si="274"/>
        <v xml:space="preserve"> </v>
      </c>
      <c r="AP134" s="278" t="str">
        <f t="shared" si="275"/>
        <v xml:space="preserve"> </v>
      </c>
      <c r="AQ134" s="278" t="str">
        <f t="shared" si="276"/>
        <v xml:space="preserve"> </v>
      </c>
      <c r="AR134" s="278" t="str">
        <f t="shared" si="277"/>
        <v xml:space="preserve"> </v>
      </c>
      <c r="AS134" s="278" t="str">
        <f t="shared" si="278"/>
        <v xml:space="preserve"> </v>
      </c>
      <c r="AT134" s="278" t="str">
        <f t="shared" si="279"/>
        <v xml:space="preserve"> </v>
      </c>
      <c r="AU134" s="278" t="str">
        <f t="shared" si="280"/>
        <v xml:space="preserve"> </v>
      </c>
      <c r="AV134" s="277" t="str">
        <f t="shared" si="281"/>
        <v xml:space="preserve"> </v>
      </c>
      <c r="AW134" s="277" t="str">
        <f t="shared" si="282"/>
        <v xml:space="preserve"> </v>
      </c>
      <c r="AX134" s="277" t="str">
        <f>IF(SUM(I134:T134)&lt;90," ",CO134*AH134*stab.data!$U$20/13/2)</f>
        <v xml:space="preserve"> </v>
      </c>
      <c r="AY134" s="277" t="str">
        <f>IF(SUM(I134:T134)&lt;90," ",CQ134*AH134*stab.data!$U$11/13)</f>
        <v xml:space="preserve"> </v>
      </c>
      <c r="AZ134" s="277" t="str">
        <f t="shared" si="283"/>
        <v xml:space="preserve"> </v>
      </c>
      <c r="BA134" s="279" t="str">
        <f t="shared" si="284"/>
        <v xml:space="preserve"> </v>
      </c>
      <c r="BB134" s="280" t="str">
        <f>IF(SUM(I134:T134)&lt;90," ",EXP('eq. coef.'!$C$104+'eq. coef.'!$C$105*'Amp-TB2 calc'!AJ134+'eq. coef.'!$C$106*'Amp-TB2 calc'!AK134+'eq. coef.'!$C$107*'Amp-TB2 calc'!AL134+'eq. coef.'!$C$108*'Amp-TB2 calc'!AN134+'eq. coef.'!$C$109*'Amp-TB2 calc'!AP134+'eq. coef.'!$C$110*'Amp-TB2 calc'!AQ134+'eq. coef.'!$C$111*'Amp-TB2 calc'!AR134+'eq. coef.'!$C$112*'Amp-TB2 calc'!AS134))</f>
        <v xml:space="preserve"> </v>
      </c>
      <c r="BC134" s="281" t="str">
        <f>IF(SUM(I134:T134)&lt;90," ",EXP('eq. coef.'!$C$176+'eq. coef.'!$C$177*'Amp-TB2 calc'!AJ134+'eq. coef.'!$C$178*'Amp-TB2 calc'!AK134+'eq. coef.'!$C$179*'Amp-TB2 calc'!AL134+'eq. coef.'!$C$180*'Amp-TB2 calc'!AN134+'eq. coef.'!$C$181*'Amp-TB2 calc'!AP134+'eq. coef.'!$C$182*'Amp-TB2 calc'!AQ134+'eq. coef.'!$C$183*'Amp-TB2 calc'!AR134+'eq. coef.'!$C$184*'Amp-TB2 calc'!AS134))</f>
        <v xml:space="preserve"> </v>
      </c>
      <c r="BD134" s="281" t="str">
        <f>IF(SUM(I134:T134)&lt;90," ",('eq. coef.'!$C$234+'eq. coef.'!$C$235*'Amp-TB2 calc'!AJ134+'eq. coef.'!$C$236*'Amp-TB2 calc'!AK134+'eq. coef.'!$C$237*'Amp-TB2 calc'!AL134+'eq. coef.'!$C$238*'Amp-TB2 calc'!AN134+'eq. coef.'!$C$239*'Amp-TB2 calc'!AP134+'eq. coef.'!$C$240*'Amp-TB2 calc'!AQ134+'eq. coef.'!$C$241*'Amp-TB2 calc'!AR134+'eq. coef.'!$C$242*'Amp-TB2 calc'!AS134))</f>
        <v xml:space="preserve"> </v>
      </c>
      <c r="BE134" s="281" t="str">
        <f>IF(SUM(I134:T134)&lt;90," ",('eq. coef.'!$C$270+'eq. coef.'!$C$271*'Amp-TB2 calc'!AJ134+'eq. coef.'!$C$272*'Amp-TB2 calc'!AK134+'eq. coef.'!$C$273*'Amp-TB2 calc'!AL134+'eq. coef.'!$C$274*'Amp-TB2 calc'!AN134+'eq. coef.'!$C$275*'Amp-TB2 calc'!AP134+'eq. coef.'!$C$276*'Amp-TB2 calc'!AQ134+'eq. coef.'!$C$277*'Amp-TB2 calc'!AR134+'eq. coef.'!$C$278*'Amp-TB2 calc'!AS134))</f>
        <v xml:space="preserve"> </v>
      </c>
      <c r="BF134" s="281" t="str">
        <f>IF(SUM(I134:T134)&lt;90," ",EXP('eq. coef.'!$C$328+'eq. coef.'!$C$329*'Amp-TB2 calc'!AJ134+'eq. coef.'!$C$330*'Amp-TB2 calc'!AK134+'eq. coef.'!$C$331*'Amp-TB2 calc'!AL134+'eq. coef.'!$C$332*'Amp-TB2 calc'!AN134+'eq. coef.'!$C$333*'Amp-TB2 calc'!AP134+'eq. coef.'!$C$334*'Amp-TB2 calc'!AQ134+'eq. coef.'!$C$335*'Amp-TB2 calc'!AR134+'eq. coef.'!$C$336*'Amp-TB2 calc'!AS134))</f>
        <v xml:space="preserve"> </v>
      </c>
      <c r="BG134" s="282" t="str">
        <f t="shared" si="236"/>
        <v xml:space="preserve"> </v>
      </c>
      <c r="BH134" s="385" t="str">
        <f t="shared" si="263"/>
        <v xml:space="preserve"> </v>
      </c>
      <c r="BI134" s="385" t="str">
        <f t="shared" si="264"/>
        <v xml:space="preserve"> </v>
      </c>
      <c r="BJ134" s="281" t="str">
        <f t="shared" si="237"/>
        <v xml:space="preserve"> </v>
      </c>
      <c r="BK134" s="283" t="str">
        <f t="shared" si="285"/>
        <v xml:space="preserve"> </v>
      </c>
      <c r="BL134" s="281" t="str">
        <f t="shared" si="286"/>
        <v xml:space="preserve"> </v>
      </c>
      <c r="BM134" s="284" t="str">
        <f t="shared" si="238"/>
        <v xml:space="preserve"> </v>
      </c>
      <c r="BN134" s="285" t="str">
        <f>IF(SUM(I134:T134)&lt;90," ",'eq. coef.'!$C$360+'eq. coef.'!$C$361*'Amp-TB2 calc'!AJ134+'eq. coef.'!$C$362*'Amp-TB2 calc'!AK134+'eq. coef.'!$C$363*'Amp-TB2 calc'!AL134+'eq. coef.'!$C$364*'Amp-TB2 calc'!AN134+'eq. coef.'!$C$365*'Amp-TB2 calc'!AP134+'eq. coef.'!$C$366*'Amp-TB2 calc'!AQ134+'eq. coef.'!$C$367*'Amp-TB2 calc'!AR134+'eq. coef.'!$C$368*'Amp-TB2 calc'!AS134+'eq. coef.'!$C$369*LN(BQ134))</f>
        <v xml:space="preserve"> </v>
      </c>
      <c r="BO134" s="286" t="str">
        <f t="shared" si="287"/>
        <v xml:space="preserve"> </v>
      </c>
      <c r="BP134" s="333" t="str">
        <f t="shared" si="239"/>
        <v xml:space="preserve"> </v>
      </c>
      <c r="BQ134" s="287" t="str">
        <f t="shared" si="288"/>
        <v xml:space="preserve"> </v>
      </c>
      <c r="BR134" s="281" t="str">
        <f t="shared" si="240"/>
        <v xml:space="preserve"> </v>
      </c>
      <c r="BS134" s="283"/>
      <c r="BT134" s="283">
        <f t="shared" si="289"/>
        <v>0</v>
      </c>
      <c r="BU134" s="283">
        <f t="shared" si="290"/>
        <v>0</v>
      </c>
      <c r="BV134" s="281" t="str">
        <f t="shared" si="241"/>
        <v xml:space="preserve"> </v>
      </c>
      <c r="BW134" s="288"/>
      <c r="BX134" s="289" t="str">
        <f>IF(SUM(I134:T134)&lt;90," ",'eq. coef.'!$B$1128*'Amp-TB2 calc'!CH134+'eq. coef.'!$B$1129*'Amp-TB2 calc'!CL134+'eq. coef.'!$B$1130*'Amp-TB2 calc'!CM134+'eq. coef.'!$B$1131*'Amp-TB2 calc'!CO134+'eq. coef.'!$B$1132*'Amp-TB2 calc'!CP134+'eq. coef.'!$B$1133*'Amp-TB2 calc'!CQ134+'eq. coef.'!$B$1134*'Amp-TB2 calc'!CR134+'eq. coef.'!$B$1135*'Amp-TB2 calc'!CU134+'eq. coef.'!$B$1135*'Amp-TB2 calc'!CY134+'eq. coef.'!$B$1137*'Amp-TB2 calc'!CZ134)</f>
        <v xml:space="preserve"> </v>
      </c>
      <c r="BY134" s="290" t="str">
        <f t="shared" si="291"/>
        <v xml:space="preserve"> </v>
      </c>
      <c r="BZ134" s="291"/>
      <c r="CA134" s="290" t="str">
        <f t="shared" si="242"/>
        <v xml:space="preserve"> </v>
      </c>
      <c r="CB134" s="289" t="str">
        <f>IF(SUM(I134:T134)&lt;90," ",EXP('eq. coef.'!$C$396+'eq. coef.'!$C$397*'Amp-TB2 calc'!AJ134+'eq. coef.'!$C$398*'Amp-TB2 calc'!AK134+'eq. coef.'!$C$399*'Amp-TB2 calc'!AL134+'eq. coef.'!$C$400*'Amp-TB2 calc'!AN134+'eq. coef.'!$C$401*'Amp-TB2 calc'!AP134+'eq. coef.'!$C$402*'Amp-TB2 calc'!AQ134+'eq. coef.'!$C$403*'Amp-TB2 calc'!AR134+'eq. coef.'!$C$404*'Amp-TB2 calc'!AS134+'eq. coef.'!$C$405*LN('Amp-TB2 calc'!BQ134)))</f>
        <v xml:space="preserve"> </v>
      </c>
      <c r="CC134" s="283" t="str">
        <f t="shared" si="243"/>
        <v xml:space="preserve"> </v>
      </c>
      <c r="CD134" s="283"/>
      <c r="CE134" s="282" t="str">
        <f t="shared" si="244"/>
        <v xml:space="preserve"> </v>
      </c>
      <c r="CF134" s="282" t="str">
        <f t="shared" si="245"/>
        <v xml:space="preserve"> </v>
      </c>
      <c r="CG134" s="278" t="str">
        <f t="shared" si="292"/>
        <v xml:space="preserve"> </v>
      </c>
      <c r="CH134" s="278" t="str">
        <f t="shared" si="293"/>
        <v xml:space="preserve"> </v>
      </c>
      <c r="CI134" s="278" t="str">
        <f t="shared" si="246"/>
        <v xml:space="preserve"> </v>
      </c>
      <c r="CJ134" s="278" t="str">
        <f t="shared" si="247"/>
        <v xml:space="preserve"> </v>
      </c>
      <c r="CK134" s="278"/>
      <c r="CL134" s="278" t="str">
        <f t="shared" si="248"/>
        <v xml:space="preserve"> </v>
      </c>
      <c r="CM134" s="278" t="str">
        <f t="shared" si="249"/>
        <v xml:space="preserve"> </v>
      </c>
      <c r="CN134" s="278" t="str">
        <f t="shared" si="294"/>
        <v xml:space="preserve"> </v>
      </c>
      <c r="CO134" s="278" t="str">
        <f t="shared" si="250"/>
        <v xml:space="preserve"> </v>
      </c>
      <c r="CP134" s="278" t="str">
        <f t="shared" si="295"/>
        <v xml:space="preserve"> </v>
      </c>
      <c r="CQ134" s="278" t="str">
        <f t="shared" si="251"/>
        <v xml:space="preserve"> </v>
      </c>
      <c r="CR134" s="278" t="str">
        <f t="shared" si="296"/>
        <v xml:space="preserve"> </v>
      </c>
      <c r="CS134" s="278" t="str">
        <f t="shared" si="252"/>
        <v xml:space="preserve"> </v>
      </c>
      <c r="CT134" s="278"/>
      <c r="CU134" s="278" t="str">
        <f t="shared" si="297"/>
        <v xml:space="preserve"> </v>
      </c>
      <c r="CV134" s="278" t="str">
        <f t="shared" si="253"/>
        <v xml:space="preserve"> </v>
      </c>
      <c r="CW134" s="278" t="str">
        <f t="shared" si="254"/>
        <v xml:space="preserve"> </v>
      </c>
      <c r="CX134" s="278"/>
      <c r="CY134" s="278" t="str">
        <f t="shared" si="255"/>
        <v xml:space="preserve"> </v>
      </c>
      <c r="CZ134" s="278" t="str">
        <f t="shared" si="298"/>
        <v xml:space="preserve"> </v>
      </c>
      <c r="DA134" s="278" t="str">
        <f t="shared" si="256"/>
        <v xml:space="preserve"> </v>
      </c>
      <c r="DB134" s="278"/>
      <c r="DC134" s="278" t="str">
        <f t="shared" si="257"/>
        <v xml:space="preserve"> </v>
      </c>
      <c r="DD134" s="278" t="str">
        <f t="shared" si="299"/>
        <v xml:space="preserve"> </v>
      </c>
      <c r="DE134" s="278" t="str">
        <f t="shared" si="300"/>
        <v xml:space="preserve"> </v>
      </c>
      <c r="DF134" s="278" t="str">
        <f t="shared" si="258"/>
        <v xml:space="preserve"> </v>
      </c>
      <c r="DG134" s="283" t="str">
        <f t="shared" si="265"/>
        <v xml:space="preserve"> </v>
      </c>
      <c r="DH134" s="283"/>
      <c r="DI134" s="277" t="str">
        <f t="shared" si="259"/>
        <v xml:space="preserve"> </v>
      </c>
      <c r="DJ134" s="277" t="str">
        <f t="shared" si="260"/>
        <v xml:space="preserve"> </v>
      </c>
      <c r="DK134" s="277" t="str">
        <f t="shared" si="261"/>
        <v xml:space="preserve"> </v>
      </c>
      <c r="DL134" s="278" t="str">
        <f t="shared" si="262"/>
        <v xml:space="preserve"> </v>
      </c>
    </row>
    <row r="135" spans="21:116" x14ac:dyDescent="0.25">
      <c r="U135" s="276" t="str">
        <f t="shared" si="266"/>
        <v xml:space="preserve"> </v>
      </c>
      <c r="V135" s="277" t="str">
        <f>IF(SUM(I135:T135)&lt;90," ",I135/stab.data!$U$7)</f>
        <v xml:space="preserve"> </v>
      </c>
      <c r="W135" s="277" t="str">
        <f>IF(SUM(I135:T135)&lt;90," ",J135/stab.data!$U$8)</f>
        <v xml:space="preserve"> </v>
      </c>
      <c r="X135" s="277" t="str">
        <f>IF(SUM(I135:T135)&lt;90," ",K135*2/stab.data!$U$9)</f>
        <v xml:space="preserve"> </v>
      </c>
      <c r="Y135" s="277" t="str">
        <f>IF(SUM(I135:T135)&lt;90," ",L135*2/stab.data!$U$10)</f>
        <v xml:space="preserve"> </v>
      </c>
      <c r="Z135" s="277" t="str">
        <f>IF(SUM(I135:T135)&lt;90," ",M135/stab.data!$U$11)</f>
        <v xml:space="preserve"> </v>
      </c>
      <c r="AA135" s="277" t="str">
        <f>IF(SUM(I135:T135)&lt;90," ",N135/stab.data!$U$12)</f>
        <v xml:space="preserve"> </v>
      </c>
      <c r="AB135" s="277" t="str">
        <f>IF(SUM(I135:T135)&lt;90," ",O135/stab.data!$U$13)</f>
        <v xml:space="preserve"> </v>
      </c>
      <c r="AC135" s="277" t="str">
        <f>IF(SUM(I135:T135)&lt;90," ",P135/stab.data!$U$14)</f>
        <v xml:space="preserve"> </v>
      </c>
      <c r="AD135" s="277" t="str">
        <f>IF(SUM(I135:T135)&lt;90," ",Q135*2/stab.data!$U$15)</f>
        <v xml:space="preserve"> </v>
      </c>
      <c r="AE135" s="277" t="str">
        <f>IF(SUM(I135:T135)&lt;90," ",R135*2/stab.data!$U$16)</f>
        <v xml:space="preserve"> </v>
      </c>
      <c r="AF135" s="277" t="str">
        <f>IF(SUM(I135:T135)&lt;90," ",S135/stab.data!$U$17)</f>
        <v xml:space="preserve"> </v>
      </c>
      <c r="AG135" s="277" t="str">
        <f>IF(SUM(I135:T135)&lt;90," ",T135/stab.data!$U$18)</f>
        <v xml:space="preserve"> </v>
      </c>
      <c r="AH135" s="277" t="str">
        <f t="shared" si="267"/>
        <v xml:space="preserve"> </v>
      </c>
      <c r="AI135" s="277" t="str">
        <f t="shared" si="268"/>
        <v xml:space="preserve"> </v>
      </c>
      <c r="AJ135" s="278" t="str">
        <f t="shared" si="269"/>
        <v xml:space="preserve"> </v>
      </c>
      <c r="AK135" s="278" t="str">
        <f t="shared" si="270"/>
        <v xml:space="preserve"> </v>
      </c>
      <c r="AL135" s="278" t="str">
        <f t="shared" si="271"/>
        <v xml:space="preserve"> </v>
      </c>
      <c r="AM135" s="278" t="str">
        <f t="shared" si="272"/>
        <v xml:space="preserve"> </v>
      </c>
      <c r="AN135" s="278" t="str">
        <f t="shared" si="273"/>
        <v xml:space="preserve"> </v>
      </c>
      <c r="AO135" s="278" t="str">
        <f t="shared" si="274"/>
        <v xml:space="preserve"> </v>
      </c>
      <c r="AP135" s="278" t="str">
        <f t="shared" si="275"/>
        <v xml:space="preserve"> </v>
      </c>
      <c r="AQ135" s="278" t="str">
        <f t="shared" si="276"/>
        <v xml:space="preserve"> </v>
      </c>
      <c r="AR135" s="278" t="str">
        <f t="shared" si="277"/>
        <v xml:space="preserve"> </v>
      </c>
      <c r="AS135" s="278" t="str">
        <f t="shared" si="278"/>
        <v xml:space="preserve"> </v>
      </c>
      <c r="AT135" s="278" t="str">
        <f t="shared" si="279"/>
        <v xml:space="preserve"> </v>
      </c>
      <c r="AU135" s="278" t="str">
        <f t="shared" si="280"/>
        <v xml:space="preserve"> </v>
      </c>
      <c r="AV135" s="277" t="str">
        <f t="shared" si="281"/>
        <v xml:space="preserve"> </v>
      </c>
      <c r="AW135" s="277" t="str">
        <f t="shared" si="282"/>
        <v xml:space="preserve"> </v>
      </c>
      <c r="AX135" s="277" t="str">
        <f>IF(SUM(I135:T135)&lt;90," ",CO135*AH135*stab.data!$U$20/13/2)</f>
        <v xml:space="preserve"> </v>
      </c>
      <c r="AY135" s="277" t="str">
        <f>IF(SUM(I135:T135)&lt;90," ",CQ135*AH135*stab.data!$U$11/13)</f>
        <v xml:space="preserve"> </v>
      </c>
      <c r="AZ135" s="277" t="str">
        <f t="shared" si="283"/>
        <v xml:space="preserve"> </v>
      </c>
      <c r="BA135" s="279" t="str">
        <f t="shared" si="284"/>
        <v xml:space="preserve"> </v>
      </c>
      <c r="BB135" s="280" t="str">
        <f>IF(SUM(I135:T135)&lt;90," ",EXP('eq. coef.'!$C$104+'eq. coef.'!$C$105*'Amp-TB2 calc'!AJ135+'eq. coef.'!$C$106*'Amp-TB2 calc'!AK135+'eq. coef.'!$C$107*'Amp-TB2 calc'!AL135+'eq. coef.'!$C$108*'Amp-TB2 calc'!AN135+'eq. coef.'!$C$109*'Amp-TB2 calc'!AP135+'eq. coef.'!$C$110*'Amp-TB2 calc'!AQ135+'eq. coef.'!$C$111*'Amp-TB2 calc'!AR135+'eq. coef.'!$C$112*'Amp-TB2 calc'!AS135))</f>
        <v xml:space="preserve"> </v>
      </c>
      <c r="BC135" s="281" t="str">
        <f>IF(SUM(I135:T135)&lt;90," ",EXP('eq. coef.'!$C$176+'eq. coef.'!$C$177*'Amp-TB2 calc'!AJ135+'eq. coef.'!$C$178*'Amp-TB2 calc'!AK135+'eq. coef.'!$C$179*'Amp-TB2 calc'!AL135+'eq. coef.'!$C$180*'Amp-TB2 calc'!AN135+'eq. coef.'!$C$181*'Amp-TB2 calc'!AP135+'eq. coef.'!$C$182*'Amp-TB2 calc'!AQ135+'eq. coef.'!$C$183*'Amp-TB2 calc'!AR135+'eq. coef.'!$C$184*'Amp-TB2 calc'!AS135))</f>
        <v xml:space="preserve"> </v>
      </c>
      <c r="BD135" s="281" t="str">
        <f>IF(SUM(I135:T135)&lt;90," ",('eq. coef.'!$C$234+'eq. coef.'!$C$235*'Amp-TB2 calc'!AJ135+'eq. coef.'!$C$236*'Amp-TB2 calc'!AK135+'eq. coef.'!$C$237*'Amp-TB2 calc'!AL135+'eq. coef.'!$C$238*'Amp-TB2 calc'!AN135+'eq. coef.'!$C$239*'Amp-TB2 calc'!AP135+'eq. coef.'!$C$240*'Amp-TB2 calc'!AQ135+'eq. coef.'!$C$241*'Amp-TB2 calc'!AR135+'eq. coef.'!$C$242*'Amp-TB2 calc'!AS135))</f>
        <v xml:space="preserve"> </v>
      </c>
      <c r="BE135" s="281" t="str">
        <f>IF(SUM(I135:T135)&lt;90," ",('eq. coef.'!$C$270+'eq. coef.'!$C$271*'Amp-TB2 calc'!AJ135+'eq. coef.'!$C$272*'Amp-TB2 calc'!AK135+'eq. coef.'!$C$273*'Amp-TB2 calc'!AL135+'eq. coef.'!$C$274*'Amp-TB2 calc'!AN135+'eq. coef.'!$C$275*'Amp-TB2 calc'!AP135+'eq. coef.'!$C$276*'Amp-TB2 calc'!AQ135+'eq. coef.'!$C$277*'Amp-TB2 calc'!AR135+'eq. coef.'!$C$278*'Amp-TB2 calc'!AS135))</f>
        <v xml:space="preserve"> </v>
      </c>
      <c r="BF135" s="281" t="str">
        <f>IF(SUM(I135:T135)&lt;90," ",EXP('eq. coef.'!$C$328+'eq. coef.'!$C$329*'Amp-TB2 calc'!AJ135+'eq. coef.'!$C$330*'Amp-TB2 calc'!AK135+'eq. coef.'!$C$331*'Amp-TB2 calc'!AL135+'eq. coef.'!$C$332*'Amp-TB2 calc'!AN135+'eq. coef.'!$C$333*'Amp-TB2 calc'!AP135+'eq. coef.'!$C$334*'Amp-TB2 calc'!AQ135+'eq. coef.'!$C$335*'Amp-TB2 calc'!AR135+'eq. coef.'!$C$336*'Amp-TB2 calc'!AS135))</f>
        <v xml:space="preserve"> </v>
      </c>
      <c r="BG135" s="282" t="str">
        <f t="shared" si="236"/>
        <v xml:space="preserve"> </v>
      </c>
      <c r="BH135" s="385" t="str">
        <f t="shared" si="263"/>
        <v xml:space="preserve"> </v>
      </c>
      <c r="BI135" s="385" t="str">
        <f t="shared" si="264"/>
        <v xml:space="preserve"> </v>
      </c>
      <c r="BJ135" s="281" t="str">
        <f t="shared" si="237"/>
        <v xml:space="preserve"> </v>
      </c>
      <c r="BK135" s="283" t="str">
        <f t="shared" si="285"/>
        <v xml:space="preserve"> </v>
      </c>
      <c r="BL135" s="281" t="str">
        <f t="shared" si="286"/>
        <v xml:space="preserve"> </v>
      </c>
      <c r="BM135" s="284" t="str">
        <f t="shared" si="238"/>
        <v xml:space="preserve"> </v>
      </c>
      <c r="BN135" s="285" t="str">
        <f>IF(SUM(I135:T135)&lt;90," ",'eq. coef.'!$C$360+'eq. coef.'!$C$361*'Amp-TB2 calc'!AJ135+'eq. coef.'!$C$362*'Amp-TB2 calc'!AK135+'eq. coef.'!$C$363*'Amp-TB2 calc'!AL135+'eq. coef.'!$C$364*'Amp-TB2 calc'!AN135+'eq. coef.'!$C$365*'Amp-TB2 calc'!AP135+'eq. coef.'!$C$366*'Amp-TB2 calc'!AQ135+'eq. coef.'!$C$367*'Amp-TB2 calc'!AR135+'eq. coef.'!$C$368*'Amp-TB2 calc'!AS135+'eq. coef.'!$C$369*LN(BQ135))</f>
        <v xml:space="preserve"> </v>
      </c>
      <c r="BO135" s="286" t="str">
        <f t="shared" si="287"/>
        <v xml:space="preserve"> </v>
      </c>
      <c r="BP135" s="333" t="str">
        <f t="shared" si="239"/>
        <v xml:space="preserve"> </v>
      </c>
      <c r="BQ135" s="287" t="str">
        <f t="shared" si="288"/>
        <v xml:space="preserve"> </v>
      </c>
      <c r="BR135" s="281" t="str">
        <f t="shared" si="240"/>
        <v xml:space="preserve"> </v>
      </c>
      <c r="BS135" s="283"/>
      <c r="BT135" s="283">
        <f t="shared" si="289"/>
        <v>0</v>
      </c>
      <c r="BU135" s="283">
        <f t="shared" si="290"/>
        <v>0</v>
      </c>
      <c r="BV135" s="281" t="str">
        <f t="shared" si="241"/>
        <v xml:space="preserve"> </v>
      </c>
      <c r="BW135" s="288"/>
      <c r="BX135" s="289" t="str">
        <f>IF(SUM(I135:T135)&lt;90," ",'eq. coef.'!$B$1128*'Amp-TB2 calc'!CH135+'eq. coef.'!$B$1129*'Amp-TB2 calc'!CL135+'eq. coef.'!$B$1130*'Amp-TB2 calc'!CM135+'eq. coef.'!$B$1131*'Amp-TB2 calc'!CO135+'eq. coef.'!$B$1132*'Amp-TB2 calc'!CP135+'eq. coef.'!$B$1133*'Amp-TB2 calc'!CQ135+'eq. coef.'!$B$1134*'Amp-TB2 calc'!CR135+'eq. coef.'!$B$1135*'Amp-TB2 calc'!CU135+'eq. coef.'!$B$1135*'Amp-TB2 calc'!CY135+'eq. coef.'!$B$1137*'Amp-TB2 calc'!CZ135)</f>
        <v xml:space="preserve"> </v>
      </c>
      <c r="BY135" s="290" t="str">
        <f t="shared" si="291"/>
        <v xml:space="preserve"> </v>
      </c>
      <c r="BZ135" s="291"/>
      <c r="CA135" s="290" t="str">
        <f t="shared" si="242"/>
        <v xml:space="preserve"> </v>
      </c>
      <c r="CB135" s="289" t="str">
        <f>IF(SUM(I135:T135)&lt;90," ",EXP('eq. coef.'!$C$396+'eq. coef.'!$C$397*'Amp-TB2 calc'!AJ135+'eq. coef.'!$C$398*'Amp-TB2 calc'!AK135+'eq. coef.'!$C$399*'Amp-TB2 calc'!AL135+'eq. coef.'!$C$400*'Amp-TB2 calc'!AN135+'eq. coef.'!$C$401*'Amp-TB2 calc'!AP135+'eq. coef.'!$C$402*'Amp-TB2 calc'!AQ135+'eq. coef.'!$C$403*'Amp-TB2 calc'!AR135+'eq. coef.'!$C$404*'Amp-TB2 calc'!AS135+'eq. coef.'!$C$405*LN('Amp-TB2 calc'!BQ135)))</f>
        <v xml:space="preserve"> </v>
      </c>
      <c r="CC135" s="283" t="str">
        <f t="shared" si="243"/>
        <v xml:space="preserve"> </v>
      </c>
      <c r="CD135" s="283"/>
      <c r="CE135" s="282" t="str">
        <f t="shared" si="244"/>
        <v xml:space="preserve"> </v>
      </c>
      <c r="CF135" s="282" t="str">
        <f t="shared" si="245"/>
        <v xml:space="preserve"> </v>
      </c>
      <c r="CG135" s="278" t="str">
        <f t="shared" si="292"/>
        <v xml:space="preserve"> </v>
      </c>
      <c r="CH135" s="278" t="str">
        <f t="shared" si="293"/>
        <v xml:space="preserve"> </v>
      </c>
      <c r="CI135" s="278" t="str">
        <f t="shared" si="246"/>
        <v xml:space="preserve"> </v>
      </c>
      <c r="CJ135" s="278" t="str">
        <f t="shared" si="247"/>
        <v xml:space="preserve"> </v>
      </c>
      <c r="CK135" s="278"/>
      <c r="CL135" s="278" t="str">
        <f t="shared" si="248"/>
        <v xml:space="preserve"> </v>
      </c>
      <c r="CM135" s="278" t="str">
        <f t="shared" si="249"/>
        <v xml:space="preserve"> </v>
      </c>
      <c r="CN135" s="278" t="str">
        <f t="shared" si="294"/>
        <v xml:space="preserve"> </v>
      </c>
      <c r="CO135" s="278" t="str">
        <f t="shared" si="250"/>
        <v xml:space="preserve"> </v>
      </c>
      <c r="CP135" s="278" t="str">
        <f t="shared" si="295"/>
        <v xml:space="preserve"> </v>
      </c>
      <c r="CQ135" s="278" t="str">
        <f t="shared" si="251"/>
        <v xml:space="preserve"> </v>
      </c>
      <c r="CR135" s="278" t="str">
        <f t="shared" si="296"/>
        <v xml:space="preserve"> </v>
      </c>
      <c r="CS135" s="278" t="str">
        <f t="shared" si="252"/>
        <v xml:space="preserve"> </v>
      </c>
      <c r="CT135" s="278"/>
      <c r="CU135" s="278" t="str">
        <f t="shared" si="297"/>
        <v xml:space="preserve"> </v>
      </c>
      <c r="CV135" s="278" t="str">
        <f t="shared" si="253"/>
        <v xml:space="preserve"> </v>
      </c>
      <c r="CW135" s="278" t="str">
        <f t="shared" si="254"/>
        <v xml:space="preserve"> </v>
      </c>
      <c r="CX135" s="278"/>
      <c r="CY135" s="278" t="str">
        <f t="shared" si="255"/>
        <v xml:space="preserve"> </v>
      </c>
      <c r="CZ135" s="278" t="str">
        <f t="shared" si="298"/>
        <v xml:space="preserve"> </v>
      </c>
      <c r="DA135" s="278" t="str">
        <f t="shared" si="256"/>
        <v xml:space="preserve"> </v>
      </c>
      <c r="DB135" s="278"/>
      <c r="DC135" s="278" t="str">
        <f t="shared" si="257"/>
        <v xml:space="preserve"> </v>
      </c>
      <c r="DD135" s="278" t="str">
        <f t="shared" si="299"/>
        <v xml:space="preserve"> </v>
      </c>
      <c r="DE135" s="278" t="str">
        <f t="shared" si="300"/>
        <v xml:space="preserve"> </v>
      </c>
      <c r="DF135" s="278" t="str">
        <f t="shared" si="258"/>
        <v xml:space="preserve"> </v>
      </c>
      <c r="DG135" s="283" t="str">
        <f t="shared" si="265"/>
        <v xml:space="preserve"> </v>
      </c>
      <c r="DH135" s="283"/>
      <c r="DI135" s="277" t="str">
        <f t="shared" si="259"/>
        <v xml:space="preserve"> </v>
      </c>
      <c r="DJ135" s="277" t="str">
        <f t="shared" si="260"/>
        <v xml:space="preserve"> </v>
      </c>
      <c r="DK135" s="277" t="str">
        <f t="shared" si="261"/>
        <v xml:space="preserve"> </v>
      </c>
      <c r="DL135" s="278" t="str">
        <f t="shared" si="262"/>
        <v xml:space="preserve"> </v>
      </c>
    </row>
    <row r="136" spans="21:116" x14ac:dyDescent="0.25">
      <c r="U136" s="276" t="str">
        <f t="shared" si="266"/>
        <v xml:space="preserve"> </v>
      </c>
      <c r="V136" s="277" t="str">
        <f>IF(SUM(I136:T136)&lt;90," ",I136/stab.data!$U$7)</f>
        <v xml:space="preserve"> </v>
      </c>
      <c r="W136" s="277" t="str">
        <f>IF(SUM(I136:T136)&lt;90," ",J136/stab.data!$U$8)</f>
        <v xml:space="preserve"> </v>
      </c>
      <c r="X136" s="277" t="str">
        <f>IF(SUM(I136:T136)&lt;90," ",K136*2/stab.data!$U$9)</f>
        <v xml:space="preserve"> </v>
      </c>
      <c r="Y136" s="277" t="str">
        <f>IF(SUM(I136:T136)&lt;90," ",L136*2/stab.data!$U$10)</f>
        <v xml:space="preserve"> </v>
      </c>
      <c r="Z136" s="277" t="str">
        <f>IF(SUM(I136:T136)&lt;90," ",M136/stab.data!$U$11)</f>
        <v xml:space="preserve"> </v>
      </c>
      <c r="AA136" s="277" t="str">
        <f>IF(SUM(I136:T136)&lt;90," ",N136/stab.data!$U$12)</f>
        <v xml:space="preserve"> </v>
      </c>
      <c r="AB136" s="277" t="str">
        <f>IF(SUM(I136:T136)&lt;90," ",O136/stab.data!$U$13)</f>
        <v xml:space="preserve"> </v>
      </c>
      <c r="AC136" s="277" t="str">
        <f>IF(SUM(I136:T136)&lt;90," ",P136/stab.data!$U$14)</f>
        <v xml:space="preserve"> </v>
      </c>
      <c r="AD136" s="277" t="str">
        <f>IF(SUM(I136:T136)&lt;90," ",Q136*2/stab.data!$U$15)</f>
        <v xml:space="preserve"> </v>
      </c>
      <c r="AE136" s="277" t="str">
        <f>IF(SUM(I136:T136)&lt;90," ",R136*2/stab.data!$U$16)</f>
        <v xml:space="preserve"> </v>
      </c>
      <c r="AF136" s="277" t="str">
        <f>IF(SUM(I136:T136)&lt;90," ",S136/stab.data!$U$17)</f>
        <v xml:space="preserve"> </v>
      </c>
      <c r="AG136" s="277" t="str">
        <f>IF(SUM(I136:T136)&lt;90," ",T136/stab.data!$U$18)</f>
        <v xml:space="preserve"> </v>
      </c>
      <c r="AH136" s="277" t="str">
        <f t="shared" si="267"/>
        <v xml:space="preserve"> </v>
      </c>
      <c r="AI136" s="277" t="str">
        <f t="shared" si="268"/>
        <v xml:space="preserve"> </v>
      </c>
      <c r="AJ136" s="278" t="str">
        <f t="shared" si="269"/>
        <v xml:space="preserve"> </v>
      </c>
      <c r="AK136" s="278" t="str">
        <f t="shared" si="270"/>
        <v xml:space="preserve"> </v>
      </c>
      <c r="AL136" s="278" t="str">
        <f t="shared" si="271"/>
        <v xml:space="preserve"> </v>
      </c>
      <c r="AM136" s="278" t="str">
        <f t="shared" si="272"/>
        <v xml:space="preserve"> </v>
      </c>
      <c r="AN136" s="278" t="str">
        <f t="shared" si="273"/>
        <v xml:space="preserve"> </v>
      </c>
      <c r="AO136" s="278" t="str">
        <f t="shared" si="274"/>
        <v xml:space="preserve"> </v>
      </c>
      <c r="AP136" s="278" t="str">
        <f t="shared" si="275"/>
        <v xml:space="preserve"> </v>
      </c>
      <c r="AQ136" s="278" t="str">
        <f t="shared" si="276"/>
        <v xml:space="preserve"> </v>
      </c>
      <c r="AR136" s="278" t="str">
        <f t="shared" si="277"/>
        <v xml:space="preserve"> </v>
      </c>
      <c r="AS136" s="278" t="str">
        <f t="shared" si="278"/>
        <v xml:space="preserve"> </v>
      </c>
      <c r="AT136" s="278" t="str">
        <f t="shared" si="279"/>
        <v xml:space="preserve"> </v>
      </c>
      <c r="AU136" s="278" t="str">
        <f t="shared" si="280"/>
        <v xml:space="preserve"> </v>
      </c>
      <c r="AV136" s="277" t="str">
        <f t="shared" si="281"/>
        <v xml:space="preserve"> </v>
      </c>
      <c r="AW136" s="277" t="str">
        <f t="shared" si="282"/>
        <v xml:space="preserve"> </v>
      </c>
      <c r="AX136" s="277" t="str">
        <f>IF(SUM(I136:T136)&lt;90," ",CO136*AH136*stab.data!$U$20/13/2)</f>
        <v xml:space="preserve"> </v>
      </c>
      <c r="AY136" s="277" t="str">
        <f>IF(SUM(I136:T136)&lt;90," ",CQ136*AH136*stab.data!$U$11/13)</f>
        <v xml:space="preserve"> </v>
      </c>
      <c r="AZ136" s="277" t="str">
        <f t="shared" si="283"/>
        <v xml:space="preserve"> </v>
      </c>
      <c r="BA136" s="279" t="str">
        <f t="shared" si="284"/>
        <v xml:space="preserve"> </v>
      </c>
      <c r="BB136" s="280" t="str">
        <f>IF(SUM(I136:T136)&lt;90," ",EXP('eq. coef.'!$C$104+'eq. coef.'!$C$105*'Amp-TB2 calc'!AJ136+'eq. coef.'!$C$106*'Amp-TB2 calc'!AK136+'eq. coef.'!$C$107*'Amp-TB2 calc'!AL136+'eq. coef.'!$C$108*'Amp-TB2 calc'!AN136+'eq. coef.'!$C$109*'Amp-TB2 calc'!AP136+'eq. coef.'!$C$110*'Amp-TB2 calc'!AQ136+'eq. coef.'!$C$111*'Amp-TB2 calc'!AR136+'eq. coef.'!$C$112*'Amp-TB2 calc'!AS136))</f>
        <v xml:space="preserve"> </v>
      </c>
      <c r="BC136" s="281" t="str">
        <f>IF(SUM(I136:T136)&lt;90," ",EXP('eq. coef.'!$C$176+'eq. coef.'!$C$177*'Amp-TB2 calc'!AJ136+'eq. coef.'!$C$178*'Amp-TB2 calc'!AK136+'eq. coef.'!$C$179*'Amp-TB2 calc'!AL136+'eq. coef.'!$C$180*'Amp-TB2 calc'!AN136+'eq. coef.'!$C$181*'Amp-TB2 calc'!AP136+'eq. coef.'!$C$182*'Amp-TB2 calc'!AQ136+'eq. coef.'!$C$183*'Amp-TB2 calc'!AR136+'eq. coef.'!$C$184*'Amp-TB2 calc'!AS136))</f>
        <v xml:space="preserve"> </v>
      </c>
      <c r="BD136" s="281" t="str">
        <f>IF(SUM(I136:T136)&lt;90," ",('eq. coef.'!$C$234+'eq. coef.'!$C$235*'Amp-TB2 calc'!AJ136+'eq. coef.'!$C$236*'Amp-TB2 calc'!AK136+'eq. coef.'!$C$237*'Amp-TB2 calc'!AL136+'eq. coef.'!$C$238*'Amp-TB2 calc'!AN136+'eq. coef.'!$C$239*'Amp-TB2 calc'!AP136+'eq. coef.'!$C$240*'Amp-TB2 calc'!AQ136+'eq. coef.'!$C$241*'Amp-TB2 calc'!AR136+'eq. coef.'!$C$242*'Amp-TB2 calc'!AS136))</f>
        <v xml:space="preserve"> </v>
      </c>
      <c r="BE136" s="281" t="str">
        <f>IF(SUM(I136:T136)&lt;90," ",('eq. coef.'!$C$270+'eq. coef.'!$C$271*'Amp-TB2 calc'!AJ136+'eq. coef.'!$C$272*'Amp-TB2 calc'!AK136+'eq. coef.'!$C$273*'Amp-TB2 calc'!AL136+'eq. coef.'!$C$274*'Amp-TB2 calc'!AN136+'eq. coef.'!$C$275*'Amp-TB2 calc'!AP136+'eq. coef.'!$C$276*'Amp-TB2 calc'!AQ136+'eq. coef.'!$C$277*'Amp-TB2 calc'!AR136+'eq. coef.'!$C$278*'Amp-TB2 calc'!AS136))</f>
        <v xml:space="preserve"> </v>
      </c>
      <c r="BF136" s="281" t="str">
        <f>IF(SUM(I136:T136)&lt;90," ",EXP('eq. coef.'!$C$328+'eq. coef.'!$C$329*'Amp-TB2 calc'!AJ136+'eq. coef.'!$C$330*'Amp-TB2 calc'!AK136+'eq. coef.'!$C$331*'Amp-TB2 calc'!AL136+'eq. coef.'!$C$332*'Amp-TB2 calc'!AN136+'eq. coef.'!$C$333*'Amp-TB2 calc'!AP136+'eq. coef.'!$C$334*'Amp-TB2 calc'!AQ136+'eq. coef.'!$C$335*'Amp-TB2 calc'!AR136+'eq. coef.'!$C$336*'Amp-TB2 calc'!AS136))</f>
        <v xml:space="preserve"> </v>
      </c>
      <c r="BG136" s="282" t="str">
        <f t="shared" si="236"/>
        <v xml:space="preserve"> </v>
      </c>
      <c r="BH136" s="385" t="str">
        <f t="shared" si="263"/>
        <v xml:space="preserve"> </v>
      </c>
      <c r="BI136" s="385" t="str">
        <f t="shared" si="264"/>
        <v xml:space="preserve"> </v>
      </c>
      <c r="BJ136" s="281" t="str">
        <f t="shared" si="237"/>
        <v xml:space="preserve"> </v>
      </c>
      <c r="BK136" s="283" t="str">
        <f t="shared" si="285"/>
        <v xml:space="preserve"> </v>
      </c>
      <c r="BL136" s="281" t="str">
        <f t="shared" si="286"/>
        <v xml:space="preserve"> </v>
      </c>
      <c r="BM136" s="284" t="str">
        <f t="shared" si="238"/>
        <v xml:space="preserve"> </v>
      </c>
      <c r="BN136" s="285" t="str">
        <f>IF(SUM(I136:T136)&lt;90," ",'eq. coef.'!$C$360+'eq. coef.'!$C$361*'Amp-TB2 calc'!AJ136+'eq. coef.'!$C$362*'Amp-TB2 calc'!AK136+'eq. coef.'!$C$363*'Amp-TB2 calc'!AL136+'eq. coef.'!$C$364*'Amp-TB2 calc'!AN136+'eq. coef.'!$C$365*'Amp-TB2 calc'!AP136+'eq. coef.'!$C$366*'Amp-TB2 calc'!AQ136+'eq. coef.'!$C$367*'Amp-TB2 calc'!AR136+'eq. coef.'!$C$368*'Amp-TB2 calc'!AS136+'eq. coef.'!$C$369*LN(BQ136))</f>
        <v xml:space="preserve"> </v>
      </c>
      <c r="BO136" s="286" t="str">
        <f t="shared" si="287"/>
        <v xml:space="preserve"> </v>
      </c>
      <c r="BP136" s="333" t="str">
        <f t="shared" si="239"/>
        <v xml:space="preserve"> </v>
      </c>
      <c r="BQ136" s="287" t="str">
        <f t="shared" si="288"/>
        <v xml:space="preserve"> </v>
      </c>
      <c r="BR136" s="281" t="str">
        <f t="shared" si="240"/>
        <v xml:space="preserve"> </v>
      </c>
      <c r="BS136" s="283"/>
      <c r="BT136" s="283">
        <f t="shared" si="289"/>
        <v>0</v>
      </c>
      <c r="BU136" s="283">
        <f t="shared" si="290"/>
        <v>0</v>
      </c>
      <c r="BV136" s="281" t="str">
        <f t="shared" si="241"/>
        <v xml:space="preserve"> </v>
      </c>
      <c r="BW136" s="288"/>
      <c r="BX136" s="289" t="str">
        <f>IF(SUM(I136:T136)&lt;90," ",'eq. coef.'!$B$1128*'Amp-TB2 calc'!CH136+'eq. coef.'!$B$1129*'Amp-TB2 calc'!CL136+'eq. coef.'!$B$1130*'Amp-TB2 calc'!CM136+'eq. coef.'!$B$1131*'Amp-TB2 calc'!CO136+'eq. coef.'!$B$1132*'Amp-TB2 calc'!CP136+'eq. coef.'!$B$1133*'Amp-TB2 calc'!CQ136+'eq. coef.'!$B$1134*'Amp-TB2 calc'!CR136+'eq. coef.'!$B$1135*'Amp-TB2 calc'!CU136+'eq. coef.'!$B$1135*'Amp-TB2 calc'!CY136+'eq. coef.'!$B$1137*'Amp-TB2 calc'!CZ136)</f>
        <v xml:space="preserve"> </v>
      </c>
      <c r="BY136" s="290" t="str">
        <f t="shared" si="291"/>
        <v xml:space="preserve"> </v>
      </c>
      <c r="BZ136" s="291"/>
      <c r="CA136" s="290" t="str">
        <f t="shared" si="242"/>
        <v xml:space="preserve"> </v>
      </c>
      <c r="CB136" s="289" t="str">
        <f>IF(SUM(I136:T136)&lt;90," ",EXP('eq. coef.'!$C$396+'eq. coef.'!$C$397*'Amp-TB2 calc'!AJ136+'eq. coef.'!$C$398*'Amp-TB2 calc'!AK136+'eq. coef.'!$C$399*'Amp-TB2 calc'!AL136+'eq. coef.'!$C$400*'Amp-TB2 calc'!AN136+'eq. coef.'!$C$401*'Amp-TB2 calc'!AP136+'eq. coef.'!$C$402*'Amp-TB2 calc'!AQ136+'eq. coef.'!$C$403*'Amp-TB2 calc'!AR136+'eq. coef.'!$C$404*'Amp-TB2 calc'!AS136+'eq. coef.'!$C$405*LN('Amp-TB2 calc'!BQ136)))</f>
        <v xml:space="preserve"> </v>
      </c>
      <c r="CC136" s="283" t="str">
        <f t="shared" si="243"/>
        <v xml:space="preserve"> </v>
      </c>
      <c r="CD136" s="283"/>
      <c r="CE136" s="282" t="str">
        <f t="shared" si="244"/>
        <v xml:space="preserve"> </v>
      </c>
      <c r="CF136" s="282" t="str">
        <f t="shared" si="245"/>
        <v xml:space="preserve"> </v>
      </c>
      <c r="CG136" s="278" t="str">
        <f t="shared" si="292"/>
        <v xml:space="preserve"> </v>
      </c>
      <c r="CH136" s="278" t="str">
        <f t="shared" si="293"/>
        <v xml:space="preserve"> </v>
      </c>
      <c r="CI136" s="278" t="str">
        <f t="shared" si="246"/>
        <v xml:space="preserve"> </v>
      </c>
      <c r="CJ136" s="278" t="str">
        <f t="shared" si="247"/>
        <v xml:space="preserve"> </v>
      </c>
      <c r="CK136" s="278"/>
      <c r="CL136" s="278" t="str">
        <f t="shared" si="248"/>
        <v xml:space="preserve"> </v>
      </c>
      <c r="CM136" s="278" t="str">
        <f t="shared" si="249"/>
        <v xml:space="preserve"> </v>
      </c>
      <c r="CN136" s="278" t="str">
        <f t="shared" si="294"/>
        <v xml:space="preserve"> </v>
      </c>
      <c r="CO136" s="278" t="str">
        <f t="shared" si="250"/>
        <v xml:space="preserve"> </v>
      </c>
      <c r="CP136" s="278" t="str">
        <f t="shared" si="295"/>
        <v xml:space="preserve"> </v>
      </c>
      <c r="CQ136" s="278" t="str">
        <f t="shared" si="251"/>
        <v xml:space="preserve"> </v>
      </c>
      <c r="CR136" s="278" t="str">
        <f t="shared" si="296"/>
        <v xml:space="preserve"> </v>
      </c>
      <c r="CS136" s="278" t="str">
        <f t="shared" si="252"/>
        <v xml:space="preserve"> </v>
      </c>
      <c r="CT136" s="278"/>
      <c r="CU136" s="278" t="str">
        <f t="shared" si="297"/>
        <v xml:space="preserve"> </v>
      </c>
      <c r="CV136" s="278" t="str">
        <f t="shared" si="253"/>
        <v xml:space="preserve"> </v>
      </c>
      <c r="CW136" s="278" t="str">
        <f t="shared" si="254"/>
        <v xml:space="preserve"> </v>
      </c>
      <c r="CX136" s="278"/>
      <c r="CY136" s="278" t="str">
        <f t="shared" si="255"/>
        <v xml:space="preserve"> </v>
      </c>
      <c r="CZ136" s="278" t="str">
        <f t="shared" si="298"/>
        <v xml:space="preserve"> </v>
      </c>
      <c r="DA136" s="278" t="str">
        <f t="shared" si="256"/>
        <v xml:space="preserve"> </v>
      </c>
      <c r="DB136" s="278"/>
      <c r="DC136" s="278" t="str">
        <f t="shared" si="257"/>
        <v xml:space="preserve"> </v>
      </c>
      <c r="DD136" s="278" t="str">
        <f t="shared" si="299"/>
        <v xml:space="preserve"> </v>
      </c>
      <c r="DE136" s="278" t="str">
        <f t="shared" si="300"/>
        <v xml:space="preserve"> </v>
      </c>
      <c r="DF136" s="278" t="str">
        <f t="shared" si="258"/>
        <v xml:space="preserve"> </v>
      </c>
      <c r="DG136" s="283" t="str">
        <f t="shared" si="265"/>
        <v xml:space="preserve"> </v>
      </c>
      <c r="DH136" s="283"/>
      <c r="DI136" s="277" t="str">
        <f t="shared" si="259"/>
        <v xml:space="preserve"> </v>
      </c>
      <c r="DJ136" s="277" t="str">
        <f t="shared" si="260"/>
        <v xml:space="preserve"> </v>
      </c>
      <c r="DK136" s="277" t="str">
        <f t="shared" si="261"/>
        <v xml:space="preserve"> </v>
      </c>
      <c r="DL136" s="278" t="str">
        <f t="shared" si="262"/>
        <v xml:space="preserve"> </v>
      </c>
    </row>
    <row r="137" spans="21:116" x14ac:dyDescent="0.25">
      <c r="U137" s="276" t="str">
        <f t="shared" si="266"/>
        <v xml:space="preserve"> </v>
      </c>
      <c r="V137" s="277" t="str">
        <f>IF(SUM(I137:T137)&lt;90," ",I137/stab.data!$U$7)</f>
        <v xml:space="preserve"> </v>
      </c>
      <c r="W137" s="277" t="str">
        <f>IF(SUM(I137:T137)&lt;90," ",J137/stab.data!$U$8)</f>
        <v xml:space="preserve"> </v>
      </c>
      <c r="X137" s="277" t="str">
        <f>IF(SUM(I137:T137)&lt;90," ",K137*2/stab.data!$U$9)</f>
        <v xml:space="preserve"> </v>
      </c>
      <c r="Y137" s="277" t="str">
        <f>IF(SUM(I137:T137)&lt;90," ",L137*2/stab.data!$U$10)</f>
        <v xml:space="preserve"> </v>
      </c>
      <c r="Z137" s="277" t="str">
        <f>IF(SUM(I137:T137)&lt;90," ",M137/stab.data!$U$11)</f>
        <v xml:space="preserve"> </v>
      </c>
      <c r="AA137" s="277" t="str">
        <f>IF(SUM(I137:T137)&lt;90," ",N137/stab.data!$U$12)</f>
        <v xml:space="preserve"> </v>
      </c>
      <c r="AB137" s="277" t="str">
        <f>IF(SUM(I137:T137)&lt;90," ",O137/stab.data!$U$13)</f>
        <v xml:space="preserve"> </v>
      </c>
      <c r="AC137" s="277" t="str">
        <f>IF(SUM(I137:T137)&lt;90," ",P137/stab.data!$U$14)</f>
        <v xml:space="preserve"> </v>
      </c>
      <c r="AD137" s="277" t="str">
        <f>IF(SUM(I137:T137)&lt;90," ",Q137*2/stab.data!$U$15)</f>
        <v xml:space="preserve"> </v>
      </c>
      <c r="AE137" s="277" t="str">
        <f>IF(SUM(I137:T137)&lt;90," ",R137*2/stab.data!$U$16)</f>
        <v xml:space="preserve"> </v>
      </c>
      <c r="AF137" s="277" t="str">
        <f>IF(SUM(I137:T137)&lt;90," ",S137/stab.data!$U$17)</f>
        <v xml:space="preserve"> </v>
      </c>
      <c r="AG137" s="277" t="str">
        <f>IF(SUM(I137:T137)&lt;90," ",T137/stab.data!$U$18)</f>
        <v xml:space="preserve"> </v>
      </c>
      <c r="AH137" s="277" t="str">
        <f t="shared" si="267"/>
        <v xml:space="preserve"> </v>
      </c>
      <c r="AI137" s="277" t="str">
        <f t="shared" si="268"/>
        <v xml:space="preserve"> </v>
      </c>
      <c r="AJ137" s="278" t="str">
        <f t="shared" si="269"/>
        <v xml:space="preserve"> </v>
      </c>
      <c r="AK137" s="278" t="str">
        <f t="shared" si="270"/>
        <v xml:space="preserve"> </v>
      </c>
      <c r="AL137" s="278" t="str">
        <f t="shared" si="271"/>
        <v xml:space="preserve"> </v>
      </c>
      <c r="AM137" s="278" t="str">
        <f t="shared" si="272"/>
        <v xml:space="preserve"> </v>
      </c>
      <c r="AN137" s="278" t="str">
        <f t="shared" si="273"/>
        <v xml:space="preserve"> </v>
      </c>
      <c r="AO137" s="278" t="str">
        <f t="shared" si="274"/>
        <v xml:space="preserve"> </v>
      </c>
      <c r="AP137" s="278" t="str">
        <f t="shared" si="275"/>
        <v xml:space="preserve"> </v>
      </c>
      <c r="AQ137" s="278" t="str">
        <f t="shared" si="276"/>
        <v xml:space="preserve"> </v>
      </c>
      <c r="AR137" s="278" t="str">
        <f t="shared" si="277"/>
        <v xml:space="preserve"> </v>
      </c>
      <c r="AS137" s="278" t="str">
        <f t="shared" si="278"/>
        <v xml:space="preserve"> </v>
      </c>
      <c r="AT137" s="278" t="str">
        <f t="shared" si="279"/>
        <v xml:space="preserve"> </v>
      </c>
      <c r="AU137" s="278" t="str">
        <f t="shared" si="280"/>
        <v xml:space="preserve"> </v>
      </c>
      <c r="AV137" s="277" t="str">
        <f t="shared" si="281"/>
        <v xml:space="preserve"> </v>
      </c>
      <c r="AW137" s="277" t="str">
        <f t="shared" si="282"/>
        <v xml:space="preserve"> </v>
      </c>
      <c r="AX137" s="277" t="str">
        <f>IF(SUM(I137:T137)&lt;90," ",CO137*AH137*stab.data!$U$20/13/2)</f>
        <v xml:space="preserve"> </v>
      </c>
      <c r="AY137" s="277" t="str">
        <f>IF(SUM(I137:T137)&lt;90," ",CQ137*AH137*stab.data!$U$11/13)</f>
        <v xml:space="preserve"> </v>
      </c>
      <c r="AZ137" s="277" t="str">
        <f t="shared" si="283"/>
        <v xml:space="preserve"> </v>
      </c>
      <c r="BA137" s="279" t="str">
        <f t="shared" si="284"/>
        <v xml:space="preserve"> </v>
      </c>
      <c r="BB137" s="280" t="str">
        <f>IF(SUM(I137:T137)&lt;90," ",EXP('eq. coef.'!$C$104+'eq. coef.'!$C$105*'Amp-TB2 calc'!AJ137+'eq. coef.'!$C$106*'Amp-TB2 calc'!AK137+'eq. coef.'!$C$107*'Amp-TB2 calc'!AL137+'eq. coef.'!$C$108*'Amp-TB2 calc'!AN137+'eq. coef.'!$C$109*'Amp-TB2 calc'!AP137+'eq. coef.'!$C$110*'Amp-TB2 calc'!AQ137+'eq. coef.'!$C$111*'Amp-TB2 calc'!AR137+'eq. coef.'!$C$112*'Amp-TB2 calc'!AS137))</f>
        <v xml:space="preserve"> </v>
      </c>
      <c r="BC137" s="281" t="str">
        <f>IF(SUM(I137:T137)&lt;90," ",EXP('eq. coef.'!$C$176+'eq. coef.'!$C$177*'Amp-TB2 calc'!AJ137+'eq. coef.'!$C$178*'Amp-TB2 calc'!AK137+'eq. coef.'!$C$179*'Amp-TB2 calc'!AL137+'eq. coef.'!$C$180*'Amp-TB2 calc'!AN137+'eq. coef.'!$C$181*'Amp-TB2 calc'!AP137+'eq. coef.'!$C$182*'Amp-TB2 calc'!AQ137+'eq. coef.'!$C$183*'Amp-TB2 calc'!AR137+'eq. coef.'!$C$184*'Amp-TB2 calc'!AS137))</f>
        <v xml:space="preserve"> </v>
      </c>
      <c r="BD137" s="281" t="str">
        <f>IF(SUM(I137:T137)&lt;90," ",('eq. coef.'!$C$234+'eq. coef.'!$C$235*'Amp-TB2 calc'!AJ137+'eq. coef.'!$C$236*'Amp-TB2 calc'!AK137+'eq. coef.'!$C$237*'Amp-TB2 calc'!AL137+'eq. coef.'!$C$238*'Amp-TB2 calc'!AN137+'eq. coef.'!$C$239*'Amp-TB2 calc'!AP137+'eq. coef.'!$C$240*'Amp-TB2 calc'!AQ137+'eq. coef.'!$C$241*'Amp-TB2 calc'!AR137+'eq. coef.'!$C$242*'Amp-TB2 calc'!AS137))</f>
        <v xml:space="preserve"> </v>
      </c>
      <c r="BE137" s="281" t="str">
        <f>IF(SUM(I137:T137)&lt;90," ",('eq. coef.'!$C$270+'eq. coef.'!$C$271*'Amp-TB2 calc'!AJ137+'eq. coef.'!$C$272*'Amp-TB2 calc'!AK137+'eq. coef.'!$C$273*'Amp-TB2 calc'!AL137+'eq. coef.'!$C$274*'Amp-TB2 calc'!AN137+'eq. coef.'!$C$275*'Amp-TB2 calc'!AP137+'eq. coef.'!$C$276*'Amp-TB2 calc'!AQ137+'eq. coef.'!$C$277*'Amp-TB2 calc'!AR137+'eq. coef.'!$C$278*'Amp-TB2 calc'!AS137))</f>
        <v xml:space="preserve"> </v>
      </c>
      <c r="BF137" s="281" t="str">
        <f>IF(SUM(I137:T137)&lt;90," ",EXP('eq. coef.'!$C$328+'eq. coef.'!$C$329*'Amp-TB2 calc'!AJ137+'eq. coef.'!$C$330*'Amp-TB2 calc'!AK137+'eq. coef.'!$C$331*'Amp-TB2 calc'!AL137+'eq. coef.'!$C$332*'Amp-TB2 calc'!AN137+'eq. coef.'!$C$333*'Amp-TB2 calc'!AP137+'eq. coef.'!$C$334*'Amp-TB2 calc'!AQ137+'eq. coef.'!$C$335*'Amp-TB2 calc'!AR137+'eq. coef.'!$C$336*'Amp-TB2 calc'!AS137))</f>
        <v xml:space="preserve"> </v>
      </c>
      <c r="BG137" s="282" t="str">
        <f t="shared" si="236"/>
        <v xml:space="preserve"> </v>
      </c>
      <c r="BH137" s="385" t="str">
        <f t="shared" si="263"/>
        <v xml:space="preserve"> </v>
      </c>
      <c r="BI137" s="385" t="str">
        <f t="shared" si="264"/>
        <v xml:space="preserve"> </v>
      </c>
      <c r="BJ137" s="281" t="str">
        <f t="shared" si="237"/>
        <v xml:space="preserve"> </v>
      </c>
      <c r="BK137" s="283" t="str">
        <f t="shared" si="285"/>
        <v xml:space="preserve"> </v>
      </c>
      <c r="BL137" s="281" t="str">
        <f t="shared" si="286"/>
        <v xml:space="preserve"> </v>
      </c>
      <c r="BM137" s="284" t="str">
        <f t="shared" si="238"/>
        <v xml:space="preserve"> </v>
      </c>
      <c r="BN137" s="285" t="str">
        <f>IF(SUM(I137:T137)&lt;90," ",'eq. coef.'!$C$360+'eq. coef.'!$C$361*'Amp-TB2 calc'!AJ137+'eq. coef.'!$C$362*'Amp-TB2 calc'!AK137+'eq. coef.'!$C$363*'Amp-TB2 calc'!AL137+'eq. coef.'!$C$364*'Amp-TB2 calc'!AN137+'eq. coef.'!$C$365*'Amp-TB2 calc'!AP137+'eq. coef.'!$C$366*'Amp-TB2 calc'!AQ137+'eq. coef.'!$C$367*'Amp-TB2 calc'!AR137+'eq. coef.'!$C$368*'Amp-TB2 calc'!AS137+'eq. coef.'!$C$369*LN(BQ137))</f>
        <v xml:space="preserve"> </v>
      </c>
      <c r="BO137" s="286" t="str">
        <f t="shared" si="287"/>
        <v xml:space="preserve"> </v>
      </c>
      <c r="BP137" s="333" t="str">
        <f t="shared" si="239"/>
        <v xml:space="preserve"> </v>
      </c>
      <c r="BQ137" s="287" t="str">
        <f t="shared" si="288"/>
        <v xml:space="preserve"> </v>
      </c>
      <c r="BR137" s="281" t="str">
        <f t="shared" si="240"/>
        <v xml:space="preserve"> </v>
      </c>
      <c r="BS137" s="283"/>
      <c r="BT137" s="283">
        <f t="shared" si="289"/>
        <v>0</v>
      </c>
      <c r="BU137" s="283">
        <f t="shared" si="290"/>
        <v>0</v>
      </c>
      <c r="BV137" s="281" t="str">
        <f t="shared" si="241"/>
        <v xml:space="preserve"> </v>
      </c>
      <c r="BW137" s="288"/>
      <c r="BX137" s="289" t="str">
        <f>IF(SUM(I137:T137)&lt;90," ",'eq. coef.'!$B$1128*'Amp-TB2 calc'!CH137+'eq. coef.'!$B$1129*'Amp-TB2 calc'!CL137+'eq. coef.'!$B$1130*'Amp-TB2 calc'!CM137+'eq. coef.'!$B$1131*'Amp-TB2 calc'!CO137+'eq. coef.'!$B$1132*'Amp-TB2 calc'!CP137+'eq. coef.'!$B$1133*'Amp-TB2 calc'!CQ137+'eq. coef.'!$B$1134*'Amp-TB2 calc'!CR137+'eq. coef.'!$B$1135*'Amp-TB2 calc'!CU137+'eq. coef.'!$B$1135*'Amp-TB2 calc'!CY137+'eq. coef.'!$B$1137*'Amp-TB2 calc'!CZ137)</f>
        <v xml:space="preserve"> </v>
      </c>
      <c r="BY137" s="290" t="str">
        <f t="shared" si="291"/>
        <v xml:space="preserve"> </v>
      </c>
      <c r="BZ137" s="291"/>
      <c r="CA137" s="290" t="str">
        <f t="shared" si="242"/>
        <v xml:space="preserve"> </v>
      </c>
      <c r="CB137" s="289" t="str">
        <f>IF(SUM(I137:T137)&lt;90," ",EXP('eq. coef.'!$C$396+'eq. coef.'!$C$397*'Amp-TB2 calc'!AJ137+'eq. coef.'!$C$398*'Amp-TB2 calc'!AK137+'eq. coef.'!$C$399*'Amp-TB2 calc'!AL137+'eq. coef.'!$C$400*'Amp-TB2 calc'!AN137+'eq. coef.'!$C$401*'Amp-TB2 calc'!AP137+'eq. coef.'!$C$402*'Amp-TB2 calc'!AQ137+'eq. coef.'!$C$403*'Amp-TB2 calc'!AR137+'eq. coef.'!$C$404*'Amp-TB2 calc'!AS137+'eq. coef.'!$C$405*LN('Amp-TB2 calc'!BQ137)))</f>
        <v xml:space="preserve"> </v>
      </c>
      <c r="CC137" s="283" t="str">
        <f t="shared" si="243"/>
        <v xml:space="preserve"> </v>
      </c>
      <c r="CD137" s="283"/>
      <c r="CE137" s="282" t="str">
        <f t="shared" si="244"/>
        <v xml:space="preserve"> </v>
      </c>
      <c r="CF137" s="282" t="str">
        <f t="shared" si="245"/>
        <v xml:space="preserve"> </v>
      </c>
      <c r="CG137" s="278" t="str">
        <f t="shared" si="292"/>
        <v xml:space="preserve"> </v>
      </c>
      <c r="CH137" s="278" t="str">
        <f t="shared" si="293"/>
        <v xml:space="preserve"> </v>
      </c>
      <c r="CI137" s="278" t="str">
        <f t="shared" si="246"/>
        <v xml:space="preserve"> </v>
      </c>
      <c r="CJ137" s="278" t="str">
        <f t="shared" si="247"/>
        <v xml:space="preserve"> </v>
      </c>
      <c r="CK137" s="278"/>
      <c r="CL137" s="278" t="str">
        <f t="shared" si="248"/>
        <v xml:space="preserve"> </v>
      </c>
      <c r="CM137" s="278" t="str">
        <f t="shared" si="249"/>
        <v xml:space="preserve"> </v>
      </c>
      <c r="CN137" s="278" t="str">
        <f t="shared" si="294"/>
        <v xml:space="preserve"> </v>
      </c>
      <c r="CO137" s="278" t="str">
        <f t="shared" si="250"/>
        <v xml:space="preserve"> </v>
      </c>
      <c r="CP137" s="278" t="str">
        <f t="shared" si="295"/>
        <v xml:space="preserve"> </v>
      </c>
      <c r="CQ137" s="278" t="str">
        <f t="shared" si="251"/>
        <v xml:space="preserve"> </v>
      </c>
      <c r="CR137" s="278" t="str">
        <f t="shared" si="296"/>
        <v xml:space="preserve"> </v>
      </c>
      <c r="CS137" s="278" t="str">
        <f t="shared" si="252"/>
        <v xml:space="preserve"> </v>
      </c>
      <c r="CT137" s="278"/>
      <c r="CU137" s="278" t="str">
        <f t="shared" si="297"/>
        <v xml:space="preserve"> </v>
      </c>
      <c r="CV137" s="278" t="str">
        <f t="shared" si="253"/>
        <v xml:space="preserve"> </v>
      </c>
      <c r="CW137" s="278" t="str">
        <f t="shared" si="254"/>
        <v xml:space="preserve"> </v>
      </c>
      <c r="CX137" s="278"/>
      <c r="CY137" s="278" t="str">
        <f t="shared" si="255"/>
        <v xml:space="preserve"> </v>
      </c>
      <c r="CZ137" s="278" t="str">
        <f t="shared" si="298"/>
        <v xml:space="preserve"> </v>
      </c>
      <c r="DA137" s="278" t="str">
        <f t="shared" si="256"/>
        <v xml:space="preserve"> </v>
      </c>
      <c r="DB137" s="278"/>
      <c r="DC137" s="278" t="str">
        <f t="shared" si="257"/>
        <v xml:space="preserve"> </v>
      </c>
      <c r="DD137" s="278" t="str">
        <f t="shared" si="299"/>
        <v xml:space="preserve"> </v>
      </c>
      <c r="DE137" s="278" t="str">
        <f t="shared" si="300"/>
        <v xml:space="preserve"> </v>
      </c>
      <c r="DF137" s="278" t="str">
        <f t="shared" si="258"/>
        <v xml:space="preserve"> </v>
      </c>
      <c r="DG137" s="283" t="str">
        <f t="shared" si="265"/>
        <v xml:space="preserve"> </v>
      </c>
      <c r="DH137" s="283"/>
      <c r="DI137" s="277" t="str">
        <f t="shared" si="259"/>
        <v xml:space="preserve"> </v>
      </c>
      <c r="DJ137" s="277" t="str">
        <f t="shared" si="260"/>
        <v xml:space="preserve"> </v>
      </c>
      <c r="DK137" s="277" t="str">
        <f t="shared" si="261"/>
        <v xml:space="preserve"> </v>
      </c>
      <c r="DL137" s="278" t="str">
        <f t="shared" si="262"/>
        <v xml:space="preserve"> </v>
      </c>
    </row>
    <row r="138" spans="21:116" x14ac:dyDescent="0.25">
      <c r="U138" s="276" t="str">
        <f t="shared" si="266"/>
        <v xml:space="preserve"> </v>
      </c>
      <c r="V138" s="277" t="str">
        <f>IF(SUM(I138:T138)&lt;90," ",I138/stab.data!$U$7)</f>
        <v xml:space="preserve"> </v>
      </c>
      <c r="W138" s="277" t="str">
        <f>IF(SUM(I138:T138)&lt;90," ",J138/stab.data!$U$8)</f>
        <v xml:space="preserve"> </v>
      </c>
      <c r="X138" s="277" t="str">
        <f>IF(SUM(I138:T138)&lt;90," ",K138*2/stab.data!$U$9)</f>
        <v xml:space="preserve"> </v>
      </c>
      <c r="Y138" s="277" t="str">
        <f>IF(SUM(I138:T138)&lt;90," ",L138*2/stab.data!$U$10)</f>
        <v xml:space="preserve"> </v>
      </c>
      <c r="Z138" s="277" t="str">
        <f>IF(SUM(I138:T138)&lt;90," ",M138/stab.data!$U$11)</f>
        <v xml:space="preserve"> </v>
      </c>
      <c r="AA138" s="277" t="str">
        <f>IF(SUM(I138:T138)&lt;90," ",N138/stab.data!$U$12)</f>
        <v xml:space="preserve"> </v>
      </c>
      <c r="AB138" s="277" t="str">
        <f>IF(SUM(I138:T138)&lt;90," ",O138/stab.data!$U$13)</f>
        <v xml:space="preserve"> </v>
      </c>
      <c r="AC138" s="277" t="str">
        <f>IF(SUM(I138:T138)&lt;90," ",P138/stab.data!$U$14)</f>
        <v xml:space="preserve"> </v>
      </c>
      <c r="AD138" s="277" t="str">
        <f>IF(SUM(I138:T138)&lt;90," ",Q138*2/stab.data!$U$15)</f>
        <v xml:space="preserve"> </v>
      </c>
      <c r="AE138" s="277" t="str">
        <f>IF(SUM(I138:T138)&lt;90," ",R138*2/stab.data!$U$16)</f>
        <v xml:space="preserve"> </v>
      </c>
      <c r="AF138" s="277" t="str">
        <f>IF(SUM(I138:T138)&lt;90," ",S138/stab.data!$U$17)</f>
        <v xml:space="preserve"> </v>
      </c>
      <c r="AG138" s="277" t="str">
        <f>IF(SUM(I138:T138)&lt;90," ",T138/stab.data!$U$18)</f>
        <v xml:space="preserve"> </v>
      </c>
      <c r="AH138" s="277" t="str">
        <f t="shared" si="267"/>
        <v xml:space="preserve"> </v>
      </c>
      <c r="AI138" s="277" t="str">
        <f t="shared" si="268"/>
        <v xml:space="preserve"> </v>
      </c>
      <c r="AJ138" s="278" t="str">
        <f t="shared" si="269"/>
        <v xml:space="preserve"> </v>
      </c>
      <c r="AK138" s="278" t="str">
        <f t="shared" si="270"/>
        <v xml:space="preserve"> </v>
      </c>
      <c r="AL138" s="278" t="str">
        <f t="shared" si="271"/>
        <v xml:space="preserve"> </v>
      </c>
      <c r="AM138" s="278" t="str">
        <f t="shared" si="272"/>
        <v xml:space="preserve"> </v>
      </c>
      <c r="AN138" s="278" t="str">
        <f t="shared" si="273"/>
        <v xml:space="preserve"> </v>
      </c>
      <c r="AO138" s="278" t="str">
        <f t="shared" si="274"/>
        <v xml:space="preserve"> </v>
      </c>
      <c r="AP138" s="278" t="str">
        <f t="shared" si="275"/>
        <v xml:space="preserve"> </v>
      </c>
      <c r="AQ138" s="278" t="str">
        <f t="shared" si="276"/>
        <v xml:space="preserve"> </v>
      </c>
      <c r="AR138" s="278" t="str">
        <f t="shared" si="277"/>
        <v xml:space="preserve"> </v>
      </c>
      <c r="AS138" s="278" t="str">
        <f t="shared" si="278"/>
        <v xml:space="preserve"> </v>
      </c>
      <c r="AT138" s="278" t="str">
        <f t="shared" si="279"/>
        <v xml:space="preserve"> </v>
      </c>
      <c r="AU138" s="278" t="str">
        <f t="shared" si="280"/>
        <v xml:space="preserve"> </v>
      </c>
      <c r="AV138" s="277" t="str">
        <f t="shared" si="281"/>
        <v xml:space="preserve"> </v>
      </c>
      <c r="AW138" s="277" t="str">
        <f t="shared" si="282"/>
        <v xml:space="preserve"> </v>
      </c>
      <c r="AX138" s="277" t="str">
        <f>IF(SUM(I138:T138)&lt;90," ",CO138*AH138*stab.data!$U$20/13/2)</f>
        <v xml:space="preserve"> </v>
      </c>
      <c r="AY138" s="277" t="str">
        <f>IF(SUM(I138:T138)&lt;90," ",CQ138*AH138*stab.data!$U$11/13)</f>
        <v xml:space="preserve"> </v>
      </c>
      <c r="AZ138" s="277" t="str">
        <f t="shared" si="283"/>
        <v xml:space="preserve"> </v>
      </c>
      <c r="BA138" s="279" t="str">
        <f t="shared" si="284"/>
        <v xml:space="preserve"> </v>
      </c>
      <c r="BB138" s="280" t="str">
        <f>IF(SUM(I138:T138)&lt;90," ",EXP('eq. coef.'!$C$104+'eq. coef.'!$C$105*'Amp-TB2 calc'!AJ138+'eq. coef.'!$C$106*'Amp-TB2 calc'!AK138+'eq. coef.'!$C$107*'Amp-TB2 calc'!AL138+'eq. coef.'!$C$108*'Amp-TB2 calc'!AN138+'eq. coef.'!$C$109*'Amp-TB2 calc'!AP138+'eq. coef.'!$C$110*'Amp-TB2 calc'!AQ138+'eq. coef.'!$C$111*'Amp-TB2 calc'!AR138+'eq. coef.'!$C$112*'Amp-TB2 calc'!AS138))</f>
        <v xml:space="preserve"> </v>
      </c>
      <c r="BC138" s="281" t="str">
        <f>IF(SUM(I138:T138)&lt;90," ",EXP('eq. coef.'!$C$176+'eq. coef.'!$C$177*'Amp-TB2 calc'!AJ138+'eq. coef.'!$C$178*'Amp-TB2 calc'!AK138+'eq. coef.'!$C$179*'Amp-TB2 calc'!AL138+'eq. coef.'!$C$180*'Amp-TB2 calc'!AN138+'eq. coef.'!$C$181*'Amp-TB2 calc'!AP138+'eq. coef.'!$C$182*'Amp-TB2 calc'!AQ138+'eq. coef.'!$C$183*'Amp-TB2 calc'!AR138+'eq. coef.'!$C$184*'Amp-TB2 calc'!AS138))</f>
        <v xml:space="preserve"> </v>
      </c>
      <c r="BD138" s="281" t="str">
        <f>IF(SUM(I138:T138)&lt;90," ",('eq. coef.'!$C$234+'eq. coef.'!$C$235*'Amp-TB2 calc'!AJ138+'eq. coef.'!$C$236*'Amp-TB2 calc'!AK138+'eq. coef.'!$C$237*'Amp-TB2 calc'!AL138+'eq. coef.'!$C$238*'Amp-TB2 calc'!AN138+'eq. coef.'!$C$239*'Amp-TB2 calc'!AP138+'eq. coef.'!$C$240*'Amp-TB2 calc'!AQ138+'eq. coef.'!$C$241*'Amp-TB2 calc'!AR138+'eq. coef.'!$C$242*'Amp-TB2 calc'!AS138))</f>
        <v xml:space="preserve"> </v>
      </c>
      <c r="BE138" s="281" t="str">
        <f>IF(SUM(I138:T138)&lt;90," ",('eq. coef.'!$C$270+'eq. coef.'!$C$271*'Amp-TB2 calc'!AJ138+'eq. coef.'!$C$272*'Amp-TB2 calc'!AK138+'eq. coef.'!$C$273*'Amp-TB2 calc'!AL138+'eq. coef.'!$C$274*'Amp-TB2 calc'!AN138+'eq. coef.'!$C$275*'Amp-TB2 calc'!AP138+'eq. coef.'!$C$276*'Amp-TB2 calc'!AQ138+'eq. coef.'!$C$277*'Amp-TB2 calc'!AR138+'eq. coef.'!$C$278*'Amp-TB2 calc'!AS138))</f>
        <v xml:space="preserve"> </v>
      </c>
      <c r="BF138" s="281" t="str">
        <f>IF(SUM(I138:T138)&lt;90," ",EXP('eq. coef.'!$C$328+'eq. coef.'!$C$329*'Amp-TB2 calc'!AJ138+'eq. coef.'!$C$330*'Amp-TB2 calc'!AK138+'eq. coef.'!$C$331*'Amp-TB2 calc'!AL138+'eq. coef.'!$C$332*'Amp-TB2 calc'!AN138+'eq. coef.'!$C$333*'Amp-TB2 calc'!AP138+'eq. coef.'!$C$334*'Amp-TB2 calc'!AQ138+'eq. coef.'!$C$335*'Amp-TB2 calc'!AR138+'eq. coef.'!$C$336*'Amp-TB2 calc'!AS138))</f>
        <v xml:space="preserve"> </v>
      </c>
      <c r="BG138" s="282" t="str">
        <f t="shared" si="236"/>
        <v xml:space="preserve"> </v>
      </c>
      <c r="BH138" s="385" t="str">
        <f t="shared" si="263"/>
        <v xml:space="preserve"> </v>
      </c>
      <c r="BI138" s="385" t="str">
        <f t="shared" si="264"/>
        <v xml:space="preserve"> </v>
      </c>
      <c r="BJ138" s="281" t="str">
        <f t="shared" si="237"/>
        <v xml:space="preserve"> </v>
      </c>
      <c r="BK138" s="283" t="str">
        <f t="shared" si="285"/>
        <v xml:space="preserve"> </v>
      </c>
      <c r="BL138" s="281" t="str">
        <f t="shared" si="286"/>
        <v xml:space="preserve"> </v>
      </c>
      <c r="BM138" s="284" t="str">
        <f t="shared" si="238"/>
        <v xml:space="preserve"> </v>
      </c>
      <c r="BN138" s="285" t="str">
        <f>IF(SUM(I138:T138)&lt;90," ",'eq. coef.'!$C$360+'eq. coef.'!$C$361*'Amp-TB2 calc'!AJ138+'eq. coef.'!$C$362*'Amp-TB2 calc'!AK138+'eq. coef.'!$C$363*'Amp-TB2 calc'!AL138+'eq. coef.'!$C$364*'Amp-TB2 calc'!AN138+'eq. coef.'!$C$365*'Amp-TB2 calc'!AP138+'eq. coef.'!$C$366*'Amp-TB2 calc'!AQ138+'eq. coef.'!$C$367*'Amp-TB2 calc'!AR138+'eq. coef.'!$C$368*'Amp-TB2 calc'!AS138+'eq. coef.'!$C$369*LN(BQ138))</f>
        <v xml:space="preserve"> </v>
      </c>
      <c r="BO138" s="286" t="str">
        <f t="shared" si="287"/>
        <v xml:space="preserve"> </v>
      </c>
      <c r="BP138" s="333" t="str">
        <f t="shared" si="239"/>
        <v xml:space="preserve"> </v>
      </c>
      <c r="BQ138" s="287" t="str">
        <f t="shared" si="288"/>
        <v xml:space="preserve"> </v>
      </c>
      <c r="BR138" s="281" t="str">
        <f t="shared" si="240"/>
        <v xml:space="preserve"> </v>
      </c>
      <c r="BS138" s="283"/>
      <c r="BT138" s="283">
        <f t="shared" si="289"/>
        <v>0</v>
      </c>
      <c r="BU138" s="283">
        <f t="shared" si="290"/>
        <v>0</v>
      </c>
      <c r="BV138" s="281" t="str">
        <f t="shared" si="241"/>
        <v xml:space="preserve"> </v>
      </c>
      <c r="BW138" s="288"/>
      <c r="BX138" s="289" t="str">
        <f>IF(SUM(I138:T138)&lt;90," ",'eq. coef.'!$B$1128*'Amp-TB2 calc'!CH138+'eq. coef.'!$B$1129*'Amp-TB2 calc'!CL138+'eq. coef.'!$B$1130*'Amp-TB2 calc'!CM138+'eq. coef.'!$B$1131*'Amp-TB2 calc'!CO138+'eq. coef.'!$B$1132*'Amp-TB2 calc'!CP138+'eq. coef.'!$B$1133*'Amp-TB2 calc'!CQ138+'eq. coef.'!$B$1134*'Amp-TB2 calc'!CR138+'eq. coef.'!$B$1135*'Amp-TB2 calc'!CU138+'eq. coef.'!$B$1135*'Amp-TB2 calc'!CY138+'eq. coef.'!$B$1137*'Amp-TB2 calc'!CZ138)</f>
        <v xml:space="preserve"> </v>
      </c>
      <c r="BY138" s="290" t="str">
        <f t="shared" si="291"/>
        <v xml:space="preserve"> </v>
      </c>
      <c r="BZ138" s="291"/>
      <c r="CA138" s="290" t="str">
        <f t="shared" si="242"/>
        <v xml:space="preserve"> </v>
      </c>
      <c r="CB138" s="289" t="str">
        <f>IF(SUM(I138:T138)&lt;90," ",EXP('eq. coef.'!$C$396+'eq. coef.'!$C$397*'Amp-TB2 calc'!AJ138+'eq. coef.'!$C$398*'Amp-TB2 calc'!AK138+'eq. coef.'!$C$399*'Amp-TB2 calc'!AL138+'eq. coef.'!$C$400*'Amp-TB2 calc'!AN138+'eq. coef.'!$C$401*'Amp-TB2 calc'!AP138+'eq. coef.'!$C$402*'Amp-TB2 calc'!AQ138+'eq. coef.'!$C$403*'Amp-TB2 calc'!AR138+'eq. coef.'!$C$404*'Amp-TB2 calc'!AS138+'eq. coef.'!$C$405*LN('Amp-TB2 calc'!BQ138)))</f>
        <v xml:space="preserve"> </v>
      </c>
      <c r="CC138" s="283" t="str">
        <f t="shared" si="243"/>
        <v xml:space="preserve"> </v>
      </c>
      <c r="CD138" s="283"/>
      <c r="CE138" s="282" t="str">
        <f t="shared" si="244"/>
        <v xml:space="preserve"> </v>
      </c>
      <c r="CF138" s="282" t="str">
        <f t="shared" si="245"/>
        <v xml:space="preserve"> </v>
      </c>
      <c r="CG138" s="278" t="str">
        <f t="shared" si="292"/>
        <v xml:space="preserve"> </v>
      </c>
      <c r="CH138" s="278" t="str">
        <f t="shared" si="293"/>
        <v xml:space="preserve"> </v>
      </c>
      <c r="CI138" s="278" t="str">
        <f t="shared" si="246"/>
        <v xml:space="preserve"> </v>
      </c>
      <c r="CJ138" s="278" t="str">
        <f t="shared" si="247"/>
        <v xml:space="preserve"> </v>
      </c>
      <c r="CK138" s="278"/>
      <c r="CL138" s="278" t="str">
        <f t="shared" si="248"/>
        <v xml:space="preserve"> </v>
      </c>
      <c r="CM138" s="278" t="str">
        <f t="shared" si="249"/>
        <v xml:space="preserve"> </v>
      </c>
      <c r="CN138" s="278" t="str">
        <f t="shared" si="294"/>
        <v xml:space="preserve"> </v>
      </c>
      <c r="CO138" s="278" t="str">
        <f t="shared" si="250"/>
        <v xml:space="preserve"> </v>
      </c>
      <c r="CP138" s="278" t="str">
        <f t="shared" si="295"/>
        <v xml:space="preserve"> </v>
      </c>
      <c r="CQ138" s="278" t="str">
        <f t="shared" si="251"/>
        <v xml:space="preserve"> </v>
      </c>
      <c r="CR138" s="278" t="str">
        <f t="shared" si="296"/>
        <v xml:space="preserve"> </v>
      </c>
      <c r="CS138" s="278" t="str">
        <f t="shared" si="252"/>
        <v xml:space="preserve"> </v>
      </c>
      <c r="CT138" s="278"/>
      <c r="CU138" s="278" t="str">
        <f t="shared" si="297"/>
        <v xml:space="preserve"> </v>
      </c>
      <c r="CV138" s="278" t="str">
        <f t="shared" si="253"/>
        <v xml:space="preserve"> </v>
      </c>
      <c r="CW138" s="278" t="str">
        <f t="shared" si="254"/>
        <v xml:space="preserve"> </v>
      </c>
      <c r="CX138" s="278"/>
      <c r="CY138" s="278" t="str">
        <f t="shared" si="255"/>
        <v xml:space="preserve"> </v>
      </c>
      <c r="CZ138" s="278" t="str">
        <f t="shared" si="298"/>
        <v xml:space="preserve"> </v>
      </c>
      <c r="DA138" s="278" t="str">
        <f t="shared" si="256"/>
        <v xml:space="preserve"> </v>
      </c>
      <c r="DB138" s="278"/>
      <c r="DC138" s="278" t="str">
        <f t="shared" si="257"/>
        <v xml:space="preserve"> </v>
      </c>
      <c r="DD138" s="278" t="str">
        <f t="shared" si="299"/>
        <v xml:space="preserve"> </v>
      </c>
      <c r="DE138" s="278" t="str">
        <f t="shared" si="300"/>
        <v xml:space="preserve"> </v>
      </c>
      <c r="DF138" s="278" t="str">
        <f t="shared" si="258"/>
        <v xml:space="preserve"> </v>
      </c>
      <c r="DG138" s="283" t="str">
        <f t="shared" si="265"/>
        <v xml:space="preserve"> </v>
      </c>
      <c r="DH138" s="283"/>
      <c r="DI138" s="277" t="str">
        <f t="shared" si="259"/>
        <v xml:space="preserve"> </v>
      </c>
      <c r="DJ138" s="277" t="str">
        <f t="shared" si="260"/>
        <v xml:space="preserve"> </v>
      </c>
      <c r="DK138" s="277" t="str">
        <f t="shared" si="261"/>
        <v xml:space="preserve"> </v>
      </c>
      <c r="DL138" s="278" t="str">
        <f t="shared" si="262"/>
        <v xml:space="preserve"> </v>
      </c>
    </row>
    <row r="139" spans="21:116" x14ac:dyDescent="0.25">
      <c r="U139" s="276" t="str">
        <f t="shared" si="266"/>
        <v xml:space="preserve"> </v>
      </c>
      <c r="V139" s="277" t="str">
        <f>IF(SUM(I139:T139)&lt;90," ",I139/stab.data!$U$7)</f>
        <v xml:space="preserve"> </v>
      </c>
      <c r="W139" s="277" t="str">
        <f>IF(SUM(I139:T139)&lt;90," ",J139/stab.data!$U$8)</f>
        <v xml:space="preserve"> </v>
      </c>
      <c r="X139" s="277" t="str">
        <f>IF(SUM(I139:T139)&lt;90," ",K139*2/stab.data!$U$9)</f>
        <v xml:space="preserve"> </v>
      </c>
      <c r="Y139" s="277" t="str">
        <f>IF(SUM(I139:T139)&lt;90," ",L139*2/stab.data!$U$10)</f>
        <v xml:space="preserve"> </v>
      </c>
      <c r="Z139" s="277" t="str">
        <f>IF(SUM(I139:T139)&lt;90," ",M139/stab.data!$U$11)</f>
        <v xml:space="preserve"> </v>
      </c>
      <c r="AA139" s="277" t="str">
        <f>IF(SUM(I139:T139)&lt;90," ",N139/stab.data!$U$12)</f>
        <v xml:space="preserve"> </v>
      </c>
      <c r="AB139" s="277" t="str">
        <f>IF(SUM(I139:T139)&lt;90," ",O139/stab.data!$U$13)</f>
        <v xml:space="preserve"> </v>
      </c>
      <c r="AC139" s="277" t="str">
        <f>IF(SUM(I139:T139)&lt;90," ",P139/stab.data!$U$14)</f>
        <v xml:space="preserve"> </v>
      </c>
      <c r="AD139" s="277" t="str">
        <f>IF(SUM(I139:T139)&lt;90," ",Q139*2/stab.data!$U$15)</f>
        <v xml:space="preserve"> </v>
      </c>
      <c r="AE139" s="277" t="str">
        <f>IF(SUM(I139:T139)&lt;90," ",R139*2/stab.data!$U$16)</f>
        <v xml:space="preserve"> </v>
      </c>
      <c r="AF139" s="277" t="str">
        <f>IF(SUM(I139:T139)&lt;90," ",S139/stab.data!$U$17)</f>
        <v xml:space="preserve"> </v>
      </c>
      <c r="AG139" s="277" t="str">
        <f>IF(SUM(I139:T139)&lt;90," ",T139/stab.data!$U$18)</f>
        <v xml:space="preserve"> </v>
      </c>
      <c r="AH139" s="277" t="str">
        <f t="shared" si="267"/>
        <v xml:space="preserve"> </v>
      </c>
      <c r="AI139" s="277" t="str">
        <f t="shared" si="268"/>
        <v xml:space="preserve"> </v>
      </c>
      <c r="AJ139" s="278" t="str">
        <f t="shared" si="269"/>
        <v xml:space="preserve"> </v>
      </c>
      <c r="AK139" s="278" t="str">
        <f t="shared" si="270"/>
        <v xml:space="preserve"> </v>
      </c>
      <c r="AL139" s="278" t="str">
        <f t="shared" si="271"/>
        <v xml:space="preserve"> </v>
      </c>
      <c r="AM139" s="278" t="str">
        <f t="shared" si="272"/>
        <v xml:space="preserve"> </v>
      </c>
      <c r="AN139" s="278" t="str">
        <f t="shared" si="273"/>
        <v xml:space="preserve"> </v>
      </c>
      <c r="AO139" s="278" t="str">
        <f t="shared" si="274"/>
        <v xml:space="preserve"> </v>
      </c>
      <c r="AP139" s="278" t="str">
        <f t="shared" si="275"/>
        <v xml:space="preserve"> </v>
      </c>
      <c r="AQ139" s="278" t="str">
        <f t="shared" si="276"/>
        <v xml:space="preserve"> </v>
      </c>
      <c r="AR139" s="278" t="str">
        <f t="shared" si="277"/>
        <v xml:space="preserve"> </v>
      </c>
      <c r="AS139" s="278" t="str">
        <f t="shared" si="278"/>
        <v xml:space="preserve"> </v>
      </c>
      <c r="AT139" s="278" t="str">
        <f t="shared" si="279"/>
        <v xml:space="preserve"> </v>
      </c>
      <c r="AU139" s="278" t="str">
        <f t="shared" si="280"/>
        <v xml:space="preserve"> </v>
      </c>
      <c r="AV139" s="277" t="str">
        <f t="shared" si="281"/>
        <v xml:space="preserve"> </v>
      </c>
      <c r="AW139" s="277" t="str">
        <f t="shared" si="282"/>
        <v xml:space="preserve"> </v>
      </c>
      <c r="AX139" s="277" t="str">
        <f>IF(SUM(I139:T139)&lt;90," ",CO139*AH139*stab.data!$U$20/13/2)</f>
        <v xml:space="preserve"> </v>
      </c>
      <c r="AY139" s="277" t="str">
        <f>IF(SUM(I139:T139)&lt;90," ",CQ139*AH139*stab.data!$U$11/13)</f>
        <v xml:space="preserve"> </v>
      </c>
      <c r="AZ139" s="277" t="str">
        <f t="shared" si="283"/>
        <v xml:space="preserve"> </v>
      </c>
      <c r="BA139" s="279" t="str">
        <f t="shared" si="284"/>
        <v xml:space="preserve"> </v>
      </c>
      <c r="BB139" s="280" t="str">
        <f>IF(SUM(I139:T139)&lt;90," ",EXP('eq. coef.'!$C$104+'eq. coef.'!$C$105*'Amp-TB2 calc'!AJ139+'eq. coef.'!$C$106*'Amp-TB2 calc'!AK139+'eq. coef.'!$C$107*'Amp-TB2 calc'!AL139+'eq. coef.'!$C$108*'Amp-TB2 calc'!AN139+'eq. coef.'!$C$109*'Amp-TB2 calc'!AP139+'eq. coef.'!$C$110*'Amp-TB2 calc'!AQ139+'eq. coef.'!$C$111*'Amp-TB2 calc'!AR139+'eq. coef.'!$C$112*'Amp-TB2 calc'!AS139))</f>
        <v xml:space="preserve"> </v>
      </c>
      <c r="BC139" s="281" t="str">
        <f>IF(SUM(I139:T139)&lt;90," ",EXP('eq. coef.'!$C$176+'eq. coef.'!$C$177*'Amp-TB2 calc'!AJ139+'eq. coef.'!$C$178*'Amp-TB2 calc'!AK139+'eq. coef.'!$C$179*'Amp-TB2 calc'!AL139+'eq. coef.'!$C$180*'Amp-TB2 calc'!AN139+'eq. coef.'!$C$181*'Amp-TB2 calc'!AP139+'eq. coef.'!$C$182*'Amp-TB2 calc'!AQ139+'eq. coef.'!$C$183*'Amp-TB2 calc'!AR139+'eq. coef.'!$C$184*'Amp-TB2 calc'!AS139))</f>
        <v xml:space="preserve"> </v>
      </c>
      <c r="BD139" s="281" t="str">
        <f>IF(SUM(I139:T139)&lt;90," ",('eq. coef.'!$C$234+'eq. coef.'!$C$235*'Amp-TB2 calc'!AJ139+'eq. coef.'!$C$236*'Amp-TB2 calc'!AK139+'eq. coef.'!$C$237*'Amp-TB2 calc'!AL139+'eq. coef.'!$C$238*'Amp-TB2 calc'!AN139+'eq. coef.'!$C$239*'Amp-TB2 calc'!AP139+'eq. coef.'!$C$240*'Amp-TB2 calc'!AQ139+'eq. coef.'!$C$241*'Amp-TB2 calc'!AR139+'eq. coef.'!$C$242*'Amp-TB2 calc'!AS139))</f>
        <v xml:space="preserve"> </v>
      </c>
      <c r="BE139" s="281" t="str">
        <f>IF(SUM(I139:T139)&lt;90," ",('eq. coef.'!$C$270+'eq. coef.'!$C$271*'Amp-TB2 calc'!AJ139+'eq. coef.'!$C$272*'Amp-TB2 calc'!AK139+'eq. coef.'!$C$273*'Amp-TB2 calc'!AL139+'eq. coef.'!$C$274*'Amp-TB2 calc'!AN139+'eq. coef.'!$C$275*'Amp-TB2 calc'!AP139+'eq. coef.'!$C$276*'Amp-TB2 calc'!AQ139+'eq. coef.'!$C$277*'Amp-TB2 calc'!AR139+'eq. coef.'!$C$278*'Amp-TB2 calc'!AS139))</f>
        <v xml:space="preserve"> </v>
      </c>
      <c r="BF139" s="281" t="str">
        <f>IF(SUM(I139:T139)&lt;90," ",EXP('eq. coef.'!$C$328+'eq. coef.'!$C$329*'Amp-TB2 calc'!AJ139+'eq. coef.'!$C$330*'Amp-TB2 calc'!AK139+'eq. coef.'!$C$331*'Amp-TB2 calc'!AL139+'eq. coef.'!$C$332*'Amp-TB2 calc'!AN139+'eq. coef.'!$C$333*'Amp-TB2 calc'!AP139+'eq. coef.'!$C$334*'Amp-TB2 calc'!AQ139+'eq. coef.'!$C$335*'Amp-TB2 calc'!AR139+'eq. coef.'!$C$336*'Amp-TB2 calc'!AS139))</f>
        <v xml:space="preserve"> </v>
      </c>
      <c r="BG139" s="282" t="str">
        <f t="shared" si="236"/>
        <v xml:space="preserve"> </v>
      </c>
      <c r="BH139" s="385" t="str">
        <f t="shared" si="263"/>
        <v xml:space="preserve"> </v>
      </c>
      <c r="BI139" s="385" t="str">
        <f t="shared" si="264"/>
        <v xml:space="preserve"> </v>
      </c>
      <c r="BJ139" s="281" t="str">
        <f t="shared" si="237"/>
        <v xml:space="preserve"> </v>
      </c>
      <c r="BK139" s="283" t="str">
        <f t="shared" si="285"/>
        <v xml:space="preserve"> </v>
      </c>
      <c r="BL139" s="281" t="str">
        <f t="shared" si="286"/>
        <v xml:space="preserve"> </v>
      </c>
      <c r="BM139" s="284" t="str">
        <f t="shared" si="238"/>
        <v xml:space="preserve"> </v>
      </c>
      <c r="BN139" s="285" t="str">
        <f>IF(SUM(I139:T139)&lt;90," ",'eq. coef.'!$C$360+'eq. coef.'!$C$361*'Amp-TB2 calc'!AJ139+'eq. coef.'!$C$362*'Amp-TB2 calc'!AK139+'eq. coef.'!$C$363*'Amp-TB2 calc'!AL139+'eq. coef.'!$C$364*'Amp-TB2 calc'!AN139+'eq. coef.'!$C$365*'Amp-TB2 calc'!AP139+'eq. coef.'!$C$366*'Amp-TB2 calc'!AQ139+'eq. coef.'!$C$367*'Amp-TB2 calc'!AR139+'eq. coef.'!$C$368*'Amp-TB2 calc'!AS139+'eq. coef.'!$C$369*LN(BQ139))</f>
        <v xml:space="preserve"> </v>
      </c>
      <c r="BO139" s="286" t="str">
        <f t="shared" si="287"/>
        <v xml:space="preserve"> </v>
      </c>
      <c r="BP139" s="333" t="str">
        <f t="shared" si="239"/>
        <v xml:space="preserve"> </v>
      </c>
      <c r="BQ139" s="287" t="str">
        <f t="shared" si="288"/>
        <v xml:space="preserve"> </v>
      </c>
      <c r="BR139" s="281" t="str">
        <f t="shared" si="240"/>
        <v xml:space="preserve"> </v>
      </c>
      <c r="BS139" s="283"/>
      <c r="BT139" s="283">
        <f t="shared" si="289"/>
        <v>0</v>
      </c>
      <c r="BU139" s="283">
        <f t="shared" si="290"/>
        <v>0</v>
      </c>
      <c r="BV139" s="281" t="str">
        <f t="shared" si="241"/>
        <v xml:space="preserve"> </v>
      </c>
      <c r="BW139" s="288"/>
      <c r="BX139" s="289" t="str">
        <f>IF(SUM(I139:T139)&lt;90," ",'eq. coef.'!$B$1128*'Amp-TB2 calc'!CH139+'eq. coef.'!$B$1129*'Amp-TB2 calc'!CL139+'eq. coef.'!$B$1130*'Amp-TB2 calc'!CM139+'eq. coef.'!$B$1131*'Amp-TB2 calc'!CO139+'eq. coef.'!$B$1132*'Amp-TB2 calc'!CP139+'eq. coef.'!$B$1133*'Amp-TB2 calc'!CQ139+'eq. coef.'!$B$1134*'Amp-TB2 calc'!CR139+'eq. coef.'!$B$1135*'Amp-TB2 calc'!CU139+'eq. coef.'!$B$1135*'Amp-TB2 calc'!CY139+'eq. coef.'!$B$1137*'Amp-TB2 calc'!CZ139)</f>
        <v xml:space="preserve"> </v>
      </c>
      <c r="BY139" s="290" t="str">
        <f t="shared" si="291"/>
        <v xml:space="preserve"> </v>
      </c>
      <c r="BZ139" s="291"/>
      <c r="CA139" s="290" t="str">
        <f t="shared" si="242"/>
        <v xml:space="preserve"> </v>
      </c>
      <c r="CB139" s="289" t="str">
        <f>IF(SUM(I139:T139)&lt;90," ",EXP('eq. coef.'!$C$396+'eq. coef.'!$C$397*'Amp-TB2 calc'!AJ139+'eq. coef.'!$C$398*'Amp-TB2 calc'!AK139+'eq. coef.'!$C$399*'Amp-TB2 calc'!AL139+'eq. coef.'!$C$400*'Amp-TB2 calc'!AN139+'eq. coef.'!$C$401*'Amp-TB2 calc'!AP139+'eq. coef.'!$C$402*'Amp-TB2 calc'!AQ139+'eq. coef.'!$C$403*'Amp-TB2 calc'!AR139+'eq. coef.'!$C$404*'Amp-TB2 calc'!AS139+'eq. coef.'!$C$405*LN('Amp-TB2 calc'!BQ139)))</f>
        <v xml:space="preserve"> </v>
      </c>
      <c r="CC139" s="283" t="str">
        <f t="shared" si="243"/>
        <v xml:space="preserve"> </v>
      </c>
      <c r="CD139" s="283"/>
      <c r="CE139" s="282" t="str">
        <f t="shared" si="244"/>
        <v xml:space="preserve"> </v>
      </c>
      <c r="CF139" s="282" t="str">
        <f t="shared" si="245"/>
        <v xml:space="preserve"> </v>
      </c>
      <c r="CG139" s="278" t="str">
        <f t="shared" si="292"/>
        <v xml:space="preserve"> </v>
      </c>
      <c r="CH139" s="278" t="str">
        <f t="shared" si="293"/>
        <v xml:space="preserve"> </v>
      </c>
      <c r="CI139" s="278" t="str">
        <f t="shared" si="246"/>
        <v xml:space="preserve"> </v>
      </c>
      <c r="CJ139" s="278" t="str">
        <f t="shared" si="247"/>
        <v xml:space="preserve"> </v>
      </c>
      <c r="CK139" s="278"/>
      <c r="CL139" s="278" t="str">
        <f t="shared" si="248"/>
        <v xml:space="preserve"> </v>
      </c>
      <c r="CM139" s="278" t="str">
        <f t="shared" si="249"/>
        <v xml:space="preserve"> </v>
      </c>
      <c r="CN139" s="278" t="str">
        <f t="shared" si="294"/>
        <v xml:space="preserve"> </v>
      </c>
      <c r="CO139" s="278" t="str">
        <f t="shared" si="250"/>
        <v xml:space="preserve"> </v>
      </c>
      <c r="CP139" s="278" t="str">
        <f t="shared" si="295"/>
        <v xml:space="preserve"> </v>
      </c>
      <c r="CQ139" s="278" t="str">
        <f t="shared" si="251"/>
        <v xml:space="preserve"> </v>
      </c>
      <c r="CR139" s="278" t="str">
        <f t="shared" si="296"/>
        <v xml:space="preserve"> </v>
      </c>
      <c r="CS139" s="278" t="str">
        <f t="shared" si="252"/>
        <v xml:space="preserve"> </v>
      </c>
      <c r="CT139" s="278"/>
      <c r="CU139" s="278" t="str">
        <f t="shared" si="297"/>
        <v xml:space="preserve"> </v>
      </c>
      <c r="CV139" s="278" t="str">
        <f t="shared" si="253"/>
        <v xml:space="preserve"> </v>
      </c>
      <c r="CW139" s="278" t="str">
        <f t="shared" si="254"/>
        <v xml:space="preserve"> </v>
      </c>
      <c r="CX139" s="278"/>
      <c r="CY139" s="278" t="str">
        <f t="shared" si="255"/>
        <v xml:space="preserve"> </v>
      </c>
      <c r="CZ139" s="278" t="str">
        <f t="shared" si="298"/>
        <v xml:space="preserve"> </v>
      </c>
      <c r="DA139" s="278" t="str">
        <f t="shared" si="256"/>
        <v xml:space="preserve"> </v>
      </c>
      <c r="DB139" s="278"/>
      <c r="DC139" s="278" t="str">
        <f t="shared" si="257"/>
        <v xml:space="preserve"> </v>
      </c>
      <c r="DD139" s="278" t="str">
        <f t="shared" si="299"/>
        <v xml:space="preserve"> </v>
      </c>
      <c r="DE139" s="278" t="str">
        <f t="shared" si="300"/>
        <v xml:space="preserve"> </v>
      </c>
      <c r="DF139" s="278" t="str">
        <f t="shared" si="258"/>
        <v xml:space="preserve"> </v>
      </c>
      <c r="DG139" s="283" t="str">
        <f t="shared" si="265"/>
        <v xml:space="preserve"> </v>
      </c>
      <c r="DH139" s="283"/>
      <c r="DI139" s="277" t="str">
        <f t="shared" si="259"/>
        <v xml:space="preserve"> </v>
      </c>
      <c r="DJ139" s="277" t="str">
        <f t="shared" si="260"/>
        <v xml:space="preserve"> </v>
      </c>
      <c r="DK139" s="277" t="str">
        <f t="shared" si="261"/>
        <v xml:space="preserve"> </v>
      </c>
      <c r="DL139" s="278" t="str">
        <f t="shared" si="262"/>
        <v xml:space="preserve"> </v>
      </c>
    </row>
    <row r="140" spans="21:116" x14ac:dyDescent="0.25">
      <c r="U140" s="276" t="str">
        <f t="shared" si="266"/>
        <v xml:space="preserve"> </v>
      </c>
      <c r="V140" s="277" t="str">
        <f>IF(SUM(I140:T140)&lt;90," ",I140/stab.data!$U$7)</f>
        <v xml:space="preserve"> </v>
      </c>
      <c r="W140" s="277" t="str">
        <f>IF(SUM(I140:T140)&lt;90," ",J140/stab.data!$U$8)</f>
        <v xml:space="preserve"> </v>
      </c>
      <c r="X140" s="277" t="str">
        <f>IF(SUM(I140:T140)&lt;90," ",K140*2/stab.data!$U$9)</f>
        <v xml:space="preserve"> </v>
      </c>
      <c r="Y140" s="277" t="str">
        <f>IF(SUM(I140:T140)&lt;90," ",L140*2/stab.data!$U$10)</f>
        <v xml:space="preserve"> </v>
      </c>
      <c r="Z140" s="277" t="str">
        <f>IF(SUM(I140:T140)&lt;90," ",M140/stab.data!$U$11)</f>
        <v xml:space="preserve"> </v>
      </c>
      <c r="AA140" s="277" t="str">
        <f>IF(SUM(I140:T140)&lt;90," ",N140/stab.data!$U$12)</f>
        <v xml:space="preserve"> </v>
      </c>
      <c r="AB140" s="277" t="str">
        <f>IF(SUM(I140:T140)&lt;90," ",O140/stab.data!$U$13)</f>
        <v xml:space="preserve"> </v>
      </c>
      <c r="AC140" s="277" t="str">
        <f>IF(SUM(I140:T140)&lt;90," ",P140/stab.data!$U$14)</f>
        <v xml:space="preserve"> </v>
      </c>
      <c r="AD140" s="277" t="str">
        <f>IF(SUM(I140:T140)&lt;90," ",Q140*2/stab.data!$U$15)</f>
        <v xml:space="preserve"> </v>
      </c>
      <c r="AE140" s="277" t="str">
        <f>IF(SUM(I140:T140)&lt;90," ",R140*2/stab.data!$U$16)</f>
        <v xml:space="preserve"> </v>
      </c>
      <c r="AF140" s="277" t="str">
        <f>IF(SUM(I140:T140)&lt;90," ",S140/stab.data!$U$17)</f>
        <v xml:space="preserve"> </v>
      </c>
      <c r="AG140" s="277" t="str">
        <f>IF(SUM(I140:T140)&lt;90," ",T140/stab.data!$U$18)</f>
        <v xml:space="preserve"> </v>
      </c>
      <c r="AH140" s="277" t="str">
        <f t="shared" si="267"/>
        <v xml:space="preserve"> </v>
      </c>
      <c r="AI140" s="277" t="str">
        <f t="shared" si="268"/>
        <v xml:space="preserve"> </v>
      </c>
      <c r="AJ140" s="278" t="str">
        <f t="shared" si="269"/>
        <v xml:space="preserve"> </v>
      </c>
      <c r="AK140" s="278" t="str">
        <f t="shared" si="270"/>
        <v xml:space="preserve"> </v>
      </c>
      <c r="AL140" s="278" t="str">
        <f t="shared" si="271"/>
        <v xml:space="preserve"> </v>
      </c>
      <c r="AM140" s="278" t="str">
        <f t="shared" si="272"/>
        <v xml:space="preserve"> </v>
      </c>
      <c r="AN140" s="278" t="str">
        <f t="shared" si="273"/>
        <v xml:space="preserve"> </v>
      </c>
      <c r="AO140" s="278" t="str">
        <f t="shared" si="274"/>
        <v xml:space="preserve"> </v>
      </c>
      <c r="AP140" s="278" t="str">
        <f t="shared" si="275"/>
        <v xml:space="preserve"> </v>
      </c>
      <c r="AQ140" s="278" t="str">
        <f t="shared" si="276"/>
        <v xml:space="preserve"> </v>
      </c>
      <c r="AR140" s="278" t="str">
        <f t="shared" si="277"/>
        <v xml:space="preserve"> </v>
      </c>
      <c r="AS140" s="278" t="str">
        <f t="shared" si="278"/>
        <v xml:space="preserve"> </v>
      </c>
      <c r="AT140" s="278" t="str">
        <f t="shared" si="279"/>
        <v xml:space="preserve"> </v>
      </c>
      <c r="AU140" s="278" t="str">
        <f t="shared" si="280"/>
        <v xml:space="preserve"> </v>
      </c>
      <c r="AV140" s="277" t="str">
        <f t="shared" si="281"/>
        <v xml:space="preserve"> </v>
      </c>
      <c r="AW140" s="277" t="str">
        <f t="shared" si="282"/>
        <v xml:space="preserve"> </v>
      </c>
      <c r="AX140" s="277" t="str">
        <f>IF(SUM(I140:T140)&lt;90," ",CO140*AH140*stab.data!$U$20/13/2)</f>
        <v xml:space="preserve"> </v>
      </c>
      <c r="AY140" s="277" t="str">
        <f>IF(SUM(I140:T140)&lt;90," ",CQ140*AH140*stab.data!$U$11/13)</f>
        <v xml:space="preserve"> </v>
      </c>
      <c r="AZ140" s="277" t="str">
        <f t="shared" si="283"/>
        <v xml:space="preserve"> </v>
      </c>
      <c r="BA140" s="279" t="str">
        <f t="shared" si="284"/>
        <v xml:space="preserve"> </v>
      </c>
      <c r="BB140" s="280" t="str">
        <f>IF(SUM(I140:T140)&lt;90," ",EXP('eq. coef.'!$C$104+'eq. coef.'!$C$105*'Amp-TB2 calc'!AJ140+'eq. coef.'!$C$106*'Amp-TB2 calc'!AK140+'eq. coef.'!$C$107*'Amp-TB2 calc'!AL140+'eq. coef.'!$C$108*'Amp-TB2 calc'!AN140+'eq. coef.'!$C$109*'Amp-TB2 calc'!AP140+'eq. coef.'!$C$110*'Amp-TB2 calc'!AQ140+'eq. coef.'!$C$111*'Amp-TB2 calc'!AR140+'eq. coef.'!$C$112*'Amp-TB2 calc'!AS140))</f>
        <v xml:space="preserve"> </v>
      </c>
      <c r="BC140" s="281" t="str">
        <f>IF(SUM(I140:T140)&lt;90," ",EXP('eq. coef.'!$C$176+'eq. coef.'!$C$177*'Amp-TB2 calc'!AJ140+'eq. coef.'!$C$178*'Amp-TB2 calc'!AK140+'eq. coef.'!$C$179*'Amp-TB2 calc'!AL140+'eq. coef.'!$C$180*'Amp-TB2 calc'!AN140+'eq. coef.'!$C$181*'Amp-TB2 calc'!AP140+'eq. coef.'!$C$182*'Amp-TB2 calc'!AQ140+'eq. coef.'!$C$183*'Amp-TB2 calc'!AR140+'eq. coef.'!$C$184*'Amp-TB2 calc'!AS140))</f>
        <v xml:space="preserve"> </v>
      </c>
      <c r="BD140" s="281" t="str">
        <f>IF(SUM(I140:T140)&lt;90," ",('eq. coef.'!$C$234+'eq. coef.'!$C$235*'Amp-TB2 calc'!AJ140+'eq. coef.'!$C$236*'Amp-TB2 calc'!AK140+'eq. coef.'!$C$237*'Amp-TB2 calc'!AL140+'eq. coef.'!$C$238*'Amp-TB2 calc'!AN140+'eq. coef.'!$C$239*'Amp-TB2 calc'!AP140+'eq. coef.'!$C$240*'Amp-TB2 calc'!AQ140+'eq. coef.'!$C$241*'Amp-TB2 calc'!AR140+'eq. coef.'!$C$242*'Amp-TB2 calc'!AS140))</f>
        <v xml:space="preserve"> </v>
      </c>
      <c r="BE140" s="281" t="str">
        <f>IF(SUM(I140:T140)&lt;90," ",('eq. coef.'!$C$270+'eq. coef.'!$C$271*'Amp-TB2 calc'!AJ140+'eq. coef.'!$C$272*'Amp-TB2 calc'!AK140+'eq. coef.'!$C$273*'Amp-TB2 calc'!AL140+'eq. coef.'!$C$274*'Amp-TB2 calc'!AN140+'eq. coef.'!$C$275*'Amp-TB2 calc'!AP140+'eq. coef.'!$C$276*'Amp-TB2 calc'!AQ140+'eq. coef.'!$C$277*'Amp-TB2 calc'!AR140+'eq. coef.'!$C$278*'Amp-TB2 calc'!AS140))</f>
        <v xml:space="preserve"> </v>
      </c>
      <c r="BF140" s="281" t="str">
        <f>IF(SUM(I140:T140)&lt;90," ",EXP('eq. coef.'!$C$328+'eq. coef.'!$C$329*'Amp-TB2 calc'!AJ140+'eq. coef.'!$C$330*'Amp-TB2 calc'!AK140+'eq. coef.'!$C$331*'Amp-TB2 calc'!AL140+'eq. coef.'!$C$332*'Amp-TB2 calc'!AN140+'eq. coef.'!$C$333*'Amp-TB2 calc'!AP140+'eq. coef.'!$C$334*'Amp-TB2 calc'!AQ140+'eq. coef.'!$C$335*'Amp-TB2 calc'!AR140+'eq. coef.'!$C$336*'Amp-TB2 calc'!AS140))</f>
        <v xml:space="preserve"> </v>
      </c>
      <c r="BG140" s="282" t="str">
        <f t="shared" si="236"/>
        <v xml:space="preserve"> </v>
      </c>
      <c r="BH140" s="385" t="str">
        <f t="shared" si="263"/>
        <v xml:space="preserve"> </v>
      </c>
      <c r="BI140" s="385" t="str">
        <f t="shared" si="264"/>
        <v xml:space="preserve"> </v>
      </c>
      <c r="BJ140" s="281" t="str">
        <f t="shared" si="237"/>
        <v xml:space="preserve"> </v>
      </c>
      <c r="BK140" s="283" t="str">
        <f t="shared" si="285"/>
        <v xml:space="preserve"> </v>
      </c>
      <c r="BL140" s="281" t="str">
        <f t="shared" si="286"/>
        <v xml:space="preserve"> </v>
      </c>
      <c r="BM140" s="284" t="str">
        <f t="shared" si="238"/>
        <v xml:space="preserve"> </v>
      </c>
      <c r="BN140" s="285" t="str">
        <f>IF(SUM(I140:T140)&lt;90," ",'eq. coef.'!$C$360+'eq. coef.'!$C$361*'Amp-TB2 calc'!AJ140+'eq. coef.'!$C$362*'Amp-TB2 calc'!AK140+'eq. coef.'!$C$363*'Amp-TB2 calc'!AL140+'eq. coef.'!$C$364*'Amp-TB2 calc'!AN140+'eq. coef.'!$C$365*'Amp-TB2 calc'!AP140+'eq. coef.'!$C$366*'Amp-TB2 calc'!AQ140+'eq. coef.'!$C$367*'Amp-TB2 calc'!AR140+'eq. coef.'!$C$368*'Amp-TB2 calc'!AS140+'eq. coef.'!$C$369*LN(BQ140))</f>
        <v xml:space="preserve"> </v>
      </c>
      <c r="BO140" s="286" t="str">
        <f t="shared" si="287"/>
        <v xml:space="preserve"> </v>
      </c>
      <c r="BP140" s="333" t="str">
        <f t="shared" si="239"/>
        <v xml:space="preserve"> </v>
      </c>
      <c r="BQ140" s="287" t="str">
        <f t="shared" si="288"/>
        <v xml:space="preserve"> </v>
      </c>
      <c r="BR140" s="281" t="str">
        <f t="shared" si="240"/>
        <v xml:space="preserve"> </v>
      </c>
      <c r="BS140" s="283"/>
      <c r="BT140" s="283">
        <f t="shared" si="289"/>
        <v>0</v>
      </c>
      <c r="BU140" s="283">
        <f t="shared" si="290"/>
        <v>0</v>
      </c>
      <c r="BV140" s="281" t="str">
        <f t="shared" si="241"/>
        <v xml:space="preserve"> </v>
      </c>
      <c r="BW140" s="288"/>
      <c r="BX140" s="289" t="str">
        <f>IF(SUM(I140:T140)&lt;90," ",'eq. coef.'!$B$1128*'Amp-TB2 calc'!CH140+'eq. coef.'!$B$1129*'Amp-TB2 calc'!CL140+'eq. coef.'!$B$1130*'Amp-TB2 calc'!CM140+'eq. coef.'!$B$1131*'Amp-TB2 calc'!CO140+'eq. coef.'!$B$1132*'Amp-TB2 calc'!CP140+'eq. coef.'!$B$1133*'Amp-TB2 calc'!CQ140+'eq. coef.'!$B$1134*'Amp-TB2 calc'!CR140+'eq. coef.'!$B$1135*'Amp-TB2 calc'!CU140+'eq. coef.'!$B$1135*'Amp-TB2 calc'!CY140+'eq. coef.'!$B$1137*'Amp-TB2 calc'!CZ140)</f>
        <v xml:space="preserve"> </v>
      </c>
      <c r="BY140" s="290" t="str">
        <f t="shared" si="291"/>
        <v xml:space="preserve"> </v>
      </c>
      <c r="BZ140" s="291"/>
      <c r="CA140" s="290" t="str">
        <f t="shared" si="242"/>
        <v xml:space="preserve"> </v>
      </c>
      <c r="CB140" s="289" t="str">
        <f>IF(SUM(I140:T140)&lt;90," ",EXP('eq. coef.'!$C$396+'eq. coef.'!$C$397*'Amp-TB2 calc'!AJ140+'eq. coef.'!$C$398*'Amp-TB2 calc'!AK140+'eq. coef.'!$C$399*'Amp-TB2 calc'!AL140+'eq. coef.'!$C$400*'Amp-TB2 calc'!AN140+'eq. coef.'!$C$401*'Amp-TB2 calc'!AP140+'eq. coef.'!$C$402*'Amp-TB2 calc'!AQ140+'eq. coef.'!$C$403*'Amp-TB2 calc'!AR140+'eq. coef.'!$C$404*'Amp-TB2 calc'!AS140+'eq. coef.'!$C$405*LN('Amp-TB2 calc'!BQ140)))</f>
        <v xml:space="preserve"> </v>
      </c>
      <c r="CC140" s="283" t="str">
        <f t="shared" si="243"/>
        <v xml:space="preserve"> </v>
      </c>
      <c r="CD140" s="283"/>
      <c r="CE140" s="282" t="str">
        <f t="shared" si="244"/>
        <v xml:space="preserve"> </v>
      </c>
      <c r="CF140" s="282" t="str">
        <f t="shared" si="245"/>
        <v xml:space="preserve"> </v>
      </c>
      <c r="CG140" s="278" t="str">
        <f t="shared" si="292"/>
        <v xml:space="preserve"> </v>
      </c>
      <c r="CH140" s="278" t="str">
        <f t="shared" si="293"/>
        <v xml:space="preserve"> </v>
      </c>
      <c r="CI140" s="278" t="str">
        <f t="shared" si="246"/>
        <v xml:space="preserve"> </v>
      </c>
      <c r="CJ140" s="278" t="str">
        <f t="shared" si="247"/>
        <v xml:space="preserve"> </v>
      </c>
      <c r="CK140" s="278"/>
      <c r="CL140" s="278" t="str">
        <f t="shared" si="248"/>
        <v xml:space="preserve"> </v>
      </c>
      <c r="CM140" s="278" t="str">
        <f t="shared" si="249"/>
        <v xml:space="preserve"> </v>
      </c>
      <c r="CN140" s="278" t="str">
        <f t="shared" si="294"/>
        <v xml:space="preserve"> </v>
      </c>
      <c r="CO140" s="278" t="str">
        <f t="shared" si="250"/>
        <v xml:space="preserve"> </v>
      </c>
      <c r="CP140" s="278" t="str">
        <f t="shared" si="295"/>
        <v xml:space="preserve"> </v>
      </c>
      <c r="CQ140" s="278" t="str">
        <f t="shared" si="251"/>
        <v xml:space="preserve"> </v>
      </c>
      <c r="CR140" s="278" t="str">
        <f t="shared" si="296"/>
        <v xml:space="preserve"> </v>
      </c>
      <c r="CS140" s="278" t="str">
        <f t="shared" si="252"/>
        <v xml:space="preserve"> </v>
      </c>
      <c r="CT140" s="278"/>
      <c r="CU140" s="278" t="str">
        <f t="shared" si="297"/>
        <v xml:space="preserve"> </v>
      </c>
      <c r="CV140" s="278" t="str">
        <f t="shared" si="253"/>
        <v xml:space="preserve"> </v>
      </c>
      <c r="CW140" s="278" t="str">
        <f t="shared" si="254"/>
        <v xml:space="preserve"> </v>
      </c>
      <c r="CX140" s="278"/>
      <c r="CY140" s="278" t="str">
        <f t="shared" si="255"/>
        <v xml:space="preserve"> </v>
      </c>
      <c r="CZ140" s="278" t="str">
        <f t="shared" si="298"/>
        <v xml:space="preserve"> </v>
      </c>
      <c r="DA140" s="278" t="str">
        <f t="shared" si="256"/>
        <v xml:space="preserve"> </v>
      </c>
      <c r="DB140" s="278"/>
      <c r="DC140" s="278" t="str">
        <f t="shared" si="257"/>
        <v xml:space="preserve"> </v>
      </c>
      <c r="DD140" s="278" t="str">
        <f t="shared" si="299"/>
        <v xml:space="preserve"> </v>
      </c>
      <c r="DE140" s="278" t="str">
        <f t="shared" si="300"/>
        <v xml:space="preserve"> </v>
      </c>
      <c r="DF140" s="278" t="str">
        <f t="shared" si="258"/>
        <v xml:space="preserve"> </v>
      </c>
      <c r="DG140" s="283" t="str">
        <f t="shared" si="265"/>
        <v xml:space="preserve"> </v>
      </c>
      <c r="DH140" s="283"/>
      <c r="DI140" s="277" t="str">
        <f t="shared" si="259"/>
        <v xml:space="preserve"> </v>
      </c>
      <c r="DJ140" s="277" t="str">
        <f t="shared" si="260"/>
        <v xml:space="preserve"> </v>
      </c>
      <c r="DK140" s="277" t="str">
        <f t="shared" si="261"/>
        <v xml:space="preserve"> </v>
      </c>
      <c r="DL140" s="278" t="str">
        <f t="shared" si="262"/>
        <v xml:space="preserve"> </v>
      </c>
    </row>
    <row r="141" spans="21:116" x14ac:dyDescent="0.25">
      <c r="U141" s="276" t="str">
        <f t="shared" si="266"/>
        <v xml:space="preserve"> </v>
      </c>
      <c r="V141" s="277" t="str">
        <f>IF(SUM(I141:T141)&lt;90," ",I141/stab.data!$U$7)</f>
        <v xml:space="preserve"> </v>
      </c>
      <c r="W141" s="277" t="str">
        <f>IF(SUM(I141:T141)&lt;90," ",J141/stab.data!$U$8)</f>
        <v xml:space="preserve"> </v>
      </c>
      <c r="X141" s="277" t="str">
        <f>IF(SUM(I141:T141)&lt;90," ",K141*2/stab.data!$U$9)</f>
        <v xml:space="preserve"> </v>
      </c>
      <c r="Y141" s="277" t="str">
        <f>IF(SUM(I141:T141)&lt;90," ",L141*2/stab.data!$U$10)</f>
        <v xml:space="preserve"> </v>
      </c>
      <c r="Z141" s="277" t="str">
        <f>IF(SUM(I141:T141)&lt;90," ",M141/stab.data!$U$11)</f>
        <v xml:space="preserve"> </v>
      </c>
      <c r="AA141" s="277" t="str">
        <f>IF(SUM(I141:T141)&lt;90," ",N141/stab.data!$U$12)</f>
        <v xml:space="preserve"> </v>
      </c>
      <c r="AB141" s="277" t="str">
        <f>IF(SUM(I141:T141)&lt;90," ",O141/stab.data!$U$13)</f>
        <v xml:space="preserve"> </v>
      </c>
      <c r="AC141" s="277" t="str">
        <f>IF(SUM(I141:T141)&lt;90," ",P141/stab.data!$U$14)</f>
        <v xml:space="preserve"> </v>
      </c>
      <c r="AD141" s="277" t="str">
        <f>IF(SUM(I141:T141)&lt;90," ",Q141*2/stab.data!$U$15)</f>
        <v xml:space="preserve"> </v>
      </c>
      <c r="AE141" s="277" t="str">
        <f>IF(SUM(I141:T141)&lt;90," ",R141*2/stab.data!$U$16)</f>
        <v xml:space="preserve"> </v>
      </c>
      <c r="AF141" s="277" t="str">
        <f>IF(SUM(I141:T141)&lt;90," ",S141/stab.data!$U$17)</f>
        <v xml:space="preserve"> </v>
      </c>
      <c r="AG141" s="277" t="str">
        <f>IF(SUM(I141:T141)&lt;90," ",T141/stab.data!$U$18)</f>
        <v xml:space="preserve"> </v>
      </c>
      <c r="AH141" s="277" t="str">
        <f t="shared" si="267"/>
        <v xml:space="preserve"> </v>
      </c>
      <c r="AI141" s="277" t="str">
        <f t="shared" si="268"/>
        <v xml:space="preserve"> </v>
      </c>
      <c r="AJ141" s="278" t="str">
        <f t="shared" si="269"/>
        <v xml:space="preserve"> </v>
      </c>
      <c r="AK141" s="278" t="str">
        <f t="shared" si="270"/>
        <v xml:space="preserve"> </v>
      </c>
      <c r="AL141" s="278" t="str">
        <f t="shared" si="271"/>
        <v xml:space="preserve"> </v>
      </c>
      <c r="AM141" s="278" t="str">
        <f t="shared" si="272"/>
        <v xml:space="preserve"> </v>
      </c>
      <c r="AN141" s="278" t="str">
        <f t="shared" si="273"/>
        <v xml:space="preserve"> </v>
      </c>
      <c r="AO141" s="278" t="str">
        <f t="shared" si="274"/>
        <v xml:space="preserve"> </v>
      </c>
      <c r="AP141" s="278" t="str">
        <f t="shared" si="275"/>
        <v xml:space="preserve"> </v>
      </c>
      <c r="AQ141" s="278" t="str">
        <f t="shared" si="276"/>
        <v xml:space="preserve"> </v>
      </c>
      <c r="AR141" s="278" t="str">
        <f t="shared" si="277"/>
        <v xml:space="preserve"> </v>
      </c>
      <c r="AS141" s="278" t="str">
        <f t="shared" si="278"/>
        <v xml:space="preserve"> </v>
      </c>
      <c r="AT141" s="278" t="str">
        <f t="shared" si="279"/>
        <v xml:space="preserve"> </v>
      </c>
      <c r="AU141" s="278" t="str">
        <f t="shared" si="280"/>
        <v xml:space="preserve"> </v>
      </c>
      <c r="AV141" s="277" t="str">
        <f t="shared" si="281"/>
        <v xml:space="preserve"> </v>
      </c>
      <c r="AW141" s="277" t="str">
        <f t="shared" si="282"/>
        <v xml:space="preserve"> </v>
      </c>
      <c r="AX141" s="277" t="str">
        <f>IF(SUM(I141:T141)&lt;90," ",CO141*AH141*stab.data!$U$20/13/2)</f>
        <v xml:space="preserve"> </v>
      </c>
      <c r="AY141" s="277" t="str">
        <f>IF(SUM(I141:T141)&lt;90," ",CQ141*AH141*stab.data!$U$11/13)</f>
        <v xml:space="preserve"> </v>
      </c>
      <c r="AZ141" s="277" t="str">
        <f t="shared" si="283"/>
        <v xml:space="preserve"> </v>
      </c>
      <c r="BA141" s="279" t="str">
        <f t="shared" si="284"/>
        <v xml:space="preserve"> </v>
      </c>
      <c r="BB141" s="280" t="str">
        <f>IF(SUM(I141:T141)&lt;90," ",EXP('eq. coef.'!$C$104+'eq. coef.'!$C$105*'Amp-TB2 calc'!AJ141+'eq. coef.'!$C$106*'Amp-TB2 calc'!AK141+'eq. coef.'!$C$107*'Amp-TB2 calc'!AL141+'eq. coef.'!$C$108*'Amp-TB2 calc'!AN141+'eq. coef.'!$C$109*'Amp-TB2 calc'!AP141+'eq. coef.'!$C$110*'Amp-TB2 calc'!AQ141+'eq. coef.'!$C$111*'Amp-TB2 calc'!AR141+'eq. coef.'!$C$112*'Amp-TB2 calc'!AS141))</f>
        <v xml:space="preserve"> </v>
      </c>
      <c r="BC141" s="281" t="str">
        <f>IF(SUM(I141:T141)&lt;90," ",EXP('eq. coef.'!$C$176+'eq. coef.'!$C$177*'Amp-TB2 calc'!AJ141+'eq. coef.'!$C$178*'Amp-TB2 calc'!AK141+'eq. coef.'!$C$179*'Amp-TB2 calc'!AL141+'eq. coef.'!$C$180*'Amp-TB2 calc'!AN141+'eq. coef.'!$C$181*'Amp-TB2 calc'!AP141+'eq. coef.'!$C$182*'Amp-TB2 calc'!AQ141+'eq. coef.'!$C$183*'Amp-TB2 calc'!AR141+'eq. coef.'!$C$184*'Amp-TB2 calc'!AS141))</f>
        <v xml:space="preserve"> </v>
      </c>
      <c r="BD141" s="281" t="str">
        <f>IF(SUM(I141:T141)&lt;90," ",('eq. coef.'!$C$234+'eq. coef.'!$C$235*'Amp-TB2 calc'!AJ141+'eq. coef.'!$C$236*'Amp-TB2 calc'!AK141+'eq. coef.'!$C$237*'Amp-TB2 calc'!AL141+'eq. coef.'!$C$238*'Amp-TB2 calc'!AN141+'eq. coef.'!$C$239*'Amp-TB2 calc'!AP141+'eq. coef.'!$C$240*'Amp-TB2 calc'!AQ141+'eq. coef.'!$C$241*'Amp-TB2 calc'!AR141+'eq. coef.'!$C$242*'Amp-TB2 calc'!AS141))</f>
        <v xml:space="preserve"> </v>
      </c>
      <c r="BE141" s="281" t="str">
        <f>IF(SUM(I141:T141)&lt;90," ",('eq. coef.'!$C$270+'eq. coef.'!$C$271*'Amp-TB2 calc'!AJ141+'eq. coef.'!$C$272*'Amp-TB2 calc'!AK141+'eq. coef.'!$C$273*'Amp-TB2 calc'!AL141+'eq. coef.'!$C$274*'Amp-TB2 calc'!AN141+'eq. coef.'!$C$275*'Amp-TB2 calc'!AP141+'eq. coef.'!$C$276*'Amp-TB2 calc'!AQ141+'eq. coef.'!$C$277*'Amp-TB2 calc'!AR141+'eq. coef.'!$C$278*'Amp-TB2 calc'!AS141))</f>
        <v xml:space="preserve"> </v>
      </c>
      <c r="BF141" s="281" t="str">
        <f>IF(SUM(I141:T141)&lt;90," ",EXP('eq. coef.'!$C$328+'eq. coef.'!$C$329*'Amp-TB2 calc'!AJ141+'eq. coef.'!$C$330*'Amp-TB2 calc'!AK141+'eq. coef.'!$C$331*'Amp-TB2 calc'!AL141+'eq. coef.'!$C$332*'Amp-TB2 calc'!AN141+'eq. coef.'!$C$333*'Amp-TB2 calc'!AP141+'eq. coef.'!$C$334*'Amp-TB2 calc'!AQ141+'eq. coef.'!$C$335*'Amp-TB2 calc'!AR141+'eq. coef.'!$C$336*'Amp-TB2 calc'!AS141))</f>
        <v xml:space="preserve"> </v>
      </c>
      <c r="BG141" s="282" t="str">
        <f t="shared" si="236"/>
        <v xml:space="preserve"> </v>
      </c>
      <c r="BH141" s="385" t="str">
        <f t="shared" si="263"/>
        <v xml:space="preserve"> </v>
      </c>
      <c r="BI141" s="385" t="str">
        <f t="shared" si="264"/>
        <v xml:space="preserve"> </v>
      </c>
      <c r="BJ141" s="281" t="str">
        <f t="shared" si="237"/>
        <v xml:space="preserve"> </v>
      </c>
      <c r="BK141" s="283" t="str">
        <f t="shared" si="285"/>
        <v xml:space="preserve"> </v>
      </c>
      <c r="BL141" s="281" t="str">
        <f t="shared" si="286"/>
        <v xml:space="preserve"> </v>
      </c>
      <c r="BM141" s="284" t="str">
        <f t="shared" si="238"/>
        <v xml:space="preserve"> </v>
      </c>
      <c r="BN141" s="285" t="str">
        <f>IF(SUM(I141:T141)&lt;90," ",'eq. coef.'!$C$360+'eq. coef.'!$C$361*'Amp-TB2 calc'!AJ141+'eq. coef.'!$C$362*'Amp-TB2 calc'!AK141+'eq. coef.'!$C$363*'Amp-TB2 calc'!AL141+'eq. coef.'!$C$364*'Amp-TB2 calc'!AN141+'eq. coef.'!$C$365*'Amp-TB2 calc'!AP141+'eq. coef.'!$C$366*'Amp-TB2 calc'!AQ141+'eq. coef.'!$C$367*'Amp-TB2 calc'!AR141+'eq. coef.'!$C$368*'Amp-TB2 calc'!AS141+'eq. coef.'!$C$369*LN(BQ141))</f>
        <v xml:space="preserve"> </v>
      </c>
      <c r="BO141" s="286" t="str">
        <f t="shared" si="287"/>
        <v xml:space="preserve"> </v>
      </c>
      <c r="BP141" s="333" t="str">
        <f t="shared" si="239"/>
        <v xml:space="preserve"> </v>
      </c>
      <c r="BQ141" s="287" t="str">
        <f t="shared" si="288"/>
        <v xml:space="preserve"> </v>
      </c>
      <c r="BR141" s="281" t="str">
        <f t="shared" si="240"/>
        <v xml:space="preserve"> </v>
      </c>
      <c r="BS141" s="283"/>
      <c r="BT141" s="283">
        <f t="shared" si="289"/>
        <v>0</v>
      </c>
      <c r="BU141" s="283">
        <f t="shared" si="290"/>
        <v>0</v>
      </c>
      <c r="BV141" s="281" t="str">
        <f t="shared" si="241"/>
        <v xml:space="preserve"> </v>
      </c>
      <c r="BW141" s="288"/>
      <c r="BX141" s="289" t="str">
        <f>IF(SUM(I141:T141)&lt;90," ",'eq. coef.'!$B$1128*'Amp-TB2 calc'!CH141+'eq. coef.'!$B$1129*'Amp-TB2 calc'!CL141+'eq. coef.'!$B$1130*'Amp-TB2 calc'!CM141+'eq. coef.'!$B$1131*'Amp-TB2 calc'!CO141+'eq. coef.'!$B$1132*'Amp-TB2 calc'!CP141+'eq. coef.'!$B$1133*'Amp-TB2 calc'!CQ141+'eq. coef.'!$B$1134*'Amp-TB2 calc'!CR141+'eq. coef.'!$B$1135*'Amp-TB2 calc'!CU141+'eq. coef.'!$B$1135*'Amp-TB2 calc'!CY141+'eq. coef.'!$B$1137*'Amp-TB2 calc'!CZ141)</f>
        <v xml:space="preserve"> </v>
      </c>
      <c r="BY141" s="290" t="str">
        <f t="shared" si="291"/>
        <v xml:space="preserve"> </v>
      </c>
      <c r="BZ141" s="291"/>
      <c r="CA141" s="290" t="str">
        <f t="shared" si="242"/>
        <v xml:space="preserve"> </v>
      </c>
      <c r="CB141" s="289" t="str">
        <f>IF(SUM(I141:T141)&lt;90," ",EXP('eq. coef.'!$C$396+'eq. coef.'!$C$397*'Amp-TB2 calc'!AJ141+'eq. coef.'!$C$398*'Amp-TB2 calc'!AK141+'eq. coef.'!$C$399*'Amp-TB2 calc'!AL141+'eq. coef.'!$C$400*'Amp-TB2 calc'!AN141+'eq. coef.'!$C$401*'Amp-TB2 calc'!AP141+'eq. coef.'!$C$402*'Amp-TB2 calc'!AQ141+'eq. coef.'!$C$403*'Amp-TB2 calc'!AR141+'eq. coef.'!$C$404*'Amp-TB2 calc'!AS141+'eq. coef.'!$C$405*LN('Amp-TB2 calc'!BQ141)))</f>
        <v xml:space="preserve"> </v>
      </c>
      <c r="CC141" s="283" t="str">
        <f t="shared" si="243"/>
        <v xml:space="preserve"> </v>
      </c>
      <c r="CD141" s="283"/>
      <c r="CE141" s="282" t="str">
        <f t="shared" si="244"/>
        <v xml:space="preserve"> </v>
      </c>
      <c r="CF141" s="282" t="str">
        <f t="shared" si="245"/>
        <v xml:space="preserve"> </v>
      </c>
      <c r="CG141" s="278" t="str">
        <f t="shared" si="292"/>
        <v xml:space="preserve"> </v>
      </c>
      <c r="CH141" s="278" t="str">
        <f t="shared" si="293"/>
        <v xml:space="preserve"> </v>
      </c>
      <c r="CI141" s="278" t="str">
        <f t="shared" si="246"/>
        <v xml:space="preserve"> </v>
      </c>
      <c r="CJ141" s="278" t="str">
        <f t="shared" si="247"/>
        <v xml:space="preserve"> </v>
      </c>
      <c r="CK141" s="278"/>
      <c r="CL141" s="278" t="str">
        <f t="shared" si="248"/>
        <v xml:space="preserve"> </v>
      </c>
      <c r="CM141" s="278" t="str">
        <f t="shared" si="249"/>
        <v xml:space="preserve"> </v>
      </c>
      <c r="CN141" s="278" t="str">
        <f t="shared" si="294"/>
        <v xml:space="preserve"> </v>
      </c>
      <c r="CO141" s="278" t="str">
        <f t="shared" si="250"/>
        <v xml:space="preserve"> </v>
      </c>
      <c r="CP141" s="278" t="str">
        <f t="shared" si="295"/>
        <v xml:space="preserve"> </v>
      </c>
      <c r="CQ141" s="278" t="str">
        <f t="shared" si="251"/>
        <v xml:space="preserve"> </v>
      </c>
      <c r="CR141" s="278" t="str">
        <f t="shared" si="296"/>
        <v xml:space="preserve"> </v>
      </c>
      <c r="CS141" s="278" t="str">
        <f t="shared" si="252"/>
        <v xml:space="preserve"> </v>
      </c>
      <c r="CT141" s="278"/>
      <c r="CU141" s="278" t="str">
        <f t="shared" si="297"/>
        <v xml:space="preserve"> </v>
      </c>
      <c r="CV141" s="278" t="str">
        <f t="shared" si="253"/>
        <v xml:space="preserve"> </v>
      </c>
      <c r="CW141" s="278" t="str">
        <f t="shared" si="254"/>
        <v xml:space="preserve"> </v>
      </c>
      <c r="CX141" s="278"/>
      <c r="CY141" s="278" t="str">
        <f t="shared" si="255"/>
        <v xml:space="preserve"> </v>
      </c>
      <c r="CZ141" s="278" t="str">
        <f t="shared" si="298"/>
        <v xml:space="preserve"> </v>
      </c>
      <c r="DA141" s="278" t="str">
        <f t="shared" si="256"/>
        <v xml:space="preserve"> </v>
      </c>
      <c r="DB141" s="278"/>
      <c r="DC141" s="278" t="str">
        <f t="shared" si="257"/>
        <v xml:space="preserve"> </v>
      </c>
      <c r="DD141" s="278" t="str">
        <f t="shared" si="299"/>
        <v xml:space="preserve"> </v>
      </c>
      <c r="DE141" s="278" t="str">
        <f t="shared" si="300"/>
        <v xml:space="preserve"> </v>
      </c>
      <c r="DF141" s="278" t="str">
        <f t="shared" si="258"/>
        <v xml:space="preserve"> </v>
      </c>
      <c r="DG141" s="283" t="str">
        <f t="shared" si="265"/>
        <v xml:space="preserve"> </v>
      </c>
      <c r="DH141" s="283"/>
      <c r="DI141" s="277" t="str">
        <f t="shared" si="259"/>
        <v xml:space="preserve"> </v>
      </c>
      <c r="DJ141" s="277" t="str">
        <f t="shared" si="260"/>
        <v xml:space="preserve"> </v>
      </c>
      <c r="DK141" s="277" t="str">
        <f t="shared" si="261"/>
        <v xml:space="preserve"> </v>
      </c>
      <c r="DL141" s="278" t="str">
        <f t="shared" si="262"/>
        <v xml:space="preserve"> </v>
      </c>
    </row>
    <row r="142" spans="21:116" x14ac:dyDescent="0.25">
      <c r="U142" s="276" t="str">
        <f t="shared" si="266"/>
        <v xml:space="preserve"> </v>
      </c>
      <c r="V142" s="277" t="str">
        <f>IF(SUM(I142:T142)&lt;90," ",I142/stab.data!$U$7)</f>
        <v xml:space="preserve"> </v>
      </c>
      <c r="W142" s="277" t="str">
        <f>IF(SUM(I142:T142)&lt;90," ",J142/stab.data!$U$8)</f>
        <v xml:space="preserve"> </v>
      </c>
      <c r="X142" s="277" t="str">
        <f>IF(SUM(I142:T142)&lt;90," ",K142*2/stab.data!$U$9)</f>
        <v xml:space="preserve"> </v>
      </c>
      <c r="Y142" s="277" t="str">
        <f>IF(SUM(I142:T142)&lt;90," ",L142*2/stab.data!$U$10)</f>
        <v xml:space="preserve"> </v>
      </c>
      <c r="Z142" s="277" t="str">
        <f>IF(SUM(I142:T142)&lt;90," ",M142/stab.data!$U$11)</f>
        <v xml:space="preserve"> </v>
      </c>
      <c r="AA142" s="277" t="str">
        <f>IF(SUM(I142:T142)&lt;90," ",N142/stab.data!$U$12)</f>
        <v xml:space="preserve"> </v>
      </c>
      <c r="AB142" s="277" t="str">
        <f>IF(SUM(I142:T142)&lt;90," ",O142/stab.data!$U$13)</f>
        <v xml:space="preserve"> </v>
      </c>
      <c r="AC142" s="277" t="str">
        <f>IF(SUM(I142:T142)&lt;90," ",P142/stab.data!$U$14)</f>
        <v xml:space="preserve"> </v>
      </c>
      <c r="AD142" s="277" t="str">
        <f>IF(SUM(I142:T142)&lt;90," ",Q142*2/stab.data!$U$15)</f>
        <v xml:space="preserve"> </v>
      </c>
      <c r="AE142" s="277" t="str">
        <f>IF(SUM(I142:T142)&lt;90," ",R142*2/stab.data!$U$16)</f>
        <v xml:space="preserve"> </v>
      </c>
      <c r="AF142" s="277" t="str">
        <f>IF(SUM(I142:T142)&lt;90," ",S142/stab.data!$U$17)</f>
        <v xml:space="preserve"> </v>
      </c>
      <c r="AG142" s="277" t="str">
        <f>IF(SUM(I142:T142)&lt;90," ",T142/stab.data!$U$18)</f>
        <v xml:space="preserve"> </v>
      </c>
      <c r="AH142" s="277" t="str">
        <f t="shared" si="267"/>
        <v xml:space="preserve"> </v>
      </c>
      <c r="AI142" s="277" t="str">
        <f t="shared" si="268"/>
        <v xml:space="preserve"> </v>
      </c>
      <c r="AJ142" s="278" t="str">
        <f t="shared" si="269"/>
        <v xml:space="preserve"> </v>
      </c>
      <c r="AK142" s="278" t="str">
        <f t="shared" si="270"/>
        <v xml:space="preserve"> </v>
      </c>
      <c r="AL142" s="278" t="str">
        <f t="shared" si="271"/>
        <v xml:space="preserve"> </v>
      </c>
      <c r="AM142" s="278" t="str">
        <f t="shared" si="272"/>
        <v xml:space="preserve"> </v>
      </c>
      <c r="AN142" s="278" t="str">
        <f t="shared" si="273"/>
        <v xml:space="preserve"> </v>
      </c>
      <c r="AO142" s="278" t="str">
        <f t="shared" si="274"/>
        <v xml:space="preserve"> </v>
      </c>
      <c r="AP142" s="278" t="str">
        <f t="shared" si="275"/>
        <v xml:space="preserve"> </v>
      </c>
      <c r="AQ142" s="278" t="str">
        <f t="shared" si="276"/>
        <v xml:space="preserve"> </v>
      </c>
      <c r="AR142" s="278" t="str">
        <f t="shared" si="277"/>
        <v xml:space="preserve"> </v>
      </c>
      <c r="AS142" s="278" t="str">
        <f t="shared" si="278"/>
        <v xml:space="preserve"> </v>
      </c>
      <c r="AT142" s="278" t="str">
        <f t="shared" si="279"/>
        <v xml:space="preserve"> </v>
      </c>
      <c r="AU142" s="278" t="str">
        <f t="shared" si="280"/>
        <v xml:space="preserve"> </v>
      </c>
      <c r="AV142" s="277" t="str">
        <f t="shared" si="281"/>
        <v xml:space="preserve"> </v>
      </c>
      <c r="AW142" s="277" t="str">
        <f t="shared" si="282"/>
        <v xml:space="preserve"> </v>
      </c>
      <c r="AX142" s="277" t="str">
        <f>IF(SUM(I142:T142)&lt;90," ",CO142*AH142*stab.data!$U$20/13/2)</f>
        <v xml:space="preserve"> </v>
      </c>
      <c r="AY142" s="277" t="str">
        <f>IF(SUM(I142:T142)&lt;90," ",CQ142*AH142*stab.data!$U$11/13)</f>
        <v xml:space="preserve"> </v>
      </c>
      <c r="AZ142" s="277" t="str">
        <f t="shared" si="283"/>
        <v xml:space="preserve"> </v>
      </c>
      <c r="BA142" s="279" t="str">
        <f t="shared" si="284"/>
        <v xml:space="preserve"> </v>
      </c>
      <c r="BB142" s="280" t="str">
        <f>IF(SUM(I142:T142)&lt;90," ",EXP('eq. coef.'!$C$104+'eq. coef.'!$C$105*'Amp-TB2 calc'!AJ142+'eq. coef.'!$C$106*'Amp-TB2 calc'!AK142+'eq. coef.'!$C$107*'Amp-TB2 calc'!AL142+'eq. coef.'!$C$108*'Amp-TB2 calc'!AN142+'eq. coef.'!$C$109*'Amp-TB2 calc'!AP142+'eq. coef.'!$C$110*'Amp-TB2 calc'!AQ142+'eq. coef.'!$C$111*'Amp-TB2 calc'!AR142+'eq. coef.'!$C$112*'Amp-TB2 calc'!AS142))</f>
        <v xml:space="preserve"> </v>
      </c>
      <c r="BC142" s="281" t="str">
        <f>IF(SUM(I142:T142)&lt;90," ",EXP('eq. coef.'!$C$176+'eq. coef.'!$C$177*'Amp-TB2 calc'!AJ142+'eq. coef.'!$C$178*'Amp-TB2 calc'!AK142+'eq. coef.'!$C$179*'Amp-TB2 calc'!AL142+'eq. coef.'!$C$180*'Amp-TB2 calc'!AN142+'eq. coef.'!$C$181*'Amp-TB2 calc'!AP142+'eq. coef.'!$C$182*'Amp-TB2 calc'!AQ142+'eq. coef.'!$C$183*'Amp-TB2 calc'!AR142+'eq. coef.'!$C$184*'Amp-TB2 calc'!AS142))</f>
        <v xml:space="preserve"> </v>
      </c>
      <c r="BD142" s="281" t="str">
        <f>IF(SUM(I142:T142)&lt;90," ",('eq. coef.'!$C$234+'eq. coef.'!$C$235*'Amp-TB2 calc'!AJ142+'eq. coef.'!$C$236*'Amp-TB2 calc'!AK142+'eq. coef.'!$C$237*'Amp-TB2 calc'!AL142+'eq. coef.'!$C$238*'Amp-TB2 calc'!AN142+'eq. coef.'!$C$239*'Amp-TB2 calc'!AP142+'eq. coef.'!$C$240*'Amp-TB2 calc'!AQ142+'eq. coef.'!$C$241*'Amp-TB2 calc'!AR142+'eq. coef.'!$C$242*'Amp-TB2 calc'!AS142))</f>
        <v xml:space="preserve"> </v>
      </c>
      <c r="BE142" s="281" t="str">
        <f>IF(SUM(I142:T142)&lt;90," ",('eq. coef.'!$C$270+'eq. coef.'!$C$271*'Amp-TB2 calc'!AJ142+'eq. coef.'!$C$272*'Amp-TB2 calc'!AK142+'eq. coef.'!$C$273*'Amp-TB2 calc'!AL142+'eq. coef.'!$C$274*'Amp-TB2 calc'!AN142+'eq. coef.'!$C$275*'Amp-TB2 calc'!AP142+'eq. coef.'!$C$276*'Amp-TB2 calc'!AQ142+'eq. coef.'!$C$277*'Amp-TB2 calc'!AR142+'eq. coef.'!$C$278*'Amp-TB2 calc'!AS142))</f>
        <v xml:space="preserve"> </v>
      </c>
      <c r="BF142" s="281" t="str">
        <f>IF(SUM(I142:T142)&lt;90," ",EXP('eq. coef.'!$C$328+'eq. coef.'!$C$329*'Amp-TB2 calc'!AJ142+'eq. coef.'!$C$330*'Amp-TB2 calc'!AK142+'eq. coef.'!$C$331*'Amp-TB2 calc'!AL142+'eq. coef.'!$C$332*'Amp-TB2 calc'!AN142+'eq. coef.'!$C$333*'Amp-TB2 calc'!AP142+'eq. coef.'!$C$334*'Amp-TB2 calc'!AQ142+'eq. coef.'!$C$335*'Amp-TB2 calc'!AR142+'eq. coef.'!$C$336*'Amp-TB2 calc'!AS142))</f>
        <v xml:space="preserve"> </v>
      </c>
      <c r="BG142" s="282" t="str">
        <f t="shared" si="236"/>
        <v xml:space="preserve"> </v>
      </c>
      <c r="BH142" s="385" t="str">
        <f t="shared" si="263"/>
        <v xml:space="preserve"> </v>
      </c>
      <c r="BI142" s="385" t="str">
        <f t="shared" si="264"/>
        <v xml:space="preserve"> </v>
      </c>
      <c r="BJ142" s="281" t="str">
        <f t="shared" si="237"/>
        <v xml:space="preserve"> </v>
      </c>
      <c r="BK142" s="283" t="str">
        <f t="shared" si="285"/>
        <v xml:space="preserve"> </v>
      </c>
      <c r="BL142" s="281" t="str">
        <f t="shared" si="286"/>
        <v xml:space="preserve"> </v>
      </c>
      <c r="BM142" s="284" t="str">
        <f t="shared" si="238"/>
        <v xml:space="preserve"> </v>
      </c>
      <c r="BN142" s="285" t="str">
        <f>IF(SUM(I142:T142)&lt;90," ",'eq. coef.'!$C$360+'eq. coef.'!$C$361*'Amp-TB2 calc'!AJ142+'eq. coef.'!$C$362*'Amp-TB2 calc'!AK142+'eq. coef.'!$C$363*'Amp-TB2 calc'!AL142+'eq. coef.'!$C$364*'Amp-TB2 calc'!AN142+'eq. coef.'!$C$365*'Amp-TB2 calc'!AP142+'eq. coef.'!$C$366*'Amp-TB2 calc'!AQ142+'eq. coef.'!$C$367*'Amp-TB2 calc'!AR142+'eq. coef.'!$C$368*'Amp-TB2 calc'!AS142+'eq. coef.'!$C$369*LN(BQ142))</f>
        <v xml:space="preserve"> </v>
      </c>
      <c r="BO142" s="286" t="str">
        <f t="shared" si="287"/>
        <v xml:space="preserve"> </v>
      </c>
      <c r="BP142" s="333" t="str">
        <f t="shared" si="239"/>
        <v xml:space="preserve"> </v>
      </c>
      <c r="BQ142" s="287" t="str">
        <f t="shared" si="288"/>
        <v xml:space="preserve"> </v>
      </c>
      <c r="BR142" s="281" t="str">
        <f t="shared" si="240"/>
        <v xml:space="preserve"> </v>
      </c>
      <c r="BS142" s="283"/>
      <c r="BT142" s="283">
        <f t="shared" si="289"/>
        <v>0</v>
      </c>
      <c r="BU142" s="283">
        <f t="shared" si="290"/>
        <v>0</v>
      </c>
      <c r="BV142" s="281" t="str">
        <f t="shared" si="241"/>
        <v xml:space="preserve"> </v>
      </c>
      <c r="BW142" s="288"/>
      <c r="BX142" s="289" t="str">
        <f>IF(SUM(I142:T142)&lt;90," ",'eq. coef.'!$B$1128*'Amp-TB2 calc'!CH142+'eq. coef.'!$B$1129*'Amp-TB2 calc'!CL142+'eq. coef.'!$B$1130*'Amp-TB2 calc'!CM142+'eq. coef.'!$B$1131*'Amp-TB2 calc'!CO142+'eq. coef.'!$B$1132*'Amp-TB2 calc'!CP142+'eq. coef.'!$B$1133*'Amp-TB2 calc'!CQ142+'eq. coef.'!$B$1134*'Amp-TB2 calc'!CR142+'eq. coef.'!$B$1135*'Amp-TB2 calc'!CU142+'eq. coef.'!$B$1135*'Amp-TB2 calc'!CY142+'eq. coef.'!$B$1137*'Amp-TB2 calc'!CZ142)</f>
        <v xml:space="preserve"> </v>
      </c>
      <c r="BY142" s="290" t="str">
        <f t="shared" si="291"/>
        <v xml:space="preserve"> </v>
      </c>
      <c r="BZ142" s="291"/>
      <c r="CA142" s="290" t="str">
        <f t="shared" si="242"/>
        <v xml:space="preserve"> </v>
      </c>
      <c r="CB142" s="289" t="str">
        <f>IF(SUM(I142:T142)&lt;90," ",EXP('eq. coef.'!$C$396+'eq. coef.'!$C$397*'Amp-TB2 calc'!AJ142+'eq. coef.'!$C$398*'Amp-TB2 calc'!AK142+'eq. coef.'!$C$399*'Amp-TB2 calc'!AL142+'eq. coef.'!$C$400*'Amp-TB2 calc'!AN142+'eq. coef.'!$C$401*'Amp-TB2 calc'!AP142+'eq. coef.'!$C$402*'Amp-TB2 calc'!AQ142+'eq. coef.'!$C$403*'Amp-TB2 calc'!AR142+'eq. coef.'!$C$404*'Amp-TB2 calc'!AS142+'eq. coef.'!$C$405*LN('Amp-TB2 calc'!BQ142)))</f>
        <v xml:space="preserve"> </v>
      </c>
      <c r="CC142" s="283" t="str">
        <f t="shared" si="243"/>
        <v xml:space="preserve"> </v>
      </c>
      <c r="CD142" s="283"/>
      <c r="CE142" s="282" t="str">
        <f t="shared" si="244"/>
        <v xml:space="preserve"> </v>
      </c>
      <c r="CF142" s="282" t="str">
        <f t="shared" si="245"/>
        <v xml:space="preserve"> </v>
      </c>
      <c r="CG142" s="278" t="str">
        <f t="shared" si="292"/>
        <v xml:space="preserve"> </v>
      </c>
      <c r="CH142" s="278" t="str">
        <f t="shared" si="293"/>
        <v xml:space="preserve"> </v>
      </c>
      <c r="CI142" s="278" t="str">
        <f t="shared" si="246"/>
        <v xml:space="preserve"> </v>
      </c>
      <c r="CJ142" s="278" t="str">
        <f t="shared" si="247"/>
        <v xml:space="preserve"> </v>
      </c>
      <c r="CK142" s="278"/>
      <c r="CL142" s="278" t="str">
        <f t="shared" si="248"/>
        <v xml:space="preserve"> </v>
      </c>
      <c r="CM142" s="278" t="str">
        <f t="shared" si="249"/>
        <v xml:space="preserve"> </v>
      </c>
      <c r="CN142" s="278" t="str">
        <f t="shared" si="294"/>
        <v xml:space="preserve"> </v>
      </c>
      <c r="CO142" s="278" t="str">
        <f t="shared" si="250"/>
        <v xml:space="preserve"> </v>
      </c>
      <c r="CP142" s="278" t="str">
        <f t="shared" si="295"/>
        <v xml:space="preserve"> </v>
      </c>
      <c r="CQ142" s="278" t="str">
        <f t="shared" si="251"/>
        <v xml:space="preserve"> </v>
      </c>
      <c r="CR142" s="278" t="str">
        <f t="shared" si="296"/>
        <v xml:space="preserve"> </v>
      </c>
      <c r="CS142" s="278" t="str">
        <f t="shared" si="252"/>
        <v xml:space="preserve"> </v>
      </c>
      <c r="CT142" s="278"/>
      <c r="CU142" s="278" t="str">
        <f t="shared" si="297"/>
        <v xml:space="preserve"> </v>
      </c>
      <c r="CV142" s="278" t="str">
        <f t="shared" si="253"/>
        <v xml:space="preserve"> </v>
      </c>
      <c r="CW142" s="278" t="str">
        <f t="shared" si="254"/>
        <v xml:space="preserve"> </v>
      </c>
      <c r="CX142" s="278"/>
      <c r="CY142" s="278" t="str">
        <f t="shared" si="255"/>
        <v xml:space="preserve"> </v>
      </c>
      <c r="CZ142" s="278" t="str">
        <f t="shared" si="298"/>
        <v xml:space="preserve"> </v>
      </c>
      <c r="DA142" s="278" t="str">
        <f t="shared" si="256"/>
        <v xml:space="preserve"> </v>
      </c>
      <c r="DB142" s="278"/>
      <c r="DC142" s="278" t="str">
        <f t="shared" si="257"/>
        <v xml:space="preserve"> </v>
      </c>
      <c r="DD142" s="278" t="str">
        <f t="shared" si="299"/>
        <v xml:space="preserve"> </v>
      </c>
      <c r="DE142" s="278" t="str">
        <f t="shared" si="300"/>
        <v xml:space="preserve"> </v>
      </c>
      <c r="DF142" s="278" t="str">
        <f t="shared" si="258"/>
        <v xml:space="preserve"> </v>
      </c>
      <c r="DG142" s="283" t="str">
        <f t="shared" si="265"/>
        <v xml:space="preserve"> </v>
      </c>
      <c r="DH142" s="283"/>
      <c r="DI142" s="277" t="str">
        <f t="shared" si="259"/>
        <v xml:space="preserve"> </v>
      </c>
      <c r="DJ142" s="277" t="str">
        <f t="shared" si="260"/>
        <v xml:space="preserve"> </v>
      </c>
      <c r="DK142" s="277" t="str">
        <f t="shared" si="261"/>
        <v xml:space="preserve"> </v>
      </c>
      <c r="DL142" s="278" t="str">
        <f t="shared" si="262"/>
        <v xml:space="preserve"> </v>
      </c>
    </row>
    <row r="143" spans="21:116" x14ac:dyDescent="0.25">
      <c r="U143" s="276" t="str">
        <f t="shared" si="266"/>
        <v xml:space="preserve"> </v>
      </c>
      <c r="V143" s="277" t="str">
        <f>IF(SUM(I143:T143)&lt;90," ",I143/stab.data!$U$7)</f>
        <v xml:space="preserve"> </v>
      </c>
      <c r="W143" s="277" t="str">
        <f>IF(SUM(I143:T143)&lt;90," ",J143/stab.data!$U$8)</f>
        <v xml:space="preserve"> </v>
      </c>
      <c r="X143" s="277" t="str">
        <f>IF(SUM(I143:T143)&lt;90," ",K143*2/stab.data!$U$9)</f>
        <v xml:space="preserve"> </v>
      </c>
      <c r="Y143" s="277" t="str">
        <f>IF(SUM(I143:T143)&lt;90," ",L143*2/stab.data!$U$10)</f>
        <v xml:space="preserve"> </v>
      </c>
      <c r="Z143" s="277" t="str">
        <f>IF(SUM(I143:T143)&lt;90," ",M143/stab.data!$U$11)</f>
        <v xml:space="preserve"> </v>
      </c>
      <c r="AA143" s="277" t="str">
        <f>IF(SUM(I143:T143)&lt;90," ",N143/stab.data!$U$12)</f>
        <v xml:space="preserve"> </v>
      </c>
      <c r="AB143" s="277" t="str">
        <f>IF(SUM(I143:T143)&lt;90," ",O143/stab.data!$U$13)</f>
        <v xml:space="preserve"> </v>
      </c>
      <c r="AC143" s="277" t="str">
        <f>IF(SUM(I143:T143)&lt;90," ",P143/stab.data!$U$14)</f>
        <v xml:space="preserve"> </v>
      </c>
      <c r="AD143" s="277" t="str">
        <f>IF(SUM(I143:T143)&lt;90," ",Q143*2/stab.data!$U$15)</f>
        <v xml:space="preserve"> </v>
      </c>
      <c r="AE143" s="277" t="str">
        <f>IF(SUM(I143:T143)&lt;90," ",R143*2/stab.data!$U$16)</f>
        <v xml:space="preserve"> </v>
      </c>
      <c r="AF143" s="277" t="str">
        <f>IF(SUM(I143:T143)&lt;90," ",S143/stab.data!$U$17)</f>
        <v xml:space="preserve"> </v>
      </c>
      <c r="AG143" s="277" t="str">
        <f>IF(SUM(I143:T143)&lt;90," ",T143/stab.data!$U$18)</f>
        <v xml:space="preserve"> </v>
      </c>
      <c r="AH143" s="277" t="str">
        <f t="shared" si="267"/>
        <v xml:space="preserve"> </v>
      </c>
      <c r="AI143" s="277" t="str">
        <f t="shared" si="268"/>
        <v xml:space="preserve"> </v>
      </c>
      <c r="AJ143" s="278" t="str">
        <f t="shared" si="269"/>
        <v xml:space="preserve"> </v>
      </c>
      <c r="AK143" s="278" t="str">
        <f t="shared" si="270"/>
        <v xml:space="preserve"> </v>
      </c>
      <c r="AL143" s="278" t="str">
        <f t="shared" si="271"/>
        <v xml:space="preserve"> </v>
      </c>
      <c r="AM143" s="278" t="str">
        <f t="shared" si="272"/>
        <v xml:space="preserve"> </v>
      </c>
      <c r="AN143" s="278" t="str">
        <f t="shared" si="273"/>
        <v xml:space="preserve"> </v>
      </c>
      <c r="AO143" s="278" t="str">
        <f t="shared" si="274"/>
        <v xml:space="preserve"> </v>
      </c>
      <c r="AP143" s="278" t="str">
        <f t="shared" si="275"/>
        <v xml:space="preserve"> </v>
      </c>
      <c r="AQ143" s="278" t="str">
        <f t="shared" si="276"/>
        <v xml:space="preserve"> </v>
      </c>
      <c r="AR143" s="278" t="str">
        <f t="shared" si="277"/>
        <v xml:space="preserve"> </v>
      </c>
      <c r="AS143" s="278" t="str">
        <f t="shared" si="278"/>
        <v xml:space="preserve"> </v>
      </c>
      <c r="AT143" s="278" t="str">
        <f t="shared" si="279"/>
        <v xml:space="preserve"> </v>
      </c>
      <c r="AU143" s="278" t="str">
        <f t="shared" si="280"/>
        <v xml:space="preserve"> </v>
      </c>
      <c r="AV143" s="277" t="str">
        <f t="shared" si="281"/>
        <v xml:space="preserve"> </v>
      </c>
      <c r="AW143" s="277" t="str">
        <f t="shared" si="282"/>
        <v xml:space="preserve"> </v>
      </c>
      <c r="AX143" s="277" t="str">
        <f>IF(SUM(I143:T143)&lt;90," ",CO143*AH143*stab.data!$U$20/13/2)</f>
        <v xml:space="preserve"> </v>
      </c>
      <c r="AY143" s="277" t="str">
        <f>IF(SUM(I143:T143)&lt;90," ",CQ143*AH143*stab.data!$U$11/13)</f>
        <v xml:space="preserve"> </v>
      </c>
      <c r="AZ143" s="277" t="str">
        <f t="shared" si="283"/>
        <v xml:space="preserve"> </v>
      </c>
      <c r="BA143" s="279" t="str">
        <f t="shared" si="284"/>
        <v xml:space="preserve"> </v>
      </c>
      <c r="BB143" s="280" t="str">
        <f>IF(SUM(I143:T143)&lt;90," ",EXP('eq. coef.'!$C$104+'eq. coef.'!$C$105*'Amp-TB2 calc'!AJ143+'eq. coef.'!$C$106*'Amp-TB2 calc'!AK143+'eq. coef.'!$C$107*'Amp-TB2 calc'!AL143+'eq. coef.'!$C$108*'Amp-TB2 calc'!AN143+'eq. coef.'!$C$109*'Amp-TB2 calc'!AP143+'eq. coef.'!$C$110*'Amp-TB2 calc'!AQ143+'eq. coef.'!$C$111*'Amp-TB2 calc'!AR143+'eq. coef.'!$C$112*'Amp-TB2 calc'!AS143))</f>
        <v xml:space="preserve"> </v>
      </c>
      <c r="BC143" s="281" t="str">
        <f>IF(SUM(I143:T143)&lt;90," ",EXP('eq. coef.'!$C$176+'eq. coef.'!$C$177*'Amp-TB2 calc'!AJ143+'eq. coef.'!$C$178*'Amp-TB2 calc'!AK143+'eq. coef.'!$C$179*'Amp-TB2 calc'!AL143+'eq. coef.'!$C$180*'Amp-TB2 calc'!AN143+'eq. coef.'!$C$181*'Amp-TB2 calc'!AP143+'eq. coef.'!$C$182*'Amp-TB2 calc'!AQ143+'eq. coef.'!$C$183*'Amp-TB2 calc'!AR143+'eq. coef.'!$C$184*'Amp-TB2 calc'!AS143))</f>
        <v xml:space="preserve"> </v>
      </c>
      <c r="BD143" s="281" t="str">
        <f>IF(SUM(I143:T143)&lt;90," ",('eq. coef.'!$C$234+'eq. coef.'!$C$235*'Amp-TB2 calc'!AJ143+'eq. coef.'!$C$236*'Amp-TB2 calc'!AK143+'eq. coef.'!$C$237*'Amp-TB2 calc'!AL143+'eq. coef.'!$C$238*'Amp-TB2 calc'!AN143+'eq. coef.'!$C$239*'Amp-TB2 calc'!AP143+'eq. coef.'!$C$240*'Amp-TB2 calc'!AQ143+'eq. coef.'!$C$241*'Amp-TB2 calc'!AR143+'eq. coef.'!$C$242*'Amp-TB2 calc'!AS143))</f>
        <v xml:space="preserve"> </v>
      </c>
      <c r="BE143" s="281" t="str">
        <f>IF(SUM(I143:T143)&lt;90," ",('eq. coef.'!$C$270+'eq. coef.'!$C$271*'Amp-TB2 calc'!AJ143+'eq. coef.'!$C$272*'Amp-TB2 calc'!AK143+'eq. coef.'!$C$273*'Amp-TB2 calc'!AL143+'eq. coef.'!$C$274*'Amp-TB2 calc'!AN143+'eq. coef.'!$C$275*'Amp-TB2 calc'!AP143+'eq. coef.'!$C$276*'Amp-TB2 calc'!AQ143+'eq. coef.'!$C$277*'Amp-TB2 calc'!AR143+'eq. coef.'!$C$278*'Amp-TB2 calc'!AS143))</f>
        <v xml:space="preserve"> </v>
      </c>
      <c r="BF143" s="281" t="str">
        <f>IF(SUM(I143:T143)&lt;90," ",EXP('eq. coef.'!$C$328+'eq. coef.'!$C$329*'Amp-TB2 calc'!AJ143+'eq. coef.'!$C$330*'Amp-TB2 calc'!AK143+'eq. coef.'!$C$331*'Amp-TB2 calc'!AL143+'eq. coef.'!$C$332*'Amp-TB2 calc'!AN143+'eq. coef.'!$C$333*'Amp-TB2 calc'!AP143+'eq. coef.'!$C$334*'Amp-TB2 calc'!AQ143+'eq. coef.'!$C$335*'Amp-TB2 calc'!AR143+'eq. coef.'!$C$336*'Amp-TB2 calc'!AS143))</f>
        <v xml:space="preserve"> </v>
      </c>
      <c r="BG143" s="282" t="str">
        <f t="shared" si="236"/>
        <v xml:space="preserve"> </v>
      </c>
      <c r="BH143" s="385" t="str">
        <f t="shared" si="263"/>
        <v xml:space="preserve"> </v>
      </c>
      <c r="BI143" s="385" t="str">
        <f t="shared" si="264"/>
        <v xml:space="preserve"> </v>
      </c>
      <c r="BJ143" s="281" t="str">
        <f t="shared" si="237"/>
        <v xml:space="preserve"> </v>
      </c>
      <c r="BK143" s="283" t="str">
        <f t="shared" si="285"/>
        <v xml:space="preserve"> </v>
      </c>
      <c r="BL143" s="281" t="str">
        <f t="shared" si="286"/>
        <v xml:space="preserve"> </v>
      </c>
      <c r="BM143" s="284" t="str">
        <f t="shared" si="238"/>
        <v xml:space="preserve"> </v>
      </c>
      <c r="BN143" s="285" t="str">
        <f>IF(SUM(I143:T143)&lt;90," ",'eq. coef.'!$C$360+'eq. coef.'!$C$361*'Amp-TB2 calc'!AJ143+'eq. coef.'!$C$362*'Amp-TB2 calc'!AK143+'eq. coef.'!$C$363*'Amp-TB2 calc'!AL143+'eq. coef.'!$C$364*'Amp-TB2 calc'!AN143+'eq. coef.'!$C$365*'Amp-TB2 calc'!AP143+'eq. coef.'!$C$366*'Amp-TB2 calc'!AQ143+'eq. coef.'!$C$367*'Amp-TB2 calc'!AR143+'eq. coef.'!$C$368*'Amp-TB2 calc'!AS143+'eq. coef.'!$C$369*LN(BQ143))</f>
        <v xml:space="preserve"> </v>
      </c>
      <c r="BO143" s="286" t="str">
        <f t="shared" si="287"/>
        <v xml:space="preserve"> </v>
      </c>
      <c r="BP143" s="333" t="str">
        <f t="shared" si="239"/>
        <v xml:space="preserve"> </v>
      </c>
      <c r="BQ143" s="287" t="str">
        <f t="shared" si="288"/>
        <v xml:space="preserve"> </v>
      </c>
      <c r="BR143" s="281" t="str">
        <f t="shared" si="240"/>
        <v xml:space="preserve"> </v>
      </c>
      <c r="BS143" s="283"/>
      <c r="BT143" s="283">
        <f t="shared" si="289"/>
        <v>0</v>
      </c>
      <c r="BU143" s="283">
        <f t="shared" si="290"/>
        <v>0</v>
      </c>
      <c r="BV143" s="281" t="str">
        <f t="shared" si="241"/>
        <v xml:space="preserve"> </v>
      </c>
      <c r="BW143" s="288"/>
      <c r="BX143" s="289" t="str">
        <f>IF(SUM(I143:T143)&lt;90," ",'eq. coef.'!$B$1128*'Amp-TB2 calc'!CH143+'eq. coef.'!$B$1129*'Amp-TB2 calc'!CL143+'eq. coef.'!$B$1130*'Amp-TB2 calc'!CM143+'eq. coef.'!$B$1131*'Amp-TB2 calc'!CO143+'eq. coef.'!$B$1132*'Amp-TB2 calc'!CP143+'eq. coef.'!$B$1133*'Amp-TB2 calc'!CQ143+'eq. coef.'!$B$1134*'Amp-TB2 calc'!CR143+'eq. coef.'!$B$1135*'Amp-TB2 calc'!CU143+'eq. coef.'!$B$1135*'Amp-TB2 calc'!CY143+'eq. coef.'!$B$1137*'Amp-TB2 calc'!CZ143)</f>
        <v xml:space="preserve"> </v>
      </c>
      <c r="BY143" s="290" t="str">
        <f t="shared" si="291"/>
        <v xml:space="preserve"> </v>
      </c>
      <c r="BZ143" s="291"/>
      <c r="CA143" s="290" t="str">
        <f t="shared" si="242"/>
        <v xml:space="preserve"> </v>
      </c>
      <c r="CB143" s="289" t="str">
        <f>IF(SUM(I143:T143)&lt;90," ",EXP('eq. coef.'!$C$396+'eq. coef.'!$C$397*'Amp-TB2 calc'!AJ143+'eq. coef.'!$C$398*'Amp-TB2 calc'!AK143+'eq. coef.'!$C$399*'Amp-TB2 calc'!AL143+'eq. coef.'!$C$400*'Amp-TB2 calc'!AN143+'eq. coef.'!$C$401*'Amp-TB2 calc'!AP143+'eq. coef.'!$C$402*'Amp-TB2 calc'!AQ143+'eq. coef.'!$C$403*'Amp-TB2 calc'!AR143+'eq. coef.'!$C$404*'Amp-TB2 calc'!AS143+'eq. coef.'!$C$405*LN('Amp-TB2 calc'!BQ143)))</f>
        <v xml:space="preserve"> </v>
      </c>
      <c r="CC143" s="283" t="str">
        <f t="shared" si="243"/>
        <v xml:space="preserve"> </v>
      </c>
      <c r="CD143" s="283"/>
      <c r="CE143" s="282" t="str">
        <f t="shared" si="244"/>
        <v xml:space="preserve"> </v>
      </c>
      <c r="CF143" s="282" t="str">
        <f t="shared" si="245"/>
        <v xml:space="preserve"> </v>
      </c>
      <c r="CG143" s="278" t="str">
        <f t="shared" si="292"/>
        <v xml:space="preserve"> </v>
      </c>
      <c r="CH143" s="278" t="str">
        <f t="shared" si="293"/>
        <v xml:space="preserve"> </v>
      </c>
      <c r="CI143" s="278" t="str">
        <f t="shared" si="246"/>
        <v xml:space="preserve"> </v>
      </c>
      <c r="CJ143" s="278" t="str">
        <f t="shared" si="247"/>
        <v xml:space="preserve"> </v>
      </c>
      <c r="CK143" s="278"/>
      <c r="CL143" s="278" t="str">
        <f t="shared" si="248"/>
        <v xml:space="preserve"> </v>
      </c>
      <c r="CM143" s="278" t="str">
        <f t="shared" si="249"/>
        <v xml:space="preserve"> </v>
      </c>
      <c r="CN143" s="278" t="str">
        <f t="shared" si="294"/>
        <v xml:space="preserve"> </v>
      </c>
      <c r="CO143" s="278" t="str">
        <f t="shared" si="250"/>
        <v xml:space="preserve"> </v>
      </c>
      <c r="CP143" s="278" t="str">
        <f t="shared" si="295"/>
        <v xml:space="preserve"> </v>
      </c>
      <c r="CQ143" s="278" t="str">
        <f t="shared" si="251"/>
        <v xml:space="preserve"> </v>
      </c>
      <c r="CR143" s="278" t="str">
        <f t="shared" si="296"/>
        <v xml:space="preserve"> </v>
      </c>
      <c r="CS143" s="278" t="str">
        <f t="shared" si="252"/>
        <v xml:space="preserve"> </v>
      </c>
      <c r="CT143" s="278"/>
      <c r="CU143" s="278" t="str">
        <f t="shared" si="297"/>
        <v xml:space="preserve"> </v>
      </c>
      <c r="CV143" s="278" t="str">
        <f t="shared" si="253"/>
        <v xml:space="preserve"> </v>
      </c>
      <c r="CW143" s="278" t="str">
        <f t="shared" si="254"/>
        <v xml:space="preserve"> </v>
      </c>
      <c r="CX143" s="278"/>
      <c r="CY143" s="278" t="str">
        <f t="shared" si="255"/>
        <v xml:space="preserve"> </v>
      </c>
      <c r="CZ143" s="278" t="str">
        <f t="shared" si="298"/>
        <v xml:space="preserve"> </v>
      </c>
      <c r="DA143" s="278" t="str">
        <f t="shared" si="256"/>
        <v xml:space="preserve"> </v>
      </c>
      <c r="DB143" s="278"/>
      <c r="DC143" s="278" t="str">
        <f t="shared" si="257"/>
        <v xml:space="preserve"> </v>
      </c>
      <c r="DD143" s="278" t="str">
        <f t="shared" si="299"/>
        <v xml:space="preserve"> </v>
      </c>
      <c r="DE143" s="278" t="str">
        <f t="shared" si="300"/>
        <v xml:space="preserve"> </v>
      </c>
      <c r="DF143" s="278" t="str">
        <f t="shared" si="258"/>
        <v xml:space="preserve"> </v>
      </c>
      <c r="DG143" s="283" t="str">
        <f t="shared" si="265"/>
        <v xml:space="preserve"> </v>
      </c>
      <c r="DH143" s="283"/>
      <c r="DI143" s="277" t="str">
        <f t="shared" si="259"/>
        <v xml:space="preserve"> </v>
      </c>
      <c r="DJ143" s="277" t="str">
        <f t="shared" si="260"/>
        <v xml:space="preserve"> </v>
      </c>
      <c r="DK143" s="277" t="str">
        <f t="shared" si="261"/>
        <v xml:space="preserve"> </v>
      </c>
      <c r="DL143" s="278" t="str">
        <f t="shared" si="262"/>
        <v xml:space="preserve"> </v>
      </c>
    </row>
    <row r="144" spans="21:116" x14ac:dyDescent="0.25">
      <c r="U144" s="276" t="str">
        <f t="shared" si="266"/>
        <v xml:space="preserve"> </v>
      </c>
      <c r="V144" s="277" t="str">
        <f>IF(SUM(I144:T144)&lt;90," ",I144/stab.data!$U$7)</f>
        <v xml:space="preserve"> </v>
      </c>
      <c r="W144" s="277" t="str">
        <f>IF(SUM(I144:T144)&lt;90," ",J144/stab.data!$U$8)</f>
        <v xml:space="preserve"> </v>
      </c>
      <c r="X144" s="277" t="str">
        <f>IF(SUM(I144:T144)&lt;90," ",K144*2/stab.data!$U$9)</f>
        <v xml:space="preserve"> </v>
      </c>
      <c r="Y144" s="277" t="str">
        <f>IF(SUM(I144:T144)&lt;90," ",L144*2/stab.data!$U$10)</f>
        <v xml:space="preserve"> </v>
      </c>
      <c r="Z144" s="277" t="str">
        <f>IF(SUM(I144:T144)&lt;90," ",M144/stab.data!$U$11)</f>
        <v xml:space="preserve"> </v>
      </c>
      <c r="AA144" s="277" t="str">
        <f>IF(SUM(I144:T144)&lt;90," ",N144/stab.data!$U$12)</f>
        <v xml:space="preserve"> </v>
      </c>
      <c r="AB144" s="277" t="str">
        <f>IF(SUM(I144:T144)&lt;90," ",O144/stab.data!$U$13)</f>
        <v xml:space="preserve"> </v>
      </c>
      <c r="AC144" s="277" t="str">
        <f>IF(SUM(I144:T144)&lt;90," ",P144/stab.data!$U$14)</f>
        <v xml:space="preserve"> </v>
      </c>
      <c r="AD144" s="277" t="str">
        <f>IF(SUM(I144:T144)&lt;90," ",Q144*2/stab.data!$U$15)</f>
        <v xml:space="preserve"> </v>
      </c>
      <c r="AE144" s="277" t="str">
        <f>IF(SUM(I144:T144)&lt;90," ",R144*2/stab.data!$U$16)</f>
        <v xml:space="preserve"> </v>
      </c>
      <c r="AF144" s="277" t="str">
        <f>IF(SUM(I144:T144)&lt;90," ",S144/stab.data!$U$17)</f>
        <v xml:space="preserve"> </v>
      </c>
      <c r="AG144" s="277" t="str">
        <f>IF(SUM(I144:T144)&lt;90," ",T144/stab.data!$U$18)</f>
        <v xml:space="preserve"> </v>
      </c>
      <c r="AH144" s="277" t="str">
        <f t="shared" si="267"/>
        <v xml:space="preserve"> </v>
      </c>
      <c r="AI144" s="277" t="str">
        <f t="shared" si="268"/>
        <v xml:space="preserve"> </v>
      </c>
      <c r="AJ144" s="278" t="str">
        <f t="shared" si="269"/>
        <v xml:space="preserve"> </v>
      </c>
      <c r="AK144" s="278" t="str">
        <f t="shared" si="270"/>
        <v xml:space="preserve"> </v>
      </c>
      <c r="AL144" s="278" t="str">
        <f t="shared" si="271"/>
        <v xml:space="preserve"> </v>
      </c>
      <c r="AM144" s="278" t="str">
        <f t="shared" si="272"/>
        <v xml:space="preserve"> </v>
      </c>
      <c r="AN144" s="278" t="str">
        <f t="shared" si="273"/>
        <v xml:space="preserve"> </v>
      </c>
      <c r="AO144" s="278" t="str">
        <f t="shared" si="274"/>
        <v xml:space="preserve"> </v>
      </c>
      <c r="AP144" s="278" t="str">
        <f t="shared" si="275"/>
        <v xml:space="preserve"> </v>
      </c>
      <c r="AQ144" s="278" t="str">
        <f t="shared" si="276"/>
        <v xml:space="preserve"> </v>
      </c>
      <c r="AR144" s="278" t="str">
        <f t="shared" si="277"/>
        <v xml:space="preserve"> </v>
      </c>
      <c r="AS144" s="278" t="str">
        <f t="shared" si="278"/>
        <v xml:space="preserve"> </v>
      </c>
      <c r="AT144" s="278" t="str">
        <f t="shared" si="279"/>
        <v xml:space="preserve"> </v>
      </c>
      <c r="AU144" s="278" t="str">
        <f t="shared" si="280"/>
        <v xml:space="preserve"> </v>
      </c>
      <c r="AV144" s="277" t="str">
        <f t="shared" si="281"/>
        <v xml:space="preserve"> </v>
      </c>
      <c r="AW144" s="277" t="str">
        <f t="shared" si="282"/>
        <v xml:space="preserve"> </v>
      </c>
      <c r="AX144" s="277" t="str">
        <f>IF(SUM(I144:T144)&lt;90," ",CO144*AH144*stab.data!$U$20/13/2)</f>
        <v xml:space="preserve"> </v>
      </c>
      <c r="AY144" s="277" t="str">
        <f>IF(SUM(I144:T144)&lt;90," ",CQ144*AH144*stab.data!$U$11/13)</f>
        <v xml:space="preserve"> </v>
      </c>
      <c r="AZ144" s="277" t="str">
        <f t="shared" si="283"/>
        <v xml:space="preserve"> </v>
      </c>
      <c r="BA144" s="279" t="str">
        <f t="shared" si="284"/>
        <v xml:space="preserve"> </v>
      </c>
      <c r="BB144" s="280" t="str">
        <f>IF(SUM(I144:T144)&lt;90," ",EXP('eq. coef.'!$C$104+'eq. coef.'!$C$105*'Amp-TB2 calc'!AJ144+'eq. coef.'!$C$106*'Amp-TB2 calc'!AK144+'eq. coef.'!$C$107*'Amp-TB2 calc'!AL144+'eq. coef.'!$C$108*'Amp-TB2 calc'!AN144+'eq. coef.'!$C$109*'Amp-TB2 calc'!AP144+'eq. coef.'!$C$110*'Amp-TB2 calc'!AQ144+'eq. coef.'!$C$111*'Amp-TB2 calc'!AR144+'eq. coef.'!$C$112*'Amp-TB2 calc'!AS144))</f>
        <v xml:space="preserve"> </v>
      </c>
      <c r="BC144" s="281" t="str">
        <f>IF(SUM(I144:T144)&lt;90," ",EXP('eq. coef.'!$C$176+'eq. coef.'!$C$177*'Amp-TB2 calc'!AJ144+'eq. coef.'!$C$178*'Amp-TB2 calc'!AK144+'eq. coef.'!$C$179*'Amp-TB2 calc'!AL144+'eq. coef.'!$C$180*'Amp-TB2 calc'!AN144+'eq. coef.'!$C$181*'Amp-TB2 calc'!AP144+'eq. coef.'!$C$182*'Amp-TB2 calc'!AQ144+'eq. coef.'!$C$183*'Amp-TB2 calc'!AR144+'eq. coef.'!$C$184*'Amp-TB2 calc'!AS144))</f>
        <v xml:space="preserve"> </v>
      </c>
      <c r="BD144" s="281" t="str">
        <f>IF(SUM(I144:T144)&lt;90," ",('eq. coef.'!$C$234+'eq. coef.'!$C$235*'Amp-TB2 calc'!AJ144+'eq. coef.'!$C$236*'Amp-TB2 calc'!AK144+'eq. coef.'!$C$237*'Amp-TB2 calc'!AL144+'eq. coef.'!$C$238*'Amp-TB2 calc'!AN144+'eq. coef.'!$C$239*'Amp-TB2 calc'!AP144+'eq. coef.'!$C$240*'Amp-TB2 calc'!AQ144+'eq. coef.'!$C$241*'Amp-TB2 calc'!AR144+'eq. coef.'!$C$242*'Amp-TB2 calc'!AS144))</f>
        <v xml:space="preserve"> </v>
      </c>
      <c r="BE144" s="281" t="str">
        <f>IF(SUM(I144:T144)&lt;90," ",('eq. coef.'!$C$270+'eq. coef.'!$C$271*'Amp-TB2 calc'!AJ144+'eq. coef.'!$C$272*'Amp-TB2 calc'!AK144+'eq. coef.'!$C$273*'Amp-TB2 calc'!AL144+'eq. coef.'!$C$274*'Amp-TB2 calc'!AN144+'eq. coef.'!$C$275*'Amp-TB2 calc'!AP144+'eq. coef.'!$C$276*'Amp-TB2 calc'!AQ144+'eq. coef.'!$C$277*'Amp-TB2 calc'!AR144+'eq. coef.'!$C$278*'Amp-TB2 calc'!AS144))</f>
        <v xml:space="preserve"> </v>
      </c>
      <c r="BF144" s="281" t="str">
        <f>IF(SUM(I144:T144)&lt;90," ",EXP('eq. coef.'!$C$328+'eq. coef.'!$C$329*'Amp-TB2 calc'!AJ144+'eq. coef.'!$C$330*'Amp-TB2 calc'!AK144+'eq. coef.'!$C$331*'Amp-TB2 calc'!AL144+'eq. coef.'!$C$332*'Amp-TB2 calc'!AN144+'eq. coef.'!$C$333*'Amp-TB2 calc'!AP144+'eq. coef.'!$C$334*'Amp-TB2 calc'!AQ144+'eq. coef.'!$C$335*'Amp-TB2 calc'!AR144+'eq. coef.'!$C$336*'Amp-TB2 calc'!AS144))</f>
        <v xml:space="preserve"> </v>
      </c>
      <c r="BG144" s="282" t="str">
        <f t="shared" si="236"/>
        <v xml:space="preserve"> </v>
      </c>
      <c r="BH144" s="385" t="str">
        <f t="shared" si="263"/>
        <v xml:space="preserve"> </v>
      </c>
      <c r="BI144" s="385" t="str">
        <f t="shared" si="264"/>
        <v xml:space="preserve"> </v>
      </c>
      <c r="BJ144" s="281" t="str">
        <f t="shared" si="237"/>
        <v xml:space="preserve"> </v>
      </c>
      <c r="BK144" s="283" t="str">
        <f t="shared" si="285"/>
        <v xml:space="preserve"> </v>
      </c>
      <c r="BL144" s="281" t="str">
        <f t="shared" si="286"/>
        <v xml:space="preserve"> </v>
      </c>
      <c r="BM144" s="284" t="str">
        <f t="shared" si="238"/>
        <v xml:space="preserve"> </v>
      </c>
      <c r="BN144" s="285" t="str">
        <f>IF(SUM(I144:T144)&lt;90," ",'eq. coef.'!$C$360+'eq. coef.'!$C$361*'Amp-TB2 calc'!AJ144+'eq. coef.'!$C$362*'Amp-TB2 calc'!AK144+'eq. coef.'!$C$363*'Amp-TB2 calc'!AL144+'eq. coef.'!$C$364*'Amp-TB2 calc'!AN144+'eq. coef.'!$C$365*'Amp-TB2 calc'!AP144+'eq. coef.'!$C$366*'Amp-TB2 calc'!AQ144+'eq. coef.'!$C$367*'Amp-TB2 calc'!AR144+'eq. coef.'!$C$368*'Amp-TB2 calc'!AS144+'eq. coef.'!$C$369*LN(BQ144))</f>
        <v xml:space="preserve"> </v>
      </c>
      <c r="BO144" s="286" t="str">
        <f t="shared" si="287"/>
        <v xml:space="preserve"> </v>
      </c>
      <c r="BP144" s="333" t="str">
        <f t="shared" si="239"/>
        <v xml:space="preserve"> </v>
      </c>
      <c r="BQ144" s="287" t="str">
        <f t="shared" si="288"/>
        <v xml:space="preserve"> </v>
      </c>
      <c r="BR144" s="281" t="str">
        <f t="shared" si="240"/>
        <v xml:space="preserve"> </v>
      </c>
      <c r="BS144" s="283"/>
      <c r="BT144" s="283">
        <f t="shared" si="289"/>
        <v>0</v>
      </c>
      <c r="BU144" s="283">
        <f t="shared" si="290"/>
        <v>0</v>
      </c>
      <c r="BV144" s="281" t="str">
        <f t="shared" si="241"/>
        <v xml:space="preserve"> </v>
      </c>
      <c r="BW144" s="288"/>
      <c r="BX144" s="289" t="str">
        <f>IF(SUM(I144:T144)&lt;90," ",'eq. coef.'!$B$1128*'Amp-TB2 calc'!CH144+'eq. coef.'!$B$1129*'Amp-TB2 calc'!CL144+'eq. coef.'!$B$1130*'Amp-TB2 calc'!CM144+'eq. coef.'!$B$1131*'Amp-TB2 calc'!CO144+'eq. coef.'!$B$1132*'Amp-TB2 calc'!CP144+'eq. coef.'!$B$1133*'Amp-TB2 calc'!CQ144+'eq. coef.'!$B$1134*'Amp-TB2 calc'!CR144+'eq. coef.'!$B$1135*'Amp-TB2 calc'!CU144+'eq. coef.'!$B$1135*'Amp-TB2 calc'!CY144+'eq. coef.'!$B$1137*'Amp-TB2 calc'!CZ144)</f>
        <v xml:space="preserve"> </v>
      </c>
      <c r="BY144" s="290" t="str">
        <f t="shared" si="291"/>
        <v xml:space="preserve"> </v>
      </c>
      <c r="BZ144" s="291"/>
      <c r="CA144" s="290" t="str">
        <f t="shared" si="242"/>
        <v xml:space="preserve"> </v>
      </c>
      <c r="CB144" s="289" t="str">
        <f>IF(SUM(I144:T144)&lt;90," ",EXP('eq. coef.'!$C$396+'eq. coef.'!$C$397*'Amp-TB2 calc'!AJ144+'eq. coef.'!$C$398*'Amp-TB2 calc'!AK144+'eq. coef.'!$C$399*'Amp-TB2 calc'!AL144+'eq. coef.'!$C$400*'Amp-TB2 calc'!AN144+'eq. coef.'!$C$401*'Amp-TB2 calc'!AP144+'eq. coef.'!$C$402*'Amp-TB2 calc'!AQ144+'eq. coef.'!$C$403*'Amp-TB2 calc'!AR144+'eq. coef.'!$C$404*'Amp-TB2 calc'!AS144+'eq. coef.'!$C$405*LN('Amp-TB2 calc'!BQ144)))</f>
        <v xml:space="preserve"> </v>
      </c>
      <c r="CC144" s="283" t="str">
        <f t="shared" si="243"/>
        <v xml:space="preserve"> </v>
      </c>
      <c r="CD144" s="283"/>
      <c r="CE144" s="282" t="str">
        <f t="shared" si="244"/>
        <v xml:space="preserve"> </v>
      </c>
      <c r="CF144" s="282" t="str">
        <f t="shared" si="245"/>
        <v xml:space="preserve"> </v>
      </c>
      <c r="CG144" s="278" t="str">
        <f t="shared" si="292"/>
        <v xml:space="preserve"> </v>
      </c>
      <c r="CH144" s="278" t="str">
        <f t="shared" si="293"/>
        <v xml:space="preserve"> </v>
      </c>
      <c r="CI144" s="278" t="str">
        <f t="shared" si="246"/>
        <v xml:space="preserve"> </v>
      </c>
      <c r="CJ144" s="278" t="str">
        <f t="shared" si="247"/>
        <v xml:space="preserve"> </v>
      </c>
      <c r="CK144" s="278"/>
      <c r="CL144" s="278" t="str">
        <f t="shared" si="248"/>
        <v xml:space="preserve"> </v>
      </c>
      <c r="CM144" s="278" t="str">
        <f t="shared" si="249"/>
        <v xml:space="preserve"> </v>
      </c>
      <c r="CN144" s="278" t="str">
        <f t="shared" si="294"/>
        <v xml:space="preserve"> </v>
      </c>
      <c r="CO144" s="278" t="str">
        <f t="shared" si="250"/>
        <v xml:space="preserve"> </v>
      </c>
      <c r="CP144" s="278" t="str">
        <f t="shared" si="295"/>
        <v xml:space="preserve"> </v>
      </c>
      <c r="CQ144" s="278" t="str">
        <f t="shared" si="251"/>
        <v xml:space="preserve"> </v>
      </c>
      <c r="CR144" s="278" t="str">
        <f t="shared" si="296"/>
        <v xml:space="preserve"> </v>
      </c>
      <c r="CS144" s="278" t="str">
        <f t="shared" si="252"/>
        <v xml:space="preserve"> </v>
      </c>
      <c r="CT144" s="278"/>
      <c r="CU144" s="278" t="str">
        <f t="shared" si="297"/>
        <v xml:space="preserve"> </v>
      </c>
      <c r="CV144" s="278" t="str">
        <f t="shared" si="253"/>
        <v xml:space="preserve"> </v>
      </c>
      <c r="CW144" s="278" t="str">
        <f t="shared" si="254"/>
        <v xml:space="preserve"> </v>
      </c>
      <c r="CX144" s="278"/>
      <c r="CY144" s="278" t="str">
        <f t="shared" si="255"/>
        <v xml:space="preserve"> </v>
      </c>
      <c r="CZ144" s="278" t="str">
        <f t="shared" si="298"/>
        <v xml:space="preserve"> </v>
      </c>
      <c r="DA144" s="278" t="str">
        <f t="shared" si="256"/>
        <v xml:space="preserve"> </v>
      </c>
      <c r="DB144" s="278"/>
      <c r="DC144" s="278" t="str">
        <f t="shared" si="257"/>
        <v xml:space="preserve"> </v>
      </c>
      <c r="DD144" s="278" t="str">
        <f t="shared" si="299"/>
        <v xml:space="preserve"> </v>
      </c>
      <c r="DE144" s="278" t="str">
        <f t="shared" si="300"/>
        <v xml:space="preserve"> </v>
      </c>
      <c r="DF144" s="278" t="str">
        <f t="shared" si="258"/>
        <v xml:space="preserve"> </v>
      </c>
      <c r="DG144" s="283" t="str">
        <f t="shared" si="265"/>
        <v xml:space="preserve"> </v>
      </c>
      <c r="DH144" s="283"/>
      <c r="DI144" s="277" t="str">
        <f t="shared" si="259"/>
        <v xml:space="preserve"> </v>
      </c>
      <c r="DJ144" s="277" t="str">
        <f t="shared" si="260"/>
        <v xml:space="preserve"> </v>
      </c>
      <c r="DK144" s="277" t="str">
        <f t="shared" si="261"/>
        <v xml:space="preserve"> </v>
      </c>
      <c r="DL144" s="278" t="str">
        <f t="shared" si="262"/>
        <v xml:space="preserve"> </v>
      </c>
    </row>
    <row r="145" spans="21:116" x14ac:dyDescent="0.25">
      <c r="U145" s="276" t="str">
        <f t="shared" si="266"/>
        <v xml:space="preserve"> </v>
      </c>
      <c r="V145" s="277" t="str">
        <f>IF(SUM(I145:T145)&lt;90," ",I145/stab.data!$U$7)</f>
        <v xml:space="preserve"> </v>
      </c>
      <c r="W145" s="277" t="str">
        <f>IF(SUM(I145:T145)&lt;90," ",J145/stab.data!$U$8)</f>
        <v xml:space="preserve"> </v>
      </c>
      <c r="X145" s="277" t="str">
        <f>IF(SUM(I145:T145)&lt;90," ",K145*2/stab.data!$U$9)</f>
        <v xml:space="preserve"> </v>
      </c>
      <c r="Y145" s="277" t="str">
        <f>IF(SUM(I145:T145)&lt;90," ",L145*2/stab.data!$U$10)</f>
        <v xml:space="preserve"> </v>
      </c>
      <c r="Z145" s="277" t="str">
        <f>IF(SUM(I145:T145)&lt;90," ",M145/stab.data!$U$11)</f>
        <v xml:space="preserve"> </v>
      </c>
      <c r="AA145" s="277" t="str">
        <f>IF(SUM(I145:T145)&lt;90," ",N145/stab.data!$U$12)</f>
        <v xml:space="preserve"> </v>
      </c>
      <c r="AB145" s="277" t="str">
        <f>IF(SUM(I145:T145)&lt;90," ",O145/stab.data!$U$13)</f>
        <v xml:space="preserve"> </v>
      </c>
      <c r="AC145" s="277" t="str">
        <f>IF(SUM(I145:T145)&lt;90," ",P145/stab.data!$U$14)</f>
        <v xml:space="preserve"> </v>
      </c>
      <c r="AD145" s="277" t="str">
        <f>IF(SUM(I145:T145)&lt;90," ",Q145*2/stab.data!$U$15)</f>
        <v xml:space="preserve"> </v>
      </c>
      <c r="AE145" s="277" t="str">
        <f>IF(SUM(I145:T145)&lt;90," ",R145*2/stab.data!$U$16)</f>
        <v xml:space="preserve"> </v>
      </c>
      <c r="AF145" s="277" t="str">
        <f>IF(SUM(I145:T145)&lt;90," ",S145/stab.data!$U$17)</f>
        <v xml:space="preserve"> </v>
      </c>
      <c r="AG145" s="277" t="str">
        <f>IF(SUM(I145:T145)&lt;90," ",T145/stab.data!$U$18)</f>
        <v xml:space="preserve"> </v>
      </c>
      <c r="AH145" s="277" t="str">
        <f t="shared" si="267"/>
        <v xml:space="preserve"> </v>
      </c>
      <c r="AI145" s="277" t="str">
        <f t="shared" si="268"/>
        <v xml:space="preserve"> </v>
      </c>
      <c r="AJ145" s="278" t="str">
        <f t="shared" si="269"/>
        <v xml:space="preserve"> </v>
      </c>
      <c r="AK145" s="278" t="str">
        <f t="shared" si="270"/>
        <v xml:space="preserve"> </v>
      </c>
      <c r="AL145" s="278" t="str">
        <f t="shared" si="271"/>
        <v xml:space="preserve"> </v>
      </c>
      <c r="AM145" s="278" t="str">
        <f t="shared" si="272"/>
        <v xml:space="preserve"> </v>
      </c>
      <c r="AN145" s="278" t="str">
        <f t="shared" si="273"/>
        <v xml:space="preserve"> </v>
      </c>
      <c r="AO145" s="278" t="str">
        <f t="shared" si="274"/>
        <v xml:space="preserve"> </v>
      </c>
      <c r="AP145" s="278" t="str">
        <f t="shared" si="275"/>
        <v xml:space="preserve"> </v>
      </c>
      <c r="AQ145" s="278" t="str">
        <f t="shared" si="276"/>
        <v xml:space="preserve"> </v>
      </c>
      <c r="AR145" s="278" t="str">
        <f t="shared" si="277"/>
        <v xml:space="preserve"> </v>
      </c>
      <c r="AS145" s="278" t="str">
        <f t="shared" si="278"/>
        <v xml:space="preserve"> </v>
      </c>
      <c r="AT145" s="278" t="str">
        <f t="shared" si="279"/>
        <v xml:space="preserve"> </v>
      </c>
      <c r="AU145" s="278" t="str">
        <f t="shared" si="280"/>
        <v xml:space="preserve"> </v>
      </c>
      <c r="AV145" s="277" t="str">
        <f t="shared" si="281"/>
        <v xml:space="preserve"> </v>
      </c>
      <c r="AW145" s="277" t="str">
        <f t="shared" si="282"/>
        <v xml:space="preserve"> </v>
      </c>
      <c r="AX145" s="277" t="str">
        <f>IF(SUM(I145:T145)&lt;90," ",CO145*AH145*stab.data!$U$20/13/2)</f>
        <v xml:space="preserve"> </v>
      </c>
      <c r="AY145" s="277" t="str">
        <f>IF(SUM(I145:T145)&lt;90," ",CQ145*AH145*stab.data!$U$11/13)</f>
        <v xml:space="preserve"> </v>
      </c>
      <c r="AZ145" s="277" t="str">
        <f t="shared" si="283"/>
        <v xml:space="preserve"> </v>
      </c>
      <c r="BA145" s="279" t="str">
        <f t="shared" si="284"/>
        <v xml:space="preserve"> </v>
      </c>
      <c r="BB145" s="280" t="str">
        <f>IF(SUM(I145:T145)&lt;90," ",EXP('eq. coef.'!$C$104+'eq. coef.'!$C$105*'Amp-TB2 calc'!AJ145+'eq. coef.'!$C$106*'Amp-TB2 calc'!AK145+'eq. coef.'!$C$107*'Amp-TB2 calc'!AL145+'eq. coef.'!$C$108*'Amp-TB2 calc'!AN145+'eq. coef.'!$C$109*'Amp-TB2 calc'!AP145+'eq. coef.'!$C$110*'Amp-TB2 calc'!AQ145+'eq. coef.'!$C$111*'Amp-TB2 calc'!AR145+'eq. coef.'!$C$112*'Amp-TB2 calc'!AS145))</f>
        <v xml:space="preserve"> </v>
      </c>
      <c r="BC145" s="281" t="str">
        <f>IF(SUM(I145:T145)&lt;90," ",EXP('eq. coef.'!$C$176+'eq. coef.'!$C$177*'Amp-TB2 calc'!AJ145+'eq. coef.'!$C$178*'Amp-TB2 calc'!AK145+'eq. coef.'!$C$179*'Amp-TB2 calc'!AL145+'eq. coef.'!$C$180*'Amp-TB2 calc'!AN145+'eq. coef.'!$C$181*'Amp-TB2 calc'!AP145+'eq. coef.'!$C$182*'Amp-TB2 calc'!AQ145+'eq. coef.'!$C$183*'Amp-TB2 calc'!AR145+'eq. coef.'!$C$184*'Amp-TB2 calc'!AS145))</f>
        <v xml:space="preserve"> </v>
      </c>
      <c r="BD145" s="281" t="str">
        <f>IF(SUM(I145:T145)&lt;90," ",('eq. coef.'!$C$234+'eq. coef.'!$C$235*'Amp-TB2 calc'!AJ145+'eq. coef.'!$C$236*'Amp-TB2 calc'!AK145+'eq. coef.'!$C$237*'Amp-TB2 calc'!AL145+'eq. coef.'!$C$238*'Amp-TB2 calc'!AN145+'eq. coef.'!$C$239*'Amp-TB2 calc'!AP145+'eq. coef.'!$C$240*'Amp-TB2 calc'!AQ145+'eq. coef.'!$C$241*'Amp-TB2 calc'!AR145+'eq. coef.'!$C$242*'Amp-TB2 calc'!AS145))</f>
        <v xml:space="preserve"> </v>
      </c>
      <c r="BE145" s="281" t="str">
        <f>IF(SUM(I145:T145)&lt;90," ",('eq. coef.'!$C$270+'eq. coef.'!$C$271*'Amp-TB2 calc'!AJ145+'eq. coef.'!$C$272*'Amp-TB2 calc'!AK145+'eq. coef.'!$C$273*'Amp-TB2 calc'!AL145+'eq. coef.'!$C$274*'Amp-TB2 calc'!AN145+'eq. coef.'!$C$275*'Amp-TB2 calc'!AP145+'eq. coef.'!$C$276*'Amp-TB2 calc'!AQ145+'eq. coef.'!$C$277*'Amp-TB2 calc'!AR145+'eq. coef.'!$C$278*'Amp-TB2 calc'!AS145))</f>
        <v xml:space="preserve"> </v>
      </c>
      <c r="BF145" s="281" t="str">
        <f>IF(SUM(I145:T145)&lt;90," ",EXP('eq. coef.'!$C$328+'eq. coef.'!$C$329*'Amp-TB2 calc'!AJ145+'eq. coef.'!$C$330*'Amp-TB2 calc'!AK145+'eq. coef.'!$C$331*'Amp-TB2 calc'!AL145+'eq. coef.'!$C$332*'Amp-TB2 calc'!AN145+'eq. coef.'!$C$333*'Amp-TB2 calc'!AP145+'eq. coef.'!$C$334*'Amp-TB2 calc'!AQ145+'eq. coef.'!$C$335*'Amp-TB2 calc'!AR145+'eq. coef.'!$C$336*'Amp-TB2 calc'!AS145))</f>
        <v xml:space="preserve"> </v>
      </c>
      <c r="BG145" s="282" t="str">
        <f t="shared" si="236"/>
        <v xml:space="preserve"> </v>
      </c>
      <c r="BH145" s="385" t="str">
        <f t="shared" si="263"/>
        <v xml:space="preserve"> </v>
      </c>
      <c r="BI145" s="385" t="str">
        <f t="shared" si="264"/>
        <v xml:space="preserve"> </v>
      </c>
      <c r="BJ145" s="281" t="str">
        <f t="shared" si="237"/>
        <v xml:space="preserve"> </v>
      </c>
      <c r="BK145" s="283" t="str">
        <f t="shared" si="285"/>
        <v xml:space="preserve"> </v>
      </c>
      <c r="BL145" s="281" t="str">
        <f t="shared" si="286"/>
        <v xml:space="preserve"> </v>
      </c>
      <c r="BM145" s="284" t="str">
        <f t="shared" si="238"/>
        <v xml:space="preserve"> </v>
      </c>
      <c r="BN145" s="285" t="str">
        <f>IF(SUM(I145:T145)&lt;90," ",'eq. coef.'!$C$360+'eq. coef.'!$C$361*'Amp-TB2 calc'!AJ145+'eq. coef.'!$C$362*'Amp-TB2 calc'!AK145+'eq. coef.'!$C$363*'Amp-TB2 calc'!AL145+'eq. coef.'!$C$364*'Amp-TB2 calc'!AN145+'eq. coef.'!$C$365*'Amp-TB2 calc'!AP145+'eq. coef.'!$C$366*'Amp-TB2 calc'!AQ145+'eq. coef.'!$C$367*'Amp-TB2 calc'!AR145+'eq. coef.'!$C$368*'Amp-TB2 calc'!AS145+'eq. coef.'!$C$369*LN(BQ145))</f>
        <v xml:space="preserve"> </v>
      </c>
      <c r="BO145" s="286" t="str">
        <f t="shared" si="287"/>
        <v xml:space="preserve"> </v>
      </c>
      <c r="BP145" s="333" t="str">
        <f t="shared" si="239"/>
        <v xml:space="preserve"> </v>
      </c>
      <c r="BQ145" s="287" t="str">
        <f t="shared" si="288"/>
        <v xml:space="preserve"> </v>
      </c>
      <c r="BR145" s="281" t="str">
        <f t="shared" si="240"/>
        <v xml:space="preserve"> </v>
      </c>
      <c r="BS145" s="283"/>
      <c r="BT145" s="283">
        <f t="shared" si="289"/>
        <v>0</v>
      </c>
      <c r="BU145" s="283">
        <f t="shared" si="290"/>
        <v>0</v>
      </c>
      <c r="BV145" s="281" t="str">
        <f t="shared" si="241"/>
        <v xml:space="preserve"> </v>
      </c>
      <c r="BW145" s="288"/>
      <c r="BX145" s="289" t="str">
        <f>IF(SUM(I145:T145)&lt;90," ",'eq. coef.'!$B$1128*'Amp-TB2 calc'!CH145+'eq. coef.'!$B$1129*'Amp-TB2 calc'!CL145+'eq. coef.'!$B$1130*'Amp-TB2 calc'!CM145+'eq. coef.'!$B$1131*'Amp-TB2 calc'!CO145+'eq. coef.'!$B$1132*'Amp-TB2 calc'!CP145+'eq. coef.'!$B$1133*'Amp-TB2 calc'!CQ145+'eq. coef.'!$B$1134*'Amp-TB2 calc'!CR145+'eq. coef.'!$B$1135*'Amp-TB2 calc'!CU145+'eq. coef.'!$B$1135*'Amp-TB2 calc'!CY145+'eq. coef.'!$B$1137*'Amp-TB2 calc'!CZ145)</f>
        <v xml:space="preserve"> </v>
      </c>
      <c r="BY145" s="290" t="str">
        <f t="shared" si="291"/>
        <v xml:space="preserve"> </v>
      </c>
      <c r="BZ145" s="291"/>
      <c r="CA145" s="290" t="str">
        <f t="shared" si="242"/>
        <v xml:space="preserve"> </v>
      </c>
      <c r="CB145" s="289" t="str">
        <f>IF(SUM(I145:T145)&lt;90," ",EXP('eq. coef.'!$C$396+'eq. coef.'!$C$397*'Amp-TB2 calc'!AJ145+'eq. coef.'!$C$398*'Amp-TB2 calc'!AK145+'eq. coef.'!$C$399*'Amp-TB2 calc'!AL145+'eq. coef.'!$C$400*'Amp-TB2 calc'!AN145+'eq. coef.'!$C$401*'Amp-TB2 calc'!AP145+'eq. coef.'!$C$402*'Amp-TB2 calc'!AQ145+'eq. coef.'!$C$403*'Amp-TB2 calc'!AR145+'eq. coef.'!$C$404*'Amp-TB2 calc'!AS145+'eq. coef.'!$C$405*LN('Amp-TB2 calc'!BQ145)))</f>
        <v xml:space="preserve"> </v>
      </c>
      <c r="CC145" s="283" t="str">
        <f t="shared" si="243"/>
        <v xml:space="preserve"> </v>
      </c>
      <c r="CD145" s="283"/>
      <c r="CE145" s="282" t="str">
        <f t="shared" si="244"/>
        <v xml:space="preserve"> </v>
      </c>
      <c r="CF145" s="282" t="str">
        <f t="shared" si="245"/>
        <v xml:space="preserve"> </v>
      </c>
      <c r="CG145" s="278" t="str">
        <f t="shared" si="292"/>
        <v xml:space="preserve"> </v>
      </c>
      <c r="CH145" s="278" t="str">
        <f t="shared" si="293"/>
        <v xml:space="preserve"> </v>
      </c>
      <c r="CI145" s="278" t="str">
        <f t="shared" si="246"/>
        <v xml:space="preserve"> </v>
      </c>
      <c r="CJ145" s="278" t="str">
        <f t="shared" si="247"/>
        <v xml:space="preserve"> </v>
      </c>
      <c r="CK145" s="278"/>
      <c r="CL145" s="278" t="str">
        <f t="shared" si="248"/>
        <v xml:space="preserve"> </v>
      </c>
      <c r="CM145" s="278" t="str">
        <f t="shared" si="249"/>
        <v xml:space="preserve"> </v>
      </c>
      <c r="CN145" s="278" t="str">
        <f t="shared" si="294"/>
        <v xml:space="preserve"> </v>
      </c>
      <c r="CO145" s="278" t="str">
        <f t="shared" si="250"/>
        <v xml:space="preserve"> </v>
      </c>
      <c r="CP145" s="278" t="str">
        <f t="shared" si="295"/>
        <v xml:space="preserve"> </v>
      </c>
      <c r="CQ145" s="278" t="str">
        <f t="shared" si="251"/>
        <v xml:space="preserve"> </v>
      </c>
      <c r="CR145" s="278" t="str">
        <f t="shared" si="296"/>
        <v xml:space="preserve"> </v>
      </c>
      <c r="CS145" s="278" t="str">
        <f t="shared" si="252"/>
        <v xml:space="preserve"> </v>
      </c>
      <c r="CT145" s="278"/>
      <c r="CU145" s="278" t="str">
        <f t="shared" si="297"/>
        <v xml:space="preserve"> </v>
      </c>
      <c r="CV145" s="278" t="str">
        <f t="shared" si="253"/>
        <v xml:space="preserve"> </v>
      </c>
      <c r="CW145" s="278" t="str">
        <f t="shared" si="254"/>
        <v xml:space="preserve"> </v>
      </c>
      <c r="CX145" s="278"/>
      <c r="CY145" s="278" t="str">
        <f t="shared" si="255"/>
        <v xml:space="preserve"> </v>
      </c>
      <c r="CZ145" s="278" t="str">
        <f t="shared" si="298"/>
        <v xml:space="preserve"> </v>
      </c>
      <c r="DA145" s="278" t="str">
        <f t="shared" si="256"/>
        <v xml:space="preserve"> </v>
      </c>
      <c r="DB145" s="278"/>
      <c r="DC145" s="278" t="str">
        <f t="shared" si="257"/>
        <v xml:space="preserve"> </v>
      </c>
      <c r="DD145" s="278" t="str">
        <f t="shared" si="299"/>
        <v xml:space="preserve"> </v>
      </c>
      <c r="DE145" s="278" t="str">
        <f t="shared" si="300"/>
        <v xml:space="preserve"> </v>
      </c>
      <c r="DF145" s="278" t="str">
        <f t="shared" si="258"/>
        <v xml:space="preserve"> </v>
      </c>
      <c r="DG145" s="283" t="str">
        <f t="shared" si="265"/>
        <v xml:space="preserve"> </v>
      </c>
      <c r="DH145" s="283"/>
      <c r="DI145" s="277" t="str">
        <f t="shared" si="259"/>
        <v xml:space="preserve"> </v>
      </c>
      <c r="DJ145" s="277" t="str">
        <f t="shared" si="260"/>
        <v xml:space="preserve"> </v>
      </c>
      <c r="DK145" s="277" t="str">
        <f t="shared" si="261"/>
        <v xml:space="preserve"> </v>
      </c>
      <c r="DL145" s="278" t="str">
        <f t="shared" si="262"/>
        <v xml:space="preserve"> </v>
      </c>
    </row>
    <row r="146" spans="21:116" x14ac:dyDescent="0.25">
      <c r="U146" s="276" t="str">
        <f t="shared" si="266"/>
        <v xml:space="preserve"> </v>
      </c>
      <c r="V146" s="277" t="str">
        <f>IF(SUM(I146:T146)&lt;90," ",I146/stab.data!$U$7)</f>
        <v xml:space="preserve"> </v>
      </c>
      <c r="W146" s="277" t="str">
        <f>IF(SUM(I146:T146)&lt;90," ",J146/stab.data!$U$8)</f>
        <v xml:space="preserve"> </v>
      </c>
      <c r="X146" s="277" t="str">
        <f>IF(SUM(I146:T146)&lt;90," ",K146*2/stab.data!$U$9)</f>
        <v xml:space="preserve"> </v>
      </c>
      <c r="Y146" s="277" t="str">
        <f>IF(SUM(I146:T146)&lt;90," ",L146*2/stab.data!$U$10)</f>
        <v xml:space="preserve"> </v>
      </c>
      <c r="Z146" s="277" t="str">
        <f>IF(SUM(I146:T146)&lt;90," ",M146/stab.data!$U$11)</f>
        <v xml:space="preserve"> </v>
      </c>
      <c r="AA146" s="277" t="str">
        <f>IF(SUM(I146:T146)&lt;90," ",N146/stab.data!$U$12)</f>
        <v xml:space="preserve"> </v>
      </c>
      <c r="AB146" s="277" t="str">
        <f>IF(SUM(I146:T146)&lt;90," ",O146/stab.data!$U$13)</f>
        <v xml:space="preserve"> </v>
      </c>
      <c r="AC146" s="277" t="str">
        <f>IF(SUM(I146:T146)&lt;90," ",P146/stab.data!$U$14)</f>
        <v xml:space="preserve"> </v>
      </c>
      <c r="AD146" s="277" t="str">
        <f>IF(SUM(I146:T146)&lt;90," ",Q146*2/stab.data!$U$15)</f>
        <v xml:space="preserve"> </v>
      </c>
      <c r="AE146" s="277" t="str">
        <f>IF(SUM(I146:T146)&lt;90," ",R146*2/stab.data!$U$16)</f>
        <v xml:space="preserve"> </v>
      </c>
      <c r="AF146" s="277" t="str">
        <f>IF(SUM(I146:T146)&lt;90," ",S146/stab.data!$U$17)</f>
        <v xml:space="preserve"> </v>
      </c>
      <c r="AG146" s="277" t="str">
        <f>IF(SUM(I146:T146)&lt;90," ",T146/stab.data!$U$18)</f>
        <v xml:space="preserve"> </v>
      </c>
      <c r="AH146" s="277" t="str">
        <f t="shared" si="267"/>
        <v xml:space="preserve"> </v>
      </c>
      <c r="AI146" s="277" t="str">
        <f t="shared" si="268"/>
        <v xml:space="preserve"> </v>
      </c>
      <c r="AJ146" s="278" t="str">
        <f t="shared" si="269"/>
        <v xml:space="preserve"> </v>
      </c>
      <c r="AK146" s="278" t="str">
        <f t="shared" si="270"/>
        <v xml:space="preserve"> </v>
      </c>
      <c r="AL146" s="278" t="str">
        <f t="shared" si="271"/>
        <v xml:space="preserve"> </v>
      </c>
      <c r="AM146" s="278" t="str">
        <f t="shared" si="272"/>
        <v xml:space="preserve"> </v>
      </c>
      <c r="AN146" s="278" t="str">
        <f t="shared" si="273"/>
        <v xml:space="preserve"> </v>
      </c>
      <c r="AO146" s="278" t="str">
        <f t="shared" si="274"/>
        <v xml:space="preserve"> </v>
      </c>
      <c r="AP146" s="278" t="str">
        <f t="shared" si="275"/>
        <v xml:space="preserve"> </v>
      </c>
      <c r="AQ146" s="278" t="str">
        <f t="shared" si="276"/>
        <v xml:space="preserve"> </v>
      </c>
      <c r="AR146" s="278" t="str">
        <f t="shared" si="277"/>
        <v xml:space="preserve"> </v>
      </c>
      <c r="AS146" s="278" t="str">
        <f t="shared" si="278"/>
        <v xml:space="preserve"> </v>
      </c>
      <c r="AT146" s="278" t="str">
        <f t="shared" si="279"/>
        <v xml:space="preserve"> </v>
      </c>
      <c r="AU146" s="278" t="str">
        <f t="shared" si="280"/>
        <v xml:space="preserve"> </v>
      </c>
      <c r="AV146" s="277" t="str">
        <f t="shared" si="281"/>
        <v xml:space="preserve"> </v>
      </c>
      <c r="AW146" s="277" t="str">
        <f t="shared" si="282"/>
        <v xml:space="preserve"> </v>
      </c>
      <c r="AX146" s="277" t="str">
        <f>IF(SUM(I146:T146)&lt;90," ",CO146*AH146*stab.data!$U$20/13/2)</f>
        <v xml:space="preserve"> </v>
      </c>
      <c r="AY146" s="277" t="str">
        <f>IF(SUM(I146:T146)&lt;90," ",CQ146*AH146*stab.data!$U$11/13)</f>
        <v xml:space="preserve"> </v>
      </c>
      <c r="AZ146" s="277" t="str">
        <f t="shared" si="283"/>
        <v xml:space="preserve"> </v>
      </c>
      <c r="BA146" s="279" t="str">
        <f t="shared" si="284"/>
        <v xml:space="preserve"> </v>
      </c>
      <c r="BB146" s="280" t="str">
        <f>IF(SUM(I146:T146)&lt;90," ",EXP('eq. coef.'!$C$104+'eq. coef.'!$C$105*'Amp-TB2 calc'!AJ146+'eq. coef.'!$C$106*'Amp-TB2 calc'!AK146+'eq. coef.'!$C$107*'Amp-TB2 calc'!AL146+'eq. coef.'!$C$108*'Amp-TB2 calc'!AN146+'eq. coef.'!$C$109*'Amp-TB2 calc'!AP146+'eq. coef.'!$C$110*'Amp-TB2 calc'!AQ146+'eq. coef.'!$C$111*'Amp-TB2 calc'!AR146+'eq. coef.'!$C$112*'Amp-TB2 calc'!AS146))</f>
        <v xml:space="preserve"> </v>
      </c>
      <c r="BC146" s="281" t="str">
        <f>IF(SUM(I146:T146)&lt;90," ",EXP('eq. coef.'!$C$176+'eq. coef.'!$C$177*'Amp-TB2 calc'!AJ146+'eq. coef.'!$C$178*'Amp-TB2 calc'!AK146+'eq. coef.'!$C$179*'Amp-TB2 calc'!AL146+'eq. coef.'!$C$180*'Amp-TB2 calc'!AN146+'eq. coef.'!$C$181*'Amp-TB2 calc'!AP146+'eq. coef.'!$C$182*'Amp-TB2 calc'!AQ146+'eq. coef.'!$C$183*'Amp-TB2 calc'!AR146+'eq. coef.'!$C$184*'Amp-TB2 calc'!AS146))</f>
        <v xml:space="preserve"> </v>
      </c>
      <c r="BD146" s="281" t="str">
        <f>IF(SUM(I146:T146)&lt;90," ",('eq. coef.'!$C$234+'eq. coef.'!$C$235*'Amp-TB2 calc'!AJ146+'eq. coef.'!$C$236*'Amp-TB2 calc'!AK146+'eq. coef.'!$C$237*'Amp-TB2 calc'!AL146+'eq. coef.'!$C$238*'Amp-TB2 calc'!AN146+'eq. coef.'!$C$239*'Amp-TB2 calc'!AP146+'eq. coef.'!$C$240*'Amp-TB2 calc'!AQ146+'eq. coef.'!$C$241*'Amp-TB2 calc'!AR146+'eq. coef.'!$C$242*'Amp-TB2 calc'!AS146))</f>
        <v xml:space="preserve"> </v>
      </c>
      <c r="BE146" s="281" t="str">
        <f>IF(SUM(I146:T146)&lt;90," ",('eq. coef.'!$C$270+'eq. coef.'!$C$271*'Amp-TB2 calc'!AJ146+'eq. coef.'!$C$272*'Amp-TB2 calc'!AK146+'eq. coef.'!$C$273*'Amp-TB2 calc'!AL146+'eq. coef.'!$C$274*'Amp-TB2 calc'!AN146+'eq. coef.'!$C$275*'Amp-TB2 calc'!AP146+'eq. coef.'!$C$276*'Amp-TB2 calc'!AQ146+'eq. coef.'!$C$277*'Amp-TB2 calc'!AR146+'eq. coef.'!$C$278*'Amp-TB2 calc'!AS146))</f>
        <v xml:space="preserve"> </v>
      </c>
      <c r="BF146" s="281" t="str">
        <f>IF(SUM(I146:T146)&lt;90," ",EXP('eq. coef.'!$C$328+'eq. coef.'!$C$329*'Amp-TB2 calc'!AJ146+'eq. coef.'!$C$330*'Amp-TB2 calc'!AK146+'eq. coef.'!$C$331*'Amp-TB2 calc'!AL146+'eq. coef.'!$C$332*'Amp-TB2 calc'!AN146+'eq. coef.'!$C$333*'Amp-TB2 calc'!AP146+'eq. coef.'!$C$334*'Amp-TB2 calc'!AQ146+'eq. coef.'!$C$335*'Amp-TB2 calc'!AR146+'eq. coef.'!$C$336*'Amp-TB2 calc'!AS146))</f>
        <v xml:space="preserve"> </v>
      </c>
      <c r="BG146" s="282" t="str">
        <f t="shared" si="236"/>
        <v xml:space="preserve"> </v>
      </c>
      <c r="BH146" s="385" t="str">
        <f t="shared" si="263"/>
        <v xml:space="preserve"> </v>
      </c>
      <c r="BI146" s="385" t="str">
        <f t="shared" si="264"/>
        <v xml:space="preserve"> </v>
      </c>
      <c r="BJ146" s="281" t="str">
        <f t="shared" si="237"/>
        <v xml:space="preserve"> </v>
      </c>
      <c r="BK146" s="283" t="str">
        <f t="shared" si="285"/>
        <v xml:space="preserve"> </v>
      </c>
      <c r="BL146" s="281" t="str">
        <f t="shared" si="286"/>
        <v xml:space="preserve"> </v>
      </c>
      <c r="BM146" s="284" t="str">
        <f t="shared" si="238"/>
        <v xml:space="preserve"> </v>
      </c>
      <c r="BN146" s="285" t="str">
        <f>IF(SUM(I146:T146)&lt;90," ",'eq. coef.'!$C$360+'eq. coef.'!$C$361*'Amp-TB2 calc'!AJ146+'eq. coef.'!$C$362*'Amp-TB2 calc'!AK146+'eq. coef.'!$C$363*'Amp-TB2 calc'!AL146+'eq. coef.'!$C$364*'Amp-TB2 calc'!AN146+'eq. coef.'!$C$365*'Amp-TB2 calc'!AP146+'eq. coef.'!$C$366*'Amp-TB2 calc'!AQ146+'eq. coef.'!$C$367*'Amp-TB2 calc'!AR146+'eq. coef.'!$C$368*'Amp-TB2 calc'!AS146+'eq. coef.'!$C$369*LN(BQ146))</f>
        <v xml:space="preserve"> </v>
      </c>
      <c r="BO146" s="286" t="str">
        <f t="shared" si="287"/>
        <v xml:space="preserve"> </v>
      </c>
      <c r="BP146" s="333" t="str">
        <f t="shared" si="239"/>
        <v xml:space="preserve"> </v>
      </c>
      <c r="BQ146" s="287" t="str">
        <f t="shared" si="288"/>
        <v xml:space="preserve"> </v>
      </c>
      <c r="BR146" s="281" t="str">
        <f t="shared" si="240"/>
        <v xml:space="preserve"> </v>
      </c>
      <c r="BS146" s="283"/>
      <c r="BT146" s="283">
        <f t="shared" si="289"/>
        <v>0</v>
      </c>
      <c r="BU146" s="283">
        <f t="shared" si="290"/>
        <v>0</v>
      </c>
      <c r="BV146" s="281" t="str">
        <f t="shared" si="241"/>
        <v xml:space="preserve"> </v>
      </c>
      <c r="BW146" s="288"/>
      <c r="BX146" s="289" t="str">
        <f>IF(SUM(I146:T146)&lt;90," ",'eq. coef.'!$B$1128*'Amp-TB2 calc'!CH146+'eq. coef.'!$B$1129*'Amp-TB2 calc'!CL146+'eq. coef.'!$B$1130*'Amp-TB2 calc'!CM146+'eq. coef.'!$B$1131*'Amp-TB2 calc'!CO146+'eq. coef.'!$B$1132*'Amp-TB2 calc'!CP146+'eq. coef.'!$B$1133*'Amp-TB2 calc'!CQ146+'eq. coef.'!$B$1134*'Amp-TB2 calc'!CR146+'eq. coef.'!$B$1135*'Amp-TB2 calc'!CU146+'eq. coef.'!$B$1135*'Amp-TB2 calc'!CY146+'eq. coef.'!$B$1137*'Amp-TB2 calc'!CZ146)</f>
        <v xml:space="preserve"> </v>
      </c>
      <c r="BY146" s="290" t="str">
        <f t="shared" si="291"/>
        <v xml:space="preserve"> </v>
      </c>
      <c r="BZ146" s="291"/>
      <c r="CA146" s="290" t="str">
        <f t="shared" si="242"/>
        <v xml:space="preserve"> </v>
      </c>
      <c r="CB146" s="289" t="str">
        <f>IF(SUM(I146:T146)&lt;90," ",EXP('eq. coef.'!$C$396+'eq. coef.'!$C$397*'Amp-TB2 calc'!AJ146+'eq. coef.'!$C$398*'Amp-TB2 calc'!AK146+'eq. coef.'!$C$399*'Amp-TB2 calc'!AL146+'eq. coef.'!$C$400*'Amp-TB2 calc'!AN146+'eq. coef.'!$C$401*'Amp-TB2 calc'!AP146+'eq. coef.'!$C$402*'Amp-TB2 calc'!AQ146+'eq. coef.'!$C$403*'Amp-TB2 calc'!AR146+'eq. coef.'!$C$404*'Amp-TB2 calc'!AS146+'eq. coef.'!$C$405*LN('Amp-TB2 calc'!BQ146)))</f>
        <v xml:space="preserve"> </v>
      </c>
      <c r="CC146" s="283" t="str">
        <f t="shared" si="243"/>
        <v xml:space="preserve"> </v>
      </c>
      <c r="CD146" s="283"/>
      <c r="CE146" s="282" t="str">
        <f t="shared" si="244"/>
        <v xml:space="preserve"> </v>
      </c>
      <c r="CF146" s="282" t="str">
        <f t="shared" si="245"/>
        <v xml:space="preserve"> </v>
      </c>
      <c r="CG146" s="278" t="str">
        <f t="shared" si="292"/>
        <v xml:space="preserve"> </v>
      </c>
      <c r="CH146" s="278" t="str">
        <f t="shared" si="293"/>
        <v xml:space="preserve"> </v>
      </c>
      <c r="CI146" s="278" t="str">
        <f t="shared" si="246"/>
        <v xml:space="preserve"> </v>
      </c>
      <c r="CJ146" s="278" t="str">
        <f t="shared" si="247"/>
        <v xml:space="preserve"> </v>
      </c>
      <c r="CK146" s="278"/>
      <c r="CL146" s="278" t="str">
        <f t="shared" si="248"/>
        <v xml:space="preserve"> </v>
      </c>
      <c r="CM146" s="278" t="str">
        <f t="shared" si="249"/>
        <v xml:space="preserve"> </v>
      </c>
      <c r="CN146" s="278" t="str">
        <f t="shared" si="294"/>
        <v xml:space="preserve"> </v>
      </c>
      <c r="CO146" s="278" t="str">
        <f t="shared" si="250"/>
        <v xml:space="preserve"> </v>
      </c>
      <c r="CP146" s="278" t="str">
        <f t="shared" si="295"/>
        <v xml:space="preserve"> </v>
      </c>
      <c r="CQ146" s="278" t="str">
        <f t="shared" si="251"/>
        <v xml:space="preserve"> </v>
      </c>
      <c r="CR146" s="278" t="str">
        <f t="shared" si="296"/>
        <v xml:space="preserve"> </v>
      </c>
      <c r="CS146" s="278" t="str">
        <f t="shared" si="252"/>
        <v xml:space="preserve"> </v>
      </c>
      <c r="CT146" s="278"/>
      <c r="CU146" s="278" t="str">
        <f t="shared" si="297"/>
        <v xml:space="preserve"> </v>
      </c>
      <c r="CV146" s="278" t="str">
        <f t="shared" si="253"/>
        <v xml:space="preserve"> </v>
      </c>
      <c r="CW146" s="278" t="str">
        <f t="shared" si="254"/>
        <v xml:space="preserve"> </v>
      </c>
      <c r="CX146" s="278"/>
      <c r="CY146" s="278" t="str">
        <f t="shared" si="255"/>
        <v xml:space="preserve"> </v>
      </c>
      <c r="CZ146" s="278" t="str">
        <f t="shared" si="298"/>
        <v xml:space="preserve"> </v>
      </c>
      <c r="DA146" s="278" t="str">
        <f t="shared" si="256"/>
        <v xml:space="preserve"> </v>
      </c>
      <c r="DB146" s="278"/>
      <c r="DC146" s="278" t="str">
        <f t="shared" si="257"/>
        <v xml:space="preserve"> </v>
      </c>
      <c r="DD146" s="278" t="str">
        <f t="shared" si="299"/>
        <v xml:space="preserve"> </v>
      </c>
      <c r="DE146" s="278" t="str">
        <f t="shared" si="300"/>
        <v xml:space="preserve"> </v>
      </c>
      <c r="DF146" s="278" t="str">
        <f t="shared" si="258"/>
        <v xml:space="preserve"> </v>
      </c>
      <c r="DG146" s="283" t="str">
        <f t="shared" si="265"/>
        <v xml:space="preserve"> </v>
      </c>
      <c r="DH146" s="283"/>
      <c r="DI146" s="277" t="str">
        <f t="shared" si="259"/>
        <v xml:space="preserve"> </v>
      </c>
      <c r="DJ146" s="277" t="str">
        <f t="shared" si="260"/>
        <v xml:space="preserve"> </v>
      </c>
      <c r="DK146" s="277" t="str">
        <f t="shared" si="261"/>
        <v xml:space="preserve"> </v>
      </c>
      <c r="DL146" s="278" t="str">
        <f t="shared" si="262"/>
        <v xml:space="preserve"> </v>
      </c>
    </row>
    <row r="147" spans="21:116" x14ac:dyDescent="0.25">
      <c r="U147" s="276" t="str">
        <f t="shared" si="266"/>
        <v xml:space="preserve"> </v>
      </c>
      <c r="V147" s="277" t="str">
        <f>IF(SUM(I147:T147)&lt;90," ",I147/stab.data!$U$7)</f>
        <v xml:space="preserve"> </v>
      </c>
      <c r="W147" s="277" t="str">
        <f>IF(SUM(I147:T147)&lt;90," ",J147/stab.data!$U$8)</f>
        <v xml:space="preserve"> </v>
      </c>
      <c r="X147" s="277" t="str">
        <f>IF(SUM(I147:T147)&lt;90," ",K147*2/stab.data!$U$9)</f>
        <v xml:space="preserve"> </v>
      </c>
      <c r="Y147" s="277" t="str">
        <f>IF(SUM(I147:T147)&lt;90," ",L147*2/stab.data!$U$10)</f>
        <v xml:space="preserve"> </v>
      </c>
      <c r="Z147" s="277" t="str">
        <f>IF(SUM(I147:T147)&lt;90," ",M147/stab.data!$U$11)</f>
        <v xml:space="preserve"> </v>
      </c>
      <c r="AA147" s="277" t="str">
        <f>IF(SUM(I147:T147)&lt;90," ",N147/stab.data!$U$12)</f>
        <v xml:space="preserve"> </v>
      </c>
      <c r="AB147" s="277" t="str">
        <f>IF(SUM(I147:T147)&lt;90," ",O147/stab.data!$U$13)</f>
        <v xml:space="preserve"> </v>
      </c>
      <c r="AC147" s="277" t="str">
        <f>IF(SUM(I147:T147)&lt;90," ",P147/stab.data!$U$14)</f>
        <v xml:space="preserve"> </v>
      </c>
      <c r="AD147" s="277" t="str">
        <f>IF(SUM(I147:T147)&lt;90," ",Q147*2/stab.data!$U$15)</f>
        <v xml:space="preserve"> </v>
      </c>
      <c r="AE147" s="277" t="str">
        <f>IF(SUM(I147:T147)&lt;90," ",R147*2/stab.data!$U$16)</f>
        <v xml:space="preserve"> </v>
      </c>
      <c r="AF147" s="277" t="str">
        <f>IF(SUM(I147:T147)&lt;90," ",S147/stab.data!$U$17)</f>
        <v xml:space="preserve"> </v>
      </c>
      <c r="AG147" s="277" t="str">
        <f>IF(SUM(I147:T147)&lt;90," ",T147/stab.data!$U$18)</f>
        <v xml:space="preserve"> </v>
      </c>
      <c r="AH147" s="277" t="str">
        <f t="shared" si="267"/>
        <v xml:space="preserve"> </v>
      </c>
      <c r="AI147" s="277" t="str">
        <f t="shared" si="268"/>
        <v xml:space="preserve"> </v>
      </c>
      <c r="AJ147" s="278" t="str">
        <f t="shared" si="269"/>
        <v xml:space="preserve"> </v>
      </c>
      <c r="AK147" s="278" t="str">
        <f t="shared" si="270"/>
        <v xml:space="preserve"> </v>
      </c>
      <c r="AL147" s="278" t="str">
        <f t="shared" si="271"/>
        <v xml:space="preserve"> </v>
      </c>
      <c r="AM147" s="278" t="str">
        <f t="shared" si="272"/>
        <v xml:space="preserve"> </v>
      </c>
      <c r="AN147" s="278" t="str">
        <f t="shared" si="273"/>
        <v xml:space="preserve"> </v>
      </c>
      <c r="AO147" s="278" t="str">
        <f t="shared" si="274"/>
        <v xml:space="preserve"> </v>
      </c>
      <c r="AP147" s="278" t="str">
        <f t="shared" si="275"/>
        <v xml:space="preserve"> </v>
      </c>
      <c r="AQ147" s="278" t="str">
        <f t="shared" si="276"/>
        <v xml:space="preserve"> </v>
      </c>
      <c r="AR147" s="278" t="str">
        <f t="shared" si="277"/>
        <v xml:space="preserve"> </v>
      </c>
      <c r="AS147" s="278" t="str">
        <f t="shared" si="278"/>
        <v xml:space="preserve"> </v>
      </c>
      <c r="AT147" s="278" t="str">
        <f t="shared" si="279"/>
        <v xml:space="preserve"> </v>
      </c>
      <c r="AU147" s="278" t="str">
        <f t="shared" si="280"/>
        <v xml:space="preserve"> </v>
      </c>
      <c r="AV147" s="277" t="str">
        <f t="shared" si="281"/>
        <v xml:space="preserve"> </v>
      </c>
      <c r="AW147" s="277" t="str">
        <f t="shared" si="282"/>
        <v xml:space="preserve"> </v>
      </c>
      <c r="AX147" s="277" t="str">
        <f>IF(SUM(I147:T147)&lt;90," ",CO147*AH147*stab.data!$U$20/13/2)</f>
        <v xml:space="preserve"> </v>
      </c>
      <c r="AY147" s="277" t="str">
        <f>IF(SUM(I147:T147)&lt;90," ",CQ147*AH147*stab.data!$U$11/13)</f>
        <v xml:space="preserve"> </v>
      </c>
      <c r="AZ147" s="277" t="str">
        <f t="shared" si="283"/>
        <v xml:space="preserve"> </v>
      </c>
      <c r="BA147" s="279" t="str">
        <f t="shared" si="284"/>
        <v xml:space="preserve"> </v>
      </c>
      <c r="BB147" s="280" t="str">
        <f>IF(SUM(I147:T147)&lt;90," ",EXP('eq. coef.'!$C$104+'eq. coef.'!$C$105*'Amp-TB2 calc'!AJ147+'eq. coef.'!$C$106*'Amp-TB2 calc'!AK147+'eq. coef.'!$C$107*'Amp-TB2 calc'!AL147+'eq. coef.'!$C$108*'Amp-TB2 calc'!AN147+'eq. coef.'!$C$109*'Amp-TB2 calc'!AP147+'eq. coef.'!$C$110*'Amp-TB2 calc'!AQ147+'eq. coef.'!$C$111*'Amp-TB2 calc'!AR147+'eq. coef.'!$C$112*'Amp-TB2 calc'!AS147))</f>
        <v xml:space="preserve"> </v>
      </c>
      <c r="BC147" s="281" t="str">
        <f>IF(SUM(I147:T147)&lt;90," ",EXP('eq. coef.'!$C$176+'eq. coef.'!$C$177*'Amp-TB2 calc'!AJ147+'eq. coef.'!$C$178*'Amp-TB2 calc'!AK147+'eq. coef.'!$C$179*'Amp-TB2 calc'!AL147+'eq. coef.'!$C$180*'Amp-TB2 calc'!AN147+'eq. coef.'!$C$181*'Amp-TB2 calc'!AP147+'eq. coef.'!$C$182*'Amp-TB2 calc'!AQ147+'eq. coef.'!$C$183*'Amp-TB2 calc'!AR147+'eq. coef.'!$C$184*'Amp-TB2 calc'!AS147))</f>
        <v xml:space="preserve"> </v>
      </c>
      <c r="BD147" s="281" t="str">
        <f>IF(SUM(I147:T147)&lt;90," ",('eq. coef.'!$C$234+'eq. coef.'!$C$235*'Amp-TB2 calc'!AJ147+'eq. coef.'!$C$236*'Amp-TB2 calc'!AK147+'eq. coef.'!$C$237*'Amp-TB2 calc'!AL147+'eq. coef.'!$C$238*'Amp-TB2 calc'!AN147+'eq. coef.'!$C$239*'Amp-TB2 calc'!AP147+'eq. coef.'!$C$240*'Amp-TB2 calc'!AQ147+'eq. coef.'!$C$241*'Amp-TB2 calc'!AR147+'eq. coef.'!$C$242*'Amp-TB2 calc'!AS147))</f>
        <v xml:space="preserve"> </v>
      </c>
      <c r="BE147" s="281" t="str">
        <f>IF(SUM(I147:T147)&lt;90," ",('eq. coef.'!$C$270+'eq. coef.'!$C$271*'Amp-TB2 calc'!AJ147+'eq. coef.'!$C$272*'Amp-TB2 calc'!AK147+'eq. coef.'!$C$273*'Amp-TB2 calc'!AL147+'eq. coef.'!$C$274*'Amp-TB2 calc'!AN147+'eq. coef.'!$C$275*'Amp-TB2 calc'!AP147+'eq. coef.'!$C$276*'Amp-TB2 calc'!AQ147+'eq. coef.'!$C$277*'Amp-TB2 calc'!AR147+'eq. coef.'!$C$278*'Amp-TB2 calc'!AS147))</f>
        <v xml:space="preserve"> </v>
      </c>
      <c r="BF147" s="281" t="str">
        <f>IF(SUM(I147:T147)&lt;90," ",EXP('eq. coef.'!$C$328+'eq. coef.'!$C$329*'Amp-TB2 calc'!AJ147+'eq. coef.'!$C$330*'Amp-TB2 calc'!AK147+'eq. coef.'!$C$331*'Amp-TB2 calc'!AL147+'eq. coef.'!$C$332*'Amp-TB2 calc'!AN147+'eq. coef.'!$C$333*'Amp-TB2 calc'!AP147+'eq. coef.'!$C$334*'Amp-TB2 calc'!AQ147+'eq. coef.'!$C$335*'Amp-TB2 calc'!AR147+'eq. coef.'!$C$336*'Amp-TB2 calc'!AS147))</f>
        <v xml:space="preserve"> </v>
      </c>
      <c r="BG147" s="282" t="str">
        <f t="shared" si="236"/>
        <v xml:space="preserve"> </v>
      </c>
      <c r="BH147" s="385" t="str">
        <f t="shared" si="263"/>
        <v xml:space="preserve"> </v>
      </c>
      <c r="BI147" s="385" t="str">
        <f t="shared" si="264"/>
        <v xml:space="preserve"> </v>
      </c>
      <c r="BJ147" s="281" t="str">
        <f t="shared" si="237"/>
        <v xml:space="preserve"> </v>
      </c>
      <c r="BK147" s="283" t="str">
        <f t="shared" si="285"/>
        <v xml:space="preserve"> </v>
      </c>
      <c r="BL147" s="281" t="str">
        <f t="shared" si="286"/>
        <v xml:space="preserve"> </v>
      </c>
      <c r="BM147" s="284" t="str">
        <f t="shared" si="238"/>
        <v xml:space="preserve"> </v>
      </c>
      <c r="BN147" s="285" t="str">
        <f>IF(SUM(I147:T147)&lt;90," ",'eq. coef.'!$C$360+'eq. coef.'!$C$361*'Amp-TB2 calc'!AJ147+'eq. coef.'!$C$362*'Amp-TB2 calc'!AK147+'eq. coef.'!$C$363*'Amp-TB2 calc'!AL147+'eq. coef.'!$C$364*'Amp-TB2 calc'!AN147+'eq. coef.'!$C$365*'Amp-TB2 calc'!AP147+'eq. coef.'!$C$366*'Amp-TB2 calc'!AQ147+'eq. coef.'!$C$367*'Amp-TB2 calc'!AR147+'eq. coef.'!$C$368*'Amp-TB2 calc'!AS147+'eq. coef.'!$C$369*LN(BQ147))</f>
        <v xml:space="preserve"> </v>
      </c>
      <c r="BO147" s="286" t="str">
        <f t="shared" si="287"/>
        <v xml:space="preserve"> </v>
      </c>
      <c r="BP147" s="333" t="str">
        <f t="shared" si="239"/>
        <v xml:space="preserve"> </v>
      </c>
      <c r="BQ147" s="287" t="str">
        <f t="shared" si="288"/>
        <v xml:space="preserve"> </v>
      </c>
      <c r="BR147" s="281" t="str">
        <f t="shared" si="240"/>
        <v xml:space="preserve"> </v>
      </c>
      <c r="BS147" s="283"/>
      <c r="BT147" s="283">
        <f t="shared" si="289"/>
        <v>0</v>
      </c>
      <c r="BU147" s="283">
        <f t="shared" si="290"/>
        <v>0</v>
      </c>
      <c r="BV147" s="281" t="str">
        <f t="shared" si="241"/>
        <v xml:space="preserve"> </v>
      </c>
      <c r="BW147" s="288"/>
      <c r="BX147" s="289" t="str">
        <f>IF(SUM(I147:T147)&lt;90," ",'eq. coef.'!$B$1128*'Amp-TB2 calc'!CH147+'eq. coef.'!$B$1129*'Amp-TB2 calc'!CL147+'eq. coef.'!$B$1130*'Amp-TB2 calc'!CM147+'eq. coef.'!$B$1131*'Amp-TB2 calc'!CO147+'eq. coef.'!$B$1132*'Amp-TB2 calc'!CP147+'eq. coef.'!$B$1133*'Amp-TB2 calc'!CQ147+'eq. coef.'!$B$1134*'Amp-TB2 calc'!CR147+'eq. coef.'!$B$1135*'Amp-TB2 calc'!CU147+'eq. coef.'!$B$1135*'Amp-TB2 calc'!CY147+'eq. coef.'!$B$1137*'Amp-TB2 calc'!CZ147)</f>
        <v xml:space="preserve"> </v>
      </c>
      <c r="BY147" s="290" t="str">
        <f t="shared" si="291"/>
        <v xml:space="preserve"> </v>
      </c>
      <c r="BZ147" s="291"/>
      <c r="CA147" s="290" t="str">
        <f t="shared" si="242"/>
        <v xml:space="preserve"> </v>
      </c>
      <c r="CB147" s="289" t="str">
        <f>IF(SUM(I147:T147)&lt;90," ",EXP('eq. coef.'!$C$396+'eq. coef.'!$C$397*'Amp-TB2 calc'!AJ147+'eq. coef.'!$C$398*'Amp-TB2 calc'!AK147+'eq. coef.'!$C$399*'Amp-TB2 calc'!AL147+'eq. coef.'!$C$400*'Amp-TB2 calc'!AN147+'eq. coef.'!$C$401*'Amp-TB2 calc'!AP147+'eq. coef.'!$C$402*'Amp-TB2 calc'!AQ147+'eq. coef.'!$C$403*'Amp-TB2 calc'!AR147+'eq. coef.'!$C$404*'Amp-TB2 calc'!AS147+'eq. coef.'!$C$405*LN('Amp-TB2 calc'!BQ147)))</f>
        <v xml:space="preserve"> </v>
      </c>
      <c r="CC147" s="283" t="str">
        <f t="shared" si="243"/>
        <v xml:space="preserve"> </v>
      </c>
      <c r="CD147" s="283"/>
      <c r="CE147" s="282" t="str">
        <f t="shared" si="244"/>
        <v xml:space="preserve"> </v>
      </c>
      <c r="CF147" s="282" t="str">
        <f t="shared" si="245"/>
        <v xml:space="preserve"> </v>
      </c>
      <c r="CG147" s="278" t="str">
        <f t="shared" si="292"/>
        <v xml:space="preserve"> </v>
      </c>
      <c r="CH147" s="278" t="str">
        <f t="shared" si="293"/>
        <v xml:space="preserve"> </v>
      </c>
      <c r="CI147" s="278" t="str">
        <f t="shared" si="246"/>
        <v xml:space="preserve"> </v>
      </c>
      <c r="CJ147" s="278" t="str">
        <f t="shared" si="247"/>
        <v xml:space="preserve"> </v>
      </c>
      <c r="CK147" s="278"/>
      <c r="CL147" s="278" t="str">
        <f t="shared" si="248"/>
        <v xml:space="preserve"> </v>
      </c>
      <c r="CM147" s="278" t="str">
        <f t="shared" si="249"/>
        <v xml:space="preserve"> </v>
      </c>
      <c r="CN147" s="278" t="str">
        <f t="shared" si="294"/>
        <v xml:space="preserve"> </v>
      </c>
      <c r="CO147" s="278" t="str">
        <f t="shared" si="250"/>
        <v xml:space="preserve"> </v>
      </c>
      <c r="CP147" s="278" t="str">
        <f t="shared" si="295"/>
        <v xml:space="preserve"> </v>
      </c>
      <c r="CQ147" s="278" t="str">
        <f t="shared" si="251"/>
        <v xml:space="preserve"> </v>
      </c>
      <c r="CR147" s="278" t="str">
        <f t="shared" si="296"/>
        <v xml:space="preserve"> </v>
      </c>
      <c r="CS147" s="278" t="str">
        <f t="shared" si="252"/>
        <v xml:space="preserve"> </v>
      </c>
      <c r="CT147" s="278"/>
      <c r="CU147" s="278" t="str">
        <f t="shared" si="297"/>
        <v xml:space="preserve"> </v>
      </c>
      <c r="CV147" s="278" t="str">
        <f t="shared" si="253"/>
        <v xml:space="preserve"> </v>
      </c>
      <c r="CW147" s="278" t="str">
        <f t="shared" si="254"/>
        <v xml:space="preserve"> </v>
      </c>
      <c r="CX147" s="278"/>
      <c r="CY147" s="278" t="str">
        <f t="shared" si="255"/>
        <v xml:space="preserve"> </v>
      </c>
      <c r="CZ147" s="278" t="str">
        <f t="shared" si="298"/>
        <v xml:space="preserve"> </v>
      </c>
      <c r="DA147" s="278" t="str">
        <f t="shared" si="256"/>
        <v xml:space="preserve"> </v>
      </c>
      <c r="DB147" s="278"/>
      <c r="DC147" s="278" t="str">
        <f t="shared" si="257"/>
        <v xml:space="preserve"> </v>
      </c>
      <c r="DD147" s="278" t="str">
        <f t="shared" si="299"/>
        <v xml:space="preserve"> </v>
      </c>
      <c r="DE147" s="278" t="str">
        <f t="shared" si="300"/>
        <v xml:space="preserve"> </v>
      </c>
      <c r="DF147" s="278" t="str">
        <f t="shared" si="258"/>
        <v xml:space="preserve"> </v>
      </c>
      <c r="DG147" s="283" t="str">
        <f t="shared" si="265"/>
        <v xml:space="preserve"> </v>
      </c>
      <c r="DH147" s="283"/>
      <c r="DI147" s="277" t="str">
        <f t="shared" si="259"/>
        <v xml:space="preserve"> </v>
      </c>
      <c r="DJ147" s="277" t="str">
        <f t="shared" si="260"/>
        <v xml:space="preserve"> </v>
      </c>
      <c r="DK147" s="277" t="str">
        <f t="shared" si="261"/>
        <v xml:space="preserve"> </v>
      </c>
      <c r="DL147" s="278" t="str">
        <f t="shared" si="262"/>
        <v xml:space="preserve"> </v>
      </c>
    </row>
    <row r="148" spans="21:116" x14ac:dyDescent="0.25">
      <c r="U148" s="276" t="str">
        <f t="shared" si="266"/>
        <v xml:space="preserve"> </v>
      </c>
      <c r="V148" s="277" t="str">
        <f>IF(SUM(I148:T148)&lt;90," ",I148/stab.data!$U$7)</f>
        <v xml:space="preserve"> </v>
      </c>
      <c r="W148" s="277" t="str">
        <f>IF(SUM(I148:T148)&lt;90," ",J148/stab.data!$U$8)</f>
        <v xml:space="preserve"> </v>
      </c>
      <c r="X148" s="277" t="str">
        <f>IF(SUM(I148:T148)&lt;90," ",K148*2/stab.data!$U$9)</f>
        <v xml:space="preserve"> </v>
      </c>
      <c r="Y148" s="277" t="str">
        <f>IF(SUM(I148:T148)&lt;90," ",L148*2/stab.data!$U$10)</f>
        <v xml:space="preserve"> </v>
      </c>
      <c r="Z148" s="277" t="str">
        <f>IF(SUM(I148:T148)&lt;90," ",M148/stab.data!$U$11)</f>
        <v xml:space="preserve"> </v>
      </c>
      <c r="AA148" s="277" t="str">
        <f>IF(SUM(I148:T148)&lt;90," ",N148/stab.data!$U$12)</f>
        <v xml:space="preserve"> </v>
      </c>
      <c r="AB148" s="277" t="str">
        <f>IF(SUM(I148:T148)&lt;90," ",O148/stab.data!$U$13)</f>
        <v xml:space="preserve"> </v>
      </c>
      <c r="AC148" s="277" t="str">
        <f>IF(SUM(I148:T148)&lt;90," ",P148/stab.data!$U$14)</f>
        <v xml:space="preserve"> </v>
      </c>
      <c r="AD148" s="277" t="str">
        <f>IF(SUM(I148:T148)&lt;90," ",Q148*2/stab.data!$U$15)</f>
        <v xml:space="preserve"> </v>
      </c>
      <c r="AE148" s="277" t="str">
        <f>IF(SUM(I148:T148)&lt;90," ",R148*2/stab.data!$U$16)</f>
        <v xml:space="preserve"> </v>
      </c>
      <c r="AF148" s="277" t="str">
        <f>IF(SUM(I148:T148)&lt;90," ",S148/stab.data!$U$17)</f>
        <v xml:space="preserve"> </v>
      </c>
      <c r="AG148" s="277" t="str">
        <f>IF(SUM(I148:T148)&lt;90," ",T148/stab.data!$U$18)</f>
        <v xml:space="preserve"> </v>
      </c>
      <c r="AH148" s="277" t="str">
        <f t="shared" si="267"/>
        <v xml:space="preserve"> </v>
      </c>
      <c r="AI148" s="277" t="str">
        <f t="shared" si="268"/>
        <v xml:space="preserve"> </v>
      </c>
      <c r="AJ148" s="278" t="str">
        <f t="shared" si="269"/>
        <v xml:space="preserve"> </v>
      </c>
      <c r="AK148" s="278" t="str">
        <f t="shared" si="270"/>
        <v xml:space="preserve"> </v>
      </c>
      <c r="AL148" s="278" t="str">
        <f t="shared" si="271"/>
        <v xml:space="preserve"> </v>
      </c>
      <c r="AM148" s="278" t="str">
        <f t="shared" si="272"/>
        <v xml:space="preserve"> </v>
      </c>
      <c r="AN148" s="278" t="str">
        <f t="shared" si="273"/>
        <v xml:space="preserve"> </v>
      </c>
      <c r="AO148" s="278" t="str">
        <f t="shared" si="274"/>
        <v xml:space="preserve"> </v>
      </c>
      <c r="AP148" s="278" t="str">
        <f t="shared" si="275"/>
        <v xml:space="preserve"> </v>
      </c>
      <c r="AQ148" s="278" t="str">
        <f t="shared" si="276"/>
        <v xml:space="preserve"> </v>
      </c>
      <c r="AR148" s="278" t="str">
        <f t="shared" si="277"/>
        <v xml:space="preserve"> </v>
      </c>
      <c r="AS148" s="278" t="str">
        <f t="shared" si="278"/>
        <v xml:space="preserve"> </v>
      </c>
      <c r="AT148" s="278" t="str">
        <f t="shared" si="279"/>
        <v xml:space="preserve"> </v>
      </c>
      <c r="AU148" s="278" t="str">
        <f t="shared" si="280"/>
        <v xml:space="preserve"> </v>
      </c>
      <c r="AV148" s="277" t="str">
        <f t="shared" si="281"/>
        <v xml:space="preserve"> </v>
      </c>
      <c r="AW148" s="277" t="str">
        <f t="shared" si="282"/>
        <v xml:space="preserve"> </v>
      </c>
      <c r="AX148" s="277" t="str">
        <f>IF(SUM(I148:T148)&lt;90," ",CO148*AH148*stab.data!$U$20/13/2)</f>
        <v xml:space="preserve"> </v>
      </c>
      <c r="AY148" s="277" t="str">
        <f>IF(SUM(I148:T148)&lt;90," ",CQ148*AH148*stab.data!$U$11/13)</f>
        <v xml:space="preserve"> </v>
      </c>
      <c r="AZ148" s="277" t="str">
        <f t="shared" si="283"/>
        <v xml:space="preserve"> </v>
      </c>
      <c r="BA148" s="279" t="str">
        <f t="shared" si="284"/>
        <v xml:space="preserve"> </v>
      </c>
      <c r="BB148" s="280" t="str">
        <f>IF(SUM(I148:T148)&lt;90," ",EXP('eq. coef.'!$C$104+'eq. coef.'!$C$105*'Amp-TB2 calc'!AJ148+'eq. coef.'!$C$106*'Amp-TB2 calc'!AK148+'eq. coef.'!$C$107*'Amp-TB2 calc'!AL148+'eq. coef.'!$C$108*'Amp-TB2 calc'!AN148+'eq. coef.'!$C$109*'Amp-TB2 calc'!AP148+'eq. coef.'!$C$110*'Amp-TB2 calc'!AQ148+'eq. coef.'!$C$111*'Amp-TB2 calc'!AR148+'eq. coef.'!$C$112*'Amp-TB2 calc'!AS148))</f>
        <v xml:space="preserve"> </v>
      </c>
      <c r="BC148" s="281" t="str">
        <f>IF(SUM(I148:T148)&lt;90," ",EXP('eq. coef.'!$C$176+'eq. coef.'!$C$177*'Amp-TB2 calc'!AJ148+'eq. coef.'!$C$178*'Amp-TB2 calc'!AK148+'eq. coef.'!$C$179*'Amp-TB2 calc'!AL148+'eq. coef.'!$C$180*'Amp-TB2 calc'!AN148+'eq. coef.'!$C$181*'Amp-TB2 calc'!AP148+'eq. coef.'!$C$182*'Amp-TB2 calc'!AQ148+'eq. coef.'!$C$183*'Amp-TB2 calc'!AR148+'eq. coef.'!$C$184*'Amp-TB2 calc'!AS148))</f>
        <v xml:space="preserve"> </v>
      </c>
      <c r="BD148" s="281" t="str">
        <f>IF(SUM(I148:T148)&lt;90," ",('eq. coef.'!$C$234+'eq. coef.'!$C$235*'Amp-TB2 calc'!AJ148+'eq. coef.'!$C$236*'Amp-TB2 calc'!AK148+'eq. coef.'!$C$237*'Amp-TB2 calc'!AL148+'eq. coef.'!$C$238*'Amp-TB2 calc'!AN148+'eq. coef.'!$C$239*'Amp-TB2 calc'!AP148+'eq. coef.'!$C$240*'Amp-TB2 calc'!AQ148+'eq. coef.'!$C$241*'Amp-TB2 calc'!AR148+'eq. coef.'!$C$242*'Amp-TB2 calc'!AS148))</f>
        <v xml:space="preserve"> </v>
      </c>
      <c r="BE148" s="281" t="str">
        <f>IF(SUM(I148:T148)&lt;90," ",('eq. coef.'!$C$270+'eq. coef.'!$C$271*'Amp-TB2 calc'!AJ148+'eq. coef.'!$C$272*'Amp-TB2 calc'!AK148+'eq. coef.'!$C$273*'Amp-TB2 calc'!AL148+'eq. coef.'!$C$274*'Amp-TB2 calc'!AN148+'eq. coef.'!$C$275*'Amp-TB2 calc'!AP148+'eq. coef.'!$C$276*'Amp-TB2 calc'!AQ148+'eq. coef.'!$C$277*'Amp-TB2 calc'!AR148+'eq. coef.'!$C$278*'Amp-TB2 calc'!AS148))</f>
        <v xml:space="preserve"> </v>
      </c>
      <c r="BF148" s="281" t="str">
        <f>IF(SUM(I148:T148)&lt;90," ",EXP('eq. coef.'!$C$328+'eq. coef.'!$C$329*'Amp-TB2 calc'!AJ148+'eq. coef.'!$C$330*'Amp-TB2 calc'!AK148+'eq. coef.'!$C$331*'Amp-TB2 calc'!AL148+'eq. coef.'!$C$332*'Amp-TB2 calc'!AN148+'eq. coef.'!$C$333*'Amp-TB2 calc'!AP148+'eq. coef.'!$C$334*'Amp-TB2 calc'!AQ148+'eq. coef.'!$C$335*'Amp-TB2 calc'!AR148+'eq. coef.'!$C$336*'Amp-TB2 calc'!AS148))</f>
        <v xml:space="preserve"> </v>
      </c>
      <c r="BG148" s="282" t="str">
        <f t="shared" ref="BG148:BG211" si="301">IF(SUM(I148:T148)&lt;90," ",IF(BA148&lt;98.5,"low Total",IF(BA148&gt;102,"high Total",IF(DG148&gt;46.5,"unbalanced",IF(CQ148&lt;0,"unbalanced",IF(DI148&lt;0.54,"low-Mg",IF(CU148&lt;1.5,"low-Ca",IF(CW148&lt;1.99,"low-B cations",IF(CU148&gt;2.05,"high-Ca",IF(DK148&gt;0.25,"high-Al#",IF(I148&lt;38.8-0.42,"low-SiO2",IF(I148&gt;49.8,"high-SiO2",IF(CI148&gt;0.06+0.06*0.2,"high-[4]Ti",IF(CL148&gt;0.57+0.57*0.074,"high-[6]Al",IF(CM148&gt;0.7+0.7*0.07,"high-[6]Ti",IF(CN148&gt;0.04+0.04*0.1,"high-Cr2O3",IF(CO148&gt;1.37+1.37*0.28,"high-Fe3+",IF(O148&lt;9.71-0.35,"low-MgO",IF(O148&gt;18.01+0.35,"high-MgO",IF(CQ148&gt;1.69+1.69*0.28,"high-Fe2+",IF(N148&gt;0.58+0.58*0.3,"high-MnO",IF(P148&gt;12.35+0.25,"high-CaO",IF(CY148&lt;0,"low-ANa",IF(CY148&gt;0.58+0.58*0.11,"high-ANa",IF(R148&lt;0,"low-K2O",IF(R148&gt;2.03+0.05,"high-K2O",IF(DA148&lt;0.03-0.03*0.3,"low-A(Na+K)",IF(DA148&gt;1,"high-A(Na+K)",IF(K148&lt;6.5,"low-Al2O3",IF(K148&gt;15.9+0.36,"high-Al2O3",IF(J148&lt;1.1-0.2,"low-TiO2",IF(M148&lt;5.85-0.44,"low-FeO",IF(M148&gt;16.92+0.44,"high-FeO",IF(Q148&lt;1.07-0.1,"low-Na2O",IF(Q148&gt;3.05+0.1,"high-Na2O","ok")))))))))))))))))))))))))))))))))))</f>
        <v xml:space="preserve"> </v>
      </c>
      <c r="BH148" s="385" t="str">
        <f t="shared" si="263"/>
        <v xml:space="preserve"> </v>
      </c>
      <c r="BI148" s="385" t="str">
        <f t="shared" si="264"/>
        <v xml:space="preserve"> </v>
      </c>
      <c r="BJ148" s="281" t="str">
        <f t="shared" ref="BJ148:BJ211" si="302">IF(SUM(I148:T148)&lt;90," ",ABS(BB148-BQ148)/(BB148+BQ148)*200)</f>
        <v xml:space="preserve"> </v>
      </c>
      <c r="BK148" s="283" t="str">
        <f t="shared" si="285"/>
        <v xml:space="preserve"> </v>
      </c>
      <c r="BL148" s="281" t="str">
        <f t="shared" si="286"/>
        <v xml:space="preserve"> </v>
      </c>
      <c r="BM148" s="284" t="str">
        <f t="shared" ref="BM148:BM211" si="303">IF(SUM(I148:T148)&lt;90," ",IF(BG148="low Total","WRONG",IF(BG148="high Total","WRONG",IF(BG148="unbalanced","WRONG",IF(BG148="low-Mg","WRONG",IF(BG148="low-Ca","WRONG",IF(BG148="high-Ca","WRONG",IF(BJ148&gt;60,"WRONG",IF(BG148="low-B cations","WRONG","OK")))))))))</f>
        <v xml:space="preserve"> </v>
      </c>
      <c r="BN148" s="285" t="str">
        <f>IF(SUM(I148:T148)&lt;90," ",'eq. coef.'!$C$360+'eq. coef.'!$C$361*'Amp-TB2 calc'!AJ148+'eq. coef.'!$C$362*'Amp-TB2 calc'!AK148+'eq. coef.'!$C$363*'Amp-TB2 calc'!AL148+'eq. coef.'!$C$364*'Amp-TB2 calc'!AN148+'eq. coef.'!$C$365*'Amp-TB2 calc'!AP148+'eq. coef.'!$C$366*'Amp-TB2 calc'!AQ148+'eq. coef.'!$C$367*'Amp-TB2 calc'!AR148+'eq. coef.'!$C$368*'Amp-TB2 calc'!AS148+'eq. coef.'!$C$369*LN(BQ148))</f>
        <v xml:space="preserve"> </v>
      </c>
      <c r="BO148" s="286" t="str">
        <f t="shared" si="287"/>
        <v xml:space="preserve"> </v>
      </c>
      <c r="BP148" s="333" t="str">
        <f t="shared" ref="BP148:BP211" si="304">IF(SUM(I148:T148)&lt;90," ",BO148^2)</f>
        <v xml:space="preserve"> </v>
      </c>
      <c r="BQ148" s="287" t="str">
        <f t="shared" si="288"/>
        <v xml:space="preserve"> </v>
      </c>
      <c r="BR148" s="281" t="str">
        <f t="shared" ref="BR148:BR211" si="305">IF(SUM(I148:T148)&lt;90," ",IF(BQ148=BB148,"P1a",IF(BQ148=BC148,"P1b",IF(BQ148=BD148,"P1c",IF(BQ148=BE148,"P1d",IF(BQ148=BF148,"P1e",IF(BQ148=AVERAGE(BC148:BD148),"P1b_c","P1c_d")))))))</f>
        <v xml:space="preserve"> </v>
      </c>
      <c r="BS148" s="283"/>
      <c r="BT148" s="283">
        <f t="shared" si="289"/>
        <v>0</v>
      </c>
      <c r="BU148" s="283">
        <f t="shared" si="290"/>
        <v>0</v>
      </c>
      <c r="BV148" s="281" t="str">
        <f t="shared" ref="BV148:BV211" si="306">IF(SUM(I148:T148)&lt;90," ",BQ148*0.12)</f>
        <v xml:space="preserve"> </v>
      </c>
      <c r="BW148" s="288"/>
      <c r="BX148" s="289" t="str">
        <f>IF(SUM(I148:T148)&lt;90," ",'eq. coef.'!$B$1128*'Amp-TB2 calc'!CH148+'eq. coef.'!$B$1129*'Amp-TB2 calc'!CL148+'eq. coef.'!$B$1130*'Amp-TB2 calc'!CM148+'eq. coef.'!$B$1131*'Amp-TB2 calc'!CO148+'eq. coef.'!$B$1132*'Amp-TB2 calc'!CP148+'eq. coef.'!$B$1133*'Amp-TB2 calc'!CQ148+'eq. coef.'!$B$1134*'Amp-TB2 calc'!CR148+'eq. coef.'!$B$1135*'Amp-TB2 calc'!CU148+'eq. coef.'!$B$1135*'Amp-TB2 calc'!CY148+'eq. coef.'!$B$1137*'Amp-TB2 calc'!CZ148)</f>
        <v xml:space="preserve"> </v>
      </c>
      <c r="BY148" s="290" t="str">
        <f t="shared" si="291"/>
        <v xml:space="preserve"> </v>
      </c>
      <c r="BZ148" s="291"/>
      <c r="CA148" s="290" t="str">
        <f t="shared" ref="CA148:CA211" si="307">IF(SUM(I148:T148)&lt;90," ",-25018.7/(BN148+273.15) + 12.981 + 0.046*(BQ148*10- 1)/(BN148+273.15) + -0.5117*LN(BN148+273.15)+BX148)</f>
        <v xml:space="preserve"> </v>
      </c>
      <c r="CB148" s="289" t="str">
        <f>IF(SUM(I148:T148)&lt;90," ",EXP('eq. coef.'!$C$396+'eq. coef.'!$C$397*'Amp-TB2 calc'!AJ148+'eq. coef.'!$C$398*'Amp-TB2 calc'!AK148+'eq. coef.'!$C$399*'Amp-TB2 calc'!AL148+'eq. coef.'!$C$400*'Amp-TB2 calc'!AN148+'eq. coef.'!$C$401*'Amp-TB2 calc'!AP148+'eq. coef.'!$C$402*'Amp-TB2 calc'!AQ148+'eq. coef.'!$C$403*'Amp-TB2 calc'!AR148+'eq. coef.'!$C$404*'Amp-TB2 calc'!AS148+'eq. coef.'!$C$405*LN('Amp-TB2 calc'!BQ148)))</f>
        <v xml:space="preserve"> </v>
      </c>
      <c r="CC148" s="283" t="str">
        <f t="shared" ref="CC148:CC211" si="308">IF(SUM(I148:T148)&lt;90," ",CB148*0.17)</f>
        <v xml:space="preserve"> </v>
      </c>
      <c r="CD148" s="283"/>
      <c r="CE148" s="282" t="str">
        <f t="shared" ref="CE148:CE211" si="309">IF(SUM(I148:T148)&lt;90," ",IF(CZ148&gt;-0.1857*CH148 + 0.5569,"alkaline",IF(CZ148&gt;-0.0448*CH148 + 0.2793,"alkaline","calc-alkaline")))</f>
        <v xml:space="preserve"> </v>
      </c>
      <c r="CF148" s="282" t="str">
        <f t="shared" ref="CF148:CF211" si="310">IF(SUM(I148:T148)&lt;90," ",IF(CU148&lt;1.5,"low-Ca",IF(DI148&lt;0.5,"low-Mg",IF(CG148&gt;=6.5,"Mg-hornblende",IF(CM148&gt;0.5,"kaersutite",IF(DA148&lt;0.5,"Tschermakitic pargasite",IF(CO148&gt;CL148,"Mg-hastingsite","Pargasite")))))))</f>
        <v xml:space="preserve"> </v>
      </c>
      <c r="CG148" s="278" t="str">
        <f t="shared" si="292"/>
        <v xml:space="preserve"> </v>
      </c>
      <c r="CH148" s="278" t="str">
        <f t="shared" si="293"/>
        <v xml:space="preserve"> </v>
      </c>
      <c r="CI148" s="278" t="str">
        <f t="shared" ref="CI148:CI211" si="311">IF(SUM(I148:T148)&lt;90," ",IF(CG148+CH148&lt;8,8-CG148-CH148,0))</f>
        <v xml:space="preserve"> </v>
      </c>
      <c r="CJ148" s="278" t="str">
        <f t="shared" ref="CJ148:CJ211" si="312">IF(SUM(I148:T148)&lt;90," ",SUM(CG148:CI148))</f>
        <v xml:space="preserve"> </v>
      </c>
      <c r="CK148" s="278"/>
      <c r="CL148" s="278" t="str">
        <f t="shared" ref="CL148:CL211" si="313">IF(SUM(I148:T148)&lt;90," ",AL148-CH148)</f>
        <v xml:space="preserve"> </v>
      </c>
      <c r="CM148" s="278" t="str">
        <f t="shared" ref="CM148:CM211" si="314">IF(SUM(I148:T148)&lt;90," ",AK148-CI148)</f>
        <v xml:space="preserve"> </v>
      </c>
      <c r="CN148" s="278" t="str">
        <f t="shared" si="294"/>
        <v xml:space="preserve"> </v>
      </c>
      <c r="CO148" s="278" t="str">
        <f t="shared" ref="CO148:CO211" si="315">IF(SUM(I148:T148)&lt;90," ",IF(DG148&gt;46,0,46-DG148))</f>
        <v xml:space="preserve"> </v>
      </c>
      <c r="CP148" s="278" t="str">
        <f t="shared" si="295"/>
        <v xml:space="preserve"> </v>
      </c>
      <c r="CQ148" s="278" t="str">
        <f t="shared" ref="CQ148:CQ211" si="316">IF(SUM(I148:T148)&lt;90," ",AN148-CO148)</f>
        <v xml:space="preserve"> </v>
      </c>
      <c r="CR148" s="278" t="str">
        <f t="shared" si="296"/>
        <v xml:space="preserve"> </v>
      </c>
      <c r="CS148" s="278" t="str">
        <f t="shared" ref="CS148:CS211" si="317">IF(SUM(I148:T148)&lt;90," ",SUM(CL148:CR148))</f>
        <v xml:space="preserve"> </v>
      </c>
      <c r="CT148" s="278"/>
      <c r="CU148" s="278" t="str">
        <f t="shared" si="297"/>
        <v xml:space="preserve"> </v>
      </c>
      <c r="CV148" s="278" t="str">
        <f t="shared" ref="CV148:CV211" si="318">IF(SUM(I148:T148)&lt;90," ",IF(2-CU148&lt;=AR148,2-CU148,AR148))</f>
        <v xml:space="preserve"> </v>
      </c>
      <c r="CW148" s="278" t="str">
        <f t="shared" ref="CW148:CW211" si="319">IF(SUM(I148:T148)&lt;90," ",SUM(CU148:CV148))</f>
        <v xml:space="preserve"> </v>
      </c>
      <c r="CX148" s="278"/>
      <c r="CY148" s="278" t="str">
        <f t="shared" ref="CY148:CY211" si="320">IF(SUM(I148:T148)&lt;90," ",AR148-CV148)</f>
        <v xml:space="preserve"> </v>
      </c>
      <c r="CZ148" s="278" t="str">
        <f t="shared" si="298"/>
        <v xml:space="preserve"> </v>
      </c>
      <c r="DA148" s="278" t="str">
        <f t="shared" ref="DA148:DA211" si="321">IF(SUM(I148:T148)&lt;90," ",SUM(CY148:CZ148))</f>
        <v xml:space="preserve"> </v>
      </c>
      <c r="DB148" s="278"/>
      <c r="DC148" s="278" t="str">
        <f t="shared" ref="DC148:DC211" si="322">IF(SUM(I148:T148)&lt;90," ",2-DD148-DE148)</f>
        <v xml:space="preserve"> </v>
      </c>
      <c r="DD148" s="278" t="str">
        <f t="shared" si="299"/>
        <v xml:space="preserve"> </v>
      </c>
      <c r="DE148" s="278" t="str">
        <f t="shared" si="300"/>
        <v xml:space="preserve"> </v>
      </c>
      <c r="DF148" s="278" t="str">
        <f t="shared" ref="DF148:DF211" si="323">IF(SUM(I148:T148)&lt;90," ",SUM(DC148:DE148))</f>
        <v xml:space="preserve"> </v>
      </c>
      <c r="DG148" s="283" t="str">
        <f t="shared" si="265"/>
        <v xml:space="preserve"> </v>
      </c>
      <c r="DH148" s="283"/>
      <c r="DI148" s="277" t="str">
        <f t="shared" ref="DI148:DI211" si="324">IF(SUM(I148:T148)&lt;90," ",CP148/(CP148+CQ148))</f>
        <v xml:space="preserve"> </v>
      </c>
      <c r="DJ148" s="277" t="str">
        <f t="shared" ref="DJ148:DJ211" si="325">IF(SUM(I148:T148)&lt;90," ",CP148/(CP148+CO148+CQ148))</f>
        <v xml:space="preserve"> </v>
      </c>
      <c r="DK148" s="277" t="str">
        <f t="shared" ref="DK148:DK211" si="326">IF(SUM(I148:T148)&lt;90," ",CL148/(CL148+CH148))</f>
        <v xml:space="preserve"> </v>
      </c>
      <c r="DL148" s="278" t="str">
        <f t="shared" ref="DL148:DL211" si="327">IF(SUM(I148:T148)&lt;90," ",CL148+CH148)</f>
        <v xml:space="preserve"> </v>
      </c>
    </row>
    <row r="149" spans="21:116" x14ac:dyDescent="0.25">
      <c r="U149" s="276" t="str">
        <f t="shared" si="266"/>
        <v xml:space="preserve"> </v>
      </c>
      <c r="V149" s="277" t="str">
        <f>IF(SUM(I149:T149)&lt;90," ",I149/stab.data!$U$7)</f>
        <v xml:space="preserve"> </v>
      </c>
      <c r="W149" s="277" t="str">
        <f>IF(SUM(I149:T149)&lt;90," ",J149/stab.data!$U$8)</f>
        <v xml:space="preserve"> </v>
      </c>
      <c r="X149" s="277" t="str">
        <f>IF(SUM(I149:T149)&lt;90," ",K149*2/stab.data!$U$9)</f>
        <v xml:space="preserve"> </v>
      </c>
      <c r="Y149" s="277" t="str">
        <f>IF(SUM(I149:T149)&lt;90," ",L149*2/stab.data!$U$10)</f>
        <v xml:space="preserve"> </v>
      </c>
      <c r="Z149" s="277" t="str">
        <f>IF(SUM(I149:T149)&lt;90," ",M149/stab.data!$U$11)</f>
        <v xml:space="preserve"> </v>
      </c>
      <c r="AA149" s="277" t="str">
        <f>IF(SUM(I149:T149)&lt;90," ",N149/stab.data!$U$12)</f>
        <v xml:space="preserve"> </v>
      </c>
      <c r="AB149" s="277" t="str">
        <f>IF(SUM(I149:T149)&lt;90," ",O149/stab.data!$U$13)</f>
        <v xml:space="preserve"> </v>
      </c>
      <c r="AC149" s="277" t="str">
        <f>IF(SUM(I149:T149)&lt;90," ",P149/stab.data!$U$14)</f>
        <v xml:space="preserve"> </v>
      </c>
      <c r="AD149" s="277" t="str">
        <f>IF(SUM(I149:T149)&lt;90," ",Q149*2/stab.data!$U$15)</f>
        <v xml:space="preserve"> </v>
      </c>
      <c r="AE149" s="277" t="str">
        <f>IF(SUM(I149:T149)&lt;90," ",R149*2/stab.data!$U$16)</f>
        <v xml:space="preserve"> </v>
      </c>
      <c r="AF149" s="277" t="str">
        <f>IF(SUM(I149:T149)&lt;90," ",S149/stab.data!$U$17)</f>
        <v xml:space="preserve"> </v>
      </c>
      <c r="AG149" s="277" t="str">
        <f>IF(SUM(I149:T149)&lt;90," ",T149/stab.data!$U$18)</f>
        <v xml:space="preserve"> </v>
      </c>
      <c r="AH149" s="277" t="str">
        <f t="shared" si="267"/>
        <v xml:space="preserve"> </v>
      </c>
      <c r="AI149" s="277" t="str">
        <f t="shared" si="268"/>
        <v xml:space="preserve"> </v>
      </c>
      <c r="AJ149" s="278" t="str">
        <f t="shared" si="269"/>
        <v xml:space="preserve"> </v>
      </c>
      <c r="AK149" s="278" t="str">
        <f t="shared" si="270"/>
        <v xml:space="preserve"> </v>
      </c>
      <c r="AL149" s="278" t="str">
        <f t="shared" si="271"/>
        <v xml:space="preserve"> </v>
      </c>
      <c r="AM149" s="278" t="str">
        <f t="shared" si="272"/>
        <v xml:space="preserve"> </v>
      </c>
      <c r="AN149" s="278" t="str">
        <f t="shared" si="273"/>
        <v xml:space="preserve"> </v>
      </c>
      <c r="AO149" s="278" t="str">
        <f t="shared" si="274"/>
        <v xml:space="preserve"> </v>
      </c>
      <c r="AP149" s="278" t="str">
        <f t="shared" si="275"/>
        <v xml:space="preserve"> </v>
      </c>
      <c r="AQ149" s="278" t="str">
        <f t="shared" si="276"/>
        <v xml:space="preserve"> </v>
      </c>
      <c r="AR149" s="278" t="str">
        <f t="shared" si="277"/>
        <v xml:space="preserve"> </v>
      </c>
      <c r="AS149" s="278" t="str">
        <f t="shared" si="278"/>
        <v xml:space="preserve"> </v>
      </c>
      <c r="AT149" s="278" t="str">
        <f t="shared" si="279"/>
        <v xml:space="preserve"> </v>
      </c>
      <c r="AU149" s="278" t="str">
        <f t="shared" si="280"/>
        <v xml:space="preserve"> </v>
      </c>
      <c r="AV149" s="277" t="str">
        <f t="shared" si="281"/>
        <v xml:space="preserve"> </v>
      </c>
      <c r="AW149" s="277" t="str">
        <f t="shared" si="282"/>
        <v xml:space="preserve"> </v>
      </c>
      <c r="AX149" s="277" t="str">
        <f>IF(SUM(I149:T149)&lt;90," ",CO149*AH149*stab.data!$U$20/13/2)</f>
        <v xml:space="preserve"> </v>
      </c>
      <c r="AY149" s="277" t="str">
        <f>IF(SUM(I149:T149)&lt;90," ",CQ149*AH149*stab.data!$U$11/13)</f>
        <v xml:space="preserve"> </v>
      </c>
      <c r="AZ149" s="277" t="str">
        <f t="shared" si="283"/>
        <v xml:space="preserve"> </v>
      </c>
      <c r="BA149" s="279" t="str">
        <f t="shared" si="284"/>
        <v xml:space="preserve"> </v>
      </c>
      <c r="BB149" s="280" t="str">
        <f>IF(SUM(I149:T149)&lt;90," ",EXP('eq. coef.'!$C$104+'eq. coef.'!$C$105*'Amp-TB2 calc'!AJ149+'eq. coef.'!$C$106*'Amp-TB2 calc'!AK149+'eq. coef.'!$C$107*'Amp-TB2 calc'!AL149+'eq. coef.'!$C$108*'Amp-TB2 calc'!AN149+'eq. coef.'!$C$109*'Amp-TB2 calc'!AP149+'eq. coef.'!$C$110*'Amp-TB2 calc'!AQ149+'eq. coef.'!$C$111*'Amp-TB2 calc'!AR149+'eq. coef.'!$C$112*'Amp-TB2 calc'!AS149))</f>
        <v xml:space="preserve"> </v>
      </c>
      <c r="BC149" s="281" t="str">
        <f>IF(SUM(I149:T149)&lt;90," ",EXP('eq. coef.'!$C$176+'eq. coef.'!$C$177*'Amp-TB2 calc'!AJ149+'eq. coef.'!$C$178*'Amp-TB2 calc'!AK149+'eq. coef.'!$C$179*'Amp-TB2 calc'!AL149+'eq. coef.'!$C$180*'Amp-TB2 calc'!AN149+'eq. coef.'!$C$181*'Amp-TB2 calc'!AP149+'eq. coef.'!$C$182*'Amp-TB2 calc'!AQ149+'eq. coef.'!$C$183*'Amp-TB2 calc'!AR149+'eq. coef.'!$C$184*'Amp-TB2 calc'!AS149))</f>
        <v xml:space="preserve"> </v>
      </c>
      <c r="BD149" s="281" t="str">
        <f>IF(SUM(I149:T149)&lt;90," ",('eq. coef.'!$C$234+'eq. coef.'!$C$235*'Amp-TB2 calc'!AJ149+'eq. coef.'!$C$236*'Amp-TB2 calc'!AK149+'eq. coef.'!$C$237*'Amp-TB2 calc'!AL149+'eq. coef.'!$C$238*'Amp-TB2 calc'!AN149+'eq. coef.'!$C$239*'Amp-TB2 calc'!AP149+'eq. coef.'!$C$240*'Amp-TB2 calc'!AQ149+'eq. coef.'!$C$241*'Amp-TB2 calc'!AR149+'eq. coef.'!$C$242*'Amp-TB2 calc'!AS149))</f>
        <v xml:space="preserve"> </v>
      </c>
      <c r="BE149" s="281" t="str">
        <f>IF(SUM(I149:T149)&lt;90," ",('eq. coef.'!$C$270+'eq. coef.'!$C$271*'Amp-TB2 calc'!AJ149+'eq. coef.'!$C$272*'Amp-TB2 calc'!AK149+'eq. coef.'!$C$273*'Amp-TB2 calc'!AL149+'eq. coef.'!$C$274*'Amp-TB2 calc'!AN149+'eq. coef.'!$C$275*'Amp-TB2 calc'!AP149+'eq. coef.'!$C$276*'Amp-TB2 calc'!AQ149+'eq. coef.'!$C$277*'Amp-TB2 calc'!AR149+'eq. coef.'!$C$278*'Amp-TB2 calc'!AS149))</f>
        <v xml:space="preserve"> </v>
      </c>
      <c r="BF149" s="281" t="str">
        <f>IF(SUM(I149:T149)&lt;90," ",EXP('eq. coef.'!$C$328+'eq. coef.'!$C$329*'Amp-TB2 calc'!AJ149+'eq. coef.'!$C$330*'Amp-TB2 calc'!AK149+'eq. coef.'!$C$331*'Amp-TB2 calc'!AL149+'eq. coef.'!$C$332*'Amp-TB2 calc'!AN149+'eq. coef.'!$C$333*'Amp-TB2 calc'!AP149+'eq. coef.'!$C$334*'Amp-TB2 calc'!AQ149+'eq. coef.'!$C$335*'Amp-TB2 calc'!AR149+'eq. coef.'!$C$336*'Amp-TB2 calc'!AS149))</f>
        <v xml:space="preserve"> </v>
      </c>
      <c r="BG149" s="282" t="str">
        <f t="shared" si="301"/>
        <v xml:space="preserve"> </v>
      </c>
      <c r="BH149" s="385" t="str">
        <f t="shared" ref="BH149:BH212" si="328">IF(SUM(I149:T149)&lt;90," ",IF(DI149&lt;0.54,"low-Mg",IF(CU149&lt;1.5,"low-Ca",IF(CW149&lt;1.99,"low-B cations",IF(CU149&gt;2.05,"high-Ca",IF(DK149&gt;0.24,"high-Al#",IF(I149&lt;39.2-0.42,"low-SiO2",IF(I149&gt;46.2+0.42,"high-SiO2",IF(CI149&gt;0.06+0.06*0.2,"high-[4]Ti",IF(CL149&gt;0.48+0.48*0.074,"high-[6]Al",IF(CM149&gt;0.66+0.66*0.07,"high-[6]Ti",IF(CN149&gt;0.04+0.04*0.1,"high-Cr2O3",IF(CO149&gt;1.25+1.25*0.28,"high-Fe3+",IF(O149&lt;9.71-0.35,"low-MgO",IF(O149&gt;16.7+0.35,"high-MgO",IF(CQ149&gt;1.69+1.69*0.28,"high-Fe2+",IF(N149&gt;0.32+0.32*0.3,"high-MnO",IF(P149&gt;12.35+0.25,"high-CaO",IF(CY149&lt;0.1,"low-ANa",IF(CY149&gt;0.57+0.57*0.11,"high-ANa",IF(R149&lt;0,"low-K2O",IF(R149&gt;1.3+0.05,"high-K2O",IF(DA149&lt;0.17-0.17*0.3,"low-A(Na+K)",IF(DA149&gt;0.9,"high-A(Na+K)",IF(K149&lt;8.5,"low-Al2O3",IF(K149&gt;14.6+0.4,"high-Al2O3",IF(J149&lt;1.3-0.2,"low-TiO2",IF(M149&lt;8.7-0.44,"low-FeO",IF(M149&gt;16.92+0.44,"high-FeO",IF(Q149&lt;1.6-0.1,"low-Na2O",IF(Q149&gt;2.65+0.1,"high-Na2O","ok")))))))))))))))))))))))))))))))</f>
        <v xml:space="preserve"> </v>
      </c>
      <c r="BI149" s="385" t="str">
        <f t="shared" ref="BI149:BI212" si="329">IF(SUM(I149:T149)&lt;90," ",IF(DI149&lt;0.54,"low-Mg",IF(CU149&lt;1.5,"low-Ca",IF(CW149&lt;1.99,"low-B cations",IF(CU149&gt;2.05,"high-Ca",IF(DK149&gt;0.24,"high-Al#",IF(I149&lt;38.8-0.42,"low-SiO2",IF(I149&gt;47.9+0.42,"high-SiO2",IF(CI149&gt;0.06+0.06*0.2,"high-[4]Ti",IF(CL149&gt;0.55+0.55*0.074,"high-[6]Al",IF(CM149&gt;0.7+0.7*0.07,"high-[6]Ti",IF(CN149&gt;0.03+0.03*0.1,"high-Cr2O3",IF(CO149&gt;1.37+1.37*0.28,"high-Fe3+",IF(O149&lt;9.71-0.35,"low-MgO",IF(O149&gt;18+0.35,"high-MgO",IF(CQ149&gt;1.69+1.69*0.28,"high-Fe2+",IF(N149&gt;0.58+0.58*0.3,"high-MnO",IF(P149&gt;12.35+0.25,"high-CaO",IF(CY149&lt;0,"low-ANa",IF(CY149&gt;0.58+0.58*0.11,"high-ANa",IF(R149&lt;0,"low-K2O",IF(R149&gt;2+0.05,"high-K2O",IF(DA149&lt;0.07-0.07*0.3,"low-A(Na+K)",IF(DA149&gt;0.9,"high-A(Na+K)",IF(K149&lt;6.5,"low-Al2O3",IF(K149&gt;15.9+0.4,"high-Al2O3",IF(J149&lt;1.1-0.2,"low-TiO2",IF(M149&lt;5.9-0.44,"low-FeO",IF(M149&gt;16.92+0.44,"high-FeO",IF(Q149&lt;1.28-0.1,"low-Na2O",IF(Q149&gt;2.9+0.1,"high-Na2O","ok")))))))))))))))))))))))))))))))</f>
        <v xml:space="preserve"> </v>
      </c>
      <c r="BJ149" s="281" t="str">
        <f t="shared" si="302"/>
        <v xml:space="preserve"> </v>
      </c>
      <c r="BK149" s="283" t="str">
        <f t="shared" si="285"/>
        <v xml:space="preserve"> </v>
      </c>
      <c r="BL149" s="281" t="str">
        <f t="shared" si="286"/>
        <v xml:space="preserve"> </v>
      </c>
      <c r="BM149" s="284" t="str">
        <f t="shared" si="303"/>
        <v xml:space="preserve"> </v>
      </c>
      <c r="BN149" s="285" t="str">
        <f>IF(SUM(I149:T149)&lt;90," ",'eq. coef.'!$C$360+'eq. coef.'!$C$361*'Amp-TB2 calc'!AJ149+'eq. coef.'!$C$362*'Amp-TB2 calc'!AK149+'eq. coef.'!$C$363*'Amp-TB2 calc'!AL149+'eq. coef.'!$C$364*'Amp-TB2 calc'!AN149+'eq. coef.'!$C$365*'Amp-TB2 calc'!AP149+'eq. coef.'!$C$366*'Amp-TB2 calc'!AQ149+'eq. coef.'!$C$367*'Amp-TB2 calc'!AR149+'eq. coef.'!$C$368*'Amp-TB2 calc'!AS149+'eq. coef.'!$C$369*LN(BQ149))</f>
        <v xml:space="preserve"> </v>
      </c>
      <c r="BO149" s="286" t="str">
        <f t="shared" si="287"/>
        <v xml:space="preserve"> </v>
      </c>
      <c r="BP149" s="333" t="str">
        <f t="shared" si="304"/>
        <v xml:space="preserve"> </v>
      </c>
      <c r="BQ149" s="287" t="str">
        <f t="shared" si="288"/>
        <v xml:space="preserve"> </v>
      </c>
      <c r="BR149" s="281" t="str">
        <f t="shared" si="305"/>
        <v xml:space="preserve"> </v>
      </c>
      <c r="BS149" s="283"/>
      <c r="BT149" s="283">
        <f t="shared" si="289"/>
        <v>0</v>
      </c>
      <c r="BU149" s="283">
        <f t="shared" si="290"/>
        <v>0</v>
      </c>
      <c r="BV149" s="281" t="str">
        <f t="shared" si="306"/>
        <v xml:space="preserve"> </v>
      </c>
      <c r="BW149" s="288"/>
      <c r="BX149" s="289" t="str">
        <f>IF(SUM(I149:T149)&lt;90," ",'eq. coef.'!$B$1128*'Amp-TB2 calc'!CH149+'eq. coef.'!$B$1129*'Amp-TB2 calc'!CL149+'eq. coef.'!$B$1130*'Amp-TB2 calc'!CM149+'eq. coef.'!$B$1131*'Amp-TB2 calc'!CO149+'eq. coef.'!$B$1132*'Amp-TB2 calc'!CP149+'eq. coef.'!$B$1133*'Amp-TB2 calc'!CQ149+'eq. coef.'!$B$1134*'Amp-TB2 calc'!CR149+'eq. coef.'!$B$1135*'Amp-TB2 calc'!CU149+'eq. coef.'!$B$1135*'Amp-TB2 calc'!CY149+'eq. coef.'!$B$1137*'Amp-TB2 calc'!CZ149)</f>
        <v xml:space="preserve"> </v>
      </c>
      <c r="BY149" s="290" t="str">
        <f t="shared" si="291"/>
        <v xml:space="preserve"> </v>
      </c>
      <c r="BZ149" s="291"/>
      <c r="CA149" s="290" t="str">
        <f t="shared" si="307"/>
        <v xml:space="preserve"> </v>
      </c>
      <c r="CB149" s="289" t="str">
        <f>IF(SUM(I149:T149)&lt;90," ",EXP('eq. coef.'!$C$396+'eq. coef.'!$C$397*'Amp-TB2 calc'!AJ149+'eq. coef.'!$C$398*'Amp-TB2 calc'!AK149+'eq. coef.'!$C$399*'Amp-TB2 calc'!AL149+'eq. coef.'!$C$400*'Amp-TB2 calc'!AN149+'eq. coef.'!$C$401*'Amp-TB2 calc'!AP149+'eq. coef.'!$C$402*'Amp-TB2 calc'!AQ149+'eq. coef.'!$C$403*'Amp-TB2 calc'!AR149+'eq. coef.'!$C$404*'Amp-TB2 calc'!AS149+'eq. coef.'!$C$405*LN('Amp-TB2 calc'!BQ149)))</f>
        <v xml:space="preserve"> </v>
      </c>
      <c r="CC149" s="283" t="str">
        <f t="shared" si="308"/>
        <v xml:space="preserve"> </v>
      </c>
      <c r="CD149" s="283"/>
      <c r="CE149" s="282" t="str">
        <f t="shared" si="309"/>
        <v xml:space="preserve"> </v>
      </c>
      <c r="CF149" s="282" t="str">
        <f t="shared" si="310"/>
        <v xml:space="preserve"> </v>
      </c>
      <c r="CG149" s="278" t="str">
        <f t="shared" si="292"/>
        <v xml:space="preserve"> </v>
      </c>
      <c r="CH149" s="278" t="str">
        <f t="shared" si="293"/>
        <v xml:space="preserve"> </v>
      </c>
      <c r="CI149" s="278" t="str">
        <f t="shared" si="311"/>
        <v xml:space="preserve"> </v>
      </c>
      <c r="CJ149" s="278" t="str">
        <f t="shared" si="312"/>
        <v xml:space="preserve"> </v>
      </c>
      <c r="CK149" s="278"/>
      <c r="CL149" s="278" t="str">
        <f t="shared" si="313"/>
        <v xml:space="preserve"> </v>
      </c>
      <c r="CM149" s="278" t="str">
        <f t="shared" si="314"/>
        <v xml:space="preserve"> </v>
      </c>
      <c r="CN149" s="278" t="str">
        <f t="shared" si="294"/>
        <v xml:space="preserve"> </v>
      </c>
      <c r="CO149" s="278" t="str">
        <f t="shared" si="315"/>
        <v xml:space="preserve"> </v>
      </c>
      <c r="CP149" s="278" t="str">
        <f t="shared" si="295"/>
        <v xml:space="preserve"> </v>
      </c>
      <c r="CQ149" s="278" t="str">
        <f t="shared" si="316"/>
        <v xml:space="preserve"> </v>
      </c>
      <c r="CR149" s="278" t="str">
        <f t="shared" si="296"/>
        <v xml:space="preserve"> </v>
      </c>
      <c r="CS149" s="278" t="str">
        <f t="shared" si="317"/>
        <v xml:space="preserve"> </v>
      </c>
      <c r="CT149" s="278"/>
      <c r="CU149" s="278" t="str">
        <f t="shared" si="297"/>
        <v xml:space="preserve"> </v>
      </c>
      <c r="CV149" s="278" t="str">
        <f t="shared" si="318"/>
        <v xml:space="preserve"> </v>
      </c>
      <c r="CW149" s="278" t="str">
        <f t="shared" si="319"/>
        <v xml:space="preserve"> </v>
      </c>
      <c r="CX149" s="278"/>
      <c r="CY149" s="278" t="str">
        <f t="shared" si="320"/>
        <v xml:space="preserve"> </v>
      </c>
      <c r="CZ149" s="278" t="str">
        <f t="shared" si="298"/>
        <v xml:space="preserve"> </v>
      </c>
      <c r="DA149" s="278" t="str">
        <f t="shared" si="321"/>
        <v xml:space="preserve"> </v>
      </c>
      <c r="DB149" s="278"/>
      <c r="DC149" s="278" t="str">
        <f t="shared" si="322"/>
        <v xml:space="preserve"> </v>
      </c>
      <c r="DD149" s="278" t="str">
        <f t="shared" si="299"/>
        <v xml:space="preserve"> </v>
      </c>
      <c r="DE149" s="278" t="str">
        <f t="shared" si="300"/>
        <v xml:space="preserve"> </v>
      </c>
      <c r="DF149" s="278" t="str">
        <f t="shared" si="323"/>
        <v xml:space="preserve"> </v>
      </c>
      <c r="DG149" s="283" t="str">
        <f t="shared" ref="DG149:DG212" si="330">IF(SUM(I149:T149)&lt;90," ",AJ149*4+AK149*4+AL149*3+AM149*3+AN149*2+AO149*2+AP149*2+AQ149*2+AR149+AS149)</f>
        <v xml:space="preserve"> </v>
      </c>
      <c r="DH149" s="283"/>
      <c r="DI149" s="277" t="str">
        <f t="shared" si="324"/>
        <v xml:space="preserve"> </v>
      </c>
      <c r="DJ149" s="277" t="str">
        <f t="shared" si="325"/>
        <v xml:space="preserve"> </v>
      </c>
      <c r="DK149" s="277" t="str">
        <f t="shared" si="326"/>
        <v xml:space="preserve"> </v>
      </c>
      <c r="DL149" s="278" t="str">
        <f t="shared" si="327"/>
        <v xml:space="preserve"> </v>
      </c>
    </row>
    <row r="150" spans="21:116" x14ac:dyDescent="0.25">
      <c r="U150" s="276" t="str">
        <f t="shared" ref="U150:U213" si="331">IF(SUM(I150:T150)&lt;90," ",SUM(I150:T150))</f>
        <v xml:space="preserve"> </v>
      </c>
      <c r="V150" s="277" t="str">
        <f>IF(SUM(I150:T150)&lt;90," ",I150/stab.data!$U$7)</f>
        <v xml:space="preserve"> </v>
      </c>
      <c r="W150" s="277" t="str">
        <f>IF(SUM(I150:T150)&lt;90," ",J150/stab.data!$U$8)</f>
        <v xml:space="preserve"> </v>
      </c>
      <c r="X150" s="277" t="str">
        <f>IF(SUM(I150:T150)&lt;90," ",K150*2/stab.data!$U$9)</f>
        <v xml:space="preserve"> </v>
      </c>
      <c r="Y150" s="277" t="str">
        <f>IF(SUM(I150:T150)&lt;90," ",L150*2/stab.data!$U$10)</f>
        <v xml:space="preserve"> </v>
      </c>
      <c r="Z150" s="277" t="str">
        <f>IF(SUM(I150:T150)&lt;90," ",M150/stab.data!$U$11)</f>
        <v xml:space="preserve"> </v>
      </c>
      <c r="AA150" s="277" t="str">
        <f>IF(SUM(I150:T150)&lt;90," ",N150/stab.data!$U$12)</f>
        <v xml:space="preserve"> </v>
      </c>
      <c r="AB150" s="277" t="str">
        <f>IF(SUM(I150:T150)&lt;90," ",O150/stab.data!$U$13)</f>
        <v xml:space="preserve"> </v>
      </c>
      <c r="AC150" s="277" t="str">
        <f>IF(SUM(I150:T150)&lt;90," ",P150/stab.data!$U$14)</f>
        <v xml:space="preserve"> </v>
      </c>
      <c r="AD150" s="277" t="str">
        <f>IF(SUM(I150:T150)&lt;90," ",Q150*2/stab.data!$U$15)</f>
        <v xml:space="preserve"> </v>
      </c>
      <c r="AE150" s="277" t="str">
        <f>IF(SUM(I150:T150)&lt;90," ",R150*2/stab.data!$U$16)</f>
        <v xml:space="preserve"> </v>
      </c>
      <c r="AF150" s="277" t="str">
        <f>IF(SUM(I150:T150)&lt;90," ",S150/stab.data!$U$17)</f>
        <v xml:space="preserve"> </v>
      </c>
      <c r="AG150" s="277" t="str">
        <f>IF(SUM(I150:T150)&lt;90," ",T150/stab.data!$U$18)</f>
        <v xml:space="preserve"> </v>
      </c>
      <c r="AH150" s="277" t="str">
        <f t="shared" ref="AH150:AH213" si="332">IF(SUM(I150:T150)&lt;90," ",SUM(V150:AB150))</f>
        <v xml:space="preserve"> </v>
      </c>
      <c r="AI150" s="277" t="str">
        <f t="shared" ref="AI150:AI213" si="333">IF(SUM(I150:T150)&lt;90," ",AL150/SUM(AJ150:AS150))</f>
        <v xml:space="preserve"> </v>
      </c>
      <c r="AJ150" s="278" t="str">
        <f t="shared" ref="AJ150:AJ213" si="334">IF(SUM(I150:T150)&lt;90," ",V150*13/$AH150)</f>
        <v xml:space="preserve"> </v>
      </c>
      <c r="AK150" s="278" t="str">
        <f t="shared" ref="AK150:AK213" si="335">IF(SUM(I150:T150)&lt;90," ",W150*13/$AH150)</f>
        <v xml:space="preserve"> </v>
      </c>
      <c r="AL150" s="278" t="str">
        <f t="shared" ref="AL150:AL213" si="336">IF(SUM(I150:T150)&lt;90," ",X150*13/$AH150)</f>
        <v xml:space="preserve"> </v>
      </c>
      <c r="AM150" s="278" t="str">
        <f t="shared" ref="AM150:AM213" si="337">IF(SUM(I150:T150)&lt;90," ",Y150*13/$AH150)</f>
        <v xml:space="preserve"> </v>
      </c>
      <c r="AN150" s="278" t="str">
        <f t="shared" ref="AN150:AN213" si="338">IF(SUM(I150:T150)&lt;90," ",Z150*13/$AH150)</f>
        <v xml:space="preserve"> </v>
      </c>
      <c r="AO150" s="278" t="str">
        <f t="shared" ref="AO150:AO213" si="339">IF(SUM(I150:T150)&lt;90," ",AA150*13/$AH150)</f>
        <v xml:space="preserve"> </v>
      </c>
      <c r="AP150" s="278" t="str">
        <f t="shared" ref="AP150:AP213" si="340">IF(SUM(I150:T150)&lt;90," ",AB150*13/$AH150)</f>
        <v xml:space="preserve"> </v>
      </c>
      <c r="AQ150" s="278" t="str">
        <f t="shared" ref="AQ150:AQ213" si="341">IF(SUM(I150:T150)&lt;90," ",AC150*13/$AH150)</f>
        <v xml:space="preserve"> </v>
      </c>
      <c r="AR150" s="278" t="str">
        <f t="shared" ref="AR150:AR213" si="342">IF(SUM(I150:T150)&lt;90," ",AD150*13/$AH150)</f>
        <v xml:space="preserve"> </v>
      </c>
      <c r="AS150" s="278" t="str">
        <f t="shared" ref="AS150:AS213" si="343">IF(SUM(I150:T150)&lt;90," ",AE150*13/$AH150)</f>
        <v xml:space="preserve"> </v>
      </c>
      <c r="AT150" s="278" t="str">
        <f t="shared" ref="AT150:AT213" si="344">IF(SUM(I150:T150)&lt;90," ",AF150*13/$AH150)</f>
        <v xml:space="preserve"> </v>
      </c>
      <c r="AU150" s="278" t="str">
        <f t="shared" ref="AU150:AU213" si="345">IF(SUM(I150:T150)&lt;90," ",AG150*13/$AH150)</f>
        <v xml:space="preserve"> </v>
      </c>
      <c r="AV150" s="277" t="str">
        <f t="shared" ref="AV150:AV213" si="346">IF(SUM(I150:T150)&lt;90," ",SUM(AJ150:AS150))</f>
        <v xml:space="preserve"> </v>
      </c>
      <c r="AW150" s="277" t="str">
        <f t="shared" ref="AW150:AW213" si="347">IF(SUM(I150:T150)&lt;90," ",(2-AT150-AU150)*AH150*17/13/2)</f>
        <v xml:space="preserve"> </v>
      </c>
      <c r="AX150" s="277" t="str">
        <f>IF(SUM(I150:T150)&lt;90," ",CO150*AH150*stab.data!$U$20/13/2)</f>
        <v xml:space="preserve"> </v>
      </c>
      <c r="AY150" s="277" t="str">
        <f>IF(SUM(I150:T150)&lt;90," ",CQ150*AH150*stab.data!$U$11/13)</f>
        <v xml:space="preserve"> </v>
      </c>
      <c r="AZ150" s="277" t="str">
        <f t="shared" ref="AZ150:AZ213" si="348">IF(SUM(I150:T150)&lt;90," ",-(S150*0.421070639014633+T150*0.225636758525372))</f>
        <v xml:space="preserve"> </v>
      </c>
      <c r="BA150" s="279" t="str">
        <f t="shared" ref="BA150:BA213" si="349">IF(SUM(I150:T150)&lt;90," ",SUM(I150:T150)-M150+AW150+AX150+AY150+AZ150)</f>
        <v xml:space="preserve"> </v>
      </c>
      <c r="BB150" s="280" t="str">
        <f>IF(SUM(I150:T150)&lt;90," ",EXP('eq. coef.'!$C$104+'eq. coef.'!$C$105*'Amp-TB2 calc'!AJ150+'eq. coef.'!$C$106*'Amp-TB2 calc'!AK150+'eq. coef.'!$C$107*'Amp-TB2 calc'!AL150+'eq. coef.'!$C$108*'Amp-TB2 calc'!AN150+'eq. coef.'!$C$109*'Amp-TB2 calc'!AP150+'eq. coef.'!$C$110*'Amp-TB2 calc'!AQ150+'eq. coef.'!$C$111*'Amp-TB2 calc'!AR150+'eq. coef.'!$C$112*'Amp-TB2 calc'!AS150))</f>
        <v xml:space="preserve"> </v>
      </c>
      <c r="BC150" s="281" t="str">
        <f>IF(SUM(I150:T150)&lt;90," ",EXP('eq. coef.'!$C$176+'eq. coef.'!$C$177*'Amp-TB2 calc'!AJ150+'eq. coef.'!$C$178*'Amp-TB2 calc'!AK150+'eq. coef.'!$C$179*'Amp-TB2 calc'!AL150+'eq. coef.'!$C$180*'Amp-TB2 calc'!AN150+'eq. coef.'!$C$181*'Amp-TB2 calc'!AP150+'eq. coef.'!$C$182*'Amp-TB2 calc'!AQ150+'eq. coef.'!$C$183*'Amp-TB2 calc'!AR150+'eq. coef.'!$C$184*'Amp-TB2 calc'!AS150))</f>
        <v xml:space="preserve"> </v>
      </c>
      <c r="BD150" s="281" t="str">
        <f>IF(SUM(I150:T150)&lt;90," ",('eq. coef.'!$C$234+'eq. coef.'!$C$235*'Amp-TB2 calc'!AJ150+'eq. coef.'!$C$236*'Amp-TB2 calc'!AK150+'eq. coef.'!$C$237*'Amp-TB2 calc'!AL150+'eq. coef.'!$C$238*'Amp-TB2 calc'!AN150+'eq. coef.'!$C$239*'Amp-TB2 calc'!AP150+'eq. coef.'!$C$240*'Amp-TB2 calc'!AQ150+'eq. coef.'!$C$241*'Amp-TB2 calc'!AR150+'eq. coef.'!$C$242*'Amp-TB2 calc'!AS150))</f>
        <v xml:space="preserve"> </v>
      </c>
      <c r="BE150" s="281" t="str">
        <f>IF(SUM(I150:T150)&lt;90," ",('eq. coef.'!$C$270+'eq. coef.'!$C$271*'Amp-TB2 calc'!AJ150+'eq. coef.'!$C$272*'Amp-TB2 calc'!AK150+'eq. coef.'!$C$273*'Amp-TB2 calc'!AL150+'eq. coef.'!$C$274*'Amp-TB2 calc'!AN150+'eq. coef.'!$C$275*'Amp-TB2 calc'!AP150+'eq. coef.'!$C$276*'Amp-TB2 calc'!AQ150+'eq. coef.'!$C$277*'Amp-TB2 calc'!AR150+'eq. coef.'!$C$278*'Amp-TB2 calc'!AS150))</f>
        <v xml:space="preserve"> </v>
      </c>
      <c r="BF150" s="281" t="str">
        <f>IF(SUM(I150:T150)&lt;90," ",EXP('eq. coef.'!$C$328+'eq. coef.'!$C$329*'Amp-TB2 calc'!AJ150+'eq. coef.'!$C$330*'Amp-TB2 calc'!AK150+'eq. coef.'!$C$331*'Amp-TB2 calc'!AL150+'eq. coef.'!$C$332*'Amp-TB2 calc'!AN150+'eq. coef.'!$C$333*'Amp-TB2 calc'!AP150+'eq. coef.'!$C$334*'Amp-TB2 calc'!AQ150+'eq. coef.'!$C$335*'Amp-TB2 calc'!AR150+'eq. coef.'!$C$336*'Amp-TB2 calc'!AS150))</f>
        <v xml:space="preserve"> </v>
      </c>
      <c r="BG150" s="282" t="str">
        <f t="shared" si="301"/>
        <v xml:space="preserve"> </v>
      </c>
      <c r="BH150" s="385" t="str">
        <f t="shared" si="328"/>
        <v xml:space="preserve"> </v>
      </c>
      <c r="BI150" s="385" t="str">
        <f t="shared" si="329"/>
        <v xml:space="preserve"> </v>
      </c>
      <c r="BJ150" s="281" t="str">
        <f t="shared" si="302"/>
        <v xml:space="preserve"> </v>
      </c>
      <c r="BK150" s="283" t="str">
        <f t="shared" ref="BK150:BK213" si="350">IF(SUM(I150:T150)&lt;90," ",(BB150-BF150)/BB150)</f>
        <v xml:space="preserve"> </v>
      </c>
      <c r="BL150" s="281" t="str">
        <f t="shared" ref="BL150:BL213" si="351">IF(SUM(I150:T150)&lt;90," ",BE150-BC150)</f>
        <v xml:space="preserve"> </v>
      </c>
      <c r="BM150" s="284" t="str">
        <f t="shared" si="303"/>
        <v xml:space="preserve"> </v>
      </c>
      <c r="BN150" s="285" t="str">
        <f>IF(SUM(I150:T150)&lt;90," ",'eq. coef.'!$C$360+'eq. coef.'!$C$361*'Amp-TB2 calc'!AJ150+'eq. coef.'!$C$362*'Amp-TB2 calc'!AK150+'eq. coef.'!$C$363*'Amp-TB2 calc'!AL150+'eq. coef.'!$C$364*'Amp-TB2 calc'!AN150+'eq. coef.'!$C$365*'Amp-TB2 calc'!AP150+'eq. coef.'!$C$366*'Amp-TB2 calc'!AQ150+'eq. coef.'!$C$367*'Amp-TB2 calc'!AR150+'eq. coef.'!$C$368*'Amp-TB2 calc'!AS150+'eq. coef.'!$C$369*LN(BQ150))</f>
        <v xml:space="preserve"> </v>
      </c>
      <c r="BO150" s="286" t="str">
        <f t="shared" ref="BO150:BO213" si="352">IF(SUM(I150:T150)&lt;90," ",22)</f>
        <v xml:space="preserve"> </v>
      </c>
      <c r="BP150" s="333" t="str">
        <f t="shared" si="304"/>
        <v xml:space="preserve"> </v>
      </c>
      <c r="BQ150" s="287" t="str">
        <f t="shared" ref="BQ150:BQ213" si="353">IF(SUM(I150:T150)&lt;90," ",IF(BC150&lt;335,BC150,IF(BC150&lt;399,AVERAGE(BC150:BD150),IF(BD150&lt;415,BD150,IF(BE150&lt;470,BD150,IF(BK150&gt;0.22,AVERAGE(BD150:BE150),IF(BL150&gt;350,BF150,IF(BL150&gt;210,BE150,IF(BL150&lt;75,BD150,IF(BK150&lt;-0.2,AVERAGE(BC150:BD150),IF(BK150&gt;0.05,AVERAGE(BD150:BE150),BB150)))))))))))</f>
        <v xml:space="preserve"> </v>
      </c>
      <c r="BR150" s="281" t="str">
        <f t="shared" si="305"/>
        <v xml:space="preserve"> </v>
      </c>
      <c r="BS150" s="283"/>
      <c r="BT150" s="283">
        <f t="shared" ref="BT150:BT213" si="354">ABS(BS150)</f>
        <v>0</v>
      </c>
      <c r="BU150" s="283">
        <f t="shared" ref="BU150:BU213" si="355">BS150^2</f>
        <v>0</v>
      </c>
      <c r="BV150" s="281" t="str">
        <f t="shared" si="306"/>
        <v xml:space="preserve"> </v>
      </c>
      <c r="BW150" s="288"/>
      <c r="BX150" s="289" t="str">
        <f>IF(SUM(I150:T150)&lt;90," ",'eq. coef.'!$B$1128*'Amp-TB2 calc'!CH150+'eq. coef.'!$B$1129*'Amp-TB2 calc'!CL150+'eq. coef.'!$B$1130*'Amp-TB2 calc'!CM150+'eq. coef.'!$B$1131*'Amp-TB2 calc'!CO150+'eq. coef.'!$B$1132*'Amp-TB2 calc'!CP150+'eq. coef.'!$B$1133*'Amp-TB2 calc'!CQ150+'eq. coef.'!$B$1134*'Amp-TB2 calc'!CR150+'eq. coef.'!$B$1135*'Amp-TB2 calc'!CU150+'eq. coef.'!$B$1135*'Amp-TB2 calc'!CY150+'eq. coef.'!$B$1137*'Amp-TB2 calc'!CZ150)</f>
        <v xml:space="preserve"> </v>
      </c>
      <c r="BY150" s="290" t="str">
        <f t="shared" ref="BY150:BY213" si="356">IF(SUM(I150:T150)&lt;90," ",0.4)</f>
        <v xml:space="preserve"> </v>
      </c>
      <c r="BZ150" s="291"/>
      <c r="CA150" s="290" t="str">
        <f t="shared" si="307"/>
        <v xml:space="preserve"> </v>
      </c>
      <c r="CB150" s="289" t="str">
        <f>IF(SUM(I150:T150)&lt;90," ",EXP('eq. coef.'!$C$396+'eq. coef.'!$C$397*'Amp-TB2 calc'!AJ150+'eq. coef.'!$C$398*'Amp-TB2 calc'!AK150+'eq. coef.'!$C$399*'Amp-TB2 calc'!AL150+'eq. coef.'!$C$400*'Amp-TB2 calc'!AN150+'eq. coef.'!$C$401*'Amp-TB2 calc'!AP150+'eq. coef.'!$C$402*'Amp-TB2 calc'!AQ150+'eq. coef.'!$C$403*'Amp-TB2 calc'!AR150+'eq. coef.'!$C$404*'Amp-TB2 calc'!AS150+'eq. coef.'!$C$405*LN('Amp-TB2 calc'!BQ150)))</f>
        <v xml:space="preserve"> </v>
      </c>
      <c r="CC150" s="283" t="str">
        <f t="shared" si="308"/>
        <v xml:space="preserve"> </v>
      </c>
      <c r="CD150" s="283"/>
      <c r="CE150" s="282" t="str">
        <f t="shared" si="309"/>
        <v xml:space="preserve"> </v>
      </c>
      <c r="CF150" s="282" t="str">
        <f t="shared" si="310"/>
        <v xml:space="preserve"> </v>
      </c>
      <c r="CG150" s="278" t="str">
        <f t="shared" ref="CG150:CG213" si="357">IF(SUM(I150:T150)&lt;90," ",AJ150)</f>
        <v xml:space="preserve"> </v>
      </c>
      <c r="CH150" s="278" t="str">
        <f t="shared" ref="CH150:CH213" si="358">IF(SUM(I150:T150)&lt;90," ",IF(AJ150+AL150&gt;8,8-AJ150,AL150))</f>
        <v xml:space="preserve"> </v>
      </c>
      <c r="CI150" s="278" t="str">
        <f t="shared" si="311"/>
        <v xml:space="preserve"> </v>
      </c>
      <c r="CJ150" s="278" t="str">
        <f t="shared" si="312"/>
        <v xml:space="preserve"> </v>
      </c>
      <c r="CK150" s="278"/>
      <c r="CL150" s="278" t="str">
        <f t="shared" si="313"/>
        <v xml:space="preserve"> </v>
      </c>
      <c r="CM150" s="278" t="str">
        <f t="shared" si="314"/>
        <v xml:space="preserve"> </v>
      </c>
      <c r="CN150" s="278" t="str">
        <f t="shared" ref="CN150:CN213" si="359">IF(SUM(I150:T150)&lt;90," ",AM150)</f>
        <v xml:space="preserve"> </v>
      </c>
      <c r="CO150" s="278" t="str">
        <f t="shared" si="315"/>
        <v xml:space="preserve"> </v>
      </c>
      <c r="CP150" s="278" t="str">
        <f t="shared" ref="CP150:CP213" si="360">IF(SUM(I150:T150)&lt;90," ",AP150)</f>
        <v xml:space="preserve"> </v>
      </c>
      <c r="CQ150" s="278" t="str">
        <f t="shared" si="316"/>
        <v xml:space="preserve"> </v>
      </c>
      <c r="CR150" s="278" t="str">
        <f t="shared" ref="CR150:CR213" si="361">IF(SUM(I150:T150)&lt;90," ",AO150)</f>
        <v xml:space="preserve"> </v>
      </c>
      <c r="CS150" s="278" t="str">
        <f t="shared" si="317"/>
        <v xml:space="preserve"> </v>
      </c>
      <c r="CT150" s="278"/>
      <c r="CU150" s="278" t="str">
        <f t="shared" ref="CU150:CU213" si="362">IF(SUM(I150:T150)&lt;90," ",AQ150)</f>
        <v xml:space="preserve"> </v>
      </c>
      <c r="CV150" s="278" t="str">
        <f t="shared" si="318"/>
        <v xml:space="preserve"> </v>
      </c>
      <c r="CW150" s="278" t="str">
        <f t="shared" si="319"/>
        <v xml:space="preserve"> </v>
      </c>
      <c r="CX150" s="278"/>
      <c r="CY150" s="278" t="str">
        <f t="shared" si="320"/>
        <v xml:space="preserve"> </v>
      </c>
      <c r="CZ150" s="278" t="str">
        <f t="shared" ref="CZ150:CZ213" si="363">IF(SUM(I150:T150)&lt;90," ",AS150)</f>
        <v xml:space="preserve"> </v>
      </c>
      <c r="DA150" s="278" t="str">
        <f t="shared" si="321"/>
        <v xml:space="preserve"> </v>
      </c>
      <c r="DB150" s="278"/>
      <c r="DC150" s="278" t="str">
        <f t="shared" si="322"/>
        <v xml:space="preserve"> </v>
      </c>
      <c r="DD150" s="278" t="str">
        <f t="shared" ref="DD150:DD213" si="364">IF(SUM(I150:T150)&lt;90," ",AT150)</f>
        <v xml:space="preserve"> </v>
      </c>
      <c r="DE150" s="278" t="str">
        <f t="shared" ref="DE150:DE213" si="365">IF(SUM(I150:T150)&lt;90," ",AU150)</f>
        <v xml:space="preserve"> </v>
      </c>
      <c r="DF150" s="278" t="str">
        <f t="shared" si="323"/>
        <v xml:space="preserve"> </v>
      </c>
      <c r="DG150" s="283" t="str">
        <f t="shared" si="330"/>
        <v xml:space="preserve"> </v>
      </c>
      <c r="DH150" s="283"/>
      <c r="DI150" s="277" t="str">
        <f t="shared" si="324"/>
        <v xml:space="preserve"> </v>
      </c>
      <c r="DJ150" s="277" t="str">
        <f t="shared" si="325"/>
        <v xml:space="preserve"> </v>
      </c>
      <c r="DK150" s="277" t="str">
        <f t="shared" si="326"/>
        <v xml:space="preserve"> </v>
      </c>
      <c r="DL150" s="278" t="str">
        <f t="shared" si="327"/>
        <v xml:space="preserve"> </v>
      </c>
    </row>
    <row r="151" spans="21:116" x14ac:dyDescent="0.25">
      <c r="U151" s="276" t="str">
        <f t="shared" si="331"/>
        <v xml:space="preserve"> </v>
      </c>
      <c r="V151" s="277" t="str">
        <f>IF(SUM(I151:T151)&lt;90," ",I151/stab.data!$U$7)</f>
        <v xml:space="preserve"> </v>
      </c>
      <c r="W151" s="277" t="str">
        <f>IF(SUM(I151:T151)&lt;90," ",J151/stab.data!$U$8)</f>
        <v xml:space="preserve"> </v>
      </c>
      <c r="X151" s="277" t="str">
        <f>IF(SUM(I151:T151)&lt;90," ",K151*2/stab.data!$U$9)</f>
        <v xml:space="preserve"> </v>
      </c>
      <c r="Y151" s="277" t="str">
        <f>IF(SUM(I151:T151)&lt;90," ",L151*2/stab.data!$U$10)</f>
        <v xml:space="preserve"> </v>
      </c>
      <c r="Z151" s="277" t="str">
        <f>IF(SUM(I151:T151)&lt;90," ",M151/stab.data!$U$11)</f>
        <v xml:space="preserve"> </v>
      </c>
      <c r="AA151" s="277" t="str">
        <f>IF(SUM(I151:T151)&lt;90," ",N151/stab.data!$U$12)</f>
        <v xml:space="preserve"> </v>
      </c>
      <c r="AB151" s="277" t="str">
        <f>IF(SUM(I151:T151)&lt;90," ",O151/stab.data!$U$13)</f>
        <v xml:space="preserve"> </v>
      </c>
      <c r="AC151" s="277" t="str">
        <f>IF(SUM(I151:T151)&lt;90," ",P151/stab.data!$U$14)</f>
        <v xml:space="preserve"> </v>
      </c>
      <c r="AD151" s="277" t="str">
        <f>IF(SUM(I151:T151)&lt;90," ",Q151*2/stab.data!$U$15)</f>
        <v xml:space="preserve"> </v>
      </c>
      <c r="AE151" s="277" t="str">
        <f>IF(SUM(I151:T151)&lt;90," ",R151*2/stab.data!$U$16)</f>
        <v xml:space="preserve"> </v>
      </c>
      <c r="AF151" s="277" t="str">
        <f>IF(SUM(I151:T151)&lt;90," ",S151/stab.data!$U$17)</f>
        <v xml:space="preserve"> </v>
      </c>
      <c r="AG151" s="277" t="str">
        <f>IF(SUM(I151:T151)&lt;90," ",T151/stab.data!$U$18)</f>
        <v xml:space="preserve"> </v>
      </c>
      <c r="AH151" s="277" t="str">
        <f t="shared" si="332"/>
        <v xml:space="preserve"> </v>
      </c>
      <c r="AI151" s="277" t="str">
        <f t="shared" si="333"/>
        <v xml:space="preserve"> </v>
      </c>
      <c r="AJ151" s="278" t="str">
        <f t="shared" si="334"/>
        <v xml:space="preserve"> </v>
      </c>
      <c r="AK151" s="278" t="str">
        <f t="shared" si="335"/>
        <v xml:space="preserve"> </v>
      </c>
      <c r="AL151" s="278" t="str">
        <f t="shared" si="336"/>
        <v xml:space="preserve"> </v>
      </c>
      <c r="AM151" s="278" t="str">
        <f t="shared" si="337"/>
        <v xml:space="preserve"> </v>
      </c>
      <c r="AN151" s="278" t="str">
        <f t="shared" si="338"/>
        <v xml:space="preserve"> </v>
      </c>
      <c r="AO151" s="278" t="str">
        <f t="shared" si="339"/>
        <v xml:space="preserve"> </v>
      </c>
      <c r="AP151" s="278" t="str">
        <f t="shared" si="340"/>
        <v xml:space="preserve"> </v>
      </c>
      <c r="AQ151" s="278" t="str">
        <f t="shared" si="341"/>
        <v xml:space="preserve"> </v>
      </c>
      <c r="AR151" s="278" t="str">
        <f t="shared" si="342"/>
        <v xml:space="preserve"> </v>
      </c>
      <c r="AS151" s="278" t="str">
        <f t="shared" si="343"/>
        <v xml:space="preserve"> </v>
      </c>
      <c r="AT151" s="278" t="str">
        <f t="shared" si="344"/>
        <v xml:space="preserve"> </v>
      </c>
      <c r="AU151" s="278" t="str">
        <f t="shared" si="345"/>
        <v xml:space="preserve"> </v>
      </c>
      <c r="AV151" s="277" t="str">
        <f t="shared" si="346"/>
        <v xml:space="preserve"> </v>
      </c>
      <c r="AW151" s="277" t="str">
        <f t="shared" si="347"/>
        <v xml:space="preserve"> </v>
      </c>
      <c r="AX151" s="277" t="str">
        <f>IF(SUM(I151:T151)&lt;90," ",CO151*AH151*stab.data!$U$20/13/2)</f>
        <v xml:space="preserve"> </v>
      </c>
      <c r="AY151" s="277" t="str">
        <f>IF(SUM(I151:T151)&lt;90," ",CQ151*AH151*stab.data!$U$11/13)</f>
        <v xml:space="preserve"> </v>
      </c>
      <c r="AZ151" s="277" t="str">
        <f t="shared" si="348"/>
        <v xml:space="preserve"> </v>
      </c>
      <c r="BA151" s="279" t="str">
        <f t="shared" si="349"/>
        <v xml:space="preserve"> </v>
      </c>
      <c r="BB151" s="280" t="str">
        <f>IF(SUM(I151:T151)&lt;90," ",EXP('eq. coef.'!$C$104+'eq. coef.'!$C$105*'Amp-TB2 calc'!AJ151+'eq. coef.'!$C$106*'Amp-TB2 calc'!AK151+'eq. coef.'!$C$107*'Amp-TB2 calc'!AL151+'eq. coef.'!$C$108*'Amp-TB2 calc'!AN151+'eq. coef.'!$C$109*'Amp-TB2 calc'!AP151+'eq. coef.'!$C$110*'Amp-TB2 calc'!AQ151+'eq. coef.'!$C$111*'Amp-TB2 calc'!AR151+'eq. coef.'!$C$112*'Amp-TB2 calc'!AS151))</f>
        <v xml:space="preserve"> </v>
      </c>
      <c r="BC151" s="281" t="str">
        <f>IF(SUM(I151:T151)&lt;90," ",EXP('eq. coef.'!$C$176+'eq. coef.'!$C$177*'Amp-TB2 calc'!AJ151+'eq. coef.'!$C$178*'Amp-TB2 calc'!AK151+'eq. coef.'!$C$179*'Amp-TB2 calc'!AL151+'eq. coef.'!$C$180*'Amp-TB2 calc'!AN151+'eq. coef.'!$C$181*'Amp-TB2 calc'!AP151+'eq. coef.'!$C$182*'Amp-TB2 calc'!AQ151+'eq. coef.'!$C$183*'Amp-TB2 calc'!AR151+'eq. coef.'!$C$184*'Amp-TB2 calc'!AS151))</f>
        <v xml:space="preserve"> </v>
      </c>
      <c r="BD151" s="281" t="str">
        <f>IF(SUM(I151:T151)&lt;90," ",('eq. coef.'!$C$234+'eq. coef.'!$C$235*'Amp-TB2 calc'!AJ151+'eq. coef.'!$C$236*'Amp-TB2 calc'!AK151+'eq. coef.'!$C$237*'Amp-TB2 calc'!AL151+'eq. coef.'!$C$238*'Amp-TB2 calc'!AN151+'eq. coef.'!$C$239*'Amp-TB2 calc'!AP151+'eq. coef.'!$C$240*'Amp-TB2 calc'!AQ151+'eq. coef.'!$C$241*'Amp-TB2 calc'!AR151+'eq. coef.'!$C$242*'Amp-TB2 calc'!AS151))</f>
        <v xml:space="preserve"> </v>
      </c>
      <c r="BE151" s="281" t="str">
        <f>IF(SUM(I151:T151)&lt;90," ",('eq. coef.'!$C$270+'eq. coef.'!$C$271*'Amp-TB2 calc'!AJ151+'eq. coef.'!$C$272*'Amp-TB2 calc'!AK151+'eq. coef.'!$C$273*'Amp-TB2 calc'!AL151+'eq. coef.'!$C$274*'Amp-TB2 calc'!AN151+'eq. coef.'!$C$275*'Amp-TB2 calc'!AP151+'eq. coef.'!$C$276*'Amp-TB2 calc'!AQ151+'eq. coef.'!$C$277*'Amp-TB2 calc'!AR151+'eq. coef.'!$C$278*'Amp-TB2 calc'!AS151))</f>
        <v xml:space="preserve"> </v>
      </c>
      <c r="BF151" s="281" t="str">
        <f>IF(SUM(I151:T151)&lt;90," ",EXP('eq. coef.'!$C$328+'eq. coef.'!$C$329*'Amp-TB2 calc'!AJ151+'eq. coef.'!$C$330*'Amp-TB2 calc'!AK151+'eq. coef.'!$C$331*'Amp-TB2 calc'!AL151+'eq. coef.'!$C$332*'Amp-TB2 calc'!AN151+'eq. coef.'!$C$333*'Amp-TB2 calc'!AP151+'eq. coef.'!$C$334*'Amp-TB2 calc'!AQ151+'eq. coef.'!$C$335*'Amp-TB2 calc'!AR151+'eq. coef.'!$C$336*'Amp-TB2 calc'!AS151))</f>
        <v xml:space="preserve"> </v>
      </c>
      <c r="BG151" s="282" t="str">
        <f t="shared" si="301"/>
        <v xml:space="preserve"> </v>
      </c>
      <c r="BH151" s="385" t="str">
        <f t="shared" si="328"/>
        <v xml:space="preserve"> </v>
      </c>
      <c r="BI151" s="385" t="str">
        <f t="shared" si="329"/>
        <v xml:space="preserve"> </v>
      </c>
      <c r="BJ151" s="281" t="str">
        <f t="shared" si="302"/>
        <v xml:space="preserve"> </v>
      </c>
      <c r="BK151" s="283" t="str">
        <f t="shared" si="350"/>
        <v xml:space="preserve"> </v>
      </c>
      <c r="BL151" s="281" t="str">
        <f t="shared" si="351"/>
        <v xml:space="preserve"> </v>
      </c>
      <c r="BM151" s="284" t="str">
        <f t="shared" si="303"/>
        <v xml:space="preserve"> </v>
      </c>
      <c r="BN151" s="285" t="str">
        <f>IF(SUM(I151:T151)&lt;90," ",'eq. coef.'!$C$360+'eq. coef.'!$C$361*'Amp-TB2 calc'!AJ151+'eq. coef.'!$C$362*'Amp-TB2 calc'!AK151+'eq. coef.'!$C$363*'Amp-TB2 calc'!AL151+'eq. coef.'!$C$364*'Amp-TB2 calc'!AN151+'eq. coef.'!$C$365*'Amp-TB2 calc'!AP151+'eq. coef.'!$C$366*'Amp-TB2 calc'!AQ151+'eq. coef.'!$C$367*'Amp-TB2 calc'!AR151+'eq. coef.'!$C$368*'Amp-TB2 calc'!AS151+'eq. coef.'!$C$369*LN(BQ151))</f>
        <v xml:space="preserve"> </v>
      </c>
      <c r="BO151" s="286" t="str">
        <f t="shared" si="352"/>
        <v xml:space="preserve"> </v>
      </c>
      <c r="BP151" s="333" t="str">
        <f t="shared" si="304"/>
        <v xml:space="preserve"> </v>
      </c>
      <c r="BQ151" s="287" t="str">
        <f t="shared" si="353"/>
        <v xml:space="preserve"> </v>
      </c>
      <c r="BR151" s="281" t="str">
        <f t="shared" si="305"/>
        <v xml:space="preserve"> </v>
      </c>
      <c r="BS151" s="283"/>
      <c r="BT151" s="283">
        <f t="shared" si="354"/>
        <v>0</v>
      </c>
      <c r="BU151" s="283">
        <f t="shared" si="355"/>
        <v>0</v>
      </c>
      <c r="BV151" s="281" t="str">
        <f t="shared" si="306"/>
        <v xml:space="preserve"> </v>
      </c>
      <c r="BW151" s="288"/>
      <c r="BX151" s="289" t="str">
        <f>IF(SUM(I151:T151)&lt;90," ",'eq. coef.'!$B$1128*'Amp-TB2 calc'!CH151+'eq. coef.'!$B$1129*'Amp-TB2 calc'!CL151+'eq. coef.'!$B$1130*'Amp-TB2 calc'!CM151+'eq. coef.'!$B$1131*'Amp-TB2 calc'!CO151+'eq. coef.'!$B$1132*'Amp-TB2 calc'!CP151+'eq. coef.'!$B$1133*'Amp-TB2 calc'!CQ151+'eq. coef.'!$B$1134*'Amp-TB2 calc'!CR151+'eq. coef.'!$B$1135*'Amp-TB2 calc'!CU151+'eq. coef.'!$B$1135*'Amp-TB2 calc'!CY151+'eq. coef.'!$B$1137*'Amp-TB2 calc'!CZ151)</f>
        <v xml:space="preserve"> </v>
      </c>
      <c r="BY151" s="290" t="str">
        <f t="shared" si="356"/>
        <v xml:space="preserve"> </v>
      </c>
      <c r="BZ151" s="291"/>
      <c r="CA151" s="290" t="str">
        <f t="shared" si="307"/>
        <v xml:space="preserve"> </v>
      </c>
      <c r="CB151" s="289" t="str">
        <f>IF(SUM(I151:T151)&lt;90," ",EXP('eq. coef.'!$C$396+'eq. coef.'!$C$397*'Amp-TB2 calc'!AJ151+'eq. coef.'!$C$398*'Amp-TB2 calc'!AK151+'eq. coef.'!$C$399*'Amp-TB2 calc'!AL151+'eq. coef.'!$C$400*'Amp-TB2 calc'!AN151+'eq. coef.'!$C$401*'Amp-TB2 calc'!AP151+'eq. coef.'!$C$402*'Amp-TB2 calc'!AQ151+'eq. coef.'!$C$403*'Amp-TB2 calc'!AR151+'eq. coef.'!$C$404*'Amp-TB2 calc'!AS151+'eq. coef.'!$C$405*LN('Amp-TB2 calc'!BQ151)))</f>
        <v xml:space="preserve"> </v>
      </c>
      <c r="CC151" s="283" t="str">
        <f t="shared" si="308"/>
        <v xml:space="preserve"> </v>
      </c>
      <c r="CD151" s="283"/>
      <c r="CE151" s="282" t="str">
        <f t="shared" si="309"/>
        <v xml:space="preserve"> </v>
      </c>
      <c r="CF151" s="282" t="str">
        <f t="shared" si="310"/>
        <v xml:space="preserve"> </v>
      </c>
      <c r="CG151" s="278" t="str">
        <f t="shared" si="357"/>
        <v xml:space="preserve"> </v>
      </c>
      <c r="CH151" s="278" t="str">
        <f t="shared" si="358"/>
        <v xml:space="preserve"> </v>
      </c>
      <c r="CI151" s="278" t="str">
        <f t="shared" si="311"/>
        <v xml:space="preserve"> </v>
      </c>
      <c r="CJ151" s="278" t="str">
        <f t="shared" si="312"/>
        <v xml:space="preserve"> </v>
      </c>
      <c r="CK151" s="278"/>
      <c r="CL151" s="278" t="str">
        <f t="shared" si="313"/>
        <v xml:space="preserve"> </v>
      </c>
      <c r="CM151" s="278" t="str">
        <f t="shared" si="314"/>
        <v xml:space="preserve"> </v>
      </c>
      <c r="CN151" s="278" t="str">
        <f t="shared" si="359"/>
        <v xml:space="preserve"> </v>
      </c>
      <c r="CO151" s="278" t="str">
        <f t="shared" si="315"/>
        <v xml:space="preserve"> </v>
      </c>
      <c r="CP151" s="278" t="str">
        <f t="shared" si="360"/>
        <v xml:space="preserve"> </v>
      </c>
      <c r="CQ151" s="278" t="str">
        <f t="shared" si="316"/>
        <v xml:space="preserve"> </v>
      </c>
      <c r="CR151" s="278" t="str">
        <f t="shared" si="361"/>
        <v xml:space="preserve"> </v>
      </c>
      <c r="CS151" s="278" t="str">
        <f t="shared" si="317"/>
        <v xml:space="preserve"> </v>
      </c>
      <c r="CT151" s="278"/>
      <c r="CU151" s="278" t="str">
        <f t="shared" si="362"/>
        <v xml:space="preserve"> </v>
      </c>
      <c r="CV151" s="278" t="str">
        <f t="shared" si="318"/>
        <v xml:space="preserve"> </v>
      </c>
      <c r="CW151" s="278" t="str">
        <f t="shared" si="319"/>
        <v xml:space="preserve"> </v>
      </c>
      <c r="CX151" s="278"/>
      <c r="CY151" s="278" t="str">
        <f t="shared" si="320"/>
        <v xml:space="preserve"> </v>
      </c>
      <c r="CZ151" s="278" t="str">
        <f t="shared" si="363"/>
        <v xml:space="preserve"> </v>
      </c>
      <c r="DA151" s="278" t="str">
        <f t="shared" si="321"/>
        <v xml:space="preserve"> </v>
      </c>
      <c r="DB151" s="278"/>
      <c r="DC151" s="278" t="str">
        <f t="shared" si="322"/>
        <v xml:space="preserve"> </v>
      </c>
      <c r="DD151" s="278" t="str">
        <f t="shared" si="364"/>
        <v xml:space="preserve"> </v>
      </c>
      <c r="DE151" s="278" t="str">
        <f t="shared" si="365"/>
        <v xml:space="preserve"> </v>
      </c>
      <c r="DF151" s="278" t="str">
        <f t="shared" si="323"/>
        <v xml:space="preserve"> </v>
      </c>
      <c r="DG151" s="283" t="str">
        <f t="shared" si="330"/>
        <v xml:space="preserve"> </v>
      </c>
      <c r="DH151" s="283"/>
      <c r="DI151" s="277" t="str">
        <f t="shared" si="324"/>
        <v xml:space="preserve"> </v>
      </c>
      <c r="DJ151" s="277" t="str">
        <f t="shared" si="325"/>
        <v xml:space="preserve"> </v>
      </c>
      <c r="DK151" s="277" t="str">
        <f t="shared" si="326"/>
        <v xml:space="preserve"> </v>
      </c>
      <c r="DL151" s="278" t="str">
        <f t="shared" si="327"/>
        <v xml:space="preserve"> </v>
      </c>
    </row>
    <row r="152" spans="21:116" x14ac:dyDescent="0.25">
      <c r="U152" s="276" t="str">
        <f t="shared" si="331"/>
        <v xml:space="preserve"> </v>
      </c>
      <c r="V152" s="277" t="str">
        <f>IF(SUM(I152:T152)&lt;90," ",I152/stab.data!$U$7)</f>
        <v xml:space="preserve"> </v>
      </c>
      <c r="W152" s="277" t="str">
        <f>IF(SUM(I152:T152)&lt;90," ",J152/stab.data!$U$8)</f>
        <v xml:space="preserve"> </v>
      </c>
      <c r="X152" s="277" t="str">
        <f>IF(SUM(I152:T152)&lt;90," ",K152*2/stab.data!$U$9)</f>
        <v xml:space="preserve"> </v>
      </c>
      <c r="Y152" s="277" t="str">
        <f>IF(SUM(I152:T152)&lt;90," ",L152*2/stab.data!$U$10)</f>
        <v xml:space="preserve"> </v>
      </c>
      <c r="Z152" s="277" t="str">
        <f>IF(SUM(I152:T152)&lt;90," ",M152/stab.data!$U$11)</f>
        <v xml:space="preserve"> </v>
      </c>
      <c r="AA152" s="277" t="str">
        <f>IF(SUM(I152:T152)&lt;90," ",N152/stab.data!$U$12)</f>
        <v xml:space="preserve"> </v>
      </c>
      <c r="AB152" s="277" t="str">
        <f>IF(SUM(I152:T152)&lt;90," ",O152/stab.data!$U$13)</f>
        <v xml:space="preserve"> </v>
      </c>
      <c r="AC152" s="277" t="str">
        <f>IF(SUM(I152:T152)&lt;90," ",P152/stab.data!$U$14)</f>
        <v xml:space="preserve"> </v>
      </c>
      <c r="AD152" s="277" t="str">
        <f>IF(SUM(I152:T152)&lt;90," ",Q152*2/stab.data!$U$15)</f>
        <v xml:space="preserve"> </v>
      </c>
      <c r="AE152" s="277" t="str">
        <f>IF(SUM(I152:T152)&lt;90," ",R152*2/stab.data!$U$16)</f>
        <v xml:space="preserve"> </v>
      </c>
      <c r="AF152" s="277" t="str">
        <f>IF(SUM(I152:T152)&lt;90," ",S152/stab.data!$U$17)</f>
        <v xml:space="preserve"> </v>
      </c>
      <c r="AG152" s="277" t="str">
        <f>IF(SUM(I152:T152)&lt;90," ",T152/stab.data!$U$18)</f>
        <v xml:space="preserve"> </v>
      </c>
      <c r="AH152" s="277" t="str">
        <f t="shared" si="332"/>
        <v xml:space="preserve"> </v>
      </c>
      <c r="AI152" s="277" t="str">
        <f t="shared" si="333"/>
        <v xml:space="preserve"> </v>
      </c>
      <c r="AJ152" s="278" t="str">
        <f t="shared" si="334"/>
        <v xml:space="preserve"> </v>
      </c>
      <c r="AK152" s="278" t="str">
        <f t="shared" si="335"/>
        <v xml:space="preserve"> </v>
      </c>
      <c r="AL152" s="278" t="str">
        <f t="shared" si="336"/>
        <v xml:space="preserve"> </v>
      </c>
      <c r="AM152" s="278" t="str">
        <f t="shared" si="337"/>
        <v xml:space="preserve"> </v>
      </c>
      <c r="AN152" s="278" t="str">
        <f t="shared" si="338"/>
        <v xml:space="preserve"> </v>
      </c>
      <c r="AO152" s="278" t="str">
        <f t="shared" si="339"/>
        <v xml:space="preserve"> </v>
      </c>
      <c r="AP152" s="278" t="str">
        <f t="shared" si="340"/>
        <v xml:space="preserve"> </v>
      </c>
      <c r="AQ152" s="278" t="str">
        <f t="shared" si="341"/>
        <v xml:space="preserve"> </v>
      </c>
      <c r="AR152" s="278" t="str">
        <f t="shared" si="342"/>
        <v xml:space="preserve"> </v>
      </c>
      <c r="AS152" s="278" t="str">
        <f t="shared" si="343"/>
        <v xml:space="preserve"> </v>
      </c>
      <c r="AT152" s="278" t="str">
        <f t="shared" si="344"/>
        <v xml:space="preserve"> </v>
      </c>
      <c r="AU152" s="278" t="str">
        <f t="shared" si="345"/>
        <v xml:space="preserve"> </v>
      </c>
      <c r="AV152" s="277" t="str">
        <f t="shared" si="346"/>
        <v xml:space="preserve"> </v>
      </c>
      <c r="AW152" s="277" t="str">
        <f t="shared" si="347"/>
        <v xml:space="preserve"> </v>
      </c>
      <c r="AX152" s="277" t="str">
        <f>IF(SUM(I152:T152)&lt;90," ",CO152*AH152*stab.data!$U$20/13/2)</f>
        <v xml:space="preserve"> </v>
      </c>
      <c r="AY152" s="277" t="str">
        <f>IF(SUM(I152:T152)&lt;90," ",CQ152*AH152*stab.data!$U$11/13)</f>
        <v xml:space="preserve"> </v>
      </c>
      <c r="AZ152" s="277" t="str">
        <f t="shared" si="348"/>
        <v xml:space="preserve"> </v>
      </c>
      <c r="BA152" s="279" t="str">
        <f t="shared" si="349"/>
        <v xml:space="preserve"> </v>
      </c>
      <c r="BB152" s="280" t="str">
        <f>IF(SUM(I152:T152)&lt;90," ",EXP('eq. coef.'!$C$104+'eq. coef.'!$C$105*'Amp-TB2 calc'!AJ152+'eq. coef.'!$C$106*'Amp-TB2 calc'!AK152+'eq. coef.'!$C$107*'Amp-TB2 calc'!AL152+'eq. coef.'!$C$108*'Amp-TB2 calc'!AN152+'eq. coef.'!$C$109*'Amp-TB2 calc'!AP152+'eq. coef.'!$C$110*'Amp-TB2 calc'!AQ152+'eq. coef.'!$C$111*'Amp-TB2 calc'!AR152+'eq. coef.'!$C$112*'Amp-TB2 calc'!AS152))</f>
        <v xml:space="preserve"> </v>
      </c>
      <c r="BC152" s="281" t="str">
        <f>IF(SUM(I152:T152)&lt;90," ",EXP('eq. coef.'!$C$176+'eq. coef.'!$C$177*'Amp-TB2 calc'!AJ152+'eq. coef.'!$C$178*'Amp-TB2 calc'!AK152+'eq. coef.'!$C$179*'Amp-TB2 calc'!AL152+'eq. coef.'!$C$180*'Amp-TB2 calc'!AN152+'eq. coef.'!$C$181*'Amp-TB2 calc'!AP152+'eq. coef.'!$C$182*'Amp-TB2 calc'!AQ152+'eq. coef.'!$C$183*'Amp-TB2 calc'!AR152+'eq. coef.'!$C$184*'Amp-TB2 calc'!AS152))</f>
        <v xml:space="preserve"> </v>
      </c>
      <c r="BD152" s="281" t="str">
        <f>IF(SUM(I152:T152)&lt;90," ",('eq. coef.'!$C$234+'eq. coef.'!$C$235*'Amp-TB2 calc'!AJ152+'eq. coef.'!$C$236*'Amp-TB2 calc'!AK152+'eq. coef.'!$C$237*'Amp-TB2 calc'!AL152+'eq. coef.'!$C$238*'Amp-TB2 calc'!AN152+'eq. coef.'!$C$239*'Amp-TB2 calc'!AP152+'eq. coef.'!$C$240*'Amp-TB2 calc'!AQ152+'eq. coef.'!$C$241*'Amp-TB2 calc'!AR152+'eq. coef.'!$C$242*'Amp-TB2 calc'!AS152))</f>
        <v xml:space="preserve"> </v>
      </c>
      <c r="BE152" s="281" t="str">
        <f>IF(SUM(I152:T152)&lt;90," ",('eq. coef.'!$C$270+'eq. coef.'!$C$271*'Amp-TB2 calc'!AJ152+'eq. coef.'!$C$272*'Amp-TB2 calc'!AK152+'eq. coef.'!$C$273*'Amp-TB2 calc'!AL152+'eq. coef.'!$C$274*'Amp-TB2 calc'!AN152+'eq. coef.'!$C$275*'Amp-TB2 calc'!AP152+'eq. coef.'!$C$276*'Amp-TB2 calc'!AQ152+'eq. coef.'!$C$277*'Amp-TB2 calc'!AR152+'eq. coef.'!$C$278*'Amp-TB2 calc'!AS152))</f>
        <v xml:space="preserve"> </v>
      </c>
      <c r="BF152" s="281" t="str">
        <f>IF(SUM(I152:T152)&lt;90," ",EXP('eq. coef.'!$C$328+'eq. coef.'!$C$329*'Amp-TB2 calc'!AJ152+'eq. coef.'!$C$330*'Amp-TB2 calc'!AK152+'eq. coef.'!$C$331*'Amp-TB2 calc'!AL152+'eq. coef.'!$C$332*'Amp-TB2 calc'!AN152+'eq. coef.'!$C$333*'Amp-TB2 calc'!AP152+'eq. coef.'!$C$334*'Amp-TB2 calc'!AQ152+'eq. coef.'!$C$335*'Amp-TB2 calc'!AR152+'eq. coef.'!$C$336*'Amp-TB2 calc'!AS152))</f>
        <v xml:space="preserve"> </v>
      </c>
      <c r="BG152" s="282" t="str">
        <f t="shared" si="301"/>
        <v xml:space="preserve"> </v>
      </c>
      <c r="BH152" s="385" t="str">
        <f t="shared" si="328"/>
        <v xml:space="preserve"> </v>
      </c>
      <c r="BI152" s="385" t="str">
        <f t="shared" si="329"/>
        <v xml:space="preserve"> </v>
      </c>
      <c r="BJ152" s="281" t="str">
        <f t="shared" si="302"/>
        <v xml:space="preserve"> </v>
      </c>
      <c r="BK152" s="283" t="str">
        <f t="shared" si="350"/>
        <v xml:space="preserve"> </v>
      </c>
      <c r="BL152" s="281" t="str">
        <f t="shared" si="351"/>
        <v xml:space="preserve"> </v>
      </c>
      <c r="BM152" s="284" t="str">
        <f t="shared" si="303"/>
        <v xml:space="preserve"> </v>
      </c>
      <c r="BN152" s="285" t="str">
        <f>IF(SUM(I152:T152)&lt;90," ",'eq. coef.'!$C$360+'eq. coef.'!$C$361*'Amp-TB2 calc'!AJ152+'eq. coef.'!$C$362*'Amp-TB2 calc'!AK152+'eq. coef.'!$C$363*'Amp-TB2 calc'!AL152+'eq. coef.'!$C$364*'Amp-TB2 calc'!AN152+'eq. coef.'!$C$365*'Amp-TB2 calc'!AP152+'eq. coef.'!$C$366*'Amp-TB2 calc'!AQ152+'eq. coef.'!$C$367*'Amp-TB2 calc'!AR152+'eq. coef.'!$C$368*'Amp-TB2 calc'!AS152+'eq. coef.'!$C$369*LN(BQ152))</f>
        <v xml:space="preserve"> </v>
      </c>
      <c r="BO152" s="286" t="str">
        <f t="shared" si="352"/>
        <v xml:space="preserve"> </v>
      </c>
      <c r="BP152" s="333" t="str">
        <f t="shared" si="304"/>
        <v xml:space="preserve"> </v>
      </c>
      <c r="BQ152" s="287" t="str">
        <f t="shared" si="353"/>
        <v xml:space="preserve"> </v>
      </c>
      <c r="BR152" s="281" t="str">
        <f t="shared" si="305"/>
        <v xml:space="preserve"> </v>
      </c>
      <c r="BS152" s="283"/>
      <c r="BT152" s="283">
        <f t="shared" si="354"/>
        <v>0</v>
      </c>
      <c r="BU152" s="283">
        <f t="shared" si="355"/>
        <v>0</v>
      </c>
      <c r="BV152" s="281" t="str">
        <f t="shared" si="306"/>
        <v xml:space="preserve"> </v>
      </c>
      <c r="BW152" s="288"/>
      <c r="BX152" s="289" t="str">
        <f>IF(SUM(I152:T152)&lt;90," ",'eq. coef.'!$B$1128*'Amp-TB2 calc'!CH152+'eq. coef.'!$B$1129*'Amp-TB2 calc'!CL152+'eq. coef.'!$B$1130*'Amp-TB2 calc'!CM152+'eq. coef.'!$B$1131*'Amp-TB2 calc'!CO152+'eq. coef.'!$B$1132*'Amp-TB2 calc'!CP152+'eq. coef.'!$B$1133*'Amp-TB2 calc'!CQ152+'eq. coef.'!$B$1134*'Amp-TB2 calc'!CR152+'eq. coef.'!$B$1135*'Amp-TB2 calc'!CU152+'eq. coef.'!$B$1135*'Amp-TB2 calc'!CY152+'eq. coef.'!$B$1137*'Amp-TB2 calc'!CZ152)</f>
        <v xml:space="preserve"> </v>
      </c>
      <c r="BY152" s="290" t="str">
        <f t="shared" si="356"/>
        <v xml:space="preserve"> </v>
      </c>
      <c r="BZ152" s="291"/>
      <c r="CA152" s="290" t="str">
        <f t="shared" si="307"/>
        <v xml:space="preserve"> </v>
      </c>
      <c r="CB152" s="289" t="str">
        <f>IF(SUM(I152:T152)&lt;90," ",EXP('eq. coef.'!$C$396+'eq. coef.'!$C$397*'Amp-TB2 calc'!AJ152+'eq. coef.'!$C$398*'Amp-TB2 calc'!AK152+'eq. coef.'!$C$399*'Amp-TB2 calc'!AL152+'eq. coef.'!$C$400*'Amp-TB2 calc'!AN152+'eq. coef.'!$C$401*'Amp-TB2 calc'!AP152+'eq. coef.'!$C$402*'Amp-TB2 calc'!AQ152+'eq. coef.'!$C$403*'Amp-TB2 calc'!AR152+'eq. coef.'!$C$404*'Amp-TB2 calc'!AS152+'eq. coef.'!$C$405*LN('Amp-TB2 calc'!BQ152)))</f>
        <v xml:space="preserve"> </v>
      </c>
      <c r="CC152" s="283" t="str">
        <f t="shared" si="308"/>
        <v xml:space="preserve"> </v>
      </c>
      <c r="CD152" s="283"/>
      <c r="CE152" s="282" t="str">
        <f t="shared" si="309"/>
        <v xml:space="preserve"> </v>
      </c>
      <c r="CF152" s="282" t="str">
        <f t="shared" si="310"/>
        <v xml:space="preserve"> </v>
      </c>
      <c r="CG152" s="278" t="str">
        <f t="shared" si="357"/>
        <v xml:space="preserve"> </v>
      </c>
      <c r="CH152" s="278" t="str">
        <f t="shared" si="358"/>
        <v xml:space="preserve"> </v>
      </c>
      <c r="CI152" s="278" t="str">
        <f t="shared" si="311"/>
        <v xml:space="preserve"> </v>
      </c>
      <c r="CJ152" s="278" t="str">
        <f t="shared" si="312"/>
        <v xml:space="preserve"> </v>
      </c>
      <c r="CK152" s="278"/>
      <c r="CL152" s="278" t="str">
        <f t="shared" si="313"/>
        <v xml:space="preserve"> </v>
      </c>
      <c r="CM152" s="278" t="str">
        <f t="shared" si="314"/>
        <v xml:space="preserve"> </v>
      </c>
      <c r="CN152" s="278" t="str">
        <f t="shared" si="359"/>
        <v xml:space="preserve"> </v>
      </c>
      <c r="CO152" s="278" t="str">
        <f t="shared" si="315"/>
        <v xml:space="preserve"> </v>
      </c>
      <c r="CP152" s="278" t="str">
        <f t="shared" si="360"/>
        <v xml:space="preserve"> </v>
      </c>
      <c r="CQ152" s="278" t="str">
        <f t="shared" si="316"/>
        <v xml:space="preserve"> </v>
      </c>
      <c r="CR152" s="278" t="str">
        <f t="shared" si="361"/>
        <v xml:space="preserve"> </v>
      </c>
      <c r="CS152" s="278" t="str">
        <f t="shared" si="317"/>
        <v xml:space="preserve"> </v>
      </c>
      <c r="CT152" s="278"/>
      <c r="CU152" s="278" t="str">
        <f t="shared" si="362"/>
        <v xml:space="preserve"> </v>
      </c>
      <c r="CV152" s="278" t="str">
        <f t="shared" si="318"/>
        <v xml:space="preserve"> </v>
      </c>
      <c r="CW152" s="278" t="str">
        <f t="shared" si="319"/>
        <v xml:space="preserve"> </v>
      </c>
      <c r="CX152" s="278"/>
      <c r="CY152" s="278" t="str">
        <f t="shared" si="320"/>
        <v xml:space="preserve"> </v>
      </c>
      <c r="CZ152" s="278" t="str">
        <f t="shared" si="363"/>
        <v xml:space="preserve"> </v>
      </c>
      <c r="DA152" s="278" t="str">
        <f t="shared" si="321"/>
        <v xml:space="preserve"> </v>
      </c>
      <c r="DB152" s="278"/>
      <c r="DC152" s="278" t="str">
        <f t="shared" si="322"/>
        <v xml:space="preserve"> </v>
      </c>
      <c r="DD152" s="278" t="str">
        <f t="shared" si="364"/>
        <v xml:space="preserve"> </v>
      </c>
      <c r="DE152" s="278" t="str">
        <f t="shared" si="365"/>
        <v xml:space="preserve"> </v>
      </c>
      <c r="DF152" s="278" t="str">
        <f t="shared" si="323"/>
        <v xml:space="preserve"> </v>
      </c>
      <c r="DG152" s="283" t="str">
        <f t="shared" si="330"/>
        <v xml:space="preserve"> </v>
      </c>
      <c r="DH152" s="283"/>
      <c r="DI152" s="277" t="str">
        <f t="shared" si="324"/>
        <v xml:space="preserve"> </v>
      </c>
      <c r="DJ152" s="277" t="str">
        <f t="shared" si="325"/>
        <v xml:space="preserve"> </v>
      </c>
      <c r="DK152" s="277" t="str">
        <f t="shared" si="326"/>
        <v xml:space="preserve"> </v>
      </c>
      <c r="DL152" s="278" t="str">
        <f t="shared" si="327"/>
        <v xml:space="preserve"> </v>
      </c>
    </row>
    <row r="153" spans="21:116" x14ac:dyDescent="0.25">
      <c r="U153" s="276" t="str">
        <f t="shared" si="331"/>
        <v xml:space="preserve"> </v>
      </c>
      <c r="V153" s="277" t="str">
        <f>IF(SUM(I153:T153)&lt;90," ",I153/stab.data!$U$7)</f>
        <v xml:space="preserve"> </v>
      </c>
      <c r="W153" s="277" t="str">
        <f>IF(SUM(I153:T153)&lt;90," ",J153/stab.data!$U$8)</f>
        <v xml:space="preserve"> </v>
      </c>
      <c r="X153" s="277" t="str">
        <f>IF(SUM(I153:T153)&lt;90," ",K153*2/stab.data!$U$9)</f>
        <v xml:space="preserve"> </v>
      </c>
      <c r="Y153" s="277" t="str">
        <f>IF(SUM(I153:T153)&lt;90," ",L153*2/stab.data!$U$10)</f>
        <v xml:space="preserve"> </v>
      </c>
      <c r="Z153" s="277" t="str">
        <f>IF(SUM(I153:T153)&lt;90," ",M153/stab.data!$U$11)</f>
        <v xml:space="preserve"> </v>
      </c>
      <c r="AA153" s="277" t="str">
        <f>IF(SUM(I153:T153)&lt;90," ",N153/stab.data!$U$12)</f>
        <v xml:space="preserve"> </v>
      </c>
      <c r="AB153" s="277" t="str">
        <f>IF(SUM(I153:T153)&lt;90," ",O153/stab.data!$U$13)</f>
        <v xml:space="preserve"> </v>
      </c>
      <c r="AC153" s="277" t="str">
        <f>IF(SUM(I153:T153)&lt;90," ",P153/stab.data!$U$14)</f>
        <v xml:space="preserve"> </v>
      </c>
      <c r="AD153" s="277" t="str">
        <f>IF(SUM(I153:T153)&lt;90," ",Q153*2/stab.data!$U$15)</f>
        <v xml:space="preserve"> </v>
      </c>
      <c r="AE153" s="277" t="str">
        <f>IF(SUM(I153:T153)&lt;90," ",R153*2/stab.data!$U$16)</f>
        <v xml:space="preserve"> </v>
      </c>
      <c r="AF153" s="277" t="str">
        <f>IF(SUM(I153:T153)&lt;90," ",S153/stab.data!$U$17)</f>
        <v xml:space="preserve"> </v>
      </c>
      <c r="AG153" s="277" t="str">
        <f>IF(SUM(I153:T153)&lt;90," ",T153/stab.data!$U$18)</f>
        <v xml:space="preserve"> </v>
      </c>
      <c r="AH153" s="277" t="str">
        <f t="shared" si="332"/>
        <v xml:space="preserve"> </v>
      </c>
      <c r="AI153" s="277" t="str">
        <f t="shared" si="333"/>
        <v xml:space="preserve"> </v>
      </c>
      <c r="AJ153" s="278" t="str">
        <f t="shared" si="334"/>
        <v xml:space="preserve"> </v>
      </c>
      <c r="AK153" s="278" t="str">
        <f t="shared" si="335"/>
        <v xml:space="preserve"> </v>
      </c>
      <c r="AL153" s="278" t="str">
        <f t="shared" si="336"/>
        <v xml:space="preserve"> </v>
      </c>
      <c r="AM153" s="278" t="str">
        <f t="shared" si="337"/>
        <v xml:space="preserve"> </v>
      </c>
      <c r="AN153" s="278" t="str">
        <f t="shared" si="338"/>
        <v xml:space="preserve"> </v>
      </c>
      <c r="AO153" s="278" t="str">
        <f t="shared" si="339"/>
        <v xml:space="preserve"> </v>
      </c>
      <c r="AP153" s="278" t="str">
        <f t="shared" si="340"/>
        <v xml:space="preserve"> </v>
      </c>
      <c r="AQ153" s="278" t="str">
        <f t="shared" si="341"/>
        <v xml:space="preserve"> </v>
      </c>
      <c r="AR153" s="278" t="str">
        <f t="shared" si="342"/>
        <v xml:space="preserve"> </v>
      </c>
      <c r="AS153" s="278" t="str">
        <f t="shared" si="343"/>
        <v xml:space="preserve"> </v>
      </c>
      <c r="AT153" s="278" t="str">
        <f t="shared" si="344"/>
        <v xml:space="preserve"> </v>
      </c>
      <c r="AU153" s="278" t="str">
        <f t="shared" si="345"/>
        <v xml:space="preserve"> </v>
      </c>
      <c r="AV153" s="277" t="str">
        <f t="shared" si="346"/>
        <v xml:space="preserve"> </v>
      </c>
      <c r="AW153" s="277" t="str">
        <f t="shared" si="347"/>
        <v xml:space="preserve"> </v>
      </c>
      <c r="AX153" s="277" t="str">
        <f>IF(SUM(I153:T153)&lt;90," ",CO153*AH153*stab.data!$U$20/13/2)</f>
        <v xml:space="preserve"> </v>
      </c>
      <c r="AY153" s="277" t="str">
        <f>IF(SUM(I153:T153)&lt;90," ",CQ153*AH153*stab.data!$U$11/13)</f>
        <v xml:space="preserve"> </v>
      </c>
      <c r="AZ153" s="277" t="str">
        <f t="shared" si="348"/>
        <v xml:space="preserve"> </v>
      </c>
      <c r="BA153" s="279" t="str">
        <f t="shared" si="349"/>
        <v xml:space="preserve"> </v>
      </c>
      <c r="BB153" s="280" t="str">
        <f>IF(SUM(I153:T153)&lt;90," ",EXP('eq. coef.'!$C$104+'eq. coef.'!$C$105*'Amp-TB2 calc'!AJ153+'eq. coef.'!$C$106*'Amp-TB2 calc'!AK153+'eq. coef.'!$C$107*'Amp-TB2 calc'!AL153+'eq. coef.'!$C$108*'Amp-TB2 calc'!AN153+'eq. coef.'!$C$109*'Amp-TB2 calc'!AP153+'eq. coef.'!$C$110*'Amp-TB2 calc'!AQ153+'eq. coef.'!$C$111*'Amp-TB2 calc'!AR153+'eq. coef.'!$C$112*'Amp-TB2 calc'!AS153))</f>
        <v xml:space="preserve"> </v>
      </c>
      <c r="BC153" s="281" t="str">
        <f>IF(SUM(I153:T153)&lt;90," ",EXP('eq. coef.'!$C$176+'eq. coef.'!$C$177*'Amp-TB2 calc'!AJ153+'eq. coef.'!$C$178*'Amp-TB2 calc'!AK153+'eq. coef.'!$C$179*'Amp-TB2 calc'!AL153+'eq. coef.'!$C$180*'Amp-TB2 calc'!AN153+'eq. coef.'!$C$181*'Amp-TB2 calc'!AP153+'eq. coef.'!$C$182*'Amp-TB2 calc'!AQ153+'eq. coef.'!$C$183*'Amp-TB2 calc'!AR153+'eq. coef.'!$C$184*'Amp-TB2 calc'!AS153))</f>
        <v xml:space="preserve"> </v>
      </c>
      <c r="BD153" s="281" t="str">
        <f>IF(SUM(I153:T153)&lt;90," ",('eq. coef.'!$C$234+'eq. coef.'!$C$235*'Amp-TB2 calc'!AJ153+'eq. coef.'!$C$236*'Amp-TB2 calc'!AK153+'eq. coef.'!$C$237*'Amp-TB2 calc'!AL153+'eq. coef.'!$C$238*'Amp-TB2 calc'!AN153+'eq. coef.'!$C$239*'Amp-TB2 calc'!AP153+'eq. coef.'!$C$240*'Amp-TB2 calc'!AQ153+'eq. coef.'!$C$241*'Amp-TB2 calc'!AR153+'eq. coef.'!$C$242*'Amp-TB2 calc'!AS153))</f>
        <v xml:space="preserve"> </v>
      </c>
      <c r="BE153" s="281" t="str">
        <f>IF(SUM(I153:T153)&lt;90," ",('eq. coef.'!$C$270+'eq. coef.'!$C$271*'Amp-TB2 calc'!AJ153+'eq. coef.'!$C$272*'Amp-TB2 calc'!AK153+'eq. coef.'!$C$273*'Amp-TB2 calc'!AL153+'eq. coef.'!$C$274*'Amp-TB2 calc'!AN153+'eq. coef.'!$C$275*'Amp-TB2 calc'!AP153+'eq. coef.'!$C$276*'Amp-TB2 calc'!AQ153+'eq. coef.'!$C$277*'Amp-TB2 calc'!AR153+'eq. coef.'!$C$278*'Amp-TB2 calc'!AS153))</f>
        <v xml:space="preserve"> </v>
      </c>
      <c r="BF153" s="281" t="str">
        <f>IF(SUM(I153:T153)&lt;90," ",EXP('eq. coef.'!$C$328+'eq. coef.'!$C$329*'Amp-TB2 calc'!AJ153+'eq. coef.'!$C$330*'Amp-TB2 calc'!AK153+'eq. coef.'!$C$331*'Amp-TB2 calc'!AL153+'eq. coef.'!$C$332*'Amp-TB2 calc'!AN153+'eq. coef.'!$C$333*'Amp-TB2 calc'!AP153+'eq. coef.'!$C$334*'Amp-TB2 calc'!AQ153+'eq. coef.'!$C$335*'Amp-TB2 calc'!AR153+'eq. coef.'!$C$336*'Amp-TB2 calc'!AS153))</f>
        <v xml:space="preserve"> </v>
      </c>
      <c r="BG153" s="282" t="str">
        <f t="shared" si="301"/>
        <v xml:space="preserve"> </v>
      </c>
      <c r="BH153" s="385" t="str">
        <f t="shared" si="328"/>
        <v xml:space="preserve"> </v>
      </c>
      <c r="BI153" s="385" t="str">
        <f t="shared" si="329"/>
        <v xml:space="preserve"> </v>
      </c>
      <c r="BJ153" s="281" t="str">
        <f t="shared" si="302"/>
        <v xml:space="preserve"> </v>
      </c>
      <c r="BK153" s="283" t="str">
        <f t="shared" si="350"/>
        <v xml:space="preserve"> </v>
      </c>
      <c r="BL153" s="281" t="str">
        <f t="shared" si="351"/>
        <v xml:space="preserve"> </v>
      </c>
      <c r="BM153" s="284" t="str">
        <f t="shared" si="303"/>
        <v xml:space="preserve"> </v>
      </c>
      <c r="BN153" s="285" t="str">
        <f>IF(SUM(I153:T153)&lt;90," ",'eq. coef.'!$C$360+'eq. coef.'!$C$361*'Amp-TB2 calc'!AJ153+'eq. coef.'!$C$362*'Amp-TB2 calc'!AK153+'eq. coef.'!$C$363*'Amp-TB2 calc'!AL153+'eq. coef.'!$C$364*'Amp-TB2 calc'!AN153+'eq. coef.'!$C$365*'Amp-TB2 calc'!AP153+'eq. coef.'!$C$366*'Amp-TB2 calc'!AQ153+'eq. coef.'!$C$367*'Amp-TB2 calc'!AR153+'eq. coef.'!$C$368*'Amp-TB2 calc'!AS153+'eq. coef.'!$C$369*LN(BQ153))</f>
        <v xml:space="preserve"> </v>
      </c>
      <c r="BO153" s="286" t="str">
        <f t="shared" si="352"/>
        <v xml:space="preserve"> </v>
      </c>
      <c r="BP153" s="333" t="str">
        <f t="shared" si="304"/>
        <v xml:space="preserve"> </v>
      </c>
      <c r="BQ153" s="287" t="str">
        <f t="shared" si="353"/>
        <v xml:space="preserve"> </v>
      </c>
      <c r="BR153" s="281" t="str">
        <f t="shared" si="305"/>
        <v xml:space="preserve"> </v>
      </c>
      <c r="BS153" s="283"/>
      <c r="BT153" s="283">
        <f t="shared" si="354"/>
        <v>0</v>
      </c>
      <c r="BU153" s="283">
        <f t="shared" si="355"/>
        <v>0</v>
      </c>
      <c r="BV153" s="281" t="str">
        <f t="shared" si="306"/>
        <v xml:space="preserve"> </v>
      </c>
      <c r="BW153" s="288"/>
      <c r="BX153" s="289" t="str">
        <f>IF(SUM(I153:T153)&lt;90," ",'eq. coef.'!$B$1128*'Amp-TB2 calc'!CH153+'eq. coef.'!$B$1129*'Amp-TB2 calc'!CL153+'eq. coef.'!$B$1130*'Amp-TB2 calc'!CM153+'eq. coef.'!$B$1131*'Amp-TB2 calc'!CO153+'eq. coef.'!$B$1132*'Amp-TB2 calc'!CP153+'eq. coef.'!$B$1133*'Amp-TB2 calc'!CQ153+'eq. coef.'!$B$1134*'Amp-TB2 calc'!CR153+'eq. coef.'!$B$1135*'Amp-TB2 calc'!CU153+'eq. coef.'!$B$1135*'Amp-TB2 calc'!CY153+'eq. coef.'!$B$1137*'Amp-TB2 calc'!CZ153)</f>
        <v xml:space="preserve"> </v>
      </c>
      <c r="BY153" s="290" t="str">
        <f t="shared" si="356"/>
        <v xml:space="preserve"> </v>
      </c>
      <c r="BZ153" s="291"/>
      <c r="CA153" s="290" t="str">
        <f t="shared" si="307"/>
        <v xml:space="preserve"> </v>
      </c>
      <c r="CB153" s="289" t="str">
        <f>IF(SUM(I153:T153)&lt;90," ",EXP('eq. coef.'!$C$396+'eq. coef.'!$C$397*'Amp-TB2 calc'!AJ153+'eq. coef.'!$C$398*'Amp-TB2 calc'!AK153+'eq. coef.'!$C$399*'Amp-TB2 calc'!AL153+'eq. coef.'!$C$400*'Amp-TB2 calc'!AN153+'eq. coef.'!$C$401*'Amp-TB2 calc'!AP153+'eq. coef.'!$C$402*'Amp-TB2 calc'!AQ153+'eq. coef.'!$C$403*'Amp-TB2 calc'!AR153+'eq. coef.'!$C$404*'Amp-TB2 calc'!AS153+'eq. coef.'!$C$405*LN('Amp-TB2 calc'!BQ153)))</f>
        <v xml:space="preserve"> </v>
      </c>
      <c r="CC153" s="283" t="str">
        <f t="shared" si="308"/>
        <v xml:space="preserve"> </v>
      </c>
      <c r="CD153" s="283"/>
      <c r="CE153" s="282" t="str">
        <f t="shared" si="309"/>
        <v xml:space="preserve"> </v>
      </c>
      <c r="CF153" s="282" t="str">
        <f t="shared" si="310"/>
        <v xml:space="preserve"> </v>
      </c>
      <c r="CG153" s="278" t="str">
        <f t="shared" si="357"/>
        <v xml:space="preserve"> </v>
      </c>
      <c r="CH153" s="278" t="str">
        <f t="shared" si="358"/>
        <v xml:space="preserve"> </v>
      </c>
      <c r="CI153" s="278" t="str">
        <f t="shared" si="311"/>
        <v xml:space="preserve"> </v>
      </c>
      <c r="CJ153" s="278" t="str">
        <f t="shared" si="312"/>
        <v xml:space="preserve"> </v>
      </c>
      <c r="CK153" s="278"/>
      <c r="CL153" s="278" t="str">
        <f t="shared" si="313"/>
        <v xml:space="preserve"> </v>
      </c>
      <c r="CM153" s="278" t="str">
        <f t="shared" si="314"/>
        <v xml:space="preserve"> </v>
      </c>
      <c r="CN153" s="278" t="str">
        <f t="shared" si="359"/>
        <v xml:space="preserve"> </v>
      </c>
      <c r="CO153" s="278" t="str">
        <f t="shared" si="315"/>
        <v xml:space="preserve"> </v>
      </c>
      <c r="CP153" s="278" t="str">
        <f t="shared" si="360"/>
        <v xml:space="preserve"> </v>
      </c>
      <c r="CQ153" s="278" t="str">
        <f t="shared" si="316"/>
        <v xml:space="preserve"> </v>
      </c>
      <c r="CR153" s="278" t="str">
        <f t="shared" si="361"/>
        <v xml:space="preserve"> </v>
      </c>
      <c r="CS153" s="278" t="str">
        <f t="shared" si="317"/>
        <v xml:space="preserve"> </v>
      </c>
      <c r="CT153" s="278"/>
      <c r="CU153" s="278" t="str">
        <f t="shared" si="362"/>
        <v xml:space="preserve"> </v>
      </c>
      <c r="CV153" s="278" t="str">
        <f t="shared" si="318"/>
        <v xml:space="preserve"> </v>
      </c>
      <c r="CW153" s="278" t="str">
        <f t="shared" si="319"/>
        <v xml:space="preserve"> </v>
      </c>
      <c r="CX153" s="278"/>
      <c r="CY153" s="278" t="str">
        <f t="shared" si="320"/>
        <v xml:space="preserve"> </v>
      </c>
      <c r="CZ153" s="278" t="str">
        <f t="shared" si="363"/>
        <v xml:space="preserve"> </v>
      </c>
      <c r="DA153" s="278" t="str">
        <f t="shared" si="321"/>
        <v xml:space="preserve"> </v>
      </c>
      <c r="DB153" s="278"/>
      <c r="DC153" s="278" t="str">
        <f t="shared" si="322"/>
        <v xml:space="preserve"> </v>
      </c>
      <c r="DD153" s="278" t="str">
        <f t="shared" si="364"/>
        <v xml:space="preserve"> </v>
      </c>
      <c r="DE153" s="278" t="str">
        <f t="shared" si="365"/>
        <v xml:space="preserve"> </v>
      </c>
      <c r="DF153" s="278" t="str">
        <f t="shared" si="323"/>
        <v xml:space="preserve"> </v>
      </c>
      <c r="DG153" s="283" t="str">
        <f t="shared" si="330"/>
        <v xml:space="preserve"> </v>
      </c>
      <c r="DH153" s="283"/>
      <c r="DI153" s="277" t="str">
        <f t="shared" si="324"/>
        <v xml:space="preserve"> </v>
      </c>
      <c r="DJ153" s="277" t="str">
        <f t="shared" si="325"/>
        <v xml:space="preserve"> </v>
      </c>
      <c r="DK153" s="277" t="str">
        <f t="shared" si="326"/>
        <v xml:space="preserve"> </v>
      </c>
      <c r="DL153" s="278" t="str">
        <f t="shared" si="327"/>
        <v xml:space="preserve"> </v>
      </c>
    </row>
    <row r="154" spans="21:116" x14ac:dyDescent="0.25">
      <c r="U154" s="276" t="str">
        <f t="shared" si="331"/>
        <v xml:space="preserve"> </v>
      </c>
      <c r="V154" s="277" t="str">
        <f>IF(SUM(I154:T154)&lt;90," ",I154/stab.data!$U$7)</f>
        <v xml:space="preserve"> </v>
      </c>
      <c r="W154" s="277" t="str">
        <f>IF(SUM(I154:T154)&lt;90," ",J154/stab.data!$U$8)</f>
        <v xml:space="preserve"> </v>
      </c>
      <c r="X154" s="277" t="str">
        <f>IF(SUM(I154:T154)&lt;90," ",K154*2/stab.data!$U$9)</f>
        <v xml:space="preserve"> </v>
      </c>
      <c r="Y154" s="277" t="str">
        <f>IF(SUM(I154:T154)&lt;90," ",L154*2/stab.data!$U$10)</f>
        <v xml:space="preserve"> </v>
      </c>
      <c r="Z154" s="277" t="str">
        <f>IF(SUM(I154:T154)&lt;90," ",M154/stab.data!$U$11)</f>
        <v xml:space="preserve"> </v>
      </c>
      <c r="AA154" s="277" t="str">
        <f>IF(SUM(I154:T154)&lt;90," ",N154/stab.data!$U$12)</f>
        <v xml:space="preserve"> </v>
      </c>
      <c r="AB154" s="277" t="str">
        <f>IF(SUM(I154:T154)&lt;90," ",O154/stab.data!$U$13)</f>
        <v xml:space="preserve"> </v>
      </c>
      <c r="AC154" s="277" t="str">
        <f>IF(SUM(I154:T154)&lt;90," ",P154/stab.data!$U$14)</f>
        <v xml:space="preserve"> </v>
      </c>
      <c r="AD154" s="277" t="str">
        <f>IF(SUM(I154:T154)&lt;90," ",Q154*2/stab.data!$U$15)</f>
        <v xml:space="preserve"> </v>
      </c>
      <c r="AE154" s="277" t="str">
        <f>IF(SUM(I154:T154)&lt;90," ",R154*2/stab.data!$U$16)</f>
        <v xml:space="preserve"> </v>
      </c>
      <c r="AF154" s="277" t="str">
        <f>IF(SUM(I154:T154)&lt;90," ",S154/stab.data!$U$17)</f>
        <v xml:space="preserve"> </v>
      </c>
      <c r="AG154" s="277" t="str">
        <f>IF(SUM(I154:T154)&lt;90," ",T154/stab.data!$U$18)</f>
        <v xml:space="preserve"> </v>
      </c>
      <c r="AH154" s="277" t="str">
        <f t="shared" si="332"/>
        <v xml:space="preserve"> </v>
      </c>
      <c r="AI154" s="277" t="str">
        <f t="shared" si="333"/>
        <v xml:space="preserve"> </v>
      </c>
      <c r="AJ154" s="278" t="str">
        <f t="shared" si="334"/>
        <v xml:space="preserve"> </v>
      </c>
      <c r="AK154" s="278" t="str">
        <f t="shared" si="335"/>
        <v xml:space="preserve"> </v>
      </c>
      <c r="AL154" s="278" t="str">
        <f t="shared" si="336"/>
        <v xml:space="preserve"> </v>
      </c>
      <c r="AM154" s="278" t="str">
        <f t="shared" si="337"/>
        <v xml:space="preserve"> </v>
      </c>
      <c r="AN154" s="278" t="str">
        <f t="shared" si="338"/>
        <v xml:space="preserve"> </v>
      </c>
      <c r="AO154" s="278" t="str">
        <f t="shared" si="339"/>
        <v xml:space="preserve"> </v>
      </c>
      <c r="AP154" s="278" t="str">
        <f t="shared" si="340"/>
        <v xml:space="preserve"> </v>
      </c>
      <c r="AQ154" s="278" t="str">
        <f t="shared" si="341"/>
        <v xml:space="preserve"> </v>
      </c>
      <c r="AR154" s="278" t="str">
        <f t="shared" si="342"/>
        <v xml:space="preserve"> </v>
      </c>
      <c r="AS154" s="278" t="str">
        <f t="shared" si="343"/>
        <v xml:space="preserve"> </v>
      </c>
      <c r="AT154" s="278" t="str">
        <f t="shared" si="344"/>
        <v xml:space="preserve"> </v>
      </c>
      <c r="AU154" s="278" t="str">
        <f t="shared" si="345"/>
        <v xml:space="preserve"> </v>
      </c>
      <c r="AV154" s="277" t="str">
        <f t="shared" si="346"/>
        <v xml:space="preserve"> </v>
      </c>
      <c r="AW154" s="277" t="str">
        <f t="shared" si="347"/>
        <v xml:space="preserve"> </v>
      </c>
      <c r="AX154" s="277" t="str">
        <f>IF(SUM(I154:T154)&lt;90," ",CO154*AH154*stab.data!$U$20/13/2)</f>
        <v xml:space="preserve"> </v>
      </c>
      <c r="AY154" s="277" t="str">
        <f>IF(SUM(I154:T154)&lt;90," ",CQ154*AH154*stab.data!$U$11/13)</f>
        <v xml:space="preserve"> </v>
      </c>
      <c r="AZ154" s="277" t="str">
        <f t="shared" si="348"/>
        <v xml:space="preserve"> </v>
      </c>
      <c r="BA154" s="279" t="str">
        <f t="shared" si="349"/>
        <v xml:space="preserve"> </v>
      </c>
      <c r="BB154" s="280" t="str">
        <f>IF(SUM(I154:T154)&lt;90," ",EXP('eq. coef.'!$C$104+'eq. coef.'!$C$105*'Amp-TB2 calc'!AJ154+'eq. coef.'!$C$106*'Amp-TB2 calc'!AK154+'eq. coef.'!$C$107*'Amp-TB2 calc'!AL154+'eq. coef.'!$C$108*'Amp-TB2 calc'!AN154+'eq. coef.'!$C$109*'Amp-TB2 calc'!AP154+'eq. coef.'!$C$110*'Amp-TB2 calc'!AQ154+'eq. coef.'!$C$111*'Amp-TB2 calc'!AR154+'eq. coef.'!$C$112*'Amp-TB2 calc'!AS154))</f>
        <v xml:space="preserve"> </v>
      </c>
      <c r="BC154" s="281" t="str">
        <f>IF(SUM(I154:T154)&lt;90," ",EXP('eq. coef.'!$C$176+'eq. coef.'!$C$177*'Amp-TB2 calc'!AJ154+'eq. coef.'!$C$178*'Amp-TB2 calc'!AK154+'eq. coef.'!$C$179*'Amp-TB2 calc'!AL154+'eq. coef.'!$C$180*'Amp-TB2 calc'!AN154+'eq. coef.'!$C$181*'Amp-TB2 calc'!AP154+'eq. coef.'!$C$182*'Amp-TB2 calc'!AQ154+'eq. coef.'!$C$183*'Amp-TB2 calc'!AR154+'eq. coef.'!$C$184*'Amp-TB2 calc'!AS154))</f>
        <v xml:space="preserve"> </v>
      </c>
      <c r="BD154" s="281" t="str">
        <f>IF(SUM(I154:T154)&lt;90," ",('eq. coef.'!$C$234+'eq. coef.'!$C$235*'Amp-TB2 calc'!AJ154+'eq. coef.'!$C$236*'Amp-TB2 calc'!AK154+'eq. coef.'!$C$237*'Amp-TB2 calc'!AL154+'eq. coef.'!$C$238*'Amp-TB2 calc'!AN154+'eq. coef.'!$C$239*'Amp-TB2 calc'!AP154+'eq. coef.'!$C$240*'Amp-TB2 calc'!AQ154+'eq. coef.'!$C$241*'Amp-TB2 calc'!AR154+'eq. coef.'!$C$242*'Amp-TB2 calc'!AS154))</f>
        <v xml:space="preserve"> </v>
      </c>
      <c r="BE154" s="281" t="str">
        <f>IF(SUM(I154:T154)&lt;90," ",('eq. coef.'!$C$270+'eq. coef.'!$C$271*'Amp-TB2 calc'!AJ154+'eq. coef.'!$C$272*'Amp-TB2 calc'!AK154+'eq. coef.'!$C$273*'Amp-TB2 calc'!AL154+'eq. coef.'!$C$274*'Amp-TB2 calc'!AN154+'eq. coef.'!$C$275*'Amp-TB2 calc'!AP154+'eq. coef.'!$C$276*'Amp-TB2 calc'!AQ154+'eq. coef.'!$C$277*'Amp-TB2 calc'!AR154+'eq. coef.'!$C$278*'Amp-TB2 calc'!AS154))</f>
        <v xml:space="preserve"> </v>
      </c>
      <c r="BF154" s="281" t="str">
        <f>IF(SUM(I154:T154)&lt;90," ",EXP('eq. coef.'!$C$328+'eq. coef.'!$C$329*'Amp-TB2 calc'!AJ154+'eq. coef.'!$C$330*'Amp-TB2 calc'!AK154+'eq. coef.'!$C$331*'Amp-TB2 calc'!AL154+'eq. coef.'!$C$332*'Amp-TB2 calc'!AN154+'eq. coef.'!$C$333*'Amp-TB2 calc'!AP154+'eq. coef.'!$C$334*'Amp-TB2 calc'!AQ154+'eq. coef.'!$C$335*'Amp-TB2 calc'!AR154+'eq. coef.'!$C$336*'Amp-TB2 calc'!AS154))</f>
        <v xml:space="preserve"> </v>
      </c>
      <c r="BG154" s="282" t="str">
        <f t="shared" si="301"/>
        <v xml:space="preserve"> </v>
      </c>
      <c r="BH154" s="385" t="str">
        <f t="shared" si="328"/>
        <v xml:space="preserve"> </v>
      </c>
      <c r="BI154" s="385" t="str">
        <f t="shared" si="329"/>
        <v xml:space="preserve"> </v>
      </c>
      <c r="BJ154" s="281" t="str">
        <f t="shared" si="302"/>
        <v xml:space="preserve"> </v>
      </c>
      <c r="BK154" s="283" t="str">
        <f t="shared" si="350"/>
        <v xml:space="preserve"> </v>
      </c>
      <c r="BL154" s="281" t="str">
        <f t="shared" si="351"/>
        <v xml:space="preserve"> </v>
      </c>
      <c r="BM154" s="284" t="str">
        <f t="shared" si="303"/>
        <v xml:space="preserve"> </v>
      </c>
      <c r="BN154" s="285" t="str">
        <f>IF(SUM(I154:T154)&lt;90," ",'eq. coef.'!$C$360+'eq. coef.'!$C$361*'Amp-TB2 calc'!AJ154+'eq. coef.'!$C$362*'Amp-TB2 calc'!AK154+'eq. coef.'!$C$363*'Amp-TB2 calc'!AL154+'eq. coef.'!$C$364*'Amp-TB2 calc'!AN154+'eq. coef.'!$C$365*'Amp-TB2 calc'!AP154+'eq. coef.'!$C$366*'Amp-TB2 calc'!AQ154+'eq. coef.'!$C$367*'Amp-TB2 calc'!AR154+'eq. coef.'!$C$368*'Amp-TB2 calc'!AS154+'eq. coef.'!$C$369*LN(BQ154))</f>
        <v xml:space="preserve"> </v>
      </c>
      <c r="BO154" s="286" t="str">
        <f t="shared" si="352"/>
        <v xml:space="preserve"> </v>
      </c>
      <c r="BP154" s="333" t="str">
        <f t="shared" si="304"/>
        <v xml:space="preserve"> </v>
      </c>
      <c r="BQ154" s="287" t="str">
        <f t="shared" si="353"/>
        <v xml:space="preserve"> </v>
      </c>
      <c r="BR154" s="281" t="str">
        <f t="shared" si="305"/>
        <v xml:space="preserve"> </v>
      </c>
      <c r="BS154" s="283"/>
      <c r="BT154" s="283">
        <f t="shared" si="354"/>
        <v>0</v>
      </c>
      <c r="BU154" s="283">
        <f t="shared" si="355"/>
        <v>0</v>
      </c>
      <c r="BV154" s="281" t="str">
        <f t="shared" si="306"/>
        <v xml:space="preserve"> </v>
      </c>
      <c r="BW154" s="288"/>
      <c r="BX154" s="289" t="str">
        <f>IF(SUM(I154:T154)&lt;90," ",'eq. coef.'!$B$1128*'Amp-TB2 calc'!CH154+'eq. coef.'!$B$1129*'Amp-TB2 calc'!CL154+'eq. coef.'!$B$1130*'Amp-TB2 calc'!CM154+'eq. coef.'!$B$1131*'Amp-TB2 calc'!CO154+'eq. coef.'!$B$1132*'Amp-TB2 calc'!CP154+'eq. coef.'!$B$1133*'Amp-TB2 calc'!CQ154+'eq. coef.'!$B$1134*'Amp-TB2 calc'!CR154+'eq. coef.'!$B$1135*'Amp-TB2 calc'!CU154+'eq. coef.'!$B$1135*'Amp-TB2 calc'!CY154+'eq. coef.'!$B$1137*'Amp-TB2 calc'!CZ154)</f>
        <v xml:space="preserve"> </v>
      </c>
      <c r="BY154" s="290" t="str">
        <f t="shared" si="356"/>
        <v xml:space="preserve"> </v>
      </c>
      <c r="BZ154" s="291"/>
      <c r="CA154" s="290" t="str">
        <f t="shared" si="307"/>
        <v xml:space="preserve"> </v>
      </c>
      <c r="CB154" s="289" t="str">
        <f>IF(SUM(I154:T154)&lt;90," ",EXP('eq. coef.'!$C$396+'eq. coef.'!$C$397*'Amp-TB2 calc'!AJ154+'eq. coef.'!$C$398*'Amp-TB2 calc'!AK154+'eq. coef.'!$C$399*'Amp-TB2 calc'!AL154+'eq. coef.'!$C$400*'Amp-TB2 calc'!AN154+'eq. coef.'!$C$401*'Amp-TB2 calc'!AP154+'eq. coef.'!$C$402*'Amp-TB2 calc'!AQ154+'eq. coef.'!$C$403*'Amp-TB2 calc'!AR154+'eq. coef.'!$C$404*'Amp-TB2 calc'!AS154+'eq. coef.'!$C$405*LN('Amp-TB2 calc'!BQ154)))</f>
        <v xml:space="preserve"> </v>
      </c>
      <c r="CC154" s="283" t="str">
        <f t="shared" si="308"/>
        <v xml:space="preserve"> </v>
      </c>
      <c r="CD154" s="283"/>
      <c r="CE154" s="282" t="str">
        <f t="shared" si="309"/>
        <v xml:space="preserve"> </v>
      </c>
      <c r="CF154" s="282" t="str">
        <f t="shared" si="310"/>
        <v xml:space="preserve"> </v>
      </c>
      <c r="CG154" s="278" t="str">
        <f t="shared" si="357"/>
        <v xml:space="preserve"> </v>
      </c>
      <c r="CH154" s="278" t="str">
        <f t="shared" si="358"/>
        <v xml:space="preserve"> </v>
      </c>
      <c r="CI154" s="278" t="str">
        <f t="shared" si="311"/>
        <v xml:space="preserve"> </v>
      </c>
      <c r="CJ154" s="278" t="str">
        <f t="shared" si="312"/>
        <v xml:space="preserve"> </v>
      </c>
      <c r="CK154" s="278"/>
      <c r="CL154" s="278" t="str">
        <f t="shared" si="313"/>
        <v xml:space="preserve"> </v>
      </c>
      <c r="CM154" s="278" t="str">
        <f t="shared" si="314"/>
        <v xml:space="preserve"> </v>
      </c>
      <c r="CN154" s="278" t="str">
        <f t="shared" si="359"/>
        <v xml:space="preserve"> </v>
      </c>
      <c r="CO154" s="278" t="str">
        <f t="shared" si="315"/>
        <v xml:space="preserve"> </v>
      </c>
      <c r="CP154" s="278" t="str">
        <f t="shared" si="360"/>
        <v xml:space="preserve"> </v>
      </c>
      <c r="CQ154" s="278" t="str">
        <f t="shared" si="316"/>
        <v xml:space="preserve"> </v>
      </c>
      <c r="CR154" s="278" t="str">
        <f t="shared" si="361"/>
        <v xml:space="preserve"> </v>
      </c>
      <c r="CS154" s="278" t="str">
        <f t="shared" si="317"/>
        <v xml:space="preserve"> </v>
      </c>
      <c r="CT154" s="278"/>
      <c r="CU154" s="278" t="str">
        <f t="shared" si="362"/>
        <v xml:space="preserve"> </v>
      </c>
      <c r="CV154" s="278" t="str">
        <f t="shared" si="318"/>
        <v xml:space="preserve"> </v>
      </c>
      <c r="CW154" s="278" t="str">
        <f t="shared" si="319"/>
        <v xml:space="preserve"> </v>
      </c>
      <c r="CX154" s="278"/>
      <c r="CY154" s="278" t="str">
        <f t="shared" si="320"/>
        <v xml:space="preserve"> </v>
      </c>
      <c r="CZ154" s="278" t="str">
        <f t="shared" si="363"/>
        <v xml:space="preserve"> </v>
      </c>
      <c r="DA154" s="278" t="str">
        <f t="shared" si="321"/>
        <v xml:space="preserve"> </v>
      </c>
      <c r="DB154" s="278"/>
      <c r="DC154" s="278" t="str">
        <f t="shared" si="322"/>
        <v xml:space="preserve"> </v>
      </c>
      <c r="DD154" s="278" t="str">
        <f t="shared" si="364"/>
        <v xml:space="preserve"> </v>
      </c>
      <c r="DE154" s="278" t="str">
        <f t="shared" si="365"/>
        <v xml:space="preserve"> </v>
      </c>
      <c r="DF154" s="278" t="str">
        <f t="shared" si="323"/>
        <v xml:space="preserve"> </v>
      </c>
      <c r="DG154" s="283" t="str">
        <f t="shared" si="330"/>
        <v xml:space="preserve"> </v>
      </c>
      <c r="DH154" s="283"/>
      <c r="DI154" s="277" t="str">
        <f t="shared" si="324"/>
        <v xml:space="preserve"> </v>
      </c>
      <c r="DJ154" s="277" t="str">
        <f t="shared" si="325"/>
        <v xml:space="preserve"> </v>
      </c>
      <c r="DK154" s="277" t="str">
        <f t="shared" si="326"/>
        <v xml:space="preserve"> </v>
      </c>
      <c r="DL154" s="278" t="str">
        <f t="shared" si="327"/>
        <v xml:space="preserve"> </v>
      </c>
    </row>
    <row r="155" spans="21:116" x14ac:dyDescent="0.25">
      <c r="U155" s="276" t="str">
        <f t="shared" si="331"/>
        <v xml:space="preserve"> </v>
      </c>
      <c r="V155" s="277" t="str">
        <f>IF(SUM(I155:T155)&lt;90," ",I155/stab.data!$U$7)</f>
        <v xml:space="preserve"> </v>
      </c>
      <c r="W155" s="277" t="str">
        <f>IF(SUM(I155:T155)&lt;90," ",J155/stab.data!$U$8)</f>
        <v xml:space="preserve"> </v>
      </c>
      <c r="X155" s="277" t="str">
        <f>IF(SUM(I155:T155)&lt;90," ",K155*2/stab.data!$U$9)</f>
        <v xml:space="preserve"> </v>
      </c>
      <c r="Y155" s="277" t="str">
        <f>IF(SUM(I155:T155)&lt;90," ",L155*2/stab.data!$U$10)</f>
        <v xml:space="preserve"> </v>
      </c>
      <c r="Z155" s="277" t="str">
        <f>IF(SUM(I155:T155)&lt;90," ",M155/stab.data!$U$11)</f>
        <v xml:space="preserve"> </v>
      </c>
      <c r="AA155" s="277" t="str">
        <f>IF(SUM(I155:T155)&lt;90," ",N155/stab.data!$U$12)</f>
        <v xml:space="preserve"> </v>
      </c>
      <c r="AB155" s="277" t="str">
        <f>IF(SUM(I155:T155)&lt;90," ",O155/stab.data!$U$13)</f>
        <v xml:space="preserve"> </v>
      </c>
      <c r="AC155" s="277" t="str">
        <f>IF(SUM(I155:T155)&lt;90," ",P155/stab.data!$U$14)</f>
        <v xml:space="preserve"> </v>
      </c>
      <c r="AD155" s="277" t="str">
        <f>IF(SUM(I155:T155)&lt;90," ",Q155*2/stab.data!$U$15)</f>
        <v xml:space="preserve"> </v>
      </c>
      <c r="AE155" s="277" t="str">
        <f>IF(SUM(I155:T155)&lt;90," ",R155*2/stab.data!$U$16)</f>
        <v xml:space="preserve"> </v>
      </c>
      <c r="AF155" s="277" t="str">
        <f>IF(SUM(I155:T155)&lt;90," ",S155/stab.data!$U$17)</f>
        <v xml:space="preserve"> </v>
      </c>
      <c r="AG155" s="277" t="str">
        <f>IF(SUM(I155:T155)&lt;90," ",T155/stab.data!$U$18)</f>
        <v xml:space="preserve"> </v>
      </c>
      <c r="AH155" s="277" t="str">
        <f t="shared" si="332"/>
        <v xml:space="preserve"> </v>
      </c>
      <c r="AI155" s="277" t="str">
        <f t="shared" si="333"/>
        <v xml:space="preserve"> </v>
      </c>
      <c r="AJ155" s="278" t="str">
        <f t="shared" si="334"/>
        <v xml:space="preserve"> </v>
      </c>
      <c r="AK155" s="278" t="str">
        <f t="shared" si="335"/>
        <v xml:space="preserve"> </v>
      </c>
      <c r="AL155" s="278" t="str">
        <f t="shared" si="336"/>
        <v xml:space="preserve"> </v>
      </c>
      <c r="AM155" s="278" t="str">
        <f t="shared" si="337"/>
        <v xml:space="preserve"> </v>
      </c>
      <c r="AN155" s="278" t="str">
        <f t="shared" si="338"/>
        <v xml:space="preserve"> </v>
      </c>
      <c r="AO155" s="278" t="str">
        <f t="shared" si="339"/>
        <v xml:space="preserve"> </v>
      </c>
      <c r="AP155" s="278" t="str">
        <f t="shared" si="340"/>
        <v xml:space="preserve"> </v>
      </c>
      <c r="AQ155" s="278" t="str">
        <f t="shared" si="341"/>
        <v xml:space="preserve"> </v>
      </c>
      <c r="AR155" s="278" t="str">
        <f t="shared" si="342"/>
        <v xml:space="preserve"> </v>
      </c>
      <c r="AS155" s="278" t="str">
        <f t="shared" si="343"/>
        <v xml:space="preserve"> </v>
      </c>
      <c r="AT155" s="278" t="str">
        <f t="shared" si="344"/>
        <v xml:space="preserve"> </v>
      </c>
      <c r="AU155" s="278" t="str">
        <f t="shared" si="345"/>
        <v xml:space="preserve"> </v>
      </c>
      <c r="AV155" s="277" t="str">
        <f t="shared" si="346"/>
        <v xml:space="preserve"> </v>
      </c>
      <c r="AW155" s="277" t="str">
        <f t="shared" si="347"/>
        <v xml:space="preserve"> </v>
      </c>
      <c r="AX155" s="277" t="str">
        <f>IF(SUM(I155:T155)&lt;90," ",CO155*AH155*stab.data!$U$20/13/2)</f>
        <v xml:space="preserve"> </v>
      </c>
      <c r="AY155" s="277" t="str">
        <f>IF(SUM(I155:T155)&lt;90," ",CQ155*AH155*stab.data!$U$11/13)</f>
        <v xml:space="preserve"> </v>
      </c>
      <c r="AZ155" s="277" t="str">
        <f t="shared" si="348"/>
        <v xml:space="preserve"> </v>
      </c>
      <c r="BA155" s="279" t="str">
        <f t="shared" si="349"/>
        <v xml:space="preserve"> </v>
      </c>
      <c r="BB155" s="280" t="str">
        <f>IF(SUM(I155:T155)&lt;90," ",EXP('eq. coef.'!$C$104+'eq. coef.'!$C$105*'Amp-TB2 calc'!AJ155+'eq. coef.'!$C$106*'Amp-TB2 calc'!AK155+'eq. coef.'!$C$107*'Amp-TB2 calc'!AL155+'eq. coef.'!$C$108*'Amp-TB2 calc'!AN155+'eq. coef.'!$C$109*'Amp-TB2 calc'!AP155+'eq. coef.'!$C$110*'Amp-TB2 calc'!AQ155+'eq. coef.'!$C$111*'Amp-TB2 calc'!AR155+'eq. coef.'!$C$112*'Amp-TB2 calc'!AS155))</f>
        <v xml:space="preserve"> </v>
      </c>
      <c r="BC155" s="281" t="str">
        <f>IF(SUM(I155:T155)&lt;90," ",EXP('eq. coef.'!$C$176+'eq. coef.'!$C$177*'Amp-TB2 calc'!AJ155+'eq. coef.'!$C$178*'Amp-TB2 calc'!AK155+'eq. coef.'!$C$179*'Amp-TB2 calc'!AL155+'eq. coef.'!$C$180*'Amp-TB2 calc'!AN155+'eq. coef.'!$C$181*'Amp-TB2 calc'!AP155+'eq. coef.'!$C$182*'Amp-TB2 calc'!AQ155+'eq. coef.'!$C$183*'Amp-TB2 calc'!AR155+'eq. coef.'!$C$184*'Amp-TB2 calc'!AS155))</f>
        <v xml:space="preserve"> </v>
      </c>
      <c r="BD155" s="281" t="str">
        <f>IF(SUM(I155:T155)&lt;90," ",('eq. coef.'!$C$234+'eq. coef.'!$C$235*'Amp-TB2 calc'!AJ155+'eq. coef.'!$C$236*'Amp-TB2 calc'!AK155+'eq. coef.'!$C$237*'Amp-TB2 calc'!AL155+'eq. coef.'!$C$238*'Amp-TB2 calc'!AN155+'eq. coef.'!$C$239*'Amp-TB2 calc'!AP155+'eq. coef.'!$C$240*'Amp-TB2 calc'!AQ155+'eq. coef.'!$C$241*'Amp-TB2 calc'!AR155+'eq. coef.'!$C$242*'Amp-TB2 calc'!AS155))</f>
        <v xml:space="preserve"> </v>
      </c>
      <c r="BE155" s="281" t="str">
        <f>IF(SUM(I155:T155)&lt;90," ",('eq. coef.'!$C$270+'eq. coef.'!$C$271*'Amp-TB2 calc'!AJ155+'eq. coef.'!$C$272*'Amp-TB2 calc'!AK155+'eq. coef.'!$C$273*'Amp-TB2 calc'!AL155+'eq. coef.'!$C$274*'Amp-TB2 calc'!AN155+'eq. coef.'!$C$275*'Amp-TB2 calc'!AP155+'eq. coef.'!$C$276*'Amp-TB2 calc'!AQ155+'eq. coef.'!$C$277*'Amp-TB2 calc'!AR155+'eq. coef.'!$C$278*'Amp-TB2 calc'!AS155))</f>
        <v xml:space="preserve"> </v>
      </c>
      <c r="BF155" s="281" t="str">
        <f>IF(SUM(I155:T155)&lt;90," ",EXP('eq. coef.'!$C$328+'eq. coef.'!$C$329*'Amp-TB2 calc'!AJ155+'eq. coef.'!$C$330*'Amp-TB2 calc'!AK155+'eq. coef.'!$C$331*'Amp-TB2 calc'!AL155+'eq. coef.'!$C$332*'Amp-TB2 calc'!AN155+'eq. coef.'!$C$333*'Amp-TB2 calc'!AP155+'eq. coef.'!$C$334*'Amp-TB2 calc'!AQ155+'eq. coef.'!$C$335*'Amp-TB2 calc'!AR155+'eq. coef.'!$C$336*'Amp-TB2 calc'!AS155))</f>
        <v xml:space="preserve"> </v>
      </c>
      <c r="BG155" s="282" t="str">
        <f t="shared" si="301"/>
        <v xml:space="preserve"> </v>
      </c>
      <c r="BH155" s="385" t="str">
        <f t="shared" si="328"/>
        <v xml:space="preserve"> </v>
      </c>
      <c r="BI155" s="385" t="str">
        <f t="shared" si="329"/>
        <v xml:space="preserve"> </v>
      </c>
      <c r="BJ155" s="281" t="str">
        <f t="shared" si="302"/>
        <v xml:space="preserve"> </v>
      </c>
      <c r="BK155" s="283" t="str">
        <f t="shared" si="350"/>
        <v xml:space="preserve"> </v>
      </c>
      <c r="BL155" s="281" t="str">
        <f t="shared" si="351"/>
        <v xml:space="preserve"> </v>
      </c>
      <c r="BM155" s="284" t="str">
        <f t="shared" si="303"/>
        <v xml:space="preserve"> </v>
      </c>
      <c r="BN155" s="285" t="str">
        <f>IF(SUM(I155:T155)&lt;90," ",'eq. coef.'!$C$360+'eq. coef.'!$C$361*'Amp-TB2 calc'!AJ155+'eq. coef.'!$C$362*'Amp-TB2 calc'!AK155+'eq. coef.'!$C$363*'Amp-TB2 calc'!AL155+'eq. coef.'!$C$364*'Amp-TB2 calc'!AN155+'eq. coef.'!$C$365*'Amp-TB2 calc'!AP155+'eq. coef.'!$C$366*'Amp-TB2 calc'!AQ155+'eq. coef.'!$C$367*'Amp-TB2 calc'!AR155+'eq. coef.'!$C$368*'Amp-TB2 calc'!AS155+'eq. coef.'!$C$369*LN(BQ155))</f>
        <v xml:space="preserve"> </v>
      </c>
      <c r="BO155" s="286" t="str">
        <f t="shared" si="352"/>
        <v xml:space="preserve"> </v>
      </c>
      <c r="BP155" s="333" t="str">
        <f t="shared" si="304"/>
        <v xml:space="preserve"> </v>
      </c>
      <c r="BQ155" s="287" t="str">
        <f t="shared" si="353"/>
        <v xml:space="preserve"> </v>
      </c>
      <c r="BR155" s="281" t="str">
        <f t="shared" si="305"/>
        <v xml:space="preserve"> </v>
      </c>
      <c r="BS155" s="283"/>
      <c r="BT155" s="283">
        <f t="shared" si="354"/>
        <v>0</v>
      </c>
      <c r="BU155" s="283">
        <f t="shared" si="355"/>
        <v>0</v>
      </c>
      <c r="BV155" s="281" t="str">
        <f t="shared" si="306"/>
        <v xml:space="preserve"> </v>
      </c>
      <c r="BW155" s="288"/>
      <c r="BX155" s="289" t="str">
        <f>IF(SUM(I155:T155)&lt;90," ",'eq. coef.'!$B$1128*'Amp-TB2 calc'!CH155+'eq. coef.'!$B$1129*'Amp-TB2 calc'!CL155+'eq. coef.'!$B$1130*'Amp-TB2 calc'!CM155+'eq. coef.'!$B$1131*'Amp-TB2 calc'!CO155+'eq. coef.'!$B$1132*'Amp-TB2 calc'!CP155+'eq. coef.'!$B$1133*'Amp-TB2 calc'!CQ155+'eq. coef.'!$B$1134*'Amp-TB2 calc'!CR155+'eq. coef.'!$B$1135*'Amp-TB2 calc'!CU155+'eq. coef.'!$B$1135*'Amp-TB2 calc'!CY155+'eq. coef.'!$B$1137*'Amp-TB2 calc'!CZ155)</f>
        <v xml:space="preserve"> </v>
      </c>
      <c r="BY155" s="290" t="str">
        <f t="shared" si="356"/>
        <v xml:space="preserve"> </v>
      </c>
      <c r="BZ155" s="291"/>
      <c r="CA155" s="290" t="str">
        <f t="shared" si="307"/>
        <v xml:space="preserve"> </v>
      </c>
      <c r="CB155" s="289" t="str">
        <f>IF(SUM(I155:T155)&lt;90," ",EXP('eq. coef.'!$C$396+'eq. coef.'!$C$397*'Amp-TB2 calc'!AJ155+'eq. coef.'!$C$398*'Amp-TB2 calc'!AK155+'eq. coef.'!$C$399*'Amp-TB2 calc'!AL155+'eq. coef.'!$C$400*'Amp-TB2 calc'!AN155+'eq. coef.'!$C$401*'Amp-TB2 calc'!AP155+'eq. coef.'!$C$402*'Amp-TB2 calc'!AQ155+'eq. coef.'!$C$403*'Amp-TB2 calc'!AR155+'eq. coef.'!$C$404*'Amp-TB2 calc'!AS155+'eq. coef.'!$C$405*LN('Amp-TB2 calc'!BQ155)))</f>
        <v xml:space="preserve"> </v>
      </c>
      <c r="CC155" s="283" t="str">
        <f t="shared" si="308"/>
        <v xml:space="preserve"> </v>
      </c>
      <c r="CD155" s="283"/>
      <c r="CE155" s="282" t="str">
        <f t="shared" si="309"/>
        <v xml:space="preserve"> </v>
      </c>
      <c r="CF155" s="282" t="str">
        <f t="shared" si="310"/>
        <v xml:space="preserve"> </v>
      </c>
      <c r="CG155" s="278" t="str">
        <f t="shared" si="357"/>
        <v xml:space="preserve"> </v>
      </c>
      <c r="CH155" s="278" t="str">
        <f t="shared" si="358"/>
        <v xml:space="preserve"> </v>
      </c>
      <c r="CI155" s="278" t="str">
        <f t="shared" si="311"/>
        <v xml:space="preserve"> </v>
      </c>
      <c r="CJ155" s="278" t="str">
        <f t="shared" si="312"/>
        <v xml:space="preserve"> </v>
      </c>
      <c r="CK155" s="278"/>
      <c r="CL155" s="278" t="str">
        <f t="shared" si="313"/>
        <v xml:space="preserve"> </v>
      </c>
      <c r="CM155" s="278" t="str">
        <f t="shared" si="314"/>
        <v xml:space="preserve"> </v>
      </c>
      <c r="CN155" s="278" t="str">
        <f t="shared" si="359"/>
        <v xml:space="preserve"> </v>
      </c>
      <c r="CO155" s="278" t="str">
        <f t="shared" si="315"/>
        <v xml:space="preserve"> </v>
      </c>
      <c r="CP155" s="278" t="str">
        <f t="shared" si="360"/>
        <v xml:space="preserve"> </v>
      </c>
      <c r="CQ155" s="278" t="str">
        <f t="shared" si="316"/>
        <v xml:space="preserve"> </v>
      </c>
      <c r="CR155" s="278" t="str">
        <f t="shared" si="361"/>
        <v xml:space="preserve"> </v>
      </c>
      <c r="CS155" s="278" t="str">
        <f t="shared" si="317"/>
        <v xml:space="preserve"> </v>
      </c>
      <c r="CT155" s="278"/>
      <c r="CU155" s="278" t="str">
        <f t="shared" si="362"/>
        <v xml:space="preserve"> </v>
      </c>
      <c r="CV155" s="278" t="str">
        <f t="shared" si="318"/>
        <v xml:space="preserve"> </v>
      </c>
      <c r="CW155" s="278" t="str">
        <f t="shared" si="319"/>
        <v xml:space="preserve"> </v>
      </c>
      <c r="CX155" s="278"/>
      <c r="CY155" s="278" t="str">
        <f t="shared" si="320"/>
        <v xml:space="preserve"> </v>
      </c>
      <c r="CZ155" s="278" t="str">
        <f t="shared" si="363"/>
        <v xml:space="preserve"> </v>
      </c>
      <c r="DA155" s="278" t="str">
        <f t="shared" si="321"/>
        <v xml:space="preserve"> </v>
      </c>
      <c r="DB155" s="278"/>
      <c r="DC155" s="278" t="str">
        <f t="shared" si="322"/>
        <v xml:space="preserve"> </v>
      </c>
      <c r="DD155" s="278" t="str">
        <f t="shared" si="364"/>
        <v xml:space="preserve"> </v>
      </c>
      <c r="DE155" s="278" t="str">
        <f t="shared" si="365"/>
        <v xml:space="preserve"> </v>
      </c>
      <c r="DF155" s="278" t="str">
        <f t="shared" si="323"/>
        <v xml:space="preserve"> </v>
      </c>
      <c r="DG155" s="283" t="str">
        <f t="shared" si="330"/>
        <v xml:space="preserve"> </v>
      </c>
      <c r="DH155" s="283"/>
      <c r="DI155" s="277" t="str">
        <f t="shared" si="324"/>
        <v xml:space="preserve"> </v>
      </c>
      <c r="DJ155" s="277" t="str">
        <f t="shared" si="325"/>
        <v xml:space="preserve"> </v>
      </c>
      <c r="DK155" s="277" t="str">
        <f t="shared" si="326"/>
        <v xml:space="preserve"> </v>
      </c>
      <c r="DL155" s="278" t="str">
        <f t="shared" si="327"/>
        <v xml:space="preserve"> </v>
      </c>
    </row>
    <row r="156" spans="21:116" x14ac:dyDescent="0.25">
      <c r="U156" s="276" t="str">
        <f t="shared" si="331"/>
        <v xml:space="preserve"> </v>
      </c>
      <c r="V156" s="277" t="str">
        <f>IF(SUM(I156:T156)&lt;90," ",I156/stab.data!$U$7)</f>
        <v xml:space="preserve"> </v>
      </c>
      <c r="W156" s="277" t="str">
        <f>IF(SUM(I156:T156)&lt;90," ",J156/stab.data!$U$8)</f>
        <v xml:space="preserve"> </v>
      </c>
      <c r="X156" s="277" t="str">
        <f>IF(SUM(I156:T156)&lt;90," ",K156*2/stab.data!$U$9)</f>
        <v xml:space="preserve"> </v>
      </c>
      <c r="Y156" s="277" t="str">
        <f>IF(SUM(I156:T156)&lt;90," ",L156*2/stab.data!$U$10)</f>
        <v xml:space="preserve"> </v>
      </c>
      <c r="Z156" s="277" t="str">
        <f>IF(SUM(I156:T156)&lt;90," ",M156/stab.data!$U$11)</f>
        <v xml:space="preserve"> </v>
      </c>
      <c r="AA156" s="277" t="str">
        <f>IF(SUM(I156:T156)&lt;90," ",N156/stab.data!$U$12)</f>
        <v xml:space="preserve"> </v>
      </c>
      <c r="AB156" s="277" t="str">
        <f>IF(SUM(I156:T156)&lt;90," ",O156/stab.data!$U$13)</f>
        <v xml:space="preserve"> </v>
      </c>
      <c r="AC156" s="277" t="str">
        <f>IF(SUM(I156:T156)&lt;90," ",P156/stab.data!$U$14)</f>
        <v xml:space="preserve"> </v>
      </c>
      <c r="AD156" s="277" t="str">
        <f>IF(SUM(I156:T156)&lt;90," ",Q156*2/stab.data!$U$15)</f>
        <v xml:space="preserve"> </v>
      </c>
      <c r="AE156" s="277" t="str">
        <f>IF(SUM(I156:T156)&lt;90," ",R156*2/stab.data!$U$16)</f>
        <v xml:space="preserve"> </v>
      </c>
      <c r="AF156" s="277" t="str">
        <f>IF(SUM(I156:T156)&lt;90," ",S156/stab.data!$U$17)</f>
        <v xml:space="preserve"> </v>
      </c>
      <c r="AG156" s="277" t="str">
        <f>IF(SUM(I156:T156)&lt;90," ",T156/stab.data!$U$18)</f>
        <v xml:space="preserve"> </v>
      </c>
      <c r="AH156" s="277" t="str">
        <f t="shared" si="332"/>
        <v xml:space="preserve"> </v>
      </c>
      <c r="AI156" s="277" t="str">
        <f t="shared" si="333"/>
        <v xml:space="preserve"> </v>
      </c>
      <c r="AJ156" s="278" t="str">
        <f t="shared" si="334"/>
        <v xml:space="preserve"> </v>
      </c>
      <c r="AK156" s="278" t="str">
        <f t="shared" si="335"/>
        <v xml:space="preserve"> </v>
      </c>
      <c r="AL156" s="278" t="str">
        <f t="shared" si="336"/>
        <v xml:space="preserve"> </v>
      </c>
      <c r="AM156" s="278" t="str">
        <f t="shared" si="337"/>
        <v xml:space="preserve"> </v>
      </c>
      <c r="AN156" s="278" t="str">
        <f t="shared" si="338"/>
        <v xml:space="preserve"> </v>
      </c>
      <c r="AO156" s="278" t="str">
        <f t="shared" si="339"/>
        <v xml:space="preserve"> </v>
      </c>
      <c r="AP156" s="278" t="str">
        <f t="shared" si="340"/>
        <v xml:space="preserve"> </v>
      </c>
      <c r="AQ156" s="278" t="str">
        <f t="shared" si="341"/>
        <v xml:space="preserve"> </v>
      </c>
      <c r="AR156" s="278" t="str">
        <f t="shared" si="342"/>
        <v xml:space="preserve"> </v>
      </c>
      <c r="AS156" s="278" t="str">
        <f t="shared" si="343"/>
        <v xml:space="preserve"> </v>
      </c>
      <c r="AT156" s="278" t="str">
        <f t="shared" si="344"/>
        <v xml:space="preserve"> </v>
      </c>
      <c r="AU156" s="278" t="str">
        <f t="shared" si="345"/>
        <v xml:space="preserve"> </v>
      </c>
      <c r="AV156" s="277" t="str">
        <f t="shared" si="346"/>
        <v xml:space="preserve"> </v>
      </c>
      <c r="AW156" s="277" t="str">
        <f t="shared" si="347"/>
        <v xml:space="preserve"> </v>
      </c>
      <c r="AX156" s="277" t="str">
        <f>IF(SUM(I156:T156)&lt;90," ",CO156*AH156*stab.data!$U$20/13/2)</f>
        <v xml:space="preserve"> </v>
      </c>
      <c r="AY156" s="277" t="str">
        <f>IF(SUM(I156:T156)&lt;90," ",CQ156*AH156*stab.data!$U$11/13)</f>
        <v xml:space="preserve"> </v>
      </c>
      <c r="AZ156" s="277" t="str">
        <f t="shared" si="348"/>
        <v xml:space="preserve"> </v>
      </c>
      <c r="BA156" s="279" t="str">
        <f t="shared" si="349"/>
        <v xml:space="preserve"> </v>
      </c>
      <c r="BB156" s="280" t="str">
        <f>IF(SUM(I156:T156)&lt;90," ",EXP('eq. coef.'!$C$104+'eq. coef.'!$C$105*'Amp-TB2 calc'!AJ156+'eq. coef.'!$C$106*'Amp-TB2 calc'!AK156+'eq. coef.'!$C$107*'Amp-TB2 calc'!AL156+'eq. coef.'!$C$108*'Amp-TB2 calc'!AN156+'eq. coef.'!$C$109*'Amp-TB2 calc'!AP156+'eq. coef.'!$C$110*'Amp-TB2 calc'!AQ156+'eq. coef.'!$C$111*'Amp-TB2 calc'!AR156+'eq. coef.'!$C$112*'Amp-TB2 calc'!AS156))</f>
        <v xml:space="preserve"> </v>
      </c>
      <c r="BC156" s="281" t="str">
        <f>IF(SUM(I156:T156)&lt;90," ",EXP('eq. coef.'!$C$176+'eq. coef.'!$C$177*'Amp-TB2 calc'!AJ156+'eq. coef.'!$C$178*'Amp-TB2 calc'!AK156+'eq. coef.'!$C$179*'Amp-TB2 calc'!AL156+'eq. coef.'!$C$180*'Amp-TB2 calc'!AN156+'eq. coef.'!$C$181*'Amp-TB2 calc'!AP156+'eq. coef.'!$C$182*'Amp-TB2 calc'!AQ156+'eq. coef.'!$C$183*'Amp-TB2 calc'!AR156+'eq. coef.'!$C$184*'Amp-TB2 calc'!AS156))</f>
        <v xml:space="preserve"> </v>
      </c>
      <c r="BD156" s="281" t="str">
        <f>IF(SUM(I156:T156)&lt;90," ",('eq. coef.'!$C$234+'eq. coef.'!$C$235*'Amp-TB2 calc'!AJ156+'eq. coef.'!$C$236*'Amp-TB2 calc'!AK156+'eq. coef.'!$C$237*'Amp-TB2 calc'!AL156+'eq. coef.'!$C$238*'Amp-TB2 calc'!AN156+'eq. coef.'!$C$239*'Amp-TB2 calc'!AP156+'eq. coef.'!$C$240*'Amp-TB2 calc'!AQ156+'eq. coef.'!$C$241*'Amp-TB2 calc'!AR156+'eq. coef.'!$C$242*'Amp-TB2 calc'!AS156))</f>
        <v xml:space="preserve"> </v>
      </c>
      <c r="BE156" s="281" t="str">
        <f>IF(SUM(I156:T156)&lt;90," ",('eq. coef.'!$C$270+'eq. coef.'!$C$271*'Amp-TB2 calc'!AJ156+'eq. coef.'!$C$272*'Amp-TB2 calc'!AK156+'eq. coef.'!$C$273*'Amp-TB2 calc'!AL156+'eq. coef.'!$C$274*'Amp-TB2 calc'!AN156+'eq. coef.'!$C$275*'Amp-TB2 calc'!AP156+'eq. coef.'!$C$276*'Amp-TB2 calc'!AQ156+'eq. coef.'!$C$277*'Amp-TB2 calc'!AR156+'eq. coef.'!$C$278*'Amp-TB2 calc'!AS156))</f>
        <v xml:space="preserve"> </v>
      </c>
      <c r="BF156" s="281" t="str">
        <f>IF(SUM(I156:T156)&lt;90," ",EXP('eq. coef.'!$C$328+'eq. coef.'!$C$329*'Amp-TB2 calc'!AJ156+'eq. coef.'!$C$330*'Amp-TB2 calc'!AK156+'eq. coef.'!$C$331*'Amp-TB2 calc'!AL156+'eq. coef.'!$C$332*'Amp-TB2 calc'!AN156+'eq. coef.'!$C$333*'Amp-TB2 calc'!AP156+'eq. coef.'!$C$334*'Amp-TB2 calc'!AQ156+'eq. coef.'!$C$335*'Amp-TB2 calc'!AR156+'eq. coef.'!$C$336*'Amp-TB2 calc'!AS156))</f>
        <v xml:space="preserve"> </v>
      </c>
      <c r="BG156" s="282" t="str">
        <f t="shared" si="301"/>
        <v xml:space="preserve"> </v>
      </c>
      <c r="BH156" s="385" t="str">
        <f t="shared" si="328"/>
        <v xml:space="preserve"> </v>
      </c>
      <c r="BI156" s="385" t="str">
        <f t="shared" si="329"/>
        <v xml:space="preserve"> </v>
      </c>
      <c r="BJ156" s="281" t="str">
        <f t="shared" si="302"/>
        <v xml:space="preserve"> </v>
      </c>
      <c r="BK156" s="283" t="str">
        <f t="shared" si="350"/>
        <v xml:space="preserve"> </v>
      </c>
      <c r="BL156" s="281" t="str">
        <f t="shared" si="351"/>
        <v xml:space="preserve"> </v>
      </c>
      <c r="BM156" s="284" t="str">
        <f t="shared" si="303"/>
        <v xml:space="preserve"> </v>
      </c>
      <c r="BN156" s="285" t="str">
        <f>IF(SUM(I156:T156)&lt;90," ",'eq. coef.'!$C$360+'eq. coef.'!$C$361*'Amp-TB2 calc'!AJ156+'eq. coef.'!$C$362*'Amp-TB2 calc'!AK156+'eq. coef.'!$C$363*'Amp-TB2 calc'!AL156+'eq. coef.'!$C$364*'Amp-TB2 calc'!AN156+'eq. coef.'!$C$365*'Amp-TB2 calc'!AP156+'eq. coef.'!$C$366*'Amp-TB2 calc'!AQ156+'eq. coef.'!$C$367*'Amp-TB2 calc'!AR156+'eq. coef.'!$C$368*'Amp-TB2 calc'!AS156+'eq. coef.'!$C$369*LN(BQ156))</f>
        <v xml:space="preserve"> </v>
      </c>
      <c r="BO156" s="286" t="str">
        <f t="shared" si="352"/>
        <v xml:space="preserve"> </v>
      </c>
      <c r="BP156" s="333" t="str">
        <f t="shared" si="304"/>
        <v xml:space="preserve"> </v>
      </c>
      <c r="BQ156" s="287" t="str">
        <f t="shared" si="353"/>
        <v xml:space="preserve"> </v>
      </c>
      <c r="BR156" s="281" t="str">
        <f t="shared" si="305"/>
        <v xml:space="preserve"> </v>
      </c>
      <c r="BS156" s="283"/>
      <c r="BT156" s="283">
        <f t="shared" si="354"/>
        <v>0</v>
      </c>
      <c r="BU156" s="283">
        <f t="shared" si="355"/>
        <v>0</v>
      </c>
      <c r="BV156" s="281" t="str">
        <f t="shared" si="306"/>
        <v xml:space="preserve"> </v>
      </c>
      <c r="BW156" s="288"/>
      <c r="BX156" s="289" t="str">
        <f>IF(SUM(I156:T156)&lt;90," ",'eq. coef.'!$B$1128*'Amp-TB2 calc'!CH156+'eq. coef.'!$B$1129*'Amp-TB2 calc'!CL156+'eq. coef.'!$B$1130*'Amp-TB2 calc'!CM156+'eq. coef.'!$B$1131*'Amp-TB2 calc'!CO156+'eq. coef.'!$B$1132*'Amp-TB2 calc'!CP156+'eq. coef.'!$B$1133*'Amp-TB2 calc'!CQ156+'eq. coef.'!$B$1134*'Amp-TB2 calc'!CR156+'eq. coef.'!$B$1135*'Amp-TB2 calc'!CU156+'eq. coef.'!$B$1135*'Amp-TB2 calc'!CY156+'eq. coef.'!$B$1137*'Amp-TB2 calc'!CZ156)</f>
        <v xml:space="preserve"> </v>
      </c>
      <c r="BY156" s="290" t="str">
        <f t="shared" si="356"/>
        <v xml:space="preserve"> </v>
      </c>
      <c r="BZ156" s="291"/>
      <c r="CA156" s="290" t="str">
        <f t="shared" si="307"/>
        <v xml:space="preserve"> </v>
      </c>
      <c r="CB156" s="289" t="str">
        <f>IF(SUM(I156:T156)&lt;90," ",EXP('eq. coef.'!$C$396+'eq. coef.'!$C$397*'Amp-TB2 calc'!AJ156+'eq. coef.'!$C$398*'Amp-TB2 calc'!AK156+'eq. coef.'!$C$399*'Amp-TB2 calc'!AL156+'eq. coef.'!$C$400*'Amp-TB2 calc'!AN156+'eq. coef.'!$C$401*'Amp-TB2 calc'!AP156+'eq. coef.'!$C$402*'Amp-TB2 calc'!AQ156+'eq. coef.'!$C$403*'Amp-TB2 calc'!AR156+'eq. coef.'!$C$404*'Amp-TB2 calc'!AS156+'eq. coef.'!$C$405*LN('Amp-TB2 calc'!BQ156)))</f>
        <v xml:space="preserve"> </v>
      </c>
      <c r="CC156" s="283" t="str">
        <f t="shared" si="308"/>
        <v xml:space="preserve"> </v>
      </c>
      <c r="CD156" s="283"/>
      <c r="CE156" s="282" t="str">
        <f t="shared" si="309"/>
        <v xml:space="preserve"> </v>
      </c>
      <c r="CF156" s="282" t="str">
        <f t="shared" si="310"/>
        <v xml:space="preserve"> </v>
      </c>
      <c r="CG156" s="278" t="str">
        <f t="shared" si="357"/>
        <v xml:space="preserve"> </v>
      </c>
      <c r="CH156" s="278" t="str">
        <f t="shared" si="358"/>
        <v xml:space="preserve"> </v>
      </c>
      <c r="CI156" s="278" t="str">
        <f t="shared" si="311"/>
        <v xml:space="preserve"> </v>
      </c>
      <c r="CJ156" s="278" t="str">
        <f t="shared" si="312"/>
        <v xml:space="preserve"> </v>
      </c>
      <c r="CK156" s="278"/>
      <c r="CL156" s="278" t="str">
        <f t="shared" si="313"/>
        <v xml:space="preserve"> </v>
      </c>
      <c r="CM156" s="278" t="str">
        <f t="shared" si="314"/>
        <v xml:space="preserve"> </v>
      </c>
      <c r="CN156" s="278" t="str">
        <f t="shared" si="359"/>
        <v xml:space="preserve"> </v>
      </c>
      <c r="CO156" s="278" t="str">
        <f t="shared" si="315"/>
        <v xml:space="preserve"> </v>
      </c>
      <c r="CP156" s="278" t="str">
        <f t="shared" si="360"/>
        <v xml:space="preserve"> </v>
      </c>
      <c r="CQ156" s="278" t="str">
        <f t="shared" si="316"/>
        <v xml:space="preserve"> </v>
      </c>
      <c r="CR156" s="278" t="str">
        <f t="shared" si="361"/>
        <v xml:space="preserve"> </v>
      </c>
      <c r="CS156" s="278" t="str">
        <f t="shared" si="317"/>
        <v xml:space="preserve"> </v>
      </c>
      <c r="CT156" s="278"/>
      <c r="CU156" s="278" t="str">
        <f t="shared" si="362"/>
        <v xml:space="preserve"> </v>
      </c>
      <c r="CV156" s="278" t="str">
        <f t="shared" si="318"/>
        <v xml:space="preserve"> </v>
      </c>
      <c r="CW156" s="278" t="str">
        <f t="shared" si="319"/>
        <v xml:space="preserve"> </v>
      </c>
      <c r="CX156" s="278"/>
      <c r="CY156" s="278" t="str">
        <f t="shared" si="320"/>
        <v xml:space="preserve"> </v>
      </c>
      <c r="CZ156" s="278" t="str">
        <f t="shared" si="363"/>
        <v xml:space="preserve"> </v>
      </c>
      <c r="DA156" s="278" t="str">
        <f t="shared" si="321"/>
        <v xml:space="preserve"> </v>
      </c>
      <c r="DB156" s="278"/>
      <c r="DC156" s="278" t="str">
        <f t="shared" si="322"/>
        <v xml:space="preserve"> </v>
      </c>
      <c r="DD156" s="278" t="str">
        <f t="shared" si="364"/>
        <v xml:space="preserve"> </v>
      </c>
      <c r="DE156" s="278" t="str">
        <f t="shared" si="365"/>
        <v xml:space="preserve"> </v>
      </c>
      <c r="DF156" s="278" t="str">
        <f t="shared" si="323"/>
        <v xml:space="preserve"> </v>
      </c>
      <c r="DG156" s="283" t="str">
        <f t="shared" si="330"/>
        <v xml:space="preserve"> </v>
      </c>
      <c r="DH156" s="283"/>
      <c r="DI156" s="277" t="str">
        <f t="shared" si="324"/>
        <v xml:space="preserve"> </v>
      </c>
      <c r="DJ156" s="277" t="str">
        <f t="shared" si="325"/>
        <v xml:space="preserve"> </v>
      </c>
      <c r="DK156" s="277" t="str">
        <f t="shared" si="326"/>
        <v xml:space="preserve"> </v>
      </c>
      <c r="DL156" s="278" t="str">
        <f t="shared" si="327"/>
        <v xml:space="preserve"> </v>
      </c>
    </row>
    <row r="157" spans="21:116" x14ac:dyDescent="0.25">
      <c r="U157" s="276" t="str">
        <f t="shared" si="331"/>
        <v xml:space="preserve"> </v>
      </c>
      <c r="V157" s="277" t="str">
        <f>IF(SUM(I157:T157)&lt;90," ",I157/stab.data!$U$7)</f>
        <v xml:space="preserve"> </v>
      </c>
      <c r="W157" s="277" t="str">
        <f>IF(SUM(I157:T157)&lt;90," ",J157/stab.data!$U$8)</f>
        <v xml:space="preserve"> </v>
      </c>
      <c r="X157" s="277" t="str">
        <f>IF(SUM(I157:T157)&lt;90," ",K157*2/stab.data!$U$9)</f>
        <v xml:space="preserve"> </v>
      </c>
      <c r="Y157" s="277" t="str">
        <f>IF(SUM(I157:T157)&lt;90," ",L157*2/stab.data!$U$10)</f>
        <v xml:space="preserve"> </v>
      </c>
      <c r="Z157" s="277" t="str">
        <f>IF(SUM(I157:T157)&lt;90," ",M157/stab.data!$U$11)</f>
        <v xml:space="preserve"> </v>
      </c>
      <c r="AA157" s="277" t="str">
        <f>IF(SUM(I157:T157)&lt;90," ",N157/stab.data!$U$12)</f>
        <v xml:space="preserve"> </v>
      </c>
      <c r="AB157" s="277" t="str">
        <f>IF(SUM(I157:T157)&lt;90," ",O157/stab.data!$U$13)</f>
        <v xml:space="preserve"> </v>
      </c>
      <c r="AC157" s="277" t="str">
        <f>IF(SUM(I157:T157)&lt;90," ",P157/stab.data!$U$14)</f>
        <v xml:space="preserve"> </v>
      </c>
      <c r="AD157" s="277" t="str">
        <f>IF(SUM(I157:T157)&lt;90," ",Q157*2/stab.data!$U$15)</f>
        <v xml:space="preserve"> </v>
      </c>
      <c r="AE157" s="277" t="str">
        <f>IF(SUM(I157:T157)&lt;90," ",R157*2/stab.data!$U$16)</f>
        <v xml:space="preserve"> </v>
      </c>
      <c r="AF157" s="277" t="str">
        <f>IF(SUM(I157:T157)&lt;90," ",S157/stab.data!$U$17)</f>
        <v xml:space="preserve"> </v>
      </c>
      <c r="AG157" s="277" t="str">
        <f>IF(SUM(I157:T157)&lt;90," ",T157/stab.data!$U$18)</f>
        <v xml:space="preserve"> </v>
      </c>
      <c r="AH157" s="277" t="str">
        <f t="shared" si="332"/>
        <v xml:space="preserve"> </v>
      </c>
      <c r="AI157" s="277" t="str">
        <f t="shared" si="333"/>
        <v xml:space="preserve"> </v>
      </c>
      <c r="AJ157" s="278" t="str">
        <f t="shared" si="334"/>
        <v xml:space="preserve"> </v>
      </c>
      <c r="AK157" s="278" t="str">
        <f t="shared" si="335"/>
        <v xml:space="preserve"> </v>
      </c>
      <c r="AL157" s="278" t="str">
        <f t="shared" si="336"/>
        <v xml:space="preserve"> </v>
      </c>
      <c r="AM157" s="278" t="str">
        <f t="shared" si="337"/>
        <v xml:space="preserve"> </v>
      </c>
      <c r="AN157" s="278" t="str">
        <f t="shared" si="338"/>
        <v xml:space="preserve"> </v>
      </c>
      <c r="AO157" s="278" t="str">
        <f t="shared" si="339"/>
        <v xml:space="preserve"> </v>
      </c>
      <c r="AP157" s="278" t="str">
        <f t="shared" si="340"/>
        <v xml:space="preserve"> </v>
      </c>
      <c r="AQ157" s="278" t="str">
        <f t="shared" si="341"/>
        <v xml:space="preserve"> </v>
      </c>
      <c r="AR157" s="278" t="str">
        <f t="shared" si="342"/>
        <v xml:space="preserve"> </v>
      </c>
      <c r="AS157" s="278" t="str">
        <f t="shared" si="343"/>
        <v xml:space="preserve"> </v>
      </c>
      <c r="AT157" s="278" t="str">
        <f t="shared" si="344"/>
        <v xml:space="preserve"> </v>
      </c>
      <c r="AU157" s="278" t="str">
        <f t="shared" si="345"/>
        <v xml:space="preserve"> </v>
      </c>
      <c r="AV157" s="277" t="str">
        <f t="shared" si="346"/>
        <v xml:space="preserve"> </v>
      </c>
      <c r="AW157" s="277" t="str">
        <f t="shared" si="347"/>
        <v xml:space="preserve"> </v>
      </c>
      <c r="AX157" s="277" t="str">
        <f>IF(SUM(I157:T157)&lt;90," ",CO157*AH157*stab.data!$U$20/13/2)</f>
        <v xml:space="preserve"> </v>
      </c>
      <c r="AY157" s="277" t="str">
        <f>IF(SUM(I157:T157)&lt;90," ",CQ157*AH157*stab.data!$U$11/13)</f>
        <v xml:space="preserve"> </v>
      </c>
      <c r="AZ157" s="277" t="str">
        <f t="shared" si="348"/>
        <v xml:space="preserve"> </v>
      </c>
      <c r="BA157" s="279" t="str">
        <f t="shared" si="349"/>
        <v xml:space="preserve"> </v>
      </c>
      <c r="BB157" s="280" t="str">
        <f>IF(SUM(I157:T157)&lt;90," ",EXP('eq. coef.'!$C$104+'eq. coef.'!$C$105*'Amp-TB2 calc'!AJ157+'eq. coef.'!$C$106*'Amp-TB2 calc'!AK157+'eq. coef.'!$C$107*'Amp-TB2 calc'!AL157+'eq. coef.'!$C$108*'Amp-TB2 calc'!AN157+'eq. coef.'!$C$109*'Amp-TB2 calc'!AP157+'eq. coef.'!$C$110*'Amp-TB2 calc'!AQ157+'eq. coef.'!$C$111*'Amp-TB2 calc'!AR157+'eq. coef.'!$C$112*'Amp-TB2 calc'!AS157))</f>
        <v xml:space="preserve"> </v>
      </c>
      <c r="BC157" s="281" t="str">
        <f>IF(SUM(I157:T157)&lt;90," ",EXP('eq. coef.'!$C$176+'eq. coef.'!$C$177*'Amp-TB2 calc'!AJ157+'eq. coef.'!$C$178*'Amp-TB2 calc'!AK157+'eq. coef.'!$C$179*'Amp-TB2 calc'!AL157+'eq. coef.'!$C$180*'Amp-TB2 calc'!AN157+'eq. coef.'!$C$181*'Amp-TB2 calc'!AP157+'eq. coef.'!$C$182*'Amp-TB2 calc'!AQ157+'eq. coef.'!$C$183*'Amp-TB2 calc'!AR157+'eq. coef.'!$C$184*'Amp-TB2 calc'!AS157))</f>
        <v xml:space="preserve"> </v>
      </c>
      <c r="BD157" s="281" t="str">
        <f>IF(SUM(I157:T157)&lt;90," ",('eq. coef.'!$C$234+'eq. coef.'!$C$235*'Amp-TB2 calc'!AJ157+'eq. coef.'!$C$236*'Amp-TB2 calc'!AK157+'eq. coef.'!$C$237*'Amp-TB2 calc'!AL157+'eq. coef.'!$C$238*'Amp-TB2 calc'!AN157+'eq. coef.'!$C$239*'Amp-TB2 calc'!AP157+'eq. coef.'!$C$240*'Amp-TB2 calc'!AQ157+'eq. coef.'!$C$241*'Amp-TB2 calc'!AR157+'eq. coef.'!$C$242*'Amp-TB2 calc'!AS157))</f>
        <v xml:space="preserve"> </v>
      </c>
      <c r="BE157" s="281" t="str">
        <f>IF(SUM(I157:T157)&lt;90," ",('eq. coef.'!$C$270+'eq. coef.'!$C$271*'Amp-TB2 calc'!AJ157+'eq. coef.'!$C$272*'Amp-TB2 calc'!AK157+'eq. coef.'!$C$273*'Amp-TB2 calc'!AL157+'eq. coef.'!$C$274*'Amp-TB2 calc'!AN157+'eq. coef.'!$C$275*'Amp-TB2 calc'!AP157+'eq. coef.'!$C$276*'Amp-TB2 calc'!AQ157+'eq. coef.'!$C$277*'Amp-TB2 calc'!AR157+'eq. coef.'!$C$278*'Amp-TB2 calc'!AS157))</f>
        <v xml:space="preserve"> </v>
      </c>
      <c r="BF157" s="281" t="str">
        <f>IF(SUM(I157:T157)&lt;90," ",EXP('eq. coef.'!$C$328+'eq. coef.'!$C$329*'Amp-TB2 calc'!AJ157+'eq. coef.'!$C$330*'Amp-TB2 calc'!AK157+'eq. coef.'!$C$331*'Amp-TB2 calc'!AL157+'eq. coef.'!$C$332*'Amp-TB2 calc'!AN157+'eq. coef.'!$C$333*'Amp-TB2 calc'!AP157+'eq. coef.'!$C$334*'Amp-TB2 calc'!AQ157+'eq. coef.'!$C$335*'Amp-TB2 calc'!AR157+'eq. coef.'!$C$336*'Amp-TB2 calc'!AS157))</f>
        <v xml:space="preserve"> </v>
      </c>
      <c r="BG157" s="282" t="str">
        <f t="shared" si="301"/>
        <v xml:space="preserve"> </v>
      </c>
      <c r="BH157" s="385" t="str">
        <f t="shared" si="328"/>
        <v xml:space="preserve"> </v>
      </c>
      <c r="BI157" s="385" t="str">
        <f t="shared" si="329"/>
        <v xml:space="preserve"> </v>
      </c>
      <c r="BJ157" s="281" t="str">
        <f t="shared" si="302"/>
        <v xml:space="preserve"> </v>
      </c>
      <c r="BK157" s="283" t="str">
        <f t="shared" si="350"/>
        <v xml:space="preserve"> </v>
      </c>
      <c r="BL157" s="281" t="str">
        <f t="shared" si="351"/>
        <v xml:space="preserve"> </v>
      </c>
      <c r="BM157" s="284" t="str">
        <f t="shared" si="303"/>
        <v xml:space="preserve"> </v>
      </c>
      <c r="BN157" s="285" t="str">
        <f>IF(SUM(I157:T157)&lt;90," ",'eq. coef.'!$C$360+'eq. coef.'!$C$361*'Amp-TB2 calc'!AJ157+'eq. coef.'!$C$362*'Amp-TB2 calc'!AK157+'eq. coef.'!$C$363*'Amp-TB2 calc'!AL157+'eq. coef.'!$C$364*'Amp-TB2 calc'!AN157+'eq. coef.'!$C$365*'Amp-TB2 calc'!AP157+'eq. coef.'!$C$366*'Amp-TB2 calc'!AQ157+'eq. coef.'!$C$367*'Amp-TB2 calc'!AR157+'eq. coef.'!$C$368*'Amp-TB2 calc'!AS157+'eq. coef.'!$C$369*LN(BQ157))</f>
        <v xml:space="preserve"> </v>
      </c>
      <c r="BO157" s="286" t="str">
        <f t="shared" si="352"/>
        <v xml:space="preserve"> </v>
      </c>
      <c r="BP157" s="333" t="str">
        <f t="shared" si="304"/>
        <v xml:space="preserve"> </v>
      </c>
      <c r="BQ157" s="287" t="str">
        <f t="shared" si="353"/>
        <v xml:space="preserve"> </v>
      </c>
      <c r="BR157" s="281" t="str">
        <f t="shared" si="305"/>
        <v xml:space="preserve"> </v>
      </c>
      <c r="BS157" s="283"/>
      <c r="BT157" s="283">
        <f t="shared" si="354"/>
        <v>0</v>
      </c>
      <c r="BU157" s="283">
        <f t="shared" si="355"/>
        <v>0</v>
      </c>
      <c r="BV157" s="281" t="str">
        <f t="shared" si="306"/>
        <v xml:space="preserve"> </v>
      </c>
      <c r="BW157" s="288"/>
      <c r="BX157" s="289" t="str">
        <f>IF(SUM(I157:T157)&lt;90," ",'eq. coef.'!$B$1128*'Amp-TB2 calc'!CH157+'eq. coef.'!$B$1129*'Amp-TB2 calc'!CL157+'eq. coef.'!$B$1130*'Amp-TB2 calc'!CM157+'eq. coef.'!$B$1131*'Amp-TB2 calc'!CO157+'eq. coef.'!$B$1132*'Amp-TB2 calc'!CP157+'eq. coef.'!$B$1133*'Amp-TB2 calc'!CQ157+'eq. coef.'!$B$1134*'Amp-TB2 calc'!CR157+'eq. coef.'!$B$1135*'Amp-TB2 calc'!CU157+'eq. coef.'!$B$1135*'Amp-TB2 calc'!CY157+'eq. coef.'!$B$1137*'Amp-TB2 calc'!CZ157)</f>
        <v xml:space="preserve"> </v>
      </c>
      <c r="BY157" s="290" t="str">
        <f t="shared" si="356"/>
        <v xml:space="preserve"> </v>
      </c>
      <c r="BZ157" s="291"/>
      <c r="CA157" s="290" t="str">
        <f t="shared" si="307"/>
        <v xml:space="preserve"> </v>
      </c>
      <c r="CB157" s="289" t="str">
        <f>IF(SUM(I157:T157)&lt;90," ",EXP('eq. coef.'!$C$396+'eq. coef.'!$C$397*'Amp-TB2 calc'!AJ157+'eq. coef.'!$C$398*'Amp-TB2 calc'!AK157+'eq. coef.'!$C$399*'Amp-TB2 calc'!AL157+'eq. coef.'!$C$400*'Amp-TB2 calc'!AN157+'eq. coef.'!$C$401*'Amp-TB2 calc'!AP157+'eq. coef.'!$C$402*'Amp-TB2 calc'!AQ157+'eq. coef.'!$C$403*'Amp-TB2 calc'!AR157+'eq. coef.'!$C$404*'Amp-TB2 calc'!AS157+'eq. coef.'!$C$405*LN('Amp-TB2 calc'!BQ157)))</f>
        <v xml:space="preserve"> </v>
      </c>
      <c r="CC157" s="283" t="str">
        <f t="shared" si="308"/>
        <v xml:space="preserve"> </v>
      </c>
      <c r="CD157" s="283"/>
      <c r="CE157" s="282" t="str">
        <f t="shared" si="309"/>
        <v xml:space="preserve"> </v>
      </c>
      <c r="CF157" s="282" t="str">
        <f t="shared" si="310"/>
        <v xml:space="preserve"> </v>
      </c>
      <c r="CG157" s="278" t="str">
        <f t="shared" si="357"/>
        <v xml:space="preserve"> </v>
      </c>
      <c r="CH157" s="278" t="str">
        <f t="shared" si="358"/>
        <v xml:space="preserve"> </v>
      </c>
      <c r="CI157" s="278" t="str">
        <f t="shared" si="311"/>
        <v xml:space="preserve"> </v>
      </c>
      <c r="CJ157" s="278" t="str">
        <f t="shared" si="312"/>
        <v xml:space="preserve"> </v>
      </c>
      <c r="CK157" s="278"/>
      <c r="CL157" s="278" t="str">
        <f t="shared" si="313"/>
        <v xml:space="preserve"> </v>
      </c>
      <c r="CM157" s="278" t="str">
        <f t="shared" si="314"/>
        <v xml:space="preserve"> </v>
      </c>
      <c r="CN157" s="278" t="str">
        <f t="shared" si="359"/>
        <v xml:space="preserve"> </v>
      </c>
      <c r="CO157" s="278" t="str">
        <f t="shared" si="315"/>
        <v xml:space="preserve"> </v>
      </c>
      <c r="CP157" s="278" t="str">
        <f t="shared" si="360"/>
        <v xml:space="preserve"> </v>
      </c>
      <c r="CQ157" s="278" t="str">
        <f t="shared" si="316"/>
        <v xml:space="preserve"> </v>
      </c>
      <c r="CR157" s="278" t="str">
        <f t="shared" si="361"/>
        <v xml:space="preserve"> </v>
      </c>
      <c r="CS157" s="278" t="str">
        <f t="shared" si="317"/>
        <v xml:space="preserve"> </v>
      </c>
      <c r="CT157" s="278"/>
      <c r="CU157" s="278" t="str">
        <f t="shared" si="362"/>
        <v xml:space="preserve"> </v>
      </c>
      <c r="CV157" s="278" t="str">
        <f t="shared" si="318"/>
        <v xml:space="preserve"> </v>
      </c>
      <c r="CW157" s="278" t="str">
        <f t="shared" si="319"/>
        <v xml:space="preserve"> </v>
      </c>
      <c r="CX157" s="278"/>
      <c r="CY157" s="278" t="str">
        <f t="shared" si="320"/>
        <v xml:space="preserve"> </v>
      </c>
      <c r="CZ157" s="278" t="str">
        <f t="shared" si="363"/>
        <v xml:space="preserve"> </v>
      </c>
      <c r="DA157" s="278" t="str">
        <f t="shared" si="321"/>
        <v xml:space="preserve"> </v>
      </c>
      <c r="DB157" s="278"/>
      <c r="DC157" s="278" t="str">
        <f t="shared" si="322"/>
        <v xml:space="preserve"> </v>
      </c>
      <c r="DD157" s="278" t="str">
        <f t="shared" si="364"/>
        <v xml:space="preserve"> </v>
      </c>
      <c r="DE157" s="278" t="str">
        <f t="shared" si="365"/>
        <v xml:space="preserve"> </v>
      </c>
      <c r="DF157" s="278" t="str">
        <f t="shared" si="323"/>
        <v xml:space="preserve"> </v>
      </c>
      <c r="DG157" s="283" t="str">
        <f t="shared" si="330"/>
        <v xml:space="preserve"> </v>
      </c>
      <c r="DH157" s="283"/>
      <c r="DI157" s="277" t="str">
        <f t="shared" si="324"/>
        <v xml:space="preserve"> </v>
      </c>
      <c r="DJ157" s="277" t="str">
        <f t="shared" si="325"/>
        <v xml:space="preserve"> </v>
      </c>
      <c r="DK157" s="277" t="str">
        <f t="shared" si="326"/>
        <v xml:space="preserve"> </v>
      </c>
      <c r="DL157" s="278" t="str">
        <f t="shared" si="327"/>
        <v xml:space="preserve"> </v>
      </c>
    </row>
    <row r="158" spans="21:116" x14ac:dyDescent="0.25">
      <c r="U158" s="276" t="str">
        <f t="shared" si="331"/>
        <v xml:space="preserve"> </v>
      </c>
      <c r="V158" s="277" t="str">
        <f>IF(SUM(I158:T158)&lt;90," ",I158/stab.data!$U$7)</f>
        <v xml:space="preserve"> </v>
      </c>
      <c r="W158" s="277" t="str">
        <f>IF(SUM(I158:T158)&lt;90," ",J158/stab.data!$U$8)</f>
        <v xml:space="preserve"> </v>
      </c>
      <c r="X158" s="277" t="str">
        <f>IF(SUM(I158:T158)&lt;90," ",K158*2/stab.data!$U$9)</f>
        <v xml:space="preserve"> </v>
      </c>
      <c r="Y158" s="277" t="str">
        <f>IF(SUM(I158:T158)&lt;90," ",L158*2/stab.data!$U$10)</f>
        <v xml:space="preserve"> </v>
      </c>
      <c r="Z158" s="277" t="str">
        <f>IF(SUM(I158:T158)&lt;90," ",M158/stab.data!$U$11)</f>
        <v xml:space="preserve"> </v>
      </c>
      <c r="AA158" s="277" t="str">
        <f>IF(SUM(I158:T158)&lt;90," ",N158/stab.data!$U$12)</f>
        <v xml:space="preserve"> </v>
      </c>
      <c r="AB158" s="277" t="str">
        <f>IF(SUM(I158:T158)&lt;90," ",O158/stab.data!$U$13)</f>
        <v xml:space="preserve"> </v>
      </c>
      <c r="AC158" s="277" t="str">
        <f>IF(SUM(I158:T158)&lt;90," ",P158/stab.data!$U$14)</f>
        <v xml:space="preserve"> </v>
      </c>
      <c r="AD158" s="277" t="str">
        <f>IF(SUM(I158:T158)&lt;90," ",Q158*2/stab.data!$U$15)</f>
        <v xml:space="preserve"> </v>
      </c>
      <c r="AE158" s="277" t="str">
        <f>IF(SUM(I158:T158)&lt;90," ",R158*2/stab.data!$U$16)</f>
        <v xml:space="preserve"> </v>
      </c>
      <c r="AF158" s="277" t="str">
        <f>IF(SUM(I158:T158)&lt;90," ",S158/stab.data!$U$17)</f>
        <v xml:space="preserve"> </v>
      </c>
      <c r="AG158" s="277" t="str">
        <f>IF(SUM(I158:T158)&lt;90," ",T158/stab.data!$U$18)</f>
        <v xml:space="preserve"> </v>
      </c>
      <c r="AH158" s="277" t="str">
        <f t="shared" si="332"/>
        <v xml:space="preserve"> </v>
      </c>
      <c r="AI158" s="277" t="str">
        <f t="shared" si="333"/>
        <v xml:space="preserve"> </v>
      </c>
      <c r="AJ158" s="278" t="str">
        <f t="shared" si="334"/>
        <v xml:space="preserve"> </v>
      </c>
      <c r="AK158" s="278" t="str">
        <f t="shared" si="335"/>
        <v xml:space="preserve"> </v>
      </c>
      <c r="AL158" s="278" t="str">
        <f t="shared" si="336"/>
        <v xml:space="preserve"> </v>
      </c>
      <c r="AM158" s="278" t="str">
        <f t="shared" si="337"/>
        <v xml:space="preserve"> </v>
      </c>
      <c r="AN158" s="278" t="str">
        <f t="shared" si="338"/>
        <v xml:space="preserve"> </v>
      </c>
      <c r="AO158" s="278" t="str">
        <f t="shared" si="339"/>
        <v xml:space="preserve"> </v>
      </c>
      <c r="AP158" s="278" t="str">
        <f t="shared" si="340"/>
        <v xml:space="preserve"> </v>
      </c>
      <c r="AQ158" s="278" t="str">
        <f t="shared" si="341"/>
        <v xml:space="preserve"> </v>
      </c>
      <c r="AR158" s="278" t="str">
        <f t="shared" si="342"/>
        <v xml:space="preserve"> </v>
      </c>
      <c r="AS158" s="278" t="str">
        <f t="shared" si="343"/>
        <v xml:space="preserve"> </v>
      </c>
      <c r="AT158" s="278" t="str">
        <f t="shared" si="344"/>
        <v xml:space="preserve"> </v>
      </c>
      <c r="AU158" s="278" t="str">
        <f t="shared" si="345"/>
        <v xml:space="preserve"> </v>
      </c>
      <c r="AV158" s="277" t="str">
        <f t="shared" si="346"/>
        <v xml:space="preserve"> </v>
      </c>
      <c r="AW158" s="277" t="str">
        <f t="shared" si="347"/>
        <v xml:space="preserve"> </v>
      </c>
      <c r="AX158" s="277" t="str">
        <f>IF(SUM(I158:T158)&lt;90," ",CO158*AH158*stab.data!$U$20/13/2)</f>
        <v xml:space="preserve"> </v>
      </c>
      <c r="AY158" s="277" t="str">
        <f>IF(SUM(I158:T158)&lt;90," ",CQ158*AH158*stab.data!$U$11/13)</f>
        <v xml:space="preserve"> </v>
      </c>
      <c r="AZ158" s="277" t="str">
        <f t="shared" si="348"/>
        <v xml:space="preserve"> </v>
      </c>
      <c r="BA158" s="279" t="str">
        <f t="shared" si="349"/>
        <v xml:space="preserve"> </v>
      </c>
      <c r="BB158" s="280" t="str">
        <f>IF(SUM(I158:T158)&lt;90," ",EXP('eq. coef.'!$C$104+'eq. coef.'!$C$105*'Amp-TB2 calc'!AJ158+'eq. coef.'!$C$106*'Amp-TB2 calc'!AK158+'eq. coef.'!$C$107*'Amp-TB2 calc'!AL158+'eq. coef.'!$C$108*'Amp-TB2 calc'!AN158+'eq. coef.'!$C$109*'Amp-TB2 calc'!AP158+'eq. coef.'!$C$110*'Amp-TB2 calc'!AQ158+'eq. coef.'!$C$111*'Amp-TB2 calc'!AR158+'eq. coef.'!$C$112*'Amp-TB2 calc'!AS158))</f>
        <v xml:space="preserve"> </v>
      </c>
      <c r="BC158" s="281" t="str">
        <f>IF(SUM(I158:T158)&lt;90," ",EXP('eq. coef.'!$C$176+'eq. coef.'!$C$177*'Amp-TB2 calc'!AJ158+'eq. coef.'!$C$178*'Amp-TB2 calc'!AK158+'eq. coef.'!$C$179*'Amp-TB2 calc'!AL158+'eq. coef.'!$C$180*'Amp-TB2 calc'!AN158+'eq. coef.'!$C$181*'Amp-TB2 calc'!AP158+'eq. coef.'!$C$182*'Amp-TB2 calc'!AQ158+'eq. coef.'!$C$183*'Amp-TB2 calc'!AR158+'eq. coef.'!$C$184*'Amp-TB2 calc'!AS158))</f>
        <v xml:space="preserve"> </v>
      </c>
      <c r="BD158" s="281" t="str">
        <f>IF(SUM(I158:T158)&lt;90," ",('eq. coef.'!$C$234+'eq. coef.'!$C$235*'Amp-TB2 calc'!AJ158+'eq. coef.'!$C$236*'Amp-TB2 calc'!AK158+'eq. coef.'!$C$237*'Amp-TB2 calc'!AL158+'eq. coef.'!$C$238*'Amp-TB2 calc'!AN158+'eq. coef.'!$C$239*'Amp-TB2 calc'!AP158+'eq. coef.'!$C$240*'Amp-TB2 calc'!AQ158+'eq. coef.'!$C$241*'Amp-TB2 calc'!AR158+'eq. coef.'!$C$242*'Amp-TB2 calc'!AS158))</f>
        <v xml:space="preserve"> </v>
      </c>
      <c r="BE158" s="281" t="str">
        <f>IF(SUM(I158:T158)&lt;90," ",('eq. coef.'!$C$270+'eq. coef.'!$C$271*'Amp-TB2 calc'!AJ158+'eq. coef.'!$C$272*'Amp-TB2 calc'!AK158+'eq. coef.'!$C$273*'Amp-TB2 calc'!AL158+'eq. coef.'!$C$274*'Amp-TB2 calc'!AN158+'eq. coef.'!$C$275*'Amp-TB2 calc'!AP158+'eq. coef.'!$C$276*'Amp-TB2 calc'!AQ158+'eq. coef.'!$C$277*'Amp-TB2 calc'!AR158+'eq. coef.'!$C$278*'Amp-TB2 calc'!AS158))</f>
        <v xml:space="preserve"> </v>
      </c>
      <c r="BF158" s="281" t="str">
        <f>IF(SUM(I158:T158)&lt;90," ",EXP('eq. coef.'!$C$328+'eq. coef.'!$C$329*'Amp-TB2 calc'!AJ158+'eq. coef.'!$C$330*'Amp-TB2 calc'!AK158+'eq. coef.'!$C$331*'Amp-TB2 calc'!AL158+'eq. coef.'!$C$332*'Amp-TB2 calc'!AN158+'eq. coef.'!$C$333*'Amp-TB2 calc'!AP158+'eq. coef.'!$C$334*'Amp-TB2 calc'!AQ158+'eq. coef.'!$C$335*'Amp-TB2 calc'!AR158+'eq. coef.'!$C$336*'Amp-TB2 calc'!AS158))</f>
        <v xml:space="preserve"> </v>
      </c>
      <c r="BG158" s="282" t="str">
        <f t="shared" si="301"/>
        <v xml:space="preserve"> </v>
      </c>
      <c r="BH158" s="385" t="str">
        <f t="shared" si="328"/>
        <v xml:space="preserve"> </v>
      </c>
      <c r="BI158" s="385" t="str">
        <f t="shared" si="329"/>
        <v xml:space="preserve"> </v>
      </c>
      <c r="BJ158" s="281" t="str">
        <f t="shared" si="302"/>
        <v xml:space="preserve"> </v>
      </c>
      <c r="BK158" s="283" t="str">
        <f t="shared" si="350"/>
        <v xml:space="preserve"> </v>
      </c>
      <c r="BL158" s="281" t="str">
        <f t="shared" si="351"/>
        <v xml:space="preserve"> </v>
      </c>
      <c r="BM158" s="284" t="str">
        <f t="shared" si="303"/>
        <v xml:space="preserve"> </v>
      </c>
      <c r="BN158" s="285" t="str">
        <f>IF(SUM(I158:T158)&lt;90," ",'eq. coef.'!$C$360+'eq. coef.'!$C$361*'Amp-TB2 calc'!AJ158+'eq. coef.'!$C$362*'Amp-TB2 calc'!AK158+'eq. coef.'!$C$363*'Amp-TB2 calc'!AL158+'eq. coef.'!$C$364*'Amp-TB2 calc'!AN158+'eq. coef.'!$C$365*'Amp-TB2 calc'!AP158+'eq. coef.'!$C$366*'Amp-TB2 calc'!AQ158+'eq. coef.'!$C$367*'Amp-TB2 calc'!AR158+'eq. coef.'!$C$368*'Amp-TB2 calc'!AS158+'eq. coef.'!$C$369*LN(BQ158))</f>
        <v xml:space="preserve"> </v>
      </c>
      <c r="BO158" s="286" t="str">
        <f t="shared" si="352"/>
        <v xml:space="preserve"> </v>
      </c>
      <c r="BP158" s="333" t="str">
        <f t="shared" si="304"/>
        <v xml:space="preserve"> </v>
      </c>
      <c r="BQ158" s="287" t="str">
        <f t="shared" si="353"/>
        <v xml:space="preserve"> </v>
      </c>
      <c r="BR158" s="281" t="str">
        <f t="shared" si="305"/>
        <v xml:space="preserve"> </v>
      </c>
      <c r="BS158" s="283"/>
      <c r="BT158" s="283">
        <f t="shared" si="354"/>
        <v>0</v>
      </c>
      <c r="BU158" s="283">
        <f t="shared" si="355"/>
        <v>0</v>
      </c>
      <c r="BV158" s="281" t="str">
        <f t="shared" si="306"/>
        <v xml:space="preserve"> </v>
      </c>
      <c r="BW158" s="288"/>
      <c r="BX158" s="289" t="str">
        <f>IF(SUM(I158:T158)&lt;90," ",'eq. coef.'!$B$1128*'Amp-TB2 calc'!CH158+'eq. coef.'!$B$1129*'Amp-TB2 calc'!CL158+'eq. coef.'!$B$1130*'Amp-TB2 calc'!CM158+'eq. coef.'!$B$1131*'Amp-TB2 calc'!CO158+'eq. coef.'!$B$1132*'Amp-TB2 calc'!CP158+'eq. coef.'!$B$1133*'Amp-TB2 calc'!CQ158+'eq. coef.'!$B$1134*'Amp-TB2 calc'!CR158+'eq. coef.'!$B$1135*'Amp-TB2 calc'!CU158+'eq. coef.'!$B$1135*'Amp-TB2 calc'!CY158+'eq. coef.'!$B$1137*'Amp-TB2 calc'!CZ158)</f>
        <v xml:space="preserve"> </v>
      </c>
      <c r="BY158" s="290" t="str">
        <f t="shared" si="356"/>
        <v xml:space="preserve"> </v>
      </c>
      <c r="BZ158" s="291"/>
      <c r="CA158" s="290" t="str">
        <f t="shared" si="307"/>
        <v xml:space="preserve"> </v>
      </c>
      <c r="CB158" s="289" t="str">
        <f>IF(SUM(I158:T158)&lt;90," ",EXP('eq. coef.'!$C$396+'eq. coef.'!$C$397*'Amp-TB2 calc'!AJ158+'eq. coef.'!$C$398*'Amp-TB2 calc'!AK158+'eq. coef.'!$C$399*'Amp-TB2 calc'!AL158+'eq. coef.'!$C$400*'Amp-TB2 calc'!AN158+'eq. coef.'!$C$401*'Amp-TB2 calc'!AP158+'eq. coef.'!$C$402*'Amp-TB2 calc'!AQ158+'eq. coef.'!$C$403*'Amp-TB2 calc'!AR158+'eq. coef.'!$C$404*'Amp-TB2 calc'!AS158+'eq. coef.'!$C$405*LN('Amp-TB2 calc'!BQ158)))</f>
        <v xml:space="preserve"> </v>
      </c>
      <c r="CC158" s="283" t="str">
        <f t="shared" si="308"/>
        <v xml:space="preserve"> </v>
      </c>
      <c r="CD158" s="283"/>
      <c r="CE158" s="282" t="str">
        <f t="shared" si="309"/>
        <v xml:space="preserve"> </v>
      </c>
      <c r="CF158" s="282" t="str">
        <f t="shared" si="310"/>
        <v xml:space="preserve"> </v>
      </c>
      <c r="CG158" s="278" t="str">
        <f t="shared" si="357"/>
        <v xml:space="preserve"> </v>
      </c>
      <c r="CH158" s="278" t="str">
        <f t="shared" si="358"/>
        <v xml:space="preserve"> </v>
      </c>
      <c r="CI158" s="278" t="str">
        <f t="shared" si="311"/>
        <v xml:space="preserve"> </v>
      </c>
      <c r="CJ158" s="278" t="str">
        <f t="shared" si="312"/>
        <v xml:space="preserve"> </v>
      </c>
      <c r="CK158" s="278"/>
      <c r="CL158" s="278" t="str">
        <f t="shared" si="313"/>
        <v xml:space="preserve"> </v>
      </c>
      <c r="CM158" s="278" t="str">
        <f t="shared" si="314"/>
        <v xml:space="preserve"> </v>
      </c>
      <c r="CN158" s="278" t="str">
        <f t="shared" si="359"/>
        <v xml:space="preserve"> </v>
      </c>
      <c r="CO158" s="278" t="str">
        <f t="shared" si="315"/>
        <v xml:space="preserve"> </v>
      </c>
      <c r="CP158" s="278" t="str">
        <f t="shared" si="360"/>
        <v xml:space="preserve"> </v>
      </c>
      <c r="CQ158" s="278" t="str">
        <f t="shared" si="316"/>
        <v xml:space="preserve"> </v>
      </c>
      <c r="CR158" s="278" t="str">
        <f t="shared" si="361"/>
        <v xml:space="preserve"> </v>
      </c>
      <c r="CS158" s="278" t="str">
        <f t="shared" si="317"/>
        <v xml:space="preserve"> </v>
      </c>
      <c r="CT158" s="278"/>
      <c r="CU158" s="278" t="str">
        <f t="shared" si="362"/>
        <v xml:space="preserve"> </v>
      </c>
      <c r="CV158" s="278" t="str">
        <f t="shared" si="318"/>
        <v xml:space="preserve"> </v>
      </c>
      <c r="CW158" s="278" t="str">
        <f t="shared" si="319"/>
        <v xml:space="preserve"> </v>
      </c>
      <c r="CX158" s="278"/>
      <c r="CY158" s="278" t="str">
        <f t="shared" si="320"/>
        <v xml:space="preserve"> </v>
      </c>
      <c r="CZ158" s="278" t="str">
        <f t="shared" si="363"/>
        <v xml:space="preserve"> </v>
      </c>
      <c r="DA158" s="278" t="str">
        <f t="shared" si="321"/>
        <v xml:space="preserve"> </v>
      </c>
      <c r="DB158" s="278"/>
      <c r="DC158" s="278" t="str">
        <f t="shared" si="322"/>
        <v xml:space="preserve"> </v>
      </c>
      <c r="DD158" s="278" t="str">
        <f t="shared" si="364"/>
        <v xml:space="preserve"> </v>
      </c>
      <c r="DE158" s="278" t="str">
        <f t="shared" si="365"/>
        <v xml:space="preserve"> </v>
      </c>
      <c r="DF158" s="278" t="str">
        <f t="shared" si="323"/>
        <v xml:space="preserve"> </v>
      </c>
      <c r="DG158" s="283" t="str">
        <f t="shared" si="330"/>
        <v xml:space="preserve"> </v>
      </c>
      <c r="DH158" s="283"/>
      <c r="DI158" s="277" t="str">
        <f t="shared" si="324"/>
        <v xml:space="preserve"> </v>
      </c>
      <c r="DJ158" s="277" t="str">
        <f t="shared" si="325"/>
        <v xml:space="preserve"> </v>
      </c>
      <c r="DK158" s="277" t="str">
        <f t="shared" si="326"/>
        <v xml:space="preserve"> </v>
      </c>
      <c r="DL158" s="278" t="str">
        <f t="shared" si="327"/>
        <v xml:space="preserve"> </v>
      </c>
    </row>
    <row r="159" spans="21:116" x14ac:dyDescent="0.25">
      <c r="U159" s="276" t="str">
        <f t="shared" si="331"/>
        <v xml:space="preserve"> </v>
      </c>
      <c r="V159" s="277" t="str">
        <f>IF(SUM(I159:T159)&lt;90," ",I159/stab.data!$U$7)</f>
        <v xml:space="preserve"> </v>
      </c>
      <c r="W159" s="277" t="str">
        <f>IF(SUM(I159:T159)&lt;90," ",J159/stab.data!$U$8)</f>
        <v xml:space="preserve"> </v>
      </c>
      <c r="X159" s="277" t="str">
        <f>IF(SUM(I159:T159)&lt;90," ",K159*2/stab.data!$U$9)</f>
        <v xml:space="preserve"> </v>
      </c>
      <c r="Y159" s="277" t="str">
        <f>IF(SUM(I159:T159)&lt;90," ",L159*2/stab.data!$U$10)</f>
        <v xml:space="preserve"> </v>
      </c>
      <c r="Z159" s="277" t="str">
        <f>IF(SUM(I159:T159)&lt;90," ",M159/stab.data!$U$11)</f>
        <v xml:space="preserve"> </v>
      </c>
      <c r="AA159" s="277" t="str">
        <f>IF(SUM(I159:T159)&lt;90," ",N159/stab.data!$U$12)</f>
        <v xml:space="preserve"> </v>
      </c>
      <c r="AB159" s="277" t="str">
        <f>IF(SUM(I159:T159)&lt;90," ",O159/stab.data!$U$13)</f>
        <v xml:space="preserve"> </v>
      </c>
      <c r="AC159" s="277" t="str">
        <f>IF(SUM(I159:T159)&lt;90," ",P159/stab.data!$U$14)</f>
        <v xml:space="preserve"> </v>
      </c>
      <c r="AD159" s="277" t="str">
        <f>IF(SUM(I159:T159)&lt;90," ",Q159*2/stab.data!$U$15)</f>
        <v xml:space="preserve"> </v>
      </c>
      <c r="AE159" s="277" t="str">
        <f>IF(SUM(I159:T159)&lt;90," ",R159*2/stab.data!$U$16)</f>
        <v xml:space="preserve"> </v>
      </c>
      <c r="AF159" s="277" t="str">
        <f>IF(SUM(I159:T159)&lt;90," ",S159/stab.data!$U$17)</f>
        <v xml:space="preserve"> </v>
      </c>
      <c r="AG159" s="277" t="str">
        <f>IF(SUM(I159:T159)&lt;90," ",T159/stab.data!$U$18)</f>
        <v xml:space="preserve"> </v>
      </c>
      <c r="AH159" s="277" t="str">
        <f t="shared" si="332"/>
        <v xml:space="preserve"> </v>
      </c>
      <c r="AI159" s="277" t="str">
        <f t="shared" si="333"/>
        <v xml:space="preserve"> </v>
      </c>
      <c r="AJ159" s="278" t="str">
        <f t="shared" si="334"/>
        <v xml:space="preserve"> </v>
      </c>
      <c r="AK159" s="278" t="str">
        <f t="shared" si="335"/>
        <v xml:space="preserve"> </v>
      </c>
      <c r="AL159" s="278" t="str">
        <f t="shared" si="336"/>
        <v xml:space="preserve"> </v>
      </c>
      <c r="AM159" s="278" t="str">
        <f t="shared" si="337"/>
        <v xml:space="preserve"> </v>
      </c>
      <c r="AN159" s="278" t="str">
        <f t="shared" si="338"/>
        <v xml:space="preserve"> </v>
      </c>
      <c r="AO159" s="278" t="str">
        <f t="shared" si="339"/>
        <v xml:space="preserve"> </v>
      </c>
      <c r="AP159" s="278" t="str">
        <f t="shared" si="340"/>
        <v xml:space="preserve"> </v>
      </c>
      <c r="AQ159" s="278" t="str">
        <f t="shared" si="341"/>
        <v xml:space="preserve"> </v>
      </c>
      <c r="AR159" s="278" t="str">
        <f t="shared" si="342"/>
        <v xml:space="preserve"> </v>
      </c>
      <c r="AS159" s="278" t="str">
        <f t="shared" si="343"/>
        <v xml:space="preserve"> </v>
      </c>
      <c r="AT159" s="278" t="str">
        <f t="shared" si="344"/>
        <v xml:space="preserve"> </v>
      </c>
      <c r="AU159" s="278" t="str">
        <f t="shared" si="345"/>
        <v xml:space="preserve"> </v>
      </c>
      <c r="AV159" s="277" t="str">
        <f t="shared" si="346"/>
        <v xml:space="preserve"> </v>
      </c>
      <c r="AW159" s="277" t="str">
        <f t="shared" si="347"/>
        <v xml:space="preserve"> </v>
      </c>
      <c r="AX159" s="277" t="str">
        <f>IF(SUM(I159:T159)&lt;90," ",CO159*AH159*stab.data!$U$20/13/2)</f>
        <v xml:space="preserve"> </v>
      </c>
      <c r="AY159" s="277" t="str">
        <f>IF(SUM(I159:T159)&lt;90," ",CQ159*AH159*stab.data!$U$11/13)</f>
        <v xml:space="preserve"> </v>
      </c>
      <c r="AZ159" s="277" t="str">
        <f t="shared" si="348"/>
        <v xml:space="preserve"> </v>
      </c>
      <c r="BA159" s="279" t="str">
        <f t="shared" si="349"/>
        <v xml:space="preserve"> </v>
      </c>
      <c r="BB159" s="280" t="str">
        <f>IF(SUM(I159:T159)&lt;90," ",EXP('eq. coef.'!$C$104+'eq. coef.'!$C$105*'Amp-TB2 calc'!AJ159+'eq. coef.'!$C$106*'Amp-TB2 calc'!AK159+'eq. coef.'!$C$107*'Amp-TB2 calc'!AL159+'eq. coef.'!$C$108*'Amp-TB2 calc'!AN159+'eq. coef.'!$C$109*'Amp-TB2 calc'!AP159+'eq. coef.'!$C$110*'Amp-TB2 calc'!AQ159+'eq. coef.'!$C$111*'Amp-TB2 calc'!AR159+'eq. coef.'!$C$112*'Amp-TB2 calc'!AS159))</f>
        <v xml:space="preserve"> </v>
      </c>
      <c r="BC159" s="281" t="str">
        <f>IF(SUM(I159:T159)&lt;90," ",EXP('eq. coef.'!$C$176+'eq. coef.'!$C$177*'Amp-TB2 calc'!AJ159+'eq. coef.'!$C$178*'Amp-TB2 calc'!AK159+'eq. coef.'!$C$179*'Amp-TB2 calc'!AL159+'eq. coef.'!$C$180*'Amp-TB2 calc'!AN159+'eq. coef.'!$C$181*'Amp-TB2 calc'!AP159+'eq. coef.'!$C$182*'Amp-TB2 calc'!AQ159+'eq. coef.'!$C$183*'Amp-TB2 calc'!AR159+'eq. coef.'!$C$184*'Amp-TB2 calc'!AS159))</f>
        <v xml:space="preserve"> </v>
      </c>
      <c r="BD159" s="281" t="str">
        <f>IF(SUM(I159:T159)&lt;90," ",('eq. coef.'!$C$234+'eq. coef.'!$C$235*'Amp-TB2 calc'!AJ159+'eq. coef.'!$C$236*'Amp-TB2 calc'!AK159+'eq. coef.'!$C$237*'Amp-TB2 calc'!AL159+'eq. coef.'!$C$238*'Amp-TB2 calc'!AN159+'eq. coef.'!$C$239*'Amp-TB2 calc'!AP159+'eq. coef.'!$C$240*'Amp-TB2 calc'!AQ159+'eq. coef.'!$C$241*'Amp-TB2 calc'!AR159+'eq. coef.'!$C$242*'Amp-TB2 calc'!AS159))</f>
        <v xml:space="preserve"> </v>
      </c>
      <c r="BE159" s="281" t="str">
        <f>IF(SUM(I159:T159)&lt;90," ",('eq. coef.'!$C$270+'eq. coef.'!$C$271*'Amp-TB2 calc'!AJ159+'eq. coef.'!$C$272*'Amp-TB2 calc'!AK159+'eq. coef.'!$C$273*'Amp-TB2 calc'!AL159+'eq. coef.'!$C$274*'Amp-TB2 calc'!AN159+'eq. coef.'!$C$275*'Amp-TB2 calc'!AP159+'eq. coef.'!$C$276*'Amp-TB2 calc'!AQ159+'eq. coef.'!$C$277*'Amp-TB2 calc'!AR159+'eq. coef.'!$C$278*'Amp-TB2 calc'!AS159))</f>
        <v xml:space="preserve"> </v>
      </c>
      <c r="BF159" s="281" t="str">
        <f>IF(SUM(I159:T159)&lt;90," ",EXP('eq. coef.'!$C$328+'eq. coef.'!$C$329*'Amp-TB2 calc'!AJ159+'eq. coef.'!$C$330*'Amp-TB2 calc'!AK159+'eq. coef.'!$C$331*'Amp-TB2 calc'!AL159+'eq. coef.'!$C$332*'Amp-TB2 calc'!AN159+'eq. coef.'!$C$333*'Amp-TB2 calc'!AP159+'eq. coef.'!$C$334*'Amp-TB2 calc'!AQ159+'eq. coef.'!$C$335*'Amp-TB2 calc'!AR159+'eq. coef.'!$C$336*'Amp-TB2 calc'!AS159))</f>
        <v xml:space="preserve"> </v>
      </c>
      <c r="BG159" s="282" t="str">
        <f t="shared" si="301"/>
        <v xml:space="preserve"> </v>
      </c>
      <c r="BH159" s="385" t="str">
        <f t="shared" si="328"/>
        <v xml:space="preserve"> </v>
      </c>
      <c r="BI159" s="385" t="str">
        <f t="shared" si="329"/>
        <v xml:space="preserve"> </v>
      </c>
      <c r="BJ159" s="281" t="str">
        <f t="shared" si="302"/>
        <v xml:space="preserve"> </v>
      </c>
      <c r="BK159" s="283" t="str">
        <f t="shared" si="350"/>
        <v xml:space="preserve"> </v>
      </c>
      <c r="BL159" s="281" t="str">
        <f t="shared" si="351"/>
        <v xml:space="preserve"> </v>
      </c>
      <c r="BM159" s="284" t="str">
        <f t="shared" si="303"/>
        <v xml:space="preserve"> </v>
      </c>
      <c r="BN159" s="285" t="str">
        <f>IF(SUM(I159:T159)&lt;90," ",'eq. coef.'!$C$360+'eq. coef.'!$C$361*'Amp-TB2 calc'!AJ159+'eq. coef.'!$C$362*'Amp-TB2 calc'!AK159+'eq. coef.'!$C$363*'Amp-TB2 calc'!AL159+'eq. coef.'!$C$364*'Amp-TB2 calc'!AN159+'eq. coef.'!$C$365*'Amp-TB2 calc'!AP159+'eq. coef.'!$C$366*'Amp-TB2 calc'!AQ159+'eq. coef.'!$C$367*'Amp-TB2 calc'!AR159+'eq. coef.'!$C$368*'Amp-TB2 calc'!AS159+'eq. coef.'!$C$369*LN(BQ159))</f>
        <v xml:space="preserve"> </v>
      </c>
      <c r="BO159" s="286" t="str">
        <f t="shared" si="352"/>
        <v xml:space="preserve"> </v>
      </c>
      <c r="BP159" s="333" t="str">
        <f t="shared" si="304"/>
        <v xml:space="preserve"> </v>
      </c>
      <c r="BQ159" s="287" t="str">
        <f t="shared" si="353"/>
        <v xml:space="preserve"> </v>
      </c>
      <c r="BR159" s="281" t="str">
        <f t="shared" si="305"/>
        <v xml:space="preserve"> </v>
      </c>
      <c r="BS159" s="283"/>
      <c r="BT159" s="283">
        <f t="shared" si="354"/>
        <v>0</v>
      </c>
      <c r="BU159" s="283">
        <f t="shared" si="355"/>
        <v>0</v>
      </c>
      <c r="BV159" s="281" t="str">
        <f t="shared" si="306"/>
        <v xml:space="preserve"> </v>
      </c>
      <c r="BW159" s="288"/>
      <c r="BX159" s="289" t="str">
        <f>IF(SUM(I159:T159)&lt;90," ",'eq. coef.'!$B$1128*'Amp-TB2 calc'!CH159+'eq. coef.'!$B$1129*'Amp-TB2 calc'!CL159+'eq. coef.'!$B$1130*'Amp-TB2 calc'!CM159+'eq. coef.'!$B$1131*'Amp-TB2 calc'!CO159+'eq. coef.'!$B$1132*'Amp-TB2 calc'!CP159+'eq. coef.'!$B$1133*'Amp-TB2 calc'!CQ159+'eq. coef.'!$B$1134*'Amp-TB2 calc'!CR159+'eq. coef.'!$B$1135*'Amp-TB2 calc'!CU159+'eq. coef.'!$B$1135*'Amp-TB2 calc'!CY159+'eq. coef.'!$B$1137*'Amp-TB2 calc'!CZ159)</f>
        <v xml:space="preserve"> </v>
      </c>
      <c r="BY159" s="290" t="str">
        <f t="shared" si="356"/>
        <v xml:space="preserve"> </v>
      </c>
      <c r="BZ159" s="291"/>
      <c r="CA159" s="290" t="str">
        <f t="shared" si="307"/>
        <v xml:space="preserve"> </v>
      </c>
      <c r="CB159" s="289" t="str">
        <f>IF(SUM(I159:T159)&lt;90," ",EXP('eq. coef.'!$C$396+'eq. coef.'!$C$397*'Amp-TB2 calc'!AJ159+'eq. coef.'!$C$398*'Amp-TB2 calc'!AK159+'eq. coef.'!$C$399*'Amp-TB2 calc'!AL159+'eq. coef.'!$C$400*'Amp-TB2 calc'!AN159+'eq. coef.'!$C$401*'Amp-TB2 calc'!AP159+'eq. coef.'!$C$402*'Amp-TB2 calc'!AQ159+'eq. coef.'!$C$403*'Amp-TB2 calc'!AR159+'eq. coef.'!$C$404*'Amp-TB2 calc'!AS159+'eq. coef.'!$C$405*LN('Amp-TB2 calc'!BQ159)))</f>
        <v xml:space="preserve"> </v>
      </c>
      <c r="CC159" s="283" t="str">
        <f t="shared" si="308"/>
        <v xml:space="preserve"> </v>
      </c>
      <c r="CD159" s="283"/>
      <c r="CE159" s="282" t="str">
        <f t="shared" si="309"/>
        <v xml:space="preserve"> </v>
      </c>
      <c r="CF159" s="282" t="str">
        <f t="shared" si="310"/>
        <v xml:space="preserve"> </v>
      </c>
      <c r="CG159" s="278" t="str">
        <f t="shared" si="357"/>
        <v xml:space="preserve"> </v>
      </c>
      <c r="CH159" s="278" t="str">
        <f t="shared" si="358"/>
        <v xml:space="preserve"> </v>
      </c>
      <c r="CI159" s="278" t="str">
        <f t="shared" si="311"/>
        <v xml:space="preserve"> </v>
      </c>
      <c r="CJ159" s="278" t="str">
        <f t="shared" si="312"/>
        <v xml:space="preserve"> </v>
      </c>
      <c r="CK159" s="278"/>
      <c r="CL159" s="278" t="str">
        <f t="shared" si="313"/>
        <v xml:space="preserve"> </v>
      </c>
      <c r="CM159" s="278" t="str">
        <f t="shared" si="314"/>
        <v xml:space="preserve"> </v>
      </c>
      <c r="CN159" s="278" t="str">
        <f t="shared" si="359"/>
        <v xml:space="preserve"> </v>
      </c>
      <c r="CO159" s="278" t="str">
        <f t="shared" si="315"/>
        <v xml:space="preserve"> </v>
      </c>
      <c r="CP159" s="278" t="str">
        <f t="shared" si="360"/>
        <v xml:space="preserve"> </v>
      </c>
      <c r="CQ159" s="278" t="str">
        <f t="shared" si="316"/>
        <v xml:space="preserve"> </v>
      </c>
      <c r="CR159" s="278" t="str">
        <f t="shared" si="361"/>
        <v xml:space="preserve"> </v>
      </c>
      <c r="CS159" s="278" t="str">
        <f t="shared" si="317"/>
        <v xml:space="preserve"> </v>
      </c>
      <c r="CT159" s="278"/>
      <c r="CU159" s="278" t="str">
        <f t="shared" si="362"/>
        <v xml:space="preserve"> </v>
      </c>
      <c r="CV159" s="278" t="str">
        <f t="shared" si="318"/>
        <v xml:space="preserve"> </v>
      </c>
      <c r="CW159" s="278" t="str">
        <f t="shared" si="319"/>
        <v xml:space="preserve"> </v>
      </c>
      <c r="CX159" s="278"/>
      <c r="CY159" s="278" t="str">
        <f t="shared" si="320"/>
        <v xml:space="preserve"> </v>
      </c>
      <c r="CZ159" s="278" t="str">
        <f t="shared" si="363"/>
        <v xml:space="preserve"> </v>
      </c>
      <c r="DA159" s="278" t="str">
        <f t="shared" si="321"/>
        <v xml:space="preserve"> </v>
      </c>
      <c r="DB159" s="278"/>
      <c r="DC159" s="278" t="str">
        <f t="shared" si="322"/>
        <v xml:space="preserve"> </v>
      </c>
      <c r="DD159" s="278" t="str">
        <f t="shared" si="364"/>
        <v xml:space="preserve"> </v>
      </c>
      <c r="DE159" s="278" t="str">
        <f t="shared" si="365"/>
        <v xml:space="preserve"> </v>
      </c>
      <c r="DF159" s="278" t="str">
        <f t="shared" si="323"/>
        <v xml:space="preserve"> </v>
      </c>
      <c r="DG159" s="283" t="str">
        <f t="shared" si="330"/>
        <v xml:space="preserve"> </v>
      </c>
      <c r="DH159" s="283"/>
      <c r="DI159" s="277" t="str">
        <f t="shared" si="324"/>
        <v xml:space="preserve"> </v>
      </c>
      <c r="DJ159" s="277" t="str">
        <f t="shared" si="325"/>
        <v xml:space="preserve"> </v>
      </c>
      <c r="DK159" s="277" t="str">
        <f t="shared" si="326"/>
        <v xml:space="preserve"> </v>
      </c>
      <c r="DL159" s="278" t="str">
        <f t="shared" si="327"/>
        <v xml:space="preserve"> </v>
      </c>
    </row>
    <row r="160" spans="21:116" x14ac:dyDescent="0.25">
      <c r="U160" s="276" t="str">
        <f t="shared" si="331"/>
        <v xml:space="preserve"> </v>
      </c>
      <c r="V160" s="277" t="str">
        <f>IF(SUM(I160:T160)&lt;90," ",I160/stab.data!$U$7)</f>
        <v xml:space="preserve"> </v>
      </c>
      <c r="W160" s="277" t="str">
        <f>IF(SUM(I160:T160)&lt;90," ",J160/stab.data!$U$8)</f>
        <v xml:space="preserve"> </v>
      </c>
      <c r="X160" s="277" t="str">
        <f>IF(SUM(I160:T160)&lt;90," ",K160*2/stab.data!$U$9)</f>
        <v xml:space="preserve"> </v>
      </c>
      <c r="Y160" s="277" t="str">
        <f>IF(SUM(I160:T160)&lt;90," ",L160*2/stab.data!$U$10)</f>
        <v xml:space="preserve"> </v>
      </c>
      <c r="Z160" s="277" t="str">
        <f>IF(SUM(I160:T160)&lt;90," ",M160/stab.data!$U$11)</f>
        <v xml:space="preserve"> </v>
      </c>
      <c r="AA160" s="277" t="str">
        <f>IF(SUM(I160:T160)&lt;90," ",N160/stab.data!$U$12)</f>
        <v xml:space="preserve"> </v>
      </c>
      <c r="AB160" s="277" t="str">
        <f>IF(SUM(I160:T160)&lt;90," ",O160/stab.data!$U$13)</f>
        <v xml:space="preserve"> </v>
      </c>
      <c r="AC160" s="277" t="str">
        <f>IF(SUM(I160:T160)&lt;90," ",P160/stab.data!$U$14)</f>
        <v xml:space="preserve"> </v>
      </c>
      <c r="AD160" s="277" t="str">
        <f>IF(SUM(I160:T160)&lt;90," ",Q160*2/stab.data!$U$15)</f>
        <v xml:space="preserve"> </v>
      </c>
      <c r="AE160" s="277" t="str">
        <f>IF(SUM(I160:T160)&lt;90," ",R160*2/stab.data!$U$16)</f>
        <v xml:space="preserve"> </v>
      </c>
      <c r="AF160" s="277" t="str">
        <f>IF(SUM(I160:T160)&lt;90," ",S160/stab.data!$U$17)</f>
        <v xml:space="preserve"> </v>
      </c>
      <c r="AG160" s="277" t="str">
        <f>IF(SUM(I160:T160)&lt;90," ",T160/stab.data!$U$18)</f>
        <v xml:space="preserve"> </v>
      </c>
      <c r="AH160" s="277" t="str">
        <f t="shared" si="332"/>
        <v xml:space="preserve"> </v>
      </c>
      <c r="AI160" s="277" t="str">
        <f t="shared" si="333"/>
        <v xml:space="preserve"> </v>
      </c>
      <c r="AJ160" s="278" t="str">
        <f t="shared" si="334"/>
        <v xml:space="preserve"> </v>
      </c>
      <c r="AK160" s="278" t="str">
        <f t="shared" si="335"/>
        <v xml:space="preserve"> </v>
      </c>
      <c r="AL160" s="278" t="str">
        <f t="shared" si="336"/>
        <v xml:space="preserve"> </v>
      </c>
      <c r="AM160" s="278" t="str">
        <f t="shared" si="337"/>
        <v xml:space="preserve"> </v>
      </c>
      <c r="AN160" s="278" t="str">
        <f t="shared" si="338"/>
        <v xml:space="preserve"> </v>
      </c>
      <c r="AO160" s="278" t="str">
        <f t="shared" si="339"/>
        <v xml:space="preserve"> </v>
      </c>
      <c r="AP160" s="278" t="str">
        <f t="shared" si="340"/>
        <v xml:space="preserve"> </v>
      </c>
      <c r="AQ160" s="278" t="str">
        <f t="shared" si="341"/>
        <v xml:space="preserve"> </v>
      </c>
      <c r="AR160" s="278" t="str">
        <f t="shared" si="342"/>
        <v xml:space="preserve"> </v>
      </c>
      <c r="AS160" s="278" t="str">
        <f t="shared" si="343"/>
        <v xml:space="preserve"> </v>
      </c>
      <c r="AT160" s="278" t="str">
        <f t="shared" si="344"/>
        <v xml:space="preserve"> </v>
      </c>
      <c r="AU160" s="278" t="str">
        <f t="shared" si="345"/>
        <v xml:space="preserve"> </v>
      </c>
      <c r="AV160" s="277" t="str">
        <f t="shared" si="346"/>
        <v xml:space="preserve"> </v>
      </c>
      <c r="AW160" s="277" t="str">
        <f t="shared" si="347"/>
        <v xml:space="preserve"> </v>
      </c>
      <c r="AX160" s="277" t="str">
        <f>IF(SUM(I160:T160)&lt;90," ",CO160*AH160*stab.data!$U$20/13/2)</f>
        <v xml:space="preserve"> </v>
      </c>
      <c r="AY160" s="277" t="str">
        <f>IF(SUM(I160:T160)&lt;90," ",CQ160*AH160*stab.data!$U$11/13)</f>
        <v xml:space="preserve"> </v>
      </c>
      <c r="AZ160" s="277" t="str">
        <f t="shared" si="348"/>
        <v xml:space="preserve"> </v>
      </c>
      <c r="BA160" s="279" t="str">
        <f t="shared" si="349"/>
        <v xml:space="preserve"> </v>
      </c>
      <c r="BB160" s="280" t="str">
        <f>IF(SUM(I160:T160)&lt;90," ",EXP('eq. coef.'!$C$104+'eq. coef.'!$C$105*'Amp-TB2 calc'!AJ160+'eq. coef.'!$C$106*'Amp-TB2 calc'!AK160+'eq. coef.'!$C$107*'Amp-TB2 calc'!AL160+'eq. coef.'!$C$108*'Amp-TB2 calc'!AN160+'eq. coef.'!$C$109*'Amp-TB2 calc'!AP160+'eq. coef.'!$C$110*'Amp-TB2 calc'!AQ160+'eq. coef.'!$C$111*'Amp-TB2 calc'!AR160+'eq. coef.'!$C$112*'Amp-TB2 calc'!AS160))</f>
        <v xml:space="preserve"> </v>
      </c>
      <c r="BC160" s="281" t="str">
        <f>IF(SUM(I160:T160)&lt;90," ",EXP('eq. coef.'!$C$176+'eq. coef.'!$C$177*'Amp-TB2 calc'!AJ160+'eq. coef.'!$C$178*'Amp-TB2 calc'!AK160+'eq. coef.'!$C$179*'Amp-TB2 calc'!AL160+'eq. coef.'!$C$180*'Amp-TB2 calc'!AN160+'eq. coef.'!$C$181*'Amp-TB2 calc'!AP160+'eq. coef.'!$C$182*'Amp-TB2 calc'!AQ160+'eq. coef.'!$C$183*'Amp-TB2 calc'!AR160+'eq. coef.'!$C$184*'Amp-TB2 calc'!AS160))</f>
        <v xml:space="preserve"> </v>
      </c>
      <c r="BD160" s="281" t="str">
        <f>IF(SUM(I160:T160)&lt;90," ",('eq. coef.'!$C$234+'eq. coef.'!$C$235*'Amp-TB2 calc'!AJ160+'eq. coef.'!$C$236*'Amp-TB2 calc'!AK160+'eq. coef.'!$C$237*'Amp-TB2 calc'!AL160+'eq. coef.'!$C$238*'Amp-TB2 calc'!AN160+'eq. coef.'!$C$239*'Amp-TB2 calc'!AP160+'eq. coef.'!$C$240*'Amp-TB2 calc'!AQ160+'eq. coef.'!$C$241*'Amp-TB2 calc'!AR160+'eq. coef.'!$C$242*'Amp-TB2 calc'!AS160))</f>
        <v xml:space="preserve"> </v>
      </c>
      <c r="BE160" s="281" t="str">
        <f>IF(SUM(I160:T160)&lt;90," ",('eq. coef.'!$C$270+'eq. coef.'!$C$271*'Amp-TB2 calc'!AJ160+'eq. coef.'!$C$272*'Amp-TB2 calc'!AK160+'eq. coef.'!$C$273*'Amp-TB2 calc'!AL160+'eq. coef.'!$C$274*'Amp-TB2 calc'!AN160+'eq. coef.'!$C$275*'Amp-TB2 calc'!AP160+'eq. coef.'!$C$276*'Amp-TB2 calc'!AQ160+'eq. coef.'!$C$277*'Amp-TB2 calc'!AR160+'eq. coef.'!$C$278*'Amp-TB2 calc'!AS160))</f>
        <v xml:space="preserve"> </v>
      </c>
      <c r="BF160" s="281" t="str">
        <f>IF(SUM(I160:T160)&lt;90," ",EXP('eq. coef.'!$C$328+'eq. coef.'!$C$329*'Amp-TB2 calc'!AJ160+'eq. coef.'!$C$330*'Amp-TB2 calc'!AK160+'eq. coef.'!$C$331*'Amp-TB2 calc'!AL160+'eq. coef.'!$C$332*'Amp-TB2 calc'!AN160+'eq. coef.'!$C$333*'Amp-TB2 calc'!AP160+'eq. coef.'!$C$334*'Amp-TB2 calc'!AQ160+'eq. coef.'!$C$335*'Amp-TB2 calc'!AR160+'eq. coef.'!$C$336*'Amp-TB2 calc'!AS160))</f>
        <v xml:space="preserve"> </v>
      </c>
      <c r="BG160" s="282" t="str">
        <f t="shared" si="301"/>
        <v xml:space="preserve"> </v>
      </c>
      <c r="BH160" s="385" t="str">
        <f t="shared" si="328"/>
        <v xml:space="preserve"> </v>
      </c>
      <c r="BI160" s="385" t="str">
        <f t="shared" si="329"/>
        <v xml:space="preserve"> </v>
      </c>
      <c r="BJ160" s="281" t="str">
        <f t="shared" si="302"/>
        <v xml:space="preserve"> </v>
      </c>
      <c r="BK160" s="283" t="str">
        <f t="shared" si="350"/>
        <v xml:space="preserve"> </v>
      </c>
      <c r="BL160" s="281" t="str">
        <f t="shared" si="351"/>
        <v xml:space="preserve"> </v>
      </c>
      <c r="BM160" s="284" t="str">
        <f t="shared" si="303"/>
        <v xml:space="preserve"> </v>
      </c>
      <c r="BN160" s="285" t="str">
        <f>IF(SUM(I160:T160)&lt;90," ",'eq. coef.'!$C$360+'eq. coef.'!$C$361*'Amp-TB2 calc'!AJ160+'eq. coef.'!$C$362*'Amp-TB2 calc'!AK160+'eq. coef.'!$C$363*'Amp-TB2 calc'!AL160+'eq. coef.'!$C$364*'Amp-TB2 calc'!AN160+'eq. coef.'!$C$365*'Amp-TB2 calc'!AP160+'eq. coef.'!$C$366*'Amp-TB2 calc'!AQ160+'eq. coef.'!$C$367*'Amp-TB2 calc'!AR160+'eq. coef.'!$C$368*'Amp-TB2 calc'!AS160+'eq. coef.'!$C$369*LN(BQ160))</f>
        <v xml:space="preserve"> </v>
      </c>
      <c r="BO160" s="286" t="str">
        <f t="shared" si="352"/>
        <v xml:space="preserve"> </v>
      </c>
      <c r="BP160" s="333" t="str">
        <f t="shared" si="304"/>
        <v xml:space="preserve"> </v>
      </c>
      <c r="BQ160" s="287" t="str">
        <f t="shared" si="353"/>
        <v xml:space="preserve"> </v>
      </c>
      <c r="BR160" s="281" t="str">
        <f t="shared" si="305"/>
        <v xml:space="preserve"> </v>
      </c>
      <c r="BS160" s="283"/>
      <c r="BT160" s="283">
        <f t="shared" si="354"/>
        <v>0</v>
      </c>
      <c r="BU160" s="283">
        <f t="shared" si="355"/>
        <v>0</v>
      </c>
      <c r="BV160" s="281" t="str">
        <f t="shared" si="306"/>
        <v xml:space="preserve"> </v>
      </c>
      <c r="BW160" s="288"/>
      <c r="BX160" s="289" t="str">
        <f>IF(SUM(I160:T160)&lt;90," ",'eq. coef.'!$B$1128*'Amp-TB2 calc'!CH160+'eq. coef.'!$B$1129*'Amp-TB2 calc'!CL160+'eq. coef.'!$B$1130*'Amp-TB2 calc'!CM160+'eq. coef.'!$B$1131*'Amp-TB2 calc'!CO160+'eq. coef.'!$B$1132*'Amp-TB2 calc'!CP160+'eq. coef.'!$B$1133*'Amp-TB2 calc'!CQ160+'eq. coef.'!$B$1134*'Amp-TB2 calc'!CR160+'eq. coef.'!$B$1135*'Amp-TB2 calc'!CU160+'eq. coef.'!$B$1135*'Amp-TB2 calc'!CY160+'eq. coef.'!$B$1137*'Amp-TB2 calc'!CZ160)</f>
        <v xml:space="preserve"> </v>
      </c>
      <c r="BY160" s="290" t="str">
        <f t="shared" si="356"/>
        <v xml:space="preserve"> </v>
      </c>
      <c r="BZ160" s="291"/>
      <c r="CA160" s="290" t="str">
        <f t="shared" si="307"/>
        <v xml:space="preserve"> </v>
      </c>
      <c r="CB160" s="289" t="str">
        <f>IF(SUM(I160:T160)&lt;90," ",EXP('eq. coef.'!$C$396+'eq. coef.'!$C$397*'Amp-TB2 calc'!AJ160+'eq. coef.'!$C$398*'Amp-TB2 calc'!AK160+'eq. coef.'!$C$399*'Amp-TB2 calc'!AL160+'eq. coef.'!$C$400*'Amp-TB2 calc'!AN160+'eq. coef.'!$C$401*'Amp-TB2 calc'!AP160+'eq. coef.'!$C$402*'Amp-TB2 calc'!AQ160+'eq. coef.'!$C$403*'Amp-TB2 calc'!AR160+'eq. coef.'!$C$404*'Amp-TB2 calc'!AS160+'eq. coef.'!$C$405*LN('Amp-TB2 calc'!BQ160)))</f>
        <v xml:space="preserve"> </v>
      </c>
      <c r="CC160" s="283" t="str">
        <f t="shared" si="308"/>
        <v xml:space="preserve"> </v>
      </c>
      <c r="CD160" s="283"/>
      <c r="CE160" s="282" t="str">
        <f t="shared" si="309"/>
        <v xml:space="preserve"> </v>
      </c>
      <c r="CF160" s="282" t="str">
        <f t="shared" si="310"/>
        <v xml:space="preserve"> </v>
      </c>
      <c r="CG160" s="278" t="str">
        <f t="shared" si="357"/>
        <v xml:space="preserve"> </v>
      </c>
      <c r="CH160" s="278" t="str">
        <f t="shared" si="358"/>
        <v xml:space="preserve"> </v>
      </c>
      <c r="CI160" s="278" t="str">
        <f t="shared" si="311"/>
        <v xml:space="preserve"> </v>
      </c>
      <c r="CJ160" s="278" t="str">
        <f t="shared" si="312"/>
        <v xml:space="preserve"> </v>
      </c>
      <c r="CK160" s="278"/>
      <c r="CL160" s="278" t="str">
        <f t="shared" si="313"/>
        <v xml:space="preserve"> </v>
      </c>
      <c r="CM160" s="278" t="str">
        <f t="shared" si="314"/>
        <v xml:space="preserve"> </v>
      </c>
      <c r="CN160" s="278" t="str">
        <f t="shared" si="359"/>
        <v xml:space="preserve"> </v>
      </c>
      <c r="CO160" s="278" t="str">
        <f t="shared" si="315"/>
        <v xml:space="preserve"> </v>
      </c>
      <c r="CP160" s="278" t="str">
        <f t="shared" si="360"/>
        <v xml:space="preserve"> </v>
      </c>
      <c r="CQ160" s="278" t="str">
        <f t="shared" si="316"/>
        <v xml:space="preserve"> </v>
      </c>
      <c r="CR160" s="278" t="str">
        <f t="shared" si="361"/>
        <v xml:space="preserve"> </v>
      </c>
      <c r="CS160" s="278" t="str">
        <f t="shared" si="317"/>
        <v xml:space="preserve"> </v>
      </c>
      <c r="CT160" s="278"/>
      <c r="CU160" s="278" t="str">
        <f t="shared" si="362"/>
        <v xml:space="preserve"> </v>
      </c>
      <c r="CV160" s="278" t="str">
        <f t="shared" si="318"/>
        <v xml:space="preserve"> </v>
      </c>
      <c r="CW160" s="278" t="str">
        <f t="shared" si="319"/>
        <v xml:space="preserve"> </v>
      </c>
      <c r="CX160" s="278"/>
      <c r="CY160" s="278" t="str">
        <f t="shared" si="320"/>
        <v xml:space="preserve"> </v>
      </c>
      <c r="CZ160" s="278" t="str">
        <f t="shared" si="363"/>
        <v xml:space="preserve"> </v>
      </c>
      <c r="DA160" s="278" t="str">
        <f t="shared" si="321"/>
        <v xml:space="preserve"> </v>
      </c>
      <c r="DB160" s="278"/>
      <c r="DC160" s="278" t="str">
        <f t="shared" si="322"/>
        <v xml:space="preserve"> </v>
      </c>
      <c r="DD160" s="278" t="str">
        <f t="shared" si="364"/>
        <v xml:space="preserve"> </v>
      </c>
      <c r="DE160" s="278" t="str">
        <f t="shared" si="365"/>
        <v xml:space="preserve"> </v>
      </c>
      <c r="DF160" s="278" t="str">
        <f t="shared" si="323"/>
        <v xml:space="preserve"> </v>
      </c>
      <c r="DG160" s="283" t="str">
        <f t="shared" si="330"/>
        <v xml:space="preserve"> </v>
      </c>
      <c r="DH160" s="283"/>
      <c r="DI160" s="277" t="str">
        <f t="shared" si="324"/>
        <v xml:space="preserve"> </v>
      </c>
      <c r="DJ160" s="277" t="str">
        <f t="shared" si="325"/>
        <v xml:space="preserve"> </v>
      </c>
      <c r="DK160" s="277" t="str">
        <f t="shared" si="326"/>
        <v xml:space="preserve"> </v>
      </c>
      <c r="DL160" s="278" t="str">
        <f t="shared" si="327"/>
        <v xml:space="preserve"> </v>
      </c>
    </row>
    <row r="161" spans="21:116" x14ac:dyDescent="0.25">
      <c r="U161" s="276" t="str">
        <f t="shared" si="331"/>
        <v xml:space="preserve"> </v>
      </c>
      <c r="V161" s="277" t="str">
        <f>IF(SUM(I161:T161)&lt;90," ",I161/stab.data!$U$7)</f>
        <v xml:space="preserve"> </v>
      </c>
      <c r="W161" s="277" t="str">
        <f>IF(SUM(I161:T161)&lt;90," ",J161/stab.data!$U$8)</f>
        <v xml:space="preserve"> </v>
      </c>
      <c r="X161" s="277" t="str">
        <f>IF(SUM(I161:T161)&lt;90," ",K161*2/stab.data!$U$9)</f>
        <v xml:space="preserve"> </v>
      </c>
      <c r="Y161" s="277" t="str">
        <f>IF(SUM(I161:T161)&lt;90," ",L161*2/stab.data!$U$10)</f>
        <v xml:space="preserve"> </v>
      </c>
      <c r="Z161" s="277" t="str">
        <f>IF(SUM(I161:T161)&lt;90," ",M161/stab.data!$U$11)</f>
        <v xml:space="preserve"> </v>
      </c>
      <c r="AA161" s="277" t="str">
        <f>IF(SUM(I161:T161)&lt;90," ",N161/stab.data!$U$12)</f>
        <v xml:space="preserve"> </v>
      </c>
      <c r="AB161" s="277" t="str">
        <f>IF(SUM(I161:T161)&lt;90," ",O161/stab.data!$U$13)</f>
        <v xml:space="preserve"> </v>
      </c>
      <c r="AC161" s="277" t="str">
        <f>IF(SUM(I161:T161)&lt;90," ",P161/stab.data!$U$14)</f>
        <v xml:space="preserve"> </v>
      </c>
      <c r="AD161" s="277" t="str">
        <f>IF(SUM(I161:T161)&lt;90," ",Q161*2/stab.data!$U$15)</f>
        <v xml:space="preserve"> </v>
      </c>
      <c r="AE161" s="277" t="str">
        <f>IF(SUM(I161:T161)&lt;90," ",R161*2/stab.data!$U$16)</f>
        <v xml:space="preserve"> </v>
      </c>
      <c r="AF161" s="277" t="str">
        <f>IF(SUM(I161:T161)&lt;90," ",S161/stab.data!$U$17)</f>
        <v xml:space="preserve"> </v>
      </c>
      <c r="AG161" s="277" t="str">
        <f>IF(SUM(I161:T161)&lt;90," ",T161/stab.data!$U$18)</f>
        <v xml:space="preserve"> </v>
      </c>
      <c r="AH161" s="277" t="str">
        <f t="shared" si="332"/>
        <v xml:space="preserve"> </v>
      </c>
      <c r="AI161" s="277" t="str">
        <f t="shared" si="333"/>
        <v xml:space="preserve"> </v>
      </c>
      <c r="AJ161" s="278" t="str">
        <f t="shared" si="334"/>
        <v xml:space="preserve"> </v>
      </c>
      <c r="AK161" s="278" t="str">
        <f t="shared" si="335"/>
        <v xml:space="preserve"> </v>
      </c>
      <c r="AL161" s="278" t="str">
        <f t="shared" si="336"/>
        <v xml:space="preserve"> </v>
      </c>
      <c r="AM161" s="278" t="str">
        <f t="shared" si="337"/>
        <v xml:space="preserve"> </v>
      </c>
      <c r="AN161" s="278" t="str">
        <f t="shared" si="338"/>
        <v xml:space="preserve"> </v>
      </c>
      <c r="AO161" s="278" t="str">
        <f t="shared" si="339"/>
        <v xml:space="preserve"> </v>
      </c>
      <c r="AP161" s="278" t="str">
        <f t="shared" si="340"/>
        <v xml:space="preserve"> </v>
      </c>
      <c r="AQ161" s="278" t="str">
        <f t="shared" si="341"/>
        <v xml:space="preserve"> </v>
      </c>
      <c r="AR161" s="278" t="str">
        <f t="shared" si="342"/>
        <v xml:space="preserve"> </v>
      </c>
      <c r="AS161" s="278" t="str">
        <f t="shared" si="343"/>
        <v xml:space="preserve"> </v>
      </c>
      <c r="AT161" s="278" t="str">
        <f t="shared" si="344"/>
        <v xml:space="preserve"> </v>
      </c>
      <c r="AU161" s="278" t="str">
        <f t="shared" si="345"/>
        <v xml:space="preserve"> </v>
      </c>
      <c r="AV161" s="277" t="str">
        <f t="shared" si="346"/>
        <v xml:space="preserve"> </v>
      </c>
      <c r="AW161" s="277" t="str">
        <f t="shared" si="347"/>
        <v xml:space="preserve"> </v>
      </c>
      <c r="AX161" s="277" t="str">
        <f>IF(SUM(I161:T161)&lt;90," ",CO161*AH161*stab.data!$U$20/13/2)</f>
        <v xml:space="preserve"> </v>
      </c>
      <c r="AY161" s="277" t="str">
        <f>IF(SUM(I161:T161)&lt;90," ",CQ161*AH161*stab.data!$U$11/13)</f>
        <v xml:space="preserve"> </v>
      </c>
      <c r="AZ161" s="277" t="str">
        <f t="shared" si="348"/>
        <v xml:space="preserve"> </v>
      </c>
      <c r="BA161" s="279" t="str">
        <f t="shared" si="349"/>
        <v xml:space="preserve"> </v>
      </c>
      <c r="BB161" s="280" t="str">
        <f>IF(SUM(I161:T161)&lt;90," ",EXP('eq. coef.'!$C$104+'eq. coef.'!$C$105*'Amp-TB2 calc'!AJ161+'eq. coef.'!$C$106*'Amp-TB2 calc'!AK161+'eq. coef.'!$C$107*'Amp-TB2 calc'!AL161+'eq. coef.'!$C$108*'Amp-TB2 calc'!AN161+'eq. coef.'!$C$109*'Amp-TB2 calc'!AP161+'eq. coef.'!$C$110*'Amp-TB2 calc'!AQ161+'eq. coef.'!$C$111*'Amp-TB2 calc'!AR161+'eq. coef.'!$C$112*'Amp-TB2 calc'!AS161))</f>
        <v xml:space="preserve"> </v>
      </c>
      <c r="BC161" s="281" t="str">
        <f>IF(SUM(I161:T161)&lt;90," ",EXP('eq. coef.'!$C$176+'eq. coef.'!$C$177*'Amp-TB2 calc'!AJ161+'eq. coef.'!$C$178*'Amp-TB2 calc'!AK161+'eq. coef.'!$C$179*'Amp-TB2 calc'!AL161+'eq. coef.'!$C$180*'Amp-TB2 calc'!AN161+'eq. coef.'!$C$181*'Amp-TB2 calc'!AP161+'eq. coef.'!$C$182*'Amp-TB2 calc'!AQ161+'eq. coef.'!$C$183*'Amp-TB2 calc'!AR161+'eq. coef.'!$C$184*'Amp-TB2 calc'!AS161))</f>
        <v xml:space="preserve"> </v>
      </c>
      <c r="BD161" s="281" t="str">
        <f>IF(SUM(I161:T161)&lt;90," ",('eq. coef.'!$C$234+'eq. coef.'!$C$235*'Amp-TB2 calc'!AJ161+'eq. coef.'!$C$236*'Amp-TB2 calc'!AK161+'eq. coef.'!$C$237*'Amp-TB2 calc'!AL161+'eq. coef.'!$C$238*'Amp-TB2 calc'!AN161+'eq. coef.'!$C$239*'Amp-TB2 calc'!AP161+'eq. coef.'!$C$240*'Amp-TB2 calc'!AQ161+'eq. coef.'!$C$241*'Amp-TB2 calc'!AR161+'eq. coef.'!$C$242*'Amp-TB2 calc'!AS161))</f>
        <v xml:space="preserve"> </v>
      </c>
      <c r="BE161" s="281" t="str">
        <f>IF(SUM(I161:T161)&lt;90," ",('eq. coef.'!$C$270+'eq. coef.'!$C$271*'Amp-TB2 calc'!AJ161+'eq. coef.'!$C$272*'Amp-TB2 calc'!AK161+'eq. coef.'!$C$273*'Amp-TB2 calc'!AL161+'eq. coef.'!$C$274*'Amp-TB2 calc'!AN161+'eq. coef.'!$C$275*'Amp-TB2 calc'!AP161+'eq. coef.'!$C$276*'Amp-TB2 calc'!AQ161+'eq. coef.'!$C$277*'Amp-TB2 calc'!AR161+'eq. coef.'!$C$278*'Amp-TB2 calc'!AS161))</f>
        <v xml:space="preserve"> </v>
      </c>
      <c r="BF161" s="281" t="str">
        <f>IF(SUM(I161:T161)&lt;90," ",EXP('eq. coef.'!$C$328+'eq. coef.'!$C$329*'Amp-TB2 calc'!AJ161+'eq. coef.'!$C$330*'Amp-TB2 calc'!AK161+'eq. coef.'!$C$331*'Amp-TB2 calc'!AL161+'eq. coef.'!$C$332*'Amp-TB2 calc'!AN161+'eq. coef.'!$C$333*'Amp-TB2 calc'!AP161+'eq. coef.'!$C$334*'Amp-TB2 calc'!AQ161+'eq. coef.'!$C$335*'Amp-TB2 calc'!AR161+'eq. coef.'!$C$336*'Amp-TB2 calc'!AS161))</f>
        <v xml:space="preserve"> </v>
      </c>
      <c r="BG161" s="282" t="str">
        <f t="shared" si="301"/>
        <v xml:space="preserve"> </v>
      </c>
      <c r="BH161" s="385" t="str">
        <f t="shared" si="328"/>
        <v xml:space="preserve"> </v>
      </c>
      <c r="BI161" s="385" t="str">
        <f t="shared" si="329"/>
        <v xml:space="preserve"> </v>
      </c>
      <c r="BJ161" s="281" t="str">
        <f t="shared" si="302"/>
        <v xml:space="preserve"> </v>
      </c>
      <c r="BK161" s="283" t="str">
        <f t="shared" si="350"/>
        <v xml:space="preserve"> </v>
      </c>
      <c r="BL161" s="281" t="str">
        <f t="shared" si="351"/>
        <v xml:space="preserve"> </v>
      </c>
      <c r="BM161" s="284" t="str">
        <f t="shared" si="303"/>
        <v xml:space="preserve"> </v>
      </c>
      <c r="BN161" s="285" t="str">
        <f>IF(SUM(I161:T161)&lt;90," ",'eq. coef.'!$C$360+'eq. coef.'!$C$361*'Amp-TB2 calc'!AJ161+'eq. coef.'!$C$362*'Amp-TB2 calc'!AK161+'eq. coef.'!$C$363*'Amp-TB2 calc'!AL161+'eq. coef.'!$C$364*'Amp-TB2 calc'!AN161+'eq. coef.'!$C$365*'Amp-TB2 calc'!AP161+'eq. coef.'!$C$366*'Amp-TB2 calc'!AQ161+'eq. coef.'!$C$367*'Amp-TB2 calc'!AR161+'eq. coef.'!$C$368*'Amp-TB2 calc'!AS161+'eq. coef.'!$C$369*LN(BQ161))</f>
        <v xml:space="preserve"> </v>
      </c>
      <c r="BO161" s="286" t="str">
        <f t="shared" si="352"/>
        <v xml:space="preserve"> </v>
      </c>
      <c r="BP161" s="333" t="str">
        <f t="shared" si="304"/>
        <v xml:space="preserve"> </v>
      </c>
      <c r="BQ161" s="287" t="str">
        <f t="shared" si="353"/>
        <v xml:space="preserve"> </v>
      </c>
      <c r="BR161" s="281" t="str">
        <f t="shared" si="305"/>
        <v xml:space="preserve"> </v>
      </c>
      <c r="BS161" s="283"/>
      <c r="BT161" s="283">
        <f t="shared" si="354"/>
        <v>0</v>
      </c>
      <c r="BU161" s="283">
        <f t="shared" si="355"/>
        <v>0</v>
      </c>
      <c r="BV161" s="281" t="str">
        <f t="shared" si="306"/>
        <v xml:space="preserve"> </v>
      </c>
      <c r="BW161" s="288"/>
      <c r="BX161" s="289" t="str">
        <f>IF(SUM(I161:T161)&lt;90," ",'eq. coef.'!$B$1128*'Amp-TB2 calc'!CH161+'eq. coef.'!$B$1129*'Amp-TB2 calc'!CL161+'eq. coef.'!$B$1130*'Amp-TB2 calc'!CM161+'eq. coef.'!$B$1131*'Amp-TB2 calc'!CO161+'eq. coef.'!$B$1132*'Amp-TB2 calc'!CP161+'eq. coef.'!$B$1133*'Amp-TB2 calc'!CQ161+'eq. coef.'!$B$1134*'Amp-TB2 calc'!CR161+'eq. coef.'!$B$1135*'Amp-TB2 calc'!CU161+'eq. coef.'!$B$1135*'Amp-TB2 calc'!CY161+'eq. coef.'!$B$1137*'Amp-TB2 calc'!CZ161)</f>
        <v xml:space="preserve"> </v>
      </c>
      <c r="BY161" s="290" t="str">
        <f t="shared" si="356"/>
        <v xml:space="preserve"> </v>
      </c>
      <c r="BZ161" s="291"/>
      <c r="CA161" s="290" t="str">
        <f t="shared" si="307"/>
        <v xml:space="preserve"> </v>
      </c>
      <c r="CB161" s="289" t="str">
        <f>IF(SUM(I161:T161)&lt;90," ",EXP('eq. coef.'!$C$396+'eq. coef.'!$C$397*'Amp-TB2 calc'!AJ161+'eq. coef.'!$C$398*'Amp-TB2 calc'!AK161+'eq. coef.'!$C$399*'Amp-TB2 calc'!AL161+'eq. coef.'!$C$400*'Amp-TB2 calc'!AN161+'eq. coef.'!$C$401*'Amp-TB2 calc'!AP161+'eq. coef.'!$C$402*'Amp-TB2 calc'!AQ161+'eq. coef.'!$C$403*'Amp-TB2 calc'!AR161+'eq. coef.'!$C$404*'Amp-TB2 calc'!AS161+'eq. coef.'!$C$405*LN('Amp-TB2 calc'!BQ161)))</f>
        <v xml:space="preserve"> </v>
      </c>
      <c r="CC161" s="283" t="str">
        <f t="shared" si="308"/>
        <v xml:space="preserve"> </v>
      </c>
      <c r="CD161" s="283"/>
      <c r="CE161" s="282" t="str">
        <f t="shared" si="309"/>
        <v xml:space="preserve"> </v>
      </c>
      <c r="CF161" s="282" t="str">
        <f t="shared" si="310"/>
        <v xml:space="preserve"> </v>
      </c>
      <c r="CG161" s="278" t="str">
        <f t="shared" si="357"/>
        <v xml:space="preserve"> </v>
      </c>
      <c r="CH161" s="278" t="str">
        <f t="shared" si="358"/>
        <v xml:space="preserve"> </v>
      </c>
      <c r="CI161" s="278" t="str">
        <f t="shared" si="311"/>
        <v xml:space="preserve"> </v>
      </c>
      <c r="CJ161" s="278" t="str">
        <f t="shared" si="312"/>
        <v xml:space="preserve"> </v>
      </c>
      <c r="CK161" s="278"/>
      <c r="CL161" s="278" t="str">
        <f t="shared" si="313"/>
        <v xml:space="preserve"> </v>
      </c>
      <c r="CM161" s="278" t="str">
        <f t="shared" si="314"/>
        <v xml:space="preserve"> </v>
      </c>
      <c r="CN161" s="278" t="str">
        <f t="shared" si="359"/>
        <v xml:space="preserve"> </v>
      </c>
      <c r="CO161" s="278" t="str">
        <f t="shared" si="315"/>
        <v xml:space="preserve"> </v>
      </c>
      <c r="CP161" s="278" t="str">
        <f t="shared" si="360"/>
        <v xml:space="preserve"> </v>
      </c>
      <c r="CQ161" s="278" t="str">
        <f t="shared" si="316"/>
        <v xml:space="preserve"> </v>
      </c>
      <c r="CR161" s="278" t="str">
        <f t="shared" si="361"/>
        <v xml:space="preserve"> </v>
      </c>
      <c r="CS161" s="278" t="str">
        <f t="shared" si="317"/>
        <v xml:space="preserve"> </v>
      </c>
      <c r="CT161" s="278"/>
      <c r="CU161" s="278" t="str">
        <f t="shared" si="362"/>
        <v xml:space="preserve"> </v>
      </c>
      <c r="CV161" s="278" t="str">
        <f t="shared" si="318"/>
        <v xml:space="preserve"> </v>
      </c>
      <c r="CW161" s="278" t="str">
        <f t="shared" si="319"/>
        <v xml:space="preserve"> </v>
      </c>
      <c r="CX161" s="278"/>
      <c r="CY161" s="278" t="str">
        <f t="shared" si="320"/>
        <v xml:space="preserve"> </v>
      </c>
      <c r="CZ161" s="278" t="str">
        <f t="shared" si="363"/>
        <v xml:space="preserve"> </v>
      </c>
      <c r="DA161" s="278" t="str">
        <f t="shared" si="321"/>
        <v xml:space="preserve"> </v>
      </c>
      <c r="DB161" s="278"/>
      <c r="DC161" s="278" t="str">
        <f t="shared" si="322"/>
        <v xml:space="preserve"> </v>
      </c>
      <c r="DD161" s="278" t="str">
        <f t="shared" si="364"/>
        <v xml:space="preserve"> </v>
      </c>
      <c r="DE161" s="278" t="str">
        <f t="shared" si="365"/>
        <v xml:space="preserve"> </v>
      </c>
      <c r="DF161" s="278" t="str">
        <f t="shared" si="323"/>
        <v xml:space="preserve"> </v>
      </c>
      <c r="DG161" s="283" t="str">
        <f t="shared" si="330"/>
        <v xml:space="preserve"> </v>
      </c>
      <c r="DH161" s="283"/>
      <c r="DI161" s="277" t="str">
        <f t="shared" si="324"/>
        <v xml:space="preserve"> </v>
      </c>
      <c r="DJ161" s="277" t="str">
        <f t="shared" si="325"/>
        <v xml:space="preserve"> </v>
      </c>
      <c r="DK161" s="277" t="str">
        <f t="shared" si="326"/>
        <v xml:space="preserve"> </v>
      </c>
      <c r="DL161" s="278" t="str">
        <f t="shared" si="327"/>
        <v xml:space="preserve"> </v>
      </c>
    </row>
    <row r="162" spans="21:116" x14ac:dyDescent="0.25">
      <c r="U162" s="276" t="str">
        <f t="shared" si="331"/>
        <v xml:space="preserve"> </v>
      </c>
      <c r="V162" s="277" t="str">
        <f>IF(SUM(I162:T162)&lt;90," ",I162/stab.data!$U$7)</f>
        <v xml:space="preserve"> </v>
      </c>
      <c r="W162" s="277" t="str">
        <f>IF(SUM(I162:T162)&lt;90," ",J162/stab.data!$U$8)</f>
        <v xml:space="preserve"> </v>
      </c>
      <c r="X162" s="277" t="str">
        <f>IF(SUM(I162:T162)&lt;90," ",K162*2/stab.data!$U$9)</f>
        <v xml:space="preserve"> </v>
      </c>
      <c r="Y162" s="277" t="str">
        <f>IF(SUM(I162:T162)&lt;90," ",L162*2/stab.data!$U$10)</f>
        <v xml:space="preserve"> </v>
      </c>
      <c r="Z162" s="277" t="str">
        <f>IF(SUM(I162:T162)&lt;90," ",M162/stab.data!$U$11)</f>
        <v xml:space="preserve"> </v>
      </c>
      <c r="AA162" s="277" t="str">
        <f>IF(SUM(I162:T162)&lt;90," ",N162/stab.data!$U$12)</f>
        <v xml:space="preserve"> </v>
      </c>
      <c r="AB162" s="277" t="str">
        <f>IF(SUM(I162:T162)&lt;90," ",O162/stab.data!$U$13)</f>
        <v xml:space="preserve"> </v>
      </c>
      <c r="AC162" s="277" t="str">
        <f>IF(SUM(I162:T162)&lt;90," ",P162/stab.data!$U$14)</f>
        <v xml:space="preserve"> </v>
      </c>
      <c r="AD162" s="277" t="str">
        <f>IF(SUM(I162:T162)&lt;90," ",Q162*2/stab.data!$U$15)</f>
        <v xml:space="preserve"> </v>
      </c>
      <c r="AE162" s="277" t="str">
        <f>IF(SUM(I162:T162)&lt;90," ",R162*2/stab.data!$U$16)</f>
        <v xml:space="preserve"> </v>
      </c>
      <c r="AF162" s="277" t="str">
        <f>IF(SUM(I162:T162)&lt;90," ",S162/stab.data!$U$17)</f>
        <v xml:space="preserve"> </v>
      </c>
      <c r="AG162" s="277" t="str">
        <f>IF(SUM(I162:T162)&lt;90," ",T162/stab.data!$U$18)</f>
        <v xml:space="preserve"> </v>
      </c>
      <c r="AH162" s="277" t="str">
        <f t="shared" si="332"/>
        <v xml:space="preserve"> </v>
      </c>
      <c r="AI162" s="277" t="str">
        <f t="shared" si="333"/>
        <v xml:space="preserve"> </v>
      </c>
      <c r="AJ162" s="278" t="str">
        <f t="shared" si="334"/>
        <v xml:space="preserve"> </v>
      </c>
      <c r="AK162" s="278" t="str">
        <f t="shared" si="335"/>
        <v xml:space="preserve"> </v>
      </c>
      <c r="AL162" s="278" t="str">
        <f t="shared" si="336"/>
        <v xml:space="preserve"> </v>
      </c>
      <c r="AM162" s="278" t="str">
        <f t="shared" si="337"/>
        <v xml:space="preserve"> </v>
      </c>
      <c r="AN162" s="278" t="str">
        <f t="shared" si="338"/>
        <v xml:space="preserve"> </v>
      </c>
      <c r="AO162" s="278" t="str">
        <f t="shared" si="339"/>
        <v xml:space="preserve"> </v>
      </c>
      <c r="AP162" s="278" t="str">
        <f t="shared" si="340"/>
        <v xml:space="preserve"> </v>
      </c>
      <c r="AQ162" s="278" t="str">
        <f t="shared" si="341"/>
        <v xml:space="preserve"> </v>
      </c>
      <c r="AR162" s="278" t="str">
        <f t="shared" si="342"/>
        <v xml:space="preserve"> </v>
      </c>
      <c r="AS162" s="278" t="str">
        <f t="shared" si="343"/>
        <v xml:space="preserve"> </v>
      </c>
      <c r="AT162" s="278" t="str">
        <f t="shared" si="344"/>
        <v xml:space="preserve"> </v>
      </c>
      <c r="AU162" s="278" t="str">
        <f t="shared" si="345"/>
        <v xml:space="preserve"> </v>
      </c>
      <c r="AV162" s="277" t="str">
        <f t="shared" si="346"/>
        <v xml:space="preserve"> </v>
      </c>
      <c r="AW162" s="277" t="str">
        <f t="shared" si="347"/>
        <v xml:space="preserve"> </v>
      </c>
      <c r="AX162" s="277" t="str">
        <f>IF(SUM(I162:T162)&lt;90," ",CO162*AH162*stab.data!$U$20/13/2)</f>
        <v xml:space="preserve"> </v>
      </c>
      <c r="AY162" s="277" t="str">
        <f>IF(SUM(I162:T162)&lt;90," ",CQ162*AH162*stab.data!$U$11/13)</f>
        <v xml:space="preserve"> </v>
      </c>
      <c r="AZ162" s="277" t="str">
        <f t="shared" si="348"/>
        <v xml:space="preserve"> </v>
      </c>
      <c r="BA162" s="279" t="str">
        <f t="shared" si="349"/>
        <v xml:space="preserve"> </v>
      </c>
      <c r="BB162" s="280" t="str">
        <f>IF(SUM(I162:T162)&lt;90," ",EXP('eq. coef.'!$C$104+'eq. coef.'!$C$105*'Amp-TB2 calc'!AJ162+'eq. coef.'!$C$106*'Amp-TB2 calc'!AK162+'eq. coef.'!$C$107*'Amp-TB2 calc'!AL162+'eq. coef.'!$C$108*'Amp-TB2 calc'!AN162+'eq. coef.'!$C$109*'Amp-TB2 calc'!AP162+'eq. coef.'!$C$110*'Amp-TB2 calc'!AQ162+'eq. coef.'!$C$111*'Amp-TB2 calc'!AR162+'eq. coef.'!$C$112*'Amp-TB2 calc'!AS162))</f>
        <v xml:space="preserve"> </v>
      </c>
      <c r="BC162" s="281" t="str">
        <f>IF(SUM(I162:T162)&lt;90," ",EXP('eq. coef.'!$C$176+'eq. coef.'!$C$177*'Amp-TB2 calc'!AJ162+'eq. coef.'!$C$178*'Amp-TB2 calc'!AK162+'eq. coef.'!$C$179*'Amp-TB2 calc'!AL162+'eq. coef.'!$C$180*'Amp-TB2 calc'!AN162+'eq. coef.'!$C$181*'Amp-TB2 calc'!AP162+'eq. coef.'!$C$182*'Amp-TB2 calc'!AQ162+'eq. coef.'!$C$183*'Amp-TB2 calc'!AR162+'eq. coef.'!$C$184*'Amp-TB2 calc'!AS162))</f>
        <v xml:space="preserve"> </v>
      </c>
      <c r="BD162" s="281" t="str">
        <f>IF(SUM(I162:T162)&lt;90," ",('eq. coef.'!$C$234+'eq. coef.'!$C$235*'Amp-TB2 calc'!AJ162+'eq. coef.'!$C$236*'Amp-TB2 calc'!AK162+'eq. coef.'!$C$237*'Amp-TB2 calc'!AL162+'eq. coef.'!$C$238*'Amp-TB2 calc'!AN162+'eq. coef.'!$C$239*'Amp-TB2 calc'!AP162+'eq. coef.'!$C$240*'Amp-TB2 calc'!AQ162+'eq. coef.'!$C$241*'Amp-TB2 calc'!AR162+'eq. coef.'!$C$242*'Amp-TB2 calc'!AS162))</f>
        <v xml:space="preserve"> </v>
      </c>
      <c r="BE162" s="281" t="str">
        <f>IF(SUM(I162:T162)&lt;90," ",('eq. coef.'!$C$270+'eq. coef.'!$C$271*'Amp-TB2 calc'!AJ162+'eq. coef.'!$C$272*'Amp-TB2 calc'!AK162+'eq. coef.'!$C$273*'Amp-TB2 calc'!AL162+'eq. coef.'!$C$274*'Amp-TB2 calc'!AN162+'eq. coef.'!$C$275*'Amp-TB2 calc'!AP162+'eq. coef.'!$C$276*'Amp-TB2 calc'!AQ162+'eq. coef.'!$C$277*'Amp-TB2 calc'!AR162+'eq. coef.'!$C$278*'Amp-TB2 calc'!AS162))</f>
        <v xml:space="preserve"> </v>
      </c>
      <c r="BF162" s="281" t="str">
        <f>IF(SUM(I162:T162)&lt;90," ",EXP('eq. coef.'!$C$328+'eq. coef.'!$C$329*'Amp-TB2 calc'!AJ162+'eq. coef.'!$C$330*'Amp-TB2 calc'!AK162+'eq. coef.'!$C$331*'Amp-TB2 calc'!AL162+'eq. coef.'!$C$332*'Amp-TB2 calc'!AN162+'eq. coef.'!$C$333*'Amp-TB2 calc'!AP162+'eq. coef.'!$C$334*'Amp-TB2 calc'!AQ162+'eq. coef.'!$C$335*'Amp-TB2 calc'!AR162+'eq. coef.'!$C$336*'Amp-TB2 calc'!AS162))</f>
        <v xml:space="preserve"> </v>
      </c>
      <c r="BG162" s="282" t="str">
        <f t="shared" si="301"/>
        <v xml:space="preserve"> </v>
      </c>
      <c r="BH162" s="385" t="str">
        <f t="shared" si="328"/>
        <v xml:space="preserve"> </v>
      </c>
      <c r="BI162" s="385" t="str">
        <f t="shared" si="329"/>
        <v xml:space="preserve"> </v>
      </c>
      <c r="BJ162" s="281" t="str">
        <f t="shared" si="302"/>
        <v xml:space="preserve"> </v>
      </c>
      <c r="BK162" s="283" t="str">
        <f t="shared" si="350"/>
        <v xml:space="preserve"> </v>
      </c>
      <c r="BL162" s="281" t="str">
        <f t="shared" si="351"/>
        <v xml:space="preserve"> </v>
      </c>
      <c r="BM162" s="284" t="str">
        <f t="shared" si="303"/>
        <v xml:space="preserve"> </v>
      </c>
      <c r="BN162" s="285" t="str">
        <f>IF(SUM(I162:T162)&lt;90," ",'eq. coef.'!$C$360+'eq. coef.'!$C$361*'Amp-TB2 calc'!AJ162+'eq. coef.'!$C$362*'Amp-TB2 calc'!AK162+'eq. coef.'!$C$363*'Amp-TB2 calc'!AL162+'eq. coef.'!$C$364*'Amp-TB2 calc'!AN162+'eq. coef.'!$C$365*'Amp-TB2 calc'!AP162+'eq. coef.'!$C$366*'Amp-TB2 calc'!AQ162+'eq. coef.'!$C$367*'Amp-TB2 calc'!AR162+'eq. coef.'!$C$368*'Amp-TB2 calc'!AS162+'eq. coef.'!$C$369*LN(BQ162))</f>
        <v xml:space="preserve"> </v>
      </c>
      <c r="BO162" s="286" t="str">
        <f t="shared" si="352"/>
        <v xml:space="preserve"> </v>
      </c>
      <c r="BP162" s="333" t="str">
        <f t="shared" si="304"/>
        <v xml:space="preserve"> </v>
      </c>
      <c r="BQ162" s="287" t="str">
        <f t="shared" si="353"/>
        <v xml:space="preserve"> </v>
      </c>
      <c r="BR162" s="281" t="str">
        <f t="shared" si="305"/>
        <v xml:space="preserve"> </v>
      </c>
      <c r="BS162" s="283"/>
      <c r="BT162" s="283">
        <f t="shared" si="354"/>
        <v>0</v>
      </c>
      <c r="BU162" s="283">
        <f t="shared" si="355"/>
        <v>0</v>
      </c>
      <c r="BV162" s="281" t="str">
        <f t="shared" si="306"/>
        <v xml:space="preserve"> </v>
      </c>
      <c r="BW162" s="288"/>
      <c r="BX162" s="289" t="str">
        <f>IF(SUM(I162:T162)&lt;90," ",'eq. coef.'!$B$1128*'Amp-TB2 calc'!CH162+'eq. coef.'!$B$1129*'Amp-TB2 calc'!CL162+'eq. coef.'!$B$1130*'Amp-TB2 calc'!CM162+'eq. coef.'!$B$1131*'Amp-TB2 calc'!CO162+'eq. coef.'!$B$1132*'Amp-TB2 calc'!CP162+'eq. coef.'!$B$1133*'Amp-TB2 calc'!CQ162+'eq. coef.'!$B$1134*'Amp-TB2 calc'!CR162+'eq. coef.'!$B$1135*'Amp-TB2 calc'!CU162+'eq. coef.'!$B$1135*'Amp-TB2 calc'!CY162+'eq. coef.'!$B$1137*'Amp-TB2 calc'!CZ162)</f>
        <v xml:space="preserve"> </v>
      </c>
      <c r="BY162" s="290" t="str">
        <f t="shared" si="356"/>
        <v xml:space="preserve"> </v>
      </c>
      <c r="BZ162" s="291"/>
      <c r="CA162" s="290" t="str">
        <f t="shared" si="307"/>
        <v xml:space="preserve"> </v>
      </c>
      <c r="CB162" s="289" t="str">
        <f>IF(SUM(I162:T162)&lt;90," ",EXP('eq. coef.'!$C$396+'eq. coef.'!$C$397*'Amp-TB2 calc'!AJ162+'eq. coef.'!$C$398*'Amp-TB2 calc'!AK162+'eq. coef.'!$C$399*'Amp-TB2 calc'!AL162+'eq. coef.'!$C$400*'Amp-TB2 calc'!AN162+'eq. coef.'!$C$401*'Amp-TB2 calc'!AP162+'eq. coef.'!$C$402*'Amp-TB2 calc'!AQ162+'eq. coef.'!$C$403*'Amp-TB2 calc'!AR162+'eq. coef.'!$C$404*'Amp-TB2 calc'!AS162+'eq. coef.'!$C$405*LN('Amp-TB2 calc'!BQ162)))</f>
        <v xml:space="preserve"> </v>
      </c>
      <c r="CC162" s="283" t="str">
        <f t="shared" si="308"/>
        <v xml:space="preserve"> </v>
      </c>
      <c r="CD162" s="283"/>
      <c r="CE162" s="282" t="str">
        <f t="shared" si="309"/>
        <v xml:space="preserve"> </v>
      </c>
      <c r="CF162" s="282" t="str">
        <f t="shared" si="310"/>
        <v xml:space="preserve"> </v>
      </c>
      <c r="CG162" s="278" t="str">
        <f t="shared" si="357"/>
        <v xml:space="preserve"> </v>
      </c>
      <c r="CH162" s="278" t="str">
        <f t="shared" si="358"/>
        <v xml:space="preserve"> </v>
      </c>
      <c r="CI162" s="278" t="str">
        <f t="shared" si="311"/>
        <v xml:space="preserve"> </v>
      </c>
      <c r="CJ162" s="278" t="str">
        <f t="shared" si="312"/>
        <v xml:space="preserve"> </v>
      </c>
      <c r="CK162" s="278"/>
      <c r="CL162" s="278" t="str">
        <f t="shared" si="313"/>
        <v xml:space="preserve"> </v>
      </c>
      <c r="CM162" s="278" t="str">
        <f t="shared" si="314"/>
        <v xml:space="preserve"> </v>
      </c>
      <c r="CN162" s="278" t="str">
        <f t="shared" si="359"/>
        <v xml:space="preserve"> </v>
      </c>
      <c r="CO162" s="278" t="str">
        <f t="shared" si="315"/>
        <v xml:space="preserve"> </v>
      </c>
      <c r="CP162" s="278" t="str">
        <f t="shared" si="360"/>
        <v xml:space="preserve"> </v>
      </c>
      <c r="CQ162" s="278" t="str">
        <f t="shared" si="316"/>
        <v xml:space="preserve"> </v>
      </c>
      <c r="CR162" s="278" t="str">
        <f t="shared" si="361"/>
        <v xml:space="preserve"> </v>
      </c>
      <c r="CS162" s="278" t="str">
        <f t="shared" si="317"/>
        <v xml:space="preserve"> </v>
      </c>
      <c r="CT162" s="278"/>
      <c r="CU162" s="278" t="str">
        <f t="shared" si="362"/>
        <v xml:space="preserve"> </v>
      </c>
      <c r="CV162" s="278" t="str">
        <f t="shared" si="318"/>
        <v xml:space="preserve"> </v>
      </c>
      <c r="CW162" s="278" t="str">
        <f t="shared" si="319"/>
        <v xml:space="preserve"> </v>
      </c>
      <c r="CX162" s="278"/>
      <c r="CY162" s="278" t="str">
        <f t="shared" si="320"/>
        <v xml:space="preserve"> </v>
      </c>
      <c r="CZ162" s="278" t="str">
        <f t="shared" si="363"/>
        <v xml:space="preserve"> </v>
      </c>
      <c r="DA162" s="278" t="str">
        <f t="shared" si="321"/>
        <v xml:space="preserve"> </v>
      </c>
      <c r="DB162" s="278"/>
      <c r="DC162" s="278" t="str">
        <f t="shared" si="322"/>
        <v xml:space="preserve"> </v>
      </c>
      <c r="DD162" s="278" t="str">
        <f t="shared" si="364"/>
        <v xml:space="preserve"> </v>
      </c>
      <c r="DE162" s="278" t="str">
        <f t="shared" si="365"/>
        <v xml:space="preserve"> </v>
      </c>
      <c r="DF162" s="278" t="str">
        <f t="shared" si="323"/>
        <v xml:space="preserve"> </v>
      </c>
      <c r="DG162" s="283" t="str">
        <f t="shared" si="330"/>
        <v xml:space="preserve"> </v>
      </c>
      <c r="DH162" s="283"/>
      <c r="DI162" s="277" t="str">
        <f t="shared" si="324"/>
        <v xml:space="preserve"> </v>
      </c>
      <c r="DJ162" s="277" t="str">
        <f t="shared" si="325"/>
        <v xml:space="preserve"> </v>
      </c>
      <c r="DK162" s="277" t="str">
        <f t="shared" si="326"/>
        <v xml:space="preserve"> </v>
      </c>
      <c r="DL162" s="278" t="str">
        <f t="shared" si="327"/>
        <v xml:space="preserve"> </v>
      </c>
    </row>
    <row r="163" spans="21:116" x14ac:dyDescent="0.25">
      <c r="U163" s="276" t="str">
        <f t="shared" si="331"/>
        <v xml:space="preserve"> </v>
      </c>
      <c r="V163" s="277" t="str">
        <f>IF(SUM(I163:T163)&lt;90," ",I163/stab.data!$U$7)</f>
        <v xml:space="preserve"> </v>
      </c>
      <c r="W163" s="277" t="str">
        <f>IF(SUM(I163:T163)&lt;90," ",J163/stab.data!$U$8)</f>
        <v xml:space="preserve"> </v>
      </c>
      <c r="X163" s="277" t="str">
        <f>IF(SUM(I163:T163)&lt;90," ",K163*2/stab.data!$U$9)</f>
        <v xml:space="preserve"> </v>
      </c>
      <c r="Y163" s="277" t="str">
        <f>IF(SUM(I163:T163)&lt;90," ",L163*2/stab.data!$U$10)</f>
        <v xml:space="preserve"> </v>
      </c>
      <c r="Z163" s="277" t="str">
        <f>IF(SUM(I163:T163)&lt;90," ",M163/stab.data!$U$11)</f>
        <v xml:space="preserve"> </v>
      </c>
      <c r="AA163" s="277" t="str">
        <f>IF(SUM(I163:T163)&lt;90," ",N163/stab.data!$U$12)</f>
        <v xml:space="preserve"> </v>
      </c>
      <c r="AB163" s="277" t="str">
        <f>IF(SUM(I163:T163)&lt;90," ",O163/stab.data!$U$13)</f>
        <v xml:space="preserve"> </v>
      </c>
      <c r="AC163" s="277" t="str">
        <f>IF(SUM(I163:T163)&lt;90," ",P163/stab.data!$U$14)</f>
        <v xml:space="preserve"> </v>
      </c>
      <c r="AD163" s="277" t="str">
        <f>IF(SUM(I163:T163)&lt;90," ",Q163*2/stab.data!$U$15)</f>
        <v xml:space="preserve"> </v>
      </c>
      <c r="AE163" s="277" t="str">
        <f>IF(SUM(I163:T163)&lt;90," ",R163*2/stab.data!$U$16)</f>
        <v xml:space="preserve"> </v>
      </c>
      <c r="AF163" s="277" t="str">
        <f>IF(SUM(I163:T163)&lt;90," ",S163/stab.data!$U$17)</f>
        <v xml:space="preserve"> </v>
      </c>
      <c r="AG163" s="277" t="str">
        <f>IF(SUM(I163:T163)&lt;90," ",T163/stab.data!$U$18)</f>
        <v xml:space="preserve"> </v>
      </c>
      <c r="AH163" s="277" t="str">
        <f t="shared" si="332"/>
        <v xml:space="preserve"> </v>
      </c>
      <c r="AI163" s="277" t="str">
        <f t="shared" si="333"/>
        <v xml:space="preserve"> </v>
      </c>
      <c r="AJ163" s="278" t="str">
        <f t="shared" si="334"/>
        <v xml:space="preserve"> </v>
      </c>
      <c r="AK163" s="278" t="str">
        <f t="shared" si="335"/>
        <v xml:space="preserve"> </v>
      </c>
      <c r="AL163" s="278" t="str">
        <f t="shared" si="336"/>
        <v xml:space="preserve"> </v>
      </c>
      <c r="AM163" s="278" t="str">
        <f t="shared" si="337"/>
        <v xml:space="preserve"> </v>
      </c>
      <c r="AN163" s="278" t="str">
        <f t="shared" si="338"/>
        <v xml:space="preserve"> </v>
      </c>
      <c r="AO163" s="278" t="str">
        <f t="shared" si="339"/>
        <v xml:space="preserve"> </v>
      </c>
      <c r="AP163" s="278" t="str">
        <f t="shared" si="340"/>
        <v xml:space="preserve"> </v>
      </c>
      <c r="AQ163" s="278" t="str">
        <f t="shared" si="341"/>
        <v xml:space="preserve"> </v>
      </c>
      <c r="AR163" s="278" t="str">
        <f t="shared" si="342"/>
        <v xml:space="preserve"> </v>
      </c>
      <c r="AS163" s="278" t="str">
        <f t="shared" si="343"/>
        <v xml:space="preserve"> </v>
      </c>
      <c r="AT163" s="278" t="str">
        <f t="shared" si="344"/>
        <v xml:space="preserve"> </v>
      </c>
      <c r="AU163" s="278" t="str">
        <f t="shared" si="345"/>
        <v xml:space="preserve"> </v>
      </c>
      <c r="AV163" s="277" t="str">
        <f t="shared" si="346"/>
        <v xml:space="preserve"> </v>
      </c>
      <c r="AW163" s="277" t="str">
        <f t="shared" si="347"/>
        <v xml:space="preserve"> </v>
      </c>
      <c r="AX163" s="277" t="str">
        <f>IF(SUM(I163:T163)&lt;90," ",CO163*AH163*stab.data!$U$20/13/2)</f>
        <v xml:space="preserve"> </v>
      </c>
      <c r="AY163" s="277" t="str">
        <f>IF(SUM(I163:T163)&lt;90," ",CQ163*AH163*stab.data!$U$11/13)</f>
        <v xml:space="preserve"> </v>
      </c>
      <c r="AZ163" s="277" t="str">
        <f t="shared" si="348"/>
        <v xml:space="preserve"> </v>
      </c>
      <c r="BA163" s="279" t="str">
        <f t="shared" si="349"/>
        <v xml:space="preserve"> </v>
      </c>
      <c r="BB163" s="280" t="str">
        <f>IF(SUM(I163:T163)&lt;90," ",EXP('eq. coef.'!$C$104+'eq. coef.'!$C$105*'Amp-TB2 calc'!AJ163+'eq. coef.'!$C$106*'Amp-TB2 calc'!AK163+'eq. coef.'!$C$107*'Amp-TB2 calc'!AL163+'eq. coef.'!$C$108*'Amp-TB2 calc'!AN163+'eq. coef.'!$C$109*'Amp-TB2 calc'!AP163+'eq. coef.'!$C$110*'Amp-TB2 calc'!AQ163+'eq. coef.'!$C$111*'Amp-TB2 calc'!AR163+'eq. coef.'!$C$112*'Amp-TB2 calc'!AS163))</f>
        <v xml:space="preserve"> </v>
      </c>
      <c r="BC163" s="281" t="str">
        <f>IF(SUM(I163:T163)&lt;90," ",EXP('eq. coef.'!$C$176+'eq. coef.'!$C$177*'Amp-TB2 calc'!AJ163+'eq. coef.'!$C$178*'Amp-TB2 calc'!AK163+'eq. coef.'!$C$179*'Amp-TB2 calc'!AL163+'eq. coef.'!$C$180*'Amp-TB2 calc'!AN163+'eq. coef.'!$C$181*'Amp-TB2 calc'!AP163+'eq. coef.'!$C$182*'Amp-TB2 calc'!AQ163+'eq. coef.'!$C$183*'Amp-TB2 calc'!AR163+'eq. coef.'!$C$184*'Amp-TB2 calc'!AS163))</f>
        <v xml:space="preserve"> </v>
      </c>
      <c r="BD163" s="281" t="str">
        <f>IF(SUM(I163:T163)&lt;90," ",('eq. coef.'!$C$234+'eq. coef.'!$C$235*'Amp-TB2 calc'!AJ163+'eq. coef.'!$C$236*'Amp-TB2 calc'!AK163+'eq. coef.'!$C$237*'Amp-TB2 calc'!AL163+'eq. coef.'!$C$238*'Amp-TB2 calc'!AN163+'eq. coef.'!$C$239*'Amp-TB2 calc'!AP163+'eq. coef.'!$C$240*'Amp-TB2 calc'!AQ163+'eq. coef.'!$C$241*'Amp-TB2 calc'!AR163+'eq. coef.'!$C$242*'Amp-TB2 calc'!AS163))</f>
        <v xml:space="preserve"> </v>
      </c>
      <c r="BE163" s="281" t="str">
        <f>IF(SUM(I163:T163)&lt;90," ",('eq. coef.'!$C$270+'eq. coef.'!$C$271*'Amp-TB2 calc'!AJ163+'eq. coef.'!$C$272*'Amp-TB2 calc'!AK163+'eq. coef.'!$C$273*'Amp-TB2 calc'!AL163+'eq. coef.'!$C$274*'Amp-TB2 calc'!AN163+'eq. coef.'!$C$275*'Amp-TB2 calc'!AP163+'eq. coef.'!$C$276*'Amp-TB2 calc'!AQ163+'eq. coef.'!$C$277*'Amp-TB2 calc'!AR163+'eq. coef.'!$C$278*'Amp-TB2 calc'!AS163))</f>
        <v xml:space="preserve"> </v>
      </c>
      <c r="BF163" s="281" t="str">
        <f>IF(SUM(I163:T163)&lt;90," ",EXP('eq. coef.'!$C$328+'eq. coef.'!$C$329*'Amp-TB2 calc'!AJ163+'eq. coef.'!$C$330*'Amp-TB2 calc'!AK163+'eq. coef.'!$C$331*'Amp-TB2 calc'!AL163+'eq. coef.'!$C$332*'Amp-TB2 calc'!AN163+'eq. coef.'!$C$333*'Amp-TB2 calc'!AP163+'eq. coef.'!$C$334*'Amp-TB2 calc'!AQ163+'eq. coef.'!$C$335*'Amp-TB2 calc'!AR163+'eq. coef.'!$C$336*'Amp-TB2 calc'!AS163))</f>
        <v xml:space="preserve"> </v>
      </c>
      <c r="BG163" s="282" t="str">
        <f t="shared" si="301"/>
        <v xml:space="preserve"> </v>
      </c>
      <c r="BH163" s="385" t="str">
        <f t="shared" si="328"/>
        <v xml:space="preserve"> </v>
      </c>
      <c r="BI163" s="385" t="str">
        <f t="shared" si="329"/>
        <v xml:space="preserve"> </v>
      </c>
      <c r="BJ163" s="281" t="str">
        <f t="shared" si="302"/>
        <v xml:space="preserve"> </v>
      </c>
      <c r="BK163" s="283" t="str">
        <f t="shared" si="350"/>
        <v xml:space="preserve"> </v>
      </c>
      <c r="BL163" s="281" t="str">
        <f t="shared" si="351"/>
        <v xml:space="preserve"> </v>
      </c>
      <c r="BM163" s="284" t="str">
        <f t="shared" si="303"/>
        <v xml:space="preserve"> </v>
      </c>
      <c r="BN163" s="285" t="str">
        <f>IF(SUM(I163:T163)&lt;90," ",'eq. coef.'!$C$360+'eq. coef.'!$C$361*'Amp-TB2 calc'!AJ163+'eq. coef.'!$C$362*'Amp-TB2 calc'!AK163+'eq. coef.'!$C$363*'Amp-TB2 calc'!AL163+'eq. coef.'!$C$364*'Amp-TB2 calc'!AN163+'eq. coef.'!$C$365*'Amp-TB2 calc'!AP163+'eq. coef.'!$C$366*'Amp-TB2 calc'!AQ163+'eq. coef.'!$C$367*'Amp-TB2 calc'!AR163+'eq. coef.'!$C$368*'Amp-TB2 calc'!AS163+'eq. coef.'!$C$369*LN(BQ163))</f>
        <v xml:space="preserve"> </v>
      </c>
      <c r="BO163" s="286" t="str">
        <f t="shared" si="352"/>
        <v xml:space="preserve"> </v>
      </c>
      <c r="BP163" s="333" t="str">
        <f t="shared" si="304"/>
        <v xml:space="preserve"> </v>
      </c>
      <c r="BQ163" s="287" t="str">
        <f t="shared" si="353"/>
        <v xml:space="preserve"> </v>
      </c>
      <c r="BR163" s="281" t="str">
        <f t="shared" si="305"/>
        <v xml:space="preserve"> </v>
      </c>
      <c r="BS163" s="283"/>
      <c r="BT163" s="283">
        <f t="shared" si="354"/>
        <v>0</v>
      </c>
      <c r="BU163" s="283">
        <f t="shared" si="355"/>
        <v>0</v>
      </c>
      <c r="BV163" s="281" t="str">
        <f t="shared" si="306"/>
        <v xml:space="preserve"> </v>
      </c>
      <c r="BW163" s="288"/>
      <c r="BX163" s="289" t="str">
        <f>IF(SUM(I163:T163)&lt;90," ",'eq. coef.'!$B$1128*'Amp-TB2 calc'!CH163+'eq. coef.'!$B$1129*'Amp-TB2 calc'!CL163+'eq. coef.'!$B$1130*'Amp-TB2 calc'!CM163+'eq. coef.'!$B$1131*'Amp-TB2 calc'!CO163+'eq. coef.'!$B$1132*'Amp-TB2 calc'!CP163+'eq. coef.'!$B$1133*'Amp-TB2 calc'!CQ163+'eq. coef.'!$B$1134*'Amp-TB2 calc'!CR163+'eq. coef.'!$B$1135*'Amp-TB2 calc'!CU163+'eq. coef.'!$B$1135*'Amp-TB2 calc'!CY163+'eq. coef.'!$B$1137*'Amp-TB2 calc'!CZ163)</f>
        <v xml:space="preserve"> </v>
      </c>
      <c r="BY163" s="290" t="str">
        <f t="shared" si="356"/>
        <v xml:space="preserve"> </v>
      </c>
      <c r="BZ163" s="291"/>
      <c r="CA163" s="290" t="str">
        <f t="shared" si="307"/>
        <v xml:space="preserve"> </v>
      </c>
      <c r="CB163" s="289" t="str">
        <f>IF(SUM(I163:T163)&lt;90," ",EXP('eq. coef.'!$C$396+'eq. coef.'!$C$397*'Amp-TB2 calc'!AJ163+'eq. coef.'!$C$398*'Amp-TB2 calc'!AK163+'eq. coef.'!$C$399*'Amp-TB2 calc'!AL163+'eq. coef.'!$C$400*'Amp-TB2 calc'!AN163+'eq. coef.'!$C$401*'Amp-TB2 calc'!AP163+'eq. coef.'!$C$402*'Amp-TB2 calc'!AQ163+'eq. coef.'!$C$403*'Amp-TB2 calc'!AR163+'eq. coef.'!$C$404*'Amp-TB2 calc'!AS163+'eq. coef.'!$C$405*LN('Amp-TB2 calc'!BQ163)))</f>
        <v xml:space="preserve"> </v>
      </c>
      <c r="CC163" s="283" t="str">
        <f t="shared" si="308"/>
        <v xml:space="preserve"> </v>
      </c>
      <c r="CD163" s="283"/>
      <c r="CE163" s="282" t="str">
        <f t="shared" si="309"/>
        <v xml:space="preserve"> </v>
      </c>
      <c r="CF163" s="282" t="str">
        <f t="shared" si="310"/>
        <v xml:space="preserve"> </v>
      </c>
      <c r="CG163" s="278" t="str">
        <f t="shared" si="357"/>
        <v xml:space="preserve"> </v>
      </c>
      <c r="CH163" s="278" t="str">
        <f t="shared" si="358"/>
        <v xml:space="preserve"> </v>
      </c>
      <c r="CI163" s="278" t="str">
        <f t="shared" si="311"/>
        <v xml:space="preserve"> </v>
      </c>
      <c r="CJ163" s="278" t="str">
        <f t="shared" si="312"/>
        <v xml:space="preserve"> </v>
      </c>
      <c r="CK163" s="278"/>
      <c r="CL163" s="278" t="str">
        <f t="shared" si="313"/>
        <v xml:space="preserve"> </v>
      </c>
      <c r="CM163" s="278" t="str">
        <f t="shared" si="314"/>
        <v xml:space="preserve"> </v>
      </c>
      <c r="CN163" s="278" t="str">
        <f t="shared" si="359"/>
        <v xml:space="preserve"> </v>
      </c>
      <c r="CO163" s="278" t="str">
        <f t="shared" si="315"/>
        <v xml:space="preserve"> </v>
      </c>
      <c r="CP163" s="278" t="str">
        <f t="shared" si="360"/>
        <v xml:space="preserve"> </v>
      </c>
      <c r="CQ163" s="278" t="str">
        <f t="shared" si="316"/>
        <v xml:space="preserve"> </v>
      </c>
      <c r="CR163" s="278" t="str">
        <f t="shared" si="361"/>
        <v xml:space="preserve"> </v>
      </c>
      <c r="CS163" s="278" t="str">
        <f t="shared" si="317"/>
        <v xml:space="preserve"> </v>
      </c>
      <c r="CT163" s="278"/>
      <c r="CU163" s="278" t="str">
        <f t="shared" si="362"/>
        <v xml:space="preserve"> </v>
      </c>
      <c r="CV163" s="278" t="str">
        <f t="shared" si="318"/>
        <v xml:space="preserve"> </v>
      </c>
      <c r="CW163" s="278" t="str">
        <f t="shared" si="319"/>
        <v xml:space="preserve"> </v>
      </c>
      <c r="CX163" s="278"/>
      <c r="CY163" s="278" t="str">
        <f t="shared" si="320"/>
        <v xml:space="preserve"> </v>
      </c>
      <c r="CZ163" s="278" t="str">
        <f t="shared" si="363"/>
        <v xml:space="preserve"> </v>
      </c>
      <c r="DA163" s="278" t="str">
        <f t="shared" si="321"/>
        <v xml:space="preserve"> </v>
      </c>
      <c r="DB163" s="278"/>
      <c r="DC163" s="278" t="str">
        <f t="shared" si="322"/>
        <v xml:space="preserve"> </v>
      </c>
      <c r="DD163" s="278" t="str">
        <f t="shared" si="364"/>
        <v xml:space="preserve"> </v>
      </c>
      <c r="DE163" s="278" t="str">
        <f t="shared" si="365"/>
        <v xml:space="preserve"> </v>
      </c>
      <c r="DF163" s="278" t="str">
        <f t="shared" si="323"/>
        <v xml:space="preserve"> </v>
      </c>
      <c r="DG163" s="283" t="str">
        <f t="shared" si="330"/>
        <v xml:space="preserve"> </v>
      </c>
      <c r="DH163" s="283"/>
      <c r="DI163" s="277" t="str">
        <f t="shared" si="324"/>
        <v xml:space="preserve"> </v>
      </c>
      <c r="DJ163" s="277" t="str">
        <f t="shared" si="325"/>
        <v xml:space="preserve"> </v>
      </c>
      <c r="DK163" s="277" t="str">
        <f t="shared" si="326"/>
        <v xml:space="preserve"> </v>
      </c>
      <c r="DL163" s="278" t="str">
        <f t="shared" si="327"/>
        <v xml:space="preserve"> </v>
      </c>
    </row>
    <row r="164" spans="21:116" x14ac:dyDescent="0.25">
      <c r="U164" s="276" t="str">
        <f t="shared" si="331"/>
        <v xml:space="preserve"> </v>
      </c>
      <c r="V164" s="277" t="str">
        <f>IF(SUM(I164:T164)&lt;90," ",I164/stab.data!$U$7)</f>
        <v xml:space="preserve"> </v>
      </c>
      <c r="W164" s="277" t="str">
        <f>IF(SUM(I164:T164)&lt;90," ",J164/stab.data!$U$8)</f>
        <v xml:space="preserve"> </v>
      </c>
      <c r="X164" s="277" t="str">
        <f>IF(SUM(I164:T164)&lt;90," ",K164*2/stab.data!$U$9)</f>
        <v xml:space="preserve"> </v>
      </c>
      <c r="Y164" s="277" t="str">
        <f>IF(SUM(I164:T164)&lt;90," ",L164*2/stab.data!$U$10)</f>
        <v xml:space="preserve"> </v>
      </c>
      <c r="Z164" s="277" t="str">
        <f>IF(SUM(I164:T164)&lt;90," ",M164/stab.data!$U$11)</f>
        <v xml:space="preserve"> </v>
      </c>
      <c r="AA164" s="277" t="str">
        <f>IF(SUM(I164:T164)&lt;90," ",N164/stab.data!$U$12)</f>
        <v xml:space="preserve"> </v>
      </c>
      <c r="AB164" s="277" t="str">
        <f>IF(SUM(I164:T164)&lt;90," ",O164/stab.data!$U$13)</f>
        <v xml:space="preserve"> </v>
      </c>
      <c r="AC164" s="277" t="str">
        <f>IF(SUM(I164:T164)&lt;90," ",P164/stab.data!$U$14)</f>
        <v xml:space="preserve"> </v>
      </c>
      <c r="AD164" s="277" t="str">
        <f>IF(SUM(I164:T164)&lt;90," ",Q164*2/stab.data!$U$15)</f>
        <v xml:space="preserve"> </v>
      </c>
      <c r="AE164" s="277" t="str">
        <f>IF(SUM(I164:T164)&lt;90," ",R164*2/stab.data!$U$16)</f>
        <v xml:space="preserve"> </v>
      </c>
      <c r="AF164" s="277" t="str">
        <f>IF(SUM(I164:T164)&lt;90," ",S164/stab.data!$U$17)</f>
        <v xml:space="preserve"> </v>
      </c>
      <c r="AG164" s="277" t="str">
        <f>IF(SUM(I164:T164)&lt;90," ",T164/stab.data!$U$18)</f>
        <v xml:space="preserve"> </v>
      </c>
      <c r="AH164" s="277" t="str">
        <f t="shared" si="332"/>
        <v xml:space="preserve"> </v>
      </c>
      <c r="AI164" s="277" t="str">
        <f t="shared" si="333"/>
        <v xml:space="preserve"> </v>
      </c>
      <c r="AJ164" s="278" t="str">
        <f t="shared" si="334"/>
        <v xml:space="preserve"> </v>
      </c>
      <c r="AK164" s="278" t="str">
        <f t="shared" si="335"/>
        <v xml:space="preserve"> </v>
      </c>
      <c r="AL164" s="278" t="str">
        <f t="shared" si="336"/>
        <v xml:space="preserve"> </v>
      </c>
      <c r="AM164" s="278" t="str">
        <f t="shared" si="337"/>
        <v xml:space="preserve"> </v>
      </c>
      <c r="AN164" s="278" t="str">
        <f t="shared" si="338"/>
        <v xml:space="preserve"> </v>
      </c>
      <c r="AO164" s="278" t="str">
        <f t="shared" si="339"/>
        <v xml:space="preserve"> </v>
      </c>
      <c r="AP164" s="278" t="str">
        <f t="shared" si="340"/>
        <v xml:space="preserve"> </v>
      </c>
      <c r="AQ164" s="278" t="str">
        <f t="shared" si="341"/>
        <v xml:space="preserve"> </v>
      </c>
      <c r="AR164" s="278" t="str">
        <f t="shared" si="342"/>
        <v xml:space="preserve"> </v>
      </c>
      <c r="AS164" s="278" t="str">
        <f t="shared" si="343"/>
        <v xml:space="preserve"> </v>
      </c>
      <c r="AT164" s="278" t="str">
        <f t="shared" si="344"/>
        <v xml:space="preserve"> </v>
      </c>
      <c r="AU164" s="278" t="str">
        <f t="shared" si="345"/>
        <v xml:space="preserve"> </v>
      </c>
      <c r="AV164" s="277" t="str">
        <f t="shared" si="346"/>
        <v xml:space="preserve"> </v>
      </c>
      <c r="AW164" s="277" t="str">
        <f t="shared" si="347"/>
        <v xml:space="preserve"> </v>
      </c>
      <c r="AX164" s="277" t="str">
        <f>IF(SUM(I164:T164)&lt;90," ",CO164*AH164*stab.data!$U$20/13/2)</f>
        <v xml:space="preserve"> </v>
      </c>
      <c r="AY164" s="277" t="str">
        <f>IF(SUM(I164:T164)&lt;90," ",CQ164*AH164*stab.data!$U$11/13)</f>
        <v xml:space="preserve"> </v>
      </c>
      <c r="AZ164" s="277" t="str">
        <f t="shared" si="348"/>
        <v xml:space="preserve"> </v>
      </c>
      <c r="BA164" s="279" t="str">
        <f t="shared" si="349"/>
        <v xml:space="preserve"> </v>
      </c>
      <c r="BB164" s="280" t="str">
        <f>IF(SUM(I164:T164)&lt;90," ",EXP('eq. coef.'!$C$104+'eq. coef.'!$C$105*'Amp-TB2 calc'!AJ164+'eq. coef.'!$C$106*'Amp-TB2 calc'!AK164+'eq. coef.'!$C$107*'Amp-TB2 calc'!AL164+'eq. coef.'!$C$108*'Amp-TB2 calc'!AN164+'eq. coef.'!$C$109*'Amp-TB2 calc'!AP164+'eq. coef.'!$C$110*'Amp-TB2 calc'!AQ164+'eq. coef.'!$C$111*'Amp-TB2 calc'!AR164+'eq. coef.'!$C$112*'Amp-TB2 calc'!AS164))</f>
        <v xml:space="preserve"> </v>
      </c>
      <c r="BC164" s="281" t="str">
        <f>IF(SUM(I164:T164)&lt;90," ",EXP('eq. coef.'!$C$176+'eq. coef.'!$C$177*'Amp-TB2 calc'!AJ164+'eq. coef.'!$C$178*'Amp-TB2 calc'!AK164+'eq. coef.'!$C$179*'Amp-TB2 calc'!AL164+'eq. coef.'!$C$180*'Amp-TB2 calc'!AN164+'eq. coef.'!$C$181*'Amp-TB2 calc'!AP164+'eq. coef.'!$C$182*'Amp-TB2 calc'!AQ164+'eq. coef.'!$C$183*'Amp-TB2 calc'!AR164+'eq. coef.'!$C$184*'Amp-TB2 calc'!AS164))</f>
        <v xml:space="preserve"> </v>
      </c>
      <c r="BD164" s="281" t="str">
        <f>IF(SUM(I164:T164)&lt;90," ",('eq. coef.'!$C$234+'eq. coef.'!$C$235*'Amp-TB2 calc'!AJ164+'eq. coef.'!$C$236*'Amp-TB2 calc'!AK164+'eq. coef.'!$C$237*'Amp-TB2 calc'!AL164+'eq. coef.'!$C$238*'Amp-TB2 calc'!AN164+'eq. coef.'!$C$239*'Amp-TB2 calc'!AP164+'eq. coef.'!$C$240*'Amp-TB2 calc'!AQ164+'eq. coef.'!$C$241*'Amp-TB2 calc'!AR164+'eq. coef.'!$C$242*'Amp-TB2 calc'!AS164))</f>
        <v xml:space="preserve"> </v>
      </c>
      <c r="BE164" s="281" t="str">
        <f>IF(SUM(I164:T164)&lt;90," ",('eq. coef.'!$C$270+'eq. coef.'!$C$271*'Amp-TB2 calc'!AJ164+'eq. coef.'!$C$272*'Amp-TB2 calc'!AK164+'eq. coef.'!$C$273*'Amp-TB2 calc'!AL164+'eq. coef.'!$C$274*'Amp-TB2 calc'!AN164+'eq. coef.'!$C$275*'Amp-TB2 calc'!AP164+'eq. coef.'!$C$276*'Amp-TB2 calc'!AQ164+'eq. coef.'!$C$277*'Amp-TB2 calc'!AR164+'eq. coef.'!$C$278*'Amp-TB2 calc'!AS164))</f>
        <v xml:space="preserve"> </v>
      </c>
      <c r="BF164" s="281" t="str">
        <f>IF(SUM(I164:T164)&lt;90," ",EXP('eq. coef.'!$C$328+'eq. coef.'!$C$329*'Amp-TB2 calc'!AJ164+'eq. coef.'!$C$330*'Amp-TB2 calc'!AK164+'eq. coef.'!$C$331*'Amp-TB2 calc'!AL164+'eq. coef.'!$C$332*'Amp-TB2 calc'!AN164+'eq. coef.'!$C$333*'Amp-TB2 calc'!AP164+'eq. coef.'!$C$334*'Amp-TB2 calc'!AQ164+'eq. coef.'!$C$335*'Amp-TB2 calc'!AR164+'eq. coef.'!$C$336*'Amp-TB2 calc'!AS164))</f>
        <v xml:space="preserve"> </v>
      </c>
      <c r="BG164" s="282" t="str">
        <f t="shared" si="301"/>
        <v xml:space="preserve"> </v>
      </c>
      <c r="BH164" s="385" t="str">
        <f t="shared" si="328"/>
        <v xml:space="preserve"> </v>
      </c>
      <c r="BI164" s="385" t="str">
        <f t="shared" si="329"/>
        <v xml:space="preserve"> </v>
      </c>
      <c r="BJ164" s="281" t="str">
        <f t="shared" si="302"/>
        <v xml:space="preserve"> </v>
      </c>
      <c r="BK164" s="283" t="str">
        <f t="shared" si="350"/>
        <v xml:space="preserve"> </v>
      </c>
      <c r="BL164" s="281" t="str">
        <f t="shared" si="351"/>
        <v xml:space="preserve"> </v>
      </c>
      <c r="BM164" s="284" t="str">
        <f t="shared" si="303"/>
        <v xml:space="preserve"> </v>
      </c>
      <c r="BN164" s="285" t="str">
        <f>IF(SUM(I164:T164)&lt;90," ",'eq. coef.'!$C$360+'eq. coef.'!$C$361*'Amp-TB2 calc'!AJ164+'eq. coef.'!$C$362*'Amp-TB2 calc'!AK164+'eq. coef.'!$C$363*'Amp-TB2 calc'!AL164+'eq. coef.'!$C$364*'Amp-TB2 calc'!AN164+'eq. coef.'!$C$365*'Amp-TB2 calc'!AP164+'eq. coef.'!$C$366*'Amp-TB2 calc'!AQ164+'eq. coef.'!$C$367*'Amp-TB2 calc'!AR164+'eq. coef.'!$C$368*'Amp-TB2 calc'!AS164+'eq. coef.'!$C$369*LN(BQ164))</f>
        <v xml:space="preserve"> </v>
      </c>
      <c r="BO164" s="286" t="str">
        <f t="shared" si="352"/>
        <v xml:space="preserve"> </v>
      </c>
      <c r="BP164" s="333" t="str">
        <f t="shared" si="304"/>
        <v xml:space="preserve"> </v>
      </c>
      <c r="BQ164" s="287" t="str">
        <f t="shared" si="353"/>
        <v xml:space="preserve"> </v>
      </c>
      <c r="BR164" s="281" t="str">
        <f t="shared" si="305"/>
        <v xml:space="preserve"> </v>
      </c>
      <c r="BS164" s="283"/>
      <c r="BT164" s="283">
        <f t="shared" si="354"/>
        <v>0</v>
      </c>
      <c r="BU164" s="283">
        <f t="shared" si="355"/>
        <v>0</v>
      </c>
      <c r="BV164" s="281" t="str">
        <f t="shared" si="306"/>
        <v xml:space="preserve"> </v>
      </c>
      <c r="BW164" s="288"/>
      <c r="BX164" s="289" t="str">
        <f>IF(SUM(I164:T164)&lt;90," ",'eq. coef.'!$B$1128*'Amp-TB2 calc'!CH164+'eq. coef.'!$B$1129*'Amp-TB2 calc'!CL164+'eq. coef.'!$B$1130*'Amp-TB2 calc'!CM164+'eq. coef.'!$B$1131*'Amp-TB2 calc'!CO164+'eq. coef.'!$B$1132*'Amp-TB2 calc'!CP164+'eq. coef.'!$B$1133*'Amp-TB2 calc'!CQ164+'eq. coef.'!$B$1134*'Amp-TB2 calc'!CR164+'eq. coef.'!$B$1135*'Amp-TB2 calc'!CU164+'eq. coef.'!$B$1135*'Amp-TB2 calc'!CY164+'eq. coef.'!$B$1137*'Amp-TB2 calc'!CZ164)</f>
        <v xml:space="preserve"> </v>
      </c>
      <c r="BY164" s="290" t="str">
        <f t="shared" si="356"/>
        <v xml:space="preserve"> </v>
      </c>
      <c r="BZ164" s="291"/>
      <c r="CA164" s="290" t="str">
        <f t="shared" si="307"/>
        <v xml:space="preserve"> </v>
      </c>
      <c r="CB164" s="289" t="str">
        <f>IF(SUM(I164:T164)&lt;90," ",EXP('eq. coef.'!$C$396+'eq. coef.'!$C$397*'Amp-TB2 calc'!AJ164+'eq. coef.'!$C$398*'Amp-TB2 calc'!AK164+'eq. coef.'!$C$399*'Amp-TB2 calc'!AL164+'eq. coef.'!$C$400*'Amp-TB2 calc'!AN164+'eq. coef.'!$C$401*'Amp-TB2 calc'!AP164+'eq. coef.'!$C$402*'Amp-TB2 calc'!AQ164+'eq. coef.'!$C$403*'Amp-TB2 calc'!AR164+'eq. coef.'!$C$404*'Amp-TB2 calc'!AS164+'eq. coef.'!$C$405*LN('Amp-TB2 calc'!BQ164)))</f>
        <v xml:space="preserve"> </v>
      </c>
      <c r="CC164" s="283" t="str">
        <f t="shared" si="308"/>
        <v xml:space="preserve"> </v>
      </c>
      <c r="CD164" s="283"/>
      <c r="CE164" s="282" t="str">
        <f t="shared" si="309"/>
        <v xml:space="preserve"> </v>
      </c>
      <c r="CF164" s="282" t="str">
        <f t="shared" si="310"/>
        <v xml:space="preserve"> </v>
      </c>
      <c r="CG164" s="278" t="str">
        <f t="shared" si="357"/>
        <v xml:space="preserve"> </v>
      </c>
      <c r="CH164" s="278" t="str">
        <f t="shared" si="358"/>
        <v xml:space="preserve"> </v>
      </c>
      <c r="CI164" s="278" t="str">
        <f t="shared" si="311"/>
        <v xml:space="preserve"> </v>
      </c>
      <c r="CJ164" s="278" t="str">
        <f t="shared" si="312"/>
        <v xml:space="preserve"> </v>
      </c>
      <c r="CK164" s="278"/>
      <c r="CL164" s="278" t="str">
        <f t="shared" si="313"/>
        <v xml:space="preserve"> </v>
      </c>
      <c r="CM164" s="278" t="str">
        <f t="shared" si="314"/>
        <v xml:space="preserve"> </v>
      </c>
      <c r="CN164" s="278" t="str">
        <f t="shared" si="359"/>
        <v xml:space="preserve"> </v>
      </c>
      <c r="CO164" s="278" t="str">
        <f t="shared" si="315"/>
        <v xml:space="preserve"> </v>
      </c>
      <c r="CP164" s="278" t="str">
        <f t="shared" si="360"/>
        <v xml:space="preserve"> </v>
      </c>
      <c r="CQ164" s="278" t="str">
        <f t="shared" si="316"/>
        <v xml:space="preserve"> </v>
      </c>
      <c r="CR164" s="278" t="str">
        <f t="shared" si="361"/>
        <v xml:space="preserve"> </v>
      </c>
      <c r="CS164" s="278" t="str">
        <f t="shared" si="317"/>
        <v xml:space="preserve"> </v>
      </c>
      <c r="CT164" s="278"/>
      <c r="CU164" s="278" t="str">
        <f t="shared" si="362"/>
        <v xml:space="preserve"> </v>
      </c>
      <c r="CV164" s="278" t="str">
        <f t="shared" si="318"/>
        <v xml:space="preserve"> </v>
      </c>
      <c r="CW164" s="278" t="str">
        <f t="shared" si="319"/>
        <v xml:space="preserve"> </v>
      </c>
      <c r="CX164" s="278"/>
      <c r="CY164" s="278" t="str">
        <f t="shared" si="320"/>
        <v xml:space="preserve"> </v>
      </c>
      <c r="CZ164" s="278" t="str">
        <f t="shared" si="363"/>
        <v xml:space="preserve"> </v>
      </c>
      <c r="DA164" s="278" t="str">
        <f t="shared" si="321"/>
        <v xml:space="preserve"> </v>
      </c>
      <c r="DB164" s="278"/>
      <c r="DC164" s="278" t="str">
        <f t="shared" si="322"/>
        <v xml:space="preserve"> </v>
      </c>
      <c r="DD164" s="278" t="str">
        <f t="shared" si="364"/>
        <v xml:space="preserve"> </v>
      </c>
      <c r="DE164" s="278" t="str">
        <f t="shared" si="365"/>
        <v xml:space="preserve"> </v>
      </c>
      <c r="DF164" s="278" t="str">
        <f t="shared" si="323"/>
        <v xml:space="preserve"> </v>
      </c>
      <c r="DG164" s="283" t="str">
        <f t="shared" si="330"/>
        <v xml:space="preserve"> </v>
      </c>
      <c r="DH164" s="283"/>
      <c r="DI164" s="277" t="str">
        <f t="shared" si="324"/>
        <v xml:space="preserve"> </v>
      </c>
      <c r="DJ164" s="277" t="str">
        <f t="shared" si="325"/>
        <v xml:space="preserve"> </v>
      </c>
      <c r="DK164" s="277" t="str">
        <f t="shared" si="326"/>
        <v xml:space="preserve"> </v>
      </c>
      <c r="DL164" s="278" t="str">
        <f t="shared" si="327"/>
        <v xml:space="preserve"> </v>
      </c>
    </row>
    <row r="165" spans="21:116" x14ac:dyDescent="0.25">
      <c r="U165" s="276" t="str">
        <f t="shared" si="331"/>
        <v xml:space="preserve"> </v>
      </c>
      <c r="V165" s="277" t="str">
        <f>IF(SUM(I165:T165)&lt;90," ",I165/stab.data!$U$7)</f>
        <v xml:space="preserve"> </v>
      </c>
      <c r="W165" s="277" t="str">
        <f>IF(SUM(I165:T165)&lt;90," ",J165/stab.data!$U$8)</f>
        <v xml:space="preserve"> </v>
      </c>
      <c r="X165" s="277" t="str">
        <f>IF(SUM(I165:T165)&lt;90," ",K165*2/stab.data!$U$9)</f>
        <v xml:space="preserve"> </v>
      </c>
      <c r="Y165" s="277" t="str">
        <f>IF(SUM(I165:T165)&lt;90," ",L165*2/stab.data!$U$10)</f>
        <v xml:space="preserve"> </v>
      </c>
      <c r="Z165" s="277" t="str">
        <f>IF(SUM(I165:T165)&lt;90," ",M165/stab.data!$U$11)</f>
        <v xml:space="preserve"> </v>
      </c>
      <c r="AA165" s="277" t="str">
        <f>IF(SUM(I165:T165)&lt;90," ",N165/stab.data!$U$12)</f>
        <v xml:space="preserve"> </v>
      </c>
      <c r="AB165" s="277" t="str">
        <f>IF(SUM(I165:T165)&lt;90," ",O165/stab.data!$U$13)</f>
        <v xml:space="preserve"> </v>
      </c>
      <c r="AC165" s="277" t="str">
        <f>IF(SUM(I165:T165)&lt;90," ",P165/stab.data!$U$14)</f>
        <v xml:space="preserve"> </v>
      </c>
      <c r="AD165" s="277" t="str">
        <f>IF(SUM(I165:T165)&lt;90," ",Q165*2/stab.data!$U$15)</f>
        <v xml:space="preserve"> </v>
      </c>
      <c r="AE165" s="277" t="str">
        <f>IF(SUM(I165:T165)&lt;90," ",R165*2/stab.data!$U$16)</f>
        <v xml:space="preserve"> </v>
      </c>
      <c r="AF165" s="277" t="str">
        <f>IF(SUM(I165:T165)&lt;90," ",S165/stab.data!$U$17)</f>
        <v xml:space="preserve"> </v>
      </c>
      <c r="AG165" s="277" t="str">
        <f>IF(SUM(I165:T165)&lt;90," ",T165/stab.data!$U$18)</f>
        <v xml:space="preserve"> </v>
      </c>
      <c r="AH165" s="277" t="str">
        <f t="shared" si="332"/>
        <v xml:space="preserve"> </v>
      </c>
      <c r="AI165" s="277" t="str">
        <f t="shared" si="333"/>
        <v xml:space="preserve"> </v>
      </c>
      <c r="AJ165" s="278" t="str">
        <f t="shared" si="334"/>
        <v xml:space="preserve"> </v>
      </c>
      <c r="AK165" s="278" t="str">
        <f t="shared" si="335"/>
        <v xml:space="preserve"> </v>
      </c>
      <c r="AL165" s="278" t="str">
        <f t="shared" si="336"/>
        <v xml:space="preserve"> </v>
      </c>
      <c r="AM165" s="278" t="str">
        <f t="shared" si="337"/>
        <v xml:space="preserve"> </v>
      </c>
      <c r="AN165" s="278" t="str">
        <f t="shared" si="338"/>
        <v xml:space="preserve"> </v>
      </c>
      <c r="AO165" s="278" t="str">
        <f t="shared" si="339"/>
        <v xml:space="preserve"> </v>
      </c>
      <c r="AP165" s="278" t="str">
        <f t="shared" si="340"/>
        <v xml:space="preserve"> </v>
      </c>
      <c r="AQ165" s="278" t="str">
        <f t="shared" si="341"/>
        <v xml:space="preserve"> </v>
      </c>
      <c r="AR165" s="278" t="str">
        <f t="shared" si="342"/>
        <v xml:space="preserve"> </v>
      </c>
      <c r="AS165" s="278" t="str">
        <f t="shared" si="343"/>
        <v xml:space="preserve"> </v>
      </c>
      <c r="AT165" s="278" t="str">
        <f t="shared" si="344"/>
        <v xml:space="preserve"> </v>
      </c>
      <c r="AU165" s="278" t="str">
        <f t="shared" si="345"/>
        <v xml:space="preserve"> </v>
      </c>
      <c r="AV165" s="277" t="str">
        <f t="shared" si="346"/>
        <v xml:space="preserve"> </v>
      </c>
      <c r="AW165" s="277" t="str">
        <f t="shared" si="347"/>
        <v xml:space="preserve"> </v>
      </c>
      <c r="AX165" s="277" t="str">
        <f>IF(SUM(I165:T165)&lt;90," ",CO165*AH165*stab.data!$U$20/13/2)</f>
        <v xml:space="preserve"> </v>
      </c>
      <c r="AY165" s="277" t="str">
        <f>IF(SUM(I165:T165)&lt;90," ",CQ165*AH165*stab.data!$U$11/13)</f>
        <v xml:space="preserve"> </v>
      </c>
      <c r="AZ165" s="277" t="str">
        <f t="shared" si="348"/>
        <v xml:space="preserve"> </v>
      </c>
      <c r="BA165" s="279" t="str">
        <f t="shared" si="349"/>
        <v xml:space="preserve"> </v>
      </c>
      <c r="BB165" s="280" t="str">
        <f>IF(SUM(I165:T165)&lt;90," ",EXP('eq. coef.'!$C$104+'eq. coef.'!$C$105*'Amp-TB2 calc'!AJ165+'eq. coef.'!$C$106*'Amp-TB2 calc'!AK165+'eq. coef.'!$C$107*'Amp-TB2 calc'!AL165+'eq. coef.'!$C$108*'Amp-TB2 calc'!AN165+'eq. coef.'!$C$109*'Amp-TB2 calc'!AP165+'eq. coef.'!$C$110*'Amp-TB2 calc'!AQ165+'eq. coef.'!$C$111*'Amp-TB2 calc'!AR165+'eq. coef.'!$C$112*'Amp-TB2 calc'!AS165))</f>
        <v xml:space="preserve"> </v>
      </c>
      <c r="BC165" s="281" t="str">
        <f>IF(SUM(I165:T165)&lt;90," ",EXP('eq. coef.'!$C$176+'eq. coef.'!$C$177*'Amp-TB2 calc'!AJ165+'eq. coef.'!$C$178*'Amp-TB2 calc'!AK165+'eq. coef.'!$C$179*'Amp-TB2 calc'!AL165+'eq. coef.'!$C$180*'Amp-TB2 calc'!AN165+'eq. coef.'!$C$181*'Amp-TB2 calc'!AP165+'eq. coef.'!$C$182*'Amp-TB2 calc'!AQ165+'eq. coef.'!$C$183*'Amp-TB2 calc'!AR165+'eq. coef.'!$C$184*'Amp-TB2 calc'!AS165))</f>
        <v xml:space="preserve"> </v>
      </c>
      <c r="BD165" s="281" t="str">
        <f>IF(SUM(I165:T165)&lt;90," ",('eq. coef.'!$C$234+'eq. coef.'!$C$235*'Amp-TB2 calc'!AJ165+'eq. coef.'!$C$236*'Amp-TB2 calc'!AK165+'eq. coef.'!$C$237*'Amp-TB2 calc'!AL165+'eq. coef.'!$C$238*'Amp-TB2 calc'!AN165+'eq. coef.'!$C$239*'Amp-TB2 calc'!AP165+'eq. coef.'!$C$240*'Amp-TB2 calc'!AQ165+'eq. coef.'!$C$241*'Amp-TB2 calc'!AR165+'eq. coef.'!$C$242*'Amp-TB2 calc'!AS165))</f>
        <v xml:space="preserve"> </v>
      </c>
      <c r="BE165" s="281" t="str">
        <f>IF(SUM(I165:T165)&lt;90," ",('eq. coef.'!$C$270+'eq. coef.'!$C$271*'Amp-TB2 calc'!AJ165+'eq. coef.'!$C$272*'Amp-TB2 calc'!AK165+'eq. coef.'!$C$273*'Amp-TB2 calc'!AL165+'eq. coef.'!$C$274*'Amp-TB2 calc'!AN165+'eq. coef.'!$C$275*'Amp-TB2 calc'!AP165+'eq. coef.'!$C$276*'Amp-TB2 calc'!AQ165+'eq. coef.'!$C$277*'Amp-TB2 calc'!AR165+'eq. coef.'!$C$278*'Amp-TB2 calc'!AS165))</f>
        <v xml:space="preserve"> </v>
      </c>
      <c r="BF165" s="281" t="str">
        <f>IF(SUM(I165:T165)&lt;90," ",EXP('eq. coef.'!$C$328+'eq. coef.'!$C$329*'Amp-TB2 calc'!AJ165+'eq. coef.'!$C$330*'Amp-TB2 calc'!AK165+'eq. coef.'!$C$331*'Amp-TB2 calc'!AL165+'eq. coef.'!$C$332*'Amp-TB2 calc'!AN165+'eq. coef.'!$C$333*'Amp-TB2 calc'!AP165+'eq. coef.'!$C$334*'Amp-TB2 calc'!AQ165+'eq. coef.'!$C$335*'Amp-TB2 calc'!AR165+'eq. coef.'!$C$336*'Amp-TB2 calc'!AS165))</f>
        <v xml:space="preserve"> </v>
      </c>
      <c r="BG165" s="282" t="str">
        <f t="shared" si="301"/>
        <v xml:space="preserve"> </v>
      </c>
      <c r="BH165" s="385" t="str">
        <f t="shared" si="328"/>
        <v xml:space="preserve"> </v>
      </c>
      <c r="BI165" s="385" t="str">
        <f t="shared" si="329"/>
        <v xml:space="preserve"> </v>
      </c>
      <c r="BJ165" s="281" t="str">
        <f t="shared" si="302"/>
        <v xml:space="preserve"> </v>
      </c>
      <c r="BK165" s="283" t="str">
        <f t="shared" si="350"/>
        <v xml:space="preserve"> </v>
      </c>
      <c r="BL165" s="281" t="str">
        <f t="shared" si="351"/>
        <v xml:space="preserve"> </v>
      </c>
      <c r="BM165" s="284" t="str">
        <f t="shared" si="303"/>
        <v xml:space="preserve"> </v>
      </c>
      <c r="BN165" s="285" t="str">
        <f>IF(SUM(I165:T165)&lt;90," ",'eq. coef.'!$C$360+'eq. coef.'!$C$361*'Amp-TB2 calc'!AJ165+'eq. coef.'!$C$362*'Amp-TB2 calc'!AK165+'eq. coef.'!$C$363*'Amp-TB2 calc'!AL165+'eq. coef.'!$C$364*'Amp-TB2 calc'!AN165+'eq. coef.'!$C$365*'Amp-TB2 calc'!AP165+'eq. coef.'!$C$366*'Amp-TB2 calc'!AQ165+'eq. coef.'!$C$367*'Amp-TB2 calc'!AR165+'eq. coef.'!$C$368*'Amp-TB2 calc'!AS165+'eq. coef.'!$C$369*LN(BQ165))</f>
        <v xml:space="preserve"> </v>
      </c>
      <c r="BO165" s="286" t="str">
        <f t="shared" si="352"/>
        <v xml:space="preserve"> </v>
      </c>
      <c r="BP165" s="333" t="str">
        <f t="shared" si="304"/>
        <v xml:space="preserve"> </v>
      </c>
      <c r="BQ165" s="287" t="str">
        <f t="shared" si="353"/>
        <v xml:space="preserve"> </v>
      </c>
      <c r="BR165" s="281" t="str">
        <f t="shared" si="305"/>
        <v xml:space="preserve"> </v>
      </c>
      <c r="BS165" s="283"/>
      <c r="BT165" s="283">
        <f t="shared" si="354"/>
        <v>0</v>
      </c>
      <c r="BU165" s="283">
        <f t="shared" si="355"/>
        <v>0</v>
      </c>
      <c r="BV165" s="281" t="str">
        <f t="shared" si="306"/>
        <v xml:space="preserve"> </v>
      </c>
      <c r="BW165" s="288"/>
      <c r="BX165" s="289" t="str">
        <f>IF(SUM(I165:T165)&lt;90," ",'eq. coef.'!$B$1128*'Amp-TB2 calc'!CH165+'eq. coef.'!$B$1129*'Amp-TB2 calc'!CL165+'eq. coef.'!$B$1130*'Amp-TB2 calc'!CM165+'eq. coef.'!$B$1131*'Amp-TB2 calc'!CO165+'eq. coef.'!$B$1132*'Amp-TB2 calc'!CP165+'eq. coef.'!$B$1133*'Amp-TB2 calc'!CQ165+'eq. coef.'!$B$1134*'Amp-TB2 calc'!CR165+'eq. coef.'!$B$1135*'Amp-TB2 calc'!CU165+'eq. coef.'!$B$1135*'Amp-TB2 calc'!CY165+'eq. coef.'!$B$1137*'Amp-TB2 calc'!CZ165)</f>
        <v xml:space="preserve"> </v>
      </c>
      <c r="BY165" s="290" t="str">
        <f t="shared" si="356"/>
        <v xml:space="preserve"> </v>
      </c>
      <c r="BZ165" s="291"/>
      <c r="CA165" s="290" t="str">
        <f t="shared" si="307"/>
        <v xml:space="preserve"> </v>
      </c>
      <c r="CB165" s="289" t="str">
        <f>IF(SUM(I165:T165)&lt;90," ",EXP('eq. coef.'!$C$396+'eq. coef.'!$C$397*'Amp-TB2 calc'!AJ165+'eq. coef.'!$C$398*'Amp-TB2 calc'!AK165+'eq. coef.'!$C$399*'Amp-TB2 calc'!AL165+'eq. coef.'!$C$400*'Amp-TB2 calc'!AN165+'eq. coef.'!$C$401*'Amp-TB2 calc'!AP165+'eq. coef.'!$C$402*'Amp-TB2 calc'!AQ165+'eq. coef.'!$C$403*'Amp-TB2 calc'!AR165+'eq. coef.'!$C$404*'Amp-TB2 calc'!AS165+'eq. coef.'!$C$405*LN('Amp-TB2 calc'!BQ165)))</f>
        <v xml:space="preserve"> </v>
      </c>
      <c r="CC165" s="283" t="str">
        <f t="shared" si="308"/>
        <v xml:space="preserve"> </v>
      </c>
      <c r="CD165" s="283"/>
      <c r="CE165" s="282" t="str">
        <f t="shared" si="309"/>
        <v xml:space="preserve"> </v>
      </c>
      <c r="CF165" s="282" t="str">
        <f t="shared" si="310"/>
        <v xml:space="preserve"> </v>
      </c>
      <c r="CG165" s="278" t="str">
        <f t="shared" si="357"/>
        <v xml:space="preserve"> </v>
      </c>
      <c r="CH165" s="278" t="str">
        <f t="shared" si="358"/>
        <v xml:space="preserve"> </v>
      </c>
      <c r="CI165" s="278" t="str">
        <f t="shared" si="311"/>
        <v xml:space="preserve"> </v>
      </c>
      <c r="CJ165" s="278" t="str">
        <f t="shared" si="312"/>
        <v xml:space="preserve"> </v>
      </c>
      <c r="CK165" s="278"/>
      <c r="CL165" s="278" t="str">
        <f t="shared" si="313"/>
        <v xml:space="preserve"> </v>
      </c>
      <c r="CM165" s="278" t="str">
        <f t="shared" si="314"/>
        <v xml:space="preserve"> </v>
      </c>
      <c r="CN165" s="278" t="str">
        <f t="shared" si="359"/>
        <v xml:space="preserve"> </v>
      </c>
      <c r="CO165" s="278" t="str">
        <f t="shared" si="315"/>
        <v xml:space="preserve"> </v>
      </c>
      <c r="CP165" s="278" t="str">
        <f t="shared" si="360"/>
        <v xml:space="preserve"> </v>
      </c>
      <c r="CQ165" s="278" t="str">
        <f t="shared" si="316"/>
        <v xml:space="preserve"> </v>
      </c>
      <c r="CR165" s="278" t="str">
        <f t="shared" si="361"/>
        <v xml:space="preserve"> </v>
      </c>
      <c r="CS165" s="278" t="str">
        <f t="shared" si="317"/>
        <v xml:space="preserve"> </v>
      </c>
      <c r="CT165" s="278"/>
      <c r="CU165" s="278" t="str">
        <f t="shared" si="362"/>
        <v xml:space="preserve"> </v>
      </c>
      <c r="CV165" s="278" t="str">
        <f t="shared" si="318"/>
        <v xml:space="preserve"> </v>
      </c>
      <c r="CW165" s="278" t="str">
        <f t="shared" si="319"/>
        <v xml:space="preserve"> </v>
      </c>
      <c r="CX165" s="278"/>
      <c r="CY165" s="278" t="str">
        <f t="shared" si="320"/>
        <v xml:space="preserve"> </v>
      </c>
      <c r="CZ165" s="278" t="str">
        <f t="shared" si="363"/>
        <v xml:space="preserve"> </v>
      </c>
      <c r="DA165" s="278" t="str">
        <f t="shared" si="321"/>
        <v xml:space="preserve"> </v>
      </c>
      <c r="DB165" s="278"/>
      <c r="DC165" s="278" t="str">
        <f t="shared" si="322"/>
        <v xml:space="preserve"> </v>
      </c>
      <c r="DD165" s="278" t="str">
        <f t="shared" si="364"/>
        <v xml:space="preserve"> </v>
      </c>
      <c r="DE165" s="278" t="str">
        <f t="shared" si="365"/>
        <v xml:space="preserve"> </v>
      </c>
      <c r="DF165" s="278" t="str">
        <f t="shared" si="323"/>
        <v xml:space="preserve"> </v>
      </c>
      <c r="DG165" s="283" t="str">
        <f t="shared" si="330"/>
        <v xml:space="preserve"> </v>
      </c>
      <c r="DH165" s="283"/>
      <c r="DI165" s="277" t="str">
        <f t="shared" si="324"/>
        <v xml:space="preserve"> </v>
      </c>
      <c r="DJ165" s="277" t="str">
        <f t="shared" si="325"/>
        <v xml:space="preserve"> </v>
      </c>
      <c r="DK165" s="277" t="str">
        <f t="shared" si="326"/>
        <v xml:space="preserve"> </v>
      </c>
      <c r="DL165" s="278" t="str">
        <f t="shared" si="327"/>
        <v xml:space="preserve"> </v>
      </c>
    </row>
    <row r="166" spans="21:116" x14ac:dyDescent="0.25">
      <c r="U166" s="276" t="str">
        <f t="shared" si="331"/>
        <v xml:space="preserve"> </v>
      </c>
      <c r="V166" s="277" t="str">
        <f>IF(SUM(I166:T166)&lt;90," ",I166/stab.data!$U$7)</f>
        <v xml:space="preserve"> </v>
      </c>
      <c r="W166" s="277" t="str">
        <f>IF(SUM(I166:T166)&lt;90," ",J166/stab.data!$U$8)</f>
        <v xml:space="preserve"> </v>
      </c>
      <c r="X166" s="277" t="str">
        <f>IF(SUM(I166:T166)&lt;90," ",K166*2/stab.data!$U$9)</f>
        <v xml:space="preserve"> </v>
      </c>
      <c r="Y166" s="277" t="str">
        <f>IF(SUM(I166:T166)&lt;90," ",L166*2/stab.data!$U$10)</f>
        <v xml:space="preserve"> </v>
      </c>
      <c r="Z166" s="277" t="str">
        <f>IF(SUM(I166:T166)&lt;90," ",M166/stab.data!$U$11)</f>
        <v xml:space="preserve"> </v>
      </c>
      <c r="AA166" s="277" t="str">
        <f>IF(SUM(I166:T166)&lt;90," ",N166/stab.data!$U$12)</f>
        <v xml:space="preserve"> </v>
      </c>
      <c r="AB166" s="277" t="str">
        <f>IF(SUM(I166:T166)&lt;90," ",O166/stab.data!$U$13)</f>
        <v xml:space="preserve"> </v>
      </c>
      <c r="AC166" s="277" t="str">
        <f>IF(SUM(I166:T166)&lt;90," ",P166/stab.data!$U$14)</f>
        <v xml:space="preserve"> </v>
      </c>
      <c r="AD166" s="277" t="str">
        <f>IF(SUM(I166:T166)&lt;90," ",Q166*2/stab.data!$U$15)</f>
        <v xml:space="preserve"> </v>
      </c>
      <c r="AE166" s="277" t="str">
        <f>IF(SUM(I166:T166)&lt;90," ",R166*2/stab.data!$U$16)</f>
        <v xml:space="preserve"> </v>
      </c>
      <c r="AF166" s="277" t="str">
        <f>IF(SUM(I166:T166)&lt;90," ",S166/stab.data!$U$17)</f>
        <v xml:space="preserve"> </v>
      </c>
      <c r="AG166" s="277" t="str">
        <f>IF(SUM(I166:T166)&lt;90," ",T166/stab.data!$U$18)</f>
        <v xml:space="preserve"> </v>
      </c>
      <c r="AH166" s="277" t="str">
        <f t="shared" si="332"/>
        <v xml:space="preserve"> </v>
      </c>
      <c r="AI166" s="277" t="str">
        <f t="shared" si="333"/>
        <v xml:space="preserve"> </v>
      </c>
      <c r="AJ166" s="278" t="str">
        <f t="shared" si="334"/>
        <v xml:space="preserve"> </v>
      </c>
      <c r="AK166" s="278" t="str">
        <f t="shared" si="335"/>
        <v xml:space="preserve"> </v>
      </c>
      <c r="AL166" s="278" t="str">
        <f t="shared" si="336"/>
        <v xml:space="preserve"> </v>
      </c>
      <c r="AM166" s="278" t="str">
        <f t="shared" si="337"/>
        <v xml:space="preserve"> </v>
      </c>
      <c r="AN166" s="278" t="str">
        <f t="shared" si="338"/>
        <v xml:space="preserve"> </v>
      </c>
      <c r="AO166" s="278" t="str">
        <f t="shared" si="339"/>
        <v xml:space="preserve"> </v>
      </c>
      <c r="AP166" s="278" t="str">
        <f t="shared" si="340"/>
        <v xml:space="preserve"> </v>
      </c>
      <c r="AQ166" s="278" t="str">
        <f t="shared" si="341"/>
        <v xml:space="preserve"> </v>
      </c>
      <c r="AR166" s="278" t="str">
        <f t="shared" si="342"/>
        <v xml:space="preserve"> </v>
      </c>
      <c r="AS166" s="278" t="str">
        <f t="shared" si="343"/>
        <v xml:space="preserve"> </v>
      </c>
      <c r="AT166" s="278" t="str">
        <f t="shared" si="344"/>
        <v xml:space="preserve"> </v>
      </c>
      <c r="AU166" s="278" t="str">
        <f t="shared" si="345"/>
        <v xml:space="preserve"> </v>
      </c>
      <c r="AV166" s="277" t="str">
        <f t="shared" si="346"/>
        <v xml:space="preserve"> </v>
      </c>
      <c r="AW166" s="277" t="str">
        <f t="shared" si="347"/>
        <v xml:space="preserve"> </v>
      </c>
      <c r="AX166" s="277" t="str">
        <f>IF(SUM(I166:T166)&lt;90," ",CO166*AH166*stab.data!$U$20/13/2)</f>
        <v xml:space="preserve"> </v>
      </c>
      <c r="AY166" s="277" t="str">
        <f>IF(SUM(I166:T166)&lt;90," ",CQ166*AH166*stab.data!$U$11/13)</f>
        <v xml:space="preserve"> </v>
      </c>
      <c r="AZ166" s="277" t="str">
        <f t="shared" si="348"/>
        <v xml:space="preserve"> </v>
      </c>
      <c r="BA166" s="279" t="str">
        <f t="shared" si="349"/>
        <v xml:space="preserve"> </v>
      </c>
      <c r="BB166" s="280" t="str">
        <f>IF(SUM(I166:T166)&lt;90," ",EXP('eq. coef.'!$C$104+'eq. coef.'!$C$105*'Amp-TB2 calc'!AJ166+'eq. coef.'!$C$106*'Amp-TB2 calc'!AK166+'eq. coef.'!$C$107*'Amp-TB2 calc'!AL166+'eq. coef.'!$C$108*'Amp-TB2 calc'!AN166+'eq. coef.'!$C$109*'Amp-TB2 calc'!AP166+'eq. coef.'!$C$110*'Amp-TB2 calc'!AQ166+'eq. coef.'!$C$111*'Amp-TB2 calc'!AR166+'eq. coef.'!$C$112*'Amp-TB2 calc'!AS166))</f>
        <v xml:space="preserve"> </v>
      </c>
      <c r="BC166" s="281" t="str">
        <f>IF(SUM(I166:T166)&lt;90," ",EXP('eq. coef.'!$C$176+'eq. coef.'!$C$177*'Amp-TB2 calc'!AJ166+'eq. coef.'!$C$178*'Amp-TB2 calc'!AK166+'eq. coef.'!$C$179*'Amp-TB2 calc'!AL166+'eq. coef.'!$C$180*'Amp-TB2 calc'!AN166+'eq. coef.'!$C$181*'Amp-TB2 calc'!AP166+'eq. coef.'!$C$182*'Amp-TB2 calc'!AQ166+'eq. coef.'!$C$183*'Amp-TB2 calc'!AR166+'eq. coef.'!$C$184*'Amp-TB2 calc'!AS166))</f>
        <v xml:space="preserve"> </v>
      </c>
      <c r="BD166" s="281" t="str">
        <f>IF(SUM(I166:T166)&lt;90," ",('eq. coef.'!$C$234+'eq. coef.'!$C$235*'Amp-TB2 calc'!AJ166+'eq. coef.'!$C$236*'Amp-TB2 calc'!AK166+'eq. coef.'!$C$237*'Amp-TB2 calc'!AL166+'eq. coef.'!$C$238*'Amp-TB2 calc'!AN166+'eq. coef.'!$C$239*'Amp-TB2 calc'!AP166+'eq. coef.'!$C$240*'Amp-TB2 calc'!AQ166+'eq. coef.'!$C$241*'Amp-TB2 calc'!AR166+'eq. coef.'!$C$242*'Amp-TB2 calc'!AS166))</f>
        <v xml:space="preserve"> </v>
      </c>
      <c r="BE166" s="281" t="str">
        <f>IF(SUM(I166:T166)&lt;90," ",('eq. coef.'!$C$270+'eq. coef.'!$C$271*'Amp-TB2 calc'!AJ166+'eq. coef.'!$C$272*'Amp-TB2 calc'!AK166+'eq. coef.'!$C$273*'Amp-TB2 calc'!AL166+'eq. coef.'!$C$274*'Amp-TB2 calc'!AN166+'eq. coef.'!$C$275*'Amp-TB2 calc'!AP166+'eq. coef.'!$C$276*'Amp-TB2 calc'!AQ166+'eq. coef.'!$C$277*'Amp-TB2 calc'!AR166+'eq. coef.'!$C$278*'Amp-TB2 calc'!AS166))</f>
        <v xml:space="preserve"> </v>
      </c>
      <c r="BF166" s="281" t="str">
        <f>IF(SUM(I166:T166)&lt;90," ",EXP('eq. coef.'!$C$328+'eq. coef.'!$C$329*'Amp-TB2 calc'!AJ166+'eq. coef.'!$C$330*'Amp-TB2 calc'!AK166+'eq. coef.'!$C$331*'Amp-TB2 calc'!AL166+'eq. coef.'!$C$332*'Amp-TB2 calc'!AN166+'eq. coef.'!$C$333*'Amp-TB2 calc'!AP166+'eq. coef.'!$C$334*'Amp-TB2 calc'!AQ166+'eq. coef.'!$C$335*'Amp-TB2 calc'!AR166+'eq. coef.'!$C$336*'Amp-TB2 calc'!AS166))</f>
        <v xml:space="preserve"> </v>
      </c>
      <c r="BG166" s="282" t="str">
        <f t="shared" si="301"/>
        <v xml:space="preserve"> </v>
      </c>
      <c r="BH166" s="385" t="str">
        <f t="shared" si="328"/>
        <v xml:space="preserve"> </v>
      </c>
      <c r="BI166" s="385" t="str">
        <f t="shared" si="329"/>
        <v xml:space="preserve"> </v>
      </c>
      <c r="BJ166" s="281" t="str">
        <f t="shared" si="302"/>
        <v xml:space="preserve"> </v>
      </c>
      <c r="BK166" s="283" t="str">
        <f t="shared" si="350"/>
        <v xml:space="preserve"> </v>
      </c>
      <c r="BL166" s="281" t="str">
        <f t="shared" si="351"/>
        <v xml:space="preserve"> </v>
      </c>
      <c r="BM166" s="284" t="str">
        <f t="shared" si="303"/>
        <v xml:space="preserve"> </v>
      </c>
      <c r="BN166" s="285" t="str">
        <f>IF(SUM(I166:T166)&lt;90," ",'eq. coef.'!$C$360+'eq. coef.'!$C$361*'Amp-TB2 calc'!AJ166+'eq. coef.'!$C$362*'Amp-TB2 calc'!AK166+'eq. coef.'!$C$363*'Amp-TB2 calc'!AL166+'eq. coef.'!$C$364*'Amp-TB2 calc'!AN166+'eq. coef.'!$C$365*'Amp-TB2 calc'!AP166+'eq. coef.'!$C$366*'Amp-TB2 calc'!AQ166+'eq. coef.'!$C$367*'Amp-TB2 calc'!AR166+'eq. coef.'!$C$368*'Amp-TB2 calc'!AS166+'eq. coef.'!$C$369*LN(BQ166))</f>
        <v xml:space="preserve"> </v>
      </c>
      <c r="BO166" s="286" t="str">
        <f t="shared" si="352"/>
        <v xml:space="preserve"> </v>
      </c>
      <c r="BP166" s="333" t="str">
        <f t="shared" si="304"/>
        <v xml:space="preserve"> </v>
      </c>
      <c r="BQ166" s="287" t="str">
        <f t="shared" si="353"/>
        <v xml:space="preserve"> </v>
      </c>
      <c r="BR166" s="281" t="str">
        <f t="shared" si="305"/>
        <v xml:space="preserve"> </v>
      </c>
      <c r="BS166" s="283"/>
      <c r="BT166" s="283">
        <f t="shared" si="354"/>
        <v>0</v>
      </c>
      <c r="BU166" s="283">
        <f t="shared" si="355"/>
        <v>0</v>
      </c>
      <c r="BV166" s="281" t="str">
        <f t="shared" si="306"/>
        <v xml:space="preserve"> </v>
      </c>
      <c r="BW166" s="288"/>
      <c r="BX166" s="289" t="str">
        <f>IF(SUM(I166:T166)&lt;90," ",'eq. coef.'!$B$1128*'Amp-TB2 calc'!CH166+'eq. coef.'!$B$1129*'Amp-TB2 calc'!CL166+'eq. coef.'!$B$1130*'Amp-TB2 calc'!CM166+'eq. coef.'!$B$1131*'Amp-TB2 calc'!CO166+'eq. coef.'!$B$1132*'Amp-TB2 calc'!CP166+'eq. coef.'!$B$1133*'Amp-TB2 calc'!CQ166+'eq. coef.'!$B$1134*'Amp-TB2 calc'!CR166+'eq. coef.'!$B$1135*'Amp-TB2 calc'!CU166+'eq. coef.'!$B$1135*'Amp-TB2 calc'!CY166+'eq. coef.'!$B$1137*'Amp-TB2 calc'!CZ166)</f>
        <v xml:space="preserve"> </v>
      </c>
      <c r="BY166" s="290" t="str">
        <f t="shared" si="356"/>
        <v xml:space="preserve"> </v>
      </c>
      <c r="BZ166" s="291"/>
      <c r="CA166" s="290" t="str">
        <f t="shared" si="307"/>
        <v xml:space="preserve"> </v>
      </c>
      <c r="CB166" s="289" t="str">
        <f>IF(SUM(I166:T166)&lt;90," ",EXP('eq. coef.'!$C$396+'eq. coef.'!$C$397*'Amp-TB2 calc'!AJ166+'eq. coef.'!$C$398*'Amp-TB2 calc'!AK166+'eq. coef.'!$C$399*'Amp-TB2 calc'!AL166+'eq. coef.'!$C$400*'Amp-TB2 calc'!AN166+'eq. coef.'!$C$401*'Amp-TB2 calc'!AP166+'eq. coef.'!$C$402*'Amp-TB2 calc'!AQ166+'eq. coef.'!$C$403*'Amp-TB2 calc'!AR166+'eq. coef.'!$C$404*'Amp-TB2 calc'!AS166+'eq. coef.'!$C$405*LN('Amp-TB2 calc'!BQ166)))</f>
        <v xml:space="preserve"> </v>
      </c>
      <c r="CC166" s="283" t="str">
        <f t="shared" si="308"/>
        <v xml:space="preserve"> </v>
      </c>
      <c r="CD166" s="283"/>
      <c r="CE166" s="282" t="str">
        <f t="shared" si="309"/>
        <v xml:space="preserve"> </v>
      </c>
      <c r="CF166" s="282" t="str">
        <f t="shared" si="310"/>
        <v xml:space="preserve"> </v>
      </c>
      <c r="CG166" s="278" t="str">
        <f t="shared" si="357"/>
        <v xml:space="preserve"> </v>
      </c>
      <c r="CH166" s="278" t="str">
        <f t="shared" si="358"/>
        <v xml:space="preserve"> </v>
      </c>
      <c r="CI166" s="278" t="str">
        <f t="shared" si="311"/>
        <v xml:space="preserve"> </v>
      </c>
      <c r="CJ166" s="278" t="str">
        <f t="shared" si="312"/>
        <v xml:space="preserve"> </v>
      </c>
      <c r="CK166" s="278"/>
      <c r="CL166" s="278" t="str">
        <f t="shared" si="313"/>
        <v xml:space="preserve"> </v>
      </c>
      <c r="CM166" s="278" t="str">
        <f t="shared" si="314"/>
        <v xml:space="preserve"> </v>
      </c>
      <c r="CN166" s="278" t="str">
        <f t="shared" si="359"/>
        <v xml:space="preserve"> </v>
      </c>
      <c r="CO166" s="278" t="str">
        <f t="shared" si="315"/>
        <v xml:space="preserve"> </v>
      </c>
      <c r="CP166" s="278" t="str">
        <f t="shared" si="360"/>
        <v xml:space="preserve"> </v>
      </c>
      <c r="CQ166" s="278" t="str">
        <f t="shared" si="316"/>
        <v xml:space="preserve"> </v>
      </c>
      <c r="CR166" s="278" t="str">
        <f t="shared" si="361"/>
        <v xml:space="preserve"> </v>
      </c>
      <c r="CS166" s="278" t="str">
        <f t="shared" si="317"/>
        <v xml:space="preserve"> </v>
      </c>
      <c r="CT166" s="278"/>
      <c r="CU166" s="278" t="str">
        <f t="shared" si="362"/>
        <v xml:space="preserve"> </v>
      </c>
      <c r="CV166" s="278" t="str">
        <f t="shared" si="318"/>
        <v xml:space="preserve"> </v>
      </c>
      <c r="CW166" s="278" t="str">
        <f t="shared" si="319"/>
        <v xml:space="preserve"> </v>
      </c>
      <c r="CX166" s="278"/>
      <c r="CY166" s="278" t="str">
        <f t="shared" si="320"/>
        <v xml:space="preserve"> </v>
      </c>
      <c r="CZ166" s="278" t="str">
        <f t="shared" si="363"/>
        <v xml:space="preserve"> </v>
      </c>
      <c r="DA166" s="278" t="str">
        <f t="shared" si="321"/>
        <v xml:space="preserve"> </v>
      </c>
      <c r="DB166" s="278"/>
      <c r="DC166" s="278" t="str">
        <f t="shared" si="322"/>
        <v xml:space="preserve"> </v>
      </c>
      <c r="DD166" s="278" t="str">
        <f t="shared" si="364"/>
        <v xml:space="preserve"> </v>
      </c>
      <c r="DE166" s="278" t="str">
        <f t="shared" si="365"/>
        <v xml:space="preserve"> </v>
      </c>
      <c r="DF166" s="278" t="str">
        <f t="shared" si="323"/>
        <v xml:space="preserve"> </v>
      </c>
      <c r="DG166" s="283" t="str">
        <f t="shared" si="330"/>
        <v xml:space="preserve"> </v>
      </c>
      <c r="DH166" s="283"/>
      <c r="DI166" s="277" t="str">
        <f t="shared" si="324"/>
        <v xml:space="preserve"> </v>
      </c>
      <c r="DJ166" s="277" t="str">
        <f t="shared" si="325"/>
        <v xml:space="preserve"> </v>
      </c>
      <c r="DK166" s="277" t="str">
        <f t="shared" si="326"/>
        <v xml:space="preserve"> </v>
      </c>
      <c r="DL166" s="278" t="str">
        <f t="shared" si="327"/>
        <v xml:space="preserve"> </v>
      </c>
    </row>
    <row r="167" spans="21:116" x14ac:dyDescent="0.25">
      <c r="U167" s="276" t="str">
        <f t="shared" si="331"/>
        <v xml:space="preserve"> </v>
      </c>
      <c r="V167" s="277" t="str">
        <f>IF(SUM(I167:T167)&lt;90," ",I167/stab.data!$U$7)</f>
        <v xml:space="preserve"> </v>
      </c>
      <c r="W167" s="277" t="str">
        <f>IF(SUM(I167:T167)&lt;90," ",J167/stab.data!$U$8)</f>
        <v xml:space="preserve"> </v>
      </c>
      <c r="X167" s="277" t="str">
        <f>IF(SUM(I167:T167)&lt;90," ",K167*2/stab.data!$U$9)</f>
        <v xml:space="preserve"> </v>
      </c>
      <c r="Y167" s="277" t="str">
        <f>IF(SUM(I167:T167)&lt;90," ",L167*2/stab.data!$U$10)</f>
        <v xml:space="preserve"> </v>
      </c>
      <c r="Z167" s="277" t="str">
        <f>IF(SUM(I167:T167)&lt;90," ",M167/stab.data!$U$11)</f>
        <v xml:space="preserve"> </v>
      </c>
      <c r="AA167" s="277" t="str">
        <f>IF(SUM(I167:T167)&lt;90," ",N167/stab.data!$U$12)</f>
        <v xml:space="preserve"> </v>
      </c>
      <c r="AB167" s="277" t="str">
        <f>IF(SUM(I167:T167)&lt;90," ",O167/stab.data!$U$13)</f>
        <v xml:space="preserve"> </v>
      </c>
      <c r="AC167" s="277" t="str">
        <f>IF(SUM(I167:T167)&lt;90," ",P167/stab.data!$U$14)</f>
        <v xml:space="preserve"> </v>
      </c>
      <c r="AD167" s="277" t="str">
        <f>IF(SUM(I167:T167)&lt;90," ",Q167*2/stab.data!$U$15)</f>
        <v xml:space="preserve"> </v>
      </c>
      <c r="AE167" s="277" t="str">
        <f>IF(SUM(I167:T167)&lt;90," ",R167*2/stab.data!$U$16)</f>
        <v xml:space="preserve"> </v>
      </c>
      <c r="AF167" s="277" t="str">
        <f>IF(SUM(I167:T167)&lt;90," ",S167/stab.data!$U$17)</f>
        <v xml:space="preserve"> </v>
      </c>
      <c r="AG167" s="277" t="str">
        <f>IF(SUM(I167:T167)&lt;90," ",T167/stab.data!$U$18)</f>
        <v xml:space="preserve"> </v>
      </c>
      <c r="AH167" s="277" t="str">
        <f t="shared" si="332"/>
        <v xml:space="preserve"> </v>
      </c>
      <c r="AI167" s="277" t="str">
        <f t="shared" si="333"/>
        <v xml:space="preserve"> </v>
      </c>
      <c r="AJ167" s="278" t="str">
        <f t="shared" si="334"/>
        <v xml:space="preserve"> </v>
      </c>
      <c r="AK167" s="278" t="str">
        <f t="shared" si="335"/>
        <v xml:space="preserve"> </v>
      </c>
      <c r="AL167" s="278" t="str">
        <f t="shared" si="336"/>
        <v xml:space="preserve"> </v>
      </c>
      <c r="AM167" s="278" t="str">
        <f t="shared" si="337"/>
        <v xml:space="preserve"> </v>
      </c>
      <c r="AN167" s="278" t="str">
        <f t="shared" si="338"/>
        <v xml:space="preserve"> </v>
      </c>
      <c r="AO167" s="278" t="str">
        <f t="shared" si="339"/>
        <v xml:space="preserve"> </v>
      </c>
      <c r="AP167" s="278" t="str">
        <f t="shared" si="340"/>
        <v xml:space="preserve"> </v>
      </c>
      <c r="AQ167" s="278" t="str">
        <f t="shared" si="341"/>
        <v xml:space="preserve"> </v>
      </c>
      <c r="AR167" s="278" t="str">
        <f t="shared" si="342"/>
        <v xml:space="preserve"> </v>
      </c>
      <c r="AS167" s="278" t="str">
        <f t="shared" si="343"/>
        <v xml:space="preserve"> </v>
      </c>
      <c r="AT167" s="278" t="str">
        <f t="shared" si="344"/>
        <v xml:space="preserve"> </v>
      </c>
      <c r="AU167" s="278" t="str">
        <f t="shared" si="345"/>
        <v xml:space="preserve"> </v>
      </c>
      <c r="AV167" s="277" t="str">
        <f t="shared" si="346"/>
        <v xml:space="preserve"> </v>
      </c>
      <c r="AW167" s="277" t="str">
        <f t="shared" si="347"/>
        <v xml:space="preserve"> </v>
      </c>
      <c r="AX167" s="277" t="str">
        <f>IF(SUM(I167:T167)&lt;90," ",CO167*AH167*stab.data!$U$20/13/2)</f>
        <v xml:space="preserve"> </v>
      </c>
      <c r="AY167" s="277" t="str">
        <f>IF(SUM(I167:T167)&lt;90," ",CQ167*AH167*stab.data!$U$11/13)</f>
        <v xml:space="preserve"> </v>
      </c>
      <c r="AZ167" s="277" t="str">
        <f t="shared" si="348"/>
        <v xml:space="preserve"> </v>
      </c>
      <c r="BA167" s="279" t="str">
        <f t="shared" si="349"/>
        <v xml:space="preserve"> </v>
      </c>
      <c r="BB167" s="280" t="str">
        <f>IF(SUM(I167:T167)&lt;90," ",EXP('eq. coef.'!$C$104+'eq. coef.'!$C$105*'Amp-TB2 calc'!AJ167+'eq. coef.'!$C$106*'Amp-TB2 calc'!AK167+'eq. coef.'!$C$107*'Amp-TB2 calc'!AL167+'eq. coef.'!$C$108*'Amp-TB2 calc'!AN167+'eq. coef.'!$C$109*'Amp-TB2 calc'!AP167+'eq. coef.'!$C$110*'Amp-TB2 calc'!AQ167+'eq. coef.'!$C$111*'Amp-TB2 calc'!AR167+'eq. coef.'!$C$112*'Amp-TB2 calc'!AS167))</f>
        <v xml:space="preserve"> </v>
      </c>
      <c r="BC167" s="281" t="str">
        <f>IF(SUM(I167:T167)&lt;90," ",EXP('eq. coef.'!$C$176+'eq. coef.'!$C$177*'Amp-TB2 calc'!AJ167+'eq. coef.'!$C$178*'Amp-TB2 calc'!AK167+'eq. coef.'!$C$179*'Amp-TB2 calc'!AL167+'eq. coef.'!$C$180*'Amp-TB2 calc'!AN167+'eq. coef.'!$C$181*'Amp-TB2 calc'!AP167+'eq. coef.'!$C$182*'Amp-TB2 calc'!AQ167+'eq. coef.'!$C$183*'Amp-TB2 calc'!AR167+'eq. coef.'!$C$184*'Amp-TB2 calc'!AS167))</f>
        <v xml:space="preserve"> </v>
      </c>
      <c r="BD167" s="281" t="str">
        <f>IF(SUM(I167:T167)&lt;90," ",('eq. coef.'!$C$234+'eq. coef.'!$C$235*'Amp-TB2 calc'!AJ167+'eq. coef.'!$C$236*'Amp-TB2 calc'!AK167+'eq. coef.'!$C$237*'Amp-TB2 calc'!AL167+'eq. coef.'!$C$238*'Amp-TB2 calc'!AN167+'eq. coef.'!$C$239*'Amp-TB2 calc'!AP167+'eq. coef.'!$C$240*'Amp-TB2 calc'!AQ167+'eq. coef.'!$C$241*'Amp-TB2 calc'!AR167+'eq. coef.'!$C$242*'Amp-TB2 calc'!AS167))</f>
        <v xml:space="preserve"> </v>
      </c>
      <c r="BE167" s="281" t="str">
        <f>IF(SUM(I167:T167)&lt;90," ",('eq. coef.'!$C$270+'eq. coef.'!$C$271*'Amp-TB2 calc'!AJ167+'eq. coef.'!$C$272*'Amp-TB2 calc'!AK167+'eq. coef.'!$C$273*'Amp-TB2 calc'!AL167+'eq. coef.'!$C$274*'Amp-TB2 calc'!AN167+'eq. coef.'!$C$275*'Amp-TB2 calc'!AP167+'eq. coef.'!$C$276*'Amp-TB2 calc'!AQ167+'eq. coef.'!$C$277*'Amp-TB2 calc'!AR167+'eq. coef.'!$C$278*'Amp-TB2 calc'!AS167))</f>
        <v xml:space="preserve"> </v>
      </c>
      <c r="BF167" s="281" t="str">
        <f>IF(SUM(I167:T167)&lt;90," ",EXP('eq. coef.'!$C$328+'eq. coef.'!$C$329*'Amp-TB2 calc'!AJ167+'eq. coef.'!$C$330*'Amp-TB2 calc'!AK167+'eq. coef.'!$C$331*'Amp-TB2 calc'!AL167+'eq. coef.'!$C$332*'Amp-TB2 calc'!AN167+'eq. coef.'!$C$333*'Amp-TB2 calc'!AP167+'eq. coef.'!$C$334*'Amp-TB2 calc'!AQ167+'eq. coef.'!$C$335*'Amp-TB2 calc'!AR167+'eq. coef.'!$C$336*'Amp-TB2 calc'!AS167))</f>
        <v xml:space="preserve"> </v>
      </c>
      <c r="BG167" s="282" t="str">
        <f t="shared" si="301"/>
        <v xml:space="preserve"> </v>
      </c>
      <c r="BH167" s="385" t="str">
        <f t="shared" si="328"/>
        <v xml:space="preserve"> </v>
      </c>
      <c r="BI167" s="385" t="str">
        <f t="shared" si="329"/>
        <v xml:space="preserve"> </v>
      </c>
      <c r="BJ167" s="281" t="str">
        <f t="shared" si="302"/>
        <v xml:space="preserve"> </v>
      </c>
      <c r="BK167" s="283" t="str">
        <f t="shared" si="350"/>
        <v xml:space="preserve"> </v>
      </c>
      <c r="BL167" s="281" t="str">
        <f t="shared" si="351"/>
        <v xml:space="preserve"> </v>
      </c>
      <c r="BM167" s="284" t="str">
        <f t="shared" si="303"/>
        <v xml:space="preserve"> </v>
      </c>
      <c r="BN167" s="285" t="str">
        <f>IF(SUM(I167:T167)&lt;90," ",'eq. coef.'!$C$360+'eq. coef.'!$C$361*'Amp-TB2 calc'!AJ167+'eq. coef.'!$C$362*'Amp-TB2 calc'!AK167+'eq. coef.'!$C$363*'Amp-TB2 calc'!AL167+'eq. coef.'!$C$364*'Amp-TB2 calc'!AN167+'eq. coef.'!$C$365*'Amp-TB2 calc'!AP167+'eq. coef.'!$C$366*'Amp-TB2 calc'!AQ167+'eq. coef.'!$C$367*'Amp-TB2 calc'!AR167+'eq. coef.'!$C$368*'Amp-TB2 calc'!AS167+'eq. coef.'!$C$369*LN(BQ167))</f>
        <v xml:space="preserve"> </v>
      </c>
      <c r="BO167" s="286" t="str">
        <f t="shared" si="352"/>
        <v xml:space="preserve"> </v>
      </c>
      <c r="BP167" s="333" t="str">
        <f t="shared" si="304"/>
        <v xml:space="preserve"> </v>
      </c>
      <c r="BQ167" s="287" t="str">
        <f t="shared" si="353"/>
        <v xml:space="preserve"> </v>
      </c>
      <c r="BR167" s="281" t="str">
        <f t="shared" si="305"/>
        <v xml:space="preserve"> </v>
      </c>
      <c r="BS167" s="283"/>
      <c r="BT167" s="283">
        <f t="shared" si="354"/>
        <v>0</v>
      </c>
      <c r="BU167" s="283">
        <f t="shared" si="355"/>
        <v>0</v>
      </c>
      <c r="BV167" s="281" t="str">
        <f t="shared" si="306"/>
        <v xml:space="preserve"> </v>
      </c>
      <c r="BW167" s="288"/>
      <c r="BX167" s="289" t="str">
        <f>IF(SUM(I167:T167)&lt;90," ",'eq. coef.'!$B$1128*'Amp-TB2 calc'!CH167+'eq. coef.'!$B$1129*'Amp-TB2 calc'!CL167+'eq. coef.'!$B$1130*'Amp-TB2 calc'!CM167+'eq. coef.'!$B$1131*'Amp-TB2 calc'!CO167+'eq. coef.'!$B$1132*'Amp-TB2 calc'!CP167+'eq. coef.'!$B$1133*'Amp-TB2 calc'!CQ167+'eq. coef.'!$B$1134*'Amp-TB2 calc'!CR167+'eq. coef.'!$B$1135*'Amp-TB2 calc'!CU167+'eq. coef.'!$B$1135*'Amp-TB2 calc'!CY167+'eq. coef.'!$B$1137*'Amp-TB2 calc'!CZ167)</f>
        <v xml:space="preserve"> </v>
      </c>
      <c r="BY167" s="290" t="str">
        <f t="shared" si="356"/>
        <v xml:space="preserve"> </v>
      </c>
      <c r="BZ167" s="291"/>
      <c r="CA167" s="290" t="str">
        <f t="shared" si="307"/>
        <v xml:space="preserve"> </v>
      </c>
      <c r="CB167" s="289" t="str">
        <f>IF(SUM(I167:T167)&lt;90," ",EXP('eq. coef.'!$C$396+'eq. coef.'!$C$397*'Amp-TB2 calc'!AJ167+'eq. coef.'!$C$398*'Amp-TB2 calc'!AK167+'eq. coef.'!$C$399*'Amp-TB2 calc'!AL167+'eq. coef.'!$C$400*'Amp-TB2 calc'!AN167+'eq. coef.'!$C$401*'Amp-TB2 calc'!AP167+'eq. coef.'!$C$402*'Amp-TB2 calc'!AQ167+'eq. coef.'!$C$403*'Amp-TB2 calc'!AR167+'eq. coef.'!$C$404*'Amp-TB2 calc'!AS167+'eq. coef.'!$C$405*LN('Amp-TB2 calc'!BQ167)))</f>
        <v xml:space="preserve"> </v>
      </c>
      <c r="CC167" s="283" t="str">
        <f t="shared" si="308"/>
        <v xml:space="preserve"> </v>
      </c>
      <c r="CD167" s="283"/>
      <c r="CE167" s="282" t="str">
        <f t="shared" si="309"/>
        <v xml:space="preserve"> </v>
      </c>
      <c r="CF167" s="282" t="str">
        <f t="shared" si="310"/>
        <v xml:space="preserve"> </v>
      </c>
      <c r="CG167" s="278" t="str">
        <f t="shared" si="357"/>
        <v xml:space="preserve"> </v>
      </c>
      <c r="CH167" s="278" t="str">
        <f t="shared" si="358"/>
        <v xml:space="preserve"> </v>
      </c>
      <c r="CI167" s="278" t="str">
        <f t="shared" si="311"/>
        <v xml:space="preserve"> </v>
      </c>
      <c r="CJ167" s="278" t="str">
        <f t="shared" si="312"/>
        <v xml:space="preserve"> </v>
      </c>
      <c r="CK167" s="278"/>
      <c r="CL167" s="278" t="str">
        <f t="shared" si="313"/>
        <v xml:space="preserve"> </v>
      </c>
      <c r="CM167" s="278" t="str">
        <f t="shared" si="314"/>
        <v xml:space="preserve"> </v>
      </c>
      <c r="CN167" s="278" t="str">
        <f t="shared" si="359"/>
        <v xml:space="preserve"> </v>
      </c>
      <c r="CO167" s="278" t="str">
        <f t="shared" si="315"/>
        <v xml:space="preserve"> </v>
      </c>
      <c r="CP167" s="278" t="str">
        <f t="shared" si="360"/>
        <v xml:space="preserve"> </v>
      </c>
      <c r="CQ167" s="278" t="str">
        <f t="shared" si="316"/>
        <v xml:space="preserve"> </v>
      </c>
      <c r="CR167" s="278" t="str">
        <f t="shared" si="361"/>
        <v xml:space="preserve"> </v>
      </c>
      <c r="CS167" s="278" t="str">
        <f t="shared" si="317"/>
        <v xml:space="preserve"> </v>
      </c>
      <c r="CT167" s="278"/>
      <c r="CU167" s="278" t="str">
        <f t="shared" si="362"/>
        <v xml:space="preserve"> </v>
      </c>
      <c r="CV167" s="278" t="str">
        <f t="shared" si="318"/>
        <v xml:space="preserve"> </v>
      </c>
      <c r="CW167" s="278" t="str">
        <f t="shared" si="319"/>
        <v xml:space="preserve"> </v>
      </c>
      <c r="CX167" s="278"/>
      <c r="CY167" s="278" t="str">
        <f t="shared" si="320"/>
        <v xml:space="preserve"> </v>
      </c>
      <c r="CZ167" s="278" t="str">
        <f t="shared" si="363"/>
        <v xml:space="preserve"> </v>
      </c>
      <c r="DA167" s="278" t="str">
        <f t="shared" si="321"/>
        <v xml:space="preserve"> </v>
      </c>
      <c r="DB167" s="278"/>
      <c r="DC167" s="278" t="str">
        <f t="shared" si="322"/>
        <v xml:space="preserve"> </v>
      </c>
      <c r="DD167" s="278" t="str">
        <f t="shared" si="364"/>
        <v xml:space="preserve"> </v>
      </c>
      <c r="DE167" s="278" t="str">
        <f t="shared" si="365"/>
        <v xml:space="preserve"> </v>
      </c>
      <c r="DF167" s="278" t="str">
        <f t="shared" si="323"/>
        <v xml:space="preserve"> </v>
      </c>
      <c r="DG167" s="283" t="str">
        <f t="shared" si="330"/>
        <v xml:space="preserve"> </v>
      </c>
      <c r="DH167" s="283"/>
      <c r="DI167" s="277" t="str">
        <f t="shared" si="324"/>
        <v xml:space="preserve"> </v>
      </c>
      <c r="DJ167" s="277" t="str">
        <f t="shared" si="325"/>
        <v xml:space="preserve"> </v>
      </c>
      <c r="DK167" s="277" t="str">
        <f t="shared" si="326"/>
        <v xml:space="preserve"> </v>
      </c>
      <c r="DL167" s="278" t="str">
        <f t="shared" si="327"/>
        <v xml:space="preserve"> </v>
      </c>
    </row>
    <row r="168" spans="21:116" x14ac:dyDescent="0.25">
      <c r="U168" s="276" t="str">
        <f t="shared" si="331"/>
        <v xml:space="preserve"> </v>
      </c>
      <c r="V168" s="277" t="str">
        <f>IF(SUM(I168:T168)&lt;90," ",I168/stab.data!$U$7)</f>
        <v xml:space="preserve"> </v>
      </c>
      <c r="W168" s="277" t="str">
        <f>IF(SUM(I168:T168)&lt;90," ",J168/stab.data!$U$8)</f>
        <v xml:space="preserve"> </v>
      </c>
      <c r="X168" s="277" t="str">
        <f>IF(SUM(I168:T168)&lt;90," ",K168*2/stab.data!$U$9)</f>
        <v xml:space="preserve"> </v>
      </c>
      <c r="Y168" s="277" t="str">
        <f>IF(SUM(I168:T168)&lt;90," ",L168*2/stab.data!$U$10)</f>
        <v xml:space="preserve"> </v>
      </c>
      <c r="Z168" s="277" t="str">
        <f>IF(SUM(I168:T168)&lt;90," ",M168/stab.data!$U$11)</f>
        <v xml:space="preserve"> </v>
      </c>
      <c r="AA168" s="277" t="str">
        <f>IF(SUM(I168:T168)&lt;90," ",N168/stab.data!$U$12)</f>
        <v xml:space="preserve"> </v>
      </c>
      <c r="AB168" s="277" t="str">
        <f>IF(SUM(I168:T168)&lt;90," ",O168/stab.data!$U$13)</f>
        <v xml:space="preserve"> </v>
      </c>
      <c r="AC168" s="277" t="str">
        <f>IF(SUM(I168:T168)&lt;90," ",P168/stab.data!$U$14)</f>
        <v xml:space="preserve"> </v>
      </c>
      <c r="AD168" s="277" t="str">
        <f>IF(SUM(I168:T168)&lt;90," ",Q168*2/stab.data!$U$15)</f>
        <v xml:space="preserve"> </v>
      </c>
      <c r="AE168" s="277" t="str">
        <f>IF(SUM(I168:T168)&lt;90," ",R168*2/stab.data!$U$16)</f>
        <v xml:space="preserve"> </v>
      </c>
      <c r="AF168" s="277" t="str">
        <f>IF(SUM(I168:T168)&lt;90," ",S168/stab.data!$U$17)</f>
        <v xml:space="preserve"> </v>
      </c>
      <c r="AG168" s="277" t="str">
        <f>IF(SUM(I168:T168)&lt;90," ",T168/stab.data!$U$18)</f>
        <v xml:space="preserve"> </v>
      </c>
      <c r="AH168" s="277" t="str">
        <f t="shared" si="332"/>
        <v xml:space="preserve"> </v>
      </c>
      <c r="AI168" s="277" t="str">
        <f t="shared" si="333"/>
        <v xml:space="preserve"> </v>
      </c>
      <c r="AJ168" s="278" t="str">
        <f t="shared" si="334"/>
        <v xml:space="preserve"> </v>
      </c>
      <c r="AK168" s="278" t="str">
        <f t="shared" si="335"/>
        <v xml:space="preserve"> </v>
      </c>
      <c r="AL168" s="278" t="str">
        <f t="shared" si="336"/>
        <v xml:space="preserve"> </v>
      </c>
      <c r="AM168" s="278" t="str">
        <f t="shared" si="337"/>
        <v xml:space="preserve"> </v>
      </c>
      <c r="AN168" s="278" t="str">
        <f t="shared" si="338"/>
        <v xml:space="preserve"> </v>
      </c>
      <c r="AO168" s="278" t="str">
        <f t="shared" si="339"/>
        <v xml:space="preserve"> </v>
      </c>
      <c r="AP168" s="278" t="str">
        <f t="shared" si="340"/>
        <v xml:space="preserve"> </v>
      </c>
      <c r="AQ168" s="278" t="str">
        <f t="shared" si="341"/>
        <v xml:space="preserve"> </v>
      </c>
      <c r="AR168" s="278" t="str">
        <f t="shared" si="342"/>
        <v xml:space="preserve"> </v>
      </c>
      <c r="AS168" s="278" t="str">
        <f t="shared" si="343"/>
        <v xml:space="preserve"> </v>
      </c>
      <c r="AT168" s="278" t="str">
        <f t="shared" si="344"/>
        <v xml:space="preserve"> </v>
      </c>
      <c r="AU168" s="278" t="str">
        <f t="shared" si="345"/>
        <v xml:space="preserve"> </v>
      </c>
      <c r="AV168" s="277" t="str">
        <f t="shared" si="346"/>
        <v xml:space="preserve"> </v>
      </c>
      <c r="AW168" s="277" t="str">
        <f t="shared" si="347"/>
        <v xml:space="preserve"> </v>
      </c>
      <c r="AX168" s="277" t="str">
        <f>IF(SUM(I168:T168)&lt;90," ",CO168*AH168*stab.data!$U$20/13/2)</f>
        <v xml:space="preserve"> </v>
      </c>
      <c r="AY168" s="277" t="str">
        <f>IF(SUM(I168:T168)&lt;90," ",CQ168*AH168*stab.data!$U$11/13)</f>
        <v xml:space="preserve"> </v>
      </c>
      <c r="AZ168" s="277" t="str">
        <f t="shared" si="348"/>
        <v xml:space="preserve"> </v>
      </c>
      <c r="BA168" s="279" t="str">
        <f t="shared" si="349"/>
        <v xml:space="preserve"> </v>
      </c>
      <c r="BB168" s="280" t="str">
        <f>IF(SUM(I168:T168)&lt;90," ",EXP('eq. coef.'!$C$104+'eq. coef.'!$C$105*'Amp-TB2 calc'!AJ168+'eq. coef.'!$C$106*'Amp-TB2 calc'!AK168+'eq. coef.'!$C$107*'Amp-TB2 calc'!AL168+'eq. coef.'!$C$108*'Amp-TB2 calc'!AN168+'eq. coef.'!$C$109*'Amp-TB2 calc'!AP168+'eq. coef.'!$C$110*'Amp-TB2 calc'!AQ168+'eq. coef.'!$C$111*'Amp-TB2 calc'!AR168+'eq. coef.'!$C$112*'Amp-TB2 calc'!AS168))</f>
        <v xml:space="preserve"> </v>
      </c>
      <c r="BC168" s="281" t="str">
        <f>IF(SUM(I168:T168)&lt;90," ",EXP('eq. coef.'!$C$176+'eq. coef.'!$C$177*'Amp-TB2 calc'!AJ168+'eq. coef.'!$C$178*'Amp-TB2 calc'!AK168+'eq. coef.'!$C$179*'Amp-TB2 calc'!AL168+'eq. coef.'!$C$180*'Amp-TB2 calc'!AN168+'eq. coef.'!$C$181*'Amp-TB2 calc'!AP168+'eq. coef.'!$C$182*'Amp-TB2 calc'!AQ168+'eq. coef.'!$C$183*'Amp-TB2 calc'!AR168+'eq. coef.'!$C$184*'Amp-TB2 calc'!AS168))</f>
        <v xml:space="preserve"> </v>
      </c>
      <c r="BD168" s="281" t="str">
        <f>IF(SUM(I168:T168)&lt;90," ",('eq. coef.'!$C$234+'eq. coef.'!$C$235*'Amp-TB2 calc'!AJ168+'eq. coef.'!$C$236*'Amp-TB2 calc'!AK168+'eq. coef.'!$C$237*'Amp-TB2 calc'!AL168+'eq. coef.'!$C$238*'Amp-TB2 calc'!AN168+'eq. coef.'!$C$239*'Amp-TB2 calc'!AP168+'eq. coef.'!$C$240*'Amp-TB2 calc'!AQ168+'eq. coef.'!$C$241*'Amp-TB2 calc'!AR168+'eq. coef.'!$C$242*'Amp-TB2 calc'!AS168))</f>
        <v xml:space="preserve"> </v>
      </c>
      <c r="BE168" s="281" t="str">
        <f>IF(SUM(I168:T168)&lt;90," ",('eq. coef.'!$C$270+'eq. coef.'!$C$271*'Amp-TB2 calc'!AJ168+'eq. coef.'!$C$272*'Amp-TB2 calc'!AK168+'eq. coef.'!$C$273*'Amp-TB2 calc'!AL168+'eq. coef.'!$C$274*'Amp-TB2 calc'!AN168+'eq. coef.'!$C$275*'Amp-TB2 calc'!AP168+'eq. coef.'!$C$276*'Amp-TB2 calc'!AQ168+'eq. coef.'!$C$277*'Amp-TB2 calc'!AR168+'eq. coef.'!$C$278*'Amp-TB2 calc'!AS168))</f>
        <v xml:space="preserve"> </v>
      </c>
      <c r="BF168" s="281" t="str">
        <f>IF(SUM(I168:T168)&lt;90," ",EXP('eq. coef.'!$C$328+'eq. coef.'!$C$329*'Amp-TB2 calc'!AJ168+'eq. coef.'!$C$330*'Amp-TB2 calc'!AK168+'eq. coef.'!$C$331*'Amp-TB2 calc'!AL168+'eq. coef.'!$C$332*'Amp-TB2 calc'!AN168+'eq. coef.'!$C$333*'Amp-TB2 calc'!AP168+'eq. coef.'!$C$334*'Amp-TB2 calc'!AQ168+'eq. coef.'!$C$335*'Amp-TB2 calc'!AR168+'eq. coef.'!$C$336*'Amp-TB2 calc'!AS168))</f>
        <v xml:space="preserve"> </v>
      </c>
      <c r="BG168" s="282" t="str">
        <f t="shared" si="301"/>
        <v xml:space="preserve"> </v>
      </c>
      <c r="BH168" s="385" t="str">
        <f t="shared" si="328"/>
        <v xml:space="preserve"> </v>
      </c>
      <c r="BI168" s="385" t="str">
        <f t="shared" si="329"/>
        <v xml:space="preserve"> </v>
      </c>
      <c r="BJ168" s="281" t="str">
        <f t="shared" si="302"/>
        <v xml:space="preserve"> </v>
      </c>
      <c r="BK168" s="283" t="str">
        <f t="shared" si="350"/>
        <v xml:space="preserve"> </v>
      </c>
      <c r="BL168" s="281" t="str">
        <f t="shared" si="351"/>
        <v xml:space="preserve"> </v>
      </c>
      <c r="BM168" s="284" t="str">
        <f t="shared" si="303"/>
        <v xml:space="preserve"> </v>
      </c>
      <c r="BN168" s="285" t="str">
        <f>IF(SUM(I168:T168)&lt;90," ",'eq. coef.'!$C$360+'eq. coef.'!$C$361*'Amp-TB2 calc'!AJ168+'eq. coef.'!$C$362*'Amp-TB2 calc'!AK168+'eq. coef.'!$C$363*'Amp-TB2 calc'!AL168+'eq. coef.'!$C$364*'Amp-TB2 calc'!AN168+'eq. coef.'!$C$365*'Amp-TB2 calc'!AP168+'eq. coef.'!$C$366*'Amp-TB2 calc'!AQ168+'eq. coef.'!$C$367*'Amp-TB2 calc'!AR168+'eq. coef.'!$C$368*'Amp-TB2 calc'!AS168+'eq. coef.'!$C$369*LN(BQ168))</f>
        <v xml:space="preserve"> </v>
      </c>
      <c r="BO168" s="286" t="str">
        <f t="shared" si="352"/>
        <v xml:space="preserve"> </v>
      </c>
      <c r="BP168" s="333" t="str">
        <f t="shared" si="304"/>
        <v xml:space="preserve"> </v>
      </c>
      <c r="BQ168" s="287" t="str">
        <f t="shared" si="353"/>
        <v xml:space="preserve"> </v>
      </c>
      <c r="BR168" s="281" t="str">
        <f t="shared" si="305"/>
        <v xml:space="preserve"> </v>
      </c>
      <c r="BS168" s="283"/>
      <c r="BT168" s="283">
        <f t="shared" si="354"/>
        <v>0</v>
      </c>
      <c r="BU168" s="283">
        <f t="shared" si="355"/>
        <v>0</v>
      </c>
      <c r="BV168" s="281" t="str">
        <f t="shared" si="306"/>
        <v xml:space="preserve"> </v>
      </c>
      <c r="BW168" s="288"/>
      <c r="BX168" s="289" t="str">
        <f>IF(SUM(I168:T168)&lt;90," ",'eq. coef.'!$B$1128*'Amp-TB2 calc'!CH168+'eq. coef.'!$B$1129*'Amp-TB2 calc'!CL168+'eq. coef.'!$B$1130*'Amp-TB2 calc'!CM168+'eq. coef.'!$B$1131*'Amp-TB2 calc'!CO168+'eq. coef.'!$B$1132*'Amp-TB2 calc'!CP168+'eq. coef.'!$B$1133*'Amp-TB2 calc'!CQ168+'eq. coef.'!$B$1134*'Amp-TB2 calc'!CR168+'eq. coef.'!$B$1135*'Amp-TB2 calc'!CU168+'eq. coef.'!$B$1135*'Amp-TB2 calc'!CY168+'eq. coef.'!$B$1137*'Amp-TB2 calc'!CZ168)</f>
        <v xml:space="preserve"> </v>
      </c>
      <c r="BY168" s="290" t="str">
        <f t="shared" si="356"/>
        <v xml:space="preserve"> </v>
      </c>
      <c r="BZ168" s="291"/>
      <c r="CA168" s="290" t="str">
        <f t="shared" si="307"/>
        <v xml:space="preserve"> </v>
      </c>
      <c r="CB168" s="289" t="str">
        <f>IF(SUM(I168:T168)&lt;90," ",EXP('eq. coef.'!$C$396+'eq. coef.'!$C$397*'Amp-TB2 calc'!AJ168+'eq. coef.'!$C$398*'Amp-TB2 calc'!AK168+'eq. coef.'!$C$399*'Amp-TB2 calc'!AL168+'eq. coef.'!$C$400*'Amp-TB2 calc'!AN168+'eq. coef.'!$C$401*'Amp-TB2 calc'!AP168+'eq. coef.'!$C$402*'Amp-TB2 calc'!AQ168+'eq. coef.'!$C$403*'Amp-TB2 calc'!AR168+'eq. coef.'!$C$404*'Amp-TB2 calc'!AS168+'eq. coef.'!$C$405*LN('Amp-TB2 calc'!BQ168)))</f>
        <v xml:space="preserve"> </v>
      </c>
      <c r="CC168" s="283" t="str">
        <f t="shared" si="308"/>
        <v xml:space="preserve"> </v>
      </c>
      <c r="CD168" s="283"/>
      <c r="CE168" s="282" t="str">
        <f t="shared" si="309"/>
        <v xml:space="preserve"> </v>
      </c>
      <c r="CF168" s="282" t="str">
        <f t="shared" si="310"/>
        <v xml:space="preserve"> </v>
      </c>
      <c r="CG168" s="278" t="str">
        <f t="shared" si="357"/>
        <v xml:space="preserve"> </v>
      </c>
      <c r="CH168" s="278" t="str">
        <f t="shared" si="358"/>
        <v xml:space="preserve"> </v>
      </c>
      <c r="CI168" s="278" t="str">
        <f t="shared" si="311"/>
        <v xml:space="preserve"> </v>
      </c>
      <c r="CJ168" s="278" t="str">
        <f t="shared" si="312"/>
        <v xml:space="preserve"> </v>
      </c>
      <c r="CK168" s="278"/>
      <c r="CL168" s="278" t="str">
        <f t="shared" si="313"/>
        <v xml:space="preserve"> </v>
      </c>
      <c r="CM168" s="278" t="str">
        <f t="shared" si="314"/>
        <v xml:space="preserve"> </v>
      </c>
      <c r="CN168" s="278" t="str">
        <f t="shared" si="359"/>
        <v xml:space="preserve"> </v>
      </c>
      <c r="CO168" s="278" t="str">
        <f t="shared" si="315"/>
        <v xml:space="preserve"> </v>
      </c>
      <c r="CP168" s="278" t="str">
        <f t="shared" si="360"/>
        <v xml:space="preserve"> </v>
      </c>
      <c r="CQ168" s="278" t="str">
        <f t="shared" si="316"/>
        <v xml:space="preserve"> </v>
      </c>
      <c r="CR168" s="278" t="str">
        <f t="shared" si="361"/>
        <v xml:space="preserve"> </v>
      </c>
      <c r="CS168" s="278" t="str">
        <f t="shared" si="317"/>
        <v xml:space="preserve"> </v>
      </c>
      <c r="CT168" s="278"/>
      <c r="CU168" s="278" t="str">
        <f t="shared" si="362"/>
        <v xml:space="preserve"> </v>
      </c>
      <c r="CV168" s="278" t="str">
        <f t="shared" si="318"/>
        <v xml:space="preserve"> </v>
      </c>
      <c r="CW168" s="278" t="str">
        <f t="shared" si="319"/>
        <v xml:space="preserve"> </v>
      </c>
      <c r="CX168" s="278"/>
      <c r="CY168" s="278" t="str">
        <f t="shared" si="320"/>
        <v xml:space="preserve"> </v>
      </c>
      <c r="CZ168" s="278" t="str">
        <f t="shared" si="363"/>
        <v xml:space="preserve"> </v>
      </c>
      <c r="DA168" s="278" t="str">
        <f t="shared" si="321"/>
        <v xml:space="preserve"> </v>
      </c>
      <c r="DB168" s="278"/>
      <c r="DC168" s="278" t="str">
        <f t="shared" si="322"/>
        <v xml:space="preserve"> </v>
      </c>
      <c r="DD168" s="278" t="str">
        <f t="shared" si="364"/>
        <v xml:space="preserve"> </v>
      </c>
      <c r="DE168" s="278" t="str">
        <f t="shared" si="365"/>
        <v xml:space="preserve"> </v>
      </c>
      <c r="DF168" s="278" t="str">
        <f t="shared" si="323"/>
        <v xml:space="preserve"> </v>
      </c>
      <c r="DG168" s="283" t="str">
        <f t="shared" si="330"/>
        <v xml:space="preserve"> </v>
      </c>
      <c r="DH168" s="283"/>
      <c r="DI168" s="277" t="str">
        <f t="shared" si="324"/>
        <v xml:space="preserve"> </v>
      </c>
      <c r="DJ168" s="277" t="str">
        <f t="shared" si="325"/>
        <v xml:space="preserve"> </v>
      </c>
      <c r="DK168" s="277" t="str">
        <f t="shared" si="326"/>
        <v xml:space="preserve"> </v>
      </c>
      <c r="DL168" s="278" t="str">
        <f t="shared" si="327"/>
        <v xml:space="preserve"> </v>
      </c>
    </row>
    <row r="169" spans="21:116" x14ac:dyDescent="0.25">
      <c r="U169" s="276" t="str">
        <f t="shared" si="331"/>
        <v xml:space="preserve"> </v>
      </c>
      <c r="V169" s="277" t="str">
        <f>IF(SUM(I169:T169)&lt;90," ",I169/stab.data!$U$7)</f>
        <v xml:space="preserve"> </v>
      </c>
      <c r="W169" s="277" t="str">
        <f>IF(SUM(I169:T169)&lt;90," ",J169/stab.data!$U$8)</f>
        <v xml:space="preserve"> </v>
      </c>
      <c r="X169" s="277" t="str">
        <f>IF(SUM(I169:T169)&lt;90," ",K169*2/stab.data!$U$9)</f>
        <v xml:space="preserve"> </v>
      </c>
      <c r="Y169" s="277" t="str">
        <f>IF(SUM(I169:T169)&lt;90," ",L169*2/stab.data!$U$10)</f>
        <v xml:space="preserve"> </v>
      </c>
      <c r="Z169" s="277" t="str">
        <f>IF(SUM(I169:T169)&lt;90," ",M169/stab.data!$U$11)</f>
        <v xml:space="preserve"> </v>
      </c>
      <c r="AA169" s="277" t="str">
        <f>IF(SUM(I169:T169)&lt;90," ",N169/stab.data!$U$12)</f>
        <v xml:space="preserve"> </v>
      </c>
      <c r="AB169" s="277" t="str">
        <f>IF(SUM(I169:T169)&lt;90," ",O169/stab.data!$U$13)</f>
        <v xml:space="preserve"> </v>
      </c>
      <c r="AC169" s="277" t="str">
        <f>IF(SUM(I169:T169)&lt;90," ",P169/stab.data!$U$14)</f>
        <v xml:space="preserve"> </v>
      </c>
      <c r="AD169" s="277" t="str">
        <f>IF(SUM(I169:T169)&lt;90," ",Q169*2/stab.data!$U$15)</f>
        <v xml:space="preserve"> </v>
      </c>
      <c r="AE169" s="277" t="str">
        <f>IF(SUM(I169:T169)&lt;90," ",R169*2/stab.data!$U$16)</f>
        <v xml:space="preserve"> </v>
      </c>
      <c r="AF169" s="277" t="str">
        <f>IF(SUM(I169:T169)&lt;90," ",S169/stab.data!$U$17)</f>
        <v xml:space="preserve"> </v>
      </c>
      <c r="AG169" s="277" t="str">
        <f>IF(SUM(I169:T169)&lt;90," ",T169/stab.data!$U$18)</f>
        <v xml:space="preserve"> </v>
      </c>
      <c r="AH169" s="277" t="str">
        <f t="shared" si="332"/>
        <v xml:space="preserve"> </v>
      </c>
      <c r="AI169" s="277" t="str">
        <f t="shared" si="333"/>
        <v xml:space="preserve"> </v>
      </c>
      <c r="AJ169" s="278" t="str">
        <f t="shared" si="334"/>
        <v xml:space="preserve"> </v>
      </c>
      <c r="AK169" s="278" t="str">
        <f t="shared" si="335"/>
        <v xml:space="preserve"> </v>
      </c>
      <c r="AL169" s="278" t="str">
        <f t="shared" si="336"/>
        <v xml:space="preserve"> </v>
      </c>
      <c r="AM169" s="278" t="str">
        <f t="shared" si="337"/>
        <v xml:space="preserve"> </v>
      </c>
      <c r="AN169" s="278" t="str">
        <f t="shared" si="338"/>
        <v xml:space="preserve"> </v>
      </c>
      <c r="AO169" s="278" t="str">
        <f t="shared" si="339"/>
        <v xml:space="preserve"> </v>
      </c>
      <c r="AP169" s="278" t="str">
        <f t="shared" si="340"/>
        <v xml:space="preserve"> </v>
      </c>
      <c r="AQ169" s="278" t="str">
        <f t="shared" si="341"/>
        <v xml:space="preserve"> </v>
      </c>
      <c r="AR169" s="278" t="str">
        <f t="shared" si="342"/>
        <v xml:space="preserve"> </v>
      </c>
      <c r="AS169" s="278" t="str">
        <f t="shared" si="343"/>
        <v xml:space="preserve"> </v>
      </c>
      <c r="AT169" s="278" t="str">
        <f t="shared" si="344"/>
        <v xml:space="preserve"> </v>
      </c>
      <c r="AU169" s="278" t="str">
        <f t="shared" si="345"/>
        <v xml:space="preserve"> </v>
      </c>
      <c r="AV169" s="277" t="str">
        <f t="shared" si="346"/>
        <v xml:space="preserve"> </v>
      </c>
      <c r="AW169" s="277" t="str">
        <f t="shared" si="347"/>
        <v xml:space="preserve"> </v>
      </c>
      <c r="AX169" s="277" t="str">
        <f>IF(SUM(I169:T169)&lt;90," ",CO169*AH169*stab.data!$U$20/13/2)</f>
        <v xml:space="preserve"> </v>
      </c>
      <c r="AY169" s="277" t="str">
        <f>IF(SUM(I169:T169)&lt;90," ",CQ169*AH169*stab.data!$U$11/13)</f>
        <v xml:space="preserve"> </v>
      </c>
      <c r="AZ169" s="277" t="str">
        <f t="shared" si="348"/>
        <v xml:space="preserve"> </v>
      </c>
      <c r="BA169" s="279" t="str">
        <f t="shared" si="349"/>
        <v xml:space="preserve"> </v>
      </c>
      <c r="BB169" s="280" t="str">
        <f>IF(SUM(I169:T169)&lt;90," ",EXP('eq. coef.'!$C$104+'eq. coef.'!$C$105*'Amp-TB2 calc'!AJ169+'eq. coef.'!$C$106*'Amp-TB2 calc'!AK169+'eq. coef.'!$C$107*'Amp-TB2 calc'!AL169+'eq. coef.'!$C$108*'Amp-TB2 calc'!AN169+'eq. coef.'!$C$109*'Amp-TB2 calc'!AP169+'eq. coef.'!$C$110*'Amp-TB2 calc'!AQ169+'eq. coef.'!$C$111*'Amp-TB2 calc'!AR169+'eq. coef.'!$C$112*'Amp-TB2 calc'!AS169))</f>
        <v xml:space="preserve"> </v>
      </c>
      <c r="BC169" s="281" t="str">
        <f>IF(SUM(I169:T169)&lt;90," ",EXP('eq. coef.'!$C$176+'eq. coef.'!$C$177*'Amp-TB2 calc'!AJ169+'eq. coef.'!$C$178*'Amp-TB2 calc'!AK169+'eq. coef.'!$C$179*'Amp-TB2 calc'!AL169+'eq. coef.'!$C$180*'Amp-TB2 calc'!AN169+'eq. coef.'!$C$181*'Amp-TB2 calc'!AP169+'eq. coef.'!$C$182*'Amp-TB2 calc'!AQ169+'eq. coef.'!$C$183*'Amp-TB2 calc'!AR169+'eq. coef.'!$C$184*'Amp-TB2 calc'!AS169))</f>
        <v xml:space="preserve"> </v>
      </c>
      <c r="BD169" s="281" t="str">
        <f>IF(SUM(I169:T169)&lt;90," ",('eq. coef.'!$C$234+'eq. coef.'!$C$235*'Amp-TB2 calc'!AJ169+'eq. coef.'!$C$236*'Amp-TB2 calc'!AK169+'eq. coef.'!$C$237*'Amp-TB2 calc'!AL169+'eq. coef.'!$C$238*'Amp-TB2 calc'!AN169+'eq. coef.'!$C$239*'Amp-TB2 calc'!AP169+'eq. coef.'!$C$240*'Amp-TB2 calc'!AQ169+'eq. coef.'!$C$241*'Amp-TB2 calc'!AR169+'eq. coef.'!$C$242*'Amp-TB2 calc'!AS169))</f>
        <v xml:space="preserve"> </v>
      </c>
      <c r="BE169" s="281" t="str">
        <f>IF(SUM(I169:T169)&lt;90," ",('eq. coef.'!$C$270+'eq. coef.'!$C$271*'Amp-TB2 calc'!AJ169+'eq. coef.'!$C$272*'Amp-TB2 calc'!AK169+'eq. coef.'!$C$273*'Amp-TB2 calc'!AL169+'eq. coef.'!$C$274*'Amp-TB2 calc'!AN169+'eq. coef.'!$C$275*'Amp-TB2 calc'!AP169+'eq. coef.'!$C$276*'Amp-TB2 calc'!AQ169+'eq. coef.'!$C$277*'Amp-TB2 calc'!AR169+'eq. coef.'!$C$278*'Amp-TB2 calc'!AS169))</f>
        <v xml:space="preserve"> </v>
      </c>
      <c r="BF169" s="281" t="str">
        <f>IF(SUM(I169:T169)&lt;90," ",EXP('eq. coef.'!$C$328+'eq. coef.'!$C$329*'Amp-TB2 calc'!AJ169+'eq. coef.'!$C$330*'Amp-TB2 calc'!AK169+'eq. coef.'!$C$331*'Amp-TB2 calc'!AL169+'eq. coef.'!$C$332*'Amp-TB2 calc'!AN169+'eq. coef.'!$C$333*'Amp-TB2 calc'!AP169+'eq. coef.'!$C$334*'Amp-TB2 calc'!AQ169+'eq. coef.'!$C$335*'Amp-TB2 calc'!AR169+'eq. coef.'!$C$336*'Amp-TB2 calc'!AS169))</f>
        <v xml:space="preserve"> </v>
      </c>
      <c r="BG169" s="282" t="str">
        <f t="shared" si="301"/>
        <v xml:space="preserve"> </v>
      </c>
      <c r="BH169" s="385" t="str">
        <f t="shared" si="328"/>
        <v xml:space="preserve"> </v>
      </c>
      <c r="BI169" s="385" t="str">
        <f t="shared" si="329"/>
        <v xml:space="preserve"> </v>
      </c>
      <c r="BJ169" s="281" t="str">
        <f t="shared" si="302"/>
        <v xml:space="preserve"> </v>
      </c>
      <c r="BK169" s="283" t="str">
        <f t="shared" si="350"/>
        <v xml:space="preserve"> </v>
      </c>
      <c r="BL169" s="281" t="str">
        <f t="shared" si="351"/>
        <v xml:space="preserve"> </v>
      </c>
      <c r="BM169" s="284" t="str">
        <f t="shared" si="303"/>
        <v xml:space="preserve"> </v>
      </c>
      <c r="BN169" s="285" t="str">
        <f>IF(SUM(I169:T169)&lt;90," ",'eq. coef.'!$C$360+'eq. coef.'!$C$361*'Amp-TB2 calc'!AJ169+'eq. coef.'!$C$362*'Amp-TB2 calc'!AK169+'eq. coef.'!$C$363*'Amp-TB2 calc'!AL169+'eq. coef.'!$C$364*'Amp-TB2 calc'!AN169+'eq. coef.'!$C$365*'Amp-TB2 calc'!AP169+'eq. coef.'!$C$366*'Amp-TB2 calc'!AQ169+'eq. coef.'!$C$367*'Amp-TB2 calc'!AR169+'eq. coef.'!$C$368*'Amp-TB2 calc'!AS169+'eq. coef.'!$C$369*LN(BQ169))</f>
        <v xml:space="preserve"> </v>
      </c>
      <c r="BO169" s="286" t="str">
        <f t="shared" si="352"/>
        <v xml:space="preserve"> </v>
      </c>
      <c r="BP169" s="333" t="str">
        <f t="shared" si="304"/>
        <v xml:space="preserve"> </v>
      </c>
      <c r="BQ169" s="287" t="str">
        <f t="shared" si="353"/>
        <v xml:space="preserve"> </v>
      </c>
      <c r="BR169" s="281" t="str">
        <f t="shared" si="305"/>
        <v xml:space="preserve"> </v>
      </c>
      <c r="BS169" s="283"/>
      <c r="BT169" s="283">
        <f t="shared" si="354"/>
        <v>0</v>
      </c>
      <c r="BU169" s="283">
        <f t="shared" si="355"/>
        <v>0</v>
      </c>
      <c r="BV169" s="281" t="str">
        <f t="shared" si="306"/>
        <v xml:space="preserve"> </v>
      </c>
      <c r="BW169" s="288"/>
      <c r="BX169" s="289" t="str">
        <f>IF(SUM(I169:T169)&lt;90," ",'eq. coef.'!$B$1128*'Amp-TB2 calc'!CH169+'eq. coef.'!$B$1129*'Amp-TB2 calc'!CL169+'eq. coef.'!$B$1130*'Amp-TB2 calc'!CM169+'eq. coef.'!$B$1131*'Amp-TB2 calc'!CO169+'eq. coef.'!$B$1132*'Amp-TB2 calc'!CP169+'eq. coef.'!$B$1133*'Amp-TB2 calc'!CQ169+'eq. coef.'!$B$1134*'Amp-TB2 calc'!CR169+'eq. coef.'!$B$1135*'Amp-TB2 calc'!CU169+'eq. coef.'!$B$1135*'Amp-TB2 calc'!CY169+'eq. coef.'!$B$1137*'Amp-TB2 calc'!CZ169)</f>
        <v xml:space="preserve"> </v>
      </c>
      <c r="BY169" s="290" t="str">
        <f t="shared" si="356"/>
        <v xml:space="preserve"> </v>
      </c>
      <c r="BZ169" s="291"/>
      <c r="CA169" s="290" t="str">
        <f t="shared" si="307"/>
        <v xml:space="preserve"> </v>
      </c>
      <c r="CB169" s="289" t="str">
        <f>IF(SUM(I169:T169)&lt;90," ",EXP('eq. coef.'!$C$396+'eq. coef.'!$C$397*'Amp-TB2 calc'!AJ169+'eq. coef.'!$C$398*'Amp-TB2 calc'!AK169+'eq. coef.'!$C$399*'Amp-TB2 calc'!AL169+'eq. coef.'!$C$400*'Amp-TB2 calc'!AN169+'eq. coef.'!$C$401*'Amp-TB2 calc'!AP169+'eq. coef.'!$C$402*'Amp-TB2 calc'!AQ169+'eq. coef.'!$C$403*'Amp-TB2 calc'!AR169+'eq. coef.'!$C$404*'Amp-TB2 calc'!AS169+'eq. coef.'!$C$405*LN('Amp-TB2 calc'!BQ169)))</f>
        <v xml:space="preserve"> </v>
      </c>
      <c r="CC169" s="283" t="str">
        <f t="shared" si="308"/>
        <v xml:space="preserve"> </v>
      </c>
      <c r="CD169" s="283"/>
      <c r="CE169" s="282" t="str">
        <f t="shared" si="309"/>
        <v xml:space="preserve"> </v>
      </c>
      <c r="CF169" s="282" t="str">
        <f t="shared" si="310"/>
        <v xml:space="preserve"> </v>
      </c>
      <c r="CG169" s="278" t="str">
        <f t="shared" si="357"/>
        <v xml:space="preserve"> </v>
      </c>
      <c r="CH169" s="278" t="str">
        <f t="shared" si="358"/>
        <v xml:space="preserve"> </v>
      </c>
      <c r="CI169" s="278" t="str">
        <f t="shared" si="311"/>
        <v xml:space="preserve"> </v>
      </c>
      <c r="CJ169" s="278" t="str">
        <f t="shared" si="312"/>
        <v xml:space="preserve"> </v>
      </c>
      <c r="CK169" s="278"/>
      <c r="CL169" s="278" t="str">
        <f t="shared" si="313"/>
        <v xml:space="preserve"> </v>
      </c>
      <c r="CM169" s="278" t="str">
        <f t="shared" si="314"/>
        <v xml:space="preserve"> </v>
      </c>
      <c r="CN169" s="278" t="str">
        <f t="shared" si="359"/>
        <v xml:space="preserve"> </v>
      </c>
      <c r="CO169" s="278" t="str">
        <f t="shared" si="315"/>
        <v xml:space="preserve"> </v>
      </c>
      <c r="CP169" s="278" t="str">
        <f t="shared" si="360"/>
        <v xml:space="preserve"> </v>
      </c>
      <c r="CQ169" s="278" t="str">
        <f t="shared" si="316"/>
        <v xml:space="preserve"> </v>
      </c>
      <c r="CR169" s="278" t="str">
        <f t="shared" si="361"/>
        <v xml:space="preserve"> </v>
      </c>
      <c r="CS169" s="278" t="str">
        <f t="shared" si="317"/>
        <v xml:space="preserve"> </v>
      </c>
      <c r="CT169" s="278"/>
      <c r="CU169" s="278" t="str">
        <f t="shared" si="362"/>
        <v xml:space="preserve"> </v>
      </c>
      <c r="CV169" s="278" t="str">
        <f t="shared" si="318"/>
        <v xml:space="preserve"> </v>
      </c>
      <c r="CW169" s="278" t="str">
        <f t="shared" si="319"/>
        <v xml:space="preserve"> </v>
      </c>
      <c r="CX169" s="278"/>
      <c r="CY169" s="278" t="str">
        <f t="shared" si="320"/>
        <v xml:space="preserve"> </v>
      </c>
      <c r="CZ169" s="278" t="str">
        <f t="shared" si="363"/>
        <v xml:space="preserve"> </v>
      </c>
      <c r="DA169" s="278" t="str">
        <f t="shared" si="321"/>
        <v xml:space="preserve"> </v>
      </c>
      <c r="DB169" s="278"/>
      <c r="DC169" s="278" t="str">
        <f t="shared" si="322"/>
        <v xml:space="preserve"> </v>
      </c>
      <c r="DD169" s="278" t="str">
        <f t="shared" si="364"/>
        <v xml:space="preserve"> </v>
      </c>
      <c r="DE169" s="278" t="str">
        <f t="shared" si="365"/>
        <v xml:space="preserve"> </v>
      </c>
      <c r="DF169" s="278" t="str">
        <f t="shared" si="323"/>
        <v xml:space="preserve"> </v>
      </c>
      <c r="DG169" s="283" t="str">
        <f t="shared" si="330"/>
        <v xml:space="preserve"> </v>
      </c>
      <c r="DH169" s="283"/>
      <c r="DI169" s="277" t="str">
        <f t="shared" si="324"/>
        <v xml:space="preserve"> </v>
      </c>
      <c r="DJ169" s="277" t="str">
        <f t="shared" si="325"/>
        <v xml:space="preserve"> </v>
      </c>
      <c r="DK169" s="277" t="str">
        <f t="shared" si="326"/>
        <v xml:space="preserve"> </v>
      </c>
      <c r="DL169" s="278" t="str">
        <f t="shared" si="327"/>
        <v xml:space="preserve"> </v>
      </c>
    </row>
    <row r="170" spans="21:116" x14ac:dyDescent="0.25">
      <c r="U170" s="276" t="str">
        <f t="shared" si="331"/>
        <v xml:space="preserve"> </v>
      </c>
      <c r="V170" s="277" t="str">
        <f>IF(SUM(I170:T170)&lt;90," ",I170/stab.data!$U$7)</f>
        <v xml:space="preserve"> </v>
      </c>
      <c r="W170" s="277" t="str">
        <f>IF(SUM(I170:T170)&lt;90," ",J170/stab.data!$U$8)</f>
        <v xml:space="preserve"> </v>
      </c>
      <c r="X170" s="277" t="str">
        <f>IF(SUM(I170:T170)&lt;90," ",K170*2/stab.data!$U$9)</f>
        <v xml:space="preserve"> </v>
      </c>
      <c r="Y170" s="277" t="str">
        <f>IF(SUM(I170:T170)&lt;90," ",L170*2/stab.data!$U$10)</f>
        <v xml:space="preserve"> </v>
      </c>
      <c r="Z170" s="277" t="str">
        <f>IF(SUM(I170:T170)&lt;90," ",M170/stab.data!$U$11)</f>
        <v xml:space="preserve"> </v>
      </c>
      <c r="AA170" s="277" t="str">
        <f>IF(SUM(I170:T170)&lt;90," ",N170/stab.data!$U$12)</f>
        <v xml:space="preserve"> </v>
      </c>
      <c r="AB170" s="277" t="str">
        <f>IF(SUM(I170:T170)&lt;90," ",O170/stab.data!$U$13)</f>
        <v xml:space="preserve"> </v>
      </c>
      <c r="AC170" s="277" t="str">
        <f>IF(SUM(I170:T170)&lt;90," ",P170/stab.data!$U$14)</f>
        <v xml:space="preserve"> </v>
      </c>
      <c r="AD170" s="277" t="str">
        <f>IF(SUM(I170:T170)&lt;90," ",Q170*2/stab.data!$U$15)</f>
        <v xml:space="preserve"> </v>
      </c>
      <c r="AE170" s="277" t="str">
        <f>IF(SUM(I170:T170)&lt;90," ",R170*2/stab.data!$U$16)</f>
        <v xml:space="preserve"> </v>
      </c>
      <c r="AF170" s="277" t="str">
        <f>IF(SUM(I170:T170)&lt;90," ",S170/stab.data!$U$17)</f>
        <v xml:space="preserve"> </v>
      </c>
      <c r="AG170" s="277" t="str">
        <f>IF(SUM(I170:T170)&lt;90," ",T170/stab.data!$U$18)</f>
        <v xml:space="preserve"> </v>
      </c>
      <c r="AH170" s="277" t="str">
        <f t="shared" si="332"/>
        <v xml:space="preserve"> </v>
      </c>
      <c r="AI170" s="277" t="str">
        <f t="shared" si="333"/>
        <v xml:space="preserve"> </v>
      </c>
      <c r="AJ170" s="278" t="str">
        <f t="shared" si="334"/>
        <v xml:space="preserve"> </v>
      </c>
      <c r="AK170" s="278" t="str">
        <f t="shared" si="335"/>
        <v xml:space="preserve"> </v>
      </c>
      <c r="AL170" s="278" t="str">
        <f t="shared" si="336"/>
        <v xml:space="preserve"> </v>
      </c>
      <c r="AM170" s="278" t="str">
        <f t="shared" si="337"/>
        <v xml:space="preserve"> </v>
      </c>
      <c r="AN170" s="278" t="str">
        <f t="shared" si="338"/>
        <v xml:space="preserve"> </v>
      </c>
      <c r="AO170" s="278" t="str">
        <f t="shared" si="339"/>
        <v xml:space="preserve"> </v>
      </c>
      <c r="AP170" s="278" t="str">
        <f t="shared" si="340"/>
        <v xml:space="preserve"> </v>
      </c>
      <c r="AQ170" s="278" t="str">
        <f t="shared" si="341"/>
        <v xml:space="preserve"> </v>
      </c>
      <c r="AR170" s="278" t="str">
        <f t="shared" si="342"/>
        <v xml:space="preserve"> </v>
      </c>
      <c r="AS170" s="278" t="str">
        <f t="shared" si="343"/>
        <v xml:space="preserve"> </v>
      </c>
      <c r="AT170" s="278" t="str">
        <f t="shared" si="344"/>
        <v xml:space="preserve"> </v>
      </c>
      <c r="AU170" s="278" t="str">
        <f t="shared" si="345"/>
        <v xml:space="preserve"> </v>
      </c>
      <c r="AV170" s="277" t="str">
        <f t="shared" si="346"/>
        <v xml:space="preserve"> </v>
      </c>
      <c r="AW170" s="277" t="str">
        <f t="shared" si="347"/>
        <v xml:space="preserve"> </v>
      </c>
      <c r="AX170" s="277" t="str">
        <f>IF(SUM(I170:T170)&lt;90," ",CO170*AH170*stab.data!$U$20/13/2)</f>
        <v xml:space="preserve"> </v>
      </c>
      <c r="AY170" s="277" t="str">
        <f>IF(SUM(I170:T170)&lt;90," ",CQ170*AH170*stab.data!$U$11/13)</f>
        <v xml:space="preserve"> </v>
      </c>
      <c r="AZ170" s="277" t="str">
        <f t="shared" si="348"/>
        <v xml:space="preserve"> </v>
      </c>
      <c r="BA170" s="279" t="str">
        <f t="shared" si="349"/>
        <v xml:space="preserve"> </v>
      </c>
      <c r="BB170" s="280" t="str">
        <f>IF(SUM(I170:T170)&lt;90," ",EXP('eq. coef.'!$C$104+'eq. coef.'!$C$105*'Amp-TB2 calc'!AJ170+'eq. coef.'!$C$106*'Amp-TB2 calc'!AK170+'eq. coef.'!$C$107*'Amp-TB2 calc'!AL170+'eq. coef.'!$C$108*'Amp-TB2 calc'!AN170+'eq. coef.'!$C$109*'Amp-TB2 calc'!AP170+'eq. coef.'!$C$110*'Amp-TB2 calc'!AQ170+'eq. coef.'!$C$111*'Amp-TB2 calc'!AR170+'eq. coef.'!$C$112*'Amp-TB2 calc'!AS170))</f>
        <v xml:space="preserve"> </v>
      </c>
      <c r="BC170" s="281" t="str">
        <f>IF(SUM(I170:T170)&lt;90," ",EXP('eq. coef.'!$C$176+'eq. coef.'!$C$177*'Amp-TB2 calc'!AJ170+'eq. coef.'!$C$178*'Amp-TB2 calc'!AK170+'eq. coef.'!$C$179*'Amp-TB2 calc'!AL170+'eq. coef.'!$C$180*'Amp-TB2 calc'!AN170+'eq. coef.'!$C$181*'Amp-TB2 calc'!AP170+'eq. coef.'!$C$182*'Amp-TB2 calc'!AQ170+'eq. coef.'!$C$183*'Amp-TB2 calc'!AR170+'eq. coef.'!$C$184*'Amp-TB2 calc'!AS170))</f>
        <v xml:space="preserve"> </v>
      </c>
      <c r="BD170" s="281" t="str">
        <f>IF(SUM(I170:T170)&lt;90," ",('eq. coef.'!$C$234+'eq. coef.'!$C$235*'Amp-TB2 calc'!AJ170+'eq. coef.'!$C$236*'Amp-TB2 calc'!AK170+'eq. coef.'!$C$237*'Amp-TB2 calc'!AL170+'eq. coef.'!$C$238*'Amp-TB2 calc'!AN170+'eq. coef.'!$C$239*'Amp-TB2 calc'!AP170+'eq. coef.'!$C$240*'Amp-TB2 calc'!AQ170+'eq. coef.'!$C$241*'Amp-TB2 calc'!AR170+'eq. coef.'!$C$242*'Amp-TB2 calc'!AS170))</f>
        <v xml:space="preserve"> </v>
      </c>
      <c r="BE170" s="281" t="str">
        <f>IF(SUM(I170:T170)&lt;90," ",('eq. coef.'!$C$270+'eq. coef.'!$C$271*'Amp-TB2 calc'!AJ170+'eq. coef.'!$C$272*'Amp-TB2 calc'!AK170+'eq. coef.'!$C$273*'Amp-TB2 calc'!AL170+'eq. coef.'!$C$274*'Amp-TB2 calc'!AN170+'eq. coef.'!$C$275*'Amp-TB2 calc'!AP170+'eq. coef.'!$C$276*'Amp-TB2 calc'!AQ170+'eq. coef.'!$C$277*'Amp-TB2 calc'!AR170+'eq. coef.'!$C$278*'Amp-TB2 calc'!AS170))</f>
        <v xml:space="preserve"> </v>
      </c>
      <c r="BF170" s="281" t="str">
        <f>IF(SUM(I170:T170)&lt;90," ",EXP('eq. coef.'!$C$328+'eq. coef.'!$C$329*'Amp-TB2 calc'!AJ170+'eq. coef.'!$C$330*'Amp-TB2 calc'!AK170+'eq. coef.'!$C$331*'Amp-TB2 calc'!AL170+'eq. coef.'!$C$332*'Amp-TB2 calc'!AN170+'eq. coef.'!$C$333*'Amp-TB2 calc'!AP170+'eq. coef.'!$C$334*'Amp-TB2 calc'!AQ170+'eq. coef.'!$C$335*'Amp-TB2 calc'!AR170+'eq. coef.'!$C$336*'Amp-TB2 calc'!AS170))</f>
        <v xml:space="preserve"> </v>
      </c>
      <c r="BG170" s="282" t="str">
        <f t="shared" si="301"/>
        <v xml:space="preserve"> </v>
      </c>
      <c r="BH170" s="385" t="str">
        <f t="shared" si="328"/>
        <v xml:space="preserve"> </v>
      </c>
      <c r="BI170" s="385" t="str">
        <f t="shared" si="329"/>
        <v xml:space="preserve"> </v>
      </c>
      <c r="BJ170" s="281" t="str">
        <f t="shared" si="302"/>
        <v xml:space="preserve"> </v>
      </c>
      <c r="BK170" s="283" t="str">
        <f t="shared" si="350"/>
        <v xml:space="preserve"> </v>
      </c>
      <c r="BL170" s="281" t="str">
        <f t="shared" si="351"/>
        <v xml:space="preserve"> </v>
      </c>
      <c r="BM170" s="284" t="str">
        <f t="shared" si="303"/>
        <v xml:space="preserve"> </v>
      </c>
      <c r="BN170" s="285" t="str">
        <f>IF(SUM(I170:T170)&lt;90," ",'eq. coef.'!$C$360+'eq. coef.'!$C$361*'Amp-TB2 calc'!AJ170+'eq. coef.'!$C$362*'Amp-TB2 calc'!AK170+'eq. coef.'!$C$363*'Amp-TB2 calc'!AL170+'eq. coef.'!$C$364*'Amp-TB2 calc'!AN170+'eq. coef.'!$C$365*'Amp-TB2 calc'!AP170+'eq. coef.'!$C$366*'Amp-TB2 calc'!AQ170+'eq. coef.'!$C$367*'Amp-TB2 calc'!AR170+'eq. coef.'!$C$368*'Amp-TB2 calc'!AS170+'eq. coef.'!$C$369*LN(BQ170))</f>
        <v xml:space="preserve"> </v>
      </c>
      <c r="BO170" s="286" t="str">
        <f t="shared" si="352"/>
        <v xml:space="preserve"> </v>
      </c>
      <c r="BP170" s="333" t="str">
        <f t="shared" si="304"/>
        <v xml:space="preserve"> </v>
      </c>
      <c r="BQ170" s="287" t="str">
        <f t="shared" si="353"/>
        <v xml:space="preserve"> </v>
      </c>
      <c r="BR170" s="281" t="str">
        <f t="shared" si="305"/>
        <v xml:space="preserve"> </v>
      </c>
      <c r="BS170" s="283"/>
      <c r="BT170" s="283">
        <f t="shared" si="354"/>
        <v>0</v>
      </c>
      <c r="BU170" s="283">
        <f t="shared" si="355"/>
        <v>0</v>
      </c>
      <c r="BV170" s="281" t="str">
        <f t="shared" si="306"/>
        <v xml:space="preserve"> </v>
      </c>
      <c r="BW170" s="288"/>
      <c r="BX170" s="289" t="str">
        <f>IF(SUM(I170:T170)&lt;90," ",'eq. coef.'!$B$1128*'Amp-TB2 calc'!CH170+'eq. coef.'!$B$1129*'Amp-TB2 calc'!CL170+'eq. coef.'!$B$1130*'Amp-TB2 calc'!CM170+'eq. coef.'!$B$1131*'Amp-TB2 calc'!CO170+'eq. coef.'!$B$1132*'Amp-TB2 calc'!CP170+'eq. coef.'!$B$1133*'Amp-TB2 calc'!CQ170+'eq. coef.'!$B$1134*'Amp-TB2 calc'!CR170+'eq. coef.'!$B$1135*'Amp-TB2 calc'!CU170+'eq. coef.'!$B$1135*'Amp-TB2 calc'!CY170+'eq. coef.'!$B$1137*'Amp-TB2 calc'!CZ170)</f>
        <v xml:space="preserve"> </v>
      </c>
      <c r="BY170" s="290" t="str">
        <f t="shared" si="356"/>
        <v xml:space="preserve"> </v>
      </c>
      <c r="BZ170" s="291"/>
      <c r="CA170" s="290" t="str">
        <f t="shared" si="307"/>
        <v xml:space="preserve"> </v>
      </c>
      <c r="CB170" s="289" t="str">
        <f>IF(SUM(I170:T170)&lt;90," ",EXP('eq. coef.'!$C$396+'eq. coef.'!$C$397*'Amp-TB2 calc'!AJ170+'eq. coef.'!$C$398*'Amp-TB2 calc'!AK170+'eq. coef.'!$C$399*'Amp-TB2 calc'!AL170+'eq. coef.'!$C$400*'Amp-TB2 calc'!AN170+'eq. coef.'!$C$401*'Amp-TB2 calc'!AP170+'eq. coef.'!$C$402*'Amp-TB2 calc'!AQ170+'eq. coef.'!$C$403*'Amp-TB2 calc'!AR170+'eq. coef.'!$C$404*'Amp-TB2 calc'!AS170+'eq. coef.'!$C$405*LN('Amp-TB2 calc'!BQ170)))</f>
        <v xml:space="preserve"> </v>
      </c>
      <c r="CC170" s="283" t="str">
        <f t="shared" si="308"/>
        <v xml:space="preserve"> </v>
      </c>
      <c r="CD170" s="283"/>
      <c r="CE170" s="282" t="str">
        <f t="shared" si="309"/>
        <v xml:space="preserve"> </v>
      </c>
      <c r="CF170" s="282" t="str">
        <f t="shared" si="310"/>
        <v xml:space="preserve"> </v>
      </c>
      <c r="CG170" s="278" t="str">
        <f t="shared" si="357"/>
        <v xml:space="preserve"> </v>
      </c>
      <c r="CH170" s="278" t="str">
        <f t="shared" si="358"/>
        <v xml:space="preserve"> </v>
      </c>
      <c r="CI170" s="278" t="str">
        <f t="shared" si="311"/>
        <v xml:space="preserve"> </v>
      </c>
      <c r="CJ170" s="278" t="str">
        <f t="shared" si="312"/>
        <v xml:space="preserve"> </v>
      </c>
      <c r="CK170" s="278"/>
      <c r="CL170" s="278" t="str">
        <f t="shared" si="313"/>
        <v xml:space="preserve"> </v>
      </c>
      <c r="CM170" s="278" t="str">
        <f t="shared" si="314"/>
        <v xml:space="preserve"> </v>
      </c>
      <c r="CN170" s="278" t="str">
        <f t="shared" si="359"/>
        <v xml:space="preserve"> </v>
      </c>
      <c r="CO170" s="278" t="str">
        <f t="shared" si="315"/>
        <v xml:space="preserve"> </v>
      </c>
      <c r="CP170" s="278" t="str">
        <f t="shared" si="360"/>
        <v xml:space="preserve"> </v>
      </c>
      <c r="CQ170" s="278" t="str">
        <f t="shared" si="316"/>
        <v xml:space="preserve"> </v>
      </c>
      <c r="CR170" s="278" t="str">
        <f t="shared" si="361"/>
        <v xml:space="preserve"> </v>
      </c>
      <c r="CS170" s="278" t="str">
        <f t="shared" si="317"/>
        <v xml:space="preserve"> </v>
      </c>
      <c r="CT170" s="278"/>
      <c r="CU170" s="278" t="str">
        <f t="shared" si="362"/>
        <v xml:space="preserve"> </v>
      </c>
      <c r="CV170" s="278" t="str">
        <f t="shared" si="318"/>
        <v xml:space="preserve"> </v>
      </c>
      <c r="CW170" s="278" t="str">
        <f t="shared" si="319"/>
        <v xml:space="preserve"> </v>
      </c>
      <c r="CX170" s="278"/>
      <c r="CY170" s="278" t="str">
        <f t="shared" si="320"/>
        <v xml:space="preserve"> </v>
      </c>
      <c r="CZ170" s="278" t="str">
        <f t="shared" si="363"/>
        <v xml:space="preserve"> </v>
      </c>
      <c r="DA170" s="278" t="str">
        <f t="shared" si="321"/>
        <v xml:space="preserve"> </v>
      </c>
      <c r="DB170" s="278"/>
      <c r="DC170" s="278" t="str">
        <f t="shared" si="322"/>
        <v xml:space="preserve"> </v>
      </c>
      <c r="DD170" s="278" t="str">
        <f t="shared" si="364"/>
        <v xml:space="preserve"> </v>
      </c>
      <c r="DE170" s="278" t="str">
        <f t="shared" si="365"/>
        <v xml:space="preserve"> </v>
      </c>
      <c r="DF170" s="278" t="str">
        <f t="shared" si="323"/>
        <v xml:space="preserve"> </v>
      </c>
      <c r="DG170" s="283" t="str">
        <f t="shared" si="330"/>
        <v xml:space="preserve"> </v>
      </c>
      <c r="DH170" s="283"/>
      <c r="DI170" s="277" t="str">
        <f t="shared" si="324"/>
        <v xml:space="preserve"> </v>
      </c>
      <c r="DJ170" s="277" t="str">
        <f t="shared" si="325"/>
        <v xml:space="preserve"> </v>
      </c>
      <c r="DK170" s="277" t="str">
        <f t="shared" si="326"/>
        <v xml:space="preserve"> </v>
      </c>
      <c r="DL170" s="278" t="str">
        <f t="shared" si="327"/>
        <v xml:space="preserve"> </v>
      </c>
    </row>
    <row r="171" spans="21:116" x14ac:dyDescent="0.25">
      <c r="U171" s="276" t="str">
        <f t="shared" si="331"/>
        <v xml:space="preserve"> </v>
      </c>
      <c r="V171" s="277" t="str">
        <f>IF(SUM(I171:T171)&lt;90," ",I171/stab.data!$U$7)</f>
        <v xml:space="preserve"> </v>
      </c>
      <c r="W171" s="277" t="str">
        <f>IF(SUM(I171:T171)&lt;90," ",J171/stab.data!$U$8)</f>
        <v xml:space="preserve"> </v>
      </c>
      <c r="X171" s="277" t="str">
        <f>IF(SUM(I171:T171)&lt;90," ",K171*2/stab.data!$U$9)</f>
        <v xml:space="preserve"> </v>
      </c>
      <c r="Y171" s="277" t="str">
        <f>IF(SUM(I171:T171)&lt;90," ",L171*2/stab.data!$U$10)</f>
        <v xml:space="preserve"> </v>
      </c>
      <c r="Z171" s="277" t="str">
        <f>IF(SUM(I171:T171)&lt;90," ",M171/stab.data!$U$11)</f>
        <v xml:space="preserve"> </v>
      </c>
      <c r="AA171" s="277" t="str">
        <f>IF(SUM(I171:T171)&lt;90," ",N171/stab.data!$U$12)</f>
        <v xml:space="preserve"> </v>
      </c>
      <c r="AB171" s="277" t="str">
        <f>IF(SUM(I171:T171)&lt;90," ",O171/stab.data!$U$13)</f>
        <v xml:space="preserve"> </v>
      </c>
      <c r="AC171" s="277" t="str">
        <f>IF(SUM(I171:T171)&lt;90," ",P171/stab.data!$U$14)</f>
        <v xml:space="preserve"> </v>
      </c>
      <c r="AD171" s="277" t="str">
        <f>IF(SUM(I171:T171)&lt;90," ",Q171*2/stab.data!$U$15)</f>
        <v xml:space="preserve"> </v>
      </c>
      <c r="AE171" s="277" t="str">
        <f>IF(SUM(I171:T171)&lt;90," ",R171*2/stab.data!$U$16)</f>
        <v xml:space="preserve"> </v>
      </c>
      <c r="AF171" s="277" t="str">
        <f>IF(SUM(I171:T171)&lt;90," ",S171/stab.data!$U$17)</f>
        <v xml:space="preserve"> </v>
      </c>
      <c r="AG171" s="277" t="str">
        <f>IF(SUM(I171:T171)&lt;90," ",T171/stab.data!$U$18)</f>
        <v xml:space="preserve"> </v>
      </c>
      <c r="AH171" s="277" t="str">
        <f t="shared" si="332"/>
        <v xml:space="preserve"> </v>
      </c>
      <c r="AI171" s="277" t="str">
        <f t="shared" si="333"/>
        <v xml:space="preserve"> </v>
      </c>
      <c r="AJ171" s="278" t="str">
        <f t="shared" si="334"/>
        <v xml:space="preserve"> </v>
      </c>
      <c r="AK171" s="278" t="str">
        <f t="shared" si="335"/>
        <v xml:space="preserve"> </v>
      </c>
      <c r="AL171" s="278" t="str">
        <f t="shared" si="336"/>
        <v xml:space="preserve"> </v>
      </c>
      <c r="AM171" s="278" t="str">
        <f t="shared" si="337"/>
        <v xml:space="preserve"> </v>
      </c>
      <c r="AN171" s="278" t="str">
        <f t="shared" si="338"/>
        <v xml:space="preserve"> </v>
      </c>
      <c r="AO171" s="278" t="str">
        <f t="shared" si="339"/>
        <v xml:space="preserve"> </v>
      </c>
      <c r="AP171" s="278" t="str">
        <f t="shared" si="340"/>
        <v xml:space="preserve"> </v>
      </c>
      <c r="AQ171" s="278" t="str">
        <f t="shared" si="341"/>
        <v xml:space="preserve"> </v>
      </c>
      <c r="AR171" s="278" t="str">
        <f t="shared" si="342"/>
        <v xml:space="preserve"> </v>
      </c>
      <c r="AS171" s="278" t="str">
        <f t="shared" si="343"/>
        <v xml:space="preserve"> </v>
      </c>
      <c r="AT171" s="278" t="str">
        <f t="shared" si="344"/>
        <v xml:space="preserve"> </v>
      </c>
      <c r="AU171" s="278" t="str">
        <f t="shared" si="345"/>
        <v xml:space="preserve"> </v>
      </c>
      <c r="AV171" s="277" t="str">
        <f t="shared" si="346"/>
        <v xml:space="preserve"> </v>
      </c>
      <c r="AW171" s="277" t="str">
        <f t="shared" si="347"/>
        <v xml:space="preserve"> </v>
      </c>
      <c r="AX171" s="277" t="str">
        <f>IF(SUM(I171:T171)&lt;90," ",CO171*AH171*stab.data!$U$20/13/2)</f>
        <v xml:space="preserve"> </v>
      </c>
      <c r="AY171" s="277" t="str">
        <f>IF(SUM(I171:T171)&lt;90," ",CQ171*AH171*stab.data!$U$11/13)</f>
        <v xml:space="preserve"> </v>
      </c>
      <c r="AZ171" s="277" t="str">
        <f t="shared" si="348"/>
        <v xml:space="preserve"> </v>
      </c>
      <c r="BA171" s="279" t="str">
        <f t="shared" si="349"/>
        <v xml:space="preserve"> </v>
      </c>
      <c r="BB171" s="280" t="str">
        <f>IF(SUM(I171:T171)&lt;90," ",EXP('eq. coef.'!$C$104+'eq. coef.'!$C$105*'Amp-TB2 calc'!AJ171+'eq. coef.'!$C$106*'Amp-TB2 calc'!AK171+'eq. coef.'!$C$107*'Amp-TB2 calc'!AL171+'eq. coef.'!$C$108*'Amp-TB2 calc'!AN171+'eq. coef.'!$C$109*'Amp-TB2 calc'!AP171+'eq. coef.'!$C$110*'Amp-TB2 calc'!AQ171+'eq. coef.'!$C$111*'Amp-TB2 calc'!AR171+'eq. coef.'!$C$112*'Amp-TB2 calc'!AS171))</f>
        <v xml:space="preserve"> </v>
      </c>
      <c r="BC171" s="281" t="str">
        <f>IF(SUM(I171:T171)&lt;90," ",EXP('eq. coef.'!$C$176+'eq. coef.'!$C$177*'Amp-TB2 calc'!AJ171+'eq. coef.'!$C$178*'Amp-TB2 calc'!AK171+'eq. coef.'!$C$179*'Amp-TB2 calc'!AL171+'eq. coef.'!$C$180*'Amp-TB2 calc'!AN171+'eq. coef.'!$C$181*'Amp-TB2 calc'!AP171+'eq. coef.'!$C$182*'Amp-TB2 calc'!AQ171+'eq. coef.'!$C$183*'Amp-TB2 calc'!AR171+'eq. coef.'!$C$184*'Amp-TB2 calc'!AS171))</f>
        <v xml:space="preserve"> </v>
      </c>
      <c r="BD171" s="281" t="str">
        <f>IF(SUM(I171:T171)&lt;90," ",('eq. coef.'!$C$234+'eq. coef.'!$C$235*'Amp-TB2 calc'!AJ171+'eq. coef.'!$C$236*'Amp-TB2 calc'!AK171+'eq. coef.'!$C$237*'Amp-TB2 calc'!AL171+'eq. coef.'!$C$238*'Amp-TB2 calc'!AN171+'eq. coef.'!$C$239*'Amp-TB2 calc'!AP171+'eq. coef.'!$C$240*'Amp-TB2 calc'!AQ171+'eq. coef.'!$C$241*'Amp-TB2 calc'!AR171+'eq. coef.'!$C$242*'Amp-TB2 calc'!AS171))</f>
        <v xml:space="preserve"> </v>
      </c>
      <c r="BE171" s="281" t="str">
        <f>IF(SUM(I171:T171)&lt;90," ",('eq. coef.'!$C$270+'eq. coef.'!$C$271*'Amp-TB2 calc'!AJ171+'eq. coef.'!$C$272*'Amp-TB2 calc'!AK171+'eq. coef.'!$C$273*'Amp-TB2 calc'!AL171+'eq. coef.'!$C$274*'Amp-TB2 calc'!AN171+'eq. coef.'!$C$275*'Amp-TB2 calc'!AP171+'eq. coef.'!$C$276*'Amp-TB2 calc'!AQ171+'eq. coef.'!$C$277*'Amp-TB2 calc'!AR171+'eq. coef.'!$C$278*'Amp-TB2 calc'!AS171))</f>
        <v xml:space="preserve"> </v>
      </c>
      <c r="BF171" s="281" t="str">
        <f>IF(SUM(I171:T171)&lt;90," ",EXP('eq. coef.'!$C$328+'eq. coef.'!$C$329*'Amp-TB2 calc'!AJ171+'eq. coef.'!$C$330*'Amp-TB2 calc'!AK171+'eq. coef.'!$C$331*'Amp-TB2 calc'!AL171+'eq. coef.'!$C$332*'Amp-TB2 calc'!AN171+'eq. coef.'!$C$333*'Amp-TB2 calc'!AP171+'eq. coef.'!$C$334*'Amp-TB2 calc'!AQ171+'eq. coef.'!$C$335*'Amp-TB2 calc'!AR171+'eq. coef.'!$C$336*'Amp-TB2 calc'!AS171))</f>
        <v xml:space="preserve"> </v>
      </c>
      <c r="BG171" s="282" t="str">
        <f t="shared" si="301"/>
        <v xml:space="preserve"> </v>
      </c>
      <c r="BH171" s="385" t="str">
        <f t="shared" si="328"/>
        <v xml:space="preserve"> </v>
      </c>
      <c r="BI171" s="385" t="str">
        <f t="shared" si="329"/>
        <v xml:space="preserve"> </v>
      </c>
      <c r="BJ171" s="281" t="str">
        <f t="shared" si="302"/>
        <v xml:space="preserve"> </v>
      </c>
      <c r="BK171" s="283" t="str">
        <f t="shared" si="350"/>
        <v xml:space="preserve"> </v>
      </c>
      <c r="BL171" s="281" t="str">
        <f t="shared" si="351"/>
        <v xml:space="preserve"> </v>
      </c>
      <c r="BM171" s="284" t="str">
        <f t="shared" si="303"/>
        <v xml:space="preserve"> </v>
      </c>
      <c r="BN171" s="285" t="str">
        <f>IF(SUM(I171:T171)&lt;90," ",'eq. coef.'!$C$360+'eq. coef.'!$C$361*'Amp-TB2 calc'!AJ171+'eq. coef.'!$C$362*'Amp-TB2 calc'!AK171+'eq. coef.'!$C$363*'Amp-TB2 calc'!AL171+'eq. coef.'!$C$364*'Amp-TB2 calc'!AN171+'eq. coef.'!$C$365*'Amp-TB2 calc'!AP171+'eq. coef.'!$C$366*'Amp-TB2 calc'!AQ171+'eq. coef.'!$C$367*'Amp-TB2 calc'!AR171+'eq. coef.'!$C$368*'Amp-TB2 calc'!AS171+'eq. coef.'!$C$369*LN(BQ171))</f>
        <v xml:space="preserve"> </v>
      </c>
      <c r="BO171" s="286" t="str">
        <f t="shared" si="352"/>
        <v xml:space="preserve"> </v>
      </c>
      <c r="BP171" s="333" t="str">
        <f t="shared" si="304"/>
        <v xml:space="preserve"> </v>
      </c>
      <c r="BQ171" s="287" t="str">
        <f t="shared" si="353"/>
        <v xml:space="preserve"> </v>
      </c>
      <c r="BR171" s="281" t="str">
        <f t="shared" si="305"/>
        <v xml:space="preserve"> </v>
      </c>
      <c r="BS171" s="283"/>
      <c r="BT171" s="283">
        <f t="shared" si="354"/>
        <v>0</v>
      </c>
      <c r="BU171" s="283">
        <f t="shared" si="355"/>
        <v>0</v>
      </c>
      <c r="BV171" s="281" t="str">
        <f t="shared" si="306"/>
        <v xml:space="preserve"> </v>
      </c>
      <c r="BW171" s="288"/>
      <c r="BX171" s="289" t="str">
        <f>IF(SUM(I171:T171)&lt;90," ",'eq. coef.'!$B$1128*'Amp-TB2 calc'!CH171+'eq. coef.'!$B$1129*'Amp-TB2 calc'!CL171+'eq. coef.'!$B$1130*'Amp-TB2 calc'!CM171+'eq. coef.'!$B$1131*'Amp-TB2 calc'!CO171+'eq. coef.'!$B$1132*'Amp-TB2 calc'!CP171+'eq. coef.'!$B$1133*'Amp-TB2 calc'!CQ171+'eq. coef.'!$B$1134*'Amp-TB2 calc'!CR171+'eq. coef.'!$B$1135*'Amp-TB2 calc'!CU171+'eq. coef.'!$B$1135*'Amp-TB2 calc'!CY171+'eq. coef.'!$B$1137*'Amp-TB2 calc'!CZ171)</f>
        <v xml:space="preserve"> </v>
      </c>
      <c r="BY171" s="290" t="str">
        <f t="shared" si="356"/>
        <v xml:space="preserve"> </v>
      </c>
      <c r="BZ171" s="291"/>
      <c r="CA171" s="290" t="str">
        <f t="shared" si="307"/>
        <v xml:space="preserve"> </v>
      </c>
      <c r="CB171" s="289" t="str">
        <f>IF(SUM(I171:T171)&lt;90," ",EXP('eq. coef.'!$C$396+'eq. coef.'!$C$397*'Amp-TB2 calc'!AJ171+'eq. coef.'!$C$398*'Amp-TB2 calc'!AK171+'eq. coef.'!$C$399*'Amp-TB2 calc'!AL171+'eq. coef.'!$C$400*'Amp-TB2 calc'!AN171+'eq. coef.'!$C$401*'Amp-TB2 calc'!AP171+'eq. coef.'!$C$402*'Amp-TB2 calc'!AQ171+'eq. coef.'!$C$403*'Amp-TB2 calc'!AR171+'eq. coef.'!$C$404*'Amp-TB2 calc'!AS171+'eq. coef.'!$C$405*LN('Amp-TB2 calc'!BQ171)))</f>
        <v xml:space="preserve"> </v>
      </c>
      <c r="CC171" s="283" t="str">
        <f t="shared" si="308"/>
        <v xml:space="preserve"> </v>
      </c>
      <c r="CD171" s="283"/>
      <c r="CE171" s="282" t="str">
        <f t="shared" si="309"/>
        <v xml:space="preserve"> </v>
      </c>
      <c r="CF171" s="282" t="str">
        <f t="shared" si="310"/>
        <v xml:space="preserve"> </v>
      </c>
      <c r="CG171" s="278" t="str">
        <f t="shared" si="357"/>
        <v xml:space="preserve"> </v>
      </c>
      <c r="CH171" s="278" t="str">
        <f t="shared" si="358"/>
        <v xml:space="preserve"> </v>
      </c>
      <c r="CI171" s="278" t="str">
        <f t="shared" si="311"/>
        <v xml:space="preserve"> </v>
      </c>
      <c r="CJ171" s="278" t="str">
        <f t="shared" si="312"/>
        <v xml:space="preserve"> </v>
      </c>
      <c r="CK171" s="278"/>
      <c r="CL171" s="278" t="str">
        <f t="shared" si="313"/>
        <v xml:space="preserve"> </v>
      </c>
      <c r="CM171" s="278" t="str">
        <f t="shared" si="314"/>
        <v xml:space="preserve"> </v>
      </c>
      <c r="CN171" s="278" t="str">
        <f t="shared" si="359"/>
        <v xml:space="preserve"> </v>
      </c>
      <c r="CO171" s="278" t="str">
        <f t="shared" si="315"/>
        <v xml:space="preserve"> </v>
      </c>
      <c r="CP171" s="278" t="str">
        <f t="shared" si="360"/>
        <v xml:space="preserve"> </v>
      </c>
      <c r="CQ171" s="278" t="str">
        <f t="shared" si="316"/>
        <v xml:space="preserve"> </v>
      </c>
      <c r="CR171" s="278" t="str">
        <f t="shared" si="361"/>
        <v xml:space="preserve"> </v>
      </c>
      <c r="CS171" s="278" t="str">
        <f t="shared" si="317"/>
        <v xml:space="preserve"> </v>
      </c>
      <c r="CT171" s="278"/>
      <c r="CU171" s="278" t="str">
        <f t="shared" si="362"/>
        <v xml:space="preserve"> </v>
      </c>
      <c r="CV171" s="278" t="str">
        <f t="shared" si="318"/>
        <v xml:space="preserve"> </v>
      </c>
      <c r="CW171" s="278" t="str">
        <f t="shared" si="319"/>
        <v xml:space="preserve"> </v>
      </c>
      <c r="CX171" s="278"/>
      <c r="CY171" s="278" t="str">
        <f t="shared" si="320"/>
        <v xml:space="preserve"> </v>
      </c>
      <c r="CZ171" s="278" t="str">
        <f t="shared" si="363"/>
        <v xml:space="preserve"> </v>
      </c>
      <c r="DA171" s="278" t="str">
        <f t="shared" si="321"/>
        <v xml:space="preserve"> </v>
      </c>
      <c r="DB171" s="278"/>
      <c r="DC171" s="278" t="str">
        <f t="shared" si="322"/>
        <v xml:space="preserve"> </v>
      </c>
      <c r="DD171" s="278" t="str">
        <f t="shared" si="364"/>
        <v xml:space="preserve"> </v>
      </c>
      <c r="DE171" s="278" t="str">
        <f t="shared" si="365"/>
        <v xml:space="preserve"> </v>
      </c>
      <c r="DF171" s="278" t="str">
        <f t="shared" si="323"/>
        <v xml:space="preserve"> </v>
      </c>
      <c r="DG171" s="283" t="str">
        <f t="shared" si="330"/>
        <v xml:space="preserve"> </v>
      </c>
      <c r="DH171" s="283"/>
      <c r="DI171" s="277" t="str">
        <f t="shared" si="324"/>
        <v xml:space="preserve"> </v>
      </c>
      <c r="DJ171" s="277" t="str">
        <f t="shared" si="325"/>
        <v xml:space="preserve"> </v>
      </c>
      <c r="DK171" s="277" t="str">
        <f t="shared" si="326"/>
        <v xml:space="preserve"> </v>
      </c>
      <c r="DL171" s="278" t="str">
        <f t="shared" si="327"/>
        <v xml:space="preserve"> </v>
      </c>
    </row>
    <row r="172" spans="21:116" x14ac:dyDescent="0.25">
      <c r="U172" s="276" t="str">
        <f t="shared" si="331"/>
        <v xml:space="preserve"> </v>
      </c>
      <c r="V172" s="277" t="str">
        <f>IF(SUM(I172:T172)&lt;90," ",I172/stab.data!$U$7)</f>
        <v xml:space="preserve"> </v>
      </c>
      <c r="W172" s="277" t="str">
        <f>IF(SUM(I172:T172)&lt;90," ",J172/stab.data!$U$8)</f>
        <v xml:space="preserve"> </v>
      </c>
      <c r="X172" s="277" t="str">
        <f>IF(SUM(I172:T172)&lt;90," ",K172*2/stab.data!$U$9)</f>
        <v xml:space="preserve"> </v>
      </c>
      <c r="Y172" s="277" t="str">
        <f>IF(SUM(I172:T172)&lt;90," ",L172*2/stab.data!$U$10)</f>
        <v xml:space="preserve"> </v>
      </c>
      <c r="Z172" s="277" t="str">
        <f>IF(SUM(I172:T172)&lt;90," ",M172/stab.data!$U$11)</f>
        <v xml:space="preserve"> </v>
      </c>
      <c r="AA172" s="277" t="str">
        <f>IF(SUM(I172:T172)&lt;90," ",N172/stab.data!$U$12)</f>
        <v xml:space="preserve"> </v>
      </c>
      <c r="AB172" s="277" t="str">
        <f>IF(SUM(I172:T172)&lt;90," ",O172/stab.data!$U$13)</f>
        <v xml:space="preserve"> </v>
      </c>
      <c r="AC172" s="277" t="str">
        <f>IF(SUM(I172:T172)&lt;90," ",P172/stab.data!$U$14)</f>
        <v xml:space="preserve"> </v>
      </c>
      <c r="AD172" s="277" t="str">
        <f>IF(SUM(I172:T172)&lt;90," ",Q172*2/stab.data!$U$15)</f>
        <v xml:space="preserve"> </v>
      </c>
      <c r="AE172" s="277" t="str">
        <f>IF(SUM(I172:T172)&lt;90," ",R172*2/stab.data!$U$16)</f>
        <v xml:space="preserve"> </v>
      </c>
      <c r="AF172" s="277" t="str">
        <f>IF(SUM(I172:T172)&lt;90," ",S172/stab.data!$U$17)</f>
        <v xml:space="preserve"> </v>
      </c>
      <c r="AG172" s="277" t="str">
        <f>IF(SUM(I172:T172)&lt;90," ",T172/stab.data!$U$18)</f>
        <v xml:space="preserve"> </v>
      </c>
      <c r="AH172" s="277" t="str">
        <f t="shared" si="332"/>
        <v xml:space="preserve"> </v>
      </c>
      <c r="AI172" s="277" t="str">
        <f t="shared" si="333"/>
        <v xml:space="preserve"> </v>
      </c>
      <c r="AJ172" s="278" t="str">
        <f t="shared" si="334"/>
        <v xml:space="preserve"> </v>
      </c>
      <c r="AK172" s="278" t="str">
        <f t="shared" si="335"/>
        <v xml:space="preserve"> </v>
      </c>
      <c r="AL172" s="278" t="str">
        <f t="shared" si="336"/>
        <v xml:space="preserve"> </v>
      </c>
      <c r="AM172" s="278" t="str">
        <f t="shared" si="337"/>
        <v xml:space="preserve"> </v>
      </c>
      <c r="AN172" s="278" t="str">
        <f t="shared" si="338"/>
        <v xml:space="preserve"> </v>
      </c>
      <c r="AO172" s="278" t="str">
        <f t="shared" si="339"/>
        <v xml:space="preserve"> </v>
      </c>
      <c r="AP172" s="278" t="str">
        <f t="shared" si="340"/>
        <v xml:space="preserve"> </v>
      </c>
      <c r="AQ172" s="278" t="str">
        <f t="shared" si="341"/>
        <v xml:space="preserve"> </v>
      </c>
      <c r="AR172" s="278" t="str">
        <f t="shared" si="342"/>
        <v xml:space="preserve"> </v>
      </c>
      <c r="AS172" s="278" t="str">
        <f t="shared" si="343"/>
        <v xml:space="preserve"> </v>
      </c>
      <c r="AT172" s="278" t="str">
        <f t="shared" si="344"/>
        <v xml:space="preserve"> </v>
      </c>
      <c r="AU172" s="278" t="str">
        <f t="shared" si="345"/>
        <v xml:space="preserve"> </v>
      </c>
      <c r="AV172" s="277" t="str">
        <f t="shared" si="346"/>
        <v xml:space="preserve"> </v>
      </c>
      <c r="AW172" s="277" t="str">
        <f t="shared" si="347"/>
        <v xml:space="preserve"> </v>
      </c>
      <c r="AX172" s="277" t="str">
        <f>IF(SUM(I172:T172)&lt;90," ",CO172*AH172*stab.data!$U$20/13/2)</f>
        <v xml:space="preserve"> </v>
      </c>
      <c r="AY172" s="277" t="str">
        <f>IF(SUM(I172:T172)&lt;90," ",CQ172*AH172*stab.data!$U$11/13)</f>
        <v xml:space="preserve"> </v>
      </c>
      <c r="AZ172" s="277" t="str">
        <f t="shared" si="348"/>
        <v xml:space="preserve"> </v>
      </c>
      <c r="BA172" s="279" t="str">
        <f t="shared" si="349"/>
        <v xml:space="preserve"> </v>
      </c>
      <c r="BB172" s="280" t="str">
        <f>IF(SUM(I172:T172)&lt;90," ",EXP('eq. coef.'!$C$104+'eq. coef.'!$C$105*'Amp-TB2 calc'!AJ172+'eq. coef.'!$C$106*'Amp-TB2 calc'!AK172+'eq. coef.'!$C$107*'Amp-TB2 calc'!AL172+'eq. coef.'!$C$108*'Amp-TB2 calc'!AN172+'eq. coef.'!$C$109*'Amp-TB2 calc'!AP172+'eq. coef.'!$C$110*'Amp-TB2 calc'!AQ172+'eq. coef.'!$C$111*'Amp-TB2 calc'!AR172+'eq. coef.'!$C$112*'Amp-TB2 calc'!AS172))</f>
        <v xml:space="preserve"> </v>
      </c>
      <c r="BC172" s="281" t="str">
        <f>IF(SUM(I172:T172)&lt;90," ",EXP('eq. coef.'!$C$176+'eq. coef.'!$C$177*'Amp-TB2 calc'!AJ172+'eq. coef.'!$C$178*'Amp-TB2 calc'!AK172+'eq. coef.'!$C$179*'Amp-TB2 calc'!AL172+'eq. coef.'!$C$180*'Amp-TB2 calc'!AN172+'eq. coef.'!$C$181*'Amp-TB2 calc'!AP172+'eq. coef.'!$C$182*'Amp-TB2 calc'!AQ172+'eq. coef.'!$C$183*'Amp-TB2 calc'!AR172+'eq. coef.'!$C$184*'Amp-TB2 calc'!AS172))</f>
        <v xml:space="preserve"> </v>
      </c>
      <c r="BD172" s="281" t="str">
        <f>IF(SUM(I172:T172)&lt;90," ",('eq. coef.'!$C$234+'eq. coef.'!$C$235*'Amp-TB2 calc'!AJ172+'eq. coef.'!$C$236*'Amp-TB2 calc'!AK172+'eq. coef.'!$C$237*'Amp-TB2 calc'!AL172+'eq. coef.'!$C$238*'Amp-TB2 calc'!AN172+'eq. coef.'!$C$239*'Amp-TB2 calc'!AP172+'eq. coef.'!$C$240*'Amp-TB2 calc'!AQ172+'eq. coef.'!$C$241*'Amp-TB2 calc'!AR172+'eq. coef.'!$C$242*'Amp-TB2 calc'!AS172))</f>
        <v xml:space="preserve"> </v>
      </c>
      <c r="BE172" s="281" t="str">
        <f>IF(SUM(I172:T172)&lt;90," ",('eq. coef.'!$C$270+'eq. coef.'!$C$271*'Amp-TB2 calc'!AJ172+'eq. coef.'!$C$272*'Amp-TB2 calc'!AK172+'eq. coef.'!$C$273*'Amp-TB2 calc'!AL172+'eq. coef.'!$C$274*'Amp-TB2 calc'!AN172+'eq. coef.'!$C$275*'Amp-TB2 calc'!AP172+'eq. coef.'!$C$276*'Amp-TB2 calc'!AQ172+'eq. coef.'!$C$277*'Amp-TB2 calc'!AR172+'eq. coef.'!$C$278*'Amp-TB2 calc'!AS172))</f>
        <v xml:space="preserve"> </v>
      </c>
      <c r="BF172" s="281" t="str">
        <f>IF(SUM(I172:T172)&lt;90," ",EXP('eq. coef.'!$C$328+'eq. coef.'!$C$329*'Amp-TB2 calc'!AJ172+'eq. coef.'!$C$330*'Amp-TB2 calc'!AK172+'eq. coef.'!$C$331*'Amp-TB2 calc'!AL172+'eq. coef.'!$C$332*'Amp-TB2 calc'!AN172+'eq. coef.'!$C$333*'Amp-TB2 calc'!AP172+'eq. coef.'!$C$334*'Amp-TB2 calc'!AQ172+'eq. coef.'!$C$335*'Amp-TB2 calc'!AR172+'eq. coef.'!$C$336*'Amp-TB2 calc'!AS172))</f>
        <v xml:space="preserve"> </v>
      </c>
      <c r="BG172" s="282" t="str">
        <f t="shared" si="301"/>
        <v xml:space="preserve"> </v>
      </c>
      <c r="BH172" s="385" t="str">
        <f t="shared" si="328"/>
        <v xml:space="preserve"> </v>
      </c>
      <c r="BI172" s="385" t="str">
        <f t="shared" si="329"/>
        <v xml:space="preserve"> </v>
      </c>
      <c r="BJ172" s="281" t="str">
        <f t="shared" si="302"/>
        <v xml:space="preserve"> </v>
      </c>
      <c r="BK172" s="283" t="str">
        <f t="shared" si="350"/>
        <v xml:space="preserve"> </v>
      </c>
      <c r="BL172" s="281" t="str">
        <f t="shared" si="351"/>
        <v xml:space="preserve"> </v>
      </c>
      <c r="BM172" s="284" t="str">
        <f t="shared" si="303"/>
        <v xml:space="preserve"> </v>
      </c>
      <c r="BN172" s="285" t="str">
        <f>IF(SUM(I172:T172)&lt;90," ",'eq. coef.'!$C$360+'eq. coef.'!$C$361*'Amp-TB2 calc'!AJ172+'eq. coef.'!$C$362*'Amp-TB2 calc'!AK172+'eq. coef.'!$C$363*'Amp-TB2 calc'!AL172+'eq. coef.'!$C$364*'Amp-TB2 calc'!AN172+'eq. coef.'!$C$365*'Amp-TB2 calc'!AP172+'eq. coef.'!$C$366*'Amp-TB2 calc'!AQ172+'eq. coef.'!$C$367*'Amp-TB2 calc'!AR172+'eq. coef.'!$C$368*'Amp-TB2 calc'!AS172+'eq. coef.'!$C$369*LN(BQ172))</f>
        <v xml:space="preserve"> </v>
      </c>
      <c r="BO172" s="286" t="str">
        <f t="shared" si="352"/>
        <v xml:space="preserve"> </v>
      </c>
      <c r="BP172" s="333" t="str">
        <f t="shared" si="304"/>
        <v xml:space="preserve"> </v>
      </c>
      <c r="BQ172" s="287" t="str">
        <f t="shared" si="353"/>
        <v xml:space="preserve"> </v>
      </c>
      <c r="BR172" s="281" t="str">
        <f t="shared" si="305"/>
        <v xml:space="preserve"> </v>
      </c>
      <c r="BS172" s="283"/>
      <c r="BT172" s="283">
        <f t="shared" si="354"/>
        <v>0</v>
      </c>
      <c r="BU172" s="283">
        <f t="shared" si="355"/>
        <v>0</v>
      </c>
      <c r="BV172" s="281" t="str">
        <f t="shared" si="306"/>
        <v xml:space="preserve"> </v>
      </c>
      <c r="BW172" s="288"/>
      <c r="BX172" s="289" t="str">
        <f>IF(SUM(I172:T172)&lt;90," ",'eq. coef.'!$B$1128*'Amp-TB2 calc'!CH172+'eq. coef.'!$B$1129*'Amp-TB2 calc'!CL172+'eq. coef.'!$B$1130*'Amp-TB2 calc'!CM172+'eq. coef.'!$B$1131*'Amp-TB2 calc'!CO172+'eq. coef.'!$B$1132*'Amp-TB2 calc'!CP172+'eq. coef.'!$B$1133*'Amp-TB2 calc'!CQ172+'eq. coef.'!$B$1134*'Amp-TB2 calc'!CR172+'eq. coef.'!$B$1135*'Amp-TB2 calc'!CU172+'eq. coef.'!$B$1135*'Amp-TB2 calc'!CY172+'eq. coef.'!$B$1137*'Amp-TB2 calc'!CZ172)</f>
        <v xml:space="preserve"> </v>
      </c>
      <c r="BY172" s="290" t="str">
        <f t="shared" si="356"/>
        <v xml:space="preserve"> </v>
      </c>
      <c r="BZ172" s="291"/>
      <c r="CA172" s="290" t="str">
        <f t="shared" si="307"/>
        <v xml:space="preserve"> </v>
      </c>
      <c r="CB172" s="289" t="str">
        <f>IF(SUM(I172:T172)&lt;90," ",EXP('eq. coef.'!$C$396+'eq. coef.'!$C$397*'Amp-TB2 calc'!AJ172+'eq. coef.'!$C$398*'Amp-TB2 calc'!AK172+'eq. coef.'!$C$399*'Amp-TB2 calc'!AL172+'eq. coef.'!$C$400*'Amp-TB2 calc'!AN172+'eq. coef.'!$C$401*'Amp-TB2 calc'!AP172+'eq. coef.'!$C$402*'Amp-TB2 calc'!AQ172+'eq. coef.'!$C$403*'Amp-TB2 calc'!AR172+'eq. coef.'!$C$404*'Amp-TB2 calc'!AS172+'eq. coef.'!$C$405*LN('Amp-TB2 calc'!BQ172)))</f>
        <v xml:space="preserve"> </v>
      </c>
      <c r="CC172" s="283" t="str">
        <f t="shared" si="308"/>
        <v xml:space="preserve"> </v>
      </c>
      <c r="CD172" s="283"/>
      <c r="CE172" s="282" t="str">
        <f t="shared" si="309"/>
        <v xml:space="preserve"> </v>
      </c>
      <c r="CF172" s="282" t="str">
        <f t="shared" si="310"/>
        <v xml:space="preserve"> </v>
      </c>
      <c r="CG172" s="278" t="str">
        <f t="shared" si="357"/>
        <v xml:space="preserve"> </v>
      </c>
      <c r="CH172" s="278" t="str">
        <f t="shared" si="358"/>
        <v xml:space="preserve"> </v>
      </c>
      <c r="CI172" s="278" t="str">
        <f t="shared" si="311"/>
        <v xml:space="preserve"> </v>
      </c>
      <c r="CJ172" s="278" t="str">
        <f t="shared" si="312"/>
        <v xml:space="preserve"> </v>
      </c>
      <c r="CK172" s="278"/>
      <c r="CL172" s="278" t="str">
        <f t="shared" si="313"/>
        <v xml:space="preserve"> </v>
      </c>
      <c r="CM172" s="278" t="str">
        <f t="shared" si="314"/>
        <v xml:space="preserve"> </v>
      </c>
      <c r="CN172" s="278" t="str">
        <f t="shared" si="359"/>
        <v xml:space="preserve"> </v>
      </c>
      <c r="CO172" s="278" t="str">
        <f t="shared" si="315"/>
        <v xml:space="preserve"> </v>
      </c>
      <c r="CP172" s="278" t="str">
        <f t="shared" si="360"/>
        <v xml:space="preserve"> </v>
      </c>
      <c r="CQ172" s="278" t="str">
        <f t="shared" si="316"/>
        <v xml:space="preserve"> </v>
      </c>
      <c r="CR172" s="278" t="str">
        <f t="shared" si="361"/>
        <v xml:space="preserve"> </v>
      </c>
      <c r="CS172" s="278" t="str">
        <f t="shared" si="317"/>
        <v xml:space="preserve"> </v>
      </c>
      <c r="CT172" s="278"/>
      <c r="CU172" s="278" t="str">
        <f t="shared" si="362"/>
        <v xml:space="preserve"> </v>
      </c>
      <c r="CV172" s="278" t="str">
        <f t="shared" si="318"/>
        <v xml:space="preserve"> </v>
      </c>
      <c r="CW172" s="278" t="str">
        <f t="shared" si="319"/>
        <v xml:space="preserve"> </v>
      </c>
      <c r="CX172" s="278"/>
      <c r="CY172" s="278" t="str">
        <f t="shared" si="320"/>
        <v xml:space="preserve"> </v>
      </c>
      <c r="CZ172" s="278" t="str">
        <f t="shared" si="363"/>
        <v xml:space="preserve"> </v>
      </c>
      <c r="DA172" s="278" t="str">
        <f t="shared" si="321"/>
        <v xml:space="preserve"> </v>
      </c>
      <c r="DB172" s="278"/>
      <c r="DC172" s="278" t="str">
        <f t="shared" si="322"/>
        <v xml:space="preserve"> </v>
      </c>
      <c r="DD172" s="278" t="str">
        <f t="shared" si="364"/>
        <v xml:space="preserve"> </v>
      </c>
      <c r="DE172" s="278" t="str">
        <f t="shared" si="365"/>
        <v xml:space="preserve"> </v>
      </c>
      <c r="DF172" s="278" t="str">
        <f t="shared" si="323"/>
        <v xml:space="preserve"> </v>
      </c>
      <c r="DG172" s="283" t="str">
        <f t="shared" si="330"/>
        <v xml:space="preserve"> </v>
      </c>
      <c r="DH172" s="283"/>
      <c r="DI172" s="277" t="str">
        <f t="shared" si="324"/>
        <v xml:space="preserve"> </v>
      </c>
      <c r="DJ172" s="277" t="str">
        <f t="shared" si="325"/>
        <v xml:space="preserve"> </v>
      </c>
      <c r="DK172" s="277" t="str">
        <f t="shared" si="326"/>
        <v xml:space="preserve"> </v>
      </c>
      <c r="DL172" s="278" t="str">
        <f t="shared" si="327"/>
        <v xml:space="preserve"> </v>
      </c>
    </row>
    <row r="173" spans="21:116" x14ac:dyDescent="0.25">
      <c r="U173" s="276" t="str">
        <f t="shared" si="331"/>
        <v xml:space="preserve"> </v>
      </c>
      <c r="V173" s="277" t="str">
        <f>IF(SUM(I173:T173)&lt;90," ",I173/stab.data!$U$7)</f>
        <v xml:space="preserve"> </v>
      </c>
      <c r="W173" s="277" t="str">
        <f>IF(SUM(I173:T173)&lt;90," ",J173/stab.data!$U$8)</f>
        <v xml:space="preserve"> </v>
      </c>
      <c r="X173" s="277" t="str">
        <f>IF(SUM(I173:T173)&lt;90," ",K173*2/stab.data!$U$9)</f>
        <v xml:space="preserve"> </v>
      </c>
      <c r="Y173" s="277" t="str">
        <f>IF(SUM(I173:T173)&lt;90," ",L173*2/stab.data!$U$10)</f>
        <v xml:space="preserve"> </v>
      </c>
      <c r="Z173" s="277" t="str">
        <f>IF(SUM(I173:T173)&lt;90," ",M173/stab.data!$U$11)</f>
        <v xml:space="preserve"> </v>
      </c>
      <c r="AA173" s="277" t="str">
        <f>IF(SUM(I173:T173)&lt;90," ",N173/stab.data!$U$12)</f>
        <v xml:space="preserve"> </v>
      </c>
      <c r="AB173" s="277" t="str">
        <f>IF(SUM(I173:T173)&lt;90," ",O173/stab.data!$U$13)</f>
        <v xml:space="preserve"> </v>
      </c>
      <c r="AC173" s="277" t="str">
        <f>IF(SUM(I173:T173)&lt;90," ",P173/stab.data!$U$14)</f>
        <v xml:space="preserve"> </v>
      </c>
      <c r="AD173" s="277" t="str">
        <f>IF(SUM(I173:T173)&lt;90," ",Q173*2/stab.data!$U$15)</f>
        <v xml:space="preserve"> </v>
      </c>
      <c r="AE173" s="277" t="str">
        <f>IF(SUM(I173:T173)&lt;90," ",R173*2/stab.data!$U$16)</f>
        <v xml:space="preserve"> </v>
      </c>
      <c r="AF173" s="277" t="str">
        <f>IF(SUM(I173:T173)&lt;90," ",S173/stab.data!$U$17)</f>
        <v xml:space="preserve"> </v>
      </c>
      <c r="AG173" s="277" t="str">
        <f>IF(SUM(I173:T173)&lt;90," ",T173/stab.data!$U$18)</f>
        <v xml:space="preserve"> </v>
      </c>
      <c r="AH173" s="277" t="str">
        <f t="shared" si="332"/>
        <v xml:space="preserve"> </v>
      </c>
      <c r="AI173" s="277" t="str">
        <f t="shared" si="333"/>
        <v xml:space="preserve"> </v>
      </c>
      <c r="AJ173" s="278" t="str">
        <f t="shared" si="334"/>
        <v xml:space="preserve"> </v>
      </c>
      <c r="AK173" s="278" t="str">
        <f t="shared" si="335"/>
        <v xml:space="preserve"> </v>
      </c>
      <c r="AL173" s="278" t="str">
        <f t="shared" si="336"/>
        <v xml:space="preserve"> </v>
      </c>
      <c r="AM173" s="278" t="str">
        <f t="shared" si="337"/>
        <v xml:space="preserve"> </v>
      </c>
      <c r="AN173" s="278" t="str">
        <f t="shared" si="338"/>
        <v xml:space="preserve"> </v>
      </c>
      <c r="AO173" s="278" t="str">
        <f t="shared" si="339"/>
        <v xml:space="preserve"> </v>
      </c>
      <c r="AP173" s="278" t="str">
        <f t="shared" si="340"/>
        <v xml:space="preserve"> </v>
      </c>
      <c r="AQ173" s="278" t="str">
        <f t="shared" si="341"/>
        <v xml:space="preserve"> </v>
      </c>
      <c r="AR173" s="278" t="str">
        <f t="shared" si="342"/>
        <v xml:space="preserve"> </v>
      </c>
      <c r="AS173" s="278" t="str">
        <f t="shared" si="343"/>
        <v xml:space="preserve"> </v>
      </c>
      <c r="AT173" s="278" t="str">
        <f t="shared" si="344"/>
        <v xml:space="preserve"> </v>
      </c>
      <c r="AU173" s="278" t="str">
        <f t="shared" si="345"/>
        <v xml:space="preserve"> </v>
      </c>
      <c r="AV173" s="277" t="str">
        <f t="shared" si="346"/>
        <v xml:space="preserve"> </v>
      </c>
      <c r="AW173" s="277" t="str">
        <f t="shared" si="347"/>
        <v xml:space="preserve"> </v>
      </c>
      <c r="AX173" s="277" t="str">
        <f>IF(SUM(I173:T173)&lt;90," ",CO173*AH173*stab.data!$U$20/13/2)</f>
        <v xml:space="preserve"> </v>
      </c>
      <c r="AY173" s="277" t="str">
        <f>IF(SUM(I173:T173)&lt;90," ",CQ173*AH173*stab.data!$U$11/13)</f>
        <v xml:space="preserve"> </v>
      </c>
      <c r="AZ173" s="277" t="str">
        <f t="shared" si="348"/>
        <v xml:space="preserve"> </v>
      </c>
      <c r="BA173" s="279" t="str">
        <f t="shared" si="349"/>
        <v xml:space="preserve"> </v>
      </c>
      <c r="BB173" s="280" t="str">
        <f>IF(SUM(I173:T173)&lt;90," ",EXP('eq. coef.'!$C$104+'eq. coef.'!$C$105*'Amp-TB2 calc'!AJ173+'eq. coef.'!$C$106*'Amp-TB2 calc'!AK173+'eq. coef.'!$C$107*'Amp-TB2 calc'!AL173+'eq. coef.'!$C$108*'Amp-TB2 calc'!AN173+'eq. coef.'!$C$109*'Amp-TB2 calc'!AP173+'eq. coef.'!$C$110*'Amp-TB2 calc'!AQ173+'eq. coef.'!$C$111*'Amp-TB2 calc'!AR173+'eq. coef.'!$C$112*'Amp-TB2 calc'!AS173))</f>
        <v xml:space="preserve"> </v>
      </c>
      <c r="BC173" s="281" t="str">
        <f>IF(SUM(I173:T173)&lt;90," ",EXP('eq. coef.'!$C$176+'eq. coef.'!$C$177*'Amp-TB2 calc'!AJ173+'eq. coef.'!$C$178*'Amp-TB2 calc'!AK173+'eq. coef.'!$C$179*'Amp-TB2 calc'!AL173+'eq. coef.'!$C$180*'Amp-TB2 calc'!AN173+'eq. coef.'!$C$181*'Amp-TB2 calc'!AP173+'eq. coef.'!$C$182*'Amp-TB2 calc'!AQ173+'eq. coef.'!$C$183*'Amp-TB2 calc'!AR173+'eq. coef.'!$C$184*'Amp-TB2 calc'!AS173))</f>
        <v xml:space="preserve"> </v>
      </c>
      <c r="BD173" s="281" t="str">
        <f>IF(SUM(I173:T173)&lt;90," ",('eq. coef.'!$C$234+'eq. coef.'!$C$235*'Amp-TB2 calc'!AJ173+'eq. coef.'!$C$236*'Amp-TB2 calc'!AK173+'eq. coef.'!$C$237*'Amp-TB2 calc'!AL173+'eq. coef.'!$C$238*'Amp-TB2 calc'!AN173+'eq. coef.'!$C$239*'Amp-TB2 calc'!AP173+'eq. coef.'!$C$240*'Amp-TB2 calc'!AQ173+'eq. coef.'!$C$241*'Amp-TB2 calc'!AR173+'eq. coef.'!$C$242*'Amp-TB2 calc'!AS173))</f>
        <v xml:space="preserve"> </v>
      </c>
      <c r="BE173" s="281" t="str">
        <f>IF(SUM(I173:T173)&lt;90," ",('eq. coef.'!$C$270+'eq. coef.'!$C$271*'Amp-TB2 calc'!AJ173+'eq. coef.'!$C$272*'Amp-TB2 calc'!AK173+'eq. coef.'!$C$273*'Amp-TB2 calc'!AL173+'eq. coef.'!$C$274*'Amp-TB2 calc'!AN173+'eq. coef.'!$C$275*'Amp-TB2 calc'!AP173+'eq. coef.'!$C$276*'Amp-TB2 calc'!AQ173+'eq. coef.'!$C$277*'Amp-TB2 calc'!AR173+'eq. coef.'!$C$278*'Amp-TB2 calc'!AS173))</f>
        <v xml:space="preserve"> </v>
      </c>
      <c r="BF173" s="281" t="str">
        <f>IF(SUM(I173:T173)&lt;90," ",EXP('eq. coef.'!$C$328+'eq. coef.'!$C$329*'Amp-TB2 calc'!AJ173+'eq. coef.'!$C$330*'Amp-TB2 calc'!AK173+'eq. coef.'!$C$331*'Amp-TB2 calc'!AL173+'eq. coef.'!$C$332*'Amp-TB2 calc'!AN173+'eq. coef.'!$C$333*'Amp-TB2 calc'!AP173+'eq. coef.'!$C$334*'Amp-TB2 calc'!AQ173+'eq. coef.'!$C$335*'Amp-TB2 calc'!AR173+'eq. coef.'!$C$336*'Amp-TB2 calc'!AS173))</f>
        <v xml:space="preserve"> </v>
      </c>
      <c r="BG173" s="282" t="str">
        <f t="shared" si="301"/>
        <v xml:space="preserve"> </v>
      </c>
      <c r="BH173" s="385" t="str">
        <f t="shared" si="328"/>
        <v xml:space="preserve"> </v>
      </c>
      <c r="BI173" s="385" t="str">
        <f t="shared" si="329"/>
        <v xml:space="preserve"> </v>
      </c>
      <c r="BJ173" s="281" t="str">
        <f t="shared" si="302"/>
        <v xml:space="preserve"> </v>
      </c>
      <c r="BK173" s="283" t="str">
        <f t="shared" si="350"/>
        <v xml:space="preserve"> </v>
      </c>
      <c r="BL173" s="281" t="str">
        <f t="shared" si="351"/>
        <v xml:space="preserve"> </v>
      </c>
      <c r="BM173" s="284" t="str">
        <f t="shared" si="303"/>
        <v xml:space="preserve"> </v>
      </c>
      <c r="BN173" s="285" t="str">
        <f>IF(SUM(I173:T173)&lt;90," ",'eq. coef.'!$C$360+'eq. coef.'!$C$361*'Amp-TB2 calc'!AJ173+'eq. coef.'!$C$362*'Amp-TB2 calc'!AK173+'eq. coef.'!$C$363*'Amp-TB2 calc'!AL173+'eq. coef.'!$C$364*'Amp-TB2 calc'!AN173+'eq. coef.'!$C$365*'Amp-TB2 calc'!AP173+'eq. coef.'!$C$366*'Amp-TB2 calc'!AQ173+'eq. coef.'!$C$367*'Amp-TB2 calc'!AR173+'eq. coef.'!$C$368*'Amp-TB2 calc'!AS173+'eq. coef.'!$C$369*LN(BQ173))</f>
        <v xml:space="preserve"> </v>
      </c>
      <c r="BO173" s="286" t="str">
        <f t="shared" si="352"/>
        <v xml:space="preserve"> </v>
      </c>
      <c r="BP173" s="333" t="str">
        <f t="shared" si="304"/>
        <v xml:space="preserve"> </v>
      </c>
      <c r="BQ173" s="287" t="str">
        <f t="shared" si="353"/>
        <v xml:space="preserve"> </v>
      </c>
      <c r="BR173" s="281" t="str">
        <f t="shared" si="305"/>
        <v xml:space="preserve"> </v>
      </c>
      <c r="BS173" s="283"/>
      <c r="BT173" s="283">
        <f t="shared" si="354"/>
        <v>0</v>
      </c>
      <c r="BU173" s="283">
        <f t="shared" si="355"/>
        <v>0</v>
      </c>
      <c r="BV173" s="281" t="str">
        <f t="shared" si="306"/>
        <v xml:space="preserve"> </v>
      </c>
      <c r="BW173" s="288"/>
      <c r="BX173" s="289" t="str">
        <f>IF(SUM(I173:T173)&lt;90," ",'eq. coef.'!$B$1128*'Amp-TB2 calc'!CH173+'eq. coef.'!$B$1129*'Amp-TB2 calc'!CL173+'eq. coef.'!$B$1130*'Amp-TB2 calc'!CM173+'eq. coef.'!$B$1131*'Amp-TB2 calc'!CO173+'eq. coef.'!$B$1132*'Amp-TB2 calc'!CP173+'eq. coef.'!$B$1133*'Amp-TB2 calc'!CQ173+'eq. coef.'!$B$1134*'Amp-TB2 calc'!CR173+'eq. coef.'!$B$1135*'Amp-TB2 calc'!CU173+'eq. coef.'!$B$1135*'Amp-TB2 calc'!CY173+'eq. coef.'!$B$1137*'Amp-TB2 calc'!CZ173)</f>
        <v xml:space="preserve"> </v>
      </c>
      <c r="BY173" s="290" t="str">
        <f t="shared" si="356"/>
        <v xml:space="preserve"> </v>
      </c>
      <c r="BZ173" s="291"/>
      <c r="CA173" s="290" t="str">
        <f t="shared" si="307"/>
        <v xml:space="preserve"> </v>
      </c>
      <c r="CB173" s="289" t="str">
        <f>IF(SUM(I173:T173)&lt;90," ",EXP('eq. coef.'!$C$396+'eq. coef.'!$C$397*'Amp-TB2 calc'!AJ173+'eq. coef.'!$C$398*'Amp-TB2 calc'!AK173+'eq. coef.'!$C$399*'Amp-TB2 calc'!AL173+'eq. coef.'!$C$400*'Amp-TB2 calc'!AN173+'eq. coef.'!$C$401*'Amp-TB2 calc'!AP173+'eq. coef.'!$C$402*'Amp-TB2 calc'!AQ173+'eq. coef.'!$C$403*'Amp-TB2 calc'!AR173+'eq. coef.'!$C$404*'Amp-TB2 calc'!AS173+'eq. coef.'!$C$405*LN('Amp-TB2 calc'!BQ173)))</f>
        <v xml:space="preserve"> </v>
      </c>
      <c r="CC173" s="283" t="str">
        <f t="shared" si="308"/>
        <v xml:space="preserve"> </v>
      </c>
      <c r="CD173" s="283"/>
      <c r="CE173" s="282" t="str">
        <f t="shared" si="309"/>
        <v xml:space="preserve"> </v>
      </c>
      <c r="CF173" s="282" t="str">
        <f t="shared" si="310"/>
        <v xml:space="preserve"> </v>
      </c>
      <c r="CG173" s="278" t="str">
        <f t="shared" si="357"/>
        <v xml:space="preserve"> </v>
      </c>
      <c r="CH173" s="278" t="str">
        <f t="shared" si="358"/>
        <v xml:space="preserve"> </v>
      </c>
      <c r="CI173" s="278" t="str">
        <f t="shared" si="311"/>
        <v xml:space="preserve"> </v>
      </c>
      <c r="CJ173" s="278" t="str">
        <f t="shared" si="312"/>
        <v xml:space="preserve"> </v>
      </c>
      <c r="CK173" s="278"/>
      <c r="CL173" s="278" t="str">
        <f t="shared" si="313"/>
        <v xml:space="preserve"> </v>
      </c>
      <c r="CM173" s="278" t="str">
        <f t="shared" si="314"/>
        <v xml:space="preserve"> </v>
      </c>
      <c r="CN173" s="278" t="str">
        <f t="shared" si="359"/>
        <v xml:space="preserve"> </v>
      </c>
      <c r="CO173" s="278" t="str">
        <f t="shared" si="315"/>
        <v xml:space="preserve"> </v>
      </c>
      <c r="CP173" s="278" t="str">
        <f t="shared" si="360"/>
        <v xml:space="preserve"> </v>
      </c>
      <c r="CQ173" s="278" t="str">
        <f t="shared" si="316"/>
        <v xml:space="preserve"> </v>
      </c>
      <c r="CR173" s="278" t="str">
        <f t="shared" si="361"/>
        <v xml:space="preserve"> </v>
      </c>
      <c r="CS173" s="278" t="str">
        <f t="shared" si="317"/>
        <v xml:space="preserve"> </v>
      </c>
      <c r="CT173" s="278"/>
      <c r="CU173" s="278" t="str">
        <f t="shared" si="362"/>
        <v xml:space="preserve"> </v>
      </c>
      <c r="CV173" s="278" t="str">
        <f t="shared" si="318"/>
        <v xml:space="preserve"> </v>
      </c>
      <c r="CW173" s="278" t="str">
        <f t="shared" si="319"/>
        <v xml:space="preserve"> </v>
      </c>
      <c r="CX173" s="278"/>
      <c r="CY173" s="278" t="str">
        <f t="shared" si="320"/>
        <v xml:space="preserve"> </v>
      </c>
      <c r="CZ173" s="278" t="str">
        <f t="shared" si="363"/>
        <v xml:space="preserve"> </v>
      </c>
      <c r="DA173" s="278" t="str">
        <f t="shared" si="321"/>
        <v xml:space="preserve"> </v>
      </c>
      <c r="DB173" s="278"/>
      <c r="DC173" s="278" t="str">
        <f t="shared" si="322"/>
        <v xml:space="preserve"> </v>
      </c>
      <c r="DD173" s="278" t="str">
        <f t="shared" si="364"/>
        <v xml:space="preserve"> </v>
      </c>
      <c r="DE173" s="278" t="str">
        <f t="shared" si="365"/>
        <v xml:space="preserve"> </v>
      </c>
      <c r="DF173" s="278" t="str">
        <f t="shared" si="323"/>
        <v xml:space="preserve"> </v>
      </c>
      <c r="DG173" s="283" t="str">
        <f t="shared" si="330"/>
        <v xml:space="preserve"> </v>
      </c>
      <c r="DH173" s="283"/>
      <c r="DI173" s="277" t="str">
        <f t="shared" si="324"/>
        <v xml:space="preserve"> </v>
      </c>
      <c r="DJ173" s="277" t="str">
        <f t="shared" si="325"/>
        <v xml:space="preserve"> </v>
      </c>
      <c r="DK173" s="277" t="str">
        <f t="shared" si="326"/>
        <v xml:space="preserve"> </v>
      </c>
      <c r="DL173" s="278" t="str">
        <f t="shared" si="327"/>
        <v xml:space="preserve"> </v>
      </c>
    </row>
    <row r="174" spans="21:116" x14ac:dyDescent="0.25">
      <c r="U174" s="276" t="str">
        <f t="shared" si="331"/>
        <v xml:space="preserve"> </v>
      </c>
      <c r="V174" s="277" t="str">
        <f>IF(SUM(I174:T174)&lt;90," ",I174/stab.data!$U$7)</f>
        <v xml:space="preserve"> </v>
      </c>
      <c r="W174" s="277" t="str">
        <f>IF(SUM(I174:T174)&lt;90," ",J174/stab.data!$U$8)</f>
        <v xml:space="preserve"> </v>
      </c>
      <c r="X174" s="277" t="str">
        <f>IF(SUM(I174:T174)&lt;90," ",K174*2/stab.data!$U$9)</f>
        <v xml:space="preserve"> </v>
      </c>
      <c r="Y174" s="277" t="str">
        <f>IF(SUM(I174:T174)&lt;90," ",L174*2/stab.data!$U$10)</f>
        <v xml:space="preserve"> </v>
      </c>
      <c r="Z174" s="277" t="str">
        <f>IF(SUM(I174:T174)&lt;90," ",M174/stab.data!$U$11)</f>
        <v xml:space="preserve"> </v>
      </c>
      <c r="AA174" s="277" t="str">
        <f>IF(SUM(I174:T174)&lt;90," ",N174/stab.data!$U$12)</f>
        <v xml:space="preserve"> </v>
      </c>
      <c r="AB174" s="277" t="str">
        <f>IF(SUM(I174:T174)&lt;90," ",O174/stab.data!$U$13)</f>
        <v xml:space="preserve"> </v>
      </c>
      <c r="AC174" s="277" t="str">
        <f>IF(SUM(I174:T174)&lt;90," ",P174/stab.data!$U$14)</f>
        <v xml:space="preserve"> </v>
      </c>
      <c r="AD174" s="277" t="str">
        <f>IF(SUM(I174:T174)&lt;90," ",Q174*2/stab.data!$U$15)</f>
        <v xml:space="preserve"> </v>
      </c>
      <c r="AE174" s="277" t="str">
        <f>IF(SUM(I174:T174)&lt;90," ",R174*2/stab.data!$U$16)</f>
        <v xml:space="preserve"> </v>
      </c>
      <c r="AF174" s="277" t="str">
        <f>IF(SUM(I174:T174)&lt;90," ",S174/stab.data!$U$17)</f>
        <v xml:space="preserve"> </v>
      </c>
      <c r="AG174" s="277" t="str">
        <f>IF(SUM(I174:T174)&lt;90," ",T174/stab.data!$U$18)</f>
        <v xml:space="preserve"> </v>
      </c>
      <c r="AH174" s="277" t="str">
        <f t="shared" si="332"/>
        <v xml:space="preserve"> </v>
      </c>
      <c r="AI174" s="277" t="str">
        <f t="shared" si="333"/>
        <v xml:space="preserve"> </v>
      </c>
      <c r="AJ174" s="278" t="str">
        <f t="shared" si="334"/>
        <v xml:space="preserve"> </v>
      </c>
      <c r="AK174" s="278" t="str">
        <f t="shared" si="335"/>
        <v xml:space="preserve"> </v>
      </c>
      <c r="AL174" s="278" t="str">
        <f t="shared" si="336"/>
        <v xml:space="preserve"> </v>
      </c>
      <c r="AM174" s="278" t="str">
        <f t="shared" si="337"/>
        <v xml:space="preserve"> </v>
      </c>
      <c r="AN174" s="278" t="str">
        <f t="shared" si="338"/>
        <v xml:space="preserve"> </v>
      </c>
      <c r="AO174" s="278" t="str">
        <f t="shared" si="339"/>
        <v xml:space="preserve"> </v>
      </c>
      <c r="AP174" s="278" t="str">
        <f t="shared" si="340"/>
        <v xml:space="preserve"> </v>
      </c>
      <c r="AQ174" s="278" t="str">
        <f t="shared" si="341"/>
        <v xml:space="preserve"> </v>
      </c>
      <c r="AR174" s="278" t="str">
        <f t="shared" si="342"/>
        <v xml:space="preserve"> </v>
      </c>
      <c r="AS174" s="278" t="str">
        <f t="shared" si="343"/>
        <v xml:space="preserve"> </v>
      </c>
      <c r="AT174" s="278" t="str">
        <f t="shared" si="344"/>
        <v xml:space="preserve"> </v>
      </c>
      <c r="AU174" s="278" t="str">
        <f t="shared" si="345"/>
        <v xml:space="preserve"> </v>
      </c>
      <c r="AV174" s="277" t="str">
        <f t="shared" si="346"/>
        <v xml:space="preserve"> </v>
      </c>
      <c r="AW174" s="277" t="str">
        <f t="shared" si="347"/>
        <v xml:space="preserve"> </v>
      </c>
      <c r="AX174" s="277" t="str">
        <f>IF(SUM(I174:T174)&lt;90," ",CO174*AH174*stab.data!$U$20/13/2)</f>
        <v xml:space="preserve"> </v>
      </c>
      <c r="AY174" s="277" t="str">
        <f>IF(SUM(I174:T174)&lt;90," ",CQ174*AH174*stab.data!$U$11/13)</f>
        <v xml:space="preserve"> </v>
      </c>
      <c r="AZ174" s="277" t="str">
        <f t="shared" si="348"/>
        <v xml:space="preserve"> </v>
      </c>
      <c r="BA174" s="279" t="str">
        <f t="shared" si="349"/>
        <v xml:space="preserve"> </v>
      </c>
      <c r="BB174" s="280" t="str">
        <f>IF(SUM(I174:T174)&lt;90," ",EXP('eq. coef.'!$C$104+'eq. coef.'!$C$105*'Amp-TB2 calc'!AJ174+'eq. coef.'!$C$106*'Amp-TB2 calc'!AK174+'eq. coef.'!$C$107*'Amp-TB2 calc'!AL174+'eq. coef.'!$C$108*'Amp-TB2 calc'!AN174+'eq. coef.'!$C$109*'Amp-TB2 calc'!AP174+'eq. coef.'!$C$110*'Amp-TB2 calc'!AQ174+'eq. coef.'!$C$111*'Amp-TB2 calc'!AR174+'eq. coef.'!$C$112*'Amp-TB2 calc'!AS174))</f>
        <v xml:space="preserve"> </v>
      </c>
      <c r="BC174" s="281" t="str">
        <f>IF(SUM(I174:T174)&lt;90," ",EXP('eq. coef.'!$C$176+'eq. coef.'!$C$177*'Amp-TB2 calc'!AJ174+'eq. coef.'!$C$178*'Amp-TB2 calc'!AK174+'eq. coef.'!$C$179*'Amp-TB2 calc'!AL174+'eq. coef.'!$C$180*'Amp-TB2 calc'!AN174+'eq. coef.'!$C$181*'Amp-TB2 calc'!AP174+'eq. coef.'!$C$182*'Amp-TB2 calc'!AQ174+'eq. coef.'!$C$183*'Amp-TB2 calc'!AR174+'eq. coef.'!$C$184*'Amp-TB2 calc'!AS174))</f>
        <v xml:space="preserve"> </v>
      </c>
      <c r="BD174" s="281" t="str">
        <f>IF(SUM(I174:T174)&lt;90," ",('eq. coef.'!$C$234+'eq. coef.'!$C$235*'Amp-TB2 calc'!AJ174+'eq. coef.'!$C$236*'Amp-TB2 calc'!AK174+'eq. coef.'!$C$237*'Amp-TB2 calc'!AL174+'eq. coef.'!$C$238*'Amp-TB2 calc'!AN174+'eq. coef.'!$C$239*'Amp-TB2 calc'!AP174+'eq. coef.'!$C$240*'Amp-TB2 calc'!AQ174+'eq. coef.'!$C$241*'Amp-TB2 calc'!AR174+'eq. coef.'!$C$242*'Amp-TB2 calc'!AS174))</f>
        <v xml:space="preserve"> </v>
      </c>
      <c r="BE174" s="281" t="str">
        <f>IF(SUM(I174:T174)&lt;90," ",('eq. coef.'!$C$270+'eq. coef.'!$C$271*'Amp-TB2 calc'!AJ174+'eq. coef.'!$C$272*'Amp-TB2 calc'!AK174+'eq. coef.'!$C$273*'Amp-TB2 calc'!AL174+'eq. coef.'!$C$274*'Amp-TB2 calc'!AN174+'eq. coef.'!$C$275*'Amp-TB2 calc'!AP174+'eq. coef.'!$C$276*'Amp-TB2 calc'!AQ174+'eq. coef.'!$C$277*'Amp-TB2 calc'!AR174+'eq. coef.'!$C$278*'Amp-TB2 calc'!AS174))</f>
        <v xml:space="preserve"> </v>
      </c>
      <c r="BF174" s="281" t="str">
        <f>IF(SUM(I174:T174)&lt;90," ",EXP('eq. coef.'!$C$328+'eq. coef.'!$C$329*'Amp-TB2 calc'!AJ174+'eq. coef.'!$C$330*'Amp-TB2 calc'!AK174+'eq. coef.'!$C$331*'Amp-TB2 calc'!AL174+'eq. coef.'!$C$332*'Amp-TB2 calc'!AN174+'eq. coef.'!$C$333*'Amp-TB2 calc'!AP174+'eq. coef.'!$C$334*'Amp-TB2 calc'!AQ174+'eq. coef.'!$C$335*'Amp-TB2 calc'!AR174+'eq. coef.'!$C$336*'Amp-TB2 calc'!AS174))</f>
        <v xml:space="preserve"> </v>
      </c>
      <c r="BG174" s="282" t="str">
        <f t="shared" si="301"/>
        <v xml:space="preserve"> </v>
      </c>
      <c r="BH174" s="385" t="str">
        <f t="shared" si="328"/>
        <v xml:space="preserve"> </v>
      </c>
      <c r="BI174" s="385" t="str">
        <f t="shared" si="329"/>
        <v xml:space="preserve"> </v>
      </c>
      <c r="BJ174" s="281" t="str">
        <f t="shared" si="302"/>
        <v xml:space="preserve"> </v>
      </c>
      <c r="BK174" s="283" t="str">
        <f t="shared" si="350"/>
        <v xml:space="preserve"> </v>
      </c>
      <c r="BL174" s="281" t="str">
        <f t="shared" si="351"/>
        <v xml:space="preserve"> </v>
      </c>
      <c r="BM174" s="284" t="str">
        <f t="shared" si="303"/>
        <v xml:space="preserve"> </v>
      </c>
      <c r="BN174" s="285" t="str">
        <f>IF(SUM(I174:T174)&lt;90," ",'eq. coef.'!$C$360+'eq. coef.'!$C$361*'Amp-TB2 calc'!AJ174+'eq. coef.'!$C$362*'Amp-TB2 calc'!AK174+'eq. coef.'!$C$363*'Amp-TB2 calc'!AL174+'eq. coef.'!$C$364*'Amp-TB2 calc'!AN174+'eq. coef.'!$C$365*'Amp-TB2 calc'!AP174+'eq. coef.'!$C$366*'Amp-TB2 calc'!AQ174+'eq. coef.'!$C$367*'Amp-TB2 calc'!AR174+'eq. coef.'!$C$368*'Amp-TB2 calc'!AS174+'eq. coef.'!$C$369*LN(BQ174))</f>
        <v xml:space="preserve"> </v>
      </c>
      <c r="BO174" s="286" t="str">
        <f t="shared" si="352"/>
        <v xml:space="preserve"> </v>
      </c>
      <c r="BP174" s="333" t="str">
        <f t="shared" si="304"/>
        <v xml:space="preserve"> </v>
      </c>
      <c r="BQ174" s="287" t="str">
        <f t="shared" si="353"/>
        <v xml:space="preserve"> </v>
      </c>
      <c r="BR174" s="281" t="str">
        <f t="shared" si="305"/>
        <v xml:space="preserve"> </v>
      </c>
      <c r="BS174" s="283"/>
      <c r="BT174" s="283">
        <f t="shared" si="354"/>
        <v>0</v>
      </c>
      <c r="BU174" s="283">
        <f t="shared" si="355"/>
        <v>0</v>
      </c>
      <c r="BV174" s="281" t="str">
        <f t="shared" si="306"/>
        <v xml:space="preserve"> </v>
      </c>
      <c r="BW174" s="288"/>
      <c r="BX174" s="289" t="str">
        <f>IF(SUM(I174:T174)&lt;90," ",'eq. coef.'!$B$1128*'Amp-TB2 calc'!CH174+'eq. coef.'!$B$1129*'Amp-TB2 calc'!CL174+'eq. coef.'!$B$1130*'Amp-TB2 calc'!CM174+'eq. coef.'!$B$1131*'Amp-TB2 calc'!CO174+'eq. coef.'!$B$1132*'Amp-TB2 calc'!CP174+'eq. coef.'!$B$1133*'Amp-TB2 calc'!CQ174+'eq. coef.'!$B$1134*'Amp-TB2 calc'!CR174+'eq. coef.'!$B$1135*'Amp-TB2 calc'!CU174+'eq. coef.'!$B$1135*'Amp-TB2 calc'!CY174+'eq. coef.'!$B$1137*'Amp-TB2 calc'!CZ174)</f>
        <v xml:space="preserve"> </v>
      </c>
      <c r="BY174" s="290" t="str">
        <f t="shared" si="356"/>
        <v xml:space="preserve"> </v>
      </c>
      <c r="BZ174" s="291"/>
      <c r="CA174" s="290" t="str">
        <f t="shared" si="307"/>
        <v xml:space="preserve"> </v>
      </c>
      <c r="CB174" s="289" t="str">
        <f>IF(SUM(I174:T174)&lt;90," ",EXP('eq. coef.'!$C$396+'eq. coef.'!$C$397*'Amp-TB2 calc'!AJ174+'eq. coef.'!$C$398*'Amp-TB2 calc'!AK174+'eq. coef.'!$C$399*'Amp-TB2 calc'!AL174+'eq. coef.'!$C$400*'Amp-TB2 calc'!AN174+'eq. coef.'!$C$401*'Amp-TB2 calc'!AP174+'eq. coef.'!$C$402*'Amp-TB2 calc'!AQ174+'eq. coef.'!$C$403*'Amp-TB2 calc'!AR174+'eq. coef.'!$C$404*'Amp-TB2 calc'!AS174+'eq. coef.'!$C$405*LN('Amp-TB2 calc'!BQ174)))</f>
        <v xml:space="preserve"> </v>
      </c>
      <c r="CC174" s="283" t="str">
        <f t="shared" si="308"/>
        <v xml:space="preserve"> </v>
      </c>
      <c r="CD174" s="283"/>
      <c r="CE174" s="282" t="str">
        <f t="shared" si="309"/>
        <v xml:space="preserve"> </v>
      </c>
      <c r="CF174" s="282" t="str">
        <f t="shared" si="310"/>
        <v xml:space="preserve"> </v>
      </c>
      <c r="CG174" s="278" t="str">
        <f t="shared" si="357"/>
        <v xml:space="preserve"> </v>
      </c>
      <c r="CH174" s="278" t="str">
        <f t="shared" si="358"/>
        <v xml:space="preserve"> </v>
      </c>
      <c r="CI174" s="278" t="str">
        <f t="shared" si="311"/>
        <v xml:space="preserve"> </v>
      </c>
      <c r="CJ174" s="278" t="str">
        <f t="shared" si="312"/>
        <v xml:space="preserve"> </v>
      </c>
      <c r="CK174" s="278"/>
      <c r="CL174" s="278" t="str">
        <f t="shared" si="313"/>
        <v xml:space="preserve"> </v>
      </c>
      <c r="CM174" s="278" t="str">
        <f t="shared" si="314"/>
        <v xml:space="preserve"> </v>
      </c>
      <c r="CN174" s="278" t="str">
        <f t="shared" si="359"/>
        <v xml:space="preserve"> </v>
      </c>
      <c r="CO174" s="278" t="str">
        <f t="shared" si="315"/>
        <v xml:space="preserve"> </v>
      </c>
      <c r="CP174" s="278" t="str">
        <f t="shared" si="360"/>
        <v xml:space="preserve"> </v>
      </c>
      <c r="CQ174" s="278" t="str">
        <f t="shared" si="316"/>
        <v xml:space="preserve"> </v>
      </c>
      <c r="CR174" s="278" t="str">
        <f t="shared" si="361"/>
        <v xml:space="preserve"> </v>
      </c>
      <c r="CS174" s="278" t="str">
        <f t="shared" si="317"/>
        <v xml:space="preserve"> </v>
      </c>
      <c r="CT174" s="278"/>
      <c r="CU174" s="278" t="str">
        <f t="shared" si="362"/>
        <v xml:space="preserve"> </v>
      </c>
      <c r="CV174" s="278" t="str">
        <f t="shared" si="318"/>
        <v xml:space="preserve"> </v>
      </c>
      <c r="CW174" s="278" t="str">
        <f t="shared" si="319"/>
        <v xml:space="preserve"> </v>
      </c>
      <c r="CX174" s="278"/>
      <c r="CY174" s="278" t="str">
        <f t="shared" si="320"/>
        <v xml:space="preserve"> </v>
      </c>
      <c r="CZ174" s="278" t="str">
        <f t="shared" si="363"/>
        <v xml:space="preserve"> </v>
      </c>
      <c r="DA174" s="278" t="str">
        <f t="shared" si="321"/>
        <v xml:space="preserve"> </v>
      </c>
      <c r="DB174" s="278"/>
      <c r="DC174" s="278" t="str">
        <f t="shared" si="322"/>
        <v xml:space="preserve"> </v>
      </c>
      <c r="DD174" s="278" t="str">
        <f t="shared" si="364"/>
        <v xml:space="preserve"> </v>
      </c>
      <c r="DE174" s="278" t="str">
        <f t="shared" si="365"/>
        <v xml:space="preserve"> </v>
      </c>
      <c r="DF174" s="278" t="str">
        <f t="shared" si="323"/>
        <v xml:space="preserve"> </v>
      </c>
      <c r="DG174" s="283" t="str">
        <f t="shared" si="330"/>
        <v xml:space="preserve"> </v>
      </c>
      <c r="DH174" s="283"/>
      <c r="DI174" s="277" t="str">
        <f t="shared" si="324"/>
        <v xml:space="preserve"> </v>
      </c>
      <c r="DJ174" s="277" t="str">
        <f t="shared" si="325"/>
        <v xml:space="preserve"> </v>
      </c>
      <c r="DK174" s="277" t="str">
        <f t="shared" si="326"/>
        <v xml:space="preserve"> </v>
      </c>
      <c r="DL174" s="278" t="str">
        <f t="shared" si="327"/>
        <v xml:space="preserve"> </v>
      </c>
    </row>
    <row r="175" spans="21:116" x14ac:dyDescent="0.25">
      <c r="U175" s="276" t="str">
        <f t="shared" si="331"/>
        <v xml:space="preserve"> </v>
      </c>
      <c r="V175" s="277" t="str">
        <f>IF(SUM(I175:T175)&lt;90," ",I175/stab.data!$U$7)</f>
        <v xml:space="preserve"> </v>
      </c>
      <c r="W175" s="277" t="str">
        <f>IF(SUM(I175:T175)&lt;90," ",J175/stab.data!$U$8)</f>
        <v xml:space="preserve"> </v>
      </c>
      <c r="X175" s="277" t="str">
        <f>IF(SUM(I175:T175)&lt;90," ",K175*2/stab.data!$U$9)</f>
        <v xml:space="preserve"> </v>
      </c>
      <c r="Y175" s="277" t="str">
        <f>IF(SUM(I175:T175)&lt;90," ",L175*2/stab.data!$U$10)</f>
        <v xml:space="preserve"> </v>
      </c>
      <c r="Z175" s="277" t="str">
        <f>IF(SUM(I175:T175)&lt;90," ",M175/stab.data!$U$11)</f>
        <v xml:space="preserve"> </v>
      </c>
      <c r="AA175" s="277" t="str">
        <f>IF(SUM(I175:T175)&lt;90," ",N175/stab.data!$U$12)</f>
        <v xml:space="preserve"> </v>
      </c>
      <c r="AB175" s="277" t="str">
        <f>IF(SUM(I175:T175)&lt;90," ",O175/stab.data!$U$13)</f>
        <v xml:space="preserve"> </v>
      </c>
      <c r="AC175" s="277" t="str">
        <f>IF(SUM(I175:T175)&lt;90," ",P175/stab.data!$U$14)</f>
        <v xml:space="preserve"> </v>
      </c>
      <c r="AD175" s="277" t="str">
        <f>IF(SUM(I175:T175)&lt;90," ",Q175*2/stab.data!$U$15)</f>
        <v xml:space="preserve"> </v>
      </c>
      <c r="AE175" s="277" t="str">
        <f>IF(SUM(I175:T175)&lt;90," ",R175*2/stab.data!$U$16)</f>
        <v xml:space="preserve"> </v>
      </c>
      <c r="AF175" s="277" t="str">
        <f>IF(SUM(I175:T175)&lt;90," ",S175/stab.data!$U$17)</f>
        <v xml:space="preserve"> </v>
      </c>
      <c r="AG175" s="277" t="str">
        <f>IF(SUM(I175:T175)&lt;90," ",T175/stab.data!$U$18)</f>
        <v xml:space="preserve"> </v>
      </c>
      <c r="AH175" s="277" t="str">
        <f t="shared" si="332"/>
        <v xml:space="preserve"> </v>
      </c>
      <c r="AI175" s="277" t="str">
        <f t="shared" si="333"/>
        <v xml:space="preserve"> </v>
      </c>
      <c r="AJ175" s="278" t="str">
        <f t="shared" si="334"/>
        <v xml:space="preserve"> </v>
      </c>
      <c r="AK175" s="278" t="str">
        <f t="shared" si="335"/>
        <v xml:space="preserve"> </v>
      </c>
      <c r="AL175" s="278" t="str">
        <f t="shared" si="336"/>
        <v xml:space="preserve"> </v>
      </c>
      <c r="AM175" s="278" t="str">
        <f t="shared" si="337"/>
        <v xml:space="preserve"> </v>
      </c>
      <c r="AN175" s="278" t="str">
        <f t="shared" si="338"/>
        <v xml:space="preserve"> </v>
      </c>
      <c r="AO175" s="278" t="str">
        <f t="shared" si="339"/>
        <v xml:space="preserve"> </v>
      </c>
      <c r="AP175" s="278" t="str">
        <f t="shared" si="340"/>
        <v xml:space="preserve"> </v>
      </c>
      <c r="AQ175" s="278" t="str">
        <f t="shared" si="341"/>
        <v xml:space="preserve"> </v>
      </c>
      <c r="AR175" s="278" t="str">
        <f t="shared" si="342"/>
        <v xml:space="preserve"> </v>
      </c>
      <c r="AS175" s="278" t="str">
        <f t="shared" si="343"/>
        <v xml:space="preserve"> </v>
      </c>
      <c r="AT175" s="278" t="str">
        <f t="shared" si="344"/>
        <v xml:space="preserve"> </v>
      </c>
      <c r="AU175" s="278" t="str">
        <f t="shared" si="345"/>
        <v xml:space="preserve"> </v>
      </c>
      <c r="AV175" s="277" t="str">
        <f t="shared" si="346"/>
        <v xml:space="preserve"> </v>
      </c>
      <c r="AW175" s="277" t="str">
        <f t="shared" si="347"/>
        <v xml:space="preserve"> </v>
      </c>
      <c r="AX175" s="277" t="str">
        <f>IF(SUM(I175:T175)&lt;90," ",CO175*AH175*stab.data!$U$20/13/2)</f>
        <v xml:space="preserve"> </v>
      </c>
      <c r="AY175" s="277" t="str">
        <f>IF(SUM(I175:T175)&lt;90," ",CQ175*AH175*stab.data!$U$11/13)</f>
        <v xml:space="preserve"> </v>
      </c>
      <c r="AZ175" s="277" t="str">
        <f t="shared" si="348"/>
        <v xml:space="preserve"> </v>
      </c>
      <c r="BA175" s="279" t="str">
        <f t="shared" si="349"/>
        <v xml:space="preserve"> </v>
      </c>
      <c r="BB175" s="280" t="str">
        <f>IF(SUM(I175:T175)&lt;90," ",EXP('eq. coef.'!$C$104+'eq. coef.'!$C$105*'Amp-TB2 calc'!AJ175+'eq. coef.'!$C$106*'Amp-TB2 calc'!AK175+'eq. coef.'!$C$107*'Amp-TB2 calc'!AL175+'eq. coef.'!$C$108*'Amp-TB2 calc'!AN175+'eq. coef.'!$C$109*'Amp-TB2 calc'!AP175+'eq. coef.'!$C$110*'Amp-TB2 calc'!AQ175+'eq. coef.'!$C$111*'Amp-TB2 calc'!AR175+'eq. coef.'!$C$112*'Amp-TB2 calc'!AS175))</f>
        <v xml:space="preserve"> </v>
      </c>
      <c r="BC175" s="281" t="str">
        <f>IF(SUM(I175:T175)&lt;90," ",EXP('eq. coef.'!$C$176+'eq. coef.'!$C$177*'Amp-TB2 calc'!AJ175+'eq. coef.'!$C$178*'Amp-TB2 calc'!AK175+'eq. coef.'!$C$179*'Amp-TB2 calc'!AL175+'eq. coef.'!$C$180*'Amp-TB2 calc'!AN175+'eq. coef.'!$C$181*'Amp-TB2 calc'!AP175+'eq. coef.'!$C$182*'Amp-TB2 calc'!AQ175+'eq. coef.'!$C$183*'Amp-TB2 calc'!AR175+'eq. coef.'!$C$184*'Amp-TB2 calc'!AS175))</f>
        <v xml:space="preserve"> </v>
      </c>
      <c r="BD175" s="281" t="str">
        <f>IF(SUM(I175:T175)&lt;90," ",('eq. coef.'!$C$234+'eq. coef.'!$C$235*'Amp-TB2 calc'!AJ175+'eq. coef.'!$C$236*'Amp-TB2 calc'!AK175+'eq. coef.'!$C$237*'Amp-TB2 calc'!AL175+'eq. coef.'!$C$238*'Amp-TB2 calc'!AN175+'eq. coef.'!$C$239*'Amp-TB2 calc'!AP175+'eq. coef.'!$C$240*'Amp-TB2 calc'!AQ175+'eq. coef.'!$C$241*'Amp-TB2 calc'!AR175+'eq. coef.'!$C$242*'Amp-TB2 calc'!AS175))</f>
        <v xml:space="preserve"> </v>
      </c>
      <c r="BE175" s="281" t="str">
        <f>IF(SUM(I175:T175)&lt;90," ",('eq. coef.'!$C$270+'eq. coef.'!$C$271*'Amp-TB2 calc'!AJ175+'eq. coef.'!$C$272*'Amp-TB2 calc'!AK175+'eq. coef.'!$C$273*'Amp-TB2 calc'!AL175+'eq. coef.'!$C$274*'Amp-TB2 calc'!AN175+'eq. coef.'!$C$275*'Amp-TB2 calc'!AP175+'eq. coef.'!$C$276*'Amp-TB2 calc'!AQ175+'eq. coef.'!$C$277*'Amp-TB2 calc'!AR175+'eq. coef.'!$C$278*'Amp-TB2 calc'!AS175))</f>
        <v xml:space="preserve"> </v>
      </c>
      <c r="BF175" s="281" t="str">
        <f>IF(SUM(I175:T175)&lt;90," ",EXP('eq. coef.'!$C$328+'eq. coef.'!$C$329*'Amp-TB2 calc'!AJ175+'eq. coef.'!$C$330*'Amp-TB2 calc'!AK175+'eq. coef.'!$C$331*'Amp-TB2 calc'!AL175+'eq. coef.'!$C$332*'Amp-TB2 calc'!AN175+'eq. coef.'!$C$333*'Amp-TB2 calc'!AP175+'eq. coef.'!$C$334*'Amp-TB2 calc'!AQ175+'eq. coef.'!$C$335*'Amp-TB2 calc'!AR175+'eq. coef.'!$C$336*'Amp-TB2 calc'!AS175))</f>
        <v xml:space="preserve"> </v>
      </c>
      <c r="BG175" s="282" t="str">
        <f t="shared" si="301"/>
        <v xml:space="preserve"> </v>
      </c>
      <c r="BH175" s="385" t="str">
        <f t="shared" si="328"/>
        <v xml:space="preserve"> </v>
      </c>
      <c r="BI175" s="385" t="str">
        <f t="shared" si="329"/>
        <v xml:space="preserve"> </v>
      </c>
      <c r="BJ175" s="281" t="str">
        <f t="shared" si="302"/>
        <v xml:space="preserve"> </v>
      </c>
      <c r="BK175" s="283" t="str">
        <f t="shared" si="350"/>
        <v xml:space="preserve"> </v>
      </c>
      <c r="BL175" s="281" t="str">
        <f t="shared" si="351"/>
        <v xml:space="preserve"> </v>
      </c>
      <c r="BM175" s="284" t="str">
        <f t="shared" si="303"/>
        <v xml:space="preserve"> </v>
      </c>
      <c r="BN175" s="285" t="str">
        <f>IF(SUM(I175:T175)&lt;90," ",'eq. coef.'!$C$360+'eq. coef.'!$C$361*'Amp-TB2 calc'!AJ175+'eq. coef.'!$C$362*'Amp-TB2 calc'!AK175+'eq. coef.'!$C$363*'Amp-TB2 calc'!AL175+'eq. coef.'!$C$364*'Amp-TB2 calc'!AN175+'eq. coef.'!$C$365*'Amp-TB2 calc'!AP175+'eq. coef.'!$C$366*'Amp-TB2 calc'!AQ175+'eq. coef.'!$C$367*'Amp-TB2 calc'!AR175+'eq. coef.'!$C$368*'Amp-TB2 calc'!AS175+'eq. coef.'!$C$369*LN(BQ175))</f>
        <v xml:space="preserve"> </v>
      </c>
      <c r="BO175" s="286" t="str">
        <f t="shared" si="352"/>
        <v xml:space="preserve"> </v>
      </c>
      <c r="BP175" s="333" t="str">
        <f t="shared" si="304"/>
        <v xml:space="preserve"> </v>
      </c>
      <c r="BQ175" s="287" t="str">
        <f t="shared" si="353"/>
        <v xml:space="preserve"> </v>
      </c>
      <c r="BR175" s="281" t="str">
        <f t="shared" si="305"/>
        <v xml:space="preserve"> </v>
      </c>
      <c r="BS175" s="283"/>
      <c r="BT175" s="283">
        <f t="shared" si="354"/>
        <v>0</v>
      </c>
      <c r="BU175" s="283">
        <f t="shared" si="355"/>
        <v>0</v>
      </c>
      <c r="BV175" s="281" t="str">
        <f t="shared" si="306"/>
        <v xml:space="preserve"> </v>
      </c>
      <c r="BW175" s="288"/>
      <c r="BX175" s="289" t="str">
        <f>IF(SUM(I175:T175)&lt;90," ",'eq. coef.'!$B$1128*'Amp-TB2 calc'!CH175+'eq. coef.'!$B$1129*'Amp-TB2 calc'!CL175+'eq. coef.'!$B$1130*'Amp-TB2 calc'!CM175+'eq. coef.'!$B$1131*'Amp-TB2 calc'!CO175+'eq. coef.'!$B$1132*'Amp-TB2 calc'!CP175+'eq. coef.'!$B$1133*'Amp-TB2 calc'!CQ175+'eq. coef.'!$B$1134*'Amp-TB2 calc'!CR175+'eq. coef.'!$B$1135*'Amp-TB2 calc'!CU175+'eq. coef.'!$B$1135*'Amp-TB2 calc'!CY175+'eq. coef.'!$B$1137*'Amp-TB2 calc'!CZ175)</f>
        <v xml:space="preserve"> </v>
      </c>
      <c r="BY175" s="290" t="str">
        <f t="shared" si="356"/>
        <v xml:space="preserve"> </v>
      </c>
      <c r="BZ175" s="291"/>
      <c r="CA175" s="290" t="str">
        <f t="shared" si="307"/>
        <v xml:space="preserve"> </v>
      </c>
      <c r="CB175" s="289" t="str">
        <f>IF(SUM(I175:T175)&lt;90," ",EXP('eq. coef.'!$C$396+'eq. coef.'!$C$397*'Amp-TB2 calc'!AJ175+'eq. coef.'!$C$398*'Amp-TB2 calc'!AK175+'eq. coef.'!$C$399*'Amp-TB2 calc'!AL175+'eq. coef.'!$C$400*'Amp-TB2 calc'!AN175+'eq. coef.'!$C$401*'Amp-TB2 calc'!AP175+'eq. coef.'!$C$402*'Amp-TB2 calc'!AQ175+'eq. coef.'!$C$403*'Amp-TB2 calc'!AR175+'eq. coef.'!$C$404*'Amp-TB2 calc'!AS175+'eq. coef.'!$C$405*LN('Amp-TB2 calc'!BQ175)))</f>
        <v xml:space="preserve"> </v>
      </c>
      <c r="CC175" s="283" t="str">
        <f t="shared" si="308"/>
        <v xml:space="preserve"> </v>
      </c>
      <c r="CD175" s="283"/>
      <c r="CE175" s="282" t="str">
        <f t="shared" si="309"/>
        <v xml:space="preserve"> </v>
      </c>
      <c r="CF175" s="282" t="str">
        <f t="shared" si="310"/>
        <v xml:space="preserve"> </v>
      </c>
      <c r="CG175" s="278" t="str">
        <f t="shared" si="357"/>
        <v xml:space="preserve"> </v>
      </c>
      <c r="CH175" s="278" t="str">
        <f t="shared" si="358"/>
        <v xml:space="preserve"> </v>
      </c>
      <c r="CI175" s="278" t="str">
        <f t="shared" si="311"/>
        <v xml:space="preserve"> </v>
      </c>
      <c r="CJ175" s="278" t="str">
        <f t="shared" si="312"/>
        <v xml:space="preserve"> </v>
      </c>
      <c r="CK175" s="278"/>
      <c r="CL175" s="278" t="str">
        <f t="shared" si="313"/>
        <v xml:space="preserve"> </v>
      </c>
      <c r="CM175" s="278" t="str">
        <f t="shared" si="314"/>
        <v xml:space="preserve"> </v>
      </c>
      <c r="CN175" s="278" t="str">
        <f t="shared" si="359"/>
        <v xml:space="preserve"> </v>
      </c>
      <c r="CO175" s="278" t="str">
        <f t="shared" si="315"/>
        <v xml:space="preserve"> </v>
      </c>
      <c r="CP175" s="278" t="str">
        <f t="shared" si="360"/>
        <v xml:space="preserve"> </v>
      </c>
      <c r="CQ175" s="278" t="str">
        <f t="shared" si="316"/>
        <v xml:space="preserve"> </v>
      </c>
      <c r="CR175" s="278" t="str">
        <f t="shared" si="361"/>
        <v xml:space="preserve"> </v>
      </c>
      <c r="CS175" s="278" t="str">
        <f t="shared" si="317"/>
        <v xml:space="preserve"> </v>
      </c>
      <c r="CT175" s="278"/>
      <c r="CU175" s="278" t="str">
        <f t="shared" si="362"/>
        <v xml:space="preserve"> </v>
      </c>
      <c r="CV175" s="278" t="str">
        <f t="shared" si="318"/>
        <v xml:space="preserve"> </v>
      </c>
      <c r="CW175" s="278" t="str">
        <f t="shared" si="319"/>
        <v xml:space="preserve"> </v>
      </c>
      <c r="CX175" s="278"/>
      <c r="CY175" s="278" t="str">
        <f t="shared" si="320"/>
        <v xml:space="preserve"> </v>
      </c>
      <c r="CZ175" s="278" t="str">
        <f t="shared" si="363"/>
        <v xml:space="preserve"> </v>
      </c>
      <c r="DA175" s="278" t="str">
        <f t="shared" si="321"/>
        <v xml:space="preserve"> </v>
      </c>
      <c r="DB175" s="278"/>
      <c r="DC175" s="278" t="str">
        <f t="shared" si="322"/>
        <v xml:space="preserve"> </v>
      </c>
      <c r="DD175" s="278" t="str">
        <f t="shared" si="364"/>
        <v xml:space="preserve"> </v>
      </c>
      <c r="DE175" s="278" t="str">
        <f t="shared" si="365"/>
        <v xml:space="preserve"> </v>
      </c>
      <c r="DF175" s="278" t="str">
        <f t="shared" si="323"/>
        <v xml:space="preserve"> </v>
      </c>
      <c r="DG175" s="283" t="str">
        <f t="shared" si="330"/>
        <v xml:space="preserve"> </v>
      </c>
      <c r="DH175" s="283"/>
      <c r="DI175" s="277" t="str">
        <f t="shared" si="324"/>
        <v xml:space="preserve"> </v>
      </c>
      <c r="DJ175" s="277" t="str">
        <f t="shared" si="325"/>
        <v xml:space="preserve"> </v>
      </c>
      <c r="DK175" s="277" t="str">
        <f t="shared" si="326"/>
        <v xml:space="preserve"> </v>
      </c>
      <c r="DL175" s="278" t="str">
        <f t="shared" si="327"/>
        <v xml:space="preserve"> </v>
      </c>
    </row>
    <row r="176" spans="21:116" x14ac:dyDescent="0.25">
      <c r="U176" s="276" t="str">
        <f t="shared" si="331"/>
        <v xml:space="preserve"> </v>
      </c>
      <c r="V176" s="277" t="str">
        <f>IF(SUM(I176:T176)&lt;90," ",I176/stab.data!$U$7)</f>
        <v xml:space="preserve"> </v>
      </c>
      <c r="W176" s="277" t="str">
        <f>IF(SUM(I176:T176)&lt;90," ",J176/stab.data!$U$8)</f>
        <v xml:space="preserve"> </v>
      </c>
      <c r="X176" s="277" t="str">
        <f>IF(SUM(I176:T176)&lt;90," ",K176*2/stab.data!$U$9)</f>
        <v xml:space="preserve"> </v>
      </c>
      <c r="Y176" s="277" t="str">
        <f>IF(SUM(I176:T176)&lt;90," ",L176*2/stab.data!$U$10)</f>
        <v xml:space="preserve"> </v>
      </c>
      <c r="Z176" s="277" t="str">
        <f>IF(SUM(I176:T176)&lt;90," ",M176/stab.data!$U$11)</f>
        <v xml:space="preserve"> </v>
      </c>
      <c r="AA176" s="277" t="str">
        <f>IF(SUM(I176:T176)&lt;90," ",N176/stab.data!$U$12)</f>
        <v xml:space="preserve"> </v>
      </c>
      <c r="AB176" s="277" t="str">
        <f>IF(SUM(I176:T176)&lt;90," ",O176/stab.data!$U$13)</f>
        <v xml:space="preserve"> </v>
      </c>
      <c r="AC176" s="277" t="str">
        <f>IF(SUM(I176:T176)&lt;90," ",P176/stab.data!$U$14)</f>
        <v xml:space="preserve"> </v>
      </c>
      <c r="AD176" s="277" t="str">
        <f>IF(SUM(I176:T176)&lt;90," ",Q176*2/stab.data!$U$15)</f>
        <v xml:space="preserve"> </v>
      </c>
      <c r="AE176" s="277" t="str">
        <f>IF(SUM(I176:T176)&lt;90," ",R176*2/stab.data!$U$16)</f>
        <v xml:space="preserve"> </v>
      </c>
      <c r="AF176" s="277" t="str">
        <f>IF(SUM(I176:T176)&lt;90," ",S176/stab.data!$U$17)</f>
        <v xml:space="preserve"> </v>
      </c>
      <c r="AG176" s="277" t="str">
        <f>IF(SUM(I176:T176)&lt;90," ",T176/stab.data!$U$18)</f>
        <v xml:space="preserve"> </v>
      </c>
      <c r="AH176" s="277" t="str">
        <f t="shared" si="332"/>
        <v xml:space="preserve"> </v>
      </c>
      <c r="AI176" s="277" t="str">
        <f t="shared" si="333"/>
        <v xml:space="preserve"> </v>
      </c>
      <c r="AJ176" s="278" t="str">
        <f t="shared" si="334"/>
        <v xml:space="preserve"> </v>
      </c>
      <c r="AK176" s="278" t="str">
        <f t="shared" si="335"/>
        <v xml:space="preserve"> </v>
      </c>
      <c r="AL176" s="278" t="str">
        <f t="shared" si="336"/>
        <v xml:space="preserve"> </v>
      </c>
      <c r="AM176" s="278" t="str">
        <f t="shared" si="337"/>
        <v xml:space="preserve"> </v>
      </c>
      <c r="AN176" s="278" t="str">
        <f t="shared" si="338"/>
        <v xml:space="preserve"> </v>
      </c>
      <c r="AO176" s="278" t="str">
        <f t="shared" si="339"/>
        <v xml:space="preserve"> </v>
      </c>
      <c r="AP176" s="278" t="str">
        <f t="shared" si="340"/>
        <v xml:space="preserve"> </v>
      </c>
      <c r="AQ176" s="278" t="str">
        <f t="shared" si="341"/>
        <v xml:space="preserve"> </v>
      </c>
      <c r="AR176" s="278" t="str">
        <f t="shared" si="342"/>
        <v xml:space="preserve"> </v>
      </c>
      <c r="AS176" s="278" t="str">
        <f t="shared" si="343"/>
        <v xml:space="preserve"> </v>
      </c>
      <c r="AT176" s="278" t="str">
        <f t="shared" si="344"/>
        <v xml:space="preserve"> </v>
      </c>
      <c r="AU176" s="278" t="str">
        <f t="shared" si="345"/>
        <v xml:space="preserve"> </v>
      </c>
      <c r="AV176" s="277" t="str">
        <f t="shared" si="346"/>
        <v xml:space="preserve"> </v>
      </c>
      <c r="AW176" s="277" t="str">
        <f t="shared" si="347"/>
        <v xml:space="preserve"> </v>
      </c>
      <c r="AX176" s="277" t="str">
        <f>IF(SUM(I176:T176)&lt;90," ",CO176*AH176*stab.data!$U$20/13/2)</f>
        <v xml:space="preserve"> </v>
      </c>
      <c r="AY176" s="277" t="str">
        <f>IF(SUM(I176:T176)&lt;90," ",CQ176*AH176*stab.data!$U$11/13)</f>
        <v xml:space="preserve"> </v>
      </c>
      <c r="AZ176" s="277" t="str">
        <f t="shared" si="348"/>
        <v xml:space="preserve"> </v>
      </c>
      <c r="BA176" s="279" t="str">
        <f t="shared" si="349"/>
        <v xml:space="preserve"> </v>
      </c>
      <c r="BB176" s="280" t="str">
        <f>IF(SUM(I176:T176)&lt;90," ",EXP('eq. coef.'!$C$104+'eq. coef.'!$C$105*'Amp-TB2 calc'!AJ176+'eq. coef.'!$C$106*'Amp-TB2 calc'!AK176+'eq. coef.'!$C$107*'Amp-TB2 calc'!AL176+'eq. coef.'!$C$108*'Amp-TB2 calc'!AN176+'eq. coef.'!$C$109*'Amp-TB2 calc'!AP176+'eq. coef.'!$C$110*'Amp-TB2 calc'!AQ176+'eq. coef.'!$C$111*'Amp-TB2 calc'!AR176+'eq. coef.'!$C$112*'Amp-TB2 calc'!AS176))</f>
        <v xml:space="preserve"> </v>
      </c>
      <c r="BC176" s="281" t="str">
        <f>IF(SUM(I176:T176)&lt;90," ",EXP('eq. coef.'!$C$176+'eq. coef.'!$C$177*'Amp-TB2 calc'!AJ176+'eq. coef.'!$C$178*'Amp-TB2 calc'!AK176+'eq. coef.'!$C$179*'Amp-TB2 calc'!AL176+'eq. coef.'!$C$180*'Amp-TB2 calc'!AN176+'eq. coef.'!$C$181*'Amp-TB2 calc'!AP176+'eq. coef.'!$C$182*'Amp-TB2 calc'!AQ176+'eq. coef.'!$C$183*'Amp-TB2 calc'!AR176+'eq. coef.'!$C$184*'Amp-TB2 calc'!AS176))</f>
        <v xml:space="preserve"> </v>
      </c>
      <c r="BD176" s="281" t="str">
        <f>IF(SUM(I176:T176)&lt;90," ",('eq. coef.'!$C$234+'eq. coef.'!$C$235*'Amp-TB2 calc'!AJ176+'eq. coef.'!$C$236*'Amp-TB2 calc'!AK176+'eq. coef.'!$C$237*'Amp-TB2 calc'!AL176+'eq. coef.'!$C$238*'Amp-TB2 calc'!AN176+'eq. coef.'!$C$239*'Amp-TB2 calc'!AP176+'eq. coef.'!$C$240*'Amp-TB2 calc'!AQ176+'eq. coef.'!$C$241*'Amp-TB2 calc'!AR176+'eq. coef.'!$C$242*'Amp-TB2 calc'!AS176))</f>
        <v xml:space="preserve"> </v>
      </c>
      <c r="BE176" s="281" t="str">
        <f>IF(SUM(I176:T176)&lt;90," ",('eq. coef.'!$C$270+'eq. coef.'!$C$271*'Amp-TB2 calc'!AJ176+'eq. coef.'!$C$272*'Amp-TB2 calc'!AK176+'eq. coef.'!$C$273*'Amp-TB2 calc'!AL176+'eq. coef.'!$C$274*'Amp-TB2 calc'!AN176+'eq. coef.'!$C$275*'Amp-TB2 calc'!AP176+'eq. coef.'!$C$276*'Amp-TB2 calc'!AQ176+'eq. coef.'!$C$277*'Amp-TB2 calc'!AR176+'eq. coef.'!$C$278*'Amp-TB2 calc'!AS176))</f>
        <v xml:space="preserve"> </v>
      </c>
      <c r="BF176" s="281" t="str">
        <f>IF(SUM(I176:T176)&lt;90," ",EXP('eq. coef.'!$C$328+'eq. coef.'!$C$329*'Amp-TB2 calc'!AJ176+'eq. coef.'!$C$330*'Amp-TB2 calc'!AK176+'eq. coef.'!$C$331*'Amp-TB2 calc'!AL176+'eq. coef.'!$C$332*'Amp-TB2 calc'!AN176+'eq. coef.'!$C$333*'Amp-TB2 calc'!AP176+'eq. coef.'!$C$334*'Amp-TB2 calc'!AQ176+'eq. coef.'!$C$335*'Amp-TB2 calc'!AR176+'eq. coef.'!$C$336*'Amp-TB2 calc'!AS176))</f>
        <v xml:space="preserve"> </v>
      </c>
      <c r="BG176" s="282" t="str">
        <f t="shared" si="301"/>
        <v xml:space="preserve"> </v>
      </c>
      <c r="BH176" s="385" t="str">
        <f t="shared" si="328"/>
        <v xml:space="preserve"> </v>
      </c>
      <c r="BI176" s="385" t="str">
        <f t="shared" si="329"/>
        <v xml:space="preserve"> </v>
      </c>
      <c r="BJ176" s="281" t="str">
        <f t="shared" si="302"/>
        <v xml:space="preserve"> </v>
      </c>
      <c r="BK176" s="283" t="str">
        <f t="shared" si="350"/>
        <v xml:space="preserve"> </v>
      </c>
      <c r="BL176" s="281" t="str">
        <f t="shared" si="351"/>
        <v xml:space="preserve"> </v>
      </c>
      <c r="BM176" s="284" t="str">
        <f t="shared" si="303"/>
        <v xml:space="preserve"> </v>
      </c>
      <c r="BN176" s="285" t="str">
        <f>IF(SUM(I176:T176)&lt;90," ",'eq. coef.'!$C$360+'eq. coef.'!$C$361*'Amp-TB2 calc'!AJ176+'eq. coef.'!$C$362*'Amp-TB2 calc'!AK176+'eq. coef.'!$C$363*'Amp-TB2 calc'!AL176+'eq. coef.'!$C$364*'Amp-TB2 calc'!AN176+'eq. coef.'!$C$365*'Amp-TB2 calc'!AP176+'eq. coef.'!$C$366*'Amp-TB2 calc'!AQ176+'eq. coef.'!$C$367*'Amp-TB2 calc'!AR176+'eq. coef.'!$C$368*'Amp-TB2 calc'!AS176+'eq. coef.'!$C$369*LN(BQ176))</f>
        <v xml:space="preserve"> </v>
      </c>
      <c r="BO176" s="286" t="str">
        <f t="shared" si="352"/>
        <v xml:space="preserve"> </v>
      </c>
      <c r="BP176" s="333" t="str">
        <f t="shared" si="304"/>
        <v xml:space="preserve"> </v>
      </c>
      <c r="BQ176" s="287" t="str">
        <f t="shared" si="353"/>
        <v xml:space="preserve"> </v>
      </c>
      <c r="BR176" s="281" t="str">
        <f t="shared" si="305"/>
        <v xml:space="preserve"> </v>
      </c>
      <c r="BS176" s="283"/>
      <c r="BT176" s="283">
        <f t="shared" si="354"/>
        <v>0</v>
      </c>
      <c r="BU176" s="283">
        <f t="shared" si="355"/>
        <v>0</v>
      </c>
      <c r="BV176" s="281" t="str">
        <f t="shared" si="306"/>
        <v xml:space="preserve"> </v>
      </c>
      <c r="BW176" s="288"/>
      <c r="BX176" s="289" t="str">
        <f>IF(SUM(I176:T176)&lt;90," ",'eq. coef.'!$B$1128*'Amp-TB2 calc'!CH176+'eq. coef.'!$B$1129*'Amp-TB2 calc'!CL176+'eq. coef.'!$B$1130*'Amp-TB2 calc'!CM176+'eq. coef.'!$B$1131*'Amp-TB2 calc'!CO176+'eq. coef.'!$B$1132*'Amp-TB2 calc'!CP176+'eq. coef.'!$B$1133*'Amp-TB2 calc'!CQ176+'eq. coef.'!$B$1134*'Amp-TB2 calc'!CR176+'eq. coef.'!$B$1135*'Amp-TB2 calc'!CU176+'eq. coef.'!$B$1135*'Amp-TB2 calc'!CY176+'eq. coef.'!$B$1137*'Amp-TB2 calc'!CZ176)</f>
        <v xml:space="preserve"> </v>
      </c>
      <c r="BY176" s="290" t="str">
        <f t="shared" si="356"/>
        <v xml:space="preserve"> </v>
      </c>
      <c r="BZ176" s="291"/>
      <c r="CA176" s="290" t="str">
        <f t="shared" si="307"/>
        <v xml:space="preserve"> </v>
      </c>
      <c r="CB176" s="289" t="str">
        <f>IF(SUM(I176:T176)&lt;90," ",EXP('eq. coef.'!$C$396+'eq. coef.'!$C$397*'Amp-TB2 calc'!AJ176+'eq. coef.'!$C$398*'Amp-TB2 calc'!AK176+'eq. coef.'!$C$399*'Amp-TB2 calc'!AL176+'eq. coef.'!$C$400*'Amp-TB2 calc'!AN176+'eq. coef.'!$C$401*'Amp-TB2 calc'!AP176+'eq. coef.'!$C$402*'Amp-TB2 calc'!AQ176+'eq. coef.'!$C$403*'Amp-TB2 calc'!AR176+'eq. coef.'!$C$404*'Amp-TB2 calc'!AS176+'eq. coef.'!$C$405*LN('Amp-TB2 calc'!BQ176)))</f>
        <v xml:space="preserve"> </v>
      </c>
      <c r="CC176" s="283" t="str">
        <f t="shared" si="308"/>
        <v xml:space="preserve"> </v>
      </c>
      <c r="CD176" s="283"/>
      <c r="CE176" s="282" t="str">
        <f t="shared" si="309"/>
        <v xml:space="preserve"> </v>
      </c>
      <c r="CF176" s="282" t="str">
        <f t="shared" si="310"/>
        <v xml:space="preserve"> </v>
      </c>
      <c r="CG176" s="278" t="str">
        <f t="shared" si="357"/>
        <v xml:space="preserve"> </v>
      </c>
      <c r="CH176" s="278" t="str">
        <f t="shared" si="358"/>
        <v xml:space="preserve"> </v>
      </c>
      <c r="CI176" s="278" t="str">
        <f t="shared" si="311"/>
        <v xml:space="preserve"> </v>
      </c>
      <c r="CJ176" s="278" t="str">
        <f t="shared" si="312"/>
        <v xml:space="preserve"> </v>
      </c>
      <c r="CK176" s="278"/>
      <c r="CL176" s="278" t="str">
        <f t="shared" si="313"/>
        <v xml:space="preserve"> </v>
      </c>
      <c r="CM176" s="278" t="str">
        <f t="shared" si="314"/>
        <v xml:space="preserve"> </v>
      </c>
      <c r="CN176" s="278" t="str">
        <f t="shared" si="359"/>
        <v xml:space="preserve"> </v>
      </c>
      <c r="CO176" s="278" t="str">
        <f t="shared" si="315"/>
        <v xml:space="preserve"> </v>
      </c>
      <c r="CP176" s="278" t="str">
        <f t="shared" si="360"/>
        <v xml:space="preserve"> </v>
      </c>
      <c r="CQ176" s="278" t="str">
        <f t="shared" si="316"/>
        <v xml:space="preserve"> </v>
      </c>
      <c r="CR176" s="278" t="str">
        <f t="shared" si="361"/>
        <v xml:space="preserve"> </v>
      </c>
      <c r="CS176" s="278" t="str">
        <f t="shared" si="317"/>
        <v xml:space="preserve"> </v>
      </c>
      <c r="CT176" s="278"/>
      <c r="CU176" s="278" t="str">
        <f t="shared" si="362"/>
        <v xml:space="preserve"> </v>
      </c>
      <c r="CV176" s="278" t="str">
        <f t="shared" si="318"/>
        <v xml:space="preserve"> </v>
      </c>
      <c r="CW176" s="278" t="str">
        <f t="shared" si="319"/>
        <v xml:space="preserve"> </v>
      </c>
      <c r="CX176" s="278"/>
      <c r="CY176" s="278" t="str">
        <f t="shared" si="320"/>
        <v xml:space="preserve"> </v>
      </c>
      <c r="CZ176" s="278" t="str">
        <f t="shared" si="363"/>
        <v xml:space="preserve"> </v>
      </c>
      <c r="DA176" s="278" t="str">
        <f t="shared" si="321"/>
        <v xml:space="preserve"> </v>
      </c>
      <c r="DB176" s="278"/>
      <c r="DC176" s="278" t="str">
        <f t="shared" si="322"/>
        <v xml:space="preserve"> </v>
      </c>
      <c r="DD176" s="278" t="str">
        <f t="shared" si="364"/>
        <v xml:space="preserve"> </v>
      </c>
      <c r="DE176" s="278" t="str">
        <f t="shared" si="365"/>
        <v xml:space="preserve"> </v>
      </c>
      <c r="DF176" s="278" t="str">
        <f t="shared" si="323"/>
        <v xml:space="preserve"> </v>
      </c>
      <c r="DG176" s="283" t="str">
        <f t="shared" si="330"/>
        <v xml:space="preserve"> </v>
      </c>
      <c r="DH176" s="283"/>
      <c r="DI176" s="277" t="str">
        <f t="shared" si="324"/>
        <v xml:space="preserve"> </v>
      </c>
      <c r="DJ176" s="277" t="str">
        <f t="shared" si="325"/>
        <v xml:space="preserve"> </v>
      </c>
      <c r="DK176" s="277" t="str">
        <f t="shared" si="326"/>
        <v xml:space="preserve"> </v>
      </c>
      <c r="DL176" s="278" t="str">
        <f t="shared" si="327"/>
        <v xml:space="preserve"> </v>
      </c>
    </row>
    <row r="177" spans="21:116" x14ac:dyDescent="0.25">
      <c r="U177" s="276" t="str">
        <f t="shared" si="331"/>
        <v xml:space="preserve"> </v>
      </c>
      <c r="V177" s="277" t="str">
        <f>IF(SUM(I177:T177)&lt;90," ",I177/stab.data!$U$7)</f>
        <v xml:space="preserve"> </v>
      </c>
      <c r="W177" s="277" t="str">
        <f>IF(SUM(I177:T177)&lt;90," ",J177/stab.data!$U$8)</f>
        <v xml:space="preserve"> </v>
      </c>
      <c r="X177" s="277" t="str">
        <f>IF(SUM(I177:T177)&lt;90," ",K177*2/stab.data!$U$9)</f>
        <v xml:space="preserve"> </v>
      </c>
      <c r="Y177" s="277" t="str">
        <f>IF(SUM(I177:T177)&lt;90," ",L177*2/stab.data!$U$10)</f>
        <v xml:space="preserve"> </v>
      </c>
      <c r="Z177" s="277" t="str">
        <f>IF(SUM(I177:T177)&lt;90," ",M177/stab.data!$U$11)</f>
        <v xml:space="preserve"> </v>
      </c>
      <c r="AA177" s="277" t="str">
        <f>IF(SUM(I177:T177)&lt;90," ",N177/stab.data!$U$12)</f>
        <v xml:space="preserve"> </v>
      </c>
      <c r="AB177" s="277" t="str">
        <f>IF(SUM(I177:T177)&lt;90," ",O177/stab.data!$U$13)</f>
        <v xml:space="preserve"> </v>
      </c>
      <c r="AC177" s="277" t="str">
        <f>IF(SUM(I177:T177)&lt;90," ",P177/stab.data!$U$14)</f>
        <v xml:space="preserve"> </v>
      </c>
      <c r="AD177" s="277" t="str">
        <f>IF(SUM(I177:T177)&lt;90," ",Q177*2/stab.data!$U$15)</f>
        <v xml:space="preserve"> </v>
      </c>
      <c r="AE177" s="277" t="str">
        <f>IF(SUM(I177:T177)&lt;90," ",R177*2/stab.data!$U$16)</f>
        <v xml:space="preserve"> </v>
      </c>
      <c r="AF177" s="277" t="str">
        <f>IF(SUM(I177:T177)&lt;90," ",S177/stab.data!$U$17)</f>
        <v xml:space="preserve"> </v>
      </c>
      <c r="AG177" s="277" t="str">
        <f>IF(SUM(I177:T177)&lt;90," ",T177/stab.data!$U$18)</f>
        <v xml:space="preserve"> </v>
      </c>
      <c r="AH177" s="277" t="str">
        <f t="shared" si="332"/>
        <v xml:space="preserve"> </v>
      </c>
      <c r="AI177" s="277" t="str">
        <f t="shared" si="333"/>
        <v xml:space="preserve"> </v>
      </c>
      <c r="AJ177" s="278" t="str">
        <f t="shared" si="334"/>
        <v xml:space="preserve"> </v>
      </c>
      <c r="AK177" s="278" t="str">
        <f t="shared" si="335"/>
        <v xml:space="preserve"> </v>
      </c>
      <c r="AL177" s="278" t="str">
        <f t="shared" si="336"/>
        <v xml:space="preserve"> </v>
      </c>
      <c r="AM177" s="278" t="str">
        <f t="shared" si="337"/>
        <v xml:space="preserve"> </v>
      </c>
      <c r="AN177" s="278" t="str">
        <f t="shared" si="338"/>
        <v xml:space="preserve"> </v>
      </c>
      <c r="AO177" s="278" t="str">
        <f t="shared" si="339"/>
        <v xml:space="preserve"> </v>
      </c>
      <c r="AP177" s="278" t="str">
        <f t="shared" si="340"/>
        <v xml:space="preserve"> </v>
      </c>
      <c r="AQ177" s="278" t="str">
        <f t="shared" si="341"/>
        <v xml:space="preserve"> </v>
      </c>
      <c r="AR177" s="278" t="str">
        <f t="shared" si="342"/>
        <v xml:space="preserve"> </v>
      </c>
      <c r="AS177" s="278" t="str">
        <f t="shared" si="343"/>
        <v xml:space="preserve"> </v>
      </c>
      <c r="AT177" s="278" t="str">
        <f t="shared" si="344"/>
        <v xml:space="preserve"> </v>
      </c>
      <c r="AU177" s="278" t="str">
        <f t="shared" si="345"/>
        <v xml:space="preserve"> </v>
      </c>
      <c r="AV177" s="277" t="str">
        <f t="shared" si="346"/>
        <v xml:space="preserve"> </v>
      </c>
      <c r="AW177" s="277" t="str">
        <f t="shared" si="347"/>
        <v xml:space="preserve"> </v>
      </c>
      <c r="AX177" s="277" t="str">
        <f>IF(SUM(I177:T177)&lt;90," ",CO177*AH177*stab.data!$U$20/13/2)</f>
        <v xml:space="preserve"> </v>
      </c>
      <c r="AY177" s="277" t="str">
        <f>IF(SUM(I177:T177)&lt;90," ",CQ177*AH177*stab.data!$U$11/13)</f>
        <v xml:space="preserve"> </v>
      </c>
      <c r="AZ177" s="277" t="str">
        <f t="shared" si="348"/>
        <v xml:space="preserve"> </v>
      </c>
      <c r="BA177" s="279" t="str">
        <f t="shared" si="349"/>
        <v xml:space="preserve"> </v>
      </c>
      <c r="BB177" s="280" t="str">
        <f>IF(SUM(I177:T177)&lt;90," ",EXP('eq. coef.'!$C$104+'eq. coef.'!$C$105*'Amp-TB2 calc'!AJ177+'eq. coef.'!$C$106*'Amp-TB2 calc'!AK177+'eq. coef.'!$C$107*'Amp-TB2 calc'!AL177+'eq. coef.'!$C$108*'Amp-TB2 calc'!AN177+'eq. coef.'!$C$109*'Amp-TB2 calc'!AP177+'eq. coef.'!$C$110*'Amp-TB2 calc'!AQ177+'eq. coef.'!$C$111*'Amp-TB2 calc'!AR177+'eq. coef.'!$C$112*'Amp-TB2 calc'!AS177))</f>
        <v xml:space="preserve"> </v>
      </c>
      <c r="BC177" s="281" t="str">
        <f>IF(SUM(I177:T177)&lt;90," ",EXP('eq. coef.'!$C$176+'eq. coef.'!$C$177*'Amp-TB2 calc'!AJ177+'eq. coef.'!$C$178*'Amp-TB2 calc'!AK177+'eq. coef.'!$C$179*'Amp-TB2 calc'!AL177+'eq. coef.'!$C$180*'Amp-TB2 calc'!AN177+'eq. coef.'!$C$181*'Amp-TB2 calc'!AP177+'eq. coef.'!$C$182*'Amp-TB2 calc'!AQ177+'eq. coef.'!$C$183*'Amp-TB2 calc'!AR177+'eq. coef.'!$C$184*'Amp-TB2 calc'!AS177))</f>
        <v xml:space="preserve"> </v>
      </c>
      <c r="BD177" s="281" t="str">
        <f>IF(SUM(I177:T177)&lt;90," ",('eq. coef.'!$C$234+'eq. coef.'!$C$235*'Amp-TB2 calc'!AJ177+'eq. coef.'!$C$236*'Amp-TB2 calc'!AK177+'eq. coef.'!$C$237*'Amp-TB2 calc'!AL177+'eq. coef.'!$C$238*'Amp-TB2 calc'!AN177+'eq. coef.'!$C$239*'Amp-TB2 calc'!AP177+'eq. coef.'!$C$240*'Amp-TB2 calc'!AQ177+'eq. coef.'!$C$241*'Amp-TB2 calc'!AR177+'eq. coef.'!$C$242*'Amp-TB2 calc'!AS177))</f>
        <v xml:space="preserve"> </v>
      </c>
      <c r="BE177" s="281" t="str">
        <f>IF(SUM(I177:T177)&lt;90," ",('eq. coef.'!$C$270+'eq. coef.'!$C$271*'Amp-TB2 calc'!AJ177+'eq. coef.'!$C$272*'Amp-TB2 calc'!AK177+'eq. coef.'!$C$273*'Amp-TB2 calc'!AL177+'eq. coef.'!$C$274*'Amp-TB2 calc'!AN177+'eq. coef.'!$C$275*'Amp-TB2 calc'!AP177+'eq. coef.'!$C$276*'Amp-TB2 calc'!AQ177+'eq. coef.'!$C$277*'Amp-TB2 calc'!AR177+'eq. coef.'!$C$278*'Amp-TB2 calc'!AS177))</f>
        <v xml:space="preserve"> </v>
      </c>
      <c r="BF177" s="281" t="str">
        <f>IF(SUM(I177:T177)&lt;90," ",EXP('eq. coef.'!$C$328+'eq. coef.'!$C$329*'Amp-TB2 calc'!AJ177+'eq. coef.'!$C$330*'Amp-TB2 calc'!AK177+'eq. coef.'!$C$331*'Amp-TB2 calc'!AL177+'eq. coef.'!$C$332*'Amp-TB2 calc'!AN177+'eq. coef.'!$C$333*'Amp-TB2 calc'!AP177+'eq. coef.'!$C$334*'Amp-TB2 calc'!AQ177+'eq. coef.'!$C$335*'Amp-TB2 calc'!AR177+'eq. coef.'!$C$336*'Amp-TB2 calc'!AS177))</f>
        <v xml:space="preserve"> </v>
      </c>
      <c r="BG177" s="282" t="str">
        <f t="shared" si="301"/>
        <v xml:space="preserve"> </v>
      </c>
      <c r="BH177" s="385" t="str">
        <f t="shared" si="328"/>
        <v xml:space="preserve"> </v>
      </c>
      <c r="BI177" s="385" t="str">
        <f t="shared" si="329"/>
        <v xml:space="preserve"> </v>
      </c>
      <c r="BJ177" s="281" t="str">
        <f t="shared" si="302"/>
        <v xml:space="preserve"> </v>
      </c>
      <c r="BK177" s="283" t="str">
        <f t="shared" si="350"/>
        <v xml:space="preserve"> </v>
      </c>
      <c r="BL177" s="281" t="str">
        <f t="shared" si="351"/>
        <v xml:space="preserve"> </v>
      </c>
      <c r="BM177" s="284" t="str">
        <f t="shared" si="303"/>
        <v xml:space="preserve"> </v>
      </c>
      <c r="BN177" s="285" t="str">
        <f>IF(SUM(I177:T177)&lt;90," ",'eq. coef.'!$C$360+'eq. coef.'!$C$361*'Amp-TB2 calc'!AJ177+'eq. coef.'!$C$362*'Amp-TB2 calc'!AK177+'eq. coef.'!$C$363*'Amp-TB2 calc'!AL177+'eq. coef.'!$C$364*'Amp-TB2 calc'!AN177+'eq. coef.'!$C$365*'Amp-TB2 calc'!AP177+'eq. coef.'!$C$366*'Amp-TB2 calc'!AQ177+'eq. coef.'!$C$367*'Amp-TB2 calc'!AR177+'eq. coef.'!$C$368*'Amp-TB2 calc'!AS177+'eq. coef.'!$C$369*LN(BQ177))</f>
        <v xml:space="preserve"> </v>
      </c>
      <c r="BO177" s="286" t="str">
        <f t="shared" si="352"/>
        <v xml:space="preserve"> </v>
      </c>
      <c r="BP177" s="333" t="str">
        <f t="shared" si="304"/>
        <v xml:space="preserve"> </v>
      </c>
      <c r="BQ177" s="287" t="str">
        <f t="shared" si="353"/>
        <v xml:space="preserve"> </v>
      </c>
      <c r="BR177" s="281" t="str">
        <f t="shared" si="305"/>
        <v xml:space="preserve"> </v>
      </c>
      <c r="BS177" s="283"/>
      <c r="BT177" s="283">
        <f t="shared" si="354"/>
        <v>0</v>
      </c>
      <c r="BU177" s="283">
        <f t="shared" si="355"/>
        <v>0</v>
      </c>
      <c r="BV177" s="281" t="str">
        <f t="shared" si="306"/>
        <v xml:space="preserve"> </v>
      </c>
      <c r="BW177" s="288"/>
      <c r="BX177" s="289" t="str">
        <f>IF(SUM(I177:T177)&lt;90," ",'eq. coef.'!$B$1128*'Amp-TB2 calc'!CH177+'eq. coef.'!$B$1129*'Amp-TB2 calc'!CL177+'eq. coef.'!$B$1130*'Amp-TB2 calc'!CM177+'eq. coef.'!$B$1131*'Amp-TB2 calc'!CO177+'eq. coef.'!$B$1132*'Amp-TB2 calc'!CP177+'eq. coef.'!$B$1133*'Amp-TB2 calc'!CQ177+'eq. coef.'!$B$1134*'Amp-TB2 calc'!CR177+'eq. coef.'!$B$1135*'Amp-TB2 calc'!CU177+'eq. coef.'!$B$1135*'Amp-TB2 calc'!CY177+'eq. coef.'!$B$1137*'Amp-TB2 calc'!CZ177)</f>
        <v xml:space="preserve"> </v>
      </c>
      <c r="BY177" s="290" t="str">
        <f t="shared" si="356"/>
        <v xml:space="preserve"> </v>
      </c>
      <c r="BZ177" s="291"/>
      <c r="CA177" s="290" t="str">
        <f t="shared" si="307"/>
        <v xml:space="preserve"> </v>
      </c>
      <c r="CB177" s="289" t="str">
        <f>IF(SUM(I177:T177)&lt;90," ",EXP('eq. coef.'!$C$396+'eq. coef.'!$C$397*'Amp-TB2 calc'!AJ177+'eq. coef.'!$C$398*'Amp-TB2 calc'!AK177+'eq. coef.'!$C$399*'Amp-TB2 calc'!AL177+'eq. coef.'!$C$400*'Amp-TB2 calc'!AN177+'eq. coef.'!$C$401*'Amp-TB2 calc'!AP177+'eq. coef.'!$C$402*'Amp-TB2 calc'!AQ177+'eq. coef.'!$C$403*'Amp-TB2 calc'!AR177+'eq. coef.'!$C$404*'Amp-TB2 calc'!AS177+'eq. coef.'!$C$405*LN('Amp-TB2 calc'!BQ177)))</f>
        <v xml:space="preserve"> </v>
      </c>
      <c r="CC177" s="283" t="str">
        <f t="shared" si="308"/>
        <v xml:space="preserve"> </v>
      </c>
      <c r="CD177" s="283"/>
      <c r="CE177" s="282" t="str">
        <f t="shared" si="309"/>
        <v xml:space="preserve"> </v>
      </c>
      <c r="CF177" s="282" t="str">
        <f t="shared" si="310"/>
        <v xml:space="preserve"> </v>
      </c>
      <c r="CG177" s="278" t="str">
        <f t="shared" si="357"/>
        <v xml:space="preserve"> </v>
      </c>
      <c r="CH177" s="278" t="str">
        <f t="shared" si="358"/>
        <v xml:space="preserve"> </v>
      </c>
      <c r="CI177" s="278" t="str">
        <f t="shared" si="311"/>
        <v xml:space="preserve"> </v>
      </c>
      <c r="CJ177" s="278" t="str">
        <f t="shared" si="312"/>
        <v xml:space="preserve"> </v>
      </c>
      <c r="CK177" s="278"/>
      <c r="CL177" s="278" t="str">
        <f t="shared" si="313"/>
        <v xml:space="preserve"> </v>
      </c>
      <c r="CM177" s="278" t="str">
        <f t="shared" si="314"/>
        <v xml:space="preserve"> </v>
      </c>
      <c r="CN177" s="278" t="str">
        <f t="shared" si="359"/>
        <v xml:space="preserve"> </v>
      </c>
      <c r="CO177" s="278" t="str">
        <f t="shared" si="315"/>
        <v xml:space="preserve"> </v>
      </c>
      <c r="CP177" s="278" t="str">
        <f t="shared" si="360"/>
        <v xml:space="preserve"> </v>
      </c>
      <c r="CQ177" s="278" t="str">
        <f t="shared" si="316"/>
        <v xml:space="preserve"> </v>
      </c>
      <c r="CR177" s="278" t="str">
        <f t="shared" si="361"/>
        <v xml:space="preserve"> </v>
      </c>
      <c r="CS177" s="278" t="str">
        <f t="shared" si="317"/>
        <v xml:space="preserve"> </v>
      </c>
      <c r="CT177" s="278"/>
      <c r="CU177" s="278" t="str">
        <f t="shared" si="362"/>
        <v xml:space="preserve"> </v>
      </c>
      <c r="CV177" s="278" t="str">
        <f t="shared" si="318"/>
        <v xml:space="preserve"> </v>
      </c>
      <c r="CW177" s="278" t="str">
        <f t="shared" si="319"/>
        <v xml:space="preserve"> </v>
      </c>
      <c r="CX177" s="278"/>
      <c r="CY177" s="278" t="str">
        <f t="shared" si="320"/>
        <v xml:space="preserve"> </v>
      </c>
      <c r="CZ177" s="278" t="str">
        <f t="shared" si="363"/>
        <v xml:space="preserve"> </v>
      </c>
      <c r="DA177" s="278" t="str">
        <f t="shared" si="321"/>
        <v xml:space="preserve"> </v>
      </c>
      <c r="DB177" s="278"/>
      <c r="DC177" s="278" t="str">
        <f t="shared" si="322"/>
        <v xml:space="preserve"> </v>
      </c>
      <c r="DD177" s="278" t="str">
        <f t="shared" si="364"/>
        <v xml:space="preserve"> </v>
      </c>
      <c r="DE177" s="278" t="str">
        <f t="shared" si="365"/>
        <v xml:space="preserve"> </v>
      </c>
      <c r="DF177" s="278" t="str">
        <f t="shared" si="323"/>
        <v xml:space="preserve"> </v>
      </c>
      <c r="DG177" s="283" t="str">
        <f t="shared" si="330"/>
        <v xml:space="preserve"> </v>
      </c>
      <c r="DH177" s="283"/>
      <c r="DI177" s="277" t="str">
        <f t="shared" si="324"/>
        <v xml:space="preserve"> </v>
      </c>
      <c r="DJ177" s="277" t="str">
        <f t="shared" si="325"/>
        <v xml:space="preserve"> </v>
      </c>
      <c r="DK177" s="277" t="str">
        <f t="shared" si="326"/>
        <v xml:space="preserve"> </v>
      </c>
      <c r="DL177" s="278" t="str">
        <f t="shared" si="327"/>
        <v xml:space="preserve"> </v>
      </c>
    </row>
    <row r="178" spans="21:116" x14ac:dyDescent="0.25">
      <c r="U178" s="276" t="str">
        <f t="shared" si="331"/>
        <v xml:space="preserve"> </v>
      </c>
      <c r="V178" s="277" t="str">
        <f>IF(SUM(I178:T178)&lt;90," ",I178/stab.data!$U$7)</f>
        <v xml:space="preserve"> </v>
      </c>
      <c r="W178" s="277" t="str">
        <f>IF(SUM(I178:T178)&lt;90," ",J178/stab.data!$U$8)</f>
        <v xml:space="preserve"> </v>
      </c>
      <c r="X178" s="277" t="str">
        <f>IF(SUM(I178:T178)&lt;90," ",K178*2/stab.data!$U$9)</f>
        <v xml:space="preserve"> </v>
      </c>
      <c r="Y178" s="277" t="str">
        <f>IF(SUM(I178:T178)&lt;90," ",L178*2/stab.data!$U$10)</f>
        <v xml:space="preserve"> </v>
      </c>
      <c r="Z178" s="277" t="str">
        <f>IF(SUM(I178:T178)&lt;90," ",M178/stab.data!$U$11)</f>
        <v xml:space="preserve"> </v>
      </c>
      <c r="AA178" s="277" t="str">
        <f>IF(SUM(I178:T178)&lt;90," ",N178/stab.data!$U$12)</f>
        <v xml:space="preserve"> </v>
      </c>
      <c r="AB178" s="277" t="str">
        <f>IF(SUM(I178:T178)&lt;90," ",O178/stab.data!$U$13)</f>
        <v xml:space="preserve"> </v>
      </c>
      <c r="AC178" s="277" t="str">
        <f>IF(SUM(I178:T178)&lt;90," ",P178/stab.data!$U$14)</f>
        <v xml:space="preserve"> </v>
      </c>
      <c r="AD178" s="277" t="str">
        <f>IF(SUM(I178:T178)&lt;90," ",Q178*2/stab.data!$U$15)</f>
        <v xml:space="preserve"> </v>
      </c>
      <c r="AE178" s="277" t="str">
        <f>IF(SUM(I178:T178)&lt;90," ",R178*2/stab.data!$U$16)</f>
        <v xml:space="preserve"> </v>
      </c>
      <c r="AF178" s="277" t="str">
        <f>IF(SUM(I178:T178)&lt;90," ",S178/stab.data!$U$17)</f>
        <v xml:space="preserve"> </v>
      </c>
      <c r="AG178" s="277" t="str">
        <f>IF(SUM(I178:T178)&lt;90," ",T178/stab.data!$U$18)</f>
        <v xml:space="preserve"> </v>
      </c>
      <c r="AH178" s="277" t="str">
        <f t="shared" si="332"/>
        <v xml:space="preserve"> </v>
      </c>
      <c r="AI178" s="277" t="str">
        <f t="shared" si="333"/>
        <v xml:space="preserve"> </v>
      </c>
      <c r="AJ178" s="278" t="str">
        <f t="shared" si="334"/>
        <v xml:space="preserve"> </v>
      </c>
      <c r="AK178" s="278" t="str">
        <f t="shared" si="335"/>
        <v xml:space="preserve"> </v>
      </c>
      <c r="AL178" s="278" t="str">
        <f t="shared" si="336"/>
        <v xml:space="preserve"> </v>
      </c>
      <c r="AM178" s="278" t="str">
        <f t="shared" si="337"/>
        <v xml:space="preserve"> </v>
      </c>
      <c r="AN178" s="278" t="str">
        <f t="shared" si="338"/>
        <v xml:space="preserve"> </v>
      </c>
      <c r="AO178" s="278" t="str">
        <f t="shared" si="339"/>
        <v xml:space="preserve"> </v>
      </c>
      <c r="AP178" s="278" t="str">
        <f t="shared" si="340"/>
        <v xml:space="preserve"> </v>
      </c>
      <c r="AQ178" s="278" t="str">
        <f t="shared" si="341"/>
        <v xml:space="preserve"> </v>
      </c>
      <c r="AR178" s="278" t="str">
        <f t="shared" si="342"/>
        <v xml:space="preserve"> </v>
      </c>
      <c r="AS178" s="278" t="str">
        <f t="shared" si="343"/>
        <v xml:space="preserve"> </v>
      </c>
      <c r="AT178" s="278" t="str">
        <f t="shared" si="344"/>
        <v xml:space="preserve"> </v>
      </c>
      <c r="AU178" s="278" t="str">
        <f t="shared" si="345"/>
        <v xml:space="preserve"> </v>
      </c>
      <c r="AV178" s="277" t="str">
        <f t="shared" si="346"/>
        <v xml:space="preserve"> </v>
      </c>
      <c r="AW178" s="277" t="str">
        <f t="shared" si="347"/>
        <v xml:space="preserve"> </v>
      </c>
      <c r="AX178" s="277" t="str">
        <f>IF(SUM(I178:T178)&lt;90," ",CO178*AH178*stab.data!$U$20/13/2)</f>
        <v xml:space="preserve"> </v>
      </c>
      <c r="AY178" s="277" t="str">
        <f>IF(SUM(I178:T178)&lt;90," ",CQ178*AH178*stab.data!$U$11/13)</f>
        <v xml:space="preserve"> </v>
      </c>
      <c r="AZ178" s="277" t="str">
        <f t="shared" si="348"/>
        <v xml:space="preserve"> </v>
      </c>
      <c r="BA178" s="279" t="str">
        <f t="shared" si="349"/>
        <v xml:space="preserve"> </v>
      </c>
      <c r="BB178" s="280" t="str">
        <f>IF(SUM(I178:T178)&lt;90," ",EXP('eq. coef.'!$C$104+'eq. coef.'!$C$105*'Amp-TB2 calc'!AJ178+'eq. coef.'!$C$106*'Amp-TB2 calc'!AK178+'eq. coef.'!$C$107*'Amp-TB2 calc'!AL178+'eq. coef.'!$C$108*'Amp-TB2 calc'!AN178+'eq. coef.'!$C$109*'Amp-TB2 calc'!AP178+'eq. coef.'!$C$110*'Amp-TB2 calc'!AQ178+'eq. coef.'!$C$111*'Amp-TB2 calc'!AR178+'eq. coef.'!$C$112*'Amp-TB2 calc'!AS178))</f>
        <v xml:space="preserve"> </v>
      </c>
      <c r="BC178" s="281" t="str">
        <f>IF(SUM(I178:T178)&lt;90," ",EXP('eq. coef.'!$C$176+'eq. coef.'!$C$177*'Amp-TB2 calc'!AJ178+'eq. coef.'!$C$178*'Amp-TB2 calc'!AK178+'eq. coef.'!$C$179*'Amp-TB2 calc'!AL178+'eq. coef.'!$C$180*'Amp-TB2 calc'!AN178+'eq. coef.'!$C$181*'Amp-TB2 calc'!AP178+'eq. coef.'!$C$182*'Amp-TB2 calc'!AQ178+'eq. coef.'!$C$183*'Amp-TB2 calc'!AR178+'eq. coef.'!$C$184*'Amp-TB2 calc'!AS178))</f>
        <v xml:space="preserve"> </v>
      </c>
      <c r="BD178" s="281" t="str">
        <f>IF(SUM(I178:T178)&lt;90," ",('eq. coef.'!$C$234+'eq. coef.'!$C$235*'Amp-TB2 calc'!AJ178+'eq. coef.'!$C$236*'Amp-TB2 calc'!AK178+'eq. coef.'!$C$237*'Amp-TB2 calc'!AL178+'eq. coef.'!$C$238*'Amp-TB2 calc'!AN178+'eq. coef.'!$C$239*'Amp-TB2 calc'!AP178+'eq. coef.'!$C$240*'Amp-TB2 calc'!AQ178+'eq. coef.'!$C$241*'Amp-TB2 calc'!AR178+'eq. coef.'!$C$242*'Amp-TB2 calc'!AS178))</f>
        <v xml:space="preserve"> </v>
      </c>
      <c r="BE178" s="281" t="str">
        <f>IF(SUM(I178:T178)&lt;90," ",('eq. coef.'!$C$270+'eq. coef.'!$C$271*'Amp-TB2 calc'!AJ178+'eq. coef.'!$C$272*'Amp-TB2 calc'!AK178+'eq. coef.'!$C$273*'Amp-TB2 calc'!AL178+'eq. coef.'!$C$274*'Amp-TB2 calc'!AN178+'eq. coef.'!$C$275*'Amp-TB2 calc'!AP178+'eq. coef.'!$C$276*'Amp-TB2 calc'!AQ178+'eq. coef.'!$C$277*'Amp-TB2 calc'!AR178+'eq. coef.'!$C$278*'Amp-TB2 calc'!AS178))</f>
        <v xml:space="preserve"> </v>
      </c>
      <c r="BF178" s="281" t="str">
        <f>IF(SUM(I178:T178)&lt;90," ",EXP('eq. coef.'!$C$328+'eq. coef.'!$C$329*'Amp-TB2 calc'!AJ178+'eq. coef.'!$C$330*'Amp-TB2 calc'!AK178+'eq. coef.'!$C$331*'Amp-TB2 calc'!AL178+'eq. coef.'!$C$332*'Amp-TB2 calc'!AN178+'eq. coef.'!$C$333*'Amp-TB2 calc'!AP178+'eq. coef.'!$C$334*'Amp-TB2 calc'!AQ178+'eq. coef.'!$C$335*'Amp-TB2 calc'!AR178+'eq. coef.'!$C$336*'Amp-TB2 calc'!AS178))</f>
        <v xml:space="preserve"> </v>
      </c>
      <c r="BG178" s="282" t="str">
        <f t="shared" si="301"/>
        <v xml:space="preserve"> </v>
      </c>
      <c r="BH178" s="385" t="str">
        <f t="shared" si="328"/>
        <v xml:space="preserve"> </v>
      </c>
      <c r="BI178" s="385" t="str">
        <f t="shared" si="329"/>
        <v xml:space="preserve"> </v>
      </c>
      <c r="BJ178" s="281" t="str">
        <f t="shared" si="302"/>
        <v xml:space="preserve"> </v>
      </c>
      <c r="BK178" s="283" t="str">
        <f t="shared" si="350"/>
        <v xml:space="preserve"> </v>
      </c>
      <c r="BL178" s="281" t="str">
        <f t="shared" si="351"/>
        <v xml:space="preserve"> </v>
      </c>
      <c r="BM178" s="284" t="str">
        <f t="shared" si="303"/>
        <v xml:space="preserve"> </v>
      </c>
      <c r="BN178" s="285" t="str">
        <f>IF(SUM(I178:T178)&lt;90," ",'eq. coef.'!$C$360+'eq. coef.'!$C$361*'Amp-TB2 calc'!AJ178+'eq. coef.'!$C$362*'Amp-TB2 calc'!AK178+'eq. coef.'!$C$363*'Amp-TB2 calc'!AL178+'eq. coef.'!$C$364*'Amp-TB2 calc'!AN178+'eq. coef.'!$C$365*'Amp-TB2 calc'!AP178+'eq. coef.'!$C$366*'Amp-TB2 calc'!AQ178+'eq. coef.'!$C$367*'Amp-TB2 calc'!AR178+'eq. coef.'!$C$368*'Amp-TB2 calc'!AS178+'eq. coef.'!$C$369*LN(BQ178))</f>
        <v xml:space="preserve"> </v>
      </c>
      <c r="BO178" s="286" t="str">
        <f t="shared" si="352"/>
        <v xml:space="preserve"> </v>
      </c>
      <c r="BP178" s="333" t="str">
        <f t="shared" si="304"/>
        <v xml:space="preserve"> </v>
      </c>
      <c r="BQ178" s="287" t="str">
        <f t="shared" si="353"/>
        <v xml:space="preserve"> </v>
      </c>
      <c r="BR178" s="281" t="str">
        <f t="shared" si="305"/>
        <v xml:space="preserve"> </v>
      </c>
      <c r="BS178" s="283"/>
      <c r="BT178" s="283">
        <f t="shared" si="354"/>
        <v>0</v>
      </c>
      <c r="BU178" s="283">
        <f t="shared" si="355"/>
        <v>0</v>
      </c>
      <c r="BV178" s="281" t="str">
        <f t="shared" si="306"/>
        <v xml:space="preserve"> </v>
      </c>
      <c r="BW178" s="288"/>
      <c r="BX178" s="289" t="str">
        <f>IF(SUM(I178:T178)&lt;90," ",'eq. coef.'!$B$1128*'Amp-TB2 calc'!CH178+'eq. coef.'!$B$1129*'Amp-TB2 calc'!CL178+'eq. coef.'!$B$1130*'Amp-TB2 calc'!CM178+'eq. coef.'!$B$1131*'Amp-TB2 calc'!CO178+'eq. coef.'!$B$1132*'Amp-TB2 calc'!CP178+'eq. coef.'!$B$1133*'Amp-TB2 calc'!CQ178+'eq. coef.'!$B$1134*'Amp-TB2 calc'!CR178+'eq. coef.'!$B$1135*'Amp-TB2 calc'!CU178+'eq. coef.'!$B$1135*'Amp-TB2 calc'!CY178+'eq. coef.'!$B$1137*'Amp-TB2 calc'!CZ178)</f>
        <v xml:space="preserve"> </v>
      </c>
      <c r="BY178" s="290" t="str">
        <f t="shared" si="356"/>
        <v xml:space="preserve"> </v>
      </c>
      <c r="BZ178" s="291"/>
      <c r="CA178" s="290" t="str">
        <f t="shared" si="307"/>
        <v xml:space="preserve"> </v>
      </c>
      <c r="CB178" s="289" t="str">
        <f>IF(SUM(I178:T178)&lt;90," ",EXP('eq. coef.'!$C$396+'eq. coef.'!$C$397*'Amp-TB2 calc'!AJ178+'eq. coef.'!$C$398*'Amp-TB2 calc'!AK178+'eq. coef.'!$C$399*'Amp-TB2 calc'!AL178+'eq. coef.'!$C$400*'Amp-TB2 calc'!AN178+'eq. coef.'!$C$401*'Amp-TB2 calc'!AP178+'eq. coef.'!$C$402*'Amp-TB2 calc'!AQ178+'eq. coef.'!$C$403*'Amp-TB2 calc'!AR178+'eq. coef.'!$C$404*'Amp-TB2 calc'!AS178+'eq. coef.'!$C$405*LN('Amp-TB2 calc'!BQ178)))</f>
        <v xml:space="preserve"> </v>
      </c>
      <c r="CC178" s="283" t="str">
        <f t="shared" si="308"/>
        <v xml:space="preserve"> </v>
      </c>
      <c r="CD178" s="283"/>
      <c r="CE178" s="282" t="str">
        <f t="shared" si="309"/>
        <v xml:space="preserve"> </v>
      </c>
      <c r="CF178" s="282" t="str">
        <f t="shared" si="310"/>
        <v xml:space="preserve"> </v>
      </c>
      <c r="CG178" s="278" t="str">
        <f t="shared" si="357"/>
        <v xml:space="preserve"> </v>
      </c>
      <c r="CH178" s="278" t="str">
        <f t="shared" si="358"/>
        <v xml:space="preserve"> </v>
      </c>
      <c r="CI178" s="278" t="str">
        <f t="shared" si="311"/>
        <v xml:space="preserve"> </v>
      </c>
      <c r="CJ178" s="278" t="str">
        <f t="shared" si="312"/>
        <v xml:space="preserve"> </v>
      </c>
      <c r="CK178" s="278"/>
      <c r="CL178" s="278" t="str">
        <f t="shared" si="313"/>
        <v xml:space="preserve"> </v>
      </c>
      <c r="CM178" s="278" t="str">
        <f t="shared" si="314"/>
        <v xml:space="preserve"> </v>
      </c>
      <c r="CN178" s="278" t="str">
        <f t="shared" si="359"/>
        <v xml:space="preserve"> </v>
      </c>
      <c r="CO178" s="278" t="str">
        <f t="shared" si="315"/>
        <v xml:space="preserve"> </v>
      </c>
      <c r="CP178" s="278" t="str">
        <f t="shared" si="360"/>
        <v xml:space="preserve"> </v>
      </c>
      <c r="CQ178" s="278" t="str">
        <f t="shared" si="316"/>
        <v xml:space="preserve"> </v>
      </c>
      <c r="CR178" s="278" t="str">
        <f t="shared" si="361"/>
        <v xml:space="preserve"> </v>
      </c>
      <c r="CS178" s="278" t="str">
        <f t="shared" si="317"/>
        <v xml:space="preserve"> </v>
      </c>
      <c r="CT178" s="278"/>
      <c r="CU178" s="278" t="str">
        <f t="shared" si="362"/>
        <v xml:space="preserve"> </v>
      </c>
      <c r="CV178" s="278" t="str">
        <f t="shared" si="318"/>
        <v xml:space="preserve"> </v>
      </c>
      <c r="CW178" s="278" t="str">
        <f t="shared" si="319"/>
        <v xml:space="preserve"> </v>
      </c>
      <c r="CX178" s="278"/>
      <c r="CY178" s="278" t="str">
        <f t="shared" si="320"/>
        <v xml:space="preserve"> </v>
      </c>
      <c r="CZ178" s="278" t="str">
        <f t="shared" si="363"/>
        <v xml:space="preserve"> </v>
      </c>
      <c r="DA178" s="278" t="str">
        <f t="shared" si="321"/>
        <v xml:space="preserve"> </v>
      </c>
      <c r="DB178" s="278"/>
      <c r="DC178" s="278" t="str">
        <f t="shared" si="322"/>
        <v xml:space="preserve"> </v>
      </c>
      <c r="DD178" s="278" t="str">
        <f t="shared" si="364"/>
        <v xml:space="preserve"> </v>
      </c>
      <c r="DE178" s="278" t="str">
        <f t="shared" si="365"/>
        <v xml:space="preserve"> </v>
      </c>
      <c r="DF178" s="278" t="str">
        <f t="shared" si="323"/>
        <v xml:space="preserve"> </v>
      </c>
      <c r="DG178" s="283" t="str">
        <f t="shared" si="330"/>
        <v xml:space="preserve"> </v>
      </c>
      <c r="DH178" s="283"/>
      <c r="DI178" s="277" t="str">
        <f t="shared" si="324"/>
        <v xml:space="preserve"> </v>
      </c>
      <c r="DJ178" s="277" t="str">
        <f t="shared" si="325"/>
        <v xml:space="preserve"> </v>
      </c>
      <c r="DK178" s="277" t="str">
        <f t="shared" si="326"/>
        <v xml:space="preserve"> </v>
      </c>
      <c r="DL178" s="278" t="str">
        <f t="shared" si="327"/>
        <v xml:space="preserve"> </v>
      </c>
    </row>
    <row r="179" spans="21:116" x14ac:dyDescent="0.25">
      <c r="U179" s="276" t="str">
        <f t="shared" si="331"/>
        <v xml:space="preserve"> </v>
      </c>
      <c r="V179" s="277" t="str">
        <f>IF(SUM(I179:T179)&lt;90," ",I179/stab.data!$U$7)</f>
        <v xml:space="preserve"> </v>
      </c>
      <c r="W179" s="277" t="str">
        <f>IF(SUM(I179:T179)&lt;90," ",J179/stab.data!$U$8)</f>
        <v xml:space="preserve"> </v>
      </c>
      <c r="X179" s="277" t="str">
        <f>IF(SUM(I179:T179)&lt;90," ",K179*2/stab.data!$U$9)</f>
        <v xml:space="preserve"> </v>
      </c>
      <c r="Y179" s="277" t="str">
        <f>IF(SUM(I179:T179)&lt;90," ",L179*2/stab.data!$U$10)</f>
        <v xml:space="preserve"> </v>
      </c>
      <c r="Z179" s="277" t="str">
        <f>IF(SUM(I179:T179)&lt;90," ",M179/stab.data!$U$11)</f>
        <v xml:space="preserve"> </v>
      </c>
      <c r="AA179" s="277" t="str">
        <f>IF(SUM(I179:T179)&lt;90," ",N179/stab.data!$U$12)</f>
        <v xml:space="preserve"> </v>
      </c>
      <c r="AB179" s="277" t="str">
        <f>IF(SUM(I179:T179)&lt;90," ",O179/stab.data!$U$13)</f>
        <v xml:space="preserve"> </v>
      </c>
      <c r="AC179" s="277" t="str">
        <f>IF(SUM(I179:T179)&lt;90," ",P179/stab.data!$U$14)</f>
        <v xml:space="preserve"> </v>
      </c>
      <c r="AD179" s="277" t="str">
        <f>IF(SUM(I179:T179)&lt;90," ",Q179*2/stab.data!$U$15)</f>
        <v xml:space="preserve"> </v>
      </c>
      <c r="AE179" s="277" t="str">
        <f>IF(SUM(I179:T179)&lt;90," ",R179*2/stab.data!$U$16)</f>
        <v xml:space="preserve"> </v>
      </c>
      <c r="AF179" s="277" t="str">
        <f>IF(SUM(I179:T179)&lt;90," ",S179/stab.data!$U$17)</f>
        <v xml:space="preserve"> </v>
      </c>
      <c r="AG179" s="277" t="str">
        <f>IF(SUM(I179:T179)&lt;90," ",T179/stab.data!$U$18)</f>
        <v xml:space="preserve"> </v>
      </c>
      <c r="AH179" s="277" t="str">
        <f t="shared" si="332"/>
        <v xml:space="preserve"> </v>
      </c>
      <c r="AI179" s="277" t="str">
        <f t="shared" si="333"/>
        <v xml:space="preserve"> </v>
      </c>
      <c r="AJ179" s="278" t="str">
        <f t="shared" si="334"/>
        <v xml:space="preserve"> </v>
      </c>
      <c r="AK179" s="278" t="str">
        <f t="shared" si="335"/>
        <v xml:space="preserve"> </v>
      </c>
      <c r="AL179" s="278" t="str">
        <f t="shared" si="336"/>
        <v xml:space="preserve"> </v>
      </c>
      <c r="AM179" s="278" t="str">
        <f t="shared" si="337"/>
        <v xml:space="preserve"> </v>
      </c>
      <c r="AN179" s="278" t="str">
        <f t="shared" si="338"/>
        <v xml:space="preserve"> </v>
      </c>
      <c r="AO179" s="278" t="str">
        <f t="shared" si="339"/>
        <v xml:space="preserve"> </v>
      </c>
      <c r="AP179" s="278" t="str">
        <f t="shared" si="340"/>
        <v xml:space="preserve"> </v>
      </c>
      <c r="AQ179" s="278" t="str">
        <f t="shared" si="341"/>
        <v xml:space="preserve"> </v>
      </c>
      <c r="AR179" s="278" t="str">
        <f t="shared" si="342"/>
        <v xml:space="preserve"> </v>
      </c>
      <c r="AS179" s="278" t="str">
        <f t="shared" si="343"/>
        <v xml:space="preserve"> </v>
      </c>
      <c r="AT179" s="278" t="str">
        <f t="shared" si="344"/>
        <v xml:space="preserve"> </v>
      </c>
      <c r="AU179" s="278" t="str">
        <f t="shared" si="345"/>
        <v xml:space="preserve"> </v>
      </c>
      <c r="AV179" s="277" t="str">
        <f t="shared" si="346"/>
        <v xml:space="preserve"> </v>
      </c>
      <c r="AW179" s="277" t="str">
        <f t="shared" si="347"/>
        <v xml:space="preserve"> </v>
      </c>
      <c r="AX179" s="277" t="str">
        <f>IF(SUM(I179:T179)&lt;90," ",CO179*AH179*stab.data!$U$20/13/2)</f>
        <v xml:space="preserve"> </v>
      </c>
      <c r="AY179" s="277" t="str">
        <f>IF(SUM(I179:T179)&lt;90," ",CQ179*AH179*stab.data!$U$11/13)</f>
        <v xml:space="preserve"> </v>
      </c>
      <c r="AZ179" s="277" t="str">
        <f t="shared" si="348"/>
        <v xml:space="preserve"> </v>
      </c>
      <c r="BA179" s="279" t="str">
        <f t="shared" si="349"/>
        <v xml:space="preserve"> </v>
      </c>
      <c r="BB179" s="280" t="str">
        <f>IF(SUM(I179:T179)&lt;90," ",EXP('eq. coef.'!$C$104+'eq. coef.'!$C$105*'Amp-TB2 calc'!AJ179+'eq. coef.'!$C$106*'Amp-TB2 calc'!AK179+'eq. coef.'!$C$107*'Amp-TB2 calc'!AL179+'eq. coef.'!$C$108*'Amp-TB2 calc'!AN179+'eq. coef.'!$C$109*'Amp-TB2 calc'!AP179+'eq. coef.'!$C$110*'Amp-TB2 calc'!AQ179+'eq. coef.'!$C$111*'Amp-TB2 calc'!AR179+'eq. coef.'!$C$112*'Amp-TB2 calc'!AS179))</f>
        <v xml:space="preserve"> </v>
      </c>
      <c r="BC179" s="281" t="str">
        <f>IF(SUM(I179:T179)&lt;90," ",EXP('eq. coef.'!$C$176+'eq. coef.'!$C$177*'Amp-TB2 calc'!AJ179+'eq. coef.'!$C$178*'Amp-TB2 calc'!AK179+'eq. coef.'!$C$179*'Amp-TB2 calc'!AL179+'eq. coef.'!$C$180*'Amp-TB2 calc'!AN179+'eq. coef.'!$C$181*'Amp-TB2 calc'!AP179+'eq. coef.'!$C$182*'Amp-TB2 calc'!AQ179+'eq. coef.'!$C$183*'Amp-TB2 calc'!AR179+'eq. coef.'!$C$184*'Amp-TB2 calc'!AS179))</f>
        <v xml:space="preserve"> </v>
      </c>
      <c r="BD179" s="281" t="str">
        <f>IF(SUM(I179:T179)&lt;90," ",('eq. coef.'!$C$234+'eq. coef.'!$C$235*'Amp-TB2 calc'!AJ179+'eq. coef.'!$C$236*'Amp-TB2 calc'!AK179+'eq. coef.'!$C$237*'Amp-TB2 calc'!AL179+'eq. coef.'!$C$238*'Amp-TB2 calc'!AN179+'eq. coef.'!$C$239*'Amp-TB2 calc'!AP179+'eq. coef.'!$C$240*'Amp-TB2 calc'!AQ179+'eq. coef.'!$C$241*'Amp-TB2 calc'!AR179+'eq. coef.'!$C$242*'Amp-TB2 calc'!AS179))</f>
        <v xml:space="preserve"> </v>
      </c>
      <c r="BE179" s="281" t="str">
        <f>IF(SUM(I179:T179)&lt;90," ",('eq. coef.'!$C$270+'eq. coef.'!$C$271*'Amp-TB2 calc'!AJ179+'eq. coef.'!$C$272*'Amp-TB2 calc'!AK179+'eq. coef.'!$C$273*'Amp-TB2 calc'!AL179+'eq. coef.'!$C$274*'Amp-TB2 calc'!AN179+'eq. coef.'!$C$275*'Amp-TB2 calc'!AP179+'eq. coef.'!$C$276*'Amp-TB2 calc'!AQ179+'eq. coef.'!$C$277*'Amp-TB2 calc'!AR179+'eq. coef.'!$C$278*'Amp-TB2 calc'!AS179))</f>
        <v xml:space="preserve"> </v>
      </c>
      <c r="BF179" s="281" t="str">
        <f>IF(SUM(I179:T179)&lt;90," ",EXP('eq. coef.'!$C$328+'eq. coef.'!$C$329*'Amp-TB2 calc'!AJ179+'eq. coef.'!$C$330*'Amp-TB2 calc'!AK179+'eq. coef.'!$C$331*'Amp-TB2 calc'!AL179+'eq. coef.'!$C$332*'Amp-TB2 calc'!AN179+'eq. coef.'!$C$333*'Amp-TB2 calc'!AP179+'eq. coef.'!$C$334*'Amp-TB2 calc'!AQ179+'eq. coef.'!$C$335*'Amp-TB2 calc'!AR179+'eq. coef.'!$C$336*'Amp-TB2 calc'!AS179))</f>
        <v xml:space="preserve"> </v>
      </c>
      <c r="BG179" s="282" t="str">
        <f t="shared" si="301"/>
        <v xml:space="preserve"> </v>
      </c>
      <c r="BH179" s="385" t="str">
        <f t="shared" si="328"/>
        <v xml:space="preserve"> </v>
      </c>
      <c r="BI179" s="385" t="str">
        <f t="shared" si="329"/>
        <v xml:space="preserve"> </v>
      </c>
      <c r="BJ179" s="281" t="str">
        <f t="shared" si="302"/>
        <v xml:space="preserve"> </v>
      </c>
      <c r="BK179" s="283" t="str">
        <f t="shared" si="350"/>
        <v xml:space="preserve"> </v>
      </c>
      <c r="BL179" s="281" t="str">
        <f t="shared" si="351"/>
        <v xml:space="preserve"> </v>
      </c>
      <c r="BM179" s="284" t="str">
        <f t="shared" si="303"/>
        <v xml:space="preserve"> </v>
      </c>
      <c r="BN179" s="285" t="str">
        <f>IF(SUM(I179:T179)&lt;90," ",'eq. coef.'!$C$360+'eq. coef.'!$C$361*'Amp-TB2 calc'!AJ179+'eq. coef.'!$C$362*'Amp-TB2 calc'!AK179+'eq. coef.'!$C$363*'Amp-TB2 calc'!AL179+'eq. coef.'!$C$364*'Amp-TB2 calc'!AN179+'eq. coef.'!$C$365*'Amp-TB2 calc'!AP179+'eq. coef.'!$C$366*'Amp-TB2 calc'!AQ179+'eq. coef.'!$C$367*'Amp-TB2 calc'!AR179+'eq. coef.'!$C$368*'Amp-TB2 calc'!AS179+'eq. coef.'!$C$369*LN(BQ179))</f>
        <v xml:space="preserve"> </v>
      </c>
      <c r="BO179" s="286" t="str">
        <f t="shared" si="352"/>
        <v xml:space="preserve"> </v>
      </c>
      <c r="BP179" s="333" t="str">
        <f t="shared" si="304"/>
        <v xml:space="preserve"> </v>
      </c>
      <c r="BQ179" s="287" t="str">
        <f t="shared" si="353"/>
        <v xml:space="preserve"> </v>
      </c>
      <c r="BR179" s="281" t="str">
        <f t="shared" si="305"/>
        <v xml:space="preserve"> </v>
      </c>
      <c r="BS179" s="283"/>
      <c r="BT179" s="283">
        <f t="shared" si="354"/>
        <v>0</v>
      </c>
      <c r="BU179" s="283">
        <f t="shared" si="355"/>
        <v>0</v>
      </c>
      <c r="BV179" s="281" t="str">
        <f t="shared" si="306"/>
        <v xml:space="preserve"> </v>
      </c>
      <c r="BW179" s="288"/>
      <c r="BX179" s="289" t="str">
        <f>IF(SUM(I179:T179)&lt;90," ",'eq. coef.'!$B$1128*'Amp-TB2 calc'!CH179+'eq. coef.'!$B$1129*'Amp-TB2 calc'!CL179+'eq. coef.'!$B$1130*'Amp-TB2 calc'!CM179+'eq. coef.'!$B$1131*'Amp-TB2 calc'!CO179+'eq. coef.'!$B$1132*'Amp-TB2 calc'!CP179+'eq. coef.'!$B$1133*'Amp-TB2 calc'!CQ179+'eq. coef.'!$B$1134*'Amp-TB2 calc'!CR179+'eq. coef.'!$B$1135*'Amp-TB2 calc'!CU179+'eq. coef.'!$B$1135*'Amp-TB2 calc'!CY179+'eq. coef.'!$B$1137*'Amp-TB2 calc'!CZ179)</f>
        <v xml:space="preserve"> </v>
      </c>
      <c r="BY179" s="290" t="str">
        <f t="shared" si="356"/>
        <v xml:space="preserve"> </v>
      </c>
      <c r="BZ179" s="291"/>
      <c r="CA179" s="290" t="str">
        <f t="shared" si="307"/>
        <v xml:space="preserve"> </v>
      </c>
      <c r="CB179" s="289" t="str">
        <f>IF(SUM(I179:T179)&lt;90," ",EXP('eq. coef.'!$C$396+'eq. coef.'!$C$397*'Amp-TB2 calc'!AJ179+'eq. coef.'!$C$398*'Amp-TB2 calc'!AK179+'eq. coef.'!$C$399*'Amp-TB2 calc'!AL179+'eq. coef.'!$C$400*'Amp-TB2 calc'!AN179+'eq. coef.'!$C$401*'Amp-TB2 calc'!AP179+'eq. coef.'!$C$402*'Amp-TB2 calc'!AQ179+'eq. coef.'!$C$403*'Amp-TB2 calc'!AR179+'eq. coef.'!$C$404*'Amp-TB2 calc'!AS179+'eq. coef.'!$C$405*LN('Amp-TB2 calc'!BQ179)))</f>
        <v xml:space="preserve"> </v>
      </c>
      <c r="CC179" s="283" t="str">
        <f t="shared" si="308"/>
        <v xml:space="preserve"> </v>
      </c>
      <c r="CD179" s="283"/>
      <c r="CE179" s="282" t="str">
        <f t="shared" si="309"/>
        <v xml:space="preserve"> </v>
      </c>
      <c r="CF179" s="282" t="str">
        <f t="shared" si="310"/>
        <v xml:space="preserve"> </v>
      </c>
      <c r="CG179" s="278" t="str">
        <f t="shared" si="357"/>
        <v xml:space="preserve"> </v>
      </c>
      <c r="CH179" s="278" t="str">
        <f t="shared" si="358"/>
        <v xml:space="preserve"> </v>
      </c>
      <c r="CI179" s="278" t="str">
        <f t="shared" si="311"/>
        <v xml:space="preserve"> </v>
      </c>
      <c r="CJ179" s="278" t="str">
        <f t="shared" si="312"/>
        <v xml:space="preserve"> </v>
      </c>
      <c r="CK179" s="278"/>
      <c r="CL179" s="278" t="str">
        <f t="shared" si="313"/>
        <v xml:space="preserve"> </v>
      </c>
      <c r="CM179" s="278" t="str">
        <f t="shared" si="314"/>
        <v xml:space="preserve"> </v>
      </c>
      <c r="CN179" s="278" t="str">
        <f t="shared" si="359"/>
        <v xml:space="preserve"> </v>
      </c>
      <c r="CO179" s="278" t="str">
        <f t="shared" si="315"/>
        <v xml:space="preserve"> </v>
      </c>
      <c r="CP179" s="278" t="str">
        <f t="shared" si="360"/>
        <v xml:space="preserve"> </v>
      </c>
      <c r="CQ179" s="278" t="str">
        <f t="shared" si="316"/>
        <v xml:space="preserve"> </v>
      </c>
      <c r="CR179" s="278" t="str">
        <f t="shared" si="361"/>
        <v xml:space="preserve"> </v>
      </c>
      <c r="CS179" s="278" t="str">
        <f t="shared" si="317"/>
        <v xml:space="preserve"> </v>
      </c>
      <c r="CT179" s="278"/>
      <c r="CU179" s="278" t="str">
        <f t="shared" si="362"/>
        <v xml:space="preserve"> </v>
      </c>
      <c r="CV179" s="278" t="str">
        <f t="shared" si="318"/>
        <v xml:space="preserve"> </v>
      </c>
      <c r="CW179" s="278" t="str">
        <f t="shared" si="319"/>
        <v xml:space="preserve"> </v>
      </c>
      <c r="CX179" s="278"/>
      <c r="CY179" s="278" t="str">
        <f t="shared" si="320"/>
        <v xml:space="preserve"> </v>
      </c>
      <c r="CZ179" s="278" t="str">
        <f t="shared" si="363"/>
        <v xml:space="preserve"> </v>
      </c>
      <c r="DA179" s="278" t="str">
        <f t="shared" si="321"/>
        <v xml:space="preserve"> </v>
      </c>
      <c r="DB179" s="278"/>
      <c r="DC179" s="278" t="str">
        <f t="shared" si="322"/>
        <v xml:space="preserve"> </v>
      </c>
      <c r="DD179" s="278" t="str">
        <f t="shared" si="364"/>
        <v xml:space="preserve"> </v>
      </c>
      <c r="DE179" s="278" t="str">
        <f t="shared" si="365"/>
        <v xml:space="preserve"> </v>
      </c>
      <c r="DF179" s="278" t="str">
        <f t="shared" si="323"/>
        <v xml:space="preserve"> </v>
      </c>
      <c r="DG179" s="283" t="str">
        <f t="shared" si="330"/>
        <v xml:space="preserve"> </v>
      </c>
      <c r="DH179" s="283"/>
      <c r="DI179" s="277" t="str">
        <f t="shared" si="324"/>
        <v xml:space="preserve"> </v>
      </c>
      <c r="DJ179" s="277" t="str">
        <f t="shared" si="325"/>
        <v xml:space="preserve"> </v>
      </c>
      <c r="DK179" s="277" t="str">
        <f t="shared" si="326"/>
        <v xml:space="preserve"> </v>
      </c>
      <c r="DL179" s="278" t="str">
        <f t="shared" si="327"/>
        <v xml:space="preserve"> </v>
      </c>
    </row>
    <row r="180" spans="21:116" x14ac:dyDescent="0.25">
      <c r="U180" s="276" t="str">
        <f t="shared" si="331"/>
        <v xml:space="preserve"> </v>
      </c>
      <c r="V180" s="277" t="str">
        <f>IF(SUM(I180:T180)&lt;90," ",I180/stab.data!$U$7)</f>
        <v xml:space="preserve"> </v>
      </c>
      <c r="W180" s="277" t="str">
        <f>IF(SUM(I180:T180)&lt;90," ",J180/stab.data!$U$8)</f>
        <v xml:space="preserve"> </v>
      </c>
      <c r="X180" s="277" t="str">
        <f>IF(SUM(I180:T180)&lt;90," ",K180*2/stab.data!$U$9)</f>
        <v xml:space="preserve"> </v>
      </c>
      <c r="Y180" s="277" t="str">
        <f>IF(SUM(I180:T180)&lt;90," ",L180*2/stab.data!$U$10)</f>
        <v xml:space="preserve"> </v>
      </c>
      <c r="Z180" s="277" t="str">
        <f>IF(SUM(I180:T180)&lt;90," ",M180/stab.data!$U$11)</f>
        <v xml:space="preserve"> </v>
      </c>
      <c r="AA180" s="277" t="str">
        <f>IF(SUM(I180:T180)&lt;90," ",N180/stab.data!$U$12)</f>
        <v xml:space="preserve"> </v>
      </c>
      <c r="AB180" s="277" t="str">
        <f>IF(SUM(I180:T180)&lt;90," ",O180/stab.data!$U$13)</f>
        <v xml:space="preserve"> </v>
      </c>
      <c r="AC180" s="277" t="str">
        <f>IF(SUM(I180:T180)&lt;90," ",P180/stab.data!$U$14)</f>
        <v xml:space="preserve"> </v>
      </c>
      <c r="AD180" s="277" t="str">
        <f>IF(SUM(I180:T180)&lt;90," ",Q180*2/stab.data!$U$15)</f>
        <v xml:space="preserve"> </v>
      </c>
      <c r="AE180" s="277" t="str">
        <f>IF(SUM(I180:T180)&lt;90," ",R180*2/stab.data!$U$16)</f>
        <v xml:space="preserve"> </v>
      </c>
      <c r="AF180" s="277" t="str">
        <f>IF(SUM(I180:T180)&lt;90," ",S180/stab.data!$U$17)</f>
        <v xml:space="preserve"> </v>
      </c>
      <c r="AG180" s="277" t="str">
        <f>IF(SUM(I180:T180)&lt;90," ",T180/stab.data!$U$18)</f>
        <v xml:space="preserve"> </v>
      </c>
      <c r="AH180" s="277" t="str">
        <f t="shared" si="332"/>
        <v xml:space="preserve"> </v>
      </c>
      <c r="AI180" s="277" t="str">
        <f t="shared" si="333"/>
        <v xml:space="preserve"> </v>
      </c>
      <c r="AJ180" s="278" t="str">
        <f t="shared" si="334"/>
        <v xml:space="preserve"> </v>
      </c>
      <c r="AK180" s="278" t="str">
        <f t="shared" si="335"/>
        <v xml:space="preserve"> </v>
      </c>
      <c r="AL180" s="278" t="str">
        <f t="shared" si="336"/>
        <v xml:space="preserve"> </v>
      </c>
      <c r="AM180" s="278" t="str">
        <f t="shared" si="337"/>
        <v xml:space="preserve"> </v>
      </c>
      <c r="AN180" s="278" t="str">
        <f t="shared" si="338"/>
        <v xml:space="preserve"> </v>
      </c>
      <c r="AO180" s="278" t="str">
        <f t="shared" si="339"/>
        <v xml:space="preserve"> </v>
      </c>
      <c r="AP180" s="278" t="str">
        <f t="shared" si="340"/>
        <v xml:space="preserve"> </v>
      </c>
      <c r="AQ180" s="278" t="str">
        <f t="shared" si="341"/>
        <v xml:space="preserve"> </v>
      </c>
      <c r="AR180" s="278" t="str">
        <f t="shared" si="342"/>
        <v xml:space="preserve"> </v>
      </c>
      <c r="AS180" s="278" t="str">
        <f t="shared" si="343"/>
        <v xml:space="preserve"> </v>
      </c>
      <c r="AT180" s="278" t="str">
        <f t="shared" si="344"/>
        <v xml:space="preserve"> </v>
      </c>
      <c r="AU180" s="278" t="str">
        <f t="shared" si="345"/>
        <v xml:space="preserve"> </v>
      </c>
      <c r="AV180" s="277" t="str">
        <f t="shared" si="346"/>
        <v xml:space="preserve"> </v>
      </c>
      <c r="AW180" s="277" t="str">
        <f t="shared" si="347"/>
        <v xml:space="preserve"> </v>
      </c>
      <c r="AX180" s="277" t="str">
        <f>IF(SUM(I180:T180)&lt;90," ",CO180*AH180*stab.data!$U$20/13/2)</f>
        <v xml:space="preserve"> </v>
      </c>
      <c r="AY180" s="277" t="str">
        <f>IF(SUM(I180:T180)&lt;90," ",CQ180*AH180*stab.data!$U$11/13)</f>
        <v xml:space="preserve"> </v>
      </c>
      <c r="AZ180" s="277" t="str">
        <f t="shared" si="348"/>
        <v xml:space="preserve"> </v>
      </c>
      <c r="BA180" s="279" t="str">
        <f t="shared" si="349"/>
        <v xml:space="preserve"> </v>
      </c>
      <c r="BB180" s="280" t="str">
        <f>IF(SUM(I180:T180)&lt;90," ",EXP('eq. coef.'!$C$104+'eq. coef.'!$C$105*'Amp-TB2 calc'!AJ180+'eq. coef.'!$C$106*'Amp-TB2 calc'!AK180+'eq. coef.'!$C$107*'Amp-TB2 calc'!AL180+'eq. coef.'!$C$108*'Amp-TB2 calc'!AN180+'eq. coef.'!$C$109*'Amp-TB2 calc'!AP180+'eq. coef.'!$C$110*'Amp-TB2 calc'!AQ180+'eq. coef.'!$C$111*'Amp-TB2 calc'!AR180+'eq. coef.'!$C$112*'Amp-TB2 calc'!AS180))</f>
        <v xml:space="preserve"> </v>
      </c>
      <c r="BC180" s="281" t="str">
        <f>IF(SUM(I180:T180)&lt;90," ",EXP('eq. coef.'!$C$176+'eq. coef.'!$C$177*'Amp-TB2 calc'!AJ180+'eq. coef.'!$C$178*'Amp-TB2 calc'!AK180+'eq. coef.'!$C$179*'Amp-TB2 calc'!AL180+'eq. coef.'!$C$180*'Amp-TB2 calc'!AN180+'eq. coef.'!$C$181*'Amp-TB2 calc'!AP180+'eq. coef.'!$C$182*'Amp-TB2 calc'!AQ180+'eq. coef.'!$C$183*'Amp-TB2 calc'!AR180+'eq. coef.'!$C$184*'Amp-TB2 calc'!AS180))</f>
        <v xml:space="preserve"> </v>
      </c>
      <c r="BD180" s="281" t="str">
        <f>IF(SUM(I180:T180)&lt;90," ",('eq. coef.'!$C$234+'eq. coef.'!$C$235*'Amp-TB2 calc'!AJ180+'eq. coef.'!$C$236*'Amp-TB2 calc'!AK180+'eq. coef.'!$C$237*'Amp-TB2 calc'!AL180+'eq. coef.'!$C$238*'Amp-TB2 calc'!AN180+'eq. coef.'!$C$239*'Amp-TB2 calc'!AP180+'eq. coef.'!$C$240*'Amp-TB2 calc'!AQ180+'eq. coef.'!$C$241*'Amp-TB2 calc'!AR180+'eq. coef.'!$C$242*'Amp-TB2 calc'!AS180))</f>
        <v xml:space="preserve"> </v>
      </c>
      <c r="BE180" s="281" t="str">
        <f>IF(SUM(I180:T180)&lt;90," ",('eq. coef.'!$C$270+'eq. coef.'!$C$271*'Amp-TB2 calc'!AJ180+'eq. coef.'!$C$272*'Amp-TB2 calc'!AK180+'eq. coef.'!$C$273*'Amp-TB2 calc'!AL180+'eq. coef.'!$C$274*'Amp-TB2 calc'!AN180+'eq. coef.'!$C$275*'Amp-TB2 calc'!AP180+'eq. coef.'!$C$276*'Amp-TB2 calc'!AQ180+'eq. coef.'!$C$277*'Amp-TB2 calc'!AR180+'eq. coef.'!$C$278*'Amp-TB2 calc'!AS180))</f>
        <v xml:space="preserve"> </v>
      </c>
      <c r="BF180" s="281" t="str">
        <f>IF(SUM(I180:T180)&lt;90," ",EXP('eq. coef.'!$C$328+'eq. coef.'!$C$329*'Amp-TB2 calc'!AJ180+'eq. coef.'!$C$330*'Amp-TB2 calc'!AK180+'eq. coef.'!$C$331*'Amp-TB2 calc'!AL180+'eq. coef.'!$C$332*'Amp-TB2 calc'!AN180+'eq. coef.'!$C$333*'Amp-TB2 calc'!AP180+'eq. coef.'!$C$334*'Amp-TB2 calc'!AQ180+'eq. coef.'!$C$335*'Amp-TB2 calc'!AR180+'eq. coef.'!$C$336*'Amp-TB2 calc'!AS180))</f>
        <v xml:space="preserve"> </v>
      </c>
      <c r="BG180" s="282" t="str">
        <f t="shared" si="301"/>
        <v xml:space="preserve"> </v>
      </c>
      <c r="BH180" s="385" t="str">
        <f t="shared" si="328"/>
        <v xml:space="preserve"> </v>
      </c>
      <c r="BI180" s="385" t="str">
        <f t="shared" si="329"/>
        <v xml:space="preserve"> </v>
      </c>
      <c r="BJ180" s="281" t="str">
        <f t="shared" si="302"/>
        <v xml:space="preserve"> </v>
      </c>
      <c r="BK180" s="283" t="str">
        <f t="shared" si="350"/>
        <v xml:space="preserve"> </v>
      </c>
      <c r="BL180" s="281" t="str">
        <f t="shared" si="351"/>
        <v xml:space="preserve"> </v>
      </c>
      <c r="BM180" s="284" t="str">
        <f t="shared" si="303"/>
        <v xml:space="preserve"> </v>
      </c>
      <c r="BN180" s="285" t="str">
        <f>IF(SUM(I180:T180)&lt;90," ",'eq. coef.'!$C$360+'eq. coef.'!$C$361*'Amp-TB2 calc'!AJ180+'eq. coef.'!$C$362*'Amp-TB2 calc'!AK180+'eq. coef.'!$C$363*'Amp-TB2 calc'!AL180+'eq. coef.'!$C$364*'Amp-TB2 calc'!AN180+'eq. coef.'!$C$365*'Amp-TB2 calc'!AP180+'eq. coef.'!$C$366*'Amp-TB2 calc'!AQ180+'eq. coef.'!$C$367*'Amp-TB2 calc'!AR180+'eq. coef.'!$C$368*'Amp-TB2 calc'!AS180+'eq. coef.'!$C$369*LN(BQ180))</f>
        <v xml:space="preserve"> </v>
      </c>
      <c r="BO180" s="286" t="str">
        <f t="shared" si="352"/>
        <v xml:space="preserve"> </v>
      </c>
      <c r="BP180" s="333" t="str">
        <f t="shared" si="304"/>
        <v xml:space="preserve"> </v>
      </c>
      <c r="BQ180" s="287" t="str">
        <f t="shared" si="353"/>
        <v xml:space="preserve"> </v>
      </c>
      <c r="BR180" s="281" t="str">
        <f t="shared" si="305"/>
        <v xml:space="preserve"> </v>
      </c>
      <c r="BS180" s="283"/>
      <c r="BT180" s="283">
        <f t="shared" si="354"/>
        <v>0</v>
      </c>
      <c r="BU180" s="283">
        <f t="shared" si="355"/>
        <v>0</v>
      </c>
      <c r="BV180" s="281" t="str">
        <f t="shared" si="306"/>
        <v xml:space="preserve"> </v>
      </c>
      <c r="BW180" s="288"/>
      <c r="BX180" s="289" t="str">
        <f>IF(SUM(I180:T180)&lt;90," ",'eq. coef.'!$B$1128*'Amp-TB2 calc'!CH180+'eq. coef.'!$B$1129*'Amp-TB2 calc'!CL180+'eq. coef.'!$B$1130*'Amp-TB2 calc'!CM180+'eq. coef.'!$B$1131*'Amp-TB2 calc'!CO180+'eq. coef.'!$B$1132*'Amp-TB2 calc'!CP180+'eq. coef.'!$B$1133*'Amp-TB2 calc'!CQ180+'eq. coef.'!$B$1134*'Amp-TB2 calc'!CR180+'eq. coef.'!$B$1135*'Amp-TB2 calc'!CU180+'eq. coef.'!$B$1135*'Amp-TB2 calc'!CY180+'eq. coef.'!$B$1137*'Amp-TB2 calc'!CZ180)</f>
        <v xml:space="preserve"> </v>
      </c>
      <c r="BY180" s="290" t="str">
        <f t="shared" si="356"/>
        <v xml:space="preserve"> </v>
      </c>
      <c r="BZ180" s="291"/>
      <c r="CA180" s="290" t="str">
        <f t="shared" si="307"/>
        <v xml:space="preserve"> </v>
      </c>
      <c r="CB180" s="289" t="str">
        <f>IF(SUM(I180:T180)&lt;90," ",EXP('eq. coef.'!$C$396+'eq. coef.'!$C$397*'Amp-TB2 calc'!AJ180+'eq. coef.'!$C$398*'Amp-TB2 calc'!AK180+'eq. coef.'!$C$399*'Amp-TB2 calc'!AL180+'eq. coef.'!$C$400*'Amp-TB2 calc'!AN180+'eq. coef.'!$C$401*'Amp-TB2 calc'!AP180+'eq. coef.'!$C$402*'Amp-TB2 calc'!AQ180+'eq. coef.'!$C$403*'Amp-TB2 calc'!AR180+'eq. coef.'!$C$404*'Amp-TB2 calc'!AS180+'eq. coef.'!$C$405*LN('Amp-TB2 calc'!BQ180)))</f>
        <v xml:space="preserve"> </v>
      </c>
      <c r="CC180" s="283" t="str">
        <f t="shared" si="308"/>
        <v xml:space="preserve"> </v>
      </c>
      <c r="CD180" s="283"/>
      <c r="CE180" s="282" t="str">
        <f t="shared" si="309"/>
        <v xml:space="preserve"> </v>
      </c>
      <c r="CF180" s="282" t="str">
        <f t="shared" si="310"/>
        <v xml:space="preserve"> </v>
      </c>
      <c r="CG180" s="278" t="str">
        <f t="shared" si="357"/>
        <v xml:space="preserve"> </v>
      </c>
      <c r="CH180" s="278" t="str">
        <f t="shared" si="358"/>
        <v xml:space="preserve"> </v>
      </c>
      <c r="CI180" s="278" t="str">
        <f t="shared" si="311"/>
        <v xml:space="preserve"> </v>
      </c>
      <c r="CJ180" s="278" t="str">
        <f t="shared" si="312"/>
        <v xml:space="preserve"> </v>
      </c>
      <c r="CK180" s="278"/>
      <c r="CL180" s="278" t="str">
        <f t="shared" si="313"/>
        <v xml:space="preserve"> </v>
      </c>
      <c r="CM180" s="278" t="str">
        <f t="shared" si="314"/>
        <v xml:space="preserve"> </v>
      </c>
      <c r="CN180" s="278" t="str">
        <f t="shared" si="359"/>
        <v xml:space="preserve"> </v>
      </c>
      <c r="CO180" s="278" t="str">
        <f t="shared" si="315"/>
        <v xml:space="preserve"> </v>
      </c>
      <c r="CP180" s="278" t="str">
        <f t="shared" si="360"/>
        <v xml:space="preserve"> </v>
      </c>
      <c r="CQ180" s="278" t="str">
        <f t="shared" si="316"/>
        <v xml:space="preserve"> </v>
      </c>
      <c r="CR180" s="278" t="str">
        <f t="shared" si="361"/>
        <v xml:space="preserve"> </v>
      </c>
      <c r="CS180" s="278" t="str">
        <f t="shared" si="317"/>
        <v xml:space="preserve"> </v>
      </c>
      <c r="CT180" s="278"/>
      <c r="CU180" s="278" t="str">
        <f t="shared" si="362"/>
        <v xml:space="preserve"> </v>
      </c>
      <c r="CV180" s="278" t="str">
        <f t="shared" si="318"/>
        <v xml:space="preserve"> </v>
      </c>
      <c r="CW180" s="278" t="str">
        <f t="shared" si="319"/>
        <v xml:space="preserve"> </v>
      </c>
      <c r="CX180" s="278"/>
      <c r="CY180" s="278" t="str">
        <f t="shared" si="320"/>
        <v xml:space="preserve"> </v>
      </c>
      <c r="CZ180" s="278" t="str">
        <f t="shared" si="363"/>
        <v xml:space="preserve"> </v>
      </c>
      <c r="DA180" s="278" t="str">
        <f t="shared" si="321"/>
        <v xml:space="preserve"> </v>
      </c>
      <c r="DB180" s="278"/>
      <c r="DC180" s="278" t="str">
        <f t="shared" si="322"/>
        <v xml:space="preserve"> </v>
      </c>
      <c r="DD180" s="278" t="str">
        <f t="shared" si="364"/>
        <v xml:space="preserve"> </v>
      </c>
      <c r="DE180" s="278" t="str">
        <f t="shared" si="365"/>
        <v xml:space="preserve"> </v>
      </c>
      <c r="DF180" s="278" t="str">
        <f t="shared" si="323"/>
        <v xml:space="preserve"> </v>
      </c>
      <c r="DG180" s="283" t="str">
        <f t="shared" si="330"/>
        <v xml:space="preserve"> </v>
      </c>
      <c r="DH180" s="283"/>
      <c r="DI180" s="277" t="str">
        <f t="shared" si="324"/>
        <v xml:space="preserve"> </v>
      </c>
      <c r="DJ180" s="277" t="str">
        <f t="shared" si="325"/>
        <v xml:space="preserve"> </v>
      </c>
      <c r="DK180" s="277" t="str">
        <f t="shared" si="326"/>
        <v xml:space="preserve"> </v>
      </c>
      <c r="DL180" s="278" t="str">
        <f t="shared" si="327"/>
        <v xml:space="preserve"> </v>
      </c>
    </row>
    <row r="181" spans="21:116" x14ac:dyDescent="0.25">
      <c r="U181" s="276" t="str">
        <f t="shared" si="331"/>
        <v xml:space="preserve"> </v>
      </c>
      <c r="V181" s="277" t="str">
        <f>IF(SUM(I181:T181)&lt;90," ",I181/stab.data!$U$7)</f>
        <v xml:space="preserve"> </v>
      </c>
      <c r="W181" s="277" t="str">
        <f>IF(SUM(I181:T181)&lt;90," ",J181/stab.data!$U$8)</f>
        <v xml:space="preserve"> </v>
      </c>
      <c r="X181" s="277" t="str">
        <f>IF(SUM(I181:T181)&lt;90," ",K181*2/stab.data!$U$9)</f>
        <v xml:space="preserve"> </v>
      </c>
      <c r="Y181" s="277" t="str">
        <f>IF(SUM(I181:T181)&lt;90," ",L181*2/stab.data!$U$10)</f>
        <v xml:space="preserve"> </v>
      </c>
      <c r="Z181" s="277" t="str">
        <f>IF(SUM(I181:T181)&lt;90," ",M181/stab.data!$U$11)</f>
        <v xml:space="preserve"> </v>
      </c>
      <c r="AA181" s="277" t="str">
        <f>IF(SUM(I181:T181)&lt;90," ",N181/stab.data!$U$12)</f>
        <v xml:space="preserve"> </v>
      </c>
      <c r="AB181" s="277" t="str">
        <f>IF(SUM(I181:T181)&lt;90," ",O181/stab.data!$U$13)</f>
        <v xml:space="preserve"> </v>
      </c>
      <c r="AC181" s="277" t="str">
        <f>IF(SUM(I181:T181)&lt;90," ",P181/stab.data!$U$14)</f>
        <v xml:space="preserve"> </v>
      </c>
      <c r="AD181" s="277" t="str">
        <f>IF(SUM(I181:T181)&lt;90," ",Q181*2/stab.data!$U$15)</f>
        <v xml:space="preserve"> </v>
      </c>
      <c r="AE181" s="277" t="str">
        <f>IF(SUM(I181:T181)&lt;90," ",R181*2/stab.data!$U$16)</f>
        <v xml:space="preserve"> </v>
      </c>
      <c r="AF181" s="277" t="str">
        <f>IF(SUM(I181:T181)&lt;90," ",S181/stab.data!$U$17)</f>
        <v xml:space="preserve"> </v>
      </c>
      <c r="AG181" s="277" t="str">
        <f>IF(SUM(I181:T181)&lt;90," ",T181/stab.data!$U$18)</f>
        <v xml:space="preserve"> </v>
      </c>
      <c r="AH181" s="277" t="str">
        <f t="shared" si="332"/>
        <v xml:space="preserve"> </v>
      </c>
      <c r="AI181" s="277" t="str">
        <f t="shared" si="333"/>
        <v xml:space="preserve"> </v>
      </c>
      <c r="AJ181" s="278" t="str">
        <f t="shared" si="334"/>
        <v xml:space="preserve"> </v>
      </c>
      <c r="AK181" s="278" t="str">
        <f t="shared" si="335"/>
        <v xml:space="preserve"> </v>
      </c>
      <c r="AL181" s="278" t="str">
        <f t="shared" si="336"/>
        <v xml:space="preserve"> </v>
      </c>
      <c r="AM181" s="278" t="str">
        <f t="shared" si="337"/>
        <v xml:space="preserve"> </v>
      </c>
      <c r="AN181" s="278" t="str">
        <f t="shared" si="338"/>
        <v xml:space="preserve"> </v>
      </c>
      <c r="AO181" s="278" t="str">
        <f t="shared" si="339"/>
        <v xml:space="preserve"> </v>
      </c>
      <c r="AP181" s="278" t="str">
        <f t="shared" si="340"/>
        <v xml:space="preserve"> </v>
      </c>
      <c r="AQ181" s="278" t="str">
        <f t="shared" si="341"/>
        <v xml:space="preserve"> </v>
      </c>
      <c r="AR181" s="278" t="str">
        <f t="shared" si="342"/>
        <v xml:space="preserve"> </v>
      </c>
      <c r="AS181" s="278" t="str">
        <f t="shared" si="343"/>
        <v xml:space="preserve"> </v>
      </c>
      <c r="AT181" s="278" t="str">
        <f t="shared" si="344"/>
        <v xml:space="preserve"> </v>
      </c>
      <c r="AU181" s="278" t="str">
        <f t="shared" si="345"/>
        <v xml:space="preserve"> </v>
      </c>
      <c r="AV181" s="277" t="str">
        <f t="shared" si="346"/>
        <v xml:space="preserve"> </v>
      </c>
      <c r="AW181" s="277" t="str">
        <f t="shared" si="347"/>
        <v xml:space="preserve"> </v>
      </c>
      <c r="AX181" s="277" t="str">
        <f>IF(SUM(I181:T181)&lt;90," ",CO181*AH181*stab.data!$U$20/13/2)</f>
        <v xml:space="preserve"> </v>
      </c>
      <c r="AY181" s="277" t="str">
        <f>IF(SUM(I181:T181)&lt;90," ",CQ181*AH181*stab.data!$U$11/13)</f>
        <v xml:space="preserve"> </v>
      </c>
      <c r="AZ181" s="277" t="str">
        <f t="shared" si="348"/>
        <v xml:space="preserve"> </v>
      </c>
      <c r="BA181" s="279" t="str">
        <f t="shared" si="349"/>
        <v xml:space="preserve"> </v>
      </c>
      <c r="BB181" s="280" t="str">
        <f>IF(SUM(I181:T181)&lt;90," ",EXP('eq. coef.'!$C$104+'eq. coef.'!$C$105*'Amp-TB2 calc'!AJ181+'eq. coef.'!$C$106*'Amp-TB2 calc'!AK181+'eq. coef.'!$C$107*'Amp-TB2 calc'!AL181+'eq. coef.'!$C$108*'Amp-TB2 calc'!AN181+'eq. coef.'!$C$109*'Amp-TB2 calc'!AP181+'eq. coef.'!$C$110*'Amp-TB2 calc'!AQ181+'eq. coef.'!$C$111*'Amp-TB2 calc'!AR181+'eq. coef.'!$C$112*'Amp-TB2 calc'!AS181))</f>
        <v xml:space="preserve"> </v>
      </c>
      <c r="BC181" s="281" t="str">
        <f>IF(SUM(I181:T181)&lt;90," ",EXP('eq. coef.'!$C$176+'eq. coef.'!$C$177*'Amp-TB2 calc'!AJ181+'eq. coef.'!$C$178*'Amp-TB2 calc'!AK181+'eq. coef.'!$C$179*'Amp-TB2 calc'!AL181+'eq. coef.'!$C$180*'Amp-TB2 calc'!AN181+'eq. coef.'!$C$181*'Amp-TB2 calc'!AP181+'eq. coef.'!$C$182*'Amp-TB2 calc'!AQ181+'eq. coef.'!$C$183*'Amp-TB2 calc'!AR181+'eq. coef.'!$C$184*'Amp-TB2 calc'!AS181))</f>
        <v xml:space="preserve"> </v>
      </c>
      <c r="BD181" s="281" t="str">
        <f>IF(SUM(I181:T181)&lt;90," ",('eq. coef.'!$C$234+'eq. coef.'!$C$235*'Amp-TB2 calc'!AJ181+'eq. coef.'!$C$236*'Amp-TB2 calc'!AK181+'eq. coef.'!$C$237*'Amp-TB2 calc'!AL181+'eq. coef.'!$C$238*'Amp-TB2 calc'!AN181+'eq. coef.'!$C$239*'Amp-TB2 calc'!AP181+'eq. coef.'!$C$240*'Amp-TB2 calc'!AQ181+'eq. coef.'!$C$241*'Amp-TB2 calc'!AR181+'eq. coef.'!$C$242*'Amp-TB2 calc'!AS181))</f>
        <v xml:space="preserve"> </v>
      </c>
      <c r="BE181" s="281" t="str">
        <f>IF(SUM(I181:T181)&lt;90," ",('eq. coef.'!$C$270+'eq. coef.'!$C$271*'Amp-TB2 calc'!AJ181+'eq. coef.'!$C$272*'Amp-TB2 calc'!AK181+'eq. coef.'!$C$273*'Amp-TB2 calc'!AL181+'eq. coef.'!$C$274*'Amp-TB2 calc'!AN181+'eq. coef.'!$C$275*'Amp-TB2 calc'!AP181+'eq. coef.'!$C$276*'Amp-TB2 calc'!AQ181+'eq. coef.'!$C$277*'Amp-TB2 calc'!AR181+'eq. coef.'!$C$278*'Amp-TB2 calc'!AS181))</f>
        <v xml:space="preserve"> </v>
      </c>
      <c r="BF181" s="281" t="str">
        <f>IF(SUM(I181:T181)&lt;90," ",EXP('eq. coef.'!$C$328+'eq. coef.'!$C$329*'Amp-TB2 calc'!AJ181+'eq. coef.'!$C$330*'Amp-TB2 calc'!AK181+'eq. coef.'!$C$331*'Amp-TB2 calc'!AL181+'eq. coef.'!$C$332*'Amp-TB2 calc'!AN181+'eq. coef.'!$C$333*'Amp-TB2 calc'!AP181+'eq. coef.'!$C$334*'Amp-TB2 calc'!AQ181+'eq. coef.'!$C$335*'Amp-TB2 calc'!AR181+'eq. coef.'!$C$336*'Amp-TB2 calc'!AS181))</f>
        <v xml:space="preserve"> </v>
      </c>
      <c r="BG181" s="282" t="str">
        <f t="shared" si="301"/>
        <v xml:space="preserve"> </v>
      </c>
      <c r="BH181" s="385" t="str">
        <f t="shared" si="328"/>
        <v xml:space="preserve"> </v>
      </c>
      <c r="BI181" s="385" t="str">
        <f t="shared" si="329"/>
        <v xml:space="preserve"> </v>
      </c>
      <c r="BJ181" s="281" t="str">
        <f t="shared" si="302"/>
        <v xml:space="preserve"> </v>
      </c>
      <c r="BK181" s="283" t="str">
        <f t="shared" si="350"/>
        <v xml:space="preserve"> </v>
      </c>
      <c r="BL181" s="281" t="str">
        <f t="shared" si="351"/>
        <v xml:space="preserve"> </v>
      </c>
      <c r="BM181" s="284" t="str">
        <f t="shared" si="303"/>
        <v xml:space="preserve"> </v>
      </c>
      <c r="BN181" s="285" t="str">
        <f>IF(SUM(I181:T181)&lt;90," ",'eq. coef.'!$C$360+'eq. coef.'!$C$361*'Amp-TB2 calc'!AJ181+'eq. coef.'!$C$362*'Amp-TB2 calc'!AK181+'eq. coef.'!$C$363*'Amp-TB2 calc'!AL181+'eq. coef.'!$C$364*'Amp-TB2 calc'!AN181+'eq. coef.'!$C$365*'Amp-TB2 calc'!AP181+'eq. coef.'!$C$366*'Amp-TB2 calc'!AQ181+'eq. coef.'!$C$367*'Amp-TB2 calc'!AR181+'eq. coef.'!$C$368*'Amp-TB2 calc'!AS181+'eq. coef.'!$C$369*LN(BQ181))</f>
        <v xml:space="preserve"> </v>
      </c>
      <c r="BO181" s="286" t="str">
        <f t="shared" si="352"/>
        <v xml:space="preserve"> </v>
      </c>
      <c r="BP181" s="333" t="str">
        <f t="shared" si="304"/>
        <v xml:space="preserve"> </v>
      </c>
      <c r="BQ181" s="287" t="str">
        <f t="shared" si="353"/>
        <v xml:space="preserve"> </v>
      </c>
      <c r="BR181" s="281" t="str">
        <f t="shared" si="305"/>
        <v xml:space="preserve"> </v>
      </c>
      <c r="BS181" s="283"/>
      <c r="BT181" s="283">
        <f t="shared" si="354"/>
        <v>0</v>
      </c>
      <c r="BU181" s="283">
        <f t="shared" si="355"/>
        <v>0</v>
      </c>
      <c r="BV181" s="281" t="str">
        <f t="shared" si="306"/>
        <v xml:space="preserve"> </v>
      </c>
      <c r="BW181" s="288"/>
      <c r="BX181" s="289" t="str">
        <f>IF(SUM(I181:T181)&lt;90," ",'eq. coef.'!$B$1128*'Amp-TB2 calc'!CH181+'eq. coef.'!$B$1129*'Amp-TB2 calc'!CL181+'eq. coef.'!$B$1130*'Amp-TB2 calc'!CM181+'eq. coef.'!$B$1131*'Amp-TB2 calc'!CO181+'eq. coef.'!$B$1132*'Amp-TB2 calc'!CP181+'eq. coef.'!$B$1133*'Amp-TB2 calc'!CQ181+'eq. coef.'!$B$1134*'Amp-TB2 calc'!CR181+'eq. coef.'!$B$1135*'Amp-TB2 calc'!CU181+'eq. coef.'!$B$1135*'Amp-TB2 calc'!CY181+'eq. coef.'!$B$1137*'Amp-TB2 calc'!CZ181)</f>
        <v xml:space="preserve"> </v>
      </c>
      <c r="BY181" s="290" t="str">
        <f t="shared" si="356"/>
        <v xml:space="preserve"> </v>
      </c>
      <c r="BZ181" s="291"/>
      <c r="CA181" s="290" t="str">
        <f t="shared" si="307"/>
        <v xml:space="preserve"> </v>
      </c>
      <c r="CB181" s="289" t="str">
        <f>IF(SUM(I181:T181)&lt;90," ",EXP('eq. coef.'!$C$396+'eq. coef.'!$C$397*'Amp-TB2 calc'!AJ181+'eq. coef.'!$C$398*'Amp-TB2 calc'!AK181+'eq. coef.'!$C$399*'Amp-TB2 calc'!AL181+'eq. coef.'!$C$400*'Amp-TB2 calc'!AN181+'eq. coef.'!$C$401*'Amp-TB2 calc'!AP181+'eq. coef.'!$C$402*'Amp-TB2 calc'!AQ181+'eq. coef.'!$C$403*'Amp-TB2 calc'!AR181+'eq. coef.'!$C$404*'Amp-TB2 calc'!AS181+'eq. coef.'!$C$405*LN('Amp-TB2 calc'!BQ181)))</f>
        <v xml:space="preserve"> </v>
      </c>
      <c r="CC181" s="283" t="str">
        <f t="shared" si="308"/>
        <v xml:space="preserve"> </v>
      </c>
      <c r="CD181" s="283"/>
      <c r="CE181" s="282" t="str">
        <f t="shared" si="309"/>
        <v xml:space="preserve"> </v>
      </c>
      <c r="CF181" s="282" t="str">
        <f t="shared" si="310"/>
        <v xml:space="preserve"> </v>
      </c>
      <c r="CG181" s="278" t="str">
        <f t="shared" si="357"/>
        <v xml:space="preserve"> </v>
      </c>
      <c r="CH181" s="278" t="str">
        <f t="shared" si="358"/>
        <v xml:space="preserve"> </v>
      </c>
      <c r="CI181" s="278" t="str">
        <f t="shared" si="311"/>
        <v xml:space="preserve"> </v>
      </c>
      <c r="CJ181" s="278" t="str">
        <f t="shared" si="312"/>
        <v xml:space="preserve"> </v>
      </c>
      <c r="CK181" s="278"/>
      <c r="CL181" s="278" t="str">
        <f t="shared" si="313"/>
        <v xml:space="preserve"> </v>
      </c>
      <c r="CM181" s="278" t="str">
        <f t="shared" si="314"/>
        <v xml:space="preserve"> </v>
      </c>
      <c r="CN181" s="278" t="str">
        <f t="shared" si="359"/>
        <v xml:space="preserve"> </v>
      </c>
      <c r="CO181" s="278" t="str">
        <f t="shared" si="315"/>
        <v xml:space="preserve"> </v>
      </c>
      <c r="CP181" s="278" t="str">
        <f t="shared" si="360"/>
        <v xml:space="preserve"> </v>
      </c>
      <c r="CQ181" s="278" t="str">
        <f t="shared" si="316"/>
        <v xml:space="preserve"> </v>
      </c>
      <c r="CR181" s="278" t="str">
        <f t="shared" si="361"/>
        <v xml:space="preserve"> </v>
      </c>
      <c r="CS181" s="278" t="str">
        <f t="shared" si="317"/>
        <v xml:space="preserve"> </v>
      </c>
      <c r="CT181" s="278"/>
      <c r="CU181" s="278" t="str">
        <f t="shared" si="362"/>
        <v xml:space="preserve"> </v>
      </c>
      <c r="CV181" s="278" t="str">
        <f t="shared" si="318"/>
        <v xml:space="preserve"> </v>
      </c>
      <c r="CW181" s="278" t="str">
        <f t="shared" si="319"/>
        <v xml:space="preserve"> </v>
      </c>
      <c r="CX181" s="278"/>
      <c r="CY181" s="278" t="str">
        <f t="shared" si="320"/>
        <v xml:space="preserve"> </v>
      </c>
      <c r="CZ181" s="278" t="str">
        <f t="shared" si="363"/>
        <v xml:space="preserve"> </v>
      </c>
      <c r="DA181" s="278" t="str">
        <f t="shared" si="321"/>
        <v xml:space="preserve"> </v>
      </c>
      <c r="DB181" s="278"/>
      <c r="DC181" s="278" t="str">
        <f t="shared" si="322"/>
        <v xml:space="preserve"> </v>
      </c>
      <c r="DD181" s="278" t="str">
        <f t="shared" si="364"/>
        <v xml:space="preserve"> </v>
      </c>
      <c r="DE181" s="278" t="str">
        <f t="shared" si="365"/>
        <v xml:space="preserve"> </v>
      </c>
      <c r="DF181" s="278" t="str">
        <f t="shared" si="323"/>
        <v xml:space="preserve"> </v>
      </c>
      <c r="DG181" s="283" t="str">
        <f t="shared" si="330"/>
        <v xml:space="preserve"> </v>
      </c>
      <c r="DH181" s="283"/>
      <c r="DI181" s="277" t="str">
        <f t="shared" si="324"/>
        <v xml:space="preserve"> </v>
      </c>
      <c r="DJ181" s="277" t="str">
        <f t="shared" si="325"/>
        <v xml:space="preserve"> </v>
      </c>
      <c r="DK181" s="277" t="str">
        <f t="shared" si="326"/>
        <v xml:space="preserve"> </v>
      </c>
      <c r="DL181" s="278" t="str">
        <f t="shared" si="327"/>
        <v xml:space="preserve"> </v>
      </c>
    </row>
    <row r="182" spans="21:116" x14ac:dyDescent="0.25">
      <c r="U182" s="276" t="str">
        <f t="shared" si="331"/>
        <v xml:space="preserve"> </v>
      </c>
      <c r="V182" s="277" t="str">
        <f>IF(SUM(I182:T182)&lt;90," ",I182/stab.data!$U$7)</f>
        <v xml:space="preserve"> </v>
      </c>
      <c r="W182" s="277" t="str">
        <f>IF(SUM(I182:T182)&lt;90," ",J182/stab.data!$U$8)</f>
        <v xml:space="preserve"> </v>
      </c>
      <c r="X182" s="277" t="str">
        <f>IF(SUM(I182:T182)&lt;90," ",K182*2/stab.data!$U$9)</f>
        <v xml:space="preserve"> </v>
      </c>
      <c r="Y182" s="277" t="str">
        <f>IF(SUM(I182:T182)&lt;90," ",L182*2/stab.data!$U$10)</f>
        <v xml:space="preserve"> </v>
      </c>
      <c r="Z182" s="277" t="str">
        <f>IF(SUM(I182:T182)&lt;90," ",M182/stab.data!$U$11)</f>
        <v xml:space="preserve"> </v>
      </c>
      <c r="AA182" s="277" t="str">
        <f>IF(SUM(I182:T182)&lt;90," ",N182/stab.data!$U$12)</f>
        <v xml:space="preserve"> </v>
      </c>
      <c r="AB182" s="277" t="str">
        <f>IF(SUM(I182:T182)&lt;90," ",O182/stab.data!$U$13)</f>
        <v xml:space="preserve"> </v>
      </c>
      <c r="AC182" s="277" t="str">
        <f>IF(SUM(I182:T182)&lt;90," ",P182/stab.data!$U$14)</f>
        <v xml:space="preserve"> </v>
      </c>
      <c r="AD182" s="277" t="str">
        <f>IF(SUM(I182:T182)&lt;90," ",Q182*2/stab.data!$U$15)</f>
        <v xml:space="preserve"> </v>
      </c>
      <c r="AE182" s="277" t="str">
        <f>IF(SUM(I182:T182)&lt;90," ",R182*2/stab.data!$U$16)</f>
        <v xml:space="preserve"> </v>
      </c>
      <c r="AF182" s="277" t="str">
        <f>IF(SUM(I182:T182)&lt;90," ",S182/stab.data!$U$17)</f>
        <v xml:space="preserve"> </v>
      </c>
      <c r="AG182" s="277" t="str">
        <f>IF(SUM(I182:T182)&lt;90," ",T182/stab.data!$U$18)</f>
        <v xml:space="preserve"> </v>
      </c>
      <c r="AH182" s="277" t="str">
        <f t="shared" si="332"/>
        <v xml:space="preserve"> </v>
      </c>
      <c r="AI182" s="277" t="str">
        <f t="shared" si="333"/>
        <v xml:space="preserve"> </v>
      </c>
      <c r="AJ182" s="278" t="str">
        <f t="shared" si="334"/>
        <v xml:space="preserve"> </v>
      </c>
      <c r="AK182" s="278" t="str">
        <f t="shared" si="335"/>
        <v xml:space="preserve"> </v>
      </c>
      <c r="AL182" s="278" t="str">
        <f t="shared" si="336"/>
        <v xml:space="preserve"> </v>
      </c>
      <c r="AM182" s="278" t="str">
        <f t="shared" si="337"/>
        <v xml:space="preserve"> </v>
      </c>
      <c r="AN182" s="278" t="str">
        <f t="shared" si="338"/>
        <v xml:space="preserve"> </v>
      </c>
      <c r="AO182" s="278" t="str">
        <f t="shared" si="339"/>
        <v xml:space="preserve"> </v>
      </c>
      <c r="AP182" s="278" t="str">
        <f t="shared" si="340"/>
        <v xml:space="preserve"> </v>
      </c>
      <c r="AQ182" s="278" t="str">
        <f t="shared" si="341"/>
        <v xml:space="preserve"> </v>
      </c>
      <c r="AR182" s="278" t="str">
        <f t="shared" si="342"/>
        <v xml:space="preserve"> </v>
      </c>
      <c r="AS182" s="278" t="str">
        <f t="shared" si="343"/>
        <v xml:space="preserve"> </v>
      </c>
      <c r="AT182" s="278" t="str">
        <f t="shared" si="344"/>
        <v xml:space="preserve"> </v>
      </c>
      <c r="AU182" s="278" t="str">
        <f t="shared" si="345"/>
        <v xml:space="preserve"> </v>
      </c>
      <c r="AV182" s="277" t="str">
        <f t="shared" si="346"/>
        <v xml:space="preserve"> </v>
      </c>
      <c r="AW182" s="277" t="str">
        <f t="shared" si="347"/>
        <v xml:space="preserve"> </v>
      </c>
      <c r="AX182" s="277" t="str">
        <f>IF(SUM(I182:T182)&lt;90," ",CO182*AH182*stab.data!$U$20/13/2)</f>
        <v xml:space="preserve"> </v>
      </c>
      <c r="AY182" s="277" t="str">
        <f>IF(SUM(I182:T182)&lt;90," ",CQ182*AH182*stab.data!$U$11/13)</f>
        <v xml:space="preserve"> </v>
      </c>
      <c r="AZ182" s="277" t="str">
        <f t="shared" si="348"/>
        <v xml:space="preserve"> </v>
      </c>
      <c r="BA182" s="279" t="str">
        <f t="shared" si="349"/>
        <v xml:space="preserve"> </v>
      </c>
      <c r="BB182" s="280" t="str">
        <f>IF(SUM(I182:T182)&lt;90," ",EXP('eq. coef.'!$C$104+'eq. coef.'!$C$105*'Amp-TB2 calc'!AJ182+'eq. coef.'!$C$106*'Amp-TB2 calc'!AK182+'eq. coef.'!$C$107*'Amp-TB2 calc'!AL182+'eq. coef.'!$C$108*'Amp-TB2 calc'!AN182+'eq. coef.'!$C$109*'Amp-TB2 calc'!AP182+'eq. coef.'!$C$110*'Amp-TB2 calc'!AQ182+'eq. coef.'!$C$111*'Amp-TB2 calc'!AR182+'eq. coef.'!$C$112*'Amp-TB2 calc'!AS182))</f>
        <v xml:space="preserve"> </v>
      </c>
      <c r="BC182" s="281" t="str">
        <f>IF(SUM(I182:T182)&lt;90," ",EXP('eq. coef.'!$C$176+'eq. coef.'!$C$177*'Amp-TB2 calc'!AJ182+'eq. coef.'!$C$178*'Amp-TB2 calc'!AK182+'eq. coef.'!$C$179*'Amp-TB2 calc'!AL182+'eq. coef.'!$C$180*'Amp-TB2 calc'!AN182+'eq. coef.'!$C$181*'Amp-TB2 calc'!AP182+'eq. coef.'!$C$182*'Amp-TB2 calc'!AQ182+'eq. coef.'!$C$183*'Amp-TB2 calc'!AR182+'eq. coef.'!$C$184*'Amp-TB2 calc'!AS182))</f>
        <v xml:space="preserve"> </v>
      </c>
      <c r="BD182" s="281" t="str">
        <f>IF(SUM(I182:T182)&lt;90," ",('eq. coef.'!$C$234+'eq. coef.'!$C$235*'Amp-TB2 calc'!AJ182+'eq. coef.'!$C$236*'Amp-TB2 calc'!AK182+'eq. coef.'!$C$237*'Amp-TB2 calc'!AL182+'eq. coef.'!$C$238*'Amp-TB2 calc'!AN182+'eq. coef.'!$C$239*'Amp-TB2 calc'!AP182+'eq. coef.'!$C$240*'Amp-TB2 calc'!AQ182+'eq. coef.'!$C$241*'Amp-TB2 calc'!AR182+'eq. coef.'!$C$242*'Amp-TB2 calc'!AS182))</f>
        <v xml:space="preserve"> </v>
      </c>
      <c r="BE182" s="281" t="str">
        <f>IF(SUM(I182:T182)&lt;90," ",('eq. coef.'!$C$270+'eq. coef.'!$C$271*'Amp-TB2 calc'!AJ182+'eq. coef.'!$C$272*'Amp-TB2 calc'!AK182+'eq. coef.'!$C$273*'Amp-TB2 calc'!AL182+'eq. coef.'!$C$274*'Amp-TB2 calc'!AN182+'eq. coef.'!$C$275*'Amp-TB2 calc'!AP182+'eq. coef.'!$C$276*'Amp-TB2 calc'!AQ182+'eq. coef.'!$C$277*'Amp-TB2 calc'!AR182+'eq. coef.'!$C$278*'Amp-TB2 calc'!AS182))</f>
        <v xml:space="preserve"> </v>
      </c>
      <c r="BF182" s="281" t="str">
        <f>IF(SUM(I182:T182)&lt;90," ",EXP('eq. coef.'!$C$328+'eq. coef.'!$C$329*'Amp-TB2 calc'!AJ182+'eq. coef.'!$C$330*'Amp-TB2 calc'!AK182+'eq. coef.'!$C$331*'Amp-TB2 calc'!AL182+'eq. coef.'!$C$332*'Amp-TB2 calc'!AN182+'eq. coef.'!$C$333*'Amp-TB2 calc'!AP182+'eq. coef.'!$C$334*'Amp-TB2 calc'!AQ182+'eq. coef.'!$C$335*'Amp-TB2 calc'!AR182+'eq. coef.'!$C$336*'Amp-TB2 calc'!AS182))</f>
        <v xml:space="preserve"> </v>
      </c>
      <c r="BG182" s="282" t="str">
        <f t="shared" si="301"/>
        <v xml:space="preserve"> </v>
      </c>
      <c r="BH182" s="385" t="str">
        <f t="shared" si="328"/>
        <v xml:space="preserve"> </v>
      </c>
      <c r="BI182" s="385" t="str">
        <f t="shared" si="329"/>
        <v xml:space="preserve"> </v>
      </c>
      <c r="BJ182" s="281" t="str">
        <f t="shared" si="302"/>
        <v xml:space="preserve"> </v>
      </c>
      <c r="BK182" s="283" t="str">
        <f t="shared" si="350"/>
        <v xml:space="preserve"> </v>
      </c>
      <c r="BL182" s="281" t="str">
        <f t="shared" si="351"/>
        <v xml:space="preserve"> </v>
      </c>
      <c r="BM182" s="284" t="str">
        <f t="shared" si="303"/>
        <v xml:space="preserve"> </v>
      </c>
      <c r="BN182" s="285" t="str">
        <f>IF(SUM(I182:T182)&lt;90," ",'eq. coef.'!$C$360+'eq. coef.'!$C$361*'Amp-TB2 calc'!AJ182+'eq. coef.'!$C$362*'Amp-TB2 calc'!AK182+'eq. coef.'!$C$363*'Amp-TB2 calc'!AL182+'eq. coef.'!$C$364*'Amp-TB2 calc'!AN182+'eq. coef.'!$C$365*'Amp-TB2 calc'!AP182+'eq. coef.'!$C$366*'Amp-TB2 calc'!AQ182+'eq. coef.'!$C$367*'Amp-TB2 calc'!AR182+'eq. coef.'!$C$368*'Amp-TB2 calc'!AS182+'eq. coef.'!$C$369*LN(BQ182))</f>
        <v xml:space="preserve"> </v>
      </c>
      <c r="BO182" s="286" t="str">
        <f t="shared" si="352"/>
        <v xml:space="preserve"> </v>
      </c>
      <c r="BP182" s="333" t="str">
        <f t="shared" si="304"/>
        <v xml:space="preserve"> </v>
      </c>
      <c r="BQ182" s="287" t="str">
        <f t="shared" si="353"/>
        <v xml:space="preserve"> </v>
      </c>
      <c r="BR182" s="281" t="str">
        <f t="shared" si="305"/>
        <v xml:space="preserve"> </v>
      </c>
      <c r="BS182" s="283"/>
      <c r="BT182" s="283">
        <f t="shared" si="354"/>
        <v>0</v>
      </c>
      <c r="BU182" s="283">
        <f t="shared" si="355"/>
        <v>0</v>
      </c>
      <c r="BV182" s="281" t="str">
        <f t="shared" si="306"/>
        <v xml:space="preserve"> </v>
      </c>
      <c r="BW182" s="288"/>
      <c r="BX182" s="289" t="str">
        <f>IF(SUM(I182:T182)&lt;90," ",'eq. coef.'!$B$1128*'Amp-TB2 calc'!CH182+'eq. coef.'!$B$1129*'Amp-TB2 calc'!CL182+'eq. coef.'!$B$1130*'Amp-TB2 calc'!CM182+'eq. coef.'!$B$1131*'Amp-TB2 calc'!CO182+'eq. coef.'!$B$1132*'Amp-TB2 calc'!CP182+'eq. coef.'!$B$1133*'Amp-TB2 calc'!CQ182+'eq. coef.'!$B$1134*'Amp-TB2 calc'!CR182+'eq. coef.'!$B$1135*'Amp-TB2 calc'!CU182+'eq. coef.'!$B$1135*'Amp-TB2 calc'!CY182+'eq. coef.'!$B$1137*'Amp-TB2 calc'!CZ182)</f>
        <v xml:space="preserve"> </v>
      </c>
      <c r="BY182" s="290" t="str">
        <f t="shared" si="356"/>
        <v xml:space="preserve"> </v>
      </c>
      <c r="BZ182" s="291"/>
      <c r="CA182" s="290" t="str">
        <f t="shared" si="307"/>
        <v xml:space="preserve"> </v>
      </c>
      <c r="CB182" s="289" t="str">
        <f>IF(SUM(I182:T182)&lt;90," ",EXP('eq. coef.'!$C$396+'eq. coef.'!$C$397*'Amp-TB2 calc'!AJ182+'eq. coef.'!$C$398*'Amp-TB2 calc'!AK182+'eq. coef.'!$C$399*'Amp-TB2 calc'!AL182+'eq. coef.'!$C$400*'Amp-TB2 calc'!AN182+'eq. coef.'!$C$401*'Amp-TB2 calc'!AP182+'eq. coef.'!$C$402*'Amp-TB2 calc'!AQ182+'eq. coef.'!$C$403*'Amp-TB2 calc'!AR182+'eq. coef.'!$C$404*'Amp-TB2 calc'!AS182+'eq. coef.'!$C$405*LN('Amp-TB2 calc'!BQ182)))</f>
        <v xml:space="preserve"> </v>
      </c>
      <c r="CC182" s="283" t="str">
        <f t="shared" si="308"/>
        <v xml:space="preserve"> </v>
      </c>
      <c r="CD182" s="283"/>
      <c r="CE182" s="282" t="str">
        <f t="shared" si="309"/>
        <v xml:space="preserve"> </v>
      </c>
      <c r="CF182" s="282" t="str">
        <f t="shared" si="310"/>
        <v xml:space="preserve"> </v>
      </c>
      <c r="CG182" s="278" t="str">
        <f t="shared" si="357"/>
        <v xml:space="preserve"> </v>
      </c>
      <c r="CH182" s="278" t="str">
        <f t="shared" si="358"/>
        <v xml:space="preserve"> </v>
      </c>
      <c r="CI182" s="278" t="str">
        <f t="shared" si="311"/>
        <v xml:space="preserve"> </v>
      </c>
      <c r="CJ182" s="278" t="str">
        <f t="shared" si="312"/>
        <v xml:space="preserve"> </v>
      </c>
      <c r="CK182" s="278"/>
      <c r="CL182" s="278" t="str">
        <f t="shared" si="313"/>
        <v xml:space="preserve"> </v>
      </c>
      <c r="CM182" s="278" t="str">
        <f t="shared" si="314"/>
        <v xml:space="preserve"> </v>
      </c>
      <c r="CN182" s="278" t="str">
        <f t="shared" si="359"/>
        <v xml:space="preserve"> </v>
      </c>
      <c r="CO182" s="278" t="str">
        <f t="shared" si="315"/>
        <v xml:space="preserve"> </v>
      </c>
      <c r="CP182" s="278" t="str">
        <f t="shared" si="360"/>
        <v xml:space="preserve"> </v>
      </c>
      <c r="CQ182" s="278" t="str">
        <f t="shared" si="316"/>
        <v xml:space="preserve"> </v>
      </c>
      <c r="CR182" s="278" t="str">
        <f t="shared" si="361"/>
        <v xml:space="preserve"> </v>
      </c>
      <c r="CS182" s="278" t="str">
        <f t="shared" si="317"/>
        <v xml:space="preserve"> </v>
      </c>
      <c r="CT182" s="278"/>
      <c r="CU182" s="278" t="str">
        <f t="shared" si="362"/>
        <v xml:space="preserve"> </v>
      </c>
      <c r="CV182" s="278" t="str">
        <f t="shared" si="318"/>
        <v xml:space="preserve"> </v>
      </c>
      <c r="CW182" s="278" t="str">
        <f t="shared" si="319"/>
        <v xml:space="preserve"> </v>
      </c>
      <c r="CX182" s="278"/>
      <c r="CY182" s="278" t="str">
        <f t="shared" si="320"/>
        <v xml:space="preserve"> </v>
      </c>
      <c r="CZ182" s="278" t="str">
        <f t="shared" si="363"/>
        <v xml:space="preserve"> </v>
      </c>
      <c r="DA182" s="278" t="str">
        <f t="shared" si="321"/>
        <v xml:space="preserve"> </v>
      </c>
      <c r="DB182" s="278"/>
      <c r="DC182" s="278" t="str">
        <f t="shared" si="322"/>
        <v xml:space="preserve"> </v>
      </c>
      <c r="DD182" s="278" t="str">
        <f t="shared" si="364"/>
        <v xml:space="preserve"> </v>
      </c>
      <c r="DE182" s="278" t="str">
        <f t="shared" si="365"/>
        <v xml:space="preserve"> </v>
      </c>
      <c r="DF182" s="278" t="str">
        <f t="shared" si="323"/>
        <v xml:space="preserve"> </v>
      </c>
      <c r="DG182" s="283" t="str">
        <f t="shared" si="330"/>
        <v xml:space="preserve"> </v>
      </c>
      <c r="DH182" s="283"/>
      <c r="DI182" s="277" t="str">
        <f t="shared" si="324"/>
        <v xml:space="preserve"> </v>
      </c>
      <c r="DJ182" s="277" t="str">
        <f t="shared" si="325"/>
        <v xml:space="preserve"> </v>
      </c>
      <c r="DK182" s="277" t="str">
        <f t="shared" si="326"/>
        <v xml:space="preserve"> </v>
      </c>
      <c r="DL182" s="278" t="str">
        <f t="shared" si="327"/>
        <v xml:space="preserve"> </v>
      </c>
    </row>
    <row r="183" spans="21:116" x14ac:dyDescent="0.25">
      <c r="U183" s="276" t="str">
        <f t="shared" si="331"/>
        <v xml:space="preserve"> </v>
      </c>
      <c r="V183" s="277" t="str">
        <f>IF(SUM(I183:T183)&lt;90," ",I183/stab.data!$U$7)</f>
        <v xml:space="preserve"> </v>
      </c>
      <c r="W183" s="277" t="str">
        <f>IF(SUM(I183:T183)&lt;90," ",J183/stab.data!$U$8)</f>
        <v xml:space="preserve"> </v>
      </c>
      <c r="X183" s="277" t="str">
        <f>IF(SUM(I183:T183)&lt;90," ",K183*2/stab.data!$U$9)</f>
        <v xml:space="preserve"> </v>
      </c>
      <c r="Y183" s="277" t="str">
        <f>IF(SUM(I183:T183)&lt;90," ",L183*2/stab.data!$U$10)</f>
        <v xml:space="preserve"> </v>
      </c>
      <c r="Z183" s="277" t="str">
        <f>IF(SUM(I183:T183)&lt;90," ",M183/stab.data!$U$11)</f>
        <v xml:space="preserve"> </v>
      </c>
      <c r="AA183" s="277" t="str">
        <f>IF(SUM(I183:T183)&lt;90," ",N183/stab.data!$U$12)</f>
        <v xml:space="preserve"> </v>
      </c>
      <c r="AB183" s="277" t="str">
        <f>IF(SUM(I183:T183)&lt;90," ",O183/stab.data!$U$13)</f>
        <v xml:space="preserve"> </v>
      </c>
      <c r="AC183" s="277" t="str">
        <f>IF(SUM(I183:T183)&lt;90," ",P183/stab.data!$U$14)</f>
        <v xml:space="preserve"> </v>
      </c>
      <c r="AD183" s="277" t="str">
        <f>IF(SUM(I183:T183)&lt;90," ",Q183*2/stab.data!$U$15)</f>
        <v xml:space="preserve"> </v>
      </c>
      <c r="AE183" s="277" t="str">
        <f>IF(SUM(I183:T183)&lt;90," ",R183*2/stab.data!$U$16)</f>
        <v xml:space="preserve"> </v>
      </c>
      <c r="AF183" s="277" t="str">
        <f>IF(SUM(I183:T183)&lt;90," ",S183/stab.data!$U$17)</f>
        <v xml:space="preserve"> </v>
      </c>
      <c r="AG183" s="277" t="str">
        <f>IF(SUM(I183:T183)&lt;90," ",T183/stab.data!$U$18)</f>
        <v xml:space="preserve"> </v>
      </c>
      <c r="AH183" s="277" t="str">
        <f t="shared" si="332"/>
        <v xml:space="preserve"> </v>
      </c>
      <c r="AI183" s="277" t="str">
        <f t="shared" si="333"/>
        <v xml:space="preserve"> </v>
      </c>
      <c r="AJ183" s="278" t="str">
        <f t="shared" si="334"/>
        <v xml:space="preserve"> </v>
      </c>
      <c r="AK183" s="278" t="str">
        <f t="shared" si="335"/>
        <v xml:space="preserve"> </v>
      </c>
      <c r="AL183" s="278" t="str">
        <f t="shared" si="336"/>
        <v xml:space="preserve"> </v>
      </c>
      <c r="AM183" s="278" t="str">
        <f t="shared" si="337"/>
        <v xml:space="preserve"> </v>
      </c>
      <c r="AN183" s="278" t="str">
        <f t="shared" si="338"/>
        <v xml:space="preserve"> </v>
      </c>
      <c r="AO183" s="278" t="str">
        <f t="shared" si="339"/>
        <v xml:space="preserve"> </v>
      </c>
      <c r="AP183" s="278" t="str">
        <f t="shared" si="340"/>
        <v xml:space="preserve"> </v>
      </c>
      <c r="AQ183" s="278" t="str">
        <f t="shared" si="341"/>
        <v xml:space="preserve"> </v>
      </c>
      <c r="AR183" s="278" t="str">
        <f t="shared" si="342"/>
        <v xml:space="preserve"> </v>
      </c>
      <c r="AS183" s="278" t="str">
        <f t="shared" si="343"/>
        <v xml:space="preserve"> </v>
      </c>
      <c r="AT183" s="278" t="str">
        <f t="shared" si="344"/>
        <v xml:space="preserve"> </v>
      </c>
      <c r="AU183" s="278" t="str">
        <f t="shared" si="345"/>
        <v xml:space="preserve"> </v>
      </c>
      <c r="AV183" s="277" t="str">
        <f t="shared" si="346"/>
        <v xml:space="preserve"> </v>
      </c>
      <c r="AW183" s="277" t="str">
        <f t="shared" si="347"/>
        <v xml:space="preserve"> </v>
      </c>
      <c r="AX183" s="277" t="str">
        <f>IF(SUM(I183:T183)&lt;90," ",CO183*AH183*stab.data!$U$20/13/2)</f>
        <v xml:space="preserve"> </v>
      </c>
      <c r="AY183" s="277" t="str">
        <f>IF(SUM(I183:T183)&lt;90," ",CQ183*AH183*stab.data!$U$11/13)</f>
        <v xml:space="preserve"> </v>
      </c>
      <c r="AZ183" s="277" t="str">
        <f t="shared" si="348"/>
        <v xml:space="preserve"> </v>
      </c>
      <c r="BA183" s="279" t="str">
        <f t="shared" si="349"/>
        <v xml:space="preserve"> </v>
      </c>
      <c r="BB183" s="280" t="str">
        <f>IF(SUM(I183:T183)&lt;90," ",EXP('eq. coef.'!$C$104+'eq. coef.'!$C$105*'Amp-TB2 calc'!AJ183+'eq. coef.'!$C$106*'Amp-TB2 calc'!AK183+'eq. coef.'!$C$107*'Amp-TB2 calc'!AL183+'eq. coef.'!$C$108*'Amp-TB2 calc'!AN183+'eq. coef.'!$C$109*'Amp-TB2 calc'!AP183+'eq. coef.'!$C$110*'Amp-TB2 calc'!AQ183+'eq. coef.'!$C$111*'Amp-TB2 calc'!AR183+'eq. coef.'!$C$112*'Amp-TB2 calc'!AS183))</f>
        <v xml:space="preserve"> </v>
      </c>
      <c r="BC183" s="281" t="str">
        <f>IF(SUM(I183:T183)&lt;90," ",EXP('eq. coef.'!$C$176+'eq. coef.'!$C$177*'Amp-TB2 calc'!AJ183+'eq. coef.'!$C$178*'Amp-TB2 calc'!AK183+'eq. coef.'!$C$179*'Amp-TB2 calc'!AL183+'eq. coef.'!$C$180*'Amp-TB2 calc'!AN183+'eq. coef.'!$C$181*'Amp-TB2 calc'!AP183+'eq. coef.'!$C$182*'Amp-TB2 calc'!AQ183+'eq. coef.'!$C$183*'Amp-TB2 calc'!AR183+'eq. coef.'!$C$184*'Amp-TB2 calc'!AS183))</f>
        <v xml:space="preserve"> </v>
      </c>
      <c r="BD183" s="281" t="str">
        <f>IF(SUM(I183:T183)&lt;90," ",('eq. coef.'!$C$234+'eq. coef.'!$C$235*'Amp-TB2 calc'!AJ183+'eq. coef.'!$C$236*'Amp-TB2 calc'!AK183+'eq. coef.'!$C$237*'Amp-TB2 calc'!AL183+'eq. coef.'!$C$238*'Amp-TB2 calc'!AN183+'eq. coef.'!$C$239*'Amp-TB2 calc'!AP183+'eq. coef.'!$C$240*'Amp-TB2 calc'!AQ183+'eq. coef.'!$C$241*'Amp-TB2 calc'!AR183+'eq. coef.'!$C$242*'Amp-TB2 calc'!AS183))</f>
        <v xml:space="preserve"> </v>
      </c>
      <c r="BE183" s="281" t="str">
        <f>IF(SUM(I183:T183)&lt;90," ",('eq. coef.'!$C$270+'eq. coef.'!$C$271*'Amp-TB2 calc'!AJ183+'eq. coef.'!$C$272*'Amp-TB2 calc'!AK183+'eq. coef.'!$C$273*'Amp-TB2 calc'!AL183+'eq. coef.'!$C$274*'Amp-TB2 calc'!AN183+'eq. coef.'!$C$275*'Amp-TB2 calc'!AP183+'eq. coef.'!$C$276*'Amp-TB2 calc'!AQ183+'eq. coef.'!$C$277*'Amp-TB2 calc'!AR183+'eq. coef.'!$C$278*'Amp-TB2 calc'!AS183))</f>
        <v xml:space="preserve"> </v>
      </c>
      <c r="BF183" s="281" t="str">
        <f>IF(SUM(I183:T183)&lt;90," ",EXP('eq. coef.'!$C$328+'eq. coef.'!$C$329*'Amp-TB2 calc'!AJ183+'eq. coef.'!$C$330*'Amp-TB2 calc'!AK183+'eq. coef.'!$C$331*'Amp-TB2 calc'!AL183+'eq. coef.'!$C$332*'Amp-TB2 calc'!AN183+'eq. coef.'!$C$333*'Amp-TB2 calc'!AP183+'eq. coef.'!$C$334*'Amp-TB2 calc'!AQ183+'eq. coef.'!$C$335*'Amp-TB2 calc'!AR183+'eq. coef.'!$C$336*'Amp-TB2 calc'!AS183))</f>
        <v xml:space="preserve"> </v>
      </c>
      <c r="BG183" s="282" t="str">
        <f t="shared" si="301"/>
        <v xml:space="preserve"> </v>
      </c>
      <c r="BH183" s="385" t="str">
        <f t="shared" si="328"/>
        <v xml:space="preserve"> </v>
      </c>
      <c r="BI183" s="385" t="str">
        <f t="shared" si="329"/>
        <v xml:space="preserve"> </v>
      </c>
      <c r="BJ183" s="281" t="str">
        <f t="shared" si="302"/>
        <v xml:space="preserve"> </v>
      </c>
      <c r="BK183" s="283" t="str">
        <f t="shared" si="350"/>
        <v xml:space="preserve"> </v>
      </c>
      <c r="BL183" s="281" t="str">
        <f t="shared" si="351"/>
        <v xml:space="preserve"> </v>
      </c>
      <c r="BM183" s="284" t="str">
        <f t="shared" si="303"/>
        <v xml:space="preserve"> </v>
      </c>
      <c r="BN183" s="285" t="str">
        <f>IF(SUM(I183:T183)&lt;90," ",'eq. coef.'!$C$360+'eq. coef.'!$C$361*'Amp-TB2 calc'!AJ183+'eq. coef.'!$C$362*'Amp-TB2 calc'!AK183+'eq. coef.'!$C$363*'Amp-TB2 calc'!AL183+'eq. coef.'!$C$364*'Amp-TB2 calc'!AN183+'eq. coef.'!$C$365*'Amp-TB2 calc'!AP183+'eq. coef.'!$C$366*'Amp-TB2 calc'!AQ183+'eq. coef.'!$C$367*'Amp-TB2 calc'!AR183+'eq. coef.'!$C$368*'Amp-TB2 calc'!AS183+'eq. coef.'!$C$369*LN(BQ183))</f>
        <v xml:space="preserve"> </v>
      </c>
      <c r="BO183" s="286" t="str">
        <f t="shared" si="352"/>
        <v xml:space="preserve"> </v>
      </c>
      <c r="BP183" s="333" t="str">
        <f t="shared" si="304"/>
        <v xml:space="preserve"> </v>
      </c>
      <c r="BQ183" s="287" t="str">
        <f t="shared" si="353"/>
        <v xml:space="preserve"> </v>
      </c>
      <c r="BR183" s="281" t="str">
        <f t="shared" si="305"/>
        <v xml:space="preserve"> </v>
      </c>
      <c r="BS183" s="283"/>
      <c r="BT183" s="283">
        <f t="shared" si="354"/>
        <v>0</v>
      </c>
      <c r="BU183" s="283">
        <f t="shared" si="355"/>
        <v>0</v>
      </c>
      <c r="BV183" s="281" t="str">
        <f t="shared" si="306"/>
        <v xml:space="preserve"> </v>
      </c>
      <c r="BW183" s="288"/>
      <c r="BX183" s="289" t="str">
        <f>IF(SUM(I183:T183)&lt;90," ",'eq. coef.'!$B$1128*'Amp-TB2 calc'!CH183+'eq. coef.'!$B$1129*'Amp-TB2 calc'!CL183+'eq. coef.'!$B$1130*'Amp-TB2 calc'!CM183+'eq. coef.'!$B$1131*'Amp-TB2 calc'!CO183+'eq. coef.'!$B$1132*'Amp-TB2 calc'!CP183+'eq. coef.'!$B$1133*'Amp-TB2 calc'!CQ183+'eq. coef.'!$B$1134*'Amp-TB2 calc'!CR183+'eq. coef.'!$B$1135*'Amp-TB2 calc'!CU183+'eq. coef.'!$B$1135*'Amp-TB2 calc'!CY183+'eq. coef.'!$B$1137*'Amp-TB2 calc'!CZ183)</f>
        <v xml:space="preserve"> </v>
      </c>
      <c r="BY183" s="290" t="str">
        <f t="shared" si="356"/>
        <v xml:space="preserve"> </v>
      </c>
      <c r="BZ183" s="291"/>
      <c r="CA183" s="290" t="str">
        <f t="shared" si="307"/>
        <v xml:space="preserve"> </v>
      </c>
      <c r="CB183" s="289" t="str">
        <f>IF(SUM(I183:T183)&lt;90," ",EXP('eq. coef.'!$C$396+'eq. coef.'!$C$397*'Amp-TB2 calc'!AJ183+'eq. coef.'!$C$398*'Amp-TB2 calc'!AK183+'eq. coef.'!$C$399*'Amp-TB2 calc'!AL183+'eq. coef.'!$C$400*'Amp-TB2 calc'!AN183+'eq. coef.'!$C$401*'Amp-TB2 calc'!AP183+'eq. coef.'!$C$402*'Amp-TB2 calc'!AQ183+'eq. coef.'!$C$403*'Amp-TB2 calc'!AR183+'eq. coef.'!$C$404*'Amp-TB2 calc'!AS183+'eq. coef.'!$C$405*LN('Amp-TB2 calc'!BQ183)))</f>
        <v xml:space="preserve"> </v>
      </c>
      <c r="CC183" s="283" t="str">
        <f t="shared" si="308"/>
        <v xml:space="preserve"> </v>
      </c>
      <c r="CD183" s="283"/>
      <c r="CE183" s="282" t="str">
        <f t="shared" si="309"/>
        <v xml:space="preserve"> </v>
      </c>
      <c r="CF183" s="282" t="str">
        <f t="shared" si="310"/>
        <v xml:space="preserve"> </v>
      </c>
      <c r="CG183" s="278" t="str">
        <f t="shared" si="357"/>
        <v xml:space="preserve"> </v>
      </c>
      <c r="CH183" s="278" t="str">
        <f t="shared" si="358"/>
        <v xml:space="preserve"> </v>
      </c>
      <c r="CI183" s="278" t="str">
        <f t="shared" si="311"/>
        <v xml:space="preserve"> </v>
      </c>
      <c r="CJ183" s="278" t="str">
        <f t="shared" si="312"/>
        <v xml:space="preserve"> </v>
      </c>
      <c r="CK183" s="278"/>
      <c r="CL183" s="278" t="str">
        <f t="shared" si="313"/>
        <v xml:space="preserve"> </v>
      </c>
      <c r="CM183" s="278" t="str">
        <f t="shared" si="314"/>
        <v xml:space="preserve"> </v>
      </c>
      <c r="CN183" s="278" t="str">
        <f t="shared" si="359"/>
        <v xml:space="preserve"> </v>
      </c>
      <c r="CO183" s="278" t="str">
        <f t="shared" si="315"/>
        <v xml:space="preserve"> </v>
      </c>
      <c r="CP183" s="278" t="str">
        <f t="shared" si="360"/>
        <v xml:space="preserve"> </v>
      </c>
      <c r="CQ183" s="278" t="str">
        <f t="shared" si="316"/>
        <v xml:space="preserve"> </v>
      </c>
      <c r="CR183" s="278" t="str">
        <f t="shared" si="361"/>
        <v xml:space="preserve"> </v>
      </c>
      <c r="CS183" s="278" t="str">
        <f t="shared" si="317"/>
        <v xml:space="preserve"> </v>
      </c>
      <c r="CT183" s="278"/>
      <c r="CU183" s="278" t="str">
        <f t="shared" si="362"/>
        <v xml:space="preserve"> </v>
      </c>
      <c r="CV183" s="278" t="str">
        <f t="shared" si="318"/>
        <v xml:space="preserve"> </v>
      </c>
      <c r="CW183" s="278" t="str">
        <f t="shared" si="319"/>
        <v xml:space="preserve"> </v>
      </c>
      <c r="CX183" s="278"/>
      <c r="CY183" s="278" t="str">
        <f t="shared" si="320"/>
        <v xml:space="preserve"> </v>
      </c>
      <c r="CZ183" s="278" t="str">
        <f t="shared" si="363"/>
        <v xml:space="preserve"> </v>
      </c>
      <c r="DA183" s="278" t="str">
        <f t="shared" si="321"/>
        <v xml:space="preserve"> </v>
      </c>
      <c r="DB183" s="278"/>
      <c r="DC183" s="278" t="str">
        <f t="shared" si="322"/>
        <v xml:space="preserve"> </v>
      </c>
      <c r="DD183" s="278" t="str">
        <f t="shared" si="364"/>
        <v xml:space="preserve"> </v>
      </c>
      <c r="DE183" s="278" t="str">
        <f t="shared" si="365"/>
        <v xml:space="preserve"> </v>
      </c>
      <c r="DF183" s="278" t="str">
        <f t="shared" si="323"/>
        <v xml:space="preserve"> </v>
      </c>
      <c r="DG183" s="283" t="str">
        <f t="shared" si="330"/>
        <v xml:space="preserve"> </v>
      </c>
      <c r="DH183" s="283"/>
      <c r="DI183" s="277" t="str">
        <f t="shared" si="324"/>
        <v xml:space="preserve"> </v>
      </c>
      <c r="DJ183" s="277" t="str">
        <f t="shared" si="325"/>
        <v xml:space="preserve"> </v>
      </c>
      <c r="DK183" s="277" t="str">
        <f t="shared" si="326"/>
        <v xml:space="preserve"> </v>
      </c>
      <c r="DL183" s="278" t="str">
        <f t="shared" si="327"/>
        <v xml:space="preserve"> </v>
      </c>
    </row>
    <row r="184" spans="21:116" x14ac:dyDescent="0.25">
      <c r="U184" s="276" t="str">
        <f t="shared" si="331"/>
        <v xml:space="preserve"> </v>
      </c>
      <c r="V184" s="277" t="str">
        <f>IF(SUM(I184:T184)&lt;90," ",I184/stab.data!$U$7)</f>
        <v xml:space="preserve"> </v>
      </c>
      <c r="W184" s="277" t="str">
        <f>IF(SUM(I184:T184)&lt;90," ",J184/stab.data!$U$8)</f>
        <v xml:space="preserve"> </v>
      </c>
      <c r="X184" s="277" t="str">
        <f>IF(SUM(I184:T184)&lt;90," ",K184*2/stab.data!$U$9)</f>
        <v xml:space="preserve"> </v>
      </c>
      <c r="Y184" s="277" t="str">
        <f>IF(SUM(I184:T184)&lt;90," ",L184*2/stab.data!$U$10)</f>
        <v xml:space="preserve"> </v>
      </c>
      <c r="Z184" s="277" t="str">
        <f>IF(SUM(I184:T184)&lt;90," ",M184/stab.data!$U$11)</f>
        <v xml:space="preserve"> </v>
      </c>
      <c r="AA184" s="277" t="str">
        <f>IF(SUM(I184:T184)&lt;90," ",N184/stab.data!$U$12)</f>
        <v xml:space="preserve"> </v>
      </c>
      <c r="AB184" s="277" t="str">
        <f>IF(SUM(I184:T184)&lt;90," ",O184/stab.data!$U$13)</f>
        <v xml:space="preserve"> </v>
      </c>
      <c r="AC184" s="277" t="str">
        <f>IF(SUM(I184:T184)&lt;90," ",P184/stab.data!$U$14)</f>
        <v xml:space="preserve"> </v>
      </c>
      <c r="AD184" s="277" t="str">
        <f>IF(SUM(I184:T184)&lt;90," ",Q184*2/stab.data!$U$15)</f>
        <v xml:space="preserve"> </v>
      </c>
      <c r="AE184" s="277" t="str">
        <f>IF(SUM(I184:T184)&lt;90," ",R184*2/stab.data!$U$16)</f>
        <v xml:space="preserve"> </v>
      </c>
      <c r="AF184" s="277" t="str">
        <f>IF(SUM(I184:T184)&lt;90," ",S184/stab.data!$U$17)</f>
        <v xml:space="preserve"> </v>
      </c>
      <c r="AG184" s="277" t="str">
        <f>IF(SUM(I184:T184)&lt;90," ",T184/stab.data!$U$18)</f>
        <v xml:space="preserve"> </v>
      </c>
      <c r="AH184" s="277" t="str">
        <f t="shared" si="332"/>
        <v xml:space="preserve"> </v>
      </c>
      <c r="AI184" s="277" t="str">
        <f t="shared" si="333"/>
        <v xml:space="preserve"> </v>
      </c>
      <c r="AJ184" s="278" t="str">
        <f t="shared" si="334"/>
        <v xml:space="preserve"> </v>
      </c>
      <c r="AK184" s="278" t="str">
        <f t="shared" si="335"/>
        <v xml:space="preserve"> </v>
      </c>
      <c r="AL184" s="278" t="str">
        <f t="shared" si="336"/>
        <v xml:space="preserve"> </v>
      </c>
      <c r="AM184" s="278" t="str">
        <f t="shared" si="337"/>
        <v xml:space="preserve"> </v>
      </c>
      <c r="AN184" s="278" t="str">
        <f t="shared" si="338"/>
        <v xml:space="preserve"> </v>
      </c>
      <c r="AO184" s="278" t="str">
        <f t="shared" si="339"/>
        <v xml:space="preserve"> </v>
      </c>
      <c r="AP184" s="278" t="str">
        <f t="shared" si="340"/>
        <v xml:space="preserve"> </v>
      </c>
      <c r="AQ184" s="278" t="str">
        <f t="shared" si="341"/>
        <v xml:space="preserve"> </v>
      </c>
      <c r="AR184" s="278" t="str">
        <f t="shared" si="342"/>
        <v xml:space="preserve"> </v>
      </c>
      <c r="AS184" s="278" t="str">
        <f t="shared" si="343"/>
        <v xml:space="preserve"> </v>
      </c>
      <c r="AT184" s="278" t="str">
        <f t="shared" si="344"/>
        <v xml:space="preserve"> </v>
      </c>
      <c r="AU184" s="278" t="str">
        <f t="shared" si="345"/>
        <v xml:space="preserve"> </v>
      </c>
      <c r="AV184" s="277" t="str">
        <f t="shared" si="346"/>
        <v xml:space="preserve"> </v>
      </c>
      <c r="AW184" s="277" t="str">
        <f t="shared" si="347"/>
        <v xml:space="preserve"> </v>
      </c>
      <c r="AX184" s="277" t="str">
        <f>IF(SUM(I184:T184)&lt;90," ",CO184*AH184*stab.data!$U$20/13/2)</f>
        <v xml:space="preserve"> </v>
      </c>
      <c r="AY184" s="277" t="str">
        <f>IF(SUM(I184:T184)&lt;90," ",CQ184*AH184*stab.data!$U$11/13)</f>
        <v xml:space="preserve"> </v>
      </c>
      <c r="AZ184" s="277" t="str">
        <f t="shared" si="348"/>
        <v xml:space="preserve"> </v>
      </c>
      <c r="BA184" s="279" t="str">
        <f t="shared" si="349"/>
        <v xml:space="preserve"> </v>
      </c>
      <c r="BB184" s="280" t="str">
        <f>IF(SUM(I184:T184)&lt;90," ",EXP('eq. coef.'!$C$104+'eq. coef.'!$C$105*'Amp-TB2 calc'!AJ184+'eq. coef.'!$C$106*'Amp-TB2 calc'!AK184+'eq. coef.'!$C$107*'Amp-TB2 calc'!AL184+'eq. coef.'!$C$108*'Amp-TB2 calc'!AN184+'eq. coef.'!$C$109*'Amp-TB2 calc'!AP184+'eq. coef.'!$C$110*'Amp-TB2 calc'!AQ184+'eq. coef.'!$C$111*'Amp-TB2 calc'!AR184+'eq. coef.'!$C$112*'Amp-TB2 calc'!AS184))</f>
        <v xml:space="preserve"> </v>
      </c>
      <c r="BC184" s="281" t="str">
        <f>IF(SUM(I184:T184)&lt;90," ",EXP('eq. coef.'!$C$176+'eq. coef.'!$C$177*'Amp-TB2 calc'!AJ184+'eq. coef.'!$C$178*'Amp-TB2 calc'!AK184+'eq. coef.'!$C$179*'Amp-TB2 calc'!AL184+'eq. coef.'!$C$180*'Amp-TB2 calc'!AN184+'eq. coef.'!$C$181*'Amp-TB2 calc'!AP184+'eq. coef.'!$C$182*'Amp-TB2 calc'!AQ184+'eq. coef.'!$C$183*'Amp-TB2 calc'!AR184+'eq. coef.'!$C$184*'Amp-TB2 calc'!AS184))</f>
        <v xml:space="preserve"> </v>
      </c>
      <c r="BD184" s="281" t="str">
        <f>IF(SUM(I184:T184)&lt;90," ",('eq. coef.'!$C$234+'eq. coef.'!$C$235*'Amp-TB2 calc'!AJ184+'eq. coef.'!$C$236*'Amp-TB2 calc'!AK184+'eq. coef.'!$C$237*'Amp-TB2 calc'!AL184+'eq. coef.'!$C$238*'Amp-TB2 calc'!AN184+'eq. coef.'!$C$239*'Amp-TB2 calc'!AP184+'eq. coef.'!$C$240*'Amp-TB2 calc'!AQ184+'eq. coef.'!$C$241*'Amp-TB2 calc'!AR184+'eq. coef.'!$C$242*'Amp-TB2 calc'!AS184))</f>
        <v xml:space="preserve"> </v>
      </c>
      <c r="BE184" s="281" t="str">
        <f>IF(SUM(I184:T184)&lt;90," ",('eq. coef.'!$C$270+'eq. coef.'!$C$271*'Amp-TB2 calc'!AJ184+'eq. coef.'!$C$272*'Amp-TB2 calc'!AK184+'eq. coef.'!$C$273*'Amp-TB2 calc'!AL184+'eq. coef.'!$C$274*'Amp-TB2 calc'!AN184+'eq. coef.'!$C$275*'Amp-TB2 calc'!AP184+'eq. coef.'!$C$276*'Amp-TB2 calc'!AQ184+'eq. coef.'!$C$277*'Amp-TB2 calc'!AR184+'eq. coef.'!$C$278*'Amp-TB2 calc'!AS184))</f>
        <v xml:space="preserve"> </v>
      </c>
      <c r="BF184" s="281" t="str">
        <f>IF(SUM(I184:T184)&lt;90," ",EXP('eq. coef.'!$C$328+'eq. coef.'!$C$329*'Amp-TB2 calc'!AJ184+'eq. coef.'!$C$330*'Amp-TB2 calc'!AK184+'eq. coef.'!$C$331*'Amp-TB2 calc'!AL184+'eq. coef.'!$C$332*'Amp-TB2 calc'!AN184+'eq. coef.'!$C$333*'Amp-TB2 calc'!AP184+'eq. coef.'!$C$334*'Amp-TB2 calc'!AQ184+'eq. coef.'!$C$335*'Amp-TB2 calc'!AR184+'eq. coef.'!$C$336*'Amp-TB2 calc'!AS184))</f>
        <v xml:space="preserve"> </v>
      </c>
      <c r="BG184" s="282" t="str">
        <f t="shared" si="301"/>
        <v xml:space="preserve"> </v>
      </c>
      <c r="BH184" s="385" t="str">
        <f t="shared" si="328"/>
        <v xml:space="preserve"> </v>
      </c>
      <c r="BI184" s="385" t="str">
        <f t="shared" si="329"/>
        <v xml:space="preserve"> </v>
      </c>
      <c r="BJ184" s="281" t="str">
        <f t="shared" si="302"/>
        <v xml:space="preserve"> </v>
      </c>
      <c r="BK184" s="283" t="str">
        <f t="shared" si="350"/>
        <v xml:space="preserve"> </v>
      </c>
      <c r="BL184" s="281" t="str">
        <f t="shared" si="351"/>
        <v xml:space="preserve"> </v>
      </c>
      <c r="BM184" s="284" t="str">
        <f t="shared" si="303"/>
        <v xml:space="preserve"> </v>
      </c>
      <c r="BN184" s="285" t="str">
        <f>IF(SUM(I184:T184)&lt;90," ",'eq. coef.'!$C$360+'eq. coef.'!$C$361*'Amp-TB2 calc'!AJ184+'eq. coef.'!$C$362*'Amp-TB2 calc'!AK184+'eq. coef.'!$C$363*'Amp-TB2 calc'!AL184+'eq. coef.'!$C$364*'Amp-TB2 calc'!AN184+'eq. coef.'!$C$365*'Amp-TB2 calc'!AP184+'eq. coef.'!$C$366*'Amp-TB2 calc'!AQ184+'eq. coef.'!$C$367*'Amp-TB2 calc'!AR184+'eq. coef.'!$C$368*'Amp-TB2 calc'!AS184+'eq. coef.'!$C$369*LN(BQ184))</f>
        <v xml:space="preserve"> </v>
      </c>
      <c r="BO184" s="286" t="str">
        <f t="shared" si="352"/>
        <v xml:space="preserve"> </v>
      </c>
      <c r="BP184" s="333" t="str">
        <f t="shared" si="304"/>
        <v xml:space="preserve"> </v>
      </c>
      <c r="BQ184" s="287" t="str">
        <f t="shared" si="353"/>
        <v xml:space="preserve"> </v>
      </c>
      <c r="BR184" s="281" t="str">
        <f t="shared" si="305"/>
        <v xml:space="preserve"> </v>
      </c>
      <c r="BS184" s="283"/>
      <c r="BT184" s="283">
        <f t="shared" si="354"/>
        <v>0</v>
      </c>
      <c r="BU184" s="283">
        <f t="shared" si="355"/>
        <v>0</v>
      </c>
      <c r="BV184" s="281" t="str">
        <f t="shared" si="306"/>
        <v xml:space="preserve"> </v>
      </c>
      <c r="BW184" s="288"/>
      <c r="BX184" s="289" t="str">
        <f>IF(SUM(I184:T184)&lt;90," ",'eq. coef.'!$B$1128*'Amp-TB2 calc'!CH184+'eq. coef.'!$B$1129*'Amp-TB2 calc'!CL184+'eq. coef.'!$B$1130*'Amp-TB2 calc'!CM184+'eq. coef.'!$B$1131*'Amp-TB2 calc'!CO184+'eq. coef.'!$B$1132*'Amp-TB2 calc'!CP184+'eq. coef.'!$B$1133*'Amp-TB2 calc'!CQ184+'eq. coef.'!$B$1134*'Amp-TB2 calc'!CR184+'eq. coef.'!$B$1135*'Amp-TB2 calc'!CU184+'eq. coef.'!$B$1135*'Amp-TB2 calc'!CY184+'eq. coef.'!$B$1137*'Amp-TB2 calc'!CZ184)</f>
        <v xml:space="preserve"> </v>
      </c>
      <c r="BY184" s="290" t="str">
        <f t="shared" si="356"/>
        <v xml:space="preserve"> </v>
      </c>
      <c r="BZ184" s="291"/>
      <c r="CA184" s="290" t="str">
        <f t="shared" si="307"/>
        <v xml:space="preserve"> </v>
      </c>
      <c r="CB184" s="289" t="str">
        <f>IF(SUM(I184:T184)&lt;90," ",EXP('eq. coef.'!$C$396+'eq. coef.'!$C$397*'Amp-TB2 calc'!AJ184+'eq. coef.'!$C$398*'Amp-TB2 calc'!AK184+'eq. coef.'!$C$399*'Amp-TB2 calc'!AL184+'eq. coef.'!$C$400*'Amp-TB2 calc'!AN184+'eq. coef.'!$C$401*'Amp-TB2 calc'!AP184+'eq. coef.'!$C$402*'Amp-TB2 calc'!AQ184+'eq. coef.'!$C$403*'Amp-TB2 calc'!AR184+'eq. coef.'!$C$404*'Amp-TB2 calc'!AS184+'eq. coef.'!$C$405*LN('Amp-TB2 calc'!BQ184)))</f>
        <v xml:space="preserve"> </v>
      </c>
      <c r="CC184" s="283" t="str">
        <f t="shared" si="308"/>
        <v xml:space="preserve"> </v>
      </c>
      <c r="CD184" s="283"/>
      <c r="CE184" s="282" t="str">
        <f t="shared" si="309"/>
        <v xml:space="preserve"> </v>
      </c>
      <c r="CF184" s="282" t="str">
        <f t="shared" si="310"/>
        <v xml:space="preserve"> </v>
      </c>
      <c r="CG184" s="278" t="str">
        <f t="shared" si="357"/>
        <v xml:space="preserve"> </v>
      </c>
      <c r="CH184" s="278" t="str">
        <f t="shared" si="358"/>
        <v xml:space="preserve"> </v>
      </c>
      <c r="CI184" s="278" t="str">
        <f t="shared" si="311"/>
        <v xml:space="preserve"> </v>
      </c>
      <c r="CJ184" s="278" t="str">
        <f t="shared" si="312"/>
        <v xml:space="preserve"> </v>
      </c>
      <c r="CK184" s="278"/>
      <c r="CL184" s="278" t="str">
        <f t="shared" si="313"/>
        <v xml:space="preserve"> </v>
      </c>
      <c r="CM184" s="278" t="str">
        <f t="shared" si="314"/>
        <v xml:space="preserve"> </v>
      </c>
      <c r="CN184" s="278" t="str">
        <f t="shared" si="359"/>
        <v xml:space="preserve"> </v>
      </c>
      <c r="CO184" s="278" t="str">
        <f t="shared" si="315"/>
        <v xml:space="preserve"> </v>
      </c>
      <c r="CP184" s="278" t="str">
        <f t="shared" si="360"/>
        <v xml:space="preserve"> </v>
      </c>
      <c r="CQ184" s="278" t="str">
        <f t="shared" si="316"/>
        <v xml:space="preserve"> </v>
      </c>
      <c r="CR184" s="278" t="str">
        <f t="shared" si="361"/>
        <v xml:space="preserve"> </v>
      </c>
      <c r="CS184" s="278" t="str">
        <f t="shared" si="317"/>
        <v xml:space="preserve"> </v>
      </c>
      <c r="CT184" s="278"/>
      <c r="CU184" s="278" t="str">
        <f t="shared" si="362"/>
        <v xml:space="preserve"> </v>
      </c>
      <c r="CV184" s="278" t="str">
        <f t="shared" si="318"/>
        <v xml:space="preserve"> </v>
      </c>
      <c r="CW184" s="278" t="str">
        <f t="shared" si="319"/>
        <v xml:space="preserve"> </v>
      </c>
      <c r="CX184" s="278"/>
      <c r="CY184" s="278" t="str">
        <f t="shared" si="320"/>
        <v xml:space="preserve"> </v>
      </c>
      <c r="CZ184" s="278" t="str">
        <f t="shared" si="363"/>
        <v xml:space="preserve"> </v>
      </c>
      <c r="DA184" s="278" t="str">
        <f t="shared" si="321"/>
        <v xml:space="preserve"> </v>
      </c>
      <c r="DB184" s="278"/>
      <c r="DC184" s="278" t="str">
        <f t="shared" si="322"/>
        <v xml:space="preserve"> </v>
      </c>
      <c r="DD184" s="278" t="str">
        <f t="shared" si="364"/>
        <v xml:space="preserve"> </v>
      </c>
      <c r="DE184" s="278" t="str">
        <f t="shared" si="365"/>
        <v xml:space="preserve"> </v>
      </c>
      <c r="DF184" s="278" t="str">
        <f t="shared" si="323"/>
        <v xml:space="preserve"> </v>
      </c>
      <c r="DG184" s="283" t="str">
        <f t="shared" si="330"/>
        <v xml:space="preserve"> </v>
      </c>
      <c r="DH184" s="283"/>
      <c r="DI184" s="277" t="str">
        <f t="shared" si="324"/>
        <v xml:space="preserve"> </v>
      </c>
      <c r="DJ184" s="277" t="str">
        <f t="shared" si="325"/>
        <v xml:space="preserve"> </v>
      </c>
      <c r="DK184" s="277" t="str">
        <f t="shared" si="326"/>
        <v xml:space="preserve"> </v>
      </c>
      <c r="DL184" s="278" t="str">
        <f t="shared" si="327"/>
        <v xml:space="preserve"> </v>
      </c>
    </row>
    <row r="185" spans="21:116" x14ac:dyDescent="0.25">
      <c r="U185" s="276" t="str">
        <f t="shared" si="331"/>
        <v xml:space="preserve"> </v>
      </c>
      <c r="V185" s="277" t="str">
        <f>IF(SUM(I185:T185)&lt;90," ",I185/stab.data!$U$7)</f>
        <v xml:space="preserve"> </v>
      </c>
      <c r="W185" s="277" t="str">
        <f>IF(SUM(I185:T185)&lt;90," ",J185/stab.data!$U$8)</f>
        <v xml:space="preserve"> </v>
      </c>
      <c r="X185" s="277" t="str">
        <f>IF(SUM(I185:T185)&lt;90," ",K185*2/stab.data!$U$9)</f>
        <v xml:space="preserve"> </v>
      </c>
      <c r="Y185" s="277" t="str">
        <f>IF(SUM(I185:T185)&lt;90," ",L185*2/stab.data!$U$10)</f>
        <v xml:space="preserve"> </v>
      </c>
      <c r="Z185" s="277" t="str">
        <f>IF(SUM(I185:T185)&lt;90," ",M185/stab.data!$U$11)</f>
        <v xml:space="preserve"> </v>
      </c>
      <c r="AA185" s="277" t="str">
        <f>IF(SUM(I185:T185)&lt;90," ",N185/stab.data!$U$12)</f>
        <v xml:space="preserve"> </v>
      </c>
      <c r="AB185" s="277" t="str">
        <f>IF(SUM(I185:T185)&lt;90," ",O185/stab.data!$U$13)</f>
        <v xml:space="preserve"> </v>
      </c>
      <c r="AC185" s="277" t="str">
        <f>IF(SUM(I185:T185)&lt;90," ",P185/stab.data!$U$14)</f>
        <v xml:space="preserve"> </v>
      </c>
      <c r="AD185" s="277" t="str">
        <f>IF(SUM(I185:T185)&lt;90," ",Q185*2/stab.data!$U$15)</f>
        <v xml:space="preserve"> </v>
      </c>
      <c r="AE185" s="277" t="str">
        <f>IF(SUM(I185:T185)&lt;90," ",R185*2/stab.data!$U$16)</f>
        <v xml:space="preserve"> </v>
      </c>
      <c r="AF185" s="277" t="str">
        <f>IF(SUM(I185:T185)&lt;90," ",S185/stab.data!$U$17)</f>
        <v xml:space="preserve"> </v>
      </c>
      <c r="AG185" s="277" t="str">
        <f>IF(SUM(I185:T185)&lt;90," ",T185/stab.data!$U$18)</f>
        <v xml:space="preserve"> </v>
      </c>
      <c r="AH185" s="277" t="str">
        <f t="shared" si="332"/>
        <v xml:space="preserve"> </v>
      </c>
      <c r="AI185" s="277" t="str">
        <f t="shared" si="333"/>
        <v xml:space="preserve"> </v>
      </c>
      <c r="AJ185" s="278" t="str">
        <f t="shared" si="334"/>
        <v xml:space="preserve"> </v>
      </c>
      <c r="AK185" s="278" t="str">
        <f t="shared" si="335"/>
        <v xml:space="preserve"> </v>
      </c>
      <c r="AL185" s="278" t="str">
        <f t="shared" si="336"/>
        <v xml:space="preserve"> </v>
      </c>
      <c r="AM185" s="278" t="str">
        <f t="shared" si="337"/>
        <v xml:space="preserve"> </v>
      </c>
      <c r="AN185" s="278" t="str">
        <f t="shared" si="338"/>
        <v xml:space="preserve"> </v>
      </c>
      <c r="AO185" s="278" t="str">
        <f t="shared" si="339"/>
        <v xml:space="preserve"> </v>
      </c>
      <c r="AP185" s="278" t="str">
        <f t="shared" si="340"/>
        <v xml:space="preserve"> </v>
      </c>
      <c r="AQ185" s="278" t="str">
        <f t="shared" si="341"/>
        <v xml:space="preserve"> </v>
      </c>
      <c r="AR185" s="278" t="str">
        <f t="shared" si="342"/>
        <v xml:space="preserve"> </v>
      </c>
      <c r="AS185" s="278" t="str">
        <f t="shared" si="343"/>
        <v xml:space="preserve"> </v>
      </c>
      <c r="AT185" s="278" t="str">
        <f t="shared" si="344"/>
        <v xml:space="preserve"> </v>
      </c>
      <c r="AU185" s="278" t="str">
        <f t="shared" si="345"/>
        <v xml:space="preserve"> </v>
      </c>
      <c r="AV185" s="277" t="str">
        <f t="shared" si="346"/>
        <v xml:space="preserve"> </v>
      </c>
      <c r="AW185" s="277" t="str">
        <f t="shared" si="347"/>
        <v xml:space="preserve"> </v>
      </c>
      <c r="AX185" s="277" t="str">
        <f>IF(SUM(I185:T185)&lt;90," ",CO185*AH185*stab.data!$U$20/13/2)</f>
        <v xml:space="preserve"> </v>
      </c>
      <c r="AY185" s="277" t="str">
        <f>IF(SUM(I185:T185)&lt;90," ",CQ185*AH185*stab.data!$U$11/13)</f>
        <v xml:space="preserve"> </v>
      </c>
      <c r="AZ185" s="277" t="str">
        <f t="shared" si="348"/>
        <v xml:space="preserve"> </v>
      </c>
      <c r="BA185" s="279" t="str">
        <f t="shared" si="349"/>
        <v xml:space="preserve"> </v>
      </c>
      <c r="BB185" s="280" t="str">
        <f>IF(SUM(I185:T185)&lt;90," ",EXP('eq. coef.'!$C$104+'eq. coef.'!$C$105*'Amp-TB2 calc'!AJ185+'eq. coef.'!$C$106*'Amp-TB2 calc'!AK185+'eq. coef.'!$C$107*'Amp-TB2 calc'!AL185+'eq. coef.'!$C$108*'Amp-TB2 calc'!AN185+'eq. coef.'!$C$109*'Amp-TB2 calc'!AP185+'eq. coef.'!$C$110*'Amp-TB2 calc'!AQ185+'eq. coef.'!$C$111*'Amp-TB2 calc'!AR185+'eq. coef.'!$C$112*'Amp-TB2 calc'!AS185))</f>
        <v xml:space="preserve"> </v>
      </c>
      <c r="BC185" s="281" t="str">
        <f>IF(SUM(I185:T185)&lt;90," ",EXP('eq. coef.'!$C$176+'eq. coef.'!$C$177*'Amp-TB2 calc'!AJ185+'eq. coef.'!$C$178*'Amp-TB2 calc'!AK185+'eq. coef.'!$C$179*'Amp-TB2 calc'!AL185+'eq. coef.'!$C$180*'Amp-TB2 calc'!AN185+'eq. coef.'!$C$181*'Amp-TB2 calc'!AP185+'eq. coef.'!$C$182*'Amp-TB2 calc'!AQ185+'eq. coef.'!$C$183*'Amp-TB2 calc'!AR185+'eq. coef.'!$C$184*'Amp-TB2 calc'!AS185))</f>
        <v xml:space="preserve"> </v>
      </c>
      <c r="BD185" s="281" t="str">
        <f>IF(SUM(I185:T185)&lt;90," ",('eq. coef.'!$C$234+'eq. coef.'!$C$235*'Amp-TB2 calc'!AJ185+'eq. coef.'!$C$236*'Amp-TB2 calc'!AK185+'eq. coef.'!$C$237*'Amp-TB2 calc'!AL185+'eq. coef.'!$C$238*'Amp-TB2 calc'!AN185+'eq. coef.'!$C$239*'Amp-TB2 calc'!AP185+'eq. coef.'!$C$240*'Amp-TB2 calc'!AQ185+'eq. coef.'!$C$241*'Amp-TB2 calc'!AR185+'eq. coef.'!$C$242*'Amp-TB2 calc'!AS185))</f>
        <v xml:space="preserve"> </v>
      </c>
      <c r="BE185" s="281" t="str">
        <f>IF(SUM(I185:T185)&lt;90," ",('eq. coef.'!$C$270+'eq. coef.'!$C$271*'Amp-TB2 calc'!AJ185+'eq. coef.'!$C$272*'Amp-TB2 calc'!AK185+'eq. coef.'!$C$273*'Amp-TB2 calc'!AL185+'eq. coef.'!$C$274*'Amp-TB2 calc'!AN185+'eq. coef.'!$C$275*'Amp-TB2 calc'!AP185+'eq. coef.'!$C$276*'Amp-TB2 calc'!AQ185+'eq. coef.'!$C$277*'Amp-TB2 calc'!AR185+'eq. coef.'!$C$278*'Amp-TB2 calc'!AS185))</f>
        <v xml:space="preserve"> </v>
      </c>
      <c r="BF185" s="281" t="str">
        <f>IF(SUM(I185:T185)&lt;90," ",EXP('eq. coef.'!$C$328+'eq. coef.'!$C$329*'Amp-TB2 calc'!AJ185+'eq. coef.'!$C$330*'Amp-TB2 calc'!AK185+'eq. coef.'!$C$331*'Amp-TB2 calc'!AL185+'eq. coef.'!$C$332*'Amp-TB2 calc'!AN185+'eq. coef.'!$C$333*'Amp-TB2 calc'!AP185+'eq. coef.'!$C$334*'Amp-TB2 calc'!AQ185+'eq. coef.'!$C$335*'Amp-TB2 calc'!AR185+'eq. coef.'!$C$336*'Amp-TB2 calc'!AS185))</f>
        <v xml:space="preserve"> </v>
      </c>
      <c r="BG185" s="282" t="str">
        <f t="shared" si="301"/>
        <v xml:space="preserve"> </v>
      </c>
      <c r="BH185" s="385" t="str">
        <f t="shared" si="328"/>
        <v xml:space="preserve"> </v>
      </c>
      <c r="BI185" s="385" t="str">
        <f t="shared" si="329"/>
        <v xml:space="preserve"> </v>
      </c>
      <c r="BJ185" s="281" t="str">
        <f t="shared" si="302"/>
        <v xml:space="preserve"> </v>
      </c>
      <c r="BK185" s="283" t="str">
        <f t="shared" si="350"/>
        <v xml:space="preserve"> </v>
      </c>
      <c r="BL185" s="281" t="str">
        <f t="shared" si="351"/>
        <v xml:space="preserve"> </v>
      </c>
      <c r="BM185" s="284" t="str">
        <f t="shared" si="303"/>
        <v xml:space="preserve"> </v>
      </c>
      <c r="BN185" s="285" t="str">
        <f>IF(SUM(I185:T185)&lt;90," ",'eq. coef.'!$C$360+'eq. coef.'!$C$361*'Amp-TB2 calc'!AJ185+'eq. coef.'!$C$362*'Amp-TB2 calc'!AK185+'eq. coef.'!$C$363*'Amp-TB2 calc'!AL185+'eq. coef.'!$C$364*'Amp-TB2 calc'!AN185+'eq. coef.'!$C$365*'Amp-TB2 calc'!AP185+'eq. coef.'!$C$366*'Amp-TB2 calc'!AQ185+'eq. coef.'!$C$367*'Amp-TB2 calc'!AR185+'eq. coef.'!$C$368*'Amp-TB2 calc'!AS185+'eq. coef.'!$C$369*LN(BQ185))</f>
        <v xml:space="preserve"> </v>
      </c>
      <c r="BO185" s="286" t="str">
        <f t="shared" si="352"/>
        <v xml:space="preserve"> </v>
      </c>
      <c r="BP185" s="333" t="str">
        <f t="shared" si="304"/>
        <v xml:space="preserve"> </v>
      </c>
      <c r="BQ185" s="287" t="str">
        <f t="shared" si="353"/>
        <v xml:space="preserve"> </v>
      </c>
      <c r="BR185" s="281" t="str">
        <f t="shared" si="305"/>
        <v xml:space="preserve"> </v>
      </c>
      <c r="BS185" s="283"/>
      <c r="BT185" s="283">
        <f t="shared" si="354"/>
        <v>0</v>
      </c>
      <c r="BU185" s="283">
        <f t="shared" si="355"/>
        <v>0</v>
      </c>
      <c r="BV185" s="281" t="str">
        <f t="shared" si="306"/>
        <v xml:space="preserve"> </v>
      </c>
      <c r="BW185" s="288"/>
      <c r="BX185" s="289" t="str">
        <f>IF(SUM(I185:T185)&lt;90," ",'eq. coef.'!$B$1128*'Amp-TB2 calc'!CH185+'eq. coef.'!$B$1129*'Amp-TB2 calc'!CL185+'eq. coef.'!$B$1130*'Amp-TB2 calc'!CM185+'eq. coef.'!$B$1131*'Amp-TB2 calc'!CO185+'eq. coef.'!$B$1132*'Amp-TB2 calc'!CP185+'eq. coef.'!$B$1133*'Amp-TB2 calc'!CQ185+'eq. coef.'!$B$1134*'Amp-TB2 calc'!CR185+'eq. coef.'!$B$1135*'Amp-TB2 calc'!CU185+'eq. coef.'!$B$1135*'Amp-TB2 calc'!CY185+'eq. coef.'!$B$1137*'Amp-TB2 calc'!CZ185)</f>
        <v xml:space="preserve"> </v>
      </c>
      <c r="BY185" s="290" t="str">
        <f t="shared" si="356"/>
        <v xml:space="preserve"> </v>
      </c>
      <c r="BZ185" s="291"/>
      <c r="CA185" s="290" t="str">
        <f t="shared" si="307"/>
        <v xml:space="preserve"> </v>
      </c>
      <c r="CB185" s="289" t="str">
        <f>IF(SUM(I185:T185)&lt;90," ",EXP('eq. coef.'!$C$396+'eq. coef.'!$C$397*'Amp-TB2 calc'!AJ185+'eq. coef.'!$C$398*'Amp-TB2 calc'!AK185+'eq. coef.'!$C$399*'Amp-TB2 calc'!AL185+'eq. coef.'!$C$400*'Amp-TB2 calc'!AN185+'eq. coef.'!$C$401*'Amp-TB2 calc'!AP185+'eq. coef.'!$C$402*'Amp-TB2 calc'!AQ185+'eq. coef.'!$C$403*'Amp-TB2 calc'!AR185+'eq. coef.'!$C$404*'Amp-TB2 calc'!AS185+'eq. coef.'!$C$405*LN('Amp-TB2 calc'!BQ185)))</f>
        <v xml:space="preserve"> </v>
      </c>
      <c r="CC185" s="283" t="str">
        <f t="shared" si="308"/>
        <v xml:space="preserve"> </v>
      </c>
      <c r="CD185" s="283"/>
      <c r="CE185" s="282" t="str">
        <f t="shared" si="309"/>
        <v xml:space="preserve"> </v>
      </c>
      <c r="CF185" s="282" t="str">
        <f t="shared" si="310"/>
        <v xml:space="preserve"> </v>
      </c>
      <c r="CG185" s="278" t="str">
        <f t="shared" si="357"/>
        <v xml:space="preserve"> </v>
      </c>
      <c r="CH185" s="278" t="str">
        <f t="shared" si="358"/>
        <v xml:space="preserve"> </v>
      </c>
      <c r="CI185" s="278" t="str">
        <f t="shared" si="311"/>
        <v xml:space="preserve"> </v>
      </c>
      <c r="CJ185" s="278" t="str">
        <f t="shared" si="312"/>
        <v xml:space="preserve"> </v>
      </c>
      <c r="CK185" s="278"/>
      <c r="CL185" s="278" t="str">
        <f t="shared" si="313"/>
        <v xml:space="preserve"> </v>
      </c>
      <c r="CM185" s="278" t="str">
        <f t="shared" si="314"/>
        <v xml:space="preserve"> </v>
      </c>
      <c r="CN185" s="278" t="str">
        <f t="shared" si="359"/>
        <v xml:space="preserve"> </v>
      </c>
      <c r="CO185" s="278" t="str">
        <f t="shared" si="315"/>
        <v xml:space="preserve"> </v>
      </c>
      <c r="CP185" s="278" t="str">
        <f t="shared" si="360"/>
        <v xml:space="preserve"> </v>
      </c>
      <c r="CQ185" s="278" t="str">
        <f t="shared" si="316"/>
        <v xml:space="preserve"> </v>
      </c>
      <c r="CR185" s="278" t="str">
        <f t="shared" si="361"/>
        <v xml:space="preserve"> </v>
      </c>
      <c r="CS185" s="278" t="str">
        <f t="shared" si="317"/>
        <v xml:space="preserve"> </v>
      </c>
      <c r="CT185" s="278"/>
      <c r="CU185" s="278" t="str">
        <f t="shared" si="362"/>
        <v xml:space="preserve"> </v>
      </c>
      <c r="CV185" s="278" t="str">
        <f t="shared" si="318"/>
        <v xml:space="preserve"> </v>
      </c>
      <c r="CW185" s="278" t="str">
        <f t="shared" si="319"/>
        <v xml:space="preserve"> </v>
      </c>
      <c r="CX185" s="278"/>
      <c r="CY185" s="278" t="str">
        <f t="shared" si="320"/>
        <v xml:space="preserve"> </v>
      </c>
      <c r="CZ185" s="278" t="str">
        <f t="shared" si="363"/>
        <v xml:space="preserve"> </v>
      </c>
      <c r="DA185" s="278" t="str">
        <f t="shared" si="321"/>
        <v xml:space="preserve"> </v>
      </c>
      <c r="DB185" s="278"/>
      <c r="DC185" s="278" t="str">
        <f t="shared" si="322"/>
        <v xml:space="preserve"> </v>
      </c>
      <c r="DD185" s="278" t="str">
        <f t="shared" si="364"/>
        <v xml:space="preserve"> </v>
      </c>
      <c r="DE185" s="278" t="str">
        <f t="shared" si="365"/>
        <v xml:space="preserve"> </v>
      </c>
      <c r="DF185" s="278" t="str">
        <f t="shared" si="323"/>
        <v xml:space="preserve"> </v>
      </c>
      <c r="DG185" s="283" t="str">
        <f t="shared" si="330"/>
        <v xml:space="preserve"> </v>
      </c>
      <c r="DH185" s="283"/>
      <c r="DI185" s="277" t="str">
        <f t="shared" si="324"/>
        <v xml:space="preserve"> </v>
      </c>
      <c r="DJ185" s="277" t="str">
        <f t="shared" si="325"/>
        <v xml:space="preserve"> </v>
      </c>
      <c r="DK185" s="277" t="str">
        <f t="shared" si="326"/>
        <v xml:space="preserve"> </v>
      </c>
      <c r="DL185" s="278" t="str">
        <f t="shared" si="327"/>
        <v xml:space="preserve"> </v>
      </c>
    </row>
    <row r="186" spans="21:116" x14ac:dyDescent="0.25">
      <c r="U186" s="276" t="str">
        <f t="shared" si="331"/>
        <v xml:space="preserve"> </v>
      </c>
      <c r="V186" s="277" t="str">
        <f>IF(SUM(I186:T186)&lt;90," ",I186/stab.data!$U$7)</f>
        <v xml:space="preserve"> </v>
      </c>
      <c r="W186" s="277" t="str">
        <f>IF(SUM(I186:T186)&lt;90," ",J186/stab.data!$U$8)</f>
        <v xml:space="preserve"> </v>
      </c>
      <c r="X186" s="277" t="str">
        <f>IF(SUM(I186:T186)&lt;90," ",K186*2/stab.data!$U$9)</f>
        <v xml:space="preserve"> </v>
      </c>
      <c r="Y186" s="277" t="str">
        <f>IF(SUM(I186:T186)&lt;90," ",L186*2/stab.data!$U$10)</f>
        <v xml:space="preserve"> </v>
      </c>
      <c r="Z186" s="277" t="str">
        <f>IF(SUM(I186:T186)&lt;90," ",M186/stab.data!$U$11)</f>
        <v xml:space="preserve"> </v>
      </c>
      <c r="AA186" s="277" t="str">
        <f>IF(SUM(I186:T186)&lt;90," ",N186/stab.data!$U$12)</f>
        <v xml:space="preserve"> </v>
      </c>
      <c r="AB186" s="277" t="str">
        <f>IF(SUM(I186:T186)&lt;90," ",O186/stab.data!$U$13)</f>
        <v xml:space="preserve"> </v>
      </c>
      <c r="AC186" s="277" t="str">
        <f>IF(SUM(I186:T186)&lt;90," ",P186/stab.data!$U$14)</f>
        <v xml:space="preserve"> </v>
      </c>
      <c r="AD186" s="277" t="str">
        <f>IF(SUM(I186:T186)&lt;90," ",Q186*2/stab.data!$U$15)</f>
        <v xml:space="preserve"> </v>
      </c>
      <c r="AE186" s="277" t="str">
        <f>IF(SUM(I186:T186)&lt;90," ",R186*2/stab.data!$U$16)</f>
        <v xml:space="preserve"> </v>
      </c>
      <c r="AF186" s="277" t="str">
        <f>IF(SUM(I186:T186)&lt;90," ",S186/stab.data!$U$17)</f>
        <v xml:space="preserve"> </v>
      </c>
      <c r="AG186" s="277" t="str">
        <f>IF(SUM(I186:T186)&lt;90," ",T186/stab.data!$U$18)</f>
        <v xml:space="preserve"> </v>
      </c>
      <c r="AH186" s="277" t="str">
        <f t="shared" si="332"/>
        <v xml:space="preserve"> </v>
      </c>
      <c r="AI186" s="277" t="str">
        <f t="shared" si="333"/>
        <v xml:space="preserve"> </v>
      </c>
      <c r="AJ186" s="278" t="str">
        <f t="shared" si="334"/>
        <v xml:space="preserve"> </v>
      </c>
      <c r="AK186" s="278" t="str">
        <f t="shared" si="335"/>
        <v xml:space="preserve"> </v>
      </c>
      <c r="AL186" s="278" t="str">
        <f t="shared" si="336"/>
        <v xml:space="preserve"> </v>
      </c>
      <c r="AM186" s="278" t="str">
        <f t="shared" si="337"/>
        <v xml:space="preserve"> </v>
      </c>
      <c r="AN186" s="278" t="str">
        <f t="shared" si="338"/>
        <v xml:space="preserve"> </v>
      </c>
      <c r="AO186" s="278" t="str">
        <f t="shared" si="339"/>
        <v xml:space="preserve"> </v>
      </c>
      <c r="AP186" s="278" t="str">
        <f t="shared" si="340"/>
        <v xml:space="preserve"> </v>
      </c>
      <c r="AQ186" s="278" t="str">
        <f t="shared" si="341"/>
        <v xml:space="preserve"> </v>
      </c>
      <c r="AR186" s="278" t="str">
        <f t="shared" si="342"/>
        <v xml:space="preserve"> </v>
      </c>
      <c r="AS186" s="278" t="str">
        <f t="shared" si="343"/>
        <v xml:space="preserve"> </v>
      </c>
      <c r="AT186" s="278" t="str">
        <f t="shared" si="344"/>
        <v xml:space="preserve"> </v>
      </c>
      <c r="AU186" s="278" t="str">
        <f t="shared" si="345"/>
        <v xml:space="preserve"> </v>
      </c>
      <c r="AV186" s="277" t="str">
        <f t="shared" si="346"/>
        <v xml:space="preserve"> </v>
      </c>
      <c r="AW186" s="277" t="str">
        <f t="shared" si="347"/>
        <v xml:space="preserve"> </v>
      </c>
      <c r="AX186" s="277" t="str">
        <f>IF(SUM(I186:T186)&lt;90," ",CO186*AH186*stab.data!$U$20/13/2)</f>
        <v xml:space="preserve"> </v>
      </c>
      <c r="AY186" s="277" t="str">
        <f>IF(SUM(I186:T186)&lt;90," ",CQ186*AH186*stab.data!$U$11/13)</f>
        <v xml:space="preserve"> </v>
      </c>
      <c r="AZ186" s="277" t="str">
        <f t="shared" si="348"/>
        <v xml:space="preserve"> </v>
      </c>
      <c r="BA186" s="279" t="str">
        <f t="shared" si="349"/>
        <v xml:space="preserve"> </v>
      </c>
      <c r="BB186" s="280" t="str">
        <f>IF(SUM(I186:T186)&lt;90," ",EXP('eq. coef.'!$C$104+'eq. coef.'!$C$105*'Amp-TB2 calc'!AJ186+'eq. coef.'!$C$106*'Amp-TB2 calc'!AK186+'eq. coef.'!$C$107*'Amp-TB2 calc'!AL186+'eq. coef.'!$C$108*'Amp-TB2 calc'!AN186+'eq. coef.'!$C$109*'Amp-TB2 calc'!AP186+'eq. coef.'!$C$110*'Amp-TB2 calc'!AQ186+'eq. coef.'!$C$111*'Amp-TB2 calc'!AR186+'eq. coef.'!$C$112*'Amp-TB2 calc'!AS186))</f>
        <v xml:space="preserve"> </v>
      </c>
      <c r="BC186" s="281" t="str">
        <f>IF(SUM(I186:T186)&lt;90," ",EXP('eq. coef.'!$C$176+'eq. coef.'!$C$177*'Amp-TB2 calc'!AJ186+'eq. coef.'!$C$178*'Amp-TB2 calc'!AK186+'eq. coef.'!$C$179*'Amp-TB2 calc'!AL186+'eq. coef.'!$C$180*'Amp-TB2 calc'!AN186+'eq. coef.'!$C$181*'Amp-TB2 calc'!AP186+'eq. coef.'!$C$182*'Amp-TB2 calc'!AQ186+'eq. coef.'!$C$183*'Amp-TB2 calc'!AR186+'eq. coef.'!$C$184*'Amp-TB2 calc'!AS186))</f>
        <v xml:space="preserve"> </v>
      </c>
      <c r="BD186" s="281" t="str">
        <f>IF(SUM(I186:T186)&lt;90," ",('eq. coef.'!$C$234+'eq. coef.'!$C$235*'Amp-TB2 calc'!AJ186+'eq. coef.'!$C$236*'Amp-TB2 calc'!AK186+'eq. coef.'!$C$237*'Amp-TB2 calc'!AL186+'eq. coef.'!$C$238*'Amp-TB2 calc'!AN186+'eq. coef.'!$C$239*'Amp-TB2 calc'!AP186+'eq. coef.'!$C$240*'Amp-TB2 calc'!AQ186+'eq. coef.'!$C$241*'Amp-TB2 calc'!AR186+'eq. coef.'!$C$242*'Amp-TB2 calc'!AS186))</f>
        <v xml:space="preserve"> </v>
      </c>
      <c r="BE186" s="281" t="str">
        <f>IF(SUM(I186:T186)&lt;90," ",('eq. coef.'!$C$270+'eq. coef.'!$C$271*'Amp-TB2 calc'!AJ186+'eq. coef.'!$C$272*'Amp-TB2 calc'!AK186+'eq. coef.'!$C$273*'Amp-TB2 calc'!AL186+'eq. coef.'!$C$274*'Amp-TB2 calc'!AN186+'eq. coef.'!$C$275*'Amp-TB2 calc'!AP186+'eq. coef.'!$C$276*'Amp-TB2 calc'!AQ186+'eq. coef.'!$C$277*'Amp-TB2 calc'!AR186+'eq. coef.'!$C$278*'Amp-TB2 calc'!AS186))</f>
        <v xml:space="preserve"> </v>
      </c>
      <c r="BF186" s="281" t="str">
        <f>IF(SUM(I186:T186)&lt;90," ",EXP('eq. coef.'!$C$328+'eq. coef.'!$C$329*'Amp-TB2 calc'!AJ186+'eq. coef.'!$C$330*'Amp-TB2 calc'!AK186+'eq. coef.'!$C$331*'Amp-TB2 calc'!AL186+'eq. coef.'!$C$332*'Amp-TB2 calc'!AN186+'eq. coef.'!$C$333*'Amp-TB2 calc'!AP186+'eq. coef.'!$C$334*'Amp-TB2 calc'!AQ186+'eq. coef.'!$C$335*'Amp-TB2 calc'!AR186+'eq. coef.'!$C$336*'Amp-TB2 calc'!AS186))</f>
        <v xml:space="preserve"> </v>
      </c>
      <c r="BG186" s="282" t="str">
        <f t="shared" si="301"/>
        <v xml:space="preserve"> </v>
      </c>
      <c r="BH186" s="385" t="str">
        <f t="shared" si="328"/>
        <v xml:space="preserve"> </v>
      </c>
      <c r="BI186" s="385" t="str">
        <f t="shared" si="329"/>
        <v xml:space="preserve"> </v>
      </c>
      <c r="BJ186" s="281" t="str">
        <f t="shared" si="302"/>
        <v xml:space="preserve"> </v>
      </c>
      <c r="BK186" s="283" t="str">
        <f t="shared" si="350"/>
        <v xml:space="preserve"> </v>
      </c>
      <c r="BL186" s="281" t="str">
        <f t="shared" si="351"/>
        <v xml:space="preserve"> </v>
      </c>
      <c r="BM186" s="284" t="str">
        <f t="shared" si="303"/>
        <v xml:space="preserve"> </v>
      </c>
      <c r="BN186" s="285" t="str">
        <f>IF(SUM(I186:T186)&lt;90," ",'eq. coef.'!$C$360+'eq. coef.'!$C$361*'Amp-TB2 calc'!AJ186+'eq. coef.'!$C$362*'Amp-TB2 calc'!AK186+'eq. coef.'!$C$363*'Amp-TB2 calc'!AL186+'eq. coef.'!$C$364*'Amp-TB2 calc'!AN186+'eq. coef.'!$C$365*'Amp-TB2 calc'!AP186+'eq. coef.'!$C$366*'Amp-TB2 calc'!AQ186+'eq. coef.'!$C$367*'Amp-TB2 calc'!AR186+'eq. coef.'!$C$368*'Amp-TB2 calc'!AS186+'eq. coef.'!$C$369*LN(BQ186))</f>
        <v xml:space="preserve"> </v>
      </c>
      <c r="BO186" s="286" t="str">
        <f t="shared" si="352"/>
        <v xml:space="preserve"> </v>
      </c>
      <c r="BP186" s="333" t="str">
        <f t="shared" si="304"/>
        <v xml:space="preserve"> </v>
      </c>
      <c r="BQ186" s="287" t="str">
        <f t="shared" si="353"/>
        <v xml:space="preserve"> </v>
      </c>
      <c r="BR186" s="281" t="str">
        <f t="shared" si="305"/>
        <v xml:space="preserve"> </v>
      </c>
      <c r="BS186" s="283"/>
      <c r="BT186" s="283">
        <f t="shared" si="354"/>
        <v>0</v>
      </c>
      <c r="BU186" s="283">
        <f t="shared" si="355"/>
        <v>0</v>
      </c>
      <c r="BV186" s="281" t="str">
        <f t="shared" si="306"/>
        <v xml:space="preserve"> </v>
      </c>
      <c r="BW186" s="288"/>
      <c r="BX186" s="289" t="str">
        <f>IF(SUM(I186:T186)&lt;90," ",'eq. coef.'!$B$1128*'Amp-TB2 calc'!CH186+'eq. coef.'!$B$1129*'Amp-TB2 calc'!CL186+'eq. coef.'!$B$1130*'Amp-TB2 calc'!CM186+'eq. coef.'!$B$1131*'Amp-TB2 calc'!CO186+'eq. coef.'!$B$1132*'Amp-TB2 calc'!CP186+'eq. coef.'!$B$1133*'Amp-TB2 calc'!CQ186+'eq. coef.'!$B$1134*'Amp-TB2 calc'!CR186+'eq. coef.'!$B$1135*'Amp-TB2 calc'!CU186+'eq. coef.'!$B$1135*'Amp-TB2 calc'!CY186+'eq. coef.'!$B$1137*'Amp-TB2 calc'!CZ186)</f>
        <v xml:space="preserve"> </v>
      </c>
      <c r="BY186" s="290" t="str">
        <f t="shared" si="356"/>
        <v xml:space="preserve"> </v>
      </c>
      <c r="BZ186" s="291"/>
      <c r="CA186" s="290" t="str">
        <f t="shared" si="307"/>
        <v xml:space="preserve"> </v>
      </c>
      <c r="CB186" s="289" t="str">
        <f>IF(SUM(I186:T186)&lt;90," ",EXP('eq. coef.'!$C$396+'eq. coef.'!$C$397*'Amp-TB2 calc'!AJ186+'eq. coef.'!$C$398*'Amp-TB2 calc'!AK186+'eq. coef.'!$C$399*'Amp-TB2 calc'!AL186+'eq. coef.'!$C$400*'Amp-TB2 calc'!AN186+'eq. coef.'!$C$401*'Amp-TB2 calc'!AP186+'eq. coef.'!$C$402*'Amp-TB2 calc'!AQ186+'eq. coef.'!$C$403*'Amp-TB2 calc'!AR186+'eq. coef.'!$C$404*'Amp-TB2 calc'!AS186+'eq. coef.'!$C$405*LN('Amp-TB2 calc'!BQ186)))</f>
        <v xml:space="preserve"> </v>
      </c>
      <c r="CC186" s="283" t="str">
        <f t="shared" si="308"/>
        <v xml:space="preserve"> </v>
      </c>
      <c r="CD186" s="283"/>
      <c r="CE186" s="282" t="str">
        <f t="shared" si="309"/>
        <v xml:space="preserve"> </v>
      </c>
      <c r="CF186" s="282" t="str">
        <f t="shared" si="310"/>
        <v xml:space="preserve"> </v>
      </c>
      <c r="CG186" s="278" t="str">
        <f t="shared" si="357"/>
        <v xml:space="preserve"> </v>
      </c>
      <c r="CH186" s="278" t="str">
        <f t="shared" si="358"/>
        <v xml:space="preserve"> </v>
      </c>
      <c r="CI186" s="278" t="str">
        <f t="shared" si="311"/>
        <v xml:space="preserve"> </v>
      </c>
      <c r="CJ186" s="278" t="str">
        <f t="shared" si="312"/>
        <v xml:space="preserve"> </v>
      </c>
      <c r="CK186" s="278"/>
      <c r="CL186" s="278" t="str">
        <f t="shared" si="313"/>
        <v xml:space="preserve"> </v>
      </c>
      <c r="CM186" s="278" t="str">
        <f t="shared" si="314"/>
        <v xml:space="preserve"> </v>
      </c>
      <c r="CN186" s="278" t="str">
        <f t="shared" si="359"/>
        <v xml:space="preserve"> </v>
      </c>
      <c r="CO186" s="278" t="str">
        <f t="shared" si="315"/>
        <v xml:space="preserve"> </v>
      </c>
      <c r="CP186" s="278" t="str">
        <f t="shared" si="360"/>
        <v xml:space="preserve"> </v>
      </c>
      <c r="CQ186" s="278" t="str">
        <f t="shared" si="316"/>
        <v xml:space="preserve"> </v>
      </c>
      <c r="CR186" s="278" t="str">
        <f t="shared" si="361"/>
        <v xml:space="preserve"> </v>
      </c>
      <c r="CS186" s="278" t="str">
        <f t="shared" si="317"/>
        <v xml:space="preserve"> </v>
      </c>
      <c r="CT186" s="278"/>
      <c r="CU186" s="278" t="str">
        <f t="shared" si="362"/>
        <v xml:space="preserve"> </v>
      </c>
      <c r="CV186" s="278" t="str">
        <f t="shared" si="318"/>
        <v xml:space="preserve"> </v>
      </c>
      <c r="CW186" s="278" t="str">
        <f t="shared" si="319"/>
        <v xml:space="preserve"> </v>
      </c>
      <c r="CX186" s="278"/>
      <c r="CY186" s="278" t="str">
        <f t="shared" si="320"/>
        <v xml:space="preserve"> </v>
      </c>
      <c r="CZ186" s="278" t="str">
        <f t="shared" si="363"/>
        <v xml:space="preserve"> </v>
      </c>
      <c r="DA186" s="278" t="str">
        <f t="shared" si="321"/>
        <v xml:space="preserve"> </v>
      </c>
      <c r="DB186" s="278"/>
      <c r="DC186" s="278" t="str">
        <f t="shared" si="322"/>
        <v xml:space="preserve"> </v>
      </c>
      <c r="DD186" s="278" t="str">
        <f t="shared" si="364"/>
        <v xml:space="preserve"> </v>
      </c>
      <c r="DE186" s="278" t="str">
        <f t="shared" si="365"/>
        <v xml:space="preserve"> </v>
      </c>
      <c r="DF186" s="278" t="str">
        <f t="shared" si="323"/>
        <v xml:space="preserve"> </v>
      </c>
      <c r="DG186" s="283" t="str">
        <f t="shared" si="330"/>
        <v xml:space="preserve"> </v>
      </c>
      <c r="DH186" s="283"/>
      <c r="DI186" s="277" t="str">
        <f t="shared" si="324"/>
        <v xml:space="preserve"> </v>
      </c>
      <c r="DJ186" s="277" t="str">
        <f t="shared" si="325"/>
        <v xml:space="preserve"> </v>
      </c>
      <c r="DK186" s="277" t="str">
        <f t="shared" si="326"/>
        <v xml:space="preserve"> </v>
      </c>
      <c r="DL186" s="278" t="str">
        <f t="shared" si="327"/>
        <v xml:space="preserve"> </v>
      </c>
    </row>
    <row r="187" spans="21:116" x14ac:dyDescent="0.25">
      <c r="U187" s="276" t="str">
        <f t="shared" si="331"/>
        <v xml:space="preserve"> </v>
      </c>
      <c r="V187" s="277" t="str">
        <f>IF(SUM(I187:T187)&lt;90," ",I187/stab.data!$U$7)</f>
        <v xml:space="preserve"> </v>
      </c>
      <c r="W187" s="277" t="str">
        <f>IF(SUM(I187:T187)&lt;90," ",J187/stab.data!$U$8)</f>
        <v xml:space="preserve"> </v>
      </c>
      <c r="X187" s="277" t="str">
        <f>IF(SUM(I187:T187)&lt;90," ",K187*2/stab.data!$U$9)</f>
        <v xml:space="preserve"> </v>
      </c>
      <c r="Y187" s="277" t="str">
        <f>IF(SUM(I187:T187)&lt;90," ",L187*2/stab.data!$U$10)</f>
        <v xml:space="preserve"> </v>
      </c>
      <c r="Z187" s="277" t="str">
        <f>IF(SUM(I187:T187)&lt;90," ",M187/stab.data!$U$11)</f>
        <v xml:space="preserve"> </v>
      </c>
      <c r="AA187" s="277" t="str">
        <f>IF(SUM(I187:T187)&lt;90," ",N187/stab.data!$U$12)</f>
        <v xml:space="preserve"> </v>
      </c>
      <c r="AB187" s="277" t="str">
        <f>IF(SUM(I187:T187)&lt;90," ",O187/stab.data!$U$13)</f>
        <v xml:space="preserve"> </v>
      </c>
      <c r="AC187" s="277" t="str">
        <f>IF(SUM(I187:T187)&lt;90," ",P187/stab.data!$U$14)</f>
        <v xml:space="preserve"> </v>
      </c>
      <c r="AD187" s="277" t="str">
        <f>IF(SUM(I187:T187)&lt;90," ",Q187*2/stab.data!$U$15)</f>
        <v xml:space="preserve"> </v>
      </c>
      <c r="AE187" s="277" t="str">
        <f>IF(SUM(I187:T187)&lt;90," ",R187*2/stab.data!$U$16)</f>
        <v xml:space="preserve"> </v>
      </c>
      <c r="AF187" s="277" t="str">
        <f>IF(SUM(I187:T187)&lt;90," ",S187/stab.data!$U$17)</f>
        <v xml:space="preserve"> </v>
      </c>
      <c r="AG187" s="277" t="str">
        <f>IF(SUM(I187:T187)&lt;90," ",T187/stab.data!$U$18)</f>
        <v xml:space="preserve"> </v>
      </c>
      <c r="AH187" s="277" t="str">
        <f t="shared" si="332"/>
        <v xml:space="preserve"> </v>
      </c>
      <c r="AI187" s="277" t="str">
        <f t="shared" si="333"/>
        <v xml:space="preserve"> </v>
      </c>
      <c r="AJ187" s="278" t="str">
        <f t="shared" si="334"/>
        <v xml:space="preserve"> </v>
      </c>
      <c r="AK187" s="278" t="str">
        <f t="shared" si="335"/>
        <v xml:space="preserve"> </v>
      </c>
      <c r="AL187" s="278" t="str">
        <f t="shared" si="336"/>
        <v xml:space="preserve"> </v>
      </c>
      <c r="AM187" s="278" t="str">
        <f t="shared" si="337"/>
        <v xml:space="preserve"> </v>
      </c>
      <c r="AN187" s="278" t="str">
        <f t="shared" si="338"/>
        <v xml:space="preserve"> </v>
      </c>
      <c r="AO187" s="278" t="str">
        <f t="shared" si="339"/>
        <v xml:space="preserve"> </v>
      </c>
      <c r="AP187" s="278" t="str">
        <f t="shared" si="340"/>
        <v xml:space="preserve"> </v>
      </c>
      <c r="AQ187" s="278" t="str">
        <f t="shared" si="341"/>
        <v xml:space="preserve"> </v>
      </c>
      <c r="AR187" s="278" t="str">
        <f t="shared" si="342"/>
        <v xml:space="preserve"> </v>
      </c>
      <c r="AS187" s="278" t="str">
        <f t="shared" si="343"/>
        <v xml:space="preserve"> </v>
      </c>
      <c r="AT187" s="278" t="str">
        <f t="shared" si="344"/>
        <v xml:space="preserve"> </v>
      </c>
      <c r="AU187" s="278" t="str">
        <f t="shared" si="345"/>
        <v xml:space="preserve"> </v>
      </c>
      <c r="AV187" s="277" t="str">
        <f t="shared" si="346"/>
        <v xml:space="preserve"> </v>
      </c>
      <c r="AW187" s="277" t="str">
        <f t="shared" si="347"/>
        <v xml:space="preserve"> </v>
      </c>
      <c r="AX187" s="277" t="str">
        <f>IF(SUM(I187:T187)&lt;90," ",CO187*AH187*stab.data!$U$20/13/2)</f>
        <v xml:space="preserve"> </v>
      </c>
      <c r="AY187" s="277" t="str">
        <f>IF(SUM(I187:T187)&lt;90," ",CQ187*AH187*stab.data!$U$11/13)</f>
        <v xml:space="preserve"> </v>
      </c>
      <c r="AZ187" s="277" t="str">
        <f t="shared" si="348"/>
        <v xml:space="preserve"> </v>
      </c>
      <c r="BA187" s="279" t="str">
        <f t="shared" si="349"/>
        <v xml:space="preserve"> </v>
      </c>
      <c r="BB187" s="280" t="str">
        <f>IF(SUM(I187:T187)&lt;90," ",EXP('eq. coef.'!$C$104+'eq. coef.'!$C$105*'Amp-TB2 calc'!AJ187+'eq. coef.'!$C$106*'Amp-TB2 calc'!AK187+'eq. coef.'!$C$107*'Amp-TB2 calc'!AL187+'eq. coef.'!$C$108*'Amp-TB2 calc'!AN187+'eq. coef.'!$C$109*'Amp-TB2 calc'!AP187+'eq. coef.'!$C$110*'Amp-TB2 calc'!AQ187+'eq. coef.'!$C$111*'Amp-TB2 calc'!AR187+'eq. coef.'!$C$112*'Amp-TB2 calc'!AS187))</f>
        <v xml:space="preserve"> </v>
      </c>
      <c r="BC187" s="281" t="str">
        <f>IF(SUM(I187:T187)&lt;90," ",EXP('eq. coef.'!$C$176+'eq. coef.'!$C$177*'Amp-TB2 calc'!AJ187+'eq. coef.'!$C$178*'Amp-TB2 calc'!AK187+'eq. coef.'!$C$179*'Amp-TB2 calc'!AL187+'eq. coef.'!$C$180*'Amp-TB2 calc'!AN187+'eq. coef.'!$C$181*'Amp-TB2 calc'!AP187+'eq. coef.'!$C$182*'Amp-TB2 calc'!AQ187+'eq. coef.'!$C$183*'Amp-TB2 calc'!AR187+'eq. coef.'!$C$184*'Amp-TB2 calc'!AS187))</f>
        <v xml:space="preserve"> </v>
      </c>
      <c r="BD187" s="281" t="str">
        <f>IF(SUM(I187:T187)&lt;90," ",('eq. coef.'!$C$234+'eq. coef.'!$C$235*'Amp-TB2 calc'!AJ187+'eq. coef.'!$C$236*'Amp-TB2 calc'!AK187+'eq. coef.'!$C$237*'Amp-TB2 calc'!AL187+'eq. coef.'!$C$238*'Amp-TB2 calc'!AN187+'eq. coef.'!$C$239*'Amp-TB2 calc'!AP187+'eq. coef.'!$C$240*'Amp-TB2 calc'!AQ187+'eq. coef.'!$C$241*'Amp-TB2 calc'!AR187+'eq. coef.'!$C$242*'Amp-TB2 calc'!AS187))</f>
        <v xml:space="preserve"> </v>
      </c>
      <c r="BE187" s="281" t="str">
        <f>IF(SUM(I187:T187)&lt;90," ",('eq. coef.'!$C$270+'eq. coef.'!$C$271*'Amp-TB2 calc'!AJ187+'eq. coef.'!$C$272*'Amp-TB2 calc'!AK187+'eq. coef.'!$C$273*'Amp-TB2 calc'!AL187+'eq. coef.'!$C$274*'Amp-TB2 calc'!AN187+'eq. coef.'!$C$275*'Amp-TB2 calc'!AP187+'eq. coef.'!$C$276*'Amp-TB2 calc'!AQ187+'eq. coef.'!$C$277*'Amp-TB2 calc'!AR187+'eq. coef.'!$C$278*'Amp-TB2 calc'!AS187))</f>
        <v xml:space="preserve"> </v>
      </c>
      <c r="BF187" s="281" t="str">
        <f>IF(SUM(I187:T187)&lt;90," ",EXP('eq. coef.'!$C$328+'eq. coef.'!$C$329*'Amp-TB2 calc'!AJ187+'eq. coef.'!$C$330*'Amp-TB2 calc'!AK187+'eq. coef.'!$C$331*'Amp-TB2 calc'!AL187+'eq. coef.'!$C$332*'Amp-TB2 calc'!AN187+'eq. coef.'!$C$333*'Amp-TB2 calc'!AP187+'eq. coef.'!$C$334*'Amp-TB2 calc'!AQ187+'eq. coef.'!$C$335*'Amp-TB2 calc'!AR187+'eq. coef.'!$C$336*'Amp-TB2 calc'!AS187))</f>
        <v xml:space="preserve"> </v>
      </c>
      <c r="BG187" s="282" t="str">
        <f t="shared" si="301"/>
        <v xml:space="preserve"> </v>
      </c>
      <c r="BH187" s="385" t="str">
        <f t="shared" si="328"/>
        <v xml:space="preserve"> </v>
      </c>
      <c r="BI187" s="385" t="str">
        <f t="shared" si="329"/>
        <v xml:space="preserve"> </v>
      </c>
      <c r="BJ187" s="281" t="str">
        <f t="shared" si="302"/>
        <v xml:space="preserve"> </v>
      </c>
      <c r="BK187" s="283" t="str">
        <f t="shared" si="350"/>
        <v xml:space="preserve"> </v>
      </c>
      <c r="BL187" s="281" t="str">
        <f t="shared" si="351"/>
        <v xml:space="preserve"> </v>
      </c>
      <c r="BM187" s="284" t="str">
        <f t="shared" si="303"/>
        <v xml:space="preserve"> </v>
      </c>
      <c r="BN187" s="285" t="str">
        <f>IF(SUM(I187:T187)&lt;90," ",'eq. coef.'!$C$360+'eq. coef.'!$C$361*'Amp-TB2 calc'!AJ187+'eq. coef.'!$C$362*'Amp-TB2 calc'!AK187+'eq. coef.'!$C$363*'Amp-TB2 calc'!AL187+'eq. coef.'!$C$364*'Amp-TB2 calc'!AN187+'eq. coef.'!$C$365*'Amp-TB2 calc'!AP187+'eq. coef.'!$C$366*'Amp-TB2 calc'!AQ187+'eq. coef.'!$C$367*'Amp-TB2 calc'!AR187+'eq. coef.'!$C$368*'Amp-TB2 calc'!AS187+'eq. coef.'!$C$369*LN(BQ187))</f>
        <v xml:space="preserve"> </v>
      </c>
      <c r="BO187" s="286" t="str">
        <f t="shared" si="352"/>
        <v xml:space="preserve"> </v>
      </c>
      <c r="BP187" s="333" t="str">
        <f t="shared" si="304"/>
        <v xml:space="preserve"> </v>
      </c>
      <c r="BQ187" s="287" t="str">
        <f t="shared" si="353"/>
        <v xml:space="preserve"> </v>
      </c>
      <c r="BR187" s="281" t="str">
        <f t="shared" si="305"/>
        <v xml:space="preserve"> </v>
      </c>
      <c r="BS187" s="283"/>
      <c r="BT187" s="283">
        <f t="shared" si="354"/>
        <v>0</v>
      </c>
      <c r="BU187" s="283">
        <f t="shared" si="355"/>
        <v>0</v>
      </c>
      <c r="BV187" s="281" t="str">
        <f t="shared" si="306"/>
        <v xml:space="preserve"> </v>
      </c>
      <c r="BW187" s="288"/>
      <c r="BX187" s="289" t="str">
        <f>IF(SUM(I187:T187)&lt;90," ",'eq. coef.'!$B$1128*'Amp-TB2 calc'!CH187+'eq. coef.'!$B$1129*'Amp-TB2 calc'!CL187+'eq. coef.'!$B$1130*'Amp-TB2 calc'!CM187+'eq. coef.'!$B$1131*'Amp-TB2 calc'!CO187+'eq. coef.'!$B$1132*'Amp-TB2 calc'!CP187+'eq. coef.'!$B$1133*'Amp-TB2 calc'!CQ187+'eq. coef.'!$B$1134*'Amp-TB2 calc'!CR187+'eq. coef.'!$B$1135*'Amp-TB2 calc'!CU187+'eq. coef.'!$B$1135*'Amp-TB2 calc'!CY187+'eq. coef.'!$B$1137*'Amp-TB2 calc'!CZ187)</f>
        <v xml:space="preserve"> </v>
      </c>
      <c r="BY187" s="290" t="str">
        <f t="shared" si="356"/>
        <v xml:space="preserve"> </v>
      </c>
      <c r="BZ187" s="291"/>
      <c r="CA187" s="290" t="str">
        <f t="shared" si="307"/>
        <v xml:space="preserve"> </v>
      </c>
      <c r="CB187" s="289" t="str">
        <f>IF(SUM(I187:T187)&lt;90," ",EXP('eq. coef.'!$C$396+'eq. coef.'!$C$397*'Amp-TB2 calc'!AJ187+'eq. coef.'!$C$398*'Amp-TB2 calc'!AK187+'eq. coef.'!$C$399*'Amp-TB2 calc'!AL187+'eq. coef.'!$C$400*'Amp-TB2 calc'!AN187+'eq. coef.'!$C$401*'Amp-TB2 calc'!AP187+'eq. coef.'!$C$402*'Amp-TB2 calc'!AQ187+'eq. coef.'!$C$403*'Amp-TB2 calc'!AR187+'eq. coef.'!$C$404*'Amp-TB2 calc'!AS187+'eq. coef.'!$C$405*LN('Amp-TB2 calc'!BQ187)))</f>
        <v xml:space="preserve"> </v>
      </c>
      <c r="CC187" s="283" t="str">
        <f t="shared" si="308"/>
        <v xml:space="preserve"> </v>
      </c>
      <c r="CD187" s="283"/>
      <c r="CE187" s="282" t="str">
        <f t="shared" si="309"/>
        <v xml:space="preserve"> </v>
      </c>
      <c r="CF187" s="282" t="str">
        <f t="shared" si="310"/>
        <v xml:space="preserve"> </v>
      </c>
      <c r="CG187" s="278" t="str">
        <f t="shared" si="357"/>
        <v xml:space="preserve"> </v>
      </c>
      <c r="CH187" s="278" t="str">
        <f t="shared" si="358"/>
        <v xml:space="preserve"> </v>
      </c>
      <c r="CI187" s="278" t="str">
        <f t="shared" si="311"/>
        <v xml:space="preserve"> </v>
      </c>
      <c r="CJ187" s="278" t="str">
        <f t="shared" si="312"/>
        <v xml:space="preserve"> </v>
      </c>
      <c r="CK187" s="278"/>
      <c r="CL187" s="278" t="str">
        <f t="shared" si="313"/>
        <v xml:space="preserve"> </v>
      </c>
      <c r="CM187" s="278" t="str">
        <f t="shared" si="314"/>
        <v xml:space="preserve"> </v>
      </c>
      <c r="CN187" s="278" t="str">
        <f t="shared" si="359"/>
        <v xml:space="preserve"> </v>
      </c>
      <c r="CO187" s="278" t="str">
        <f t="shared" si="315"/>
        <v xml:space="preserve"> </v>
      </c>
      <c r="CP187" s="278" t="str">
        <f t="shared" si="360"/>
        <v xml:space="preserve"> </v>
      </c>
      <c r="CQ187" s="278" t="str">
        <f t="shared" si="316"/>
        <v xml:space="preserve"> </v>
      </c>
      <c r="CR187" s="278" t="str">
        <f t="shared" si="361"/>
        <v xml:space="preserve"> </v>
      </c>
      <c r="CS187" s="278" t="str">
        <f t="shared" si="317"/>
        <v xml:space="preserve"> </v>
      </c>
      <c r="CT187" s="278"/>
      <c r="CU187" s="278" t="str">
        <f t="shared" si="362"/>
        <v xml:space="preserve"> </v>
      </c>
      <c r="CV187" s="278" t="str">
        <f t="shared" si="318"/>
        <v xml:space="preserve"> </v>
      </c>
      <c r="CW187" s="278" t="str">
        <f t="shared" si="319"/>
        <v xml:space="preserve"> </v>
      </c>
      <c r="CX187" s="278"/>
      <c r="CY187" s="278" t="str">
        <f t="shared" si="320"/>
        <v xml:space="preserve"> </v>
      </c>
      <c r="CZ187" s="278" t="str">
        <f t="shared" si="363"/>
        <v xml:space="preserve"> </v>
      </c>
      <c r="DA187" s="278" t="str">
        <f t="shared" si="321"/>
        <v xml:space="preserve"> </v>
      </c>
      <c r="DB187" s="278"/>
      <c r="DC187" s="278" t="str">
        <f t="shared" si="322"/>
        <v xml:space="preserve"> </v>
      </c>
      <c r="DD187" s="278" t="str">
        <f t="shared" si="364"/>
        <v xml:space="preserve"> </v>
      </c>
      <c r="DE187" s="278" t="str">
        <f t="shared" si="365"/>
        <v xml:space="preserve"> </v>
      </c>
      <c r="DF187" s="278" t="str">
        <f t="shared" si="323"/>
        <v xml:space="preserve"> </v>
      </c>
      <c r="DG187" s="283" t="str">
        <f t="shared" si="330"/>
        <v xml:space="preserve"> </v>
      </c>
      <c r="DH187" s="283"/>
      <c r="DI187" s="277" t="str">
        <f t="shared" si="324"/>
        <v xml:space="preserve"> </v>
      </c>
      <c r="DJ187" s="277" t="str">
        <f t="shared" si="325"/>
        <v xml:space="preserve"> </v>
      </c>
      <c r="DK187" s="277" t="str">
        <f t="shared" si="326"/>
        <v xml:space="preserve"> </v>
      </c>
      <c r="DL187" s="278" t="str">
        <f t="shared" si="327"/>
        <v xml:space="preserve"> </v>
      </c>
    </row>
    <row r="188" spans="21:116" x14ac:dyDescent="0.25">
      <c r="U188" s="276" t="str">
        <f t="shared" si="331"/>
        <v xml:space="preserve"> </v>
      </c>
      <c r="V188" s="277" t="str">
        <f>IF(SUM(I188:T188)&lt;90," ",I188/stab.data!$U$7)</f>
        <v xml:space="preserve"> </v>
      </c>
      <c r="W188" s="277" t="str">
        <f>IF(SUM(I188:T188)&lt;90," ",J188/stab.data!$U$8)</f>
        <v xml:space="preserve"> </v>
      </c>
      <c r="X188" s="277" t="str">
        <f>IF(SUM(I188:T188)&lt;90," ",K188*2/stab.data!$U$9)</f>
        <v xml:space="preserve"> </v>
      </c>
      <c r="Y188" s="277" t="str">
        <f>IF(SUM(I188:T188)&lt;90," ",L188*2/stab.data!$U$10)</f>
        <v xml:space="preserve"> </v>
      </c>
      <c r="Z188" s="277" t="str">
        <f>IF(SUM(I188:T188)&lt;90," ",M188/stab.data!$U$11)</f>
        <v xml:space="preserve"> </v>
      </c>
      <c r="AA188" s="277" t="str">
        <f>IF(SUM(I188:T188)&lt;90," ",N188/stab.data!$U$12)</f>
        <v xml:space="preserve"> </v>
      </c>
      <c r="AB188" s="277" t="str">
        <f>IF(SUM(I188:T188)&lt;90," ",O188/stab.data!$U$13)</f>
        <v xml:space="preserve"> </v>
      </c>
      <c r="AC188" s="277" t="str">
        <f>IF(SUM(I188:T188)&lt;90," ",P188/stab.data!$U$14)</f>
        <v xml:space="preserve"> </v>
      </c>
      <c r="AD188" s="277" t="str">
        <f>IF(SUM(I188:T188)&lt;90," ",Q188*2/stab.data!$U$15)</f>
        <v xml:space="preserve"> </v>
      </c>
      <c r="AE188" s="277" t="str">
        <f>IF(SUM(I188:T188)&lt;90," ",R188*2/stab.data!$U$16)</f>
        <v xml:space="preserve"> </v>
      </c>
      <c r="AF188" s="277" t="str">
        <f>IF(SUM(I188:T188)&lt;90," ",S188/stab.data!$U$17)</f>
        <v xml:space="preserve"> </v>
      </c>
      <c r="AG188" s="277" t="str">
        <f>IF(SUM(I188:T188)&lt;90," ",T188/stab.data!$U$18)</f>
        <v xml:space="preserve"> </v>
      </c>
      <c r="AH188" s="277" t="str">
        <f t="shared" si="332"/>
        <v xml:space="preserve"> </v>
      </c>
      <c r="AI188" s="277" t="str">
        <f t="shared" si="333"/>
        <v xml:space="preserve"> </v>
      </c>
      <c r="AJ188" s="278" t="str">
        <f t="shared" si="334"/>
        <v xml:space="preserve"> </v>
      </c>
      <c r="AK188" s="278" t="str">
        <f t="shared" si="335"/>
        <v xml:space="preserve"> </v>
      </c>
      <c r="AL188" s="278" t="str">
        <f t="shared" si="336"/>
        <v xml:space="preserve"> </v>
      </c>
      <c r="AM188" s="278" t="str">
        <f t="shared" si="337"/>
        <v xml:space="preserve"> </v>
      </c>
      <c r="AN188" s="278" t="str">
        <f t="shared" si="338"/>
        <v xml:space="preserve"> </v>
      </c>
      <c r="AO188" s="278" t="str">
        <f t="shared" si="339"/>
        <v xml:space="preserve"> </v>
      </c>
      <c r="AP188" s="278" t="str">
        <f t="shared" si="340"/>
        <v xml:space="preserve"> </v>
      </c>
      <c r="AQ188" s="278" t="str">
        <f t="shared" si="341"/>
        <v xml:space="preserve"> </v>
      </c>
      <c r="AR188" s="278" t="str">
        <f t="shared" si="342"/>
        <v xml:space="preserve"> </v>
      </c>
      <c r="AS188" s="278" t="str">
        <f t="shared" si="343"/>
        <v xml:space="preserve"> </v>
      </c>
      <c r="AT188" s="278" t="str">
        <f t="shared" si="344"/>
        <v xml:space="preserve"> </v>
      </c>
      <c r="AU188" s="278" t="str">
        <f t="shared" si="345"/>
        <v xml:space="preserve"> </v>
      </c>
      <c r="AV188" s="277" t="str">
        <f t="shared" si="346"/>
        <v xml:space="preserve"> </v>
      </c>
      <c r="AW188" s="277" t="str">
        <f t="shared" si="347"/>
        <v xml:space="preserve"> </v>
      </c>
      <c r="AX188" s="277" t="str">
        <f>IF(SUM(I188:T188)&lt;90," ",CO188*AH188*stab.data!$U$20/13/2)</f>
        <v xml:space="preserve"> </v>
      </c>
      <c r="AY188" s="277" t="str">
        <f>IF(SUM(I188:T188)&lt;90," ",CQ188*AH188*stab.data!$U$11/13)</f>
        <v xml:space="preserve"> </v>
      </c>
      <c r="AZ188" s="277" t="str">
        <f t="shared" si="348"/>
        <v xml:space="preserve"> </v>
      </c>
      <c r="BA188" s="279" t="str">
        <f t="shared" si="349"/>
        <v xml:space="preserve"> </v>
      </c>
      <c r="BB188" s="280" t="str">
        <f>IF(SUM(I188:T188)&lt;90," ",EXP('eq. coef.'!$C$104+'eq. coef.'!$C$105*'Amp-TB2 calc'!AJ188+'eq. coef.'!$C$106*'Amp-TB2 calc'!AK188+'eq. coef.'!$C$107*'Amp-TB2 calc'!AL188+'eq. coef.'!$C$108*'Amp-TB2 calc'!AN188+'eq. coef.'!$C$109*'Amp-TB2 calc'!AP188+'eq. coef.'!$C$110*'Amp-TB2 calc'!AQ188+'eq. coef.'!$C$111*'Amp-TB2 calc'!AR188+'eq. coef.'!$C$112*'Amp-TB2 calc'!AS188))</f>
        <v xml:space="preserve"> </v>
      </c>
      <c r="BC188" s="281" t="str">
        <f>IF(SUM(I188:T188)&lt;90," ",EXP('eq. coef.'!$C$176+'eq. coef.'!$C$177*'Amp-TB2 calc'!AJ188+'eq. coef.'!$C$178*'Amp-TB2 calc'!AK188+'eq. coef.'!$C$179*'Amp-TB2 calc'!AL188+'eq. coef.'!$C$180*'Amp-TB2 calc'!AN188+'eq. coef.'!$C$181*'Amp-TB2 calc'!AP188+'eq. coef.'!$C$182*'Amp-TB2 calc'!AQ188+'eq. coef.'!$C$183*'Amp-TB2 calc'!AR188+'eq. coef.'!$C$184*'Amp-TB2 calc'!AS188))</f>
        <v xml:space="preserve"> </v>
      </c>
      <c r="BD188" s="281" t="str">
        <f>IF(SUM(I188:T188)&lt;90," ",('eq. coef.'!$C$234+'eq. coef.'!$C$235*'Amp-TB2 calc'!AJ188+'eq. coef.'!$C$236*'Amp-TB2 calc'!AK188+'eq. coef.'!$C$237*'Amp-TB2 calc'!AL188+'eq. coef.'!$C$238*'Amp-TB2 calc'!AN188+'eq. coef.'!$C$239*'Amp-TB2 calc'!AP188+'eq. coef.'!$C$240*'Amp-TB2 calc'!AQ188+'eq. coef.'!$C$241*'Amp-TB2 calc'!AR188+'eq. coef.'!$C$242*'Amp-TB2 calc'!AS188))</f>
        <v xml:space="preserve"> </v>
      </c>
      <c r="BE188" s="281" t="str">
        <f>IF(SUM(I188:T188)&lt;90," ",('eq. coef.'!$C$270+'eq. coef.'!$C$271*'Amp-TB2 calc'!AJ188+'eq. coef.'!$C$272*'Amp-TB2 calc'!AK188+'eq. coef.'!$C$273*'Amp-TB2 calc'!AL188+'eq. coef.'!$C$274*'Amp-TB2 calc'!AN188+'eq. coef.'!$C$275*'Amp-TB2 calc'!AP188+'eq. coef.'!$C$276*'Amp-TB2 calc'!AQ188+'eq. coef.'!$C$277*'Amp-TB2 calc'!AR188+'eq. coef.'!$C$278*'Amp-TB2 calc'!AS188))</f>
        <v xml:space="preserve"> </v>
      </c>
      <c r="BF188" s="281" t="str">
        <f>IF(SUM(I188:T188)&lt;90," ",EXP('eq. coef.'!$C$328+'eq. coef.'!$C$329*'Amp-TB2 calc'!AJ188+'eq. coef.'!$C$330*'Amp-TB2 calc'!AK188+'eq. coef.'!$C$331*'Amp-TB2 calc'!AL188+'eq. coef.'!$C$332*'Amp-TB2 calc'!AN188+'eq. coef.'!$C$333*'Amp-TB2 calc'!AP188+'eq. coef.'!$C$334*'Amp-TB2 calc'!AQ188+'eq. coef.'!$C$335*'Amp-TB2 calc'!AR188+'eq. coef.'!$C$336*'Amp-TB2 calc'!AS188))</f>
        <v xml:space="preserve"> </v>
      </c>
      <c r="BG188" s="282" t="str">
        <f t="shared" si="301"/>
        <v xml:space="preserve"> </v>
      </c>
      <c r="BH188" s="385" t="str">
        <f t="shared" si="328"/>
        <v xml:space="preserve"> </v>
      </c>
      <c r="BI188" s="385" t="str">
        <f t="shared" si="329"/>
        <v xml:space="preserve"> </v>
      </c>
      <c r="BJ188" s="281" t="str">
        <f t="shared" si="302"/>
        <v xml:space="preserve"> </v>
      </c>
      <c r="BK188" s="283" t="str">
        <f t="shared" si="350"/>
        <v xml:space="preserve"> </v>
      </c>
      <c r="BL188" s="281" t="str">
        <f t="shared" si="351"/>
        <v xml:space="preserve"> </v>
      </c>
      <c r="BM188" s="284" t="str">
        <f t="shared" si="303"/>
        <v xml:space="preserve"> </v>
      </c>
      <c r="BN188" s="285" t="str">
        <f>IF(SUM(I188:T188)&lt;90," ",'eq. coef.'!$C$360+'eq. coef.'!$C$361*'Amp-TB2 calc'!AJ188+'eq. coef.'!$C$362*'Amp-TB2 calc'!AK188+'eq. coef.'!$C$363*'Amp-TB2 calc'!AL188+'eq. coef.'!$C$364*'Amp-TB2 calc'!AN188+'eq. coef.'!$C$365*'Amp-TB2 calc'!AP188+'eq. coef.'!$C$366*'Amp-TB2 calc'!AQ188+'eq. coef.'!$C$367*'Amp-TB2 calc'!AR188+'eq. coef.'!$C$368*'Amp-TB2 calc'!AS188+'eq. coef.'!$C$369*LN(BQ188))</f>
        <v xml:space="preserve"> </v>
      </c>
      <c r="BO188" s="286" t="str">
        <f t="shared" si="352"/>
        <v xml:space="preserve"> </v>
      </c>
      <c r="BP188" s="333" t="str">
        <f t="shared" si="304"/>
        <v xml:space="preserve"> </v>
      </c>
      <c r="BQ188" s="287" t="str">
        <f t="shared" si="353"/>
        <v xml:space="preserve"> </v>
      </c>
      <c r="BR188" s="281" t="str">
        <f t="shared" si="305"/>
        <v xml:space="preserve"> </v>
      </c>
      <c r="BS188" s="283"/>
      <c r="BT188" s="283">
        <f t="shared" si="354"/>
        <v>0</v>
      </c>
      <c r="BU188" s="283">
        <f t="shared" si="355"/>
        <v>0</v>
      </c>
      <c r="BV188" s="281" t="str">
        <f t="shared" si="306"/>
        <v xml:space="preserve"> </v>
      </c>
      <c r="BW188" s="288"/>
      <c r="BX188" s="289" t="str">
        <f>IF(SUM(I188:T188)&lt;90," ",'eq. coef.'!$B$1128*'Amp-TB2 calc'!CH188+'eq. coef.'!$B$1129*'Amp-TB2 calc'!CL188+'eq. coef.'!$B$1130*'Amp-TB2 calc'!CM188+'eq. coef.'!$B$1131*'Amp-TB2 calc'!CO188+'eq. coef.'!$B$1132*'Amp-TB2 calc'!CP188+'eq. coef.'!$B$1133*'Amp-TB2 calc'!CQ188+'eq. coef.'!$B$1134*'Amp-TB2 calc'!CR188+'eq. coef.'!$B$1135*'Amp-TB2 calc'!CU188+'eq. coef.'!$B$1135*'Amp-TB2 calc'!CY188+'eq. coef.'!$B$1137*'Amp-TB2 calc'!CZ188)</f>
        <v xml:space="preserve"> </v>
      </c>
      <c r="BY188" s="290" t="str">
        <f t="shared" si="356"/>
        <v xml:space="preserve"> </v>
      </c>
      <c r="BZ188" s="291"/>
      <c r="CA188" s="290" t="str">
        <f t="shared" si="307"/>
        <v xml:space="preserve"> </v>
      </c>
      <c r="CB188" s="289" t="str">
        <f>IF(SUM(I188:T188)&lt;90," ",EXP('eq. coef.'!$C$396+'eq. coef.'!$C$397*'Amp-TB2 calc'!AJ188+'eq. coef.'!$C$398*'Amp-TB2 calc'!AK188+'eq. coef.'!$C$399*'Amp-TB2 calc'!AL188+'eq. coef.'!$C$400*'Amp-TB2 calc'!AN188+'eq. coef.'!$C$401*'Amp-TB2 calc'!AP188+'eq. coef.'!$C$402*'Amp-TB2 calc'!AQ188+'eq. coef.'!$C$403*'Amp-TB2 calc'!AR188+'eq. coef.'!$C$404*'Amp-TB2 calc'!AS188+'eq. coef.'!$C$405*LN('Amp-TB2 calc'!BQ188)))</f>
        <v xml:space="preserve"> </v>
      </c>
      <c r="CC188" s="283" t="str">
        <f t="shared" si="308"/>
        <v xml:space="preserve"> </v>
      </c>
      <c r="CD188" s="283"/>
      <c r="CE188" s="282" t="str">
        <f t="shared" si="309"/>
        <v xml:space="preserve"> </v>
      </c>
      <c r="CF188" s="282" t="str">
        <f t="shared" si="310"/>
        <v xml:space="preserve"> </v>
      </c>
      <c r="CG188" s="278" t="str">
        <f t="shared" si="357"/>
        <v xml:space="preserve"> </v>
      </c>
      <c r="CH188" s="278" t="str">
        <f t="shared" si="358"/>
        <v xml:space="preserve"> </v>
      </c>
      <c r="CI188" s="278" t="str">
        <f t="shared" si="311"/>
        <v xml:space="preserve"> </v>
      </c>
      <c r="CJ188" s="278" t="str">
        <f t="shared" si="312"/>
        <v xml:space="preserve"> </v>
      </c>
      <c r="CK188" s="278"/>
      <c r="CL188" s="278" t="str">
        <f t="shared" si="313"/>
        <v xml:space="preserve"> </v>
      </c>
      <c r="CM188" s="278" t="str">
        <f t="shared" si="314"/>
        <v xml:space="preserve"> </v>
      </c>
      <c r="CN188" s="278" t="str">
        <f t="shared" si="359"/>
        <v xml:space="preserve"> </v>
      </c>
      <c r="CO188" s="278" t="str">
        <f t="shared" si="315"/>
        <v xml:space="preserve"> </v>
      </c>
      <c r="CP188" s="278" t="str">
        <f t="shared" si="360"/>
        <v xml:space="preserve"> </v>
      </c>
      <c r="CQ188" s="278" t="str">
        <f t="shared" si="316"/>
        <v xml:space="preserve"> </v>
      </c>
      <c r="CR188" s="278" t="str">
        <f t="shared" si="361"/>
        <v xml:space="preserve"> </v>
      </c>
      <c r="CS188" s="278" t="str">
        <f t="shared" si="317"/>
        <v xml:space="preserve"> </v>
      </c>
      <c r="CT188" s="278"/>
      <c r="CU188" s="278" t="str">
        <f t="shared" si="362"/>
        <v xml:space="preserve"> </v>
      </c>
      <c r="CV188" s="278" t="str">
        <f t="shared" si="318"/>
        <v xml:space="preserve"> </v>
      </c>
      <c r="CW188" s="278" t="str">
        <f t="shared" si="319"/>
        <v xml:space="preserve"> </v>
      </c>
      <c r="CX188" s="278"/>
      <c r="CY188" s="278" t="str">
        <f t="shared" si="320"/>
        <v xml:space="preserve"> </v>
      </c>
      <c r="CZ188" s="278" t="str">
        <f t="shared" si="363"/>
        <v xml:space="preserve"> </v>
      </c>
      <c r="DA188" s="278" t="str">
        <f t="shared" si="321"/>
        <v xml:space="preserve"> </v>
      </c>
      <c r="DB188" s="278"/>
      <c r="DC188" s="278" t="str">
        <f t="shared" si="322"/>
        <v xml:space="preserve"> </v>
      </c>
      <c r="DD188" s="278" t="str">
        <f t="shared" si="364"/>
        <v xml:space="preserve"> </v>
      </c>
      <c r="DE188" s="278" t="str">
        <f t="shared" si="365"/>
        <v xml:space="preserve"> </v>
      </c>
      <c r="DF188" s="278" t="str">
        <f t="shared" si="323"/>
        <v xml:space="preserve"> </v>
      </c>
      <c r="DG188" s="283" t="str">
        <f t="shared" si="330"/>
        <v xml:space="preserve"> </v>
      </c>
      <c r="DH188" s="283"/>
      <c r="DI188" s="277" t="str">
        <f t="shared" si="324"/>
        <v xml:space="preserve"> </v>
      </c>
      <c r="DJ188" s="277" t="str">
        <f t="shared" si="325"/>
        <v xml:space="preserve"> </v>
      </c>
      <c r="DK188" s="277" t="str">
        <f t="shared" si="326"/>
        <v xml:space="preserve"> </v>
      </c>
      <c r="DL188" s="278" t="str">
        <f t="shared" si="327"/>
        <v xml:space="preserve"> </v>
      </c>
    </row>
    <row r="189" spans="21:116" x14ac:dyDescent="0.25">
      <c r="U189" s="276" t="str">
        <f t="shared" si="331"/>
        <v xml:space="preserve"> </v>
      </c>
      <c r="V189" s="277" t="str">
        <f>IF(SUM(I189:T189)&lt;90," ",I189/stab.data!$U$7)</f>
        <v xml:space="preserve"> </v>
      </c>
      <c r="W189" s="277" t="str">
        <f>IF(SUM(I189:T189)&lt;90," ",J189/stab.data!$U$8)</f>
        <v xml:space="preserve"> </v>
      </c>
      <c r="X189" s="277" t="str">
        <f>IF(SUM(I189:T189)&lt;90," ",K189*2/stab.data!$U$9)</f>
        <v xml:space="preserve"> </v>
      </c>
      <c r="Y189" s="277" t="str">
        <f>IF(SUM(I189:T189)&lt;90," ",L189*2/stab.data!$U$10)</f>
        <v xml:space="preserve"> </v>
      </c>
      <c r="Z189" s="277" t="str">
        <f>IF(SUM(I189:T189)&lt;90," ",M189/stab.data!$U$11)</f>
        <v xml:space="preserve"> </v>
      </c>
      <c r="AA189" s="277" t="str">
        <f>IF(SUM(I189:T189)&lt;90," ",N189/stab.data!$U$12)</f>
        <v xml:space="preserve"> </v>
      </c>
      <c r="AB189" s="277" t="str">
        <f>IF(SUM(I189:T189)&lt;90," ",O189/stab.data!$U$13)</f>
        <v xml:space="preserve"> </v>
      </c>
      <c r="AC189" s="277" t="str">
        <f>IF(SUM(I189:T189)&lt;90," ",P189/stab.data!$U$14)</f>
        <v xml:space="preserve"> </v>
      </c>
      <c r="AD189" s="277" t="str">
        <f>IF(SUM(I189:T189)&lt;90," ",Q189*2/stab.data!$U$15)</f>
        <v xml:space="preserve"> </v>
      </c>
      <c r="AE189" s="277" t="str">
        <f>IF(SUM(I189:T189)&lt;90," ",R189*2/stab.data!$U$16)</f>
        <v xml:space="preserve"> </v>
      </c>
      <c r="AF189" s="277" t="str">
        <f>IF(SUM(I189:T189)&lt;90," ",S189/stab.data!$U$17)</f>
        <v xml:space="preserve"> </v>
      </c>
      <c r="AG189" s="277" t="str">
        <f>IF(SUM(I189:T189)&lt;90," ",T189/stab.data!$U$18)</f>
        <v xml:space="preserve"> </v>
      </c>
      <c r="AH189" s="277" t="str">
        <f t="shared" si="332"/>
        <v xml:space="preserve"> </v>
      </c>
      <c r="AI189" s="277" t="str">
        <f t="shared" si="333"/>
        <v xml:space="preserve"> </v>
      </c>
      <c r="AJ189" s="278" t="str">
        <f t="shared" si="334"/>
        <v xml:space="preserve"> </v>
      </c>
      <c r="AK189" s="278" t="str">
        <f t="shared" si="335"/>
        <v xml:space="preserve"> </v>
      </c>
      <c r="AL189" s="278" t="str">
        <f t="shared" si="336"/>
        <v xml:space="preserve"> </v>
      </c>
      <c r="AM189" s="278" t="str">
        <f t="shared" si="337"/>
        <v xml:space="preserve"> </v>
      </c>
      <c r="AN189" s="278" t="str">
        <f t="shared" si="338"/>
        <v xml:space="preserve"> </v>
      </c>
      <c r="AO189" s="278" t="str">
        <f t="shared" si="339"/>
        <v xml:space="preserve"> </v>
      </c>
      <c r="AP189" s="278" t="str">
        <f t="shared" si="340"/>
        <v xml:space="preserve"> </v>
      </c>
      <c r="AQ189" s="278" t="str">
        <f t="shared" si="341"/>
        <v xml:space="preserve"> </v>
      </c>
      <c r="AR189" s="278" t="str">
        <f t="shared" si="342"/>
        <v xml:space="preserve"> </v>
      </c>
      <c r="AS189" s="278" t="str">
        <f t="shared" si="343"/>
        <v xml:space="preserve"> </v>
      </c>
      <c r="AT189" s="278" t="str">
        <f t="shared" si="344"/>
        <v xml:space="preserve"> </v>
      </c>
      <c r="AU189" s="278" t="str">
        <f t="shared" si="345"/>
        <v xml:space="preserve"> </v>
      </c>
      <c r="AV189" s="277" t="str">
        <f t="shared" si="346"/>
        <v xml:space="preserve"> </v>
      </c>
      <c r="AW189" s="277" t="str">
        <f t="shared" si="347"/>
        <v xml:space="preserve"> </v>
      </c>
      <c r="AX189" s="277" t="str">
        <f>IF(SUM(I189:T189)&lt;90," ",CO189*AH189*stab.data!$U$20/13/2)</f>
        <v xml:space="preserve"> </v>
      </c>
      <c r="AY189" s="277" t="str">
        <f>IF(SUM(I189:T189)&lt;90," ",CQ189*AH189*stab.data!$U$11/13)</f>
        <v xml:space="preserve"> </v>
      </c>
      <c r="AZ189" s="277" t="str">
        <f t="shared" si="348"/>
        <v xml:space="preserve"> </v>
      </c>
      <c r="BA189" s="279" t="str">
        <f t="shared" si="349"/>
        <v xml:space="preserve"> </v>
      </c>
      <c r="BB189" s="280" t="str">
        <f>IF(SUM(I189:T189)&lt;90," ",EXP('eq. coef.'!$C$104+'eq. coef.'!$C$105*'Amp-TB2 calc'!AJ189+'eq. coef.'!$C$106*'Amp-TB2 calc'!AK189+'eq. coef.'!$C$107*'Amp-TB2 calc'!AL189+'eq. coef.'!$C$108*'Amp-TB2 calc'!AN189+'eq. coef.'!$C$109*'Amp-TB2 calc'!AP189+'eq. coef.'!$C$110*'Amp-TB2 calc'!AQ189+'eq. coef.'!$C$111*'Amp-TB2 calc'!AR189+'eq. coef.'!$C$112*'Amp-TB2 calc'!AS189))</f>
        <v xml:space="preserve"> </v>
      </c>
      <c r="BC189" s="281" t="str">
        <f>IF(SUM(I189:T189)&lt;90," ",EXP('eq. coef.'!$C$176+'eq. coef.'!$C$177*'Amp-TB2 calc'!AJ189+'eq. coef.'!$C$178*'Amp-TB2 calc'!AK189+'eq. coef.'!$C$179*'Amp-TB2 calc'!AL189+'eq. coef.'!$C$180*'Amp-TB2 calc'!AN189+'eq. coef.'!$C$181*'Amp-TB2 calc'!AP189+'eq. coef.'!$C$182*'Amp-TB2 calc'!AQ189+'eq. coef.'!$C$183*'Amp-TB2 calc'!AR189+'eq. coef.'!$C$184*'Amp-TB2 calc'!AS189))</f>
        <v xml:space="preserve"> </v>
      </c>
      <c r="BD189" s="281" t="str">
        <f>IF(SUM(I189:T189)&lt;90," ",('eq. coef.'!$C$234+'eq. coef.'!$C$235*'Amp-TB2 calc'!AJ189+'eq. coef.'!$C$236*'Amp-TB2 calc'!AK189+'eq. coef.'!$C$237*'Amp-TB2 calc'!AL189+'eq. coef.'!$C$238*'Amp-TB2 calc'!AN189+'eq. coef.'!$C$239*'Amp-TB2 calc'!AP189+'eq. coef.'!$C$240*'Amp-TB2 calc'!AQ189+'eq. coef.'!$C$241*'Amp-TB2 calc'!AR189+'eq. coef.'!$C$242*'Amp-TB2 calc'!AS189))</f>
        <v xml:space="preserve"> </v>
      </c>
      <c r="BE189" s="281" t="str">
        <f>IF(SUM(I189:T189)&lt;90," ",('eq. coef.'!$C$270+'eq. coef.'!$C$271*'Amp-TB2 calc'!AJ189+'eq. coef.'!$C$272*'Amp-TB2 calc'!AK189+'eq. coef.'!$C$273*'Amp-TB2 calc'!AL189+'eq. coef.'!$C$274*'Amp-TB2 calc'!AN189+'eq. coef.'!$C$275*'Amp-TB2 calc'!AP189+'eq. coef.'!$C$276*'Amp-TB2 calc'!AQ189+'eq. coef.'!$C$277*'Amp-TB2 calc'!AR189+'eq. coef.'!$C$278*'Amp-TB2 calc'!AS189))</f>
        <v xml:space="preserve"> </v>
      </c>
      <c r="BF189" s="281" t="str">
        <f>IF(SUM(I189:T189)&lt;90," ",EXP('eq. coef.'!$C$328+'eq. coef.'!$C$329*'Amp-TB2 calc'!AJ189+'eq. coef.'!$C$330*'Amp-TB2 calc'!AK189+'eq. coef.'!$C$331*'Amp-TB2 calc'!AL189+'eq. coef.'!$C$332*'Amp-TB2 calc'!AN189+'eq. coef.'!$C$333*'Amp-TB2 calc'!AP189+'eq. coef.'!$C$334*'Amp-TB2 calc'!AQ189+'eq. coef.'!$C$335*'Amp-TB2 calc'!AR189+'eq. coef.'!$C$336*'Amp-TB2 calc'!AS189))</f>
        <v xml:space="preserve"> </v>
      </c>
      <c r="BG189" s="282" t="str">
        <f t="shared" si="301"/>
        <v xml:space="preserve"> </v>
      </c>
      <c r="BH189" s="385" t="str">
        <f t="shared" si="328"/>
        <v xml:space="preserve"> </v>
      </c>
      <c r="BI189" s="385" t="str">
        <f t="shared" si="329"/>
        <v xml:space="preserve"> </v>
      </c>
      <c r="BJ189" s="281" t="str">
        <f t="shared" si="302"/>
        <v xml:space="preserve"> </v>
      </c>
      <c r="BK189" s="283" t="str">
        <f t="shared" si="350"/>
        <v xml:space="preserve"> </v>
      </c>
      <c r="BL189" s="281" t="str">
        <f t="shared" si="351"/>
        <v xml:space="preserve"> </v>
      </c>
      <c r="BM189" s="284" t="str">
        <f t="shared" si="303"/>
        <v xml:space="preserve"> </v>
      </c>
      <c r="BN189" s="285" t="str">
        <f>IF(SUM(I189:T189)&lt;90," ",'eq. coef.'!$C$360+'eq. coef.'!$C$361*'Amp-TB2 calc'!AJ189+'eq. coef.'!$C$362*'Amp-TB2 calc'!AK189+'eq. coef.'!$C$363*'Amp-TB2 calc'!AL189+'eq. coef.'!$C$364*'Amp-TB2 calc'!AN189+'eq. coef.'!$C$365*'Amp-TB2 calc'!AP189+'eq. coef.'!$C$366*'Amp-TB2 calc'!AQ189+'eq. coef.'!$C$367*'Amp-TB2 calc'!AR189+'eq. coef.'!$C$368*'Amp-TB2 calc'!AS189+'eq. coef.'!$C$369*LN(BQ189))</f>
        <v xml:space="preserve"> </v>
      </c>
      <c r="BO189" s="286" t="str">
        <f t="shared" si="352"/>
        <v xml:space="preserve"> </v>
      </c>
      <c r="BP189" s="333" t="str">
        <f t="shared" si="304"/>
        <v xml:space="preserve"> </v>
      </c>
      <c r="BQ189" s="287" t="str">
        <f t="shared" si="353"/>
        <v xml:space="preserve"> </v>
      </c>
      <c r="BR189" s="281" t="str">
        <f t="shared" si="305"/>
        <v xml:space="preserve"> </v>
      </c>
      <c r="BS189" s="283"/>
      <c r="BT189" s="283">
        <f t="shared" si="354"/>
        <v>0</v>
      </c>
      <c r="BU189" s="283">
        <f t="shared" si="355"/>
        <v>0</v>
      </c>
      <c r="BV189" s="281" t="str">
        <f t="shared" si="306"/>
        <v xml:space="preserve"> </v>
      </c>
      <c r="BW189" s="288"/>
      <c r="BX189" s="289" t="str">
        <f>IF(SUM(I189:T189)&lt;90," ",'eq. coef.'!$B$1128*'Amp-TB2 calc'!CH189+'eq. coef.'!$B$1129*'Amp-TB2 calc'!CL189+'eq. coef.'!$B$1130*'Amp-TB2 calc'!CM189+'eq. coef.'!$B$1131*'Amp-TB2 calc'!CO189+'eq. coef.'!$B$1132*'Amp-TB2 calc'!CP189+'eq. coef.'!$B$1133*'Amp-TB2 calc'!CQ189+'eq. coef.'!$B$1134*'Amp-TB2 calc'!CR189+'eq. coef.'!$B$1135*'Amp-TB2 calc'!CU189+'eq. coef.'!$B$1135*'Amp-TB2 calc'!CY189+'eq. coef.'!$B$1137*'Amp-TB2 calc'!CZ189)</f>
        <v xml:space="preserve"> </v>
      </c>
      <c r="BY189" s="290" t="str">
        <f t="shared" si="356"/>
        <v xml:space="preserve"> </v>
      </c>
      <c r="BZ189" s="291"/>
      <c r="CA189" s="290" t="str">
        <f t="shared" si="307"/>
        <v xml:space="preserve"> </v>
      </c>
      <c r="CB189" s="289" t="str">
        <f>IF(SUM(I189:T189)&lt;90," ",EXP('eq. coef.'!$C$396+'eq. coef.'!$C$397*'Amp-TB2 calc'!AJ189+'eq. coef.'!$C$398*'Amp-TB2 calc'!AK189+'eq. coef.'!$C$399*'Amp-TB2 calc'!AL189+'eq. coef.'!$C$400*'Amp-TB2 calc'!AN189+'eq. coef.'!$C$401*'Amp-TB2 calc'!AP189+'eq. coef.'!$C$402*'Amp-TB2 calc'!AQ189+'eq. coef.'!$C$403*'Amp-TB2 calc'!AR189+'eq. coef.'!$C$404*'Amp-TB2 calc'!AS189+'eq. coef.'!$C$405*LN('Amp-TB2 calc'!BQ189)))</f>
        <v xml:space="preserve"> </v>
      </c>
      <c r="CC189" s="283" t="str">
        <f t="shared" si="308"/>
        <v xml:space="preserve"> </v>
      </c>
      <c r="CD189" s="283"/>
      <c r="CE189" s="282" t="str">
        <f t="shared" si="309"/>
        <v xml:space="preserve"> </v>
      </c>
      <c r="CF189" s="282" t="str">
        <f t="shared" si="310"/>
        <v xml:space="preserve"> </v>
      </c>
      <c r="CG189" s="278" t="str">
        <f t="shared" si="357"/>
        <v xml:space="preserve"> </v>
      </c>
      <c r="CH189" s="278" t="str">
        <f t="shared" si="358"/>
        <v xml:space="preserve"> </v>
      </c>
      <c r="CI189" s="278" t="str">
        <f t="shared" si="311"/>
        <v xml:space="preserve"> </v>
      </c>
      <c r="CJ189" s="278" t="str">
        <f t="shared" si="312"/>
        <v xml:space="preserve"> </v>
      </c>
      <c r="CK189" s="278"/>
      <c r="CL189" s="278" t="str">
        <f t="shared" si="313"/>
        <v xml:space="preserve"> </v>
      </c>
      <c r="CM189" s="278" t="str">
        <f t="shared" si="314"/>
        <v xml:space="preserve"> </v>
      </c>
      <c r="CN189" s="278" t="str">
        <f t="shared" si="359"/>
        <v xml:space="preserve"> </v>
      </c>
      <c r="CO189" s="278" t="str">
        <f t="shared" si="315"/>
        <v xml:space="preserve"> </v>
      </c>
      <c r="CP189" s="278" t="str">
        <f t="shared" si="360"/>
        <v xml:space="preserve"> </v>
      </c>
      <c r="CQ189" s="278" t="str">
        <f t="shared" si="316"/>
        <v xml:space="preserve"> </v>
      </c>
      <c r="CR189" s="278" t="str">
        <f t="shared" si="361"/>
        <v xml:space="preserve"> </v>
      </c>
      <c r="CS189" s="278" t="str">
        <f t="shared" si="317"/>
        <v xml:space="preserve"> </v>
      </c>
      <c r="CT189" s="278"/>
      <c r="CU189" s="278" t="str">
        <f t="shared" si="362"/>
        <v xml:space="preserve"> </v>
      </c>
      <c r="CV189" s="278" t="str">
        <f t="shared" si="318"/>
        <v xml:space="preserve"> </v>
      </c>
      <c r="CW189" s="278" t="str">
        <f t="shared" si="319"/>
        <v xml:space="preserve"> </v>
      </c>
      <c r="CX189" s="278"/>
      <c r="CY189" s="278" t="str">
        <f t="shared" si="320"/>
        <v xml:space="preserve"> </v>
      </c>
      <c r="CZ189" s="278" t="str">
        <f t="shared" si="363"/>
        <v xml:space="preserve"> </v>
      </c>
      <c r="DA189" s="278" t="str">
        <f t="shared" si="321"/>
        <v xml:space="preserve"> </v>
      </c>
      <c r="DB189" s="278"/>
      <c r="DC189" s="278" t="str">
        <f t="shared" si="322"/>
        <v xml:space="preserve"> </v>
      </c>
      <c r="DD189" s="278" t="str">
        <f t="shared" si="364"/>
        <v xml:space="preserve"> </v>
      </c>
      <c r="DE189" s="278" t="str">
        <f t="shared" si="365"/>
        <v xml:space="preserve"> </v>
      </c>
      <c r="DF189" s="278" t="str">
        <f t="shared" si="323"/>
        <v xml:space="preserve"> </v>
      </c>
      <c r="DG189" s="283" t="str">
        <f t="shared" si="330"/>
        <v xml:space="preserve"> </v>
      </c>
      <c r="DH189" s="283"/>
      <c r="DI189" s="277" t="str">
        <f t="shared" si="324"/>
        <v xml:space="preserve"> </v>
      </c>
      <c r="DJ189" s="277" t="str">
        <f t="shared" si="325"/>
        <v xml:space="preserve"> </v>
      </c>
      <c r="DK189" s="277" t="str">
        <f t="shared" si="326"/>
        <v xml:space="preserve"> </v>
      </c>
      <c r="DL189" s="278" t="str">
        <f t="shared" si="327"/>
        <v xml:space="preserve"> </v>
      </c>
    </row>
    <row r="190" spans="21:116" x14ac:dyDescent="0.25">
      <c r="U190" s="276" t="str">
        <f t="shared" si="331"/>
        <v xml:space="preserve"> </v>
      </c>
      <c r="V190" s="277" t="str">
        <f>IF(SUM(I190:T190)&lt;90," ",I190/stab.data!$U$7)</f>
        <v xml:space="preserve"> </v>
      </c>
      <c r="W190" s="277" t="str">
        <f>IF(SUM(I190:T190)&lt;90," ",J190/stab.data!$U$8)</f>
        <v xml:space="preserve"> </v>
      </c>
      <c r="X190" s="277" t="str">
        <f>IF(SUM(I190:T190)&lt;90," ",K190*2/stab.data!$U$9)</f>
        <v xml:space="preserve"> </v>
      </c>
      <c r="Y190" s="277" t="str">
        <f>IF(SUM(I190:T190)&lt;90," ",L190*2/stab.data!$U$10)</f>
        <v xml:space="preserve"> </v>
      </c>
      <c r="Z190" s="277" t="str">
        <f>IF(SUM(I190:T190)&lt;90," ",M190/stab.data!$U$11)</f>
        <v xml:space="preserve"> </v>
      </c>
      <c r="AA190" s="277" t="str">
        <f>IF(SUM(I190:T190)&lt;90," ",N190/stab.data!$U$12)</f>
        <v xml:space="preserve"> </v>
      </c>
      <c r="AB190" s="277" t="str">
        <f>IF(SUM(I190:T190)&lt;90," ",O190/stab.data!$U$13)</f>
        <v xml:space="preserve"> </v>
      </c>
      <c r="AC190" s="277" t="str">
        <f>IF(SUM(I190:T190)&lt;90," ",P190/stab.data!$U$14)</f>
        <v xml:space="preserve"> </v>
      </c>
      <c r="AD190" s="277" t="str">
        <f>IF(SUM(I190:T190)&lt;90," ",Q190*2/stab.data!$U$15)</f>
        <v xml:space="preserve"> </v>
      </c>
      <c r="AE190" s="277" t="str">
        <f>IF(SUM(I190:T190)&lt;90," ",R190*2/stab.data!$U$16)</f>
        <v xml:space="preserve"> </v>
      </c>
      <c r="AF190" s="277" t="str">
        <f>IF(SUM(I190:T190)&lt;90," ",S190/stab.data!$U$17)</f>
        <v xml:space="preserve"> </v>
      </c>
      <c r="AG190" s="277" t="str">
        <f>IF(SUM(I190:T190)&lt;90," ",T190/stab.data!$U$18)</f>
        <v xml:space="preserve"> </v>
      </c>
      <c r="AH190" s="277" t="str">
        <f t="shared" si="332"/>
        <v xml:space="preserve"> </v>
      </c>
      <c r="AI190" s="277" t="str">
        <f t="shared" si="333"/>
        <v xml:space="preserve"> </v>
      </c>
      <c r="AJ190" s="278" t="str">
        <f t="shared" si="334"/>
        <v xml:space="preserve"> </v>
      </c>
      <c r="AK190" s="278" t="str">
        <f t="shared" si="335"/>
        <v xml:space="preserve"> </v>
      </c>
      <c r="AL190" s="278" t="str">
        <f t="shared" si="336"/>
        <v xml:space="preserve"> </v>
      </c>
      <c r="AM190" s="278" t="str">
        <f t="shared" si="337"/>
        <v xml:space="preserve"> </v>
      </c>
      <c r="AN190" s="278" t="str">
        <f t="shared" si="338"/>
        <v xml:space="preserve"> </v>
      </c>
      <c r="AO190" s="278" t="str">
        <f t="shared" si="339"/>
        <v xml:space="preserve"> </v>
      </c>
      <c r="AP190" s="278" t="str">
        <f t="shared" si="340"/>
        <v xml:space="preserve"> </v>
      </c>
      <c r="AQ190" s="278" t="str">
        <f t="shared" si="341"/>
        <v xml:space="preserve"> </v>
      </c>
      <c r="AR190" s="278" t="str">
        <f t="shared" si="342"/>
        <v xml:space="preserve"> </v>
      </c>
      <c r="AS190" s="278" t="str">
        <f t="shared" si="343"/>
        <v xml:space="preserve"> </v>
      </c>
      <c r="AT190" s="278" t="str">
        <f t="shared" si="344"/>
        <v xml:space="preserve"> </v>
      </c>
      <c r="AU190" s="278" t="str">
        <f t="shared" si="345"/>
        <v xml:space="preserve"> </v>
      </c>
      <c r="AV190" s="277" t="str">
        <f t="shared" si="346"/>
        <v xml:space="preserve"> </v>
      </c>
      <c r="AW190" s="277" t="str">
        <f t="shared" si="347"/>
        <v xml:space="preserve"> </v>
      </c>
      <c r="AX190" s="277" t="str">
        <f>IF(SUM(I190:T190)&lt;90," ",CO190*AH190*stab.data!$U$20/13/2)</f>
        <v xml:space="preserve"> </v>
      </c>
      <c r="AY190" s="277" t="str">
        <f>IF(SUM(I190:T190)&lt;90," ",CQ190*AH190*stab.data!$U$11/13)</f>
        <v xml:space="preserve"> </v>
      </c>
      <c r="AZ190" s="277" t="str">
        <f t="shared" si="348"/>
        <v xml:space="preserve"> </v>
      </c>
      <c r="BA190" s="279" t="str">
        <f t="shared" si="349"/>
        <v xml:space="preserve"> </v>
      </c>
      <c r="BB190" s="280" t="str">
        <f>IF(SUM(I190:T190)&lt;90," ",EXP('eq. coef.'!$C$104+'eq. coef.'!$C$105*'Amp-TB2 calc'!AJ190+'eq. coef.'!$C$106*'Amp-TB2 calc'!AK190+'eq. coef.'!$C$107*'Amp-TB2 calc'!AL190+'eq. coef.'!$C$108*'Amp-TB2 calc'!AN190+'eq. coef.'!$C$109*'Amp-TB2 calc'!AP190+'eq. coef.'!$C$110*'Amp-TB2 calc'!AQ190+'eq. coef.'!$C$111*'Amp-TB2 calc'!AR190+'eq. coef.'!$C$112*'Amp-TB2 calc'!AS190))</f>
        <v xml:space="preserve"> </v>
      </c>
      <c r="BC190" s="281" t="str">
        <f>IF(SUM(I190:T190)&lt;90," ",EXP('eq. coef.'!$C$176+'eq. coef.'!$C$177*'Amp-TB2 calc'!AJ190+'eq. coef.'!$C$178*'Amp-TB2 calc'!AK190+'eq. coef.'!$C$179*'Amp-TB2 calc'!AL190+'eq. coef.'!$C$180*'Amp-TB2 calc'!AN190+'eq. coef.'!$C$181*'Amp-TB2 calc'!AP190+'eq. coef.'!$C$182*'Amp-TB2 calc'!AQ190+'eq. coef.'!$C$183*'Amp-TB2 calc'!AR190+'eq. coef.'!$C$184*'Amp-TB2 calc'!AS190))</f>
        <v xml:space="preserve"> </v>
      </c>
      <c r="BD190" s="281" t="str">
        <f>IF(SUM(I190:T190)&lt;90," ",('eq. coef.'!$C$234+'eq. coef.'!$C$235*'Amp-TB2 calc'!AJ190+'eq. coef.'!$C$236*'Amp-TB2 calc'!AK190+'eq. coef.'!$C$237*'Amp-TB2 calc'!AL190+'eq. coef.'!$C$238*'Amp-TB2 calc'!AN190+'eq. coef.'!$C$239*'Amp-TB2 calc'!AP190+'eq. coef.'!$C$240*'Amp-TB2 calc'!AQ190+'eq. coef.'!$C$241*'Amp-TB2 calc'!AR190+'eq. coef.'!$C$242*'Amp-TB2 calc'!AS190))</f>
        <v xml:space="preserve"> </v>
      </c>
      <c r="BE190" s="281" t="str">
        <f>IF(SUM(I190:T190)&lt;90," ",('eq. coef.'!$C$270+'eq. coef.'!$C$271*'Amp-TB2 calc'!AJ190+'eq. coef.'!$C$272*'Amp-TB2 calc'!AK190+'eq. coef.'!$C$273*'Amp-TB2 calc'!AL190+'eq. coef.'!$C$274*'Amp-TB2 calc'!AN190+'eq. coef.'!$C$275*'Amp-TB2 calc'!AP190+'eq. coef.'!$C$276*'Amp-TB2 calc'!AQ190+'eq. coef.'!$C$277*'Amp-TB2 calc'!AR190+'eq. coef.'!$C$278*'Amp-TB2 calc'!AS190))</f>
        <v xml:space="preserve"> </v>
      </c>
      <c r="BF190" s="281" t="str">
        <f>IF(SUM(I190:T190)&lt;90," ",EXP('eq. coef.'!$C$328+'eq. coef.'!$C$329*'Amp-TB2 calc'!AJ190+'eq. coef.'!$C$330*'Amp-TB2 calc'!AK190+'eq. coef.'!$C$331*'Amp-TB2 calc'!AL190+'eq. coef.'!$C$332*'Amp-TB2 calc'!AN190+'eq. coef.'!$C$333*'Amp-TB2 calc'!AP190+'eq. coef.'!$C$334*'Amp-TB2 calc'!AQ190+'eq. coef.'!$C$335*'Amp-TB2 calc'!AR190+'eq. coef.'!$C$336*'Amp-TB2 calc'!AS190))</f>
        <v xml:space="preserve"> </v>
      </c>
      <c r="BG190" s="282" t="str">
        <f t="shared" si="301"/>
        <v xml:space="preserve"> </v>
      </c>
      <c r="BH190" s="385" t="str">
        <f t="shared" si="328"/>
        <v xml:space="preserve"> </v>
      </c>
      <c r="BI190" s="385" t="str">
        <f t="shared" si="329"/>
        <v xml:space="preserve"> </v>
      </c>
      <c r="BJ190" s="281" t="str">
        <f t="shared" si="302"/>
        <v xml:space="preserve"> </v>
      </c>
      <c r="BK190" s="283" t="str">
        <f t="shared" si="350"/>
        <v xml:space="preserve"> </v>
      </c>
      <c r="BL190" s="281" t="str">
        <f t="shared" si="351"/>
        <v xml:space="preserve"> </v>
      </c>
      <c r="BM190" s="284" t="str">
        <f t="shared" si="303"/>
        <v xml:space="preserve"> </v>
      </c>
      <c r="BN190" s="285" t="str">
        <f>IF(SUM(I190:T190)&lt;90," ",'eq. coef.'!$C$360+'eq. coef.'!$C$361*'Amp-TB2 calc'!AJ190+'eq. coef.'!$C$362*'Amp-TB2 calc'!AK190+'eq. coef.'!$C$363*'Amp-TB2 calc'!AL190+'eq. coef.'!$C$364*'Amp-TB2 calc'!AN190+'eq. coef.'!$C$365*'Amp-TB2 calc'!AP190+'eq. coef.'!$C$366*'Amp-TB2 calc'!AQ190+'eq. coef.'!$C$367*'Amp-TB2 calc'!AR190+'eq. coef.'!$C$368*'Amp-TB2 calc'!AS190+'eq. coef.'!$C$369*LN(BQ190))</f>
        <v xml:space="preserve"> </v>
      </c>
      <c r="BO190" s="286" t="str">
        <f t="shared" si="352"/>
        <v xml:space="preserve"> </v>
      </c>
      <c r="BP190" s="333" t="str">
        <f t="shared" si="304"/>
        <v xml:space="preserve"> </v>
      </c>
      <c r="BQ190" s="287" t="str">
        <f t="shared" si="353"/>
        <v xml:space="preserve"> </v>
      </c>
      <c r="BR190" s="281" t="str">
        <f t="shared" si="305"/>
        <v xml:space="preserve"> </v>
      </c>
      <c r="BS190" s="283"/>
      <c r="BT190" s="283">
        <f t="shared" si="354"/>
        <v>0</v>
      </c>
      <c r="BU190" s="283">
        <f t="shared" si="355"/>
        <v>0</v>
      </c>
      <c r="BV190" s="281" t="str">
        <f t="shared" si="306"/>
        <v xml:space="preserve"> </v>
      </c>
      <c r="BW190" s="288"/>
      <c r="BX190" s="289" t="str">
        <f>IF(SUM(I190:T190)&lt;90," ",'eq. coef.'!$B$1128*'Amp-TB2 calc'!CH190+'eq. coef.'!$B$1129*'Amp-TB2 calc'!CL190+'eq. coef.'!$B$1130*'Amp-TB2 calc'!CM190+'eq. coef.'!$B$1131*'Amp-TB2 calc'!CO190+'eq. coef.'!$B$1132*'Amp-TB2 calc'!CP190+'eq. coef.'!$B$1133*'Amp-TB2 calc'!CQ190+'eq. coef.'!$B$1134*'Amp-TB2 calc'!CR190+'eq. coef.'!$B$1135*'Amp-TB2 calc'!CU190+'eq. coef.'!$B$1135*'Amp-TB2 calc'!CY190+'eq. coef.'!$B$1137*'Amp-TB2 calc'!CZ190)</f>
        <v xml:space="preserve"> </v>
      </c>
      <c r="BY190" s="290" t="str">
        <f t="shared" si="356"/>
        <v xml:space="preserve"> </v>
      </c>
      <c r="BZ190" s="291"/>
      <c r="CA190" s="290" t="str">
        <f t="shared" si="307"/>
        <v xml:space="preserve"> </v>
      </c>
      <c r="CB190" s="289" t="str">
        <f>IF(SUM(I190:T190)&lt;90," ",EXP('eq. coef.'!$C$396+'eq. coef.'!$C$397*'Amp-TB2 calc'!AJ190+'eq. coef.'!$C$398*'Amp-TB2 calc'!AK190+'eq. coef.'!$C$399*'Amp-TB2 calc'!AL190+'eq. coef.'!$C$400*'Amp-TB2 calc'!AN190+'eq. coef.'!$C$401*'Amp-TB2 calc'!AP190+'eq. coef.'!$C$402*'Amp-TB2 calc'!AQ190+'eq. coef.'!$C$403*'Amp-TB2 calc'!AR190+'eq. coef.'!$C$404*'Amp-TB2 calc'!AS190+'eq. coef.'!$C$405*LN('Amp-TB2 calc'!BQ190)))</f>
        <v xml:space="preserve"> </v>
      </c>
      <c r="CC190" s="283" t="str">
        <f t="shared" si="308"/>
        <v xml:space="preserve"> </v>
      </c>
      <c r="CD190" s="283"/>
      <c r="CE190" s="282" t="str">
        <f t="shared" si="309"/>
        <v xml:space="preserve"> </v>
      </c>
      <c r="CF190" s="282" t="str">
        <f t="shared" si="310"/>
        <v xml:space="preserve"> </v>
      </c>
      <c r="CG190" s="278" t="str">
        <f t="shared" si="357"/>
        <v xml:space="preserve"> </v>
      </c>
      <c r="CH190" s="278" t="str">
        <f t="shared" si="358"/>
        <v xml:space="preserve"> </v>
      </c>
      <c r="CI190" s="278" t="str">
        <f t="shared" si="311"/>
        <v xml:space="preserve"> </v>
      </c>
      <c r="CJ190" s="278" t="str">
        <f t="shared" si="312"/>
        <v xml:space="preserve"> </v>
      </c>
      <c r="CK190" s="278"/>
      <c r="CL190" s="278" t="str">
        <f t="shared" si="313"/>
        <v xml:space="preserve"> </v>
      </c>
      <c r="CM190" s="278" t="str">
        <f t="shared" si="314"/>
        <v xml:space="preserve"> </v>
      </c>
      <c r="CN190" s="278" t="str">
        <f t="shared" si="359"/>
        <v xml:space="preserve"> </v>
      </c>
      <c r="CO190" s="278" t="str">
        <f t="shared" si="315"/>
        <v xml:space="preserve"> </v>
      </c>
      <c r="CP190" s="278" t="str">
        <f t="shared" si="360"/>
        <v xml:space="preserve"> </v>
      </c>
      <c r="CQ190" s="278" t="str">
        <f t="shared" si="316"/>
        <v xml:space="preserve"> </v>
      </c>
      <c r="CR190" s="278" t="str">
        <f t="shared" si="361"/>
        <v xml:space="preserve"> </v>
      </c>
      <c r="CS190" s="278" t="str">
        <f t="shared" si="317"/>
        <v xml:space="preserve"> </v>
      </c>
      <c r="CT190" s="278"/>
      <c r="CU190" s="278" t="str">
        <f t="shared" si="362"/>
        <v xml:space="preserve"> </v>
      </c>
      <c r="CV190" s="278" t="str">
        <f t="shared" si="318"/>
        <v xml:space="preserve"> </v>
      </c>
      <c r="CW190" s="278" t="str">
        <f t="shared" si="319"/>
        <v xml:space="preserve"> </v>
      </c>
      <c r="CX190" s="278"/>
      <c r="CY190" s="278" t="str">
        <f t="shared" si="320"/>
        <v xml:space="preserve"> </v>
      </c>
      <c r="CZ190" s="278" t="str">
        <f t="shared" si="363"/>
        <v xml:space="preserve"> </v>
      </c>
      <c r="DA190" s="278" t="str">
        <f t="shared" si="321"/>
        <v xml:space="preserve"> </v>
      </c>
      <c r="DB190" s="278"/>
      <c r="DC190" s="278" t="str">
        <f t="shared" si="322"/>
        <v xml:space="preserve"> </v>
      </c>
      <c r="DD190" s="278" t="str">
        <f t="shared" si="364"/>
        <v xml:space="preserve"> </v>
      </c>
      <c r="DE190" s="278" t="str">
        <f t="shared" si="365"/>
        <v xml:space="preserve"> </v>
      </c>
      <c r="DF190" s="278" t="str">
        <f t="shared" si="323"/>
        <v xml:space="preserve"> </v>
      </c>
      <c r="DG190" s="283" t="str">
        <f t="shared" si="330"/>
        <v xml:space="preserve"> </v>
      </c>
      <c r="DH190" s="283"/>
      <c r="DI190" s="277" t="str">
        <f t="shared" si="324"/>
        <v xml:space="preserve"> </v>
      </c>
      <c r="DJ190" s="277" t="str">
        <f t="shared" si="325"/>
        <v xml:space="preserve"> </v>
      </c>
      <c r="DK190" s="277" t="str">
        <f t="shared" si="326"/>
        <v xml:space="preserve"> </v>
      </c>
      <c r="DL190" s="278" t="str">
        <f t="shared" si="327"/>
        <v xml:space="preserve"> </v>
      </c>
    </row>
    <row r="191" spans="21:116" x14ac:dyDescent="0.25">
      <c r="U191" s="276" t="str">
        <f t="shared" si="331"/>
        <v xml:space="preserve"> </v>
      </c>
      <c r="V191" s="277" t="str">
        <f>IF(SUM(I191:T191)&lt;90," ",I191/stab.data!$U$7)</f>
        <v xml:space="preserve"> </v>
      </c>
      <c r="W191" s="277" t="str">
        <f>IF(SUM(I191:T191)&lt;90," ",J191/stab.data!$U$8)</f>
        <v xml:space="preserve"> </v>
      </c>
      <c r="X191" s="277" t="str">
        <f>IF(SUM(I191:T191)&lt;90," ",K191*2/stab.data!$U$9)</f>
        <v xml:space="preserve"> </v>
      </c>
      <c r="Y191" s="277" t="str">
        <f>IF(SUM(I191:T191)&lt;90," ",L191*2/stab.data!$U$10)</f>
        <v xml:space="preserve"> </v>
      </c>
      <c r="Z191" s="277" t="str">
        <f>IF(SUM(I191:T191)&lt;90," ",M191/stab.data!$U$11)</f>
        <v xml:space="preserve"> </v>
      </c>
      <c r="AA191" s="277" t="str">
        <f>IF(SUM(I191:T191)&lt;90," ",N191/stab.data!$U$12)</f>
        <v xml:space="preserve"> </v>
      </c>
      <c r="AB191" s="277" t="str">
        <f>IF(SUM(I191:T191)&lt;90," ",O191/stab.data!$U$13)</f>
        <v xml:space="preserve"> </v>
      </c>
      <c r="AC191" s="277" t="str">
        <f>IF(SUM(I191:T191)&lt;90," ",P191/stab.data!$U$14)</f>
        <v xml:space="preserve"> </v>
      </c>
      <c r="AD191" s="277" t="str">
        <f>IF(SUM(I191:T191)&lt;90," ",Q191*2/stab.data!$U$15)</f>
        <v xml:space="preserve"> </v>
      </c>
      <c r="AE191" s="277" t="str">
        <f>IF(SUM(I191:T191)&lt;90," ",R191*2/stab.data!$U$16)</f>
        <v xml:space="preserve"> </v>
      </c>
      <c r="AF191" s="277" t="str">
        <f>IF(SUM(I191:T191)&lt;90," ",S191/stab.data!$U$17)</f>
        <v xml:space="preserve"> </v>
      </c>
      <c r="AG191" s="277" t="str">
        <f>IF(SUM(I191:T191)&lt;90," ",T191/stab.data!$U$18)</f>
        <v xml:space="preserve"> </v>
      </c>
      <c r="AH191" s="277" t="str">
        <f t="shared" si="332"/>
        <v xml:space="preserve"> </v>
      </c>
      <c r="AI191" s="277" t="str">
        <f t="shared" si="333"/>
        <v xml:space="preserve"> </v>
      </c>
      <c r="AJ191" s="278" t="str">
        <f t="shared" si="334"/>
        <v xml:space="preserve"> </v>
      </c>
      <c r="AK191" s="278" t="str">
        <f t="shared" si="335"/>
        <v xml:space="preserve"> </v>
      </c>
      <c r="AL191" s="278" t="str">
        <f t="shared" si="336"/>
        <v xml:space="preserve"> </v>
      </c>
      <c r="AM191" s="278" t="str">
        <f t="shared" si="337"/>
        <v xml:space="preserve"> </v>
      </c>
      <c r="AN191" s="278" t="str">
        <f t="shared" si="338"/>
        <v xml:space="preserve"> </v>
      </c>
      <c r="AO191" s="278" t="str">
        <f t="shared" si="339"/>
        <v xml:space="preserve"> </v>
      </c>
      <c r="AP191" s="278" t="str">
        <f t="shared" si="340"/>
        <v xml:space="preserve"> </v>
      </c>
      <c r="AQ191" s="278" t="str">
        <f t="shared" si="341"/>
        <v xml:space="preserve"> </v>
      </c>
      <c r="AR191" s="278" t="str">
        <f t="shared" si="342"/>
        <v xml:space="preserve"> </v>
      </c>
      <c r="AS191" s="278" t="str">
        <f t="shared" si="343"/>
        <v xml:space="preserve"> </v>
      </c>
      <c r="AT191" s="278" t="str">
        <f t="shared" si="344"/>
        <v xml:space="preserve"> </v>
      </c>
      <c r="AU191" s="278" t="str">
        <f t="shared" si="345"/>
        <v xml:space="preserve"> </v>
      </c>
      <c r="AV191" s="277" t="str">
        <f t="shared" si="346"/>
        <v xml:space="preserve"> </v>
      </c>
      <c r="AW191" s="277" t="str">
        <f t="shared" si="347"/>
        <v xml:space="preserve"> </v>
      </c>
      <c r="AX191" s="277" t="str">
        <f>IF(SUM(I191:T191)&lt;90," ",CO191*AH191*stab.data!$U$20/13/2)</f>
        <v xml:space="preserve"> </v>
      </c>
      <c r="AY191" s="277" t="str">
        <f>IF(SUM(I191:T191)&lt;90," ",CQ191*AH191*stab.data!$U$11/13)</f>
        <v xml:space="preserve"> </v>
      </c>
      <c r="AZ191" s="277" t="str">
        <f t="shared" si="348"/>
        <v xml:space="preserve"> </v>
      </c>
      <c r="BA191" s="279" t="str">
        <f t="shared" si="349"/>
        <v xml:space="preserve"> </v>
      </c>
      <c r="BB191" s="280" t="str">
        <f>IF(SUM(I191:T191)&lt;90," ",EXP('eq. coef.'!$C$104+'eq. coef.'!$C$105*'Amp-TB2 calc'!AJ191+'eq. coef.'!$C$106*'Amp-TB2 calc'!AK191+'eq. coef.'!$C$107*'Amp-TB2 calc'!AL191+'eq. coef.'!$C$108*'Amp-TB2 calc'!AN191+'eq. coef.'!$C$109*'Amp-TB2 calc'!AP191+'eq. coef.'!$C$110*'Amp-TB2 calc'!AQ191+'eq. coef.'!$C$111*'Amp-TB2 calc'!AR191+'eq. coef.'!$C$112*'Amp-TB2 calc'!AS191))</f>
        <v xml:space="preserve"> </v>
      </c>
      <c r="BC191" s="281" t="str">
        <f>IF(SUM(I191:T191)&lt;90," ",EXP('eq. coef.'!$C$176+'eq. coef.'!$C$177*'Amp-TB2 calc'!AJ191+'eq. coef.'!$C$178*'Amp-TB2 calc'!AK191+'eq. coef.'!$C$179*'Amp-TB2 calc'!AL191+'eq. coef.'!$C$180*'Amp-TB2 calc'!AN191+'eq. coef.'!$C$181*'Amp-TB2 calc'!AP191+'eq. coef.'!$C$182*'Amp-TB2 calc'!AQ191+'eq. coef.'!$C$183*'Amp-TB2 calc'!AR191+'eq. coef.'!$C$184*'Amp-TB2 calc'!AS191))</f>
        <v xml:space="preserve"> </v>
      </c>
      <c r="BD191" s="281" t="str">
        <f>IF(SUM(I191:T191)&lt;90," ",('eq. coef.'!$C$234+'eq. coef.'!$C$235*'Amp-TB2 calc'!AJ191+'eq. coef.'!$C$236*'Amp-TB2 calc'!AK191+'eq. coef.'!$C$237*'Amp-TB2 calc'!AL191+'eq. coef.'!$C$238*'Amp-TB2 calc'!AN191+'eq. coef.'!$C$239*'Amp-TB2 calc'!AP191+'eq. coef.'!$C$240*'Amp-TB2 calc'!AQ191+'eq. coef.'!$C$241*'Amp-TB2 calc'!AR191+'eq. coef.'!$C$242*'Amp-TB2 calc'!AS191))</f>
        <v xml:space="preserve"> </v>
      </c>
      <c r="BE191" s="281" t="str">
        <f>IF(SUM(I191:T191)&lt;90," ",('eq. coef.'!$C$270+'eq. coef.'!$C$271*'Amp-TB2 calc'!AJ191+'eq. coef.'!$C$272*'Amp-TB2 calc'!AK191+'eq. coef.'!$C$273*'Amp-TB2 calc'!AL191+'eq. coef.'!$C$274*'Amp-TB2 calc'!AN191+'eq. coef.'!$C$275*'Amp-TB2 calc'!AP191+'eq. coef.'!$C$276*'Amp-TB2 calc'!AQ191+'eq. coef.'!$C$277*'Amp-TB2 calc'!AR191+'eq. coef.'!$C$278*'Amp-TB2 calc'!AS191))</f>
        <v xml:space="preserve"> </v>
      </c>
      <c r="BF191" s="281" t="str">
        <f>IF(SUM(I191:T191)&lt;90," ",EXP('eq. coef.'!$C$328+'eq. coef.'!$C$329*'Amp-TB2 calc'!AJ191+'eq. coef.'!$C$330*'Amp-TB2 calc'!AK191+'eq. coef.'!$C$331*'Amp-TB2 calc'!AL191+'eq. coef.'!$C$332*'Amp-TB2 calc'!AN191+'eq. coef.'!$C$333*'Amp-TB2 calc'!AP191+'eq. coef.'!$C$334*'Amp-TB2 calc'!AQ191+'eq. coef.'!$C$335*'Amp-TB2 calc'!AR191+'eq. coef.'!$C$336*'Amp-TB2 calc'!AS191))</f>
        <v xml:space="preserve"> </v>
      </c>
      <c r="BG191" s="282" t="str">
        <f t="shared" si="301"/>
        <v xml:space="preserve"> </v>
      </c>
      <c r="BH191" s="385" t="str">
        <f t="shared" si="328"/>
        <v xml:space="preserve"> </v>
      </c>
      <c r="BI191" s="385" t="str">
        <f t="shared" si="329"/>
        <v xml:space="preserve"> </v>
      </c>
      <c r="BJ191" s="281" t="str">
        <f t="shared" si="302"/>
        <v xml:space="preserve"> </v>
      </c>
      <c r="BK191" s="283" t="str">
        <f t="shared" si="350"/>
        <v xml:space="preserve"> </v>
      </c>
      <c r="BL191" s="281" t="str">
        <f t="shared" si="351"/>
        <v xml:space="preserve"> </v>
      </c>
      <c r="BM191" s="284" t="str">
        <f t="shared" si="303"/>
        <v xml:space="preserve"> </v>
      </c>
      <c r="BN191" s="285" t="str">
        <f>IF(SUM(I191:T191)&lt;90," ",'eq. coef.'!$C$360+'eq. coef.'!$C$361*'Amp-TB2 calc'!AJ191+'eq. coef.'!$C$362*'Amp-TB2 calc'!AK191+'eq. coef.'!$C$363*'Amp-TB2 calc'!AL191+'eq. coef.'!$C$364*'Amp-TB2 calc'!AN191+'eq. coef.'!$C$365*'Amp-TB2 calc'!AP191+'eq. coef.'!$C$366*'Amp-TB2 calc'!AQ191+'eq. coef.'!$C$367*'Amp-TB2 calc'!AR191+'eq. coef.'!$C$368*'Amp-TB2 calc'!AS191+'eq. coef.'!$C$369*LN(BQ191))</f>
        <v xml:space="preserve"> </v>
      </c>
      <c r="BO191" s="286" t="str">
        <f t="shared" si="352"/>
        <v xml:space="preserve"> </v>
      </c>
      <c r="BP191" s="333" t="str">
        <f t="shared" si="304"/>
        <v xml:space="preserve"> </v>
      </c>
      <c r="BQ191" s="287" t="str">
        <f t="shared" si="353"/>
        <v xml:space="preserve"> </v>
      </c>
      <c r="BR191" s="281" t="str">
        <f t="shared" si="305"/>
        <v xml:space="preserve"> </v>
      </c>
      <c r="BS191" s="283"/>
      <c r="BT191" s="283">
        <f t="shared" si="354"/>
        <v>0</v>
      </c>
      <c r="BU191" s="283">
        <f t="shared" si="355"/>
        <v>0</v>
      </c>
      <c r="BV191" s="281" t="str">
        <f t="shared" si="306"/>
        <v xml:space="preserve"> </v>
      </c>
      <c r="BW191" s="288"/>
      <c r="BX191" s="289" t="str">
        <f>IF(SUM(I191:T191)&lt;90," ",'eq. coef.'!$B$1128*'Amp-TB2 calc'!CH191+'eq. coef.'!$B$1129*'Amp-TB2 calc'!CL191+'eq. coef.'!$B$1130*'Amp-TB2 calc'!CM191+'eq. coef.'!$B$1131*'Amp-TB2 calc'!CO191+'eq. coef.'!$B$1132*'Amp-TB2 calc'!CP191+'eq. coef.'!$B$1133*'Amp-TB2 calc'!CQ191+'eq. coef.'!$B$1134*'Amp-TB2 calc'!CR191+'eq. coef.'!$B$1135*'Amp-TB2 calc'!CU191+'eq. coef.'!$B$1135*'Amp-TB2 calc'!CY191+'eq. coef.'!$B$1137*'Amp-TB2 calc'!CZ191)</f>
        <v xml:space="preserve"> </v>
      </c>
      <c r="BY191" s="290" t="str">
        <f t="shared" si="356"/>
        <v xml:space="preserve"> </v>
      </c>
      <c r="BZ191" s="291"/>
      <c r="CA191" s="290" t="str">
        <f t="shared" si="307"/>
        <v xml:space="preserve"> </v>
      </c>
      <c r="CB191" s="289" t="str">
        <f>IF(SUM(I191:T191)&lt;90," ",EXP('eq. coef.'!$C$396+'eq. coef.'!$C$397*'Amp-TB2 calc'!AJ191+'eq. coef.'!$C$398*'Amp-TB2 calc'!AK191+'eq. coef.'!$C$399*'Amp-TB2 calc'!AL191+'eq. coef.'!$C$400*'Amp-TB2 calc'!AN191+'eq. coef.'!$C$401*'Amp-TB2 calc'!AP191+'eq. coef.'!$C$402*'Amp-TB2 calc'!AQ191+'eq. coef.'!$C$403*'Amp-TB2 calc'!AR191+'eq. coef.'!$C$404*'Amp-TB2 calc'!AS191+'eq. coef.'!$C$405*LN('Amp-TB2 calc'!BQ191)))</f>
        <v xml:space="preserve"> </v>
      </c>
      <c r="CC191" s="283" t="str">
        <f t="shared" si="308"/>
        <v xml:space="preserve"> </v>
      </c>
      <c r="CD191" s="283"/>
      <c r="CE191" s="282" t="str">
        <f t="shared" si="309"/>
        <v xml:space="preserve"> </v>
      </c>
      <c r="CF191" s="282" t="str">
        <f t="shared" si="310"/>
        <v xml:space="preserve"> </v>
      </c>
      <c r="CG191" s="278" t="str">
        <f t="shared" si="357"/>
        <v xml:space="preserve"> </v>
      </c>
      <c r="CH191" s="278" t="str">
        <f t="shared" si="358"/>
        <v xml:space="preserve"> </v>
      </c>
      <c r="CI191" s="278" t="str">
        <f t="shared" si="311"/>
        <v xml:space="preserve"> </v>
      </c>
      <c r="CJ191" s="278" t="str">
        <f t="shared" si="312"/>
        <v xml:space="preserve"> </v>
      </c>
      <c r="CK191" s="278"/>
      <c r="CL191" s="278" t="str">
        <f t="shared" si="313"/>
        <v xml:space="preserve"> </v>
      </c>
      <c r="CM191" s="278" t="str">
        <f t="shared" si="314"/>
        <v xml:space="preserve"> </v>
      </c>
      <c r="CN191" s="278" t="str">
        <f t="shared" si="359"/>
        <v xml:space="preserve"> </v>
      </c>
      <c r="CO191" s="278" t="str">
        <f t="shared" si="315"/>
        <v xml:space="preserve"> </v>
      </c>
      <c r="CP191" s="278" t="str">
        <f t="shared" si="360"/>
        <v xml:space="preserve"> </v>
      </c>
      <c r="CQ191" s="278" t="str">
        <f t="shared" si="316"/>
        <v xml:space="preserve"> </v>
      </c>
      <c r="CR191" s="278" t="str">
        <f t="shared" si="361"/>
        <v xml:space="preserve"> </v>
      </c>
      <c r="CS191" s="278" t="str">
        <f t="shared" si="317"/>
        <v xml:space="preserve"> </v>
      </c>
      <c r="CT191" s="278"/>
      <c r="CU191" s="278" t="str">
        <f t="shared" si="362"/>
        <v xml:space="preserve"> </v>
      </c>
      <c r="CV191" s="278" t="str">
        <f t="shared" si="318"/>
        <v xml:space="preserve"> </v>
      </c>
      <c r="CW191" s="278" t="str">
        <f t="shared" si="319"/>
        <v xml:space="preserve"> </v>
      </c>
      <c r="CX191" s="278"/>
      <c r="CY191" s="278" t="str">
        <f t="shared" si="320"/>
        <v xml:space="preserve"> </v>
      </c>
      <c r="CZ191" s="278" t="str">
        <f t="shared" si="363"/>
        <v xml:space="preserve"> </v>
      </c>
      <c r="DA191" s="278" t="str">
        <f t="shared" si="321"/>
        <v xml:space="preserve"> </v>
      </c>
      <c r="DB191" s="278"/>
      <c r="DC191" s="278" t="str">
        <f t="shared" si="322"/>
        <v xml:space="preserve"> </v>
      </c>
      <c r="DD191" s="278" t="str">
        <f t="shared" si="364"/>
        <v xml:space="preserve"> </v>
      </c>
      <c r="DE191" s="278" t="str">
        <f t="shared" si="365"/>
        <v xml:space="preserve"> </v>
      </c>
      <c r="DF191" s="278" t="str">
        <f t="shared" si="323"/>
        <v xml:space="preserve"> </v>
      </c>
      <c r="DG191" s="283" t="str">
        <f t="shared" si="330"/>
        <v xml:space="preserve"> </v>
      </c>
      <c r="DH191" s="283"/>
      <c r="DI191" s="277" t="str">
        <f t="shared" si="324"/>
        <v xml:space="preserve"> </v>
      </c>
      <c r="DJ191" s="277" t="str">
        <f t="shared" si="325"/>
        <v xml:space="preserve"> </v>
      </c>
      <c r="DK191" s="277" t="str">
        <f t="shared" si="326"/>
        <v xml:space="preserve"> </v>
      </c>
      <c r="DL191" s="278" t="str">
        <f t="shared" si="327"/>
        <v xml:space="preserve"> </v>
      </c>
    </row>
    <row r="192" spans="21:116" x14ac:dyDescent="0.25">
      <c r="U192" s="276" t="str">
        <f t="shared" si="331"/>
        <v xml:space="preserve"> </v>
      </c>
      <c r="V192" s="277" t="str">
        <f>IF(SUM(I192:T192)&lt;90," ",I192/stab.data!$U$7)</f>
        <v xml:space="preserve"> </v>
      </c>
      <c r="W192" s="277" t="str">
        <f>IF(SUM(I192:T192)&lt;90," ",J192/stab.data!$U$8)</f>
        <v xml:space="preserve"> </v>
      </c>
      <c r="X192" s="277" t="str">
        <f>IF(SUM(I192:T192)&lt;90," ",K192*2/stab.data!$U$9)</f>
        <v xml:space="preserve"> </v>
      </c>
      <c r="Y192" s="277" t="str">
        <f>IF(SUM(I192:T192)&lt;90," ",L192*2/stab.data!$U$10)</f>
        <v xml:space="preserve"> </v>
      </c>
      <c r="Z192" s="277" t="str">
        <f>IF(SUM(I192:T192)&lt;90," ",M192/stab.data!$U$11)</f>
        <v xml:space="preserve"> </v>
      </c>
      <c r="AA192" s="277" t="str">
        <f>IF(SUM(I192:T192)&lt;90," ",N192/stab.data!$U$12)</f>
        <v xml:space="preserve"> </v>
      </c>
      <c r="AB192" s="277" t="str">
        <f>IF(SUM(I192:T192)&lt;90," ",O192/stab.data!$U$13)</f>
        <v xml:space="preserve"> </v>
      </c>
      <c r="AC192" s="277" t="str">
        <f>IF(SUM(I192:T192)&lt;90," ",P192/stab.data!$U$14)</f>
        <v xml:space="preserve"> </v>
      </c>
      <c r="AD192" s="277" t="str">
        <f>IF(SUM(I192:T192)&lt;90," ",Q192*2/stab.data!$U$15)</f>
        <v xml:space="preserve"> </v>
      </c>
      <c r="AE192" s="277" t="str">
        <f>IF(SUM(I192:T192)&lt;90," ",R192*2/stab.data!$U$16)</f>
        <v xml:space="preserve"> </v>
      </c>
      <c r="AF192" s="277" t="str">
        <f>IF(SUM(I192:T192)&lt;90," ",S192/stab.data!$U$17)</f>
        <v xml:space="preserve"> </v>
      </c>
      <c r="AG192" s="277" t="str">
        <f>IF(SUM(I192:T192)&lt;90," ",T192/stab.data!$U$18)</f>
        <v xml:space="preserve"> </v>
      </c>
      <c r="AH192" s="277" t="str">
        <f t="shared" si="332"/>
        <v xml:space="preserve"> </v>
      </c>
      <c r="AI192" s="277" t="str">
        <f t="shared" si="333"/>
        <v xml:space="preserve"> </v>
      </c>
      <c r="AJ192" s="278" t="str">
        <f t="shared" si="334"/>
        <v xml:space="preserve"> </v>
      </c>
      <c r="AK192" s="278" t="str">
        <f t="shared" si="335"/>
        <v xml:space="preserve"> </v>
      </c>
      <c r="AL192" s="278" t="str">
        <f t="shared" si="336"/>
        <v xml:space="preserve"> </v>
      </c>
      <c r="AM192" s="278" t="str">
        <f t="shared" si="337"/>
        <v xml:space="preserve"> </v>
      </c>
      <c r="AN192" s="278" t="str">
        <f t="shared" si="338"/>
        <v xml:space="preserve"> </v>
      </c>
      <c r="AO192" s="278" t="str">
        <f t="shared" si="339"/>
        <v xml:space="preserve"> </v>
      </c>
      <c r="AP192" s="278" t="str">
        <f t="shared" si="340"/>
        <v xml:space="preserve"> </v>
      </c>
      <c r="AQ192" s="278" t="str">
        <f t="shared" si="341"/>
        <v xml:space="preserve"> </v>
      </c>
      <c r="AR192" s="278" t="str">
        <f t="shared" si="342"/>
        <v xml:space="preserve"> </v>
      </c>
      <c r="AS192" s="278" t="str">
        <f t="shared" si="343"/>
        <v xml:space="preserve"> </v>
      </c>
      <c r="AT192" s="278" t="str">
        <f t="shared" si="344"/>
        <v xml:space="preserve"> </v>
      </c>
      <c r="AU192" s="278" t="str">
        <f t="shared" si="345"/>
        <v xml:space="preserve"> </v>
      </c>
      <c r="AV192" s="277" t="str">
        <f t="shared" si="346"/>
        <v xml:space="preserve"> </v>
      </c>
      <c r="AW192" s="277" t="str">
        <f t="shared" si="347"/>
        <v xml:space="preserve"> </v>
      </c>
      <c r="AX192" s="277" t="str">
        <f>IF(SUM(I192:T192)&lt;90," ",CO192*AH192*stab.data!$U$20/13/2)</f>
        <v xml:space="preserve"> </v>
      </c>
      <c r="AY192" s="277" t="str">
        <f>IF(SUM(I192:T192)&lt;90," ",CQ192*AH192*stab.data!$U$11/13)</f>
        <v xml:space="preserve"> </v>
      </c>
      <c r="AZ192" s="277" t="str">
        <f t="shared" si="348"/>
        <v xml:space="preserve"> </v>
      </c>
      <c r="BA192" s="279" t="str">
        <f t="shared" si="349"/>
        <v xml:space="preserve"> </v>
      </c>
      <c r="BB192" s="280" t="str">
        <f>IF(SUM(I192:T192)&lt;90," ",EXP('eq. coef.'!$C$104+'eq. coef.'!$C$105*'Amp-TB2 calc'!AJ192+'eq. coef.'!$C$106*'Amp-TB2 calc'!AK192+'eq. coef.'!$C$107*'Amp-TB2 calc'!AL192+'eq. coef.'!$C$108*'Amp-TB2 calc'!AN192+'eq. coef.'!$C$109*'Amp-TB2 calc'!AP192+'eq. coef.'!$C$110*'Amp-TB2 calc'!AQ192+'eq. coef.'!$C$111*'Amp-TB2 calc'!AR192+'eq. coef.'!$C$112*'Amp-TB2 calc'!AS192))</f>
        <v xml:space="preserve"> </v>
      </c>
      <c r="BC192" s="281" t="str">
        <f>IF(SUM(I192:T192)&lt;90," ",EXP('eq. coef.'!$C$176+'eq. coef.'!$C$177*'Amp-TB2 calc'!AJ192+'eq. coef.'!$C$178*'Amp-TB2 calc'!AK192+'eq. coef.'!$C$179*'Amp-TB2 calc'!AL192+'eq. coef.'!$C$180*'Amp-TB2 calc'!AN192+'eq. coef.'!$C$181*'Amp-TB2 calc'!AP192+'eq. coef.'!$C$182*'Amp-TB2 calc'!AQ192+'eq. coef.'!$C$183*'Amp-TB2 calc'!AR192+'eq. coef.'!$C$184*'Amp-TB2 calc'!AS192))</f>
        <v xml:space="preserve"> </v>
      </c>
      <c r="BD192" s="281" t="str">
        <f>IF(SUM(I192:T192)&lt;90," ",('eq. coef.'!$C$234+'eq. coef.'!$C$235*'Amp-TB2 calc'!AJ192+'eq. coef.'!$C$236*'Amp-TB2 calc'!AK192+'eq. coef.'!$C$237*'Amp-TB2 calc'!AL192+'eq. coef.'!$C$238*'Amp-TB2 calc'!AN192+'eq. coef.'!$C$239*'Amp-TB2 calc'!AP192+'eq. coef.'!$C$240*'Amp-TB2 calc'!AQ192+'eq. coef.'!$C$241*'Amp-TB2 calc'!AR192+'eq. coef.'!$C$242*'Amp-TB2 calc'!AS192))</f>
        <v xml:space="preserve"> </v>
      </c>
      <c r="BE192" s="281" t="str">
        <f>IF(SUM(I192:T192)&lt;90," ",('eq. coef.'!$C$270+'eq. coef.'!$C$271*'Amp-TB2 calc'!AJ192+'eq. coef.'!$C$272*'Amp-TB2 calc'!AK192+'eq. coef.'!$C$273*'Amp-TB2 calc'!AL192+'eq. coef.'!$C$274*'Amp-TB2 calc'!AN192+'eq. coef.'!$C$275*'Amp-TB2 calc'!AP192+'eq. coef.'!$C$276*'Amp-TB2 calc'!AQ192+'eq. coef.'!$C$277*'Amp-TB2 calc'!AR192+'eq. coef.'!$C$278*'Amp-TB2 calc'!AS192))</f>
        <v xml:space="preserve"> </v>
      </c>
      <c r="BF192" s="281" t="str">
        <f>IF(SUM(I192:T192)&lt;90," ",EXP('eq. coef.'!$C$328+'eq. coef.'!$C$329*'Amp-TB2 calc'!AJ192+'eq. coef.'!$C$330*'Amp-TB2 calc'!AK192+'eq. coef.'!$C$331*'Amp-TB2 calc'!AL192+'eq. coef.'!$C$332*'Amp-TB2 calc'!AN192+'eq. coef.'!$C$333*'Amp-TB2 calc'!AP192+'eq. coef.'!$C$334*'Amp-TB2 calc'!AQ192+'eq. coef.'!$C$335*'Amp-TB2 calc'!AR192+'eq. coef.'!$C$336*'Amp-TB2 calc'!AS192))</f>
        <v xml:space="preserve"> </v>
      </c>
      <c r="BG192" s="282" t="str">
        <f t="shared" si="301"/>
        <v xml:space="preserve"> </v>
      </c>
      <c r="BH192" s="385" t="str">
        <f t="shared" si="328"/>
        <v xml:space="preserve"> </v>
      </c>
      <c r="BI192" s="385" t="str">
        <f t="shared" si="329"/>
        <v xml:space="preserve"> </v>
      </c>
      <c r="BJ192" s="281" t="str">
        <f t="shared" si="302"/>
        <v xml:space="preserve"> </v>
      </c>
      <c r="BK192" s="283" t="str">
        <f t="shared" si="350"/>
        <v xml:space="preserve"> </v>
      </c>
      <c r="BL192" s="281" t="str">
        <f t="shared" si="351"/>
        <v xml:space="preserve"> </v>
      </c>
      <c r="BM192" s="284" t="str">
        <f t="shared" si="303"/>
        <v xml:space="preserve"> </v>
      </c>
      <c r="BN192" s="285" t="str">
        <f>IF(SUM(I192:T192)&lt;90," ",'eq. coef.'!$C$360+'eq. coef.'!$C$361*'Amp-TB2 calc'!AJ192+'eq. coef.'!$C$362*'Amp-TB2 calc'!AK192+'eq. coef.'!$C$363*'Amp-TB2 calc'!AL192+'eq. coef.'!$C$364*'Amp-TB2 calc'!AN192+'eq. coef.'!$C$365*'Amp-TB2 calc'!AP192+'eq. coef.'!$C$366*'Amp-TB2 calc'!AQ192+'eq. coef.'!$C$367*'Amp-TB2 calc'!AR192+'eq. coef.'!$C$368*'Amp-TB2 calc'!AS192+'eq. coef.'!$C$369*LN(BQ192))</f>
        <v xml:space="preserve"> </v>
      </c>
      <c r="BO192" s="286" t="str">
        <f t="shared" si="352"/>
        <v xml:space="preserve"> </v>
      </c>
      <c r="BP192" s="333" t="str">
        <f t="shared" si="304"/>
        <v xml:space="preserve"> </v>
      </c>
      <c r="BQ192" s="287" t="str">
        <f t="shared" si="353"/>
        <v xml:space="preserve"> </v>
      </c>
      <c r="BR192" s="281" t="str">
        <f t="shared" si="305"/>
        <v xml:space="preserve"> </v>
      </c>
      <c r="BS192" s="283"/>
      <c r="BT192" s="283">
        <f t="shared" si="354"/>
        <v>0</v>
      </c>
      <c r="BU192" s="283">
        <f t="shared" si="355"/>
        <v>0</v>
      </c>
      <c r="BV192" s="281" t="str">
        <f t="shared" si="306"/>
        <v xml:space="preserve"> </v>
      </c>
      <c r="BW192" s="288"/>
      <c r="BX192" s="289" t="str">
        <f>IF(SUM(I192:T192)&lt;90," ",'eq. coef.'!$B$1128*'Amp-TB2 calc'!CH192+'eq. coef.'!$B$1129*'Amp-TB2 calc'!CL192+'eq. coef.'!$B$1130*'Amp-TB2 calc'!CM192+'eq. coef.'!$B$1131*'Amp-TB2 calc'!CO192+'eq. coef.'!$B$1132*'Amp-TB2 calc'!CP192+'eq. coef.'!$B$1133*'Amp-TB2 calc'!CQ192+'eq. coef.'!$B$1134*'Amp-TB2 calc'!CR192+'eq. coef.'!$B$1135*'Amp-TB2 calc'!CU192+'eq. coef.'!$B$1135*'Amp-TB2 calc'!CY192+'eq. coef.'!$B$1137*'Amp-TB2 calc'!CZ192)</f>
        <v xml:space="preserve"> </v>
      </c>
      <c r="BY192" s="290" t="str">
        <f t="shared" si="356"/>
        <v xml:space="preserve"> </v>
      </c>
      <c r="BZ192" s="291"/>
      <c r="CA192" s="290" t="str">
        <f t="shared" si="307"/>
        <v xml:space="preserve"> </v>
      </c>
      <c r="CB192" s="289" t="str">
        <f>IF(SUM(I192:T192)&lt;90," ",EXP('eq. coef.'!$C$396+'eq. coef.'!$C$397*'Amp-TB2 calc'!AJ192+'eq. coef.'!$C$398*'Amp-TB2 calc'!AK192+'eq. coef.'!$C$399*'Amp-TB2 calc'!AL192+'eq. coef.'!$C$400*'Amp-TB2 calc'!AN192+'eq. coef.'!$C$401*'Amp-TB2 calc'!AP192+'eq. coef.'!$C$402*'Amp-TB2 calc'!AQ192+'eq. coef.'!$C$403*'Amp-TB2 calc'!AR192+'eq. coef.'!$C$404*'Amp-TB2 calc'!AS192+'eq. coef.'!$C$405*LN('Amp-TB2 calc'!BQ192)))</f>
        <v xml:space="preserve"> </v>
      </c>
      <c r="CC192" s="283" t="str">
        <f t="shared" si="308"/>
        <v xml:space="preserve"> </v>
      </c>
      <c r="CD192" s="283"/>
      <c r="CE192" s="282" t="str">
        <f t="shared" si="309"/>
        <v xml:space="preserve"> </v>
      </c>
      <c r="CF192" s="282" t="str">
        <f t="shared" si="310"/>
        <v xml:space="preserve"> </v>
      </c>
      <c r="CG192" s="278" t="str">
        <f t="shared" si="357"/>
        <v xml:space="preserve"> </v>
      </c>
      <c r="CH192" s="278" t="str">
        <f t="shared" si="358"/>
        <v xml:space="preserve"> </v>
      </c>
      <c r="CI192" s="278" t="str">
        <f t="shared" si="311"/>
        <v xml:space="preserve"> </v>
      </c>
      <c r="CJ192" s="278" t="str">
        <f t="shared" si="312"/>
        <v xml:space="preserve"> </v>
      </c>
      <c r="CK192" s="278"/>
      <c r="CL192" s="278" t="str">
        <f t="shared" si="313"/>
        <v xml:space="preserve"> </v>
      </c>
      <c r="CM192" s="278" t="str">
        <f t="shared" si="314"/>
        <v xml:space="preserve"> </v>
      </c>
      <c r="CN192" s="278" t="str">
        <f t="shared" si="359"/>
        <v xml:space="preserve"> </v>
      </c>
      <c r="CO192" s="278" t="str">
        <f t="shared" si="315"/>
        <v xml:space="preserve"> </v>
      </c>
      <c r="CP192" s="278" t="str">
        <f t="shared" si="360"/>
        <v xml:space="preserve"> </v>
      </c>
      <c r="CQ192" s="278" t="str">
        <f t="shared" si="316"/>
        <v xml:space="preserve"> </v>
      </c>
      <c r="CR192" s="278" t="str">
        <f t="shared" si="361"/>
        <v xml:space="preserve"> </v>
      </c>
      <c r="CS192" s="278" t="str">
        <f t="shared" si="317"/>
        <v xml:space="preserve"> </v>
      </c>
      <c r="CT192" s="278"/>
      <c r="CU192" s="278" t="str">
        <f t="shared" si="362"/>
        <v xml:space="preserve"> </v>
      </c>
      <c r="CV192" s="278" t="str">
        <f t="shared" si="318"/>
        <v xml:space="preserve"> </v>
      </c>
      <c r="CW192" s="278" t="str">
        <f t="shared" si="319"/>
        <v xml:space="preserve"> </v>
      </c>
      <c r="CX192" s="278"/>
      <c r="CY192" s="278" t="str">
        <f t="shared" si="320"/>
        <v xml:space="preserve"> </v>
      </c>
      <c r="CZ192" s="278" t="str">
        <f t="shared" si="363"/>
        <v xml:space="preserve"> </v>
      </c>
      <c r="DA192" s="278" t="str">
        <f t="shared" si="321"/>
        <v xml:space="preserve"> </v>
      </c>
      <c r="DB192" s="278"/>
      <c r="DC192" s="278" t="str">
        <f t="shared" si="322"/>
        <v xml:space="preserve"> </v>
      </c>
      <c r="DD192" s="278" t="str">
        <f t="shared" si="364"/>
        <v xml:space="preserve"> </v>
      </c>
      <c r="DE192" s="278" t="str">
        <f t="shared" si="365"/>
        <v xml:space="preserve"> </v>
      </c>
      <c r="DF192" s="278" t="str">
        <f t="shared" si="323"/>
        <v xml:space="preserve"> </v>
      </c>
      <c r="DG192" s="283" t="str">
        <f t="shared" si="330"/>
        <v xml:space="preserve"> </v>
      </c>
      <c r="DH192" s="283"/>
      <c r="DI192" s="277" t="str">
        <f t="shared" si="324"/>
        <v xml:space="preserve"> </v>
      </c>
      <c r="DJ192" s="277" t="str">
        <f t="shared" si="325"/>
        <v xml:space="preserve"> </v>
      </c>
      <c r="DK192" s="277" t="str">
        <f t="shared" si="326"/>
        <v xml:space="preserve"> </v>
      </c>
      <c r="DL192" s="278" t="str">
        <f t="shared" si="327"/>
        <v xml:space="preserve"> </v>
      </c>
    </row>
    <row r="193" spans="21:116" x14ac:dyDescent="0.25">
      <c r="U193" s="276" t="str">
        <f t="shared" si="331"/>
        <v xml:space="preserve"> </v>
      </c>
      <c r="V193" s="277" t="str">
        <f>IF(SUM(I193:T193)&lt;90," ",I193/stab.data!$U$7)</f>
        <v xml:space="preserve"> </v>
      </c>
      <c r="W193" s="277" t="str">
        <f>IF(SUM(I193:T193)&lt;90," ",J193/stab.data!$U$8)</f>
        <v xml:space="preserve"> </v>
      </c>
      <c r="X193" s="277" t="str">
        <f>IF(SUM(I193:T193)&lt;90," ",K193*2/stab.data!$U$9)</f>
        <v xml:space="preserve"> </v>
      </c>
      <c r="Y193" s="277" t="str">
        <f>IF(SUM(I193:T193)&lt;90," ",L193*2/stab.data!$U$10)</f>
        <v xml:space="preserve"> </v>
      </c>
      <c r="Z193" s="277" t="str">
        <f>IF(SUM(I193:T193)&lt;90," ",M193/stab.data!$U$11)</f>
        <v xml:space="preserve"> </v>
      </c>
      <c r="AA193" s="277" t="str">
        <f>IF(SUM(I193:T193)&lt;90," ",N193/stab.data!$U$12)</f>
        <v xml:space="preserve"> </v>
      </c>
      <c r="AB193" s="277" t="str">
        <f>IF(SUM(I193:T193)&lt;90," ",O193/stab.data!$U$13)</f>
        <v xml:space="preserve"> </v>
      </c>
      <c r="AC193" s="277" t="str">
        <f>IF(SUM(I193:T193)&lt;90," ",P193/stab.data!$U$14)</f>
        <v xml:space="preserve"> </v>
      </c>
      <c r="AD193" s="277" t="str">
        <f>IF(SUM(I193:T193)&lt;90," ",Q193*2/stab.data!$U$15)</f>
        <v xml:space="preserve"> </v>
      </c>
      <c r="AE193" s="277" t="str">
        <f>IF(SUM(I193:T193)&lt;90," ",R193*2/stab.data!$U$16)</f>
        <v xml:space="preserve"> </v>
      </c>
      <c r="AF193" s="277" t="str">
        <f>IF(SUM(I193:T193)&lt;90," ",S193/stab.data!$U$17)</f>
        <v xml:space="preserve"> </v>
      </c>
      <c r="AG193" s="277" t="str">
        <f>IF(SUM(I193:T193)&lt;90," ",T193/stab.data!$U$18)</f>
        <v xml:space="preserve"> </v>
      </c>
      <c r="AH193" s="277" t="str">
        <f t="shared" si="332"/>
        <v xml:space="preserve"> </v>
      </c>
      <c r="AI193" s="277" t="str">
        <f t="shared" si="333"/>
        <v xml:space="preserve"> </v>
      </c>
      <c r="AJ193" s="278" t="str">
        <f t="shared" si="334"/>
        <v xml:space="preserve"> </v>
      </c>
      <c r="AK193" s="278" t="str">
        <f t="shared" si="335"/>
        <v xml:space="preserve"> </v>
      </c>
      <c r="AL193" s="278" t="str">
        <f t="shared" si="336"/>
        <v xml:space="preserve"> </v>
      </c>
      <c r="AM193" s="278" t="str">
        <f t="shared" si="337"/>
        <v xml:space="preserve"> </v>
      </c>
      <c r="AN193" s="278" t="str">
        <f t="shared" si="338"/>
        <v xml:space="preserve"> </v>
      </c>
      <c r="AO193" s="278" t="str">
        <f t="shared" si="339"/>
        <v xml:space="preserve"> </v>
      </c>
      <c r="AP193" s="278" t="str">
        <f t="shared" si="340"/>
        <v xml:space="preserve"> </v>
      </c>
      <c r="AQ193" s="278" t="str">
        <f t="shared" si="341"/>
        <v xml:space="preserve"> </v>
      </c>
      <c r="AR193" s="278" t="str">
        <f t="shared" si="342"/>
        <v xml:space="preserve"> </v>
      </c>
      <c r="AS193" s="278" t="str">
        <f t="shared" si="343"/>
        <v xml:space="preserve"> </v>
      </c>
      <c r="AT193" s="278" t="str">
        <f t="shared" si="344"/>
        <v xml:space="preserve"> </v>
      </c>
      <c r="AU193" s="278" t="str">
        <f t="shared" si="345"/>
        <v xml:space="preserve"> </v>
      </c>
      <c r="AV193" s="277" t="str">
        <f t="shared" si="346"/>
        <v xml:space="preserve"> </v>
      </c>
      <c r="AW193" s="277" t="str">
        <f t="shared" si="347"/>
        <v xml:space="preserve"> </v>
      </c>
      <c r="AX193" s="277" t="str">
        <f>IF(SUM(I193:T193)&lt;90," ",CO193*AH193*stab.data!$U$20/13/2)</f>
        <v xml:space="preserve"> </v>
      </c>
      <c r="AY193" s="277" t="str">
        <f>IF(SUM(I193:T193)&lt;90," ",CQ193*AH193*stab.data!$U$11/13)</f>
        <v xml:space="preserve"> </v>
      </c>
      <c r="AZ193" s="277" t="str">
        <f t="shared" si="348"/>
        <v xml:space="preserve"> </v>
      </c>
      <c r="BA193" s="279" t="str">
        <f t="shared" si="349"/>
        <v xml:space="preserve"> </v>
      </c>
      <c r="BB193" s="280" t="str">
        <f>IF(SUM(I193:T193)&lt;90," ",EXP('eq. coef.'!$C$104+'eq. coef.'!$C$105*'Amp-TB2 calc'!AJ193+'eq. coef.'!$C$106*'Amp-TB2 calc'!AK193+'eq. coef.'!$C$107*'Amp-TB2 calc'!AL193+'eq. coef.'!$C$108*'Amp-TB2 calc'!AN193+'eq. coef.'!$C$109*'Amp-TB2 calc'!AP193+'eq. coef.'!$C$110*'Amp-TB2 calc'!AQ193+'eq. coef.'!$C$111*'Amp-TB2 calc'!AR193+'eq. coef.'!$C$112*'Amp-TB2 calc'!AS193))</f>
        <v xml:space="preserve"> </v>
      </c>
      <c r="BC193" s="281" t="str">
        <f>IF(SUM(I193:T193)&lt;90," ",EXP('eq. coef.'!$C$176+'eq. coef.'!$C$177*'Amp-TB2 calc'!AJ193+'eq. coef.'!$C$178*'Amp-TB2 calc'!AK193+'eq. coef.'!$C$179*'Amp-TB2 calc'!AL193+'eq. coef.'!$C$180*'Amp-TB2 calc'!AN193+'eq. coef.'!$C$181*'Amp-TB2 calc'!AP193+'eq. coef.'!$C$182*'Amp-TB2 calc'!AQ193+'eq. coef.'!$C$183*'Amp-TB2 calc'!AR193+'eq. coef.'!$C$184*'Amp-TB2 calc'!AS193))</f>
        <v xml:space="preserve"> </v>
      </c>
      <c r="BD193" s="281" t="str">
        <f>IF(SUM(I193:T193)&lt;90," ",('eq. coef.'!$C$234+'eq. coef.'!$C$235*'Amp-TB2 calc'!AJ193+'eq. coef.'!$C$236*'Amp-TB2 calc'!AK193+'eq. coef.'!$C$237*'Amp-TB2 calc'!AL193+'eq. coef.'!$C$238*'Amp-TB2 calc'!AN193+'eq. coef.'!$C$239*'Amp-TB2 calc'!AP193+'eq. coef.'!$C$240*'Amp-TB2 calc'!AQ193+'eq. coef.'!$C$241*'Amp-TB2 calc'!AR193+'eq. coef.'!$C$242*'Amp-TB2 calc'!AS193))</f>
        <v xml:space="preserve"> </v>
      </c>
      <c r="BE193" s="281" t="str">
        <f>IF(SUM(I193:T193)&lt;90," ",('eq. coef.'!$C$270+'eq. coef.'!$C$271*'Amp-TB2 calc'!AJ193+'eq. coef.'!$C$272*'Amp-TB2 calc'!AK193+'eq. coef.'!$C$273*'Amp-TB2 calc'!AL193+'eq. coef.'!$C$274*'Amp-TB2 calc'!AN193+'eq. coef.'!$C$275*'Amp-TB2 calc'!AP193+'eq. coef.'!$C$276*'Amp-TB2 calc'!AQ193+'eq. coef.'!$C$277*'Amp-TB2 calc'!AR193+'eq. coef.'!$C$278*'Amp-TB2 calc'!AS193))</f>
        <v xml:space="preserve"> </v>
      </c>
      <c r="BF193" s="281" t="str">
        <f>IF(SUM(I193:T193)&lt;90," ",EXP('eq. coef.'!$C$328+'eq. coef.'!$C$329*'Amp-TB2 calc'!AJ193+'eq. coef.'!$C$330*'Amp-TB2 calc'!AK193+'eq. coef.'!$C$331*'Amp-TB2 calc'!AL193+'eq. coef.'!$C$332*'Amp-TB2 calc'!AN193+'eq. coef.'!$C$333*'Amp-TB2 calc'!AP193+'eq. coef.'!$C$334*'Amp-TB2 calc'!AQ193+'eq. coef.'!$C$335*'Amp-TB2 calc'!AR193+'eq. coef.'!$C$336*'Amp-TB2 calc'!AS193))</f>
        <v xml:space="preserve"> </v>
      </c>
      <c r="BG193" s="282" t="str">
        <f t="shared" si="301"/>
        <v xml:space="preserve"> </v>
      </c>
      <c r="BH193" s="385" t="str">
        <f t="shared" si="328"/>
        <v xml:space="preserve"> </v>
      </c>
      <c r="BI193" s="385" t="str">
        <f t="shared" si="329"/>
        <v xml:space="preserve"> </v>
      </c>
      <c r="BJ193" s="281" t="str">
        <f t="shared" si="302"/>
        <v xml:space="preserve"> </v>
      </c>
      <c r="BK193" s="283" t="str">
        <f t="shared" si="350"/>
        <v xml:space="preserve"> </v>
      </c>
      <c r="BL193" s="281" t="str">
        <f t="shared" si="351"/>
        <v xml:space="preserve"> </v>
      </c>
      <c r="BM193" s="284" t="str">
        <f t="shared" si="303"/>
        <v xml:space="preserve"> </v>
      </c>
      <c r="BN193" s="285" t="str">
        <f>IF(SUM(I193:T193)&lt;90," ",'eq. coef.'!$C$360+'eq. coef.'!$C$361*'Amp-TB2 calc'!AJ193+'eq. coef.'!$C$362*'Amp-TB2 calc'!AK193+'eq. coef.'!$C$363*'Amp-TB2 calc'!AL193+'eq. coef.'!$C$364*'Amp-TB2 calc'!AN193+'eq. coef.'!$C$365*'Amp-TB2 calc'!AP193+'eq. coef.'!$C$366*'Amp-TB2 calc'!AQ193+'eq. coef.'!$C$367*'Amp-TB2 calc'!AR193+'eq. coef.'!$C$368*'Amp-TB2 calc'!AS193+'eq. coef.'!$C$369*LN(BQ193))</f>
        <v xml:space="preserve"> </v>
      </c>
      <c r="BO193" s="286" t="str">
        <f t="shared" si="352"/>
        <v xml:space="preserve"> </v>
      </c>
      <c r="BP193" s="333" t="str">
        <f t="shared" si="304"/>
        <v xml:space="preserve"> </v>
      </c>
      <c r="BQ193" s="287" t="str">
        <f t="shared" si="353"/>
        <v xml:space="preserve"> </v>
      </c>
      <c r="BR193" s="281" t="str">
        <f t="shared" si="305"/>
        <v xml:space="preserve"> </v>
      </c>
      <c r="BS193" s="283"/>
      <c r="BT193" s="283">
        <f t="shared" si="354"/>
        <v>0</v>
      </c>
      <c r="BU193" s="283">
        <f t="shared" si="355"/>
        <v>0</v>
      </c>
      <c r="BV193" s="281" t="str">
        <f t="shared" si="306"/>
        <v xml:space="preserve"> </v>
      </c>
      <c r="BW193" s="288"/>
      <c r="BX193" s="289" t="str">
        <f>IF(SUM(I193:T193)&lt;90," ",'eq. coef.'!$B$1128*'Amp-TB2 calc'!CH193+'eq. coef.'!$B$1129*'Amp-TB2 calc'!CL193+'eq. coef.'!$B$1130*'Amp-TB2 calc'!CM193+'eq. coef.'!$B$1131*'Amp-TB2 calc'!CO193+'eq. coef.'!$B$1132*'Amp-TB2 calc'!CP193+'eq. coef.'!$B$1133*'Amp-TB2 calc'!CQ193+'eq. coef.'!$B$1134*'Amp-TB2 calc'!CR193+'eq. coef.'!$B$1135*'Amp-TB2 calc'!CU193+'eq. coef.'!$B$1135*'Amp-TB2 calc'!CY193+'eq. coef.'!$B$1137*'Amp-TB2 calc'!CZ193)</f>
        <v xml:space="preserve"> </v>
      </c>
      <c r="BY193" s="290" t="str">
        <f t="shared" si="356"/>
        <v xml:space="preserve"> </v>
      </c>
      <c r="BZ193" s="291"/>
      <c r="CA193" s="290" t="str">
        <f t="shared" si="307"/>
        <v xml:space="preserve"> </v>
      </c>
      <c r="CB193" s="289" t="str">
        <f>IF(SUM(I193:T193)&lt;90," ",EXP('eq. coef.'!$C$396+'eq. coef.'!$C$397*'Amp-TB2 calc'!AJ193+'eq. coef.'!$C$398*'Amp-TB2 calc'!AK193+'eq. coef.'!$C$399*'Amp-TB2 calc'!AL193+'eq. coef.'!$C$400*'Amp-TB2 calc'!AN193+'eq. coef.'!$C$401*'Amp-TB2 calc'!AP193+'eq. coef.'!$C$402*'Amp-TB2 calc'!AQ193+'eq. coef.'!$C$403*'Amp-TB2 calc'!AR193+'eq. coef.'!$C$404*'Amp-TB2 calc'!AS193+'eq. coef.'!$C$405*LN('Amp-TB2 calc'!BQ193)))</f>
        <v xml:space="preserve"> </v>
      </c>
      <c r="CC193" s="283" t="str">
        <f t="shared" si="308"/>
        <v xml:space="preserve"> </v>
      </c>
      <c r="CD193" s="283"/>
      <c r="CE193" s="282" t="str">
        <f t="shared" si="309"/>
        <v xml:space="preserve"> </v>
      </c>
      <c r="CF193" s="282" t="str">
        <f t="shared" si="310"/>
        <v xml:space="preserve"> </v>
      </c>
      <c r="CG193" s="278" t="str">
        <f t="shared" si="357"/>
        <v xml:space="preserve"> </v>
      </c>
      <c r="CH193" s="278" t="str">
        <f t="shared" si="358"/>
        <v xml:space="preserve"> </v>
      </c>
      <c r="CI193" s="278" t="str">
        <f t="shared" si="311"/>
        <v xml:space="preserve"> </v>
      </c>
      <c r="CJ193" s="278" t="str">
        <f t="shared" si="312"/>
        <v xml:space="preserve"> </v>
      </c>
      <c r="CK193" s="278"/>
      <c r="CL193" s="278" t="str">
        <f t="shared" si="313"/>
        <v xml:space="preserve"> </v>
      </c>
      <c r="CM193" s="278" t="str">
        <f t="shared" si="314"/>
        <v xml:space="preserve"> </v>
      </c>
      <c r="CN193" s="278" t="str">
        <f t="shared" si="359"/>
        <v xml:space="preserve"> </v>
      </c>
      <c r="CO193" s="278" t="str">
        <f t="shared" si="315"/>
        <v xml:space="preserve"> </v>
      </c>
      <c r="CP193" s="278" t="str">
        <f t="shared" si="360"/>
        <v xml:space="preserve"> </v>
      </c>
      <c r="CQ193" s="278" t="str">
        <f t="shared" si="316"/>
        <v xml:space="preserve"> </v>
      </c>
      <c r="CR193" s="278" t="str">
        <f t="shared" si="361"/>
        <v xml:space="preserve"> </v>
      </c>
      <c r="CS193" s="278" t="str">
        <f t="shared" si="317"/>
        <v xml:space="preserve"> </v>
      </c>
      <c r="CT193" s="278"/>
      <c r="CU193" s="278" t="str">
        <f t="shared" si="362"/>
        <v xml:space="preserve"> </v>
      </c>
      <c r="CV193" s="278" t="str">
        <f t="shared" si="318"/>
        <v xml:space="preserve"> </v>
      </c>
      <c r="CW193" s="278" t="str">
        <f t="shared" si="319"/>
        <v xml:space="preserve"> </v>
      </c>
      <c r="CX193" s="278"/>
      <c r="CY193" s="278" t="str">
        <f t="shared" si="320"/>
        <v xml:space="preserve"> </v>
      </c>
      <c r="CZ193" s="278" t="str">
        <f t="shared" si="363"/>
        <v xml:space="preserve"> </v>
      </c>
      <c r="DA193" s="278" t="str">
        <f t="shared" si="321"/>
        <v xml:space="preserve"> </v>
      </c>
      <c r="DB193" s="278"/>
      <c r="DC193" s="278" t="str">
        <f t="shared" si="322"/>
        <v xml:space="preserve"> </v>
      </c>
      <c r="DD193" s="278" t="str">
        <f t="shared" si="364"/>
        <v xml:space="preserve"> </v>
      </c>
      <c r="DE193" s="278" t="str">
        <f t="shared" si="365"/>
        <v xml:space="preserve"> </v>
      </c>
      <c r="DF193" s="278" t="str">
        <f t="shared" si="323"/>
        <v xml:space="preserve"> </v>
      </c>
      <c r="DG193" s="283" t="str">
        <f t="shared" si="330"/>
        <v xml:space="preserve"> </v>
      </c>
      <c r="DH193" s="283"/>
      <c r="DI193" s="277" t="str">
        <f t="shared" si="324"/>
        <v xml:space="preserve"> </v>
      </c>
      <c r="DJ193" s="277" t="str">
        <f t="shared" si="325"/>
        <v xml:space="preserve"> </v>
      </c>
      <c r="DK193" s="277" t="str">
        <f t="shared" si="326"/>
        <v xml:space="preserve"> </v>
      </c>
      <c r="DL193" s="278" t="str">
        <f t="shared" si="327"/>
        <v xml:space="preserve"> </v>
      </c>
    </row>
    <row r="194" spans="21:116" x14ac:dyDescent="0.25">
      <c r="U194" s="276" t="str">
        <f t="shared" si="331"/>
        <v xml:space="preserve"> </v>
      </c>
      <c r="V194" s="277" t="str">
        <f>IF(SUM(I194:T194)&lt;90," ",I194/stab.data!$U$7)</f>
        <v xml:space="preserve"> </v>
      </c>
      <c r="W194" s="277" t="str">
        <f>IF(SUM(I194:T194)&lt;90," ",J194/stab.data!$U$8)</f>
        <v xml:space="preserve"> </v>
      </c>
      <c r="X194" s="277" t="str">
        <f>IF(SUM(I194:T194)&lt;90," ",K194*2/stab.data!$U$9)</f>
        <v xml:space="preserve"> </v>
      </c>
      <c r="Y194" s="277" t="str">
        <f>IF(SUM(I194:T194)&lt;90," ",L194*2/stab.data!$U$10)</f>
        <v xml:space="preserve"> </v>
      </c>
      <c r="Z194" s="277" t="str">
        <f>IF(SUM(I194:T194)&lt;90," ",M194/stab.data!$U$11)</f>
        <v xml:space="preserve"> </v>
      </c>
      <c r="AA194" s="277" t="str">
        <f>IF(SUM(I194:T194)&lt;90," ",N194/stab.data!$U$12)</f>
        <v xml:space="preserve"> </v>
      </c>
      <c r="AB194" s="277" t="str">
        <f>IF(SUM(I194:T194)&lt;90," ",O194/stab.data!$U$13)</f>
        <v xml:space="preserve"> </v>
      </c>
      <c r="AC194" s="277" t="str">
        <f>IF(SUM(I194:T194)&lt;90," ",P194/stab.data!$U$14)</f>
        <v xml:space="preserve"> </v>
      </c>
      <c r="AD194" s="277" t="str">
        <f>IF(SUM(I194:T194)&lt;90," ",Q194*2/stab.data!$U$15)</f>
        <v xml:space="preserve"> </v>
      </c>
      <c r="AE194" s="277" t="str">
        <f>IF(SUM(I194:T194)&lt;90," ",R194*2/stab.data!$U$16)</f>
        <v xml:space="preserve"> </v>
      </c>
      <c r="AF194" s="277" t="str">
        <f>IF(SUM(I194:T194)&lt;90," ",S194/stab.data!$U$17)</f>
        <v xml:space="preserve"> </v>
      </c>
      <c r="AG194" s="277" t="str">
        <f>IF(SUM(I194:T194)&lt;90," ",T194/stab.data!$U$18)</f>
        <v xml:space="preserve"> </v>
      </c>
      <c r="AH194" s="277" t="str">
        <f t="shared" si="332"/>
        <v xml:space="preserve"> </v>
      </c>
      <c r="AI194" s="277" t="str">
        <f t="shared" si="333"/>
        <v xml:space="preserve"> </v>
      </c>
      <c r="AJ194" s="278" t="str">
        <f t="shared" si="334"/>
        <v xml:space="preserve"> </v>
      </c>
      <c r="AK194" s="278" t="str">
        <f t="shared" si="335"/>
        <v xml:space="preserve"> </v>
      </c>
      <c r="AL194" s="278" t="str">
        <f t="shared" si="336"/>
        <v xml:space="preserve"> </v>
      </c>
      <c r="AM194" s="278" t="str">
        <f t="shared" si="337"/>
        <v xml:space="preserve"> </v>
      </c>
      <c r="AN194" s="278" t="str">
        <f t="shared" si="338"/>
        <v xml:space="preserve"> </v>
      </c>
      <c r="AO194" s="278" t="str">
        <f t="shared" si="339"/>
        <v xml:space="preserve"> </v>
      </c>
      <c r="AP194" s="278" t="str">
        <f t="shared" si="340"/>
        <v xml:space="preserve"> </v>
      </c>
      <c r="AQ194" s="278" t="str">
        <f t="shared" si="341"/>
        <v xml:space="preserve"> </v>
      </c>
      <c r="AR194" s="278" t="str">
        <f t="shared" si="342"/>
        <v xml:space="preserve"> </v>
      </c>
      <c r="AS194" s="278" t="str">
        <f t="shared" si="343"/>
        <v xml:space="preserve"> </v>
      </c>
      <c r="AT194" s="278" t="str">
        <f t="shared" si="344"/>
        <v xml:space="preserve"> </v>
      </c>
      <c r="AU194" s="278" t="str">
        <f t="shared" si="345"/>
        <v xml:space="preserve"> </v>
      </c>
      <c r="AV194" s="277" t="str">
        <f t="shared" si="346"/>
        <v xml:space="preserve"> </v>
      </c>
      <c r="AW194" s="277" t="str">
        <f t="shared" si="347"/>
        <v xml:space="preserve"> </v>
      </c>
      <c r="AX194" s="277" t="str">
        <f>IF(SUM(I194:T194)&lt;90," ",CO194*AH194*stab.data!$U$20/13/2)</f>
        <v xml:space="preserve"> </v>
      </c>
      <c r="AY194" s="277" t="str">
        <f>IF(SUM(I194:T194)&lt;90," ",CQ194*AH194*stab.data!$U$11/13)</f>
        <v xml:space="preserve"> </v>
      </c>
      <c r="AZ194" s="277" t="str">
        <f t="shared" si="348"/>
        <v xml:space="preserve"> </v>
      </c>
      <c r="BA194" s="279" t="str">
        <f t="shared" si="349"/>
        <v xml:space="preserve"> </v>
      </c>
      <c r="BB194" s="280" t="str">
        <f>IF(SUM(I194:T194)&lt;90," ",EXP('eq. coef.'!$C$104+'eq. coef.'!$C$105*'Amp-TB2 calc'!AJ194+'eq. coef.'!$C$106*'Amp-TB2 calc'!AK194+'eq. coef.'!$C$107*'Amp-TB2 calc'!AL194+'eq. coef.'!$C$108*'Amp-TB2 calc'!AN194+'eq. coef.'!$C$109*'Amp-TB2 calc'!AP194+'eq. coef.'!$C$110*'Amp-TB2 calc'!AQ194+'eq. coef.'!$C$111*'Amp-TB2 calc'!AR194+'eq. coef.'!$C$112*'Amp-TB2 calc'!AS194))</f>
        <v xml:space="preserve"> </v>
      </c>
      <c r="BC194" s="281" t="str">
        <f>IF(SUM(I194:T194)&lt;90," ",EXP('eq. coef.'!$C$176+'eq. coef.'!$C$177*'Amp-TB2 calc'!AJ194+'eq. coef.'!$C$178*'Amp-TB2 calc'!AK194+'eq. coef.'!$C$179*'Amp-TB2 calc'!AL194+'eq. coef.'!$C$180*'Amp-TB2 calc'!AN194+'eq. coef.'!$C$181*'Amp-TB2 calc'!AP194+'eq. coef.'!$C$182*'Amp-TB2 calc'!AQ194+'eq. coef.'!$C$183*'Amp-TB2 calc'!AR194+'eq. coef.'!$C$184*'Amp-TB2 calc'!AS194))</f>
        <v xml:space="preserve"> </v>
      </c>
      <c r="BD194" s="281" t="str">
        <f>IF(SUM(I194:T194)&lt;90," ",('eq. coef.'!$C$234+'eq. coef.'!$C$235*'Amp-TB2 calc'!AJ194+'eq. coef.'!$C$236*'Amp-TB2 calc'!AK194+'eq. coef.'!$C$237*'Amp-TB2 calc'!AL194+'eq. coef.'!$C$238*'Amp-TB2 calc'!AN194+'eq. coef.'!$C$239*'Amp-TB2 calc'!AP194+'eq. coef.'!$C$240*'Amp-TB2 calc'!AQ194+'eq. coef.'!$C$241*'Amp-TB2 calc'!AR194+'eq. coef.'!$C$242*'Amp-TB2 calc'!AS194))</f>
        <v xml:space="preserve"> </v>
      </c>
      <c r="BE194" s="281" t="str">
        <f>IF(SUM(I194:T194)&lt;90," ",('eq. coef.'!$C$270+'eq. coef.'!$C$271*'Amp-TB2 calc'!AJ194+'eq. coef.'!$C$272*'Amp-TB2 calc'!AK194+'eq. coef.'!$C$273*'Amp-TB2 calc'!AL194+'eq. coef.'!$C$274*'Amp-TB2 calc'!AN194+'eq. coef.'!$C$275*'Amp-TB2 calc'!AP194+'eq. coef.'!$C$276*'Amp-TB2 calc'!AQ194+'eq. coef.'!$C$277*'Amp-TB2 calc'!AR194+'eq. coef.'!$C$278*'Amp-TB2 calc'!AS194))</f>
        <v xml:space="preserve"> </v>
      </c>
      <c r="BF194" s="281" t="str">
        <f>IF(SUM(I194:T194)&lt;90," ",EXP('eq. coef.'!$C$328+'eq. coef.'!$C$329*'Amp-TB2 calc'!AJ194+'eq. coef.'!$C$330*'Amp-TB2 calc'!AK194+'eq. coef.'!$C$331*'Amp-TB2 calc'!AL194+'eq. coef.'!$C$332*'Amp-TB2 calc'!AN194+'eq. coef.'!$C$333*'Amp-TB2 calc'!AP194+'eq. coef.'!$C$334*'Amp-TB2 calc'!AQ194+'eq. coef.'!$C$335*'Amp-TB2 calc'!AR194+'eq. coef.'!$C$336*'Amp-TB2 calc'!AS194))</f>
        <v xml:space="preserve"> </v>
      </c>
      <c r="BG194" s="282" t="str">
        <f t="shared" si="301"/>
        <v xml:space="preserve"> </v>
      </c>
      <c r="BH194" s="385" t="str">
        <f t="shared" si="328"/>
        <v xml:space="preserve"> </v>
      </c>
      <c r="BI194" s="385" t="str">
        <f t="shared" si="329"/>
        <v xml:space="preserve"> </v>
      </c>
      <c r="BJ194" s="281" t="str">
        <f t="shared" si="302"/>
        <v xml:space="preserve"> </v>
      </c>
      <c r="BK194" s="283" t="str">
        <f t="shared" si="350"/>
        <v xml:space="preserve"> </v>
      </c>
      <c r="BL194" s="281" t="str">
        <f t="shared" si="351"/>
        <v xml:space="preserve"> </v>
      </c>
      <c r="BM194" s="284" t="str">
        <f t="shared" si="303"/>
        <v xml:space="preserve"> </v>
      </c>
      <c r="BN194" s="285" t="str">
        <f>IF(SUM(I194:T194)&lt;90," ",'eq. coef.'!$C$360+'eq. coef.'!$C$361*'Amp-TB2 calc'!AJ194+'eq. coef.'!$C$362*'Amp-TB2 calc'!AK194+'eq. coef.'!$C$363*'Amp-TB2 calc'!AL194+'eq. coef.'!$C$364*'Amp-TB2 calc'!AN194+'eq. coef.'!$C$365*'Amp-TB2 calc'!AP194+'eq. coef.'!$C$366*'Amp-TB2 calc'!AQ194+'eq. coef.'!$C$367*'Amp-TB2 calc'!AR194+'eq. coef.'!$C$368*'Amp-TB2 calc'!AS194+'eq. coef.'!$C$369*LN(BQ194))</f>
        <v xml:space="preserve"> </v>
      </c>
      <c r="BO194" s="286" t="str">
        <f t="shared" si="352"/>
        <v xml:space="preserve"> </v>
      </c>
      <c r="BP194" s="333" t="str">
        <f t="shared" si="304"/>
        <v xml:space="preserve"> </v>
      </c>
      <c r="BQ194" s="287" t="str">
        <f t="shared" si="353"/>
        <v xml:space="preserve"> </v>
      </c>
      <c r="BR194" s="281" t="str">
        <f t="shared" si="305"/>
        <v xml:space="preserve"> </v>
      </c>
      <c r="BS194" s="283"/>
      <c r="BT194" s="283">
        <f t="shared" si="354"/>
        <v>0</v>
      </c>
      <c r="BU194" s="283">
        <f t="shared" si="355"/>
        <v>0</v>
      </c>
      <c r="BV194" s="281" t="str">
        <f t="shared" si="306"/>
        <v xml:space="preserve"> </v>
      </c>
      <c r="BW194" s="288"/>
      <c r="BX194" s="289" t="str">
        <f>IF(SUM(I194:T194)&lt;90," ",'eq. coef.'!$B$1128*'Amp-TB2 calc'!CH194+'eq. coef.'!$B$1129*'Amp-TB2 calc'!CL194+'eq. coef.'!$B$1130*'Amp-TB2 calc'!CM194+'eq. coef.'!$B$1131*'Amp-TB2 calc'!CO194+'eq. coef.'!$B$1132*'Amp-TB2 calc'!CP194+'eq. coef.'!$B$1133*'Amp-TB2 calc'!CQ194+'eq. coef.'!$B$1134*'Amp-TB2 calc'!CR194+'eq. coef.'!$B$1135*'Amp-TB2 calc'!CU194+'eq. coef.'!$B$1135*'Amp-TB2 calc'!CY194+'eq. coef.'!$B$1137*'Amp-TB2 calc'!CZ194)</f>
        <v xml:space="preserve"> </v>
      </c>
      <c r="BY194" s="290" t="str">
        <f t="shared" si="356"/>
        <v xml:space="preserve"> </v>
      </c>
      <c r="BZ194" s="291"/>
      <c r="CA194" s="290" t="str">
        <f t="shared" si="307"/>
        <v xml:space="preserve"> </v>
      </c>
      <c r="CB194" s="289" t="str">
        <f>IF(SUM(I194:T194)&lt;90," ",EXP('eq. coef.'!$C$396+'eq. coef.'!$C$397*'Amp-TB2 calc'!AJ194+'eq. coef.'!$C$398*'Amp-TB2 calc'!AK194+'eq. coef.'!$C$399*'Amp-TB2 calc'!AL194+'eq. coef.'!$C$400*'Amp-TB2 calc'!AN194+'eq. coef.'!$C$401*'Amp-TB2 calc'!AP194+'eq. coef.'!$C$402*'Amp-TB2 calc'!AQ194+'eq. coef.'!$C$403*'Amp-TB2 calc'!AR194+'eq. coef.'!$C$404*'Amp-TB2 calc'!AS194+'eq. coef.'!$C$405*LN('Amp-TB2 calc'!BQ194)))</f>
        <v xml:space="preserve"> </v>
      </c>
      <c r="CC194" s="283" t="str">
        <f t="shared" si="308"/>
        <v xml:space="preserve"> </v>
      </c>
      <c r="CD194" s="283"/>
      <c r="CE194" s="282" t="str">
        <f t="shared" si="309"/>
        <v xml:space="preserve"> </v>
      </c>
      <c r="CF194" s="282" t="str">
        <f t="shared" si="310"/>
        <v xml:space="preserve"> </v>
      </c>
      <c r="CG194" s="278" t="str">
        <f t="shared" si="357"/>
        <v xml:space="preserve"> </v>
      </c>
      <c r="CH194" s="278" t="str">
        <f t="shared" si="358"/>
        <v xml:space="preserve"> </v>
      </c>
      <c r="CI194" s="278" t="str">
        <f t="shared" si="311"/>
        <v xml:space="preserve"> </v>
      </c>
      <c r="CJ194" s="278" t="str">
        <f t="shared" si="312"/>
        <v xml:space="preserve"> </v>
      </c>
      <c r="CK194" s="278"/>
      <c r="CL194" s="278" t="str">
        <f t="shared" si="313"/>
        <v xml:space="preserve"> </v>
      </c>
      <c r="CM194" s="278" t="str">
        <f t="shared" si="314"/>
        <v xml:space="preserve"> </v>
      </c>
      <c r="CN194" s="278" t="str">
        <f t="shared" si="359"/>
        <v xml:space="preserve"> </v>
      </c>
      <c r="CO194" s="278" t="str">
        <f t="shared" si="315"/>
        <v xml:space="preserve"> </v>
      </c>
      <c r="CP194" s="278" t="str">
        <f t="shared" si="360"/>
        <v xml:space="preserve"> </v>
      </c>
      <c r="CQ194" s="278" t="str">
        <f t="shared" si="316"/>
        <v xml:space="preserve"> </v>
      </c>
      <c r="CR194" s="278" t="str">
        <f t="shared" si="361"/>
        <v xml:space="preserve"> </v>
      </c>
      <c r="CS194" s="278" t="str">
        <f t="shared" si="317"/>
        <v xml:space="preserve"> </v>
      </c>
      <c r="CT194" s="278"/>
      <c r="CU194" s="278" t="str">
        <f t="shared" si="362"/>
        <v xml:space="preserve"> </v>
      </c>
      <c r="CV194" s="278" t="str">
        <f t="shared" si="318"/>
        <v xml:space="preserve"> </v>
      </c>
      <c r="CW194" s="278" t="str">
        <f t="shared" si="319"/>
        <v xml:space="preserve"> </v>
      </c>
      <c r="CX194" s="278"/>
      <c r="CY194" s="278" t="str">
        <f t="shared" si="320"/>
        <v xml:space="preserve"> </v>
      </c>
      <c r="CZ194" s="278" t="str">
        <f t="shared" si="363"/>
        <v xml:space="preserve"> </v>
      </c>
      <c r="DA194" s="278" t="str">
        <f t="shared" si="321"/>
        <v xml:space="preserve"> </v>
      </c>
      <c r="DB194" s="278"/>
      <c r="DC194" s="278" t="str">
        <f t="shared" si="322"/>
        <v xml:space="preserve"> </v>
      </c>
      <c r="DD194" s="278" t="str">
        <f t="shared" si="364"/>
        <v xml:space="preserve"> </v>
      </c>
      <c r="DE194" s="278" t="str">
        <f t="shared" si="365"/>
        <v xml:space="preserve"> </v>
      </c>
      <c r="DF194" s="278" t="str">
        <f t="shared" si="323"/>
        <v xml:space="preserve"> </v>
      </c>
      <c r="DG194" s="283" t="str">
        <f t="shared" si="330"/>
        <v xml:space="preserve"> </v>
      </c>
      <c r="DH194" s="283"/>
      <c r="DI194" s="277" t="str">
        <f t="shared" si="324"/>
        <v xml:space="preserve"> </v>
      </c>
      <c r="DJ194" s="277" t="str">
        <f t="shared" si="325"/>
        <v xml:space="preserve"> </v>
      </c>
      <c r="DK194" s="277" t="str">
        <f t="shared" si="326"/>
        <v xml:space="preserve"> </v>
      </c>
      <c r="DL194" s="278" t="str">
        <f t="shared" si="327"/>
        <v xml:space="preserve"> </v>
      </c>
    </row>
    <row r="195" spans="21:116" x14ac:dyDescent="0.25">
      <c r="U195" s="276" t="str">
        <f t="shared" si="331"/>
        <v xml:space="preserve"> </v>
      </c>
      <c r="V195" s="277" t="str">
        <f>IF(SUM(I195:T195)&lt;90," ",I195/stab.data!$U$7)</f>
        <v xml:space="preserve"> </v>
      </c>
      <c r="W195" s="277" t="str">
        <f>IF(SUM(I195:T195)&lt;90," ",J195/stab.data!$U$8)</f>
        <v xml:space="preserve"> </v>
      </c>
      <c r="X195" s="277" t="str">
        <f>IF(SUM(I195:T195)&lt;90," ",K195*2/stab.data!$U$9)</f>
        <v xml:space="preserve"> </v>
      </c>
      <c r="Y195" s="277" t="str">
        <f>IF(SUM(I195:T195)&lt;90," ",L195*2/stab.data!$U$10)</f>
        <v xml:space="preserve"> </v>
      </c>
      <c r="Z195" s="277" t="str">
        <f>IF(SUM(I195:T195)&lt;90," ",M195/stab.data!$U$11)</f>
        <v xml:space="preserve"> </v>
      </c>
      <c r="AA195" s="277" t="str">
        <f>IF(SUM(I195:T195)&lt;90," ",N195/stab.data!$U$12)</f>
        <v xml:space="preserve"> </v>
      </c>
      <c r="AB195" s="277" t="str">
        <f>IF(SUM(I195:T195)&lt;90," ",O195/stab.data!$U$13)</f>
        <v xml:space="preserve"> </v>
      </c>
      <c r="AC195" s="277" t="str">
        <f>IF(SUM(I195:T195)&lt;90," ",P195/stab.data!$U$14)</f>
        <v xml:space="preserve"> </v>
      </c>
      <c r="AD195" s="277" t="str">
        <f>IF(SUM(I195:T195)&lt;90," ",Q195*2/stab.data!$U$15)</f>
        <v xml:space="preserve"> </v>
      </c>
      <c r="AE195" s="277" t="str">
        <f>IF(SUM(I195:T195)&lt;90," ",R195*2/stab.data!$U$16)</f>
        <v xml:space="preserve"> </v>
      </c>
      <c r="AF195" s="277" t="str">
        <f>IF(SUM(I195:T195)&lt;90," ",S195/stab.data!$U$17)</f>
        <v xml:space="preserve"> </v>
      </c>
      <c r="AG195" s="277" t="str">
        <f>IF(SUM(I195:T195)&lt;90," ",T195/stab.data!$U$18)</f>
        <v xml:space="preserve"> </v>
      </c>
      <c r="AH195" s="277" t="str">
        <f t="shared" si="332"/>
        <v xml:space="preserve"> </v>
      </c>
      <c r="AI195" s="277" t="str">
        <f t="shared" si="333"/>
        <v xml:space="preserve"> </v>
      </c>
      <c r="AJ195" s="278" t="str">
        <f t="shared" si="334"/>
        <v xml:space="preserve"> </v>
      </c>
      <c r="AK195" s="278" t="str">
        <f t="shared" si="335"/>
        <v xml:space="preserve"> </v>
      </c>
      <c r="AL195" s="278" t="str">
        <f t="shared" si="336"/>
        <v xml:space="preserve"> </v>
      </c>
      <c r="AM195" s="278" t="str">
        <f t="shared" si="337"/>
        <v xml:space="preserve"> </v>
      </c>
      <c r="AN195" s="278" t="str">
        <f t="shared" si="338"/>
        <v xml:space="preserve"> </v>
      </c>
      <c r="AO195" s="278" t="str">
        <f t="shared" si="339"/>
        <v xml:space="preserve"> </v>
      </c>
      <c r="AP195" s="278" t="str">
        <f t="shared" si="340"/>
        <v xml:space="preserve"> </v>
      </c>
      <c r="AQ195" s="278" t="str">
        <f t="shared" si="341"/>
        <v xml:space="preserve"> </v>
      </c>
      <c r="AR195" s="278" t="str">
        <f t="shared" si="342"/>
        <v xml:space="preserve"> </v>
      </c>
      <c r="AS195" s="278" t="str">
        <f t="shared" si="343"/>
        <v xml:space="preserve"> </v>
      </c>
      <c r="AT195" s="278" t="str">
        <f t="shared" si="344"/>
        <v xml:space="preserve"> </v>
      </c>
      <c r="AU195" s="278" t="str">
        <f t="shared" si="345"/>
        <v xml:space="preserve"> </v>
      </c>
      <c r="AV195" s="277" t="str">
        <f t="shared" si="346"/>
        <v xml:space="preserve"> </v>
      </c>
      <c r="AW195" s="277" t="str">
        <f t="shared" si="347"/>
        <v xml:space="preserve"> </v>
      </c>
      <c r="AX195" s="277" t="str">
        <f>IF(SUM(I195:T195)&lt;90," ",CO195*AH195*stab.data!$U$20/13/2)</f>
        <v xml:space="preserve"> </v>
      </c>
      <c r="AY195" s="277" t="str">
        <f>IF(SUM(I195:T195)&lt;90," ",CQ195*AH195*stab.data!$U$11/13)</f>
        <v xml:space="preserve"> </v>
      </c>
      <c r="AZ195" s="277" t="str">
        <f t="shared" si="348"/>
        <v xml:space="preserve"> </v>
      </c>
      <c r="BA195" s="279" t="str">
        <f t="shared" si="349"/>
        <v xml:space="preserve"> </v>
      </c>
      <c r="BB195" s="280" t="str">
        <f>IF(SUM(I195:T195)&lt;90," ",EXP('eq. coef.'!$C$104+'eq. coef.'!$C$105*'Amp-TB2 calc'!AJ195+'eq. coef.'!$C$106*'Amp-TB2 calc'!AK195+'eq. coef.'!$C$107*'Amp-TB2 calc'!AL195+'eq. coef.'!$C$108*'Amp-TB2 calc'!AN195+'eq. coef.'!$C$109*'Amp-TB2 calc'!AP195+'eq. coef.'!$C$110*'Amp-TB2 calc'!AQ195+'eq. coef.'!$C$111*'Amp-TB2 calc'!AR195+'eq. coef.'!$C$112*'Amp-TB2 calc'!AS195))</f>
        <v xml:space="preserve"> </v>
      </c>
      <c r="BC195" s="281" t="str">
        <f>IF(SUM(I195:T195)&lt;90," ",EXP('eq. coef.'!$C$176+'eq. coef.'!$C$177*'Amp-TB2 calc'!AJ195+'eq. coef.'!$C$178*'Amp-TB2 calc'!AK195+'eq. coef.'!$C$179*'Amp-TB2 calc'!AL195+'eq. coef.'!$C$180*'Amp-TB2 calc'!AN195+'eq. coef.'!$C$181*'Amp-TB2 calc'!AP195+'eq. coef.'!$C$182*'Amp-TB2 calc'!AQ195+'eq. coef.'!$C$183*'Amp-TB2 calc'!AR195+'eq. coef.'!$C$184*'Amp-TB2 calc'!AS195))</f>
        <v xml:space="preserve"> </v>
      </c>
      <c r="BD195" s="281" t="str">
        <f>IF(SUM(I195:T195)&lt;90," ",('eq. coef.'!$C$234+'eq. coef.'!$C$235*'Amp-TB2 calc'!AJ195+'eq. coef.'!$C$236*'Amp-TB2 calc'!AK195+'eq. coef.'!$C$237*'Amp-TB2 calc'!AL195+'eq. coef.'!$C$238*'Amp-TB2 calc'!AN195+'eq. coef.'!$C$239*'Amp-TB2 calc'!AP195+'eq. coef.'!$C$240*'Amp-TB2 calc'!AQ195+'eq. coef.'!$C$241*'Amp-TB2 calc'!AR195+'eq. coef.'!$C$242*'Amp-TB2 calc'!AS195))</f>
        <v xml:space="preserve"> </v>
      </c>
      <c r="BE195" s="281" t="str">
        <f>IF(SUM(I195:T195)&lt;90," ",('eq. coef.'!$C$270+'eq. coef.'!$C$271*'Amp-TB2 calc'!AJ195+'eq. coef.'!$C$272*'Amp-TB2 calc'!AK195+'eq. coef.'!$C$273*'Amp-TB2 calc'!AL195+'eq. coef.'!$C$274*'Amp-TB2 calc'!AN195+'eq. coef.'!$C$275*'Amp-TB2 calc'!AP195+'eq. coef.'!$C$276*'Amp-TB2 calc'!AQ195+'eq. coef.'!$C$277*'Amp-TB2 calc'!AR195+'eq. coef.'!$C$278*'Amp-TB2 calc'!AS195))</f>
        <v xml:space="preserve"> </v>
      </c>
      <c r="BF195" s="281" t="str">
        <f>IF(SUM(I195:T195)&lt;90," ",EXP('eq. coef.'!$C$328+'eq. coef.'!$C$329*'Amp-TB2 calc'!AJ195+'eq. coef.'!$C$330*'Amp-TB2 calc'!AK195+'eq. coef.'!$C$331*'Amp-TB2 calc'!AL195+'eq. coef.'!$C$332*'Amp-TB2 calc'!AN195+'eq. coef.'!$C$333*'Amp-TB2 calc'!AP195+'eq. coef.'!$C$334*'Amp-TB2 calc'!AQ195+'eq. coef.'!$C$335*'Amp-TB2 calc'!AR195+'eq. coef.'!$C$336*'Amp-TB2 calc'!AS195))</f>
        <v xml:space="preserve"> </v>
      </c>
      <c r="BG195" s="282" t="str">
        <f t="shared" si="301"/>
        <v xml:space="preserve"> </v>
      </c>
      <c r="BH195" s="385" t="str">
        <f t="shared" si="328"/>
        <v xml:space="preserve"> </v>
      </c>
      <c r="BI195" s="385" t="str">
        <f t="shared" si="329"/>
        <v xml:space="preserve"> </v>
      </c>
      <c r="BJ195" s="281" t="str">
        <f t="shared" si="302"/>
        <v xml:space="preserve"> </v>
      </c>
      <c r="BK195" s="283" t="str">
        <f t="shared" si="350"/>
        <v xml:space="preserve"> </v>
      </c>
      <c r="BL195" s="281" t="str">
        <f t="shared" si="351"/>
        <v xml:space="preserve"> </v>
      </c>
      <c r="BM195" s="284" t="str">
        <f t="shared" si="303"/>
        <v xml:space="preserve"> </v>
      </c>
      <c r="BN195" s="285" t="str">
        <f>IF(SUM(I195:T195)&lt;90," ",'eq. coef.'!$C$360+'eq. coef.'!$C$361*'Amp-TB2 calc'!AJ195+'eq. coef.'!$C$362*'Amp-TB2 calc'!AK195+'eq. coef.'!$C$363*'Amp-TB2 calc'!AL195+'eq. coef.'!$C$364*'Amp-TB2 calc'!AN195+'eq. coef.'!$C$365*'Amp-TB2 calc'!AP195+'eq. coef.'!$C$366*'Amp-TB2 calc'!AQ195+'eq. coef.'!$C$367*'Amp-TB2 calc'!AR195+'eq. coef.'!$C$368*'Amp-TB2 calc'!AS195+'eq. coef.'!$C$369*LN(BQ195))</f>
        <v xml:space="preserve"> </v>
      </c>
      <c r="BO195" s="286" t="str">
        <f t="shared" si="352"/>
        <v xml:space="preserve"> </v>
      </c>
      <c r="BP195" s="333" t="str">
        <f t="shared" si="304"/>
        <v xml:space="preserve"> </v>
      </c>
      <c r="BQ195" s="287" t="str">
        <f t="shared" si="353"/>
        <v xml:space="preserve"> </v>
      </c>
      <c r="BR195" s="281" t="str">
        <f t="shared" si="305"/>
        <v xml:space="preserve"> </v>
      </c>
      <c r="BS195" s="283"/>
      <c r="BT195" s="283">
        <f t="shared" si="354"/>
        <v>0</v>
      </c>
      <c r="BU195" s="283">
        <f t="shared" si="355"/>
        <v>0</v>
      </c>
      <c r="BV195" s="281" t="str">
        <f t="shared" si="306"/>
        <v xml:space="preserve"> </v>
      </c>
      <c r="BW195" s="288"/>
      <c r="BX195" s="289" t="str">
        <f>IF(SUM(I195:T195)&lt;90," ",'eq. coef.'!$B$1128*'Amp-TB2 calc'!CH195+'eq. coef.'!$B$1129*'Amp-TB2 calc'!CL195+'eq. coef.'!$B$1130*'Amp-TB2 calc'!CM195+'eq. coef.'!$B$1131*'Amp-TB2 calc'!CO195+'eq. coef.'!$B$1132*'Amp-TB2 calc'!CP195+'eq. coef.'!$B$1133*'Amp-TB2 calc'!CQ195+'eq. coef.'!$B$1134*'Amp-TB2 calc'!CR195+'eq. coef.'!$B$1135*'Amp-TB2 calc'!CU195+'eq. coef.'!$B$1135*'Amp-TB2 calc'!CY195+'eq. coef.'!$B$1137*'Amp-TB2 calc'!CZ195)</f>
        <v xml:space="preserve"> </v>
      </c>
      <c r="BY195" s="290" t="str">
        <f t="shared" si="356"/>
        <v xml:space="preserve"> </v>
      </c>
      <c r="BZ195" s="291"/>
      <c r="CA195" s="290" t="str">
        <f t="shared" si="307"/>
        <v xml:space="preserve"> </v>
      </c>
      <c r="CB195" s="289" t="str">
        <f>IF(SUM(I195:T195)&lt;90," ",EXP('eq. coef.'!$C$396+'eq. coef.'!$C$397*'Amp-TB2 calc'!AJ195+'eq. coef.'!$C$398*'Amp-TB2 calc'!AK195+'eq. coef.'!$C$399*'Amp-TB2 calc'!AL195+'eq. coef.'!$C$400*'Amp-TB2 calc'!AN195+'eq. coef.'!$C$401*'Amp-TB2 calc'!AP195+'eq. coef.'!$C$402*'Amp-TB2 calc'!AQ195+'eq. coef.'!$C$403*'Amp-TB2 calc'!AR195+'eq. coef.'!$C$404*'Amp-TB2 calc'!AS195+'eq. coef.'!$C$405*LN('Amp-TB2 calc'!BQ195)))</f>
        <v xml:space="preserve"> </v>
      </c>
      <c r="CC195" s="283" t="str">
        <f t="shared" si="308"/>
        <v xml:space="preserve"> </v>
      </c>
      <c r="CD195" s="283"/>
      <c r="CE195" s="282" t="str">
        <f t="shared" si="309"/>
        <v xml:space="preserve"> </v>
      </c>
      <c r="CF195" s="282" t="str">
        <f t="shared" si="310"/>
        <v xml:space="preserve"> </v>
      </c>
      <c r="CG195" s="278" t="str">
        <f t="shared" si="357"/>
        <v xml:space="preserve"> </v>
      </c>
      <c r="CH195" s="278" t="str">
        <f t="shared" si="358"/>
        <v xml:space="preserve"> </v>
      </c>
      <c r="CI195" s="278" t="str">
        <f t="shared" si="311"/>
        <v xml:space="preserve"> </v>
      </c>
      <c r="CJ195" s="278" t="str">
        <f t="shared" si="312"/>
        <v xml:space="preserve"> </v>
      </c>
      <c r="CK195" s="278"/>
      <c r="CL195" s="278" t="str">
        <f t="shared" si="313"/>
        <v xml:space="preserve"> </v>
      </c>
      <c r="CM195" s="278" t="str">
        <f t="shared" si="314"/>
        <v xml:space="preserve"> </v>
      </c>
      <c r="CN195" s="278" t="str">
        <f t="shared" si="359"/>
        <v xml:space="preserve"> </v>
      </c>
      <c r="CO195" s="278" t="str">
        <f t="shared" si="315"/>
        <v xml:space="preserve"> </v>
      </c>
      <c r="CP195" s="278" t="str">
        <f t="shared" si="360"/>
        <v xml:space="preserve"> </v>
      </c>
      <c r="CQ195" s="278" t="str">
        <f t="shared" si="316"/>
        <v xml:space="preserve"> </v>
      </c>
      <c r="CR195" s="278" t="str">
        <f t="shared" si="361"/>
        <v xml:space="preserve"> </v>
      </c>
      <c r="CS195" s="278" t="str">
        <f t="shared" si="317"/>
        <v xml:space="preserve"> </v>
      </c>
      <c r="CT195" s="278"/>
      <c r="CU195" s="278" t="str">
        <f t="shared" si="362"/>
        <v xml:space="preserve"> </v>
      </c>
      <c r="CV195" s="278" t="str">
        <f t="shared" si="318"/>
        <v xml:space="preserve"> </v>
      </c>
      <c r="CW195" s="278" t="str">
        <f t="shared" si="319"/>
        <v xml:space="preserve"> </v>
      </c>
      <c r="CX195" s="278"/>
      <c r="CY195" s="278" t="str">
        <f t="shared" si="320"/>
        <v xml:space="preserve"> </v>
      </c>
      <c r="CZ195" s="278" t="str">
        <f t="shared" si="363"/>
        <v xml:space="preserve"> </v>
      </c>
      <c r="DA195" s="278" t="str">
        <f t="shared" si="321"/>
        <v xml:space="preserve"> </v>
      </c>
      <c r="DB195" s="278"/>
      <c r="DC195" s="278" t="str">
        <f t="shared" si="322"/>
        <v xml:space="preserve"> </v>
      </c>
      <c r="DD195" s="278" t="str">
        <f t="shared" si="364"/>
        <v xml:space="preserve"> </v>
      </c>
      <c r="DE195" s="278" t="str">
        <f t="shared" si="365"/>
        <v xml:space="preserve"> </v>
      </c>
      <c r="DF195" s="278" t="str">
        <f t="shared" si="323"/>
        <v xml:space="preserve"> </v>
      </c>
      <c r="DG195" s="283" t="str">
        <f t="shared" si="330"/>
        <v xml:space="preserve"> </v>
      </c>
      <c r="DH195" s="283"/>
      <c r="DI195" s="277" t="str">
        <f t="shared" si="324"/>
        <v xml:space="preserve"> </v>
      </c>
      <c r="DJ195" s="277" t="str">
        <f t="shared" si="325"/>
        <v xml:space="preserve"> </v>
      </c>
      <c r="DK195" s="277" t="str">
        <f t="shared" si="326"/>
        <v xml:space="preserve"> </v>
      </c>
      <c r="DL195" s="278" t="str">
        <f t="shared" si="327"/>
        <v xml:space="preserve"> </v>
      </c>
    </row>
    <row r="196" spans="21:116" x14ac:dyDescent="0.25">
      <c r="U196" s="276" t="str">
        <f t="shared" si="331"/>
        <v xml:space="preserve"> </v>
      </c>
      <c r="V196" s="277" t="str">
        <f>IF(SUM(I196:T196)&lt;90," ",I196/stab.data!$U$7)</f>
        <v xml:space="preserve"> </v>
      </c>
      <c r="W196" s="277" t="str">
        <f>IF(SUM(I196:T196)&lt;90," ",J196/stab.data!$U$8)</f>
        <v xml:space="preserve"> </v>
      </c>
      <c r="X196" s="277" t="str">
        <f>IF(SUM(I196:T196)&lt;90," ",K196*2/stab.data!$U$9)</f>
        <v xml:space="preserve"> </v>
      </c>
      <c r="Y196" s="277" t="str">
        <f>IF(SUM(I196:T196)&lt;90," ",L196*2/stab.data!$U$10)</f>
        <v xml:space="preserve"> </v>
      </c>
      <c r="Z196" s="277" t="str">
        <f>IF(SUM(I196:T196)&lt;90," ",M196/stab.data!$U$11)</f>
        <v xml:space="preserve"> </v>
      </c>
      <c r="AA196" s="277" t="str">
        <f>IF(SUM(I196:T196)&lt;90," ",N196/stab.data!$U$12)</f>
        <v xml:space="preserve"> </v>
      </c>
      <c r="AB196" s="277" t="str">
        <f>IF(SUM(I196:T196)&lt;90," ",O196/stab.data!$U$13)</f>
        <v xml:space="preserve"> </v>
      </c>
      <c r="AC196" s="277" t="str">
        <f>IF(SUM(I196:T196)&lt;90," ",P196/stab.data!$U$14)</f>
        <v xml:space="preserve"> </v>
      </c>
      <c r="AD196" s="277" t="str">
        <f>IF(SUM(I196:T196)&lt;90," ",Q196*2/stab.data!$U$15)</f>
        <v xml:space="preserve"> </v>
      </c>
      <c r="AE196" s="277" t="str">
        <f>IF(SUM(I196:T196)&lt;90," ",R196*2/stab.data!$U$16)</f>
        <v xml:space="preserve"> </v>
      </c>
      <c r="AF196" s="277" t="str">
        <f>IF(SUM(I196:T196)&lt;90," ",S196/stab.data!$U$17)</f>
        <v xml:space="preserve"> </v>
      </c>
      <c r="AG196" s="277" t="str">
        <f>IF(SUM(I196:T196)&lt;90," ",T196/stab.data!$U$18)</f>
        <v xml:space="preserve"> </v>
      </c>
      <c r="AH196" s="277" t="str">
        <f t="shared" si="332"/>
        <v xml:space="preserve"> </v>
      </c>
      <c r="AI196" s="277" t="str">
        <f t="shared" si="333"/>
        <v xml:space="preserve"> </v>
      </c>
      <c r="AJ196" s="278" t="str">
        <f t="shared" si="334"/>
        <v xml:space="preserve"> </v>
      </c>
      <c r="AK196" s="278" t="str">
        <f t="shared" si="335"/>
        <v xml:space="preserve"> </v>
      </c>
      <c r="AL196" s="278" t="str">
        <f t="shared" si="336"/>
        <v xml:space="preserve"> </v>
      </c>
      <c r="AM196" s="278" t="str">
        <f t="shared" si="337"/>
        <v xml:space="preserve"> </v>
      </c>
      <c r="AN196" s="278" t="str">
        <f t="shared" si="338"/>
        <v xml:space="preserve"> </v>
      </c>
      <c r="AO196" s="278" t="str">
        <f t="shared" si="339"/>
        <v xml:space="preserve"> </v>
      </c>
      <c r="AP196" s="278" t="str">
        <f t="shared" si="340"/>
        <v xml:space="preserve"> </v>
      </c>
      <c r="AQ196" s="278" t="str">
        <f t="shared" si="341"/>
        <v xml:space="preserve"> </v>
      </c>
      <c r="AR196" s="278" t="str">
        <f t="shared" si="342"/>
        <v xml:space="preserve"> </v>
      </c>
      <c r="AS196" s="278" t="str">
        <f t="shared" si="343"/>
        <v xml:space="preserve"> </v>
      </c>
      <c r="AT196" s="278" t="str">
        <f t="shared" si="344"/>
        <v xml:space="preserve"> </v>
      </c>
      <c r="AU196" s="278" t="str">
        <f t="shared" si="345"/>
        <v xml:space="preserve"> </v>
      </c>
      <c r="AV196" s="277" t="str">
        <f t="shared" si="346"/>
        <v xml:space="preserve"> </v>
      </c>
      <c r="AW196" s="277" t="str">
        <f t="shared" si="347"/>
        <v xml:space="preserve"> </v>
      </c>
      <c r="AX196" s="277" t="str">
        <f>IF(SUM(I196:T196)&lt;90," ",CO196*AH196*stab.data!$U$20/13/2)</f>
        <v xml:space="preserve"> </v>
      </c>
      <c r="AY196" s="277" t="str">
        <f>IF(SUM(I196:T196)&lt;90," ",CQ196*AH196*stab.data!$U$11/13)</f>
        <v xml:space="preserve"> </v>
      </c>
      <c r="AZ196" s="277" t="str">
        <f t="shared" si="348"/>
        <v xml:space="preserve"> </v>
      </c>
      <c r="BA196" s="279" t="str">
        <f t="shared" si="349"/>
        <v xml:space="preserve"> </v>
      </c>
      <c r="BB196" s="280" t="str">
        <f>IF(SUM(I196:T196)&lt;90," ",EXP('eq. coef.'!$C$104+'eq. coef.'!$C$105*'Amp-TB2 calc'!AJ196+'eq. coef.'!$C$106*'Amp-TB2 calc'!AK196+'eq. coef.'!$C$107*'Amp-TB2 calc'!AL196+'eq. coef.'!$C$108*'Amp-TB2 calc'!AN196+'eq. coef.'!$C$109*'Amp-TB2 calc'!AP196+'eq. coef.'!$C$110*'Amp-TB2 calc'!AQ196+'eq. coef.'!$C$111*'Amp-TB2 calc'!AR196+'eq. coef.'!$C$112*'Amp-TB2 calc'!AS196))</f>
        <v xml:space="preserve"> </v>
      </c>
      <c r="BC196" s="281" t="str">
        <f>IF(SUM(I196:T196)&lt;90," ",EXP('eq. coef.'!$C$176+'eq. coef.'!$C$177*'Amp-TB2 calc'!AJ196+'eq. coef.'!$C$178*'Amp-TB2 calc'!AK196+'eq. coef.'!$C$179*'Amp-TB2 calc'!AL196+'eq. coef.'!$C$180*'Amp-TB2 calc'!AN196+'eq. coef.'!$C$181*'Amp-TB2 calc'!AP196+'eq. coef.'!$C$182*'Amp-TB2 calc'!AQ196+'eq. coef.'!$C$183*'Amp-TB2 calc'!AR196+'eq. coef.'!$C$184*'Amp-TB2 calc'!AS196))</f>
        <v xml:space="preserve"> </v>
      </c>
      <c r="BD196" s="281" t="str">
        <f>IF(SUM(I196:T196)&lt;90," ",('eq. coef.'!$C$234+'eq. coef.'!$C$235*'Amp-TB2 calc'!AJ196+'eq. coef.'!$C$236*'Amp-TB2 calc'!AK196+'eq. coef.'!$C$237*'Amp-TB2 calc'!AL196+'eq. coef.'!$C$238*'Amp-TB2 calc'!AN196+'eq. coef.'!$C$239*'Amp-TB2 calc'!AP196+'eq. coef.'!$C$240*'Amp-TB2 calc'!AQ196+'eq. coef.'!$C$241*'Amp-TB2 calc'!AR196+'eq. coef.'!$C$242*'Amp-TB2 calc'!AS196))</f>
        <v xml:space="preserve"> </v>
      </c>
      <c r="BE196" s="281" t="str">
        <f>IF(SUM(I196:T196)&lt;90," ",('eq. coef.'!$C$270+'eq. coef.'!$C$271*'Amp-TB2 calc'!AJ196+'eq. coef.'!$C$272*'Amp-TB2 calc'!AK196+'eq. coef.'!$C$273*'Amp-TB2 calc'!AL196+'eq. coef.'!$C$274*'Amp-TB2 calc'!AN196+'eq. coef.'!$C$275*'Amp-TB2 calc'!AP196+'eq. coef.'!$C$276*'Amp-TB2 calc'!AQ196+'eq. coef.'!$C$277*'Amp-TB2 calc'!AR196+'eq. coef.'!$C$278*'Amp-TB2 calc'!AS196))</f>
        <v xml:space="preserve"> </v>
      </c>
      <c r="BF196" s="281" t="str">
        <f>IF(SUM(I196:T196)&lt;90," ",EXP('eq. coef.'!$C$328+'eq. coef.'!$C$329*'Amp-TB2 calc'!AJ196+'eq. coef.'!$C$330*'Amp-TB2 calc'!AK196+'eq. coef.'!$C$331*'Amp-TB2 calc'!AL196+'eq. coef.'!$C$332*'Amp-TB2 calc'!AN196+'eq. coef.'!$C$333*'Amp-TB2 calc'!AP196+'eq. coef.'!$C$334*'Amp-TB2 calc'!AQ196+'eq. coef.'!$C$335*'Amp-TB2 calc'!AR196+'eq. coef.'!$C$336*'Amp-TB2 calc'!AS196))</f>
        <v xml:space="preserve"> </v>
      </c>
      <c r="BG196" s="282" t="str">
        <f t="shared" si="301"/>
        <v xml:space="preserve"> </v>
      </c>
      <c r="BH196" s="385" t="str">
        <f t="shared" si="328"/>
        <v xml:space="preserve"> </v>
      </c>
      <c r="BI196" s="385" t="str">
        <f t="shared" si="329"/>
        <v xml:space="preserve"> </v>
      </c>
      <c r="BJ196" s="281" t="str">
        <f t="shared" si="302"/>
        <v xml:space="preserve"> </v>
      </c>
      <c r="BK196" s="283" t="str">
        <f t="shared" si="350"/>
        <v xml:space="preserve"> </v>
      </c>
      <c r="BL196" s="281" t="str">
        <f t="shared" si="351"/>
        <v xml:space="preserve"> </v>
      </c>
      <c r="BM196" s="284" t="str">
        <f t="shared" si="303"/>
        <v xml:space="preserve"> </v>
      </c>
      <c r="BN196" s="285" t="str">
        <f>IF(SUM(I196:T196)&lt;90," ",'eq. coef.'!$C$360+'eq. coef.'!$C$361*'Amp-TB2 calc'!AJ196+'eq. coef.'!$C$362*'Amp-TB2 calc'!AK196+'eq. coef.'!$C$363*'Amp-TB2 calc'!AL196+'eq. coef.'!$C$364*'Amp-TB2 calc'!AN196+'eq. coef.'!$C$365*'Amp-TB2 calc'!AP196+'eq. coef.'!$C$366*'Amp-TB2 calc'!AQ196+'eq. coef.'!$C$367*'Amp-TB2 calc'!AR196+'eq. coef.'!$C$368*'Amp-TB2 calc'!AS196+'eq. coef.'!$C$369*LN(BQ196))</f>
        <v xml:space="preserve"> </v>
      </c>
      <c r="BO196" s="286" t="str">
        <f t="shared" si="352"/>
        <v xml:space="preserve"> </v>
      </c>
      <c r="BP196" s="333" t="str">
        <f t="shared" si="304"/>
        <v xml:space="preserve"> </v>
      </c>
      <c r="BQ196" s="287" t="str">
        <f t="shared" si="353"/>
        <v xml:space="preserve"> </v>
      </c>
      <c r="BR196" s="281" t="str">
        <f t="shared" si="305"/>
        <v xml:space="preserve"> </v>
      </c>
      <c r="BS196" s="283"/>
      <c r="BT196" s="283">
        <f t="shared" si="354"/>
        <v>0</v>
      </c>
      <c r="BU196" s="283">
        <f t="shared" si="355"/>
        <v>0</v>
      </c>
      <c r="BV196" s="281" t="str">
        <f t="shared" si="306"/>
        <v xml:space="preserve"> </v>
      </c>
      <c r="BW196" s="288"/>
      <c r="BX196" s="289" t="str">
        <f>IF(SUM(I196:T196)&lt;90," ",'eq. coef.'!$B$1128*'Amp-TB2 calc'!CH196+'eq. coef.'!$B$1129*'Amp-TB2 calc'!CL196+'eq. coef.'!$B$1130*'Amp-TB2 calc'!CM196+'eq. coef.'!$B$1131*'Amp-TB2 calc'!CO196+'eq. coef.'!$B$1132*'Amp-TB2 calc'!CP196+'eq. coef.'!$B$1133*'Amp-TB2 calc'!CQ196+'eq. coef.'!$B$1134*'Amp-TB2 calc'!CR196+'eq. coef.'!$B$1135*'Amp-TB2 calc'!CU196+'eq. coef.'!$B$1135*'Amp-TB2 calc'!CY196+'eq. coef.'!$B$1137*'Amp-TB2 calc'!CZ196)</f>
        <v xml:space="preserve"> </v>
      </c>
      <c r="BY196" s="290" t="str">
        <f t="shared" si="356"/>
        <v xml:space="preserve"> </v>
      </c>
      <c r="BZ196" s="291"/>
      <c r="CA196" s="290" t="str">
        <f t="shared" si="307"/>
        <v xml:space="preserve"> </v>
      </c>
      <c r="CB196" s="289" t="str">
        <f>IF(SUM(I196:T196)&lt;90," ",EXP('eq. coef.'!$C$396+'eq. coef.'!$C$397*'Amp-TB2 calc'!AJ196+'eq. coef.'!$C$398*'Amp-TB2 calc'!AK196+'eq. coef.'!$C$399*'Amp-TB2 calc'!AL196+'eq. coef.'!$C$400*'Amp-TB2 calc'!AN196+'eq. coef.'!$C$401*'Amp-TB2 calc'!AP196+'eq. coef.'!$C$402*'Amp-TB2 calc'!AQ196+'eq. coef.'!$C$403*'Amp-TB2 calc'!AR196+'eq. coef.'!$C$404*'Amp-TB2 calc'!AS196+'eq. coef.'!$C$405*LN('Amp-TB2 calc'!BQ196)))</f>
        <v xml:space="preserve"> </v>
      </c>
      <c r="CC196" s="283" t="str">
        <f t="shared" si="308"/>
        <v xml:space="preserve"> </v>
      </c>
      <c r="CD196" s="283"/>
      <c r="CE196" s="282" t="str">
        <f t="shared" si="309"/>
        <v xml:space="preserve"> </v>
      </c>
      <c r="CF196" s="282" t="str">
        <f t="shared" si="310"/>
        <v xml:space="preserve"> </v>
      </c>
      <c r="CG196" s="278" t="str">
        <f t="shared" si="357"/>
        <v xml:space="preserve"> </v>
      </c>
      <c r="CH196" s="278" t="str">
        <f t="shared" si="358"/>
        <v xml:space="preserve"> </v>
      </c>
      <c r="CI196" s="278" t="str">
        <f t="shared" si="311"/>
        <v xml:space="preserve"> </v>
      </c>
      <c r="CJ196" s="278" t="str">
        <f t="shared" si="312"/>
        <v xml:space="preserve"> </v>
      </c>
      <c r="CK196" s="278"/>
      <c r="CL196" s="278" t="str">
        <f t="shared" si="313"/>
        <v xml:space="preserve"> </v>
      </c>
      <c r="CM196" s="278" t="str">
        <f t="shared" si="314"/>
        <v xml:space="preserve"> </v>
      </c>
      <c r="CN196" s="278" t="str">
        <f t="shared" si="359"/>
        <v xml:space="preserve"> </v>
      </c>
      <c r="CO196" s="278" t="str">
        <f t="shared" si="315"/>
        <v xml:space="preserve"> </v>
      </c>
      <c r="CP196" s="278" t="str">
        <f t="shared" si="360"/>
        <v xml:space="preserve"> </v>
      </c>
      <c r="CQ196" s="278" t="str">
        <f t="shared" si="316"/>
        <v xml:space="preserve"> </v>
      </c>
      <c r="CR196" s="278" t="str">
        <f t="shared" si="361"/>
        <v xml:space="preserve"> </v>
      </c>
      <c r="CS196" s="278" t="str">
        <f t="shared" si="317"/>
        <v xml:space="preserve"> </v>
      </c>
      <c r="CT196" s="278"/>
      <c r="CU196" s="278" t="str">
        <f t="shared" si="362"/>
        <v xml:space="preserve"> </v>
      </c>
      <c r="CV196" s="278" t="str">
        <f t="shared" si="318"/>
        <v xml:space="preserve"> </v>
      </c>
      <c r="CW196" s="278" t="str">
        <f t="shared" si="319"/>
        <v xml:space="preserve"> </v>
      </c>
      <c r="CX196" s="278"/>
      <c r="CY196" s="278" t="str">
        <f t="shared" si="320"/>
        <v xml:space="preserve"> </v>
      </c>
      <c r="CZ196" s="278" t="str">
        <f t="shared" si="363"/>
        <v xml:space="preserve"> </v>
      </c>
      <c r="DA196" s="278" t="str">
        <f t="shared" si="321"/>
        <v xml:space="preserve"> </v>
      </c>
      <c r="DB196" s="278"/>
      <c r="DC196" s="278" t="str">
        <f t="shared" si="322"/>
        <v xml:space="preserve"> </v>
      </c>
      <c r="DD196" s="278" t="str">
        <f t="shared" si="364"/>
        <v xml:space="preserve"> </v>
      </c>
      <c r="DE196" s="278" t="str">
        <f t="shared" si="365"/>
        <v xml:space="preserve"> </v>
      </c>
      <c r="DF196" s="278" t="str">
        <f t="shared" si="323"/>
        <v xml:space="preserve"> </v>
      </c>
      <c r="DG196" s="283" t="str">
        <f t="shared" si="330"/>
        <v xml:space="preserve"> </v>
      </c>
      <c r="DH196" s="283"/>
      <c r="DI196" s="277" t="str">
        <f t="shared" si="324"/>
        <v xml:space="preserve"> </v>
      </c>
      <c r="DJ196" s="277" t="str">
        <f t="shared" si="325"/>
        <v xml:space="preserve"> </v>
      </c>
      <c r="DK196" s="277" t="str">
        <f t="shared" si="326"/>
        <v xml:space="preserve"> </v>
      </c>
      <c r="DL196" s="278" t="str">
        <f t="shared" si="327"/>
        <v xml:space="preserve"> </v>
      </c>
    </row>
    <row r="197" spans="21:116" x14ac:dyDescent="0.25">
      <c r="U197" s="276" t="str">
        <f t="shared" si="331"/>
        <v xml:space="preserve"> </v>
      </c>
      <c r="V197" s="277" t="str">
        <f>IF(SUM(I197:T197)&lt;90," ",I197/stab.data!$U$7)</f>
        <v xml:space="preserve"> </v>
      </c>
      <c r="W197" s="277" t="str">
        <f>IF(SUM(I197:T197)&lt;90," ",J197/stab.data!$U$8)</f>
        <v xml:space="preserve"> </v>
      </c>
      <c r="X197" s="277" t="str">
        <f>IF(SUM(I197:T197)&lt;90," ",K197*2/stab.data!$U$9)</f>
        <v xml:space="preserve"> </v>
      </c>
      <c r="Y197" s="277" t="str">
        <f>IF(SUM(I197:T197)&lt;90," ",L197*2/stab.data!$U$10)</f>
        <v xml:space="preserve"> </v>
      </c>
      <c r="Z197" s="277" t="str">
        <f>IF(SUM(I197:T197)&lt;90," ",M197/stab.data!$U$11)</f>
        <v xml:space="preserve"> </v>
      </c>
      <c r="AA197" s="277" t="str">
        <f>IF(SUM(I197:T197)&lt;90," ",N197/stab.data!$U$12)</f>
        <v xml:space="preserve"> </v>
      </c>
      <c r="AB197" s="277" t="str">
        <f>IF(SUM(I197:T197)&lt;90," ",O197/stab.data!$U$13)</f>
        <v xml:space="preserve"> </v>
      </c>
      <c r="AC197" s="277" t="str">
        <f>IF(SUM(I197:T197)&lt;90," ",P197/stab.data!$U$14)</f>
        <v xml:space="preserve"> </v>
      </c>
      <c r="AD197" s="277" t="str">
        <f>IF(SUM(I197:T197)&lt;90," ",Q197*2/stab.data!$U$15)</f>
        <v xml:space="preserve"> </v>
      </c>
      <c r="AE197" s="277" t="str">
        <f>IF(SUM(I197:T197)&lt;90," ",R197*2/stab.data!$U$16)</f>
        <v xml:space="preserve"> </v>
      </c>
      <c r="AF197" s="277" t="str">
        <f>IF(SUM(I197:T197)&lt;90," ",S197/stab.data!$U$17)</f>
        <v xml:space="preserve"> </v>
      </c>
      <c r="AG197" s="277" t="str">
        <f>IF(SUM(I197:T197)&lt;90," ",T197/stab.data!$U$18)</f>
        <v xml:space="preserve"> </v>
      </c>
      <c r="AH197" s="277" t="str">
        <f t="shared" si="332"/>
        <v xml:space="preserve"> </v>
      </c>
      <c r="AI197" s="277" t="str">
        <f t="shared" si="333"/>
        <v xml:space="preserve"> </v>
      </c>
      <c r="AJ197" s="278" t="str">
        <f t="shared" si="334"/>
        <v xml:space="preserve"> </v>
      </c>
      <c r="AK197" s="278" t="str">
        <f t="shared" si="335"/>
        <v xml:space="preserve"> </v>
      </c>
      <c r="AL197" s="278" t="str">
        <f t="shared" si="336"/>
        <v xml:space="preserve"> </v>
      </c>
      <c r="AM197" s="278" t="str">
        <f t="shared" si="337"/>
        <v xml:space="preserve"> </v>
      </c>
      <c r="AN197" s="278" t="str">
        <f t="shared" si="338"/>
        <v xml:space="preserve"> </v>
      </c>
      <c r="AO197" s="278" t="str">
        <f t="shared" si="339"/>
        <v xml:space="preserve"> </v>
      </c>
      <c r="AP197" s="278" t="str">
        <f t="shared" si="340"/>
        <v xml:space="preserve"> </v>
      </c>
      <c r="AQ197" s="278" t="str">
        <f t="shared" si="341"/>
        <v xml:space="preserve"> </v>
      </c>
      <c r="AR197" s="278" t="str">
        <f t="shared" si="342"/>
        <v xml:space="preserve"> </v>
      </c>
      <c r="AS197" s="278" t="str">
        <f t="shared" si="343"/>
        <v xml:space="preserve"> </v>
      </c>
      <c r="AT197" s="278" t="str">
        <f t="shared" si="344"/>
        <v xml:space="preserve"> </v>
      </c>
      <c r="AU197" s="278" t="str">
        <f t="shared" si="345"/>
        <v xml:space="preserve"> </v>
      </c>
      <c r="AV197" s="277" t="str">
        <f t="shared" si="346"/>
        <v xml:space="preserve"> </v>
      </c>
      <c r="AW197" s="277" t="str">
        <f t="shared" si="347"/>
        <v xml:space="preserve"> </v>
      </c>
      <c r="AX197" s="277" t="str">
        <f>IF(SUM(I197:T197)&lt;90," ",CO197*AH197*stab.data!$U$20/13/2)</f>
        <v xml:space="preserve"> </v>
      </c>
      <c r="AY197" s="277" t="str">
        <f>IF(SUM(I197:T197)&lt;90," ",CQ197*AH197*stab.data!$U$11/13)</f>
        <v xml:space="preserve"> </v>
      </c>
      <c r="AZ197" s="277" t="str">
        <f t="shared" si="348"/>
        <v xml:space="preserve"> </v>
      </c>
      <c r="BA197" s="279" t="str">
        <f t="shared" si="349"/>
        <v xml:space="preserve"> </v>
      </c>
      <c r="BB197" s="280" t="str">
        <f>IF(SUM(I197:T197)&lt;90," ",EXP('eq. coef.'!$C$104+'eq. coef.'!$C$105*'Amp-TB2 calc'!AJ197+'eq. coef.'!$C$106*'Amp-TB2 calc'!AK197+'eq. coef.'!$C$107*'Amp-TB2 calc'!AL197+'eq. coef.'!$C$108*'Amp-TB2 calc'!AN197+'eq. coef.'!$C$109*'Amp-TB2 calc'!AP197+'eq. coef.'!$C$110*'Amp-TB2 calc'!AQ197+'eq. coef.'!$C$111*'Amp-TB2 calc'!AR197+'eq. coef.'!$C$112*'Amp-TB2 calc'!AS197))</f>
        <v xml:space="preserve"> </v>
      </c>
      <c r="BC197" s="281" t="str">
        <f>IF(SUM(I197:T197)&lt;90," ",EXP('eq. coef.'!$C$176+'eq. coef.'!$C$177*'Amp-TB2 calc'!AJ197+'eq. coef.'!$C$178*'Amp-TB2 calc'!AK197+'eq. coef.'!$C$179*'Amp-TB2 calc'!AL197+'eq. coef.'!$C$180*'Amp-TB2 calc'!AN197+'eq. coef.'!$C$181*'Amp-TB2 calc'!AP197+'eq. coef.'!$C$182*'Amp-TB2 calc'!AQ197+'eq. coef.'!$C$183*'Amp-TB2 calc'!AR197+'eq. coef.'!$C$184*'Amp-TB2 calc'!AS197))</f>
        <v xml:space="preserve"> </v>
      </c>
      <c r="BD197" s="281" t="str">
        <f>IF(SUM(I197:T197)&lt;90," ",('eq. coef.'!$C$234+'eq. coef.'!$C$235*'Amp-TB2 calc'!AJ197+'eq. coef.'!$C$236*'Amp-TB2 calc'!AK197+'eq. coef.'!$C$237*'Amp-TB2 calc'!AL197+'eq. coef.'!$C$238*'Amp-TB2 calc'!AN197+'eq. coef.'!$C$239*'Amp-TB2 calc'!AP197+'eq. coef.'!$C$240*'Amp-TB2 calc'!AQ197+'eq. coef.'!$C$241*'Amp-TB2 calc'!AR197+'eq. coef.'!$C$242*'Amp-TB2 calc'!AS197))</f>
        <v xml:space="preserve"> </v>
      </c>
      <c r="BE197" s="281" t="str">
        <f>IF(SUM(I197:T197)&lt;90," ",('eq. coef.'!$C$270+'eq. coef.'!$C$271*'Amp-TB2 calc'!AJ197+'eq. coef.'!$C$272*'Amp-TB2 calc'!AK197+'eq. coef.'!$C$273*'Amp-TB2 calc'!AL197+'eq. coef.'!$C$274*'Amp-TB2 calc'!AN197+'eq. coef.'!$C$275*'Amp-TB2 calc'!AP197+'eq. coef.'!$C$276*'Amp-TB2 calc'!AQ197+'eq. coef.'!$C$277*'Amp-TB2 calc'!AR197+'eq. coef.'!$C$278*'Amp-TB2 calc'!AS197))</f>
        <v xml:space="preserve"> </v>
      </c>
      <c r="BF197" s="281" t="str">
        <f>IF(SUM(I197:T197)&lt;90," ",EXP('eq. coef.'!$C$328+'eq. coef.'!$C$329*'Amp-TB2 calc'!AJ197+'eq. coef.'!$C$330*'Amp-TB2 calc'!AK197+'eq. coef.'!$C$331*'Amp-TB2 calc'!AL197+'eq. coef.'!$C$332*'Amp-TB2 calc'!AN197+'eq. coef.'!$C$333*'Amp-TB2 calc'!AP197+'eq. coef.'!$C$334*'Amp-TB2 calc'!AQ197+'eq. coef.'!$C$335*'Amp-TB2 calc'!AR197+'eq. coef.'!$C$336*'Amp-TB2 calc'!AS197))</f>
        <v xml:space="preserve"> </v>
      </c>
      <c r="BG197" s="282" t="str">
        <f t="shared" si="301"/>
        <v xml:space="preserve"> </v>
      </c>
      <c r="BH197" s="385" t="str">
        <f t="shared" si="328"/>
        <v xml:space="preserve"> </v>
      </c>
      <c r="BI197" s="385" t="str">
        <f t="shared" si="329"/>
        <v xml:space="preserve"> </v>
      </c>
      <c r="BJ197" s="281" t="str">
        <f t="shared" si="302"/>
        <v xml:space="preserve"> </v>
      </c>
      <c r="BK197" s="283" t="str">
        <f t="shared" si="350"/>
        <v xml:space="preserve"> </v>
      </c>
      <c r="BL197" s="281" t="str">
        <f t="shared" si="351"/>
        <v xml:space="preserve"> </v>
      </c>
      <c r="BM197" s="284" t="str">
        <f t="shared" si="303"/>
        <v xml:space="preserve"> </v>
      </c>
      <c r="BN197" s="285" t="str">
        <f>IF(SUM(I197:T197)&lt;90," ",'eq. coef.'!$C$360+'eq. coef.'!$C$361*'Amp-TB2 calc'!AJ197+'eq. coef.'!$C$362*'Amp-TB2 calc'!AK197+'eq. coef.'!$C$363*'Amp-TB2 calc'!AL197+'eq. coef.'!$C$364*'Amp-TB2 calc'!AN197+'eq. coef.'!$C$365*'Amp-TB2 calc'!AP197+'eq. coef.'!$C$366*'Amp-TB2 calc'!AQ197+'eq. coef.'!$C$367*'Amp-TB2 calc'!AR197+'eq. coef.'!$C$368*'Amp-TB2 calc'!AS197+'eq. coef.'!$C$369*LN(BQ197))</f>
        <v xml:space="preserve"> </v>
      </c>
      <c r="BO197" s="286" t="str">
        <f t="shared" si="352"/>
        <v xml:space="preserve"> </v>
      </c>
      <c r="BP197" s="333" t="str">
        <f t="shared" si="304"/>
        <v xml:space="preserve"> </v>
      </c>
      <c r="BQ197" s="287" t="str">
        <f t="shared" si="353"/>
        <v xml:space="preserve"> </v>
      </c>
      <c r="BR197" s="281" t="str">
        <f t="shared" si="305"/>
        <v xml:space="preserve"> </v>
      </c>
      <c r="BS197" s="283"/>
      <c r="BT197" s="283">
        <f t="shared" si="354"/>
        <v>0</v>
      </c>
      <c r="BU197" s="283">
        <f t="shared" si="355"/>
        <v>0</v>
      </c>
      <c r="BV197" s="281" t="str">
        <f t="shared" si="306"/>
        <v xml:space="preserve"> </v>
      </c>
      <c r="BW197" s="288"/>
      <c r="BX197" s="289" t="str">
        <f>IF(SUM(I197:T197)&lt;90," ",'eq. coef.'!$B$1128*'Amp-TB2 calc'!CH197+'eq. coef.'!$B$1129*'Amp-TB2 calc'!CL197+'eq. coef.'!$B$1130*'Amp-TB2 calc'!CM197+'eq. coef.'!$B$1131*'Amp-TB2 calc'!CO197+'eq. coef.'!$B$1132*'Amp-TB2 calc'!CP197+'eq. coef.'!$B$1133*'Amp-TB2 calc'!CQ197+'eq. coef.'!$B$1134*'Amp-TB2 calc'!CR197+'eq. coef.'!$B$1135*'Amp-TB2 calc'!CU197+'eq. coef.'!$B$1135*'Amp-TB2 calc'!CY197+'eq. coef.'!$B$1137*'Amp-TB2 calc'!CZ197)</f>
        <v xml:space="preserve"> </v>
      </c>
      <c r="BY197" s="290" t="str">
        <f t="shared" si="356"/>
        <v xml:space="preserve"> </v>
      </c>
      <c r="BZ197" s="291"/>
      <c r="CA197" s="290" t="str">
        <f t="shared" si="307"/>
        <v xml:space="preserve"> </v>
      </c>
      <c r="CB197" s="289" t="str">
        <f>IF(SUM(I197:T197)&lt;90," ",EXP('eq. coef.'!$C$396+'eq. coef.'!$C$397*'Amp-TB2 calc'!AJ197+'eq. coef.'!$C$398*'Amp-TB2 calc'!AK197+'eq. coef.'!$C$399*'Amp-TB2 calc'!AL197+'eq. coef.'!$C$400*'Amp-TB2 calc'!AN197+'eq. coef.'!$C$401*'Amp-TB2 calc'!AP197+'eq. coef.'!$C$402*'Amp-TB2 calc'!AQ197+'eq. coef.'!$C$403*'Amp-TB2 calc'!AR197+'eq. coef.'!$C$404*'Amp-TB2 calc'!AS197+'eq. coef.'!$C$405*LN('Amp-TB2 calc'!BQ197)))</f>
        <v xml:space="preserve"> </v>
      </c>
      <c r="CC197" s="283" t="str">
        <f t="shared" si="308"/>
        <v xml:space="preserve"> </v>
      </c>
      <c r="CD197" s="283"/>
      <c r="CE197" s="282" t="str">
        <f t="shared" si="309"/>
        <v xml:space="preserve"> </v>
      </c>
      <c r="CF197" s="282" t="str">
        <f t="shared" si="310"/>
        <v xml:space="preserve"> </v>
      </c>
      <c r="CG197" s="278" t="str">
        <f t="shared" si="357"/>
        <v xml:space="preserve"> </v>
      </c>
      <c r="CH197" s="278" t="str">
        <f t="shared" si="358"/>
        <v xml:space="preserve"> </v>
      </c>
      <c r="CI197" s="278" t="str">
        <f t="shared" si="311"/>
        <v xml:space="preserve"> </v>
      </c>
      <c r="CJ197" s="278" t="str">
        <f t="shared" si="312"/>
        <v xml:space="preserve"> </v>
      </c>
      <c r="CK197" s="278"/>
      <c r="CL197" s="278" t="str">
        <f t="shared" si="313"/>
        <v xml:space="preserve"> </v>
      </c>
      <c r="CM197" s="278" t="str">
        <f t="shared" si="314"/>
        <v xml:space="preserve"> </v>
      </c>
      <c r="CN197" s="278" t="str">
        <f t="shared" si="359"/>
        <v xml:space="preserve"> </v>
      </c>
      <c r="CO197" s="278" t="str">
        <f t="shared" si="315"/>
        <v xml:space="preserve"> </v>
      </c>
      <c r="CP197" s="278" t="str">
        <f t="shared" si="360"/>
        <v xml:space="preserve"> </v>
      </c>
      <c r="CQ197" s="278" t="str">
        <f t="shared" si="316"/>
        <v xml:space="preserve"> </v>
      </c>
      <c r="CR197" s="278" t="str">
        <f t="shared" si="361"/>
        <v xml:space="preserve"> </v>
      </c>
      <c r="CS197" s="278" t="str">
        <f t="shared" si="317"/>
        <v xml:space="preserve"> </v>
      </c>
      <c r="CT197" s="278"/>
      <c r="CU197" s="278" t="str">
        <f t="shared" si="362"/>
        <v xml:space="preserve"> </v>
      </c>
      <c r="CV197" s="278" t="str">
        <f t="shared" si="318"/>
        <v xml:space="preserve"> </v>
      </c>
      <c r="CW197" s="278" t="str">
        <f t="shared" si="319"/>
        <v xml:space="preserve"> </v>
      </c>
      <c r="CX197" s="278"/>
      <c r="CY197" s="278" t="str">
        <f t="shared" si="320"/>
        <v xml:space="preserve"> </v>
      </c>
      <c r="CZ197" s="278" t="str">
        <f t="shared" si="363"/>
        <v xml:space="preserve"> </v>
      </c>
      <c r="DA197" s="278" t="str">
        <f t="shared" si="321"/>
        <v xml:space="preserve"> </v>
      </c>
      <c r="DB197" s="278"/>
      <c r="DC197" s="278" t="str">
        <f t="shared" si="322"/>
        <v xml:space="preserve"> </v>
      </c>
      <c r="DD197" s="278" t="str">
        <f t="shared" si="364"/>
        <v xml:space="preserve"> </v>
      </c>
      <c r="DE197" s="278" t="str">
        <f t="shared" si="365"/>
        <v xml:space="preserve"> </v>
      </c>
      <c r="DF197" s="278" t="str">
        <f t="shared" si="323"/>
        <v xml:space="preserve"> </v>
      </c>
      <c r="DG197" s="283" t="str">
        <f t="shared" si="330"/>
        <v xml:space="preserve"> </v>
      </c>
      <c r="DH197" s="283"/>
      <c r="DI197" s="277" t="str">
        <f t="shared" si="324"/>
        <v xml:space="preserve"> </v>
      </c>
      <c r="DJ197" s="277" t="str">
        <f t="shared" si="325"/>
        <v xml:space="preserve"> </v>
      </c>
      <c r="DK197" s="277" t="str">
        <f t="shared" si="326"/>
        <v xml:space="preserve"> </v>
      </c>
      <c r="DL197" s="278" t="str">
        <f t="shared" si="327"/>
        <v xml:space="preserve"> </v>
      </c>
    </row>
    <row r="198" spans="21:116" x14ac:dyDescent="0.25">
      <c r="U198" s="276" t="str">
        <f t="shared" si="331"/>
        <v xml:space="preserve"> </v>
      </c>
      <c r="V198" s="277" t="str">
        <f>IF(SUM(I198:T198)&lt;90," ",I198/stab.data!$U$7)</f>
        <v xml:space="preserve"> </v>
      </c>
      <c r="W198" s="277" t="str">
        <f>IF(SUM(I198:T198)&lt;90," ",J198/stab.data!$U$8)</f>
        <v xml:space="preserve"> </v>
      </c>
      <c r="X198" s="277" t="str">
        <f>IF(SUM(I198:T198)&lt;90," ",K198*2/stab.data!$U$9)</f>
        <v xml:space="preserve"> </v>
      </c>
      <c r="Y198" s="277" t="str">
        <f>IF(SUM(I198:T198)&lt;90," ",L198*2/stab.data!$U$10)</f>
        <v xml:space="preserve"> </v>
      </c>
      <c r="Z198" s="277" t="str">
        <f>IF(SUM(I198:T198)&lt;90," ",M198/stab.data!$U$11)</f>
        <v xml:space="preserve"> </v>
      </c>
      <c r="AA198" s="277" t="str">
        <f>IF(SUM(I198:T198)&lt;90," ",N198/stab.data!$U$12)</f>
        <v xml:space="preserve"> </v>
      </c>
      <c r="AB198" s="277" t="str">
        <f>IF(SUM(I198:T198)&lt;90," ",O198/stab.data!$U$13)</f>
        <v xml:space="preserve"> </v>
      </c>
      <c r="AC198" s="277" t="str">
        <f>IF(SUM(I198:T198)&lt;90," ",P198/stab.data!$U$14)</f>
        <v xml:space="preserve"> </v>
      </c>
      <c r="AD198" s="277" t="str">
        <f>IF(SUM(I198:T198)&lt;90," ",Q198*2/stab.data!$U$15)</f>
        <v xml:space="preserve"> </v>
      </c>
      <c r="AE198" s="277" t="str">
        <f>IF(SUM(I198:T198)&lt;90," ",R198*2/stab.data!$U$16)</f>
        <v xml:space="preserve"> </v>
      </c>
      <c r="AF198" s="277" t="str">
        <f>IF(SUM(I198:T198)&lt;90," ",S198/stab.data!$U$17)</f>
        <v xml:space="preserve"> </v>
      </c>
      <c r="AG198" s="277" t="str">
        <f>IF(SUM(I198:T198)&lt;90," ",T198/stab.data!$U$18)</f>
        <v xml:space="preserve"> </v>
      </c>
      <c r="AH198" s="277" t="str">
        <f t="shared" si="332"/>
        <v xml:space="preserve"> </v>
      </c>
      <c r="AI198" s="277" t="str">
        <f t="shared" si="333"/>
        <v xml:space="preserve"> </v>
      </c>
      <c r="AJ198" s="278" t="str">
        <f t="shared" si="334"/>
        <v xml:space="preserve"> </v>
      </c>
      <c r="AK198" s="278" t="str">
        <f t="shared" si="335"/>
        <v xml:space="preserve"> </v>
      </c>
      <c r="AL198" s="278" t="str">
        <f t="shared" si="336"/>
        <v xml:space="preserve"> </v>
      </c>
      <c r="AM198" s="278" t="str">
        <f t="shared" si="337"/>
        <v xml:space="preserve"> </v>
      </c>
      <c r="AN198" s="278" t="str">
        <f t="shared" si="338"/>
        <v xml:space="preserve"> </v>
      </c>
      <c r="AO198" s="278" t="str">
        <f t="shared" si="339"/>
        <v xml:space="preserve"> </v>
      </c>
      <c r="AP198" s="278" t="str">
        <f t="shared" si="340"/>
        <v xml:space="preserve"> </v>
      </c>
      <c r="AQ198" s="278" t="str">
        <f t="shared" si="341"/>
        <v xml:space="preserve"> </v>
      </c>
      <c r="AR198" s="278" t="str">
        <f t="shared" si="342"/>
        <v xml:space="preserve"> </v>
      </c>
      <c r="AS198" s="278" t="str">
        <f t="shared" si="343"/>
        <v xml:space="preserve"> </v>
      </c>
      <c r="AT198" s="278" t="str">
        <f t="shared" si="344"/>
        <v xml:space="preserve"> </v>
      </c>
      <c r="AU198" s="278" t="str">
        <f t="shared" si="345"/>
        <v xml:space="preserve"> </v>
      </c>
      <c r="AV198" s="277" t="str">
        <f t="shared" si="346"/>
        <v xml:space="preserve"> </v>
      </c>
      <c r="AW198" s="277" t="str">
        <f t="shared" si="347"/>
        <v xml:space="preserve"> </v>
      </c>
      <c r="AX198" s="277" t="str">
        <f>IF(SUM(I198:T198)&lt;90," ",CO198*AH198*stab.data!$U$20/13/2)</f>
        <v xml:space="preserve"> </v>
      </c>
      <c r="AY198" s="277" t="str">
        <f>IF(SUM(I198:T198)&lt;90," ",CQ198*AH198*stab.data!$U$11/13)</f>
        <v xml:space="preserve"> </v>
      </c>
      <c r="AZ198" s="277" t="str">
        <f t="shared" si="348"/>
        <v xml:space="preserve"> </v>
      </c>
      <c r="BA198" s="279" t="str">
        <f t="shared" si="349"/>
        <v xml:space="preserve"> </v>
      </c>
      <c r="BB198" s="280" t="str">
        <f>IF(SUM(I198:T198)&lt;90," ",EXP('eq. coef.'!$C$104+'eq. coef.'!$C$105*'Amp-TB2 calc'!AJ198+'eq. coef.'!$C$106*'Amp-TB2 calc'!AK198+'eq. coef.'!$C$107*'Amp-TB2 calc'!AL198+'eq. coef.'!$C$108*'Amp-TB2 calc'!AN198+'eq. coef.'!$C$109*'Amp-TB2 calc'!AP198+'eq. coef.'!$C$110*'Amp-TB2 calc'!AQ198+'eq. coef.'!$C$111*'Amp-TB2 calc'!AR198+'eq. coef.'!$C$112*'Amp-TB2 calc'!AS198))</f>
        <v xml:space="preserve"> </v>
      </c>
      <c r="BC198" s="281" t="str">
        <f>IF(SUM(I198:T198)&lt;90," ",EXP('eq. coef.'!$C$176+'eq. coef.'!$C$177*'Amp-TB2 calc'!AJ198+'eq. coef.'!$C$178*'Amp-TB2 calc'!AK198+'eq. coef.'!$C$179*'Amp-TB2 calc'!AL198+'eq. coef.'!$C$180*'Amp-TB2 calc'!AN198+'eq. coef.'!$C$181*'Amp-TB2 calc'!AP198+'eq. coef.'!$C$182*'Amp-TB2 calc'!AQ198+'eq. coef.'!$C$183*'Amp-TB2 calc'!AR198+'eq. coef.'!$C$184*'Amp-TB2 calc'!AS198))</f>
        <v xml:space="preserve"> </v>
      </c>
      <c r="BD198" s="281" t="str">
        <f>IF(SUM(I198:T198)&lt;90," ",('eq. coef.'!$C$234+'eq. coef.'!$C$235*'Amp-TB2 calc'!AJ198+'eq. coef.'!$C$236*'Amp-TB2 calc'!AK198+'eq. coef.'!$C$237*'Amp-TB2 calc'!AL198+'eq. coef.'!$C$238*'Amp-TB2 calc'!AN198+'eq. coef.'!$C$239*'Amp-TB2 calc'!AP198+'eq. coef.'!$C$240*'Amp-TB2 calc'!AQ198+'eq. coef.'!$C$241*'Amp-TB2 calc'!AR198+'eq. coef.'!$C$242*'Amp-TB2 calc'!AS198))</f>
        <v xml:space="preserve"> </v>
      </c>
      <c r="BE198" s="281" t="str">
        <f>IF(SUM(I198:T198)&lt;90," ",('eq. coef.'!$C$270+'eq. coef.'!$C$271*'Amp-TB2 calc'!AJ198+'eq. coef.'!$C$272*'Amp-TB2 calc'!AK198+'eq. coef.'!$C$273*'Amp-TB2 calc'!AL198+'eq. coef.'!$C$274*'Amp-TB2 calc'!AN198+'eq. coef.'!$C$275*'Amp-TB2 calc'!AP198+'eq. coef.'!$C$276*'Amp-TB2 calc'!AQ198+'eq. coef.'!$C$277*'Amp-TB2 calc'!AR198+'eq. coef.'!$C$278*'Amp-TB2 calc'!AS198))</f>
        <v xml:space="preserve"> </v>
      </c>
      <c r="BF198" s="281" t="str">
        <f>IF(SUM(I198:T198)&lt;90," ",EXP('eq. coef.'!$C$328+'eq. coef.'!$C$329*'Amp-TB2 calc'!AJ198+'eq. coef.'!$C$330*'Amp-TB2 calc'!AK198+'eq. coef.'!$C$331*'Amp-TB2 calc'!AL198+'eq. coef.'!$C$332*'Amp-TB2 calc'!AN198+'eq. coef.'!$C$333*'Amp-TB2 calc'!AP198+'eq. coef.'!$C$334*'Amp-TB2 calc'!AQ198+'eq. coef.'!$C$335*'Amp-TB2 calc'!AR198+'eq. coef.'!$C$336*'Amp-TB2 calc'!AS198))</f>
        <v xml:space="preserve"> </v>
      </c>
      <c r="BG198" s="282" t="str">
        <f t="shared" si="301"/>
        <v xml:space="preserve"> </v>
      </c>
      <c r="BH198" s="385" t="str">
        <f t="shared" si="328"/>
        <v xml:space="preserve"> </v>
      </c>
      <c r="BI198" s="385" t="str">
        <f t="shared" si="329"/>
        <v xml:space="preserve"> </v>
      </c>
      <c r="BJ198" s="281" t="str">
        <f t="shared" si="302"/>
        <v xml:space="preserve"> </v>
      </c>
      <c r="BK198" s="283" t="str">
        <f t="shared" si="350"/>
        <v xml:space="preserve"> </v>
      </c>
      <c r="BL198" s="281" t="str">
        <f t="shared" si="351"/>
        <v xml:space="preserve"> </v>
      </c>
      <c r="BM198" s="284" t="str">
        <f t="shared" si="303"/>
        <v xml:space="preserve"> </v>
      </c>
      <c r="BN198" s="285" t="str">
        <f>IF(SUM(I198:T198)&lt;90," ",'eq. coef.'!$C$360+'eq. coef.'!$C$361*'Amp-TB2 calc'!AJ198+'eq. coef.'!$C$362*'Amp-TB2 calc'!AK198+'eq. coef.'!$C$363*'Amp-TB2 calc'!AL198+'eq. coef.'!$C$364*'Amp-TB2 calc'!AN198+'eq. coef.'!$C$365*'Amp-TB2 calc'!AP198+'eq. coef.'!$C$366*'Amp-TB2 calc'!AQ198+'eq. coef.'!$C$367*'Amp-TB2 calc'!AR198+'eq. coef.'!$C$368*'Amp-TB2 calc'!AS198+'eq. coef.'!$C$369*LN(BQ198))</f>
        <v xml:space="preserve"> </v>
      </c>
      <c r="BO198" s="286" t="str">
        <f t="shared" si="352"/>
        <v xml:space="preserve"> </v>
      </c>
      <c r="BP198" s="333" t="str">
        <f t="shared" si="304"/>
        <v xml:space="preserve"> </v>
      </c>
      <c r="BQ198" s="287" t="str">
        <f t="shared" si="353"/>
        <v xml:space="preserve"> </v>
      </c>
      <c r="BR198" s="281" t="str">
        <f t="shared" si="305"/>
        <v xml:space="preserve"> </v>
      </c>
      <c r="BS198" s="283"/>
      <c r="BT198" s="283">
        <f t="shared" si="354"/>
        <v>0</v>
      </c>
      <c r="BU198" s="283">
        <f t="shared" si="355"/>
        <v>0</v>
      </c>
      <c r="BV198" s="281" t="str">
        <f t="shared" si="306"/>
        <v xml:space="preserve"> </v>
      </c>
      <c r="BW198" s="288"/>
      <c r="BX198" s="289" t="str">
        <f>IF(SUM(I198:T198)&lt;90," ",'eq. coef.'!$B$1128*'Amp-TB2 calc'!CH198+'eq. coef.'!$B$1129*'Amp-TB2 calc'!CL198+'eq. coef.'!$B$1130*'Amp-TB2 calc'!CM198+'eq. coef.'!$B$1131*'Amp-TB2 calc'!CO198+'eq. coef.'!$B$1132*'Amp-TB2 calc'!CP198+'eq. coef.'!$B$1133*'Amp-TB2 calc'!CQ198+'eq. coef.'!$B$1134*'Amp-TB2 calc'!CR198+'eq. coef.'!$B$1135*'Amp-TB2 calc'!CU198+'eq. coef.'!$B$1135*'Amp-TB2 calc'!CY198+'eq. coef.'!$B$1137*'Amp-TB2 calc'!CZ198)</f>
        <v xml:space="preserve"> </v>
      </c>
      <c r="BY198" s="290" t="str">
        <f t="shared" si="356"/>
        <v xml:space="preserve"> </v>
      </c>
      <c r="BZ198" s="291"/>
      <c r="CA198" s="290" t="str">
        <f t="shared" si="307"/>
        <v xml:space="preserve"> </v>
      </c>
      <c r="CB198" s="289" t="str">
        <f>IF(SUM(I198:T198)&lt;90," ",EXP('eq. coef.'!$C$396+'eq. coef.'!$C$397*'Amp-TB2 calc'!AJ198+'eq. coef.'!$C$398*'Amp-TB2 calc'!AK198+'eq. coef.'!$C$399*'Amp-TB2 calc'!AL198+'eq. coef.'!$C$400*'Amp-TB2 calc'!AN198+'eq. coef.'!$C$401*'Amp-TB2 calc'!AP198+'eq. coef.'!$C$402*'Amp-TB2 calc'!AQ198+'eq. coef.'!$C$403*'Amp-TB2 calc'!AR198+'eq. coef.'!$C$404*'Amp-TB2 calc'!AS198+'eq. coef.'!$C$405*LN('Amp-TB2 calc'!BQ198)))</f>
        <v xml:space="preserve"> </v>
      </c>
      <c r="CC198" s="283" t="str">
        <f t="shared" si="308"/>
        <v xml:space="preserve"> </v>
      </c>
      <c r="CD198" s="283"/>
      <c r="CE198" s="282" t="str">
        <f t="shared" si="309"/>
        <v xml:space="preserve"> </v>
      </c>
      <c r="CF198" s="282" t="str">
        <f t="shared" si="310"/>
        <v xml:space="preserve"> </v>
      </c>
      <c r="CG198" s="278" t="str">
        <f t="shared" si="357"/>
        <v xml:space="preserve"> </v>
      </c>
      <c r="CH198" s="278" t="str">
        <f t="shared" si="358"/>
        <v xml:space="preserve"> </v>
      </c>
      <c r="CI198" s="278" t="str">
        <f t="shared" si="311"/>
        <v xml:space="preserve"> </v>
      </c>
      <c r="CJ198" s="278" t="str">
        <f t="shared" si="312"/>
        <v xml:space="preserve"> </v>
      </c>
      <c r="CK198" s="278"/>
      <c r="CL198" s="278" t="str">
        <f t="shared" si="313"/>
        <v xml:space="preserve"> </v>
      </c>
      <c r="CM198" s="278" t="str">
        <f t="shared" si="314"/>
        <v xml:space="preserve"> </v>
      </c>
      <c r="CN198" s="278" t="str">
        <f t="shared" si="359"/>
        <v xml:space="preserve"> </v>
      </c>
      <c r="CO198" s="278" t="str">
        <f t="shared" si="315"/>
        <v xml:space="preserve"> </v>
      </c>
      <c r="CP198" s="278" t="str">
        <f t="shared" si="360"/>
        <v xml:space="preserve"> </v>
      </c>
      <c r="CQ198" s="278" t="str">
        <f t="shared" si="316"/>
        <v xml:space="preserve"> </v>
      </c>
      <c r="CR198" s="278" t="str">
        <f t="shared" si="361"/>
        <v xml:space="preserve"> </v>
      </c>
      <c r="CS198" s="278" t="str">
        <f t="shared" si="317"/>
        <v xml:space="preserve"> </v>
      </c>
      <c r="CT198" s="278"/>
      <c r="CU198" s="278" t="str">
        <f t="shared" si="362"/>
        <v xml:space="preserve"> </v>
      </c>
      <c r="CV198" s="278" t="str">
        <f t="shared" si="318"/>
        <v xml:space="preserve"> </v>
      </c>
      <c r="CW198" s="278" t="str">
        <f t="shared" si="319"/>
        <v xml:space="preserve"> </v>
      </c>
      <c r="CX198" s="278"/>
      <c r="CY198" s="278" t="str">
        <f t="shared" si="320"/>
        <v xml:space="preserve"> </v>
      </c>
      <c r="CZ198" s="278" t="str">
        <f t="shared" si="363"/>
        <v xml:space="preserve"> </v>
      </c>
      <c r="DA198" s="278" t="str">
        <f t="shared" si="321"/>
        <v xml:space="preserve"> </v>
      </c>
      <c r="DB198" s="278"/>
      <c r="DC198" s="278" t="str">
        <f t="shared" si="322"/>
        <v xml:space="preserve"> </v>
      </c>
      <c r="DD198" s="278" t="str">
        <f t="shared" si="364"/>
        <v xml:space="preserve"> </v>
      </c>
      <c r="DE198" s="278" t="str">
        <f t="shared" si="365"/>
        <v xml:space="preserve"> </v>
      </c>
      <c r="DF198" s="278" t="str">
        <f t="shared" si="323"/>
        <v xml:space="preserve"> </v>
      </c>
      <c r="DG198" s="283" t="str">
        <f t="shared" si="330"/>
        <v xml:space="preserve"> </v>
      </c>
      <c r="DH198" s="283"/>
      <c r="DI198" s="277" t="str">
        <f t="shared" si="324"/>
        <v xml:space="preserve"> </v>
      </c>
      <c r="DJ198" s="277" t="str">
        <f t="shared" si="325"/>
        <v xml:space="preserve"> </v>
      </c>
      <c r="DK198" s="277" t="str">
        <f t="shared" si="326"/>
        <v xml:space="preserve"> </v>
      </c>
      <c r="DL198" s="278" t="str">
        <f t="shared" si="327"/>
        <v xml:space="preserve"> </v>
      </c>
    </row>
    <row r="199" spans="21:116" x14ac:dyDescent="0.25">
      <c r="U199" s="276" t="str">
        <f t="shared" si="331"/>
        <v xml:space="preserve"> </v>
      </c>
      <c r="V199" s="277" t="str">
        <f>IF(SUM(I199:T199)&lt;90," ",I199/stab.data!$U$7)</f>
        <v xml:space="preserve"> </v>
      </c>
      <c r="W199" s="277" t="str">
        <f>IF(SUM(I199:T199)&lt;90," ",J199/stab.data!$U$8)</f>
        <v xml:space="preserve"> </v>
      </c>
      <c r="X199" s="277" t="str">
        <f>IF(SUM(I199:T199)&lt;90," ",K199*2/stab.data!$U$9)</f>
        <v xml:space="preserve"> </v>
      </c>
      <c r="Y199" s="277" t="str">
        <f>IF(SUM(I199:T199)&lt;90," ",L199*2/stab.data!$U$10)</f>
        <v xml:space="preserve"> </v>
      </c>
      <c r="Z199" s="277" t="str">
        <f>IF(SUM(I199:T199)&lt;90," ",M199/stab.data!$U$11)</f>
        <v xml:space="preserve"> </v>
      </c>
      <c r="AA199" s="277" t="str">
        <f>IF(SUM(I199:T199)&lt;90," ",N199/stab.data!$U$12)</f>
        <v xml:space="preserve"> </v>
      </c>
      <c r="AB199" s="277" t="str">
        <f>IF(SUM(I199:T199)&lt;90," ",O199/stab.data!$U$13)</f>
        <v xml:space="preserve"> </v>
      </c>
      <c r="AC199" s="277" t="str">
        <f>IF(SUM(I199:T199)&lt;90," ",P199/stab.data!$U$14)</f>
        <v xml:space="preserve"> </v>
      </c>
      <c r="AD199" s="277" t="str">
        <f>IF(SUM(I199:T199)&lt;90," ",Q199*2/stab.data!$U$15)</f>
        <v xml:space="preserve"> </v>
      </c>
      <c r="AE199" s="277" t="str">
        <f>IF(SUM(I199:T199)&lt;90," ",R199*2/stab.data!$U$16)</f>
        <v xml:space="preserve"> </v>
      </c>
      <c r="AF199" s="277" t="str">
        <f>IF(SUM(I199:T199)&lt;90," ",S199/stab.data!$U$17)</f>
        <v xml:space="preserve"> </v>
      </c>
      <c r="AG199" s="277" t="str">
        <f>IF(SUM(I199:T199)&lt;90," ",T199/stab.data!$U$18)</f>
        <v xml:space="preserve"> </v>
      </c>
      <c r="AH199" s="277" t="str">
        <f t="shared" si="332"/>
        <v xml:space="preserve"> </v>
      </c>
      <c r="AI199" s="277" t="str">
        <f t="shared" si="333"/>
        <v xml:space="preserve"> </v>
      </c>
      <c r="AJ199" s="278" t="str">
        <f t="shared" si="334"/>
        <v xml:space="preserve"> </v>
      </c>
      <c r="AK199" s="278" t="str">
        <f t="shared" si="335"/>
        <v xml:space="preserve"> </v>
      </c>
      <c r="AL199" s="278" t="str">
        <f t="shared" si="336"/>
        <v xml:space="preserve"> </v>
      </c>
      <c r="AM199" s="278" t="str">
        <f t="shared" si="337"/>
        <v xml:space="preserve"> </v>
      </c>
      <c r="AN199" s="278" t="str">
        <f t="shared" si="338"/>
        <v xml:space="preserve"> </v>
      </c>
      <c r="AO199" s="278" t="str">
        <f t="shared" si="339"/>
        <v xml:space="preserve"> </v>
      </c>
      <c r="AP199" s="278" t="str">
        <f t="shared" si="340"/>
        <v xml:space="preserve"> </v>
      </c>
      <c r="AQ199" s="278" t="str">
        <f t="shared" si="341"/>
        <v xml:space="preserve"> </v>
      </c>
      <c r="AR199" s="278" t="str">
        <f t="shared" si="342"/>
        <v xml:space="preserve"> </v>
      </c>
      <c r="AS199" s="278" t="str">
        <f t="shared" si="343"/>
        <v xml:space="preserve"> </v>
      </c>
      <c r="AT199" s="278" t="str">
        <f t="shared" si="344"/>
        <v xml:space="preserve"> </v>
      </c>
      <c r="AU199" s="278" t="str">
        <f t="shared" si="345"/>
        <v xml:space="preserve"> </v>
      </c>
      <c r="AV199" s="277" t="str">
        <f t="shared" si="346"/>
        <v xml:space="preserve"> </v>
      </c>
      <c r="AW199" s="277" t="str">
        <f t="shared" si="347"/>
        <v xml:space="preserve"> </v>
      </c>
      <c r="AX199" s="277" t="str">
        <f>IF(SUM(I199:T199)&lt;90," ",CO199*AH199*stab.data!$U$20/13/2)</f>
        <v xml:space="preserve"> </v>
      </c>
      <c r="AY199" s="277" t="str">
        <f>IF(SUM(I199:T199)&lt;90," ",CQ199*AH199*stab.data!$U$11/13)</f>
        <v xml:space="preserve"> </v>
      </c>
      <c r="AZ199" s="277" t="str">
        <f t="shared" si="348"/>
        <v xml:space="preserve"> </v>
      </c>
      <c r="BA199" s="279" t="str">
        <f t="shared" si="349"/>
        <v xml:space="preserve"> </v>
      </c>
      <c r="BB199" s="280" t="str">
        <f>IF(SUM(I199:T199)&lt;90," ",EXP('eq. coef.'!$C$104+'eq. coef.'!$C$105*'Amp-TB2 calc'!AJ199+'eq. coef.'!$C$106*'Amp-TB2 calc'!AK199+'eq. coef.'!$C$107*'Amp-TB2 calc'!AL199+'eq. coef.'!$C$108*'Amp-TB2 calc'!AN199+'eq. coef.'!$C$109*'Amp-TB2 calc'!AP199+'eq. coef.'!$C$110*'Amp-TB2 calc'!AQ199+'eq. coef.'!$C$111*'Amp-TB2 calc'!AR199+'eq. coef.'!$C$112*'Amp-TB2 calc'!AS199))</f>
        <v xml:space="preserve"> </v>
      </c>
      <c r="BC199" s="281" t="str">
        <f>IF(SUM(I199:T199)&lt;90," ",EXP('eq. coef.'!$C$176+'eq. coef.'!$C$177*'Amp-TB2 calc'!AJ199+'eq. coef.'!$C$178*'Amp-TB2 calc'!AK199+'eq. coef.'!$C$179*'Amp-TB2 calc'!AL199+'eq. coef.'!$C$180*'Amp-TB2 calc'!AN199+'eq. coef.'!$C$181*'Amp-TB2 calc'!AP199+'eq. coef.'!$C$182*'Amp-TB2 calc'!AQ199+'eq. coef.'!$C$183*'Amp-TB2 calc'!AR199+'eq. coef.'!$C$184*'Amp-TB2 calc'!AS199))</f>
        <v xml:space="preserve"> </v>
      </c>
      <c r="BD199" s="281" t="str">
        <f>IF(SUM(I199:T199)&lt;90," ",('eq. coef.'!$C$234+'eq. coef.'!$C$235*'Amp-TB2 calc'!AJ199+'eq. coef.'!$C$236*'Amp-TB2 calc'!AK199+'eq. coef.'!$C$237*'Amp-TB2 calc'!AL199+'eq. coef.'!$C$238*'Amp-TB2 calc'!AN199+'eq. coef.'!$C$239*'Amp-TB2 calc'!AP199+'eq. coef.'!$C$240*'Amp-TB2 calc'!AQ199+'eq. coef.'!$C$241*'Amp-TB2 calc'!AR199+'eq. coef.'!$C$242*'Amp-TB2 calc'!AS199))</f>
        <v xml:space="preserve"> </v>
      </c>
      <c r="BE199" s="281" t="str">
        <f>IF(SUM(I199:T199)&lt;90," ",('eq. coef.'!$C$270+'eq. coef.'!$C$271*'Amp-TB2 calc'!AJ199+'eq. coef.'!$C$272*'Amp-TB2 calc'!AK199+'eq. coef.'!$C$273*'Amp-TB2 calc'!AL199+'eq. coef.'!$C$274*'Amp-TB2 calc'!AN199+'eq. coef.'!$C$275*'Amp-TB2 calc'!AP199+'eq. coef.'!$C$276*'Amp-TB2 calc'!AQ199+'eq. coef.'!$C$277*'Amp-TB2 calc'!AR199+'eq. coef.'!$C$278*'Amp-TB2 calc'!AS199))</f>
        <v xml:space="preserve"> </v>
      </c>
      <c r="BF199" s="281" t="str">
        <f>IF(SUM(I199:T199)&lt;90," ",EXP('eq. coef.'!$C$328+'eq. coef.'!$C$329*'Amp-TB2 calc'!AJ199+'eq. coef.'!$C$330*'Amp-TB2 calc'!AK199+'eq. coef.'!$C$331*'Amp-TB2 calc'!AL199+'eq. coef.'!$C$332*'Amp-TB2 calc'!AN199+'eq. coef.'!$C$333*'Amp-TB2 calc'!AP199+'eq. coef.'!$C$334*'Amp-TB2 calc'!AQ199+'eq. coef.'!$C$335*'Amp-TB2 calc'!AR199+'eq. coef.'!$C$336*'Amp-TB2 calc'!AS199))</f>
        <v xml:space="preserve"> </v>
      </c>
      <c r="BG199" s="282" t="str">
        <f t="shared" si="301"/>
        <v xml:space="preserve"> </v>
      </c>
      <c r="BH199" s="385" t="str">
        <f t="shared" si="328"/>
        <v xml:space="preserve"> </v>
      </c>
      <c r="BI199" s="385" t="str">
        <f t="shared" si="329"/>
        <v xml:space="preserve"> </v>
      </c>
      <c r="BJ199" s="281" t="str">
        <f t="shared" si="302"/>
        <v xml:space="preserve"> </v>
      </c>
      <c r="BK199" s="283" t="str">
        <f t="shared" si="350"/>
        <v xml:space="preserve"> </v>
      </c>
      <c r="BL199" s="281" t="str">
        <f t="shared" si="351"/>
        <v xml:space="preserve"> </v>
      </c>
      <c r="BM199" s="284" t="str">
        <f t="shared" si="303"/>
        <v xml:space="preserve"> </v>
      </c>
      <c r="BN199" s="285" t="str">
        <f>IF(SUM(I199:T199)&lt;90," ",'eq. coef.'!$C$360+'eq. coef.'!$C$361*'Amp-TB2 calc'!AJ199+'eq. coef.'!$C$362*'Amp-TB2 calc'!AK199+'eq. coef.'!$C$363*'Amp-TB2 calc'!AL199+'eq. coef.'!$C$364*'Amp-TB2 calc'!AN199+'eq. coef.'!$C$365*'Amp-TB2 calc'!AP199+'eq. coef.'!$C$366*'Amp-TB2 calc'!AQ199+'eq. coef.'!$C$367*'Amp-TB2 calc'!AR199+'eq. coef.'!$C$368*'Amp-TB2 calc'!AS199+'eq. coef.'!$C$369*LN(BQ199))</f>
        <v xml:space="preserve"> </v>
      </c>
      <c r="BO199" s="286" t="str">
        <f t="shared" si="352"/>
        <v xml:space="preserve"> </v>
      </c>
      <c r="BP199" s="333" t="str">
        <f t="shared" si="304"/>
        <v xml:space="preserve"> </v>
      </c>
      <c r="BQ199" s="287" t="str">
        <f t="shared" si="353"/>
        <v xml:space="preserve"> </v>
      </c>
      <c r="BR199" s="281" t="str">
        <f t="shared" si="305"/>
        <v xml:space="preserve"> </v>
      </c>
      <c r="BS199" s="283"/>
      <c r="BT199" s="283">
        <f t="shared" si="354"/>
        <v>0</v>
      </c>
      <c r="BU199" s="283">
        <f t="shared" si="355"/>
        <v>0</v>
      </c>
      <c r="BV199" s="281" t="str">
        <f t="shared" si="306"/>
        <v xml:space="preserve"> </v>
      </c>
      <c r="BW199" s="288"/>
      <c r="BX199" s="289" t="str">
        <f>IF(SUM(I199:T199)&lt;90," ",'eq. coef.'!$B$1128*'Amp-TB2 calc'!CH199+'eq. coef.'!$B$1129*'Amp-TB2 calc'!CL199+'eq. coef.'!$B$1130*'Amp-TB2 calc'!CM199+'eq. coef.'!$B$1131*'Amp-TB2 calc'!CO199+'eq. coef.'!$B$1132*'Amp-TB2 calc'!CP199+'eq. coef.'!$B$1133*'Amp-TB2 calc'!CQ199+'eq. coef.'!$B$1134*'Amp-TB2 calc'!CR199+'eq. coef.'!$B$1135*'Amp-TB2 calc'!CU199+'eq. coef.'!$B$1135*'Amp-TB2 calc'!CY199+'eq. coef.'!$B$1137*'Amp-TB2 calc'!CZ199)</f>
        <v xml:space="preserve"> </v>
      </c>
      <c r="BY199" s="290" t="str">
        <f t="shared" si="356"/>
        <v xml:space="preserve"> </v>
      </c>
      <c r="BZ199" s="291"/>
      <c r="CA199" s="290" t="str">
        <f t="shared" si="307"/>
        <v xml:space="preserve"> </v>
      </c>
      <c r="CB199" s="289" t="str">
        <f>IF(SUM(I199:T199)&lt;90," ",EXP('eq. coef.'!$C$396+'eq. coef.'!$C$397*'Amp-TB2 calc'!AJ199+'eq. coef.'!$C$398*'Amp-TB2 calc'!AK199+'eq. coef.'!$C$399*'Amp-TB2 calc'!AL199+'eq. coef.'!$C$400*'Amp-TB2 calc'!AN199+'eq. coef.'!$C$401*'Amp-TB2 calc'!AP199+'eq. coef.'!$C$402*'Amp-TB2 calc'!AQ199+'eq. coef.'!$C$403*'Amp-TB2 calc'!AR199+'eq. coef.'!$C$404*'Amp-TB2 calc'!AS199+'eq. coef.'!$C$405*LN('Amp-TB2 calc'!BQ199)))</f>
        <v xml:space="preserve"> </v>
      </c>
      <c r="CC199" s="283" t="str">
        <f t="shared" si="308"/>
        <v xml:space="preserve"> </v>
      </c>
      <c r="CD199" s="283"/>
      <c r="CE199" s="282" t="str">
        <f t="shared" si="309"/>
        <v xml:space="preserve"> </v>
      </c>
      <c r="CF199" s="282" t="str">
        <f t="shared" si="310"/>
        <v xml:space="preserve"> </v>
      </c>
      <c r="CG199" s="278" t="str">
        <f t="shared" si="357"/>
        <v xml:space="preserve"> </v>
      </c>
      <c r="CH199" s="278" t="str">
        <f t="shared" si="358"/>
        <v xml:space="preserve"> </v>
      </c>
      <c r="CI199" s="278" t="str">
        <f t="shared" si="311"/>
        <v xml:space="preserve"> </v>
      </c>
      <c r="CJ199" s="278" t="str">
        <f t="shared" si="312"/>
        <v xml:space="preserve"> </v>
      </c>
      <c r="CK199" s="278"/>
      <c r="CL199" s="278" t="str">
        <f t="shared" si="313"/>
        <v xml:space="preserve"> </v>
      </c>
      <c r="CM199" s="278" t="str">
        <f t="shared" si="314"/>
        <v xml:space="preserve"> </v>
      </c>
      <c r="CN199" s="278" t="str">
        <f t="shared" si="359"/>
        <v xml:space="preserve"> </v>
      </c>
      <c r="CO199" s="278" t="str">
        <f t="shared" si="315"/>
        <v xml:space="preserve"> </v>
      </c>
      <c r="CP199" s="278" t="str">
        <f t="shared" si="360"/>
        <v xml:space="preserve"> </v>
      </c>
      <c r="CQ199" s="278" t="str">
        <f t="shared" si="316"/>
        <v xml:space="preserve"> </v>
      </c>
      <c r="CR199" s="278" t="str">
        <f t="shared" si="361"/>
        <v xml:space="preserve"> </v>
      </c>
      <c r="CS199" s="278" t="str">
        <f t="shared" si="317"/>
        <v xml:space="preserve"> </v>
      </c>
      <c r="CT199" s="278"/>
      <c r="CU199" s="278" t="str">
        <f t="shared" si="362"/>
        <v xml:space="preserve"> </v>
      </c>
      <c r="CV199" s="278" t="str">
        <f t="shared" si="318"/>
        <v xml:space="preserve"> </v>
      </c>
      <c r="CW199" s="278" t="str">
        <f t="shared" si="319"/>
        <v xml:space="preserve"> </v>
      </c>
      <c r="CX199" s="278"/>
      <c r="CY199" s="278" t="str">
        <f t="shared" si="320"/>
        <v xml:space="preserve"> </v>
      </c>
      <c r="CZ199" s="278" t="str">
        <f t="shared" si="363"/>
        <v xml:space="preserve"> </v>
      </c>
      <c r="DA199" s="278" t="str">
        <f t="shared" si="321"/>
        <v xml:space="preserve"> </v>
      </c>
      <c r="DB199" s="278"/>
      <c r="DC199" s="278" t="str">
        <f t="shared" si="322"/>
        <v xml:space="preserve"> </v>
      </c>
      <c r="DD199" s="278" t="str">
        <f t="shared" si="364"/>
        <v xml:space="preserve"> </v>
      </c>
      <c r="DE199" s="278" t="str">
        <f t="shared" si="365"/>
        <v xml:space="preserve"> </v>
      </c>
      <c r="DF199" s="278" t="str">
        <f t="shared" si="323"/>
        <v xml:space="preserve"> </v>
      </c>
      <c r="DG199" s="283" t="str">
        <f t="shared" si="330"/>
        <v xml:space="preserve"> </v>
      </c>
      <c r="DH199" s="283"/>
      <c r="DI199" s="277" t="str">
        <f t="shared" si="324"/>
        <v xml:space="preserve"> </v>
      </c>
      <c r="DJ199" s="277" t="str">
        <f t="shared" si="325"/>
        <v xml:space="preserve"> </v>
      </c>
      <c r="DK199" s="277" t="str">
        <f t="shared" si="326"/>
        <v xml:space="preserve"> </v>
      </c>
      <c r="DL199" s="278" t="str">
        <f t="shared" si="327"/>
        <v xml:space="preserve"> </v>
      </c>
    </row>
    <row r="200" spans="21:116" x14ac:dyDescent="0.25">
      <c r="U200" s="276" t="str">
        <f t="shared" si="331"/>
        <v xml:space="preserve"> </v>
      </c>
      <c r="V200" s="277" t="str">
        <f>IF(SUM(I200:T200)&lt;90," ",I200/stab.data!$U$7)</f>
        <v xml:space="preserve"> </v>
      </c>
      <c r="W200" s="277" t="str">
        <f>IF(SUM(I200:T200)&lt;90," ",J200/stab.data!$U$8)</f>
        <v xml:space="preserve"> </v>
      </c>
      <c r="X200" s="277" t="str">
        <f>IF(SUM(I200:T200)&lt;90," ",K200*2/stab.data!$U$9)</f>
        <v xml:space="preserve"> </v>
      </c>
      <c r="Y200" s="277" t="str">
        <f>IF(SUM(I200:T200)&lt;90," ",L200*2/stab.data!$U$10)</f>
        <v xml:space="preserve"> </v>
      </c>
      <c r="Z200" s="277" t="str">
        <f>IF(SUM(I200:T200)&lt;90," ",M200/stab.data!$U$11)</f>
        <v xml:space="preserve"> </v>
      </c>
      <c r="AA200" s="277" t="str">
        <f>IF(SUM(I200:T200)&lt;90," ",N200/stab.data!$U$12)</f>
        <v xml:space="preserve"> </v>
      </c>
      <c r="AB200" s="277" t="str">
        <f>IF(SUM(I200:T200)&lt;90," ",O200/stab.data!$U$13)</f>
        <v xml:space="preserve"> </v>
      </c>
      <c r="AC200" s="277" t="str">
        <f>IF(SUM(I200:T200)&lt;90," ",P200/stab.data!$U$14)</f>
        <v xml:space="preserve"> </v>
      </c>
      <c r="AD200" s="277" t="str">
        <f>IF(SUM(I200:T200)&lt;90," ",Q200*2/stab.data!$U$15)</f>
        <v xml:space="preserve"> </v>
      </c>
      <c r="AE200" s="277" t="str">
        <f>IF(SUM(I200:T200)&lt;90," ",R200*2/stab.data!$U$16)</f>
        <v xml:space="preserve"> </v>
      </c>
      <c r="AF200" s="277" t="str">
        <f>IF(SUM(I200:T200)&lt;90," ",S200/stab.data!$U$17)</f>
        <v xml:space="preserve"> </v>
      </c>
      <c r="AG200" s="277" t="str">
        <f>IF(SUM(I200:T200)&lt;90," ",T200/stab.data!$U$18)</f>
        <v xml:space="preserve"> </v>
      </c>
      <c r="AH200" s="277" t="str">
        <f t="shared" si="332"/>
        <v xml:space="preserve"> </v>
      </c>
      <c r="AI200" s="277" t="str">
        <f t="shared" si="333"/>
        <v xml:space="preserve"> </v>
      </c>
      <c r="AJ200" s="278" t="str">
        <f t="shared" si="334"/>
        <v xml:space="preserve"> </v>
      </c>
      <c r="AK200" s="278" t="str">
        <f t="shared" si="335"/>
        <v xml:space="preserve"> </v>
      </c>
      <c r="AL200" s="278" t="str">
        <f t="shared" si="336"/>
        <v xml:space="preserve"> </v>
      </c>
      <c r="AM200" s="278" t="str">
        <f t="shared" si="337"/>
        <v xml:space="preserve"> </v>
      </c>
      <c r="AN200" s="278" t="str">
        <f t="shared" si="338"/>
        <v xml:space="preserve"> </v>
      </c>
      <c r="AO200" s="278" t="str">
        <f t="shared" si="339"/>
        <v xml:space="preserve"> </v>
      </c>
      <c r="AP200" s="278" t="str">
        <f t="shared" si="340"/>
        <v xml:space="preserve"> </v>
      </c>
      <c r="AQ200" s="278" t="str">
        <f t="shared" si="341"/>
        <v xml:space="preserve"> </v>
      </c>
      <c r="AR200" s="278" t="str">
        <f t="shared" si="342"/>
        <v xml:space="preserve"> </v>
      </c>
      <c r="AS200" s="278" t="str">
        <f t="shared" si="343"/>
        <v xml:space="preserve"> </v>
      </c>
      <c r="AT200" s="278" t="str">
        <f t="shared" si="344"/>
        <v xml:space="preserve"> </v>
      </c>
      <c r="AU200" s="278" t="str">
        <f t="shared" si="345"/>
        <v xml:space="preserve"> </v>
      </c>
      <c r="AV200" s="277" t="str">
        <f t="shared" si="346"/>
        <v xml:space="preserve"> </v>
      </c>
      <c r="AW200" s="277" t="str">
        <f t="shared" si="347"/>
        <v xml:space="preserve"> </v>
      </c>
      <c r="AX200" s="277" t="str">
        <f>IF(SUM(I200:T200)&lt;90," ",CO200*AH200*stab.data!$U$20/13/2)</f>
        <v xml:space="preserve"> </v>
      </c>
      <c r="AY200" s="277" t="str">
        <f>IF(SUM(I200:T200)&lt;90," ",CQ200*AH200*stab.data!$U$11/13)</f>
        <v xml:space="preserve"> </v>
      </c>
      <c r="AZ200" s="277" t="str">
        <f t="shared" si="348"/>
        <v xml:space="preserve"> </v>
      </c>
      <c r="BA200" s="279" t="str">
        <f t="shared" si="349"/>
        <v xml:space="preserve"> </v>
      </c>
      <c r="BB200" s="280" t="str">
        <f>IF(SUM(I200:T200)&lt;90," ",EXP('eq. coef.'!$C$104+'eq. coef.'!$C$105*'Amp-TB2 calc'!AJ200+'eq. coef.'!$C$106*'Amp-TB2 calc'!AK200+'eq. coef.'!$C$107*'Amp-TB2 calc'!AL200+'eq. coef.'!$C$108*'Amp-TB2 calc'!AN200+'eq. coef.'!$C$109*'Amp-TB2 calc'!AP200+'eq. coef.'!$C$110*'Amp-TB2 calc'!AQ200+'eq. coef.'!$C$111*'Amp-TB2 calc'!AR200+'eq. coef.'!$C$112*'Amp-TB2 calc'!AS200))</f>
        <v xml:space="preserve"> </v>
      </c>
      <c r="BC200" s="281" t="str">
        <f>IF(SUM(I200:T200)&lt;90," ",EXP('eq. coef.'!$C$176+'eq. coef.'!$C$177*'Amp-TB2 calc'!AJ200+'eq. coef.'!$C$178*'Amp-TB2 calc'!AK200+'eq. coef.'!$C$179*'Amp-TB2 calc'!AL200+'eq. coef.'!$C$180*'Amp-TB2 calc'!AN200+'eq. coef.'!$C$181*'Amp-TB2 calc'!AP200+'eq. coef.'!$C$182*'Amp-TB2 calc'!AQ200+'eq. coef.'!$C$183*'Amp-TB2 calc'!AR200+'eq. coef.'!$C$184*'Amp-TB2 calc'!AS200))</f>
        <v xml:space="preserve"> </v>
      </c>
      <c r="BD200" s="281" t="str">
        <f>IF(SUM(I200:T200)&lt;90," ",('eq. coef.'!$C$234+'eq. coef.'!$C$235*'Amp-TB2 calc'!AJ200+'eq. coef.'!$C$236*'Amp-TB2 calc'!AK200+'eq. coef.'!$C$237*'Amp-TB2 calc'!AL200+'eq. coef.'!$C$238*'Amp-TB2 calc'!AN200+'eq. coef.'!$C$239*'Amp-TB2 calc'!AP200+'eq. coef.'!$C$240*'Amp-TB2 calc'!AQ200+'eq. coef.'!$C$241*'Amp-TB2 calc'!AR200+'eq. coef.'!$C$242*'Amp-TB2 calc'!AS200))</f>
        <v xml:space="preserve"> </v>
      </c>
      <c r="BE200" s="281" t="str">
        <f>IF(SUM(I200:T200)&lt;90," ",('eq. coef.'!$C$270+'eq. coef.'!$C$271*'Amp-TB2 calc'!AJ200+'eq. coef.'!$C$272*'Amp-TB2 calc'!AK200+'eq. coef.'!$C$273*'Amp-TB2 calc'!AL200+'eq. coef.'!$C$274*'Amp-TB2 calc'!AN200+'eq. coef.'!$C$275*'Amp-TB2 calc'!AP200+'eq. coef.'!$C$276*'Amp-TB2 calc'!AQ200+'eq. coef.'!$C$277*'Amp-TB2 calc'!AR200+'eq. coef.'!$C$278*'Amp-TB2 calc'!AS200))</f>
        <v xml:space="preserve"> </v>
      </c>
      <c r="BF200" s="281" t="str">
        <f>IF(SUM(I200:T200)&lt;90," ",EXP('eq. coef.'!$C$328+'eq. coef.'!$C$329*'Amp-TB2 calc'!AJ200+'eq. coef.'!$C$330*'Amp-TB2 calc'!AK200+'eq. coef.'!$C$331*'Amp-TB2 calc'!AL200+'eq. coef.'!$C$332*'Amp-TB2 calc'!AN200+'eq. coef.'!$C$333*'Amp-TB2 calc'!AP200+'eq. coef.'!$C$334*'Amp-TB2 calc'!AQ200+'eq. coef.'!$C$335*'Amp-TB2 calc'!AR200+'eq. coef.'!$C$336*'Amp-TB2 calc'!AS200))</f>
        <v xml:space="preserve"> </v>
      </c>
      <c r="BG200" s="282" t="str">
        <f t="shared" si="301"/>
        <v xml:space="preserve"> </v>
      </c>
      <c r="BH200" s="385" t="str">
        <f t="shared" si="328"/>
        <v xml:space="preserve"> </v>
      </c>
      <c r="BI200" s="385" t="str">
        <f t="shared" si="329"/>
        <v xml:space="preserve"> </v>
      </c>
      <c r="BJ200" s="281" t="str">
        <f t="shared" si="302"/>
        <v xml:space="preserve"> </v>
      </c>
      <c r="BK200" s="283" t="str">
        <f t="shared" si="350"/>
        <v xml:space="preserve"> </v>
      </c>
      <c r="BL200" s="281" t="str">
        <f t="shared" si="351"/>
        <v xml:space="preserve"> </v>
      </c>
      <c r="BM200" s="284" t="str">
        <f t="shared" si="303"/>
        <v xml:space="preserve"> </v>
      </c>
      <c r="BN200" s="285" t="str">
        <f>IF(SUM(I200:T200)&lt;90," ",'eq. coef.'!$C$360+'eq. coef.'!$C$361*'Amp-TB2 calc'!AJ200+'eq. coef.'!$C$362*'Amp-TB2 calc'!AK200+'eq. coef.'!$C$363*'Amp-TB2 calc'!AL200+'eq. coef.'!$C$364*'Amp-TB2 calc'!AN200+'eq. coef.'!$C$365*'Amp-TB2 calc'!AP200+'eq. coef.'!$C$366*'Amp-TB2 calc'!AQ200+'eq. coef.'!$C$367*'Amp-TB2 calc'!AR200+'eq. coef.'!$C$368*'Amp-TB2 calc'!AS200+'eq. coef.'!$C$369*LN(BQ200))</f>
        <v xml:space="preserve"> </v>
      </c>
      <c r="BO200" s="286" t="str">
        <f t="shared" si="352"/>
        <v xml:space="preserve"> </v>
      </c>
      <c r="BP200" s="333" t="str">
        <f t="shared" si="304"/>
        <v xml:space="preserve"> </v>
      </c>
      <c r="BQ200" s="287" t="str">
        <f t="shared" si="353"/>
        <v xml:space="preserve"> </v>
      </c>
      <c r="BR200" s="281" t="str">
        <f t="shared" si="305"/>
        <v xml:space="preserve"> </v>
      </c>
      <c r="BS200" s="283"/>
      <c r="BT200" s="283">
        <f t="shared" si="354"/>
        <v>0</v>
      </c>
      <c r="BU200" s="283">
        <f t="shared" si="355"/>
        <v>0</v>
      </c>
      <c r="BV200" s="281" t="str">
        <f t="shared" si="306"/>
        <v xml:space="preserve"> </v>
      </c>
      <c r="BW200" s="288"/>
      <c r="BX200" s="289" t="str">
        <f>IF(SUM(I200:T200)&lt;90," ",'eq. coef.'!$B$1128*'Amp-TB2 calc'!CH200+'eq. coef.'!$B$1129*'Amp-TB2 calc'!CL200+'eq. coef.'!$B$1130*'Amp-TB2 calc'!CM200+'eq. coef.'!$B$1131*'Amp-TB2 calc'!CO200+'eq. coef.'!$B$1132*'Amp-TB2 calc'!CP200+'eq. coef.'!$B$1133*'Amp-TB2 calc'!CQ200+'eq. coef.'!$B$1134*'Amp-TB2 calc'!CR200+'eq. coef.'!$B$1135*'Amp-TB2 calc'!CU200+'eq. coef.'!$B$1135*'Amp-TB2 calc'!CY200+'eq. coef.'!$B$1137*'Amp-TB2 calc'!CZ200)</f>
        <v xml:space="preserve"> </v>
      </c>
      <c r="BY200" s="290" t="str">
        <f t="shared" si="356"/>
        <v xml:space="preserve"> </v>
      </c>
      <c r="BZ200" s="291"/>
      <c r="CA200" s="290" t="str">
        <f t="shared" si="307"/>
        <v xml:space="preserve"> </v>
      </c>
      <c r="CB200" s="289" t="str">
        <f>IF(SUM(I200:T200)&lt;90," ",EXP('eq. coef.'!$C$396+'eq. coef.'!$C$397*'Amp-TB2 calc'!AJ200+'eq. coef.'!$C$398*'Amp-TB2 calc'!AK200+'eq. coef.'!$C$399*'Amp-TB2 calc'!AL200+'eq. coef.'!$C$400*'Amp-TB2 calc'!AN200+'eq. coef.'!$C$401*'Amp-TB2 calc'!AP200+'eq. coef.'!$C$402*'Amp-TB2 calc'!AQ200+'eq. coef.'!$C$403*'Amp-TB2 calc'!AR200+'eq. coef.'!$C$404*'Amp-TB2 calc'!AS200+'eq. coef.'!$C$405*LN('Amp-TB2 calc'!BQ200)))</f>
        <v xml:space="preserve"> </v>
      </c>
      <c r="CC200" s="283" t="str">
        <f t="shared" si="308"/>
        <v xml:space="preserve"> </v>
      </c>
      <c r="CD200" s="283"/>
      <c r="CE200" s="282" t="str">
        <f t="shared" si="309"/>
        <v xml:space="preserve"> </v>
      </c>
      <c r="CF200" s="282" t="str">
        <f t="shared" si="310"/>
        <v xml:space="preserve"> </v>
      </c>
      <c r="CG200" s="278" t="str">
        <f t="shared" si="357"/>
        <v xml:space="preserve"> </v>
      </c>
      <c r="CH200" s="278" t="str">
        <f t="shared" si="358"/>
        <v xml:space="preserve"> </v>
      </c>
      <c r="CI200" s="278" t="str">
        <f t="shared" si="311"/>
        <v xml:space="preserve"> </v>
      </c>
      <c r="CJ200" s="278" t="str">
        <f t="shared" si="312"/>
        <v xml:space="preserve"> </v>
      </c>
      <c r="CK200" s="278"/>
      <c r="CL200" s="278" t="str">
        <f t="shared" si="313"/>
        <v xml:space="preserve"> </v>
      </c>
      <c r="CM200" s="278" t="str">
        <f t="shared" si="314"/>
        <v xml:space="preserve"> </v>
      </c>
      <c r="CN200" s="278" t="str">
        <f t="shared" si="359"/>
        <v xml:space="preserve"> </v>
      </c>
      <c r="CO200" s="278" t="str">
        <f t="shared" si="315"/>
        <v xml:space="preserve"> </v>
      </c>
      <c r="CP200" s="278" t="str">
        <f t="shared" si="360"/>
        <v xml:space="preserve"> </v>
      </c>
      <c r="CQ200" s="278" t="str">
        <f t="shared" si="316"/>
        <v xml:space="preserve"> </v>
      </c>
      <c r="CR200" s="278" t="str">
        <f t="shared" si="361"/>
        <v xml:space="preserve"> </v>
      </c>
      <c r="CS200" s="278" t="str">
        <f t="shared" si="317"/>
        <v xml:space="preserve"> </v>
      </c>
      <c r="CT200" s="278"/>
      <c r="CU200" s="278" t="str">
        <f t="shared" si="362"/>
        <v xml:space="preserve"> </v>
      </c>
      <c r="CV200" s="278" t="str">
        <f t="shared" si="318"/>
        <v xml:space="preserve"> </v>
      </c>
      <c r="CW200" s="278" t="str">
        <f t="shared" si="319"/>
        <v xml:space="preserve"> </v>
      </c>
      <c r="CX200" s="278"/>
      <c r="CY200" s="278" t="str">
        <f t="shared" si="320"/>
        <v xml:space="preserve"> </v>
      </c>
      <c r="CZ200" s="278" t="str">
        <f t="shared" si="363"/>
        <v xml:space="preserve"> </v>
      </c>
      <c r="DA200" s="278" t="str">
        <f t="shared" si="321"/>
        <v xml:space="preserve"> </v>
      </c>
      <c r="DB200" s="278"/>
      <c r="DC200" s="278" t="str">
        <f t="shared" si="322"/>
        <v xml:space="preserve"> </v>
      </c>
      <c r="DD200" s="278" t="str">
        <f t="shared" si="364"/>
        <v xml:space="preserve"> </v>
      </c>
      <c r="DE200" s="278" t="str">
        <f t="shared" si="365"/>
        <v xml:space="preserve"> </v>
      </c>
      <c r="DF200" s="278" t="str">
        <f t="shared" si="323"/>
        <v xml:space="preserve"> </v>
      </c>
      <c r="DG200" s="283" t="str">
        <f t="shared" si="330"/>
        <v xml:space="preserve"> </v>
      </c>
      <c r="DH200" s="283"/>
      <c r="DI200" s="277" t="str">
        <f t="shared" si="324"/>
        <v xml:space="preserve"> </v>
      </c>
      <c r="DJ200" s="277" t="str">
        <f t="shared" si="325"/>
        <v xml:space="preserve"> </v>
      </c>
      <c r="DK200" s="277" t="str">
        <f t="shared" si="326"/>
        <v xml:space="preserve"> </v>
      </c>
      <c r="DL200" s="278" t="str">
        <f t="shared" si="327"/>
        <v xml:space="preserve"> </v>
      </c>
    </row>
    <row r="201" spans="21:116" x14ac:dyDescent="0.25">
      <c r="U201" s="276" t="str">
        <f t="shared" si="331"/>
        <v xml:space="preserve"> </v>
      </c>
      <c r="V201" s="277" t="str">
        <f>IF(SUM(I201:T201)&lt;90," ",I201/stab.data!$U$7)</f>
        <v xml:space="preserve"> </v>
      </c>
      <c r="W201" s="277" t="str">
        <f>IF(SUM(I201:T201)&lt;90," ",J201/stab.data!$U$8)</f>
        <v xml:space="preserve"> </v>
      </c>
      <c r="X201" s="277" t="str">
        <f>IF(SUM(I201:T201)&lt;90," ",K201*2/stab.data!$U$9)</f>
        <v xml:space="preserve"> </v>
      </c>
      <c r="Y201" s="277" t="str">
        <f>IF(SUM(I201:T201)&lt;90," ",L201*2/stab.data!$U$10)</f>
        <v xml:space="preserve"> </v>
      </c>
      <c r="Z201" s="277" t="str">
        <f>IF(SUM(I201:T201)&lt;90," ",M201/stab.data!$U$11)</f>
        <v xml:space="preserve"> </v>
      </c>
      <c r="AA201" s="277" t="str">
        <f>IF(SUM(I201:T201)&lt;90," ",N201/stab.data!$U$12)</f>
        <v xml:space="preserve"> </v>
      </c>
      <c r="AB201" s="277" t="str">
        <f>IF(SUM(I201:T201)&lt;90," ",O201/stab.data!$U$13)</f>
        <v xml:space="preserve"> </v>
      </c>
      <c r="AC201" s="277" t="str">
        <f>IF(SUM(I201:T201)&lt;90," ",P201/stab.data!$U$14)</f>
        <v xml:space="preserve"> </v>
      </c>
      <c r="AD201" s="277" t="str">
        <f>IF(SUM(I201:T201)&lt;90," ",Q201*2/stab.data!$U$15)</f>
        <v xml:space="preserve"> </v>
      </c>
      <c r="AE201" s="277" t="str">
        <f>IF(SUM(I201:T201)&lt;90," ",R201*2/stab.data!$U$16)</f>
        <v xml:space="preserve"> </v>
      </c>
      <c r="AF201" s="277" t="str">
        <f>IF(SUM(I201:T201)&lt;90," ",S201/stab.data!$U$17)</f>
        <v xml:space="preserve"> </v>
      </c>
      <c r="AG201" s="277" t="str">
        <f>IF(SUM(I201:T201)&lt;90," ",T201/stab.data!$U$18)</f>
        <v xml:space="preserve"> </v>
      </c>
      <c r="AH201" s="277" t="str">
        <f t="shared" si="332"/>
        <v xml:space="preserve"> </v>
      </c>
      <c r="AI201" s="277" t="str">
        <f t="shared" si="333"/>
        <v xml:space="preserve"> </v>
      </c>
      <c r="AJ201" s="278" t="str">
        <f t="shared" si="334"/>
        <v xml:space="preserve"> </v>
      </c>
      <c r="AK201" s="278" t="str">
        <f t="shared" si="335"/>
        <v xml:space="preserve"> </v>
      </c>
      <c r="AL201" s="278" t="str">
        <f t="shared" si="336"/>
        <v xml:space="preserve"> </v>
      </c>
      <c r="AM201" s="278" t="str">
        <f t="shared" si="337"/>
        <v xml:space="preserve"> </v>
      </c>
      <c r="AN201" s="278" t="str">
        <f t="shared" si="338"/>
        <v xml:space="preserve"> </v>
      </c>
      <c r="AO201" s="278" t="str">
        <f t="shared" si="339"/>
        <v xml:space="preserve"> </v>
      </c>
      <c r="AP201" s="278" t="str">
        <f t="shared" si="340"/>
        <v xml:space="preserve"> </v>
      </c>
      <c r="AQ201" s="278" t="str">
        <f t="shared" si="341"/>
        <v xml:space="preserve"> </v>
      </c>
      <c r="AR201" s="278" t="str">
        <f t="shared" si="342"/>
        <v xml:space="preserve"> </v>
      </c>
      <c r="AS201" s="278" t="str">
        <f t="shared" si="343"/>
        <v xml:space="preserve"> </v>
      </c>
      <c r="AT201" s="278" t="str">
        <f t="shared" si="344"/>
        <v xml:space="preserve"> </v>
      </c>
      <c r="AU201" s="278" t="str">
        <f t="shared" si="345"/>
        <v xml:space="preserve"> </v>
      </c>
      <c r="AV201" s="277" t="str">
        <f t="shared" si="346"/>
        <v xml:space="preserve"> </v>
      </c>
      <c r="AW201" s="277" t="str">
        <f t="shared" si="347"/>
        <v xml:space="preserve"> </v>
      </c>
      <c r="AX201" s="277" t="str">
        <f>IF(SUM(I201:T201)&lt;90," ",CO201*AH201*stab.data!$U$20/13/2)</f>
        <v xml:space="preserve"> </v>
      </c>
      <c r="AY201" s="277" t="str">
        <f>IF(SUM(I201:T201)&lt;90," ",CQ201*AH201*stab.data!$U$11/13)</f>
        <v xml:space="preserve"> </v>
      </c>
      <c r="AZ201" s="277" t="str">
        <f t="shared" si="348"/>
        <v xml:space="preserve"> </v>
      </c>
      <c r="BA201" s="279" t="str">
        <f t="shared" si="349"/>
        <v xml:space="preserve"> </v>
      </c>
      <c r="BB201" s="280" t="str">
        <f>IF(SUM(I201:T201)&lt;90," ",EXP('eq. coef.'!$C$104+'eq. coef.'!$C$105*'Amp-TB2 calc'!AJ201+'eq. coef.'!$C$106*'Amp-TB2 calc'!AK201+'eq. coef.'!$C$107*'Amp-TB2 calc'!AL201+'eq. coef.'!$C$108*'Amp-TB2 calc'!AN201+'eq. coef.'!$C$109*'Amp-TB2 calc'!AP201+'eq. coef.'!$C$110*'Amp-TB2 calc'!AQ201+'eq. coef.'!$C$111*'Amp-TB2 calc'!AR201+'eq. coef.'!$C$112*'Amp-TB2 calc'!AS201))</f>
        <v xml:space="preserve"> </v>
      </c>
      <c r="BC201" s="281" t="str">
        <f>IF(SUM(I201:T201)&lt;90," ",EXP('eq. coef.'!$C$176+'eq. coef.'!$C$177*'Amp-TB2 calc'!AJ201+'eq. coef.'!$C$178*'Amp-TB2 calc'!AK201+'eq. coef.'!$C$179*'Amp-TB2 calc'!AL201+'eq. coef.'!$C$180*'Amp-TB2 calc'!AN201+'eq. coef.'!$C$181*'Amp-TB2 calc'!AP201+'eq. coef.'!$C$182*'Amp-TB2 calc'!AQ201+'eq. coef.'!$C$183*'Amp-TB2 calc'!AR201+'eq. coef.'!$C$184*'Amp-TB2 calc'!AS201))</f>
        <v xml:space="preserve"> </v>
      </c>
      <c r="BD201" s="281" t="str">
        <f>IF(SUM(I201:T201)&lt;90," ",('eq. coef.'!$C$234+'eq. coef.'!$C$235*'Amp-TB2 calc'!AJ201+'eq. coef.'!$C$236*'Amp-TB2 calc'!AK201+'eq. coef.'!$C$237*'Amp-TB2 calc'!AL201+'eq. coef.'!$C$238*'Amp-TB2 calc'!AN201+'eq. coef.'!$C$239*'Amp-TB2 calc'!AP201+'eq. coef.'!$C$240*'Amp-TB2 calc'!AQ201+'eq. coef.'!$C$241*'Amp-TB2 calc'!AR201+'eq. coef.'!$C$242*'Amp-TB2 calc'!AS201))</f>
        <v xml:space="preserve"> </v>
      </c>
      <c r="BE201" s="281" t="str">
        <f>IF(SUM(I201:T201)&lt;90," ",('eq. coef.'!$C$270+'eq. coef.'!$C$271*'Amp-TB2 calc'!AJ201+'eq. coef.'!$C$272*'Amp-TB2 calc'!AK201+'eq. coef.'!$C$273*'Amp-TB2 calc'!AL201+'eq. coef.'!$C$274*'Amp-TB2 calc'!AN201+'eq. coef.'!$C$275*'Amp-TB2 calc'!AP201+'eq. coef.'!$C$276*'Amp-TB2 calc'!AQ201+'eq. coef.'!$C$277*'Amp-TB2 calc'!AR201+'eq. coef.'!$C$278*'Amp-TB2 calc'!AS201))</f>
        <v xml:space="preserve"> </v>
      </c>
      <c r="BF201" s="281" t="str">
        <f>IF(SUM(I201:T201)&lt;90," ",EXP('eq. coef.'!$C$328+'eq. coef.'!$C$329*'Amp-TB2 calc'!AJ201+'eq. coef.'!$C$330*'Amp-TB2 calc'!AK201+'eq. coef.'!$C$331*'Amp-TB2 calc'!AL201+'eq. coef.'!$C$332*'Amp-TB2 calc'!AN201+'eq. coef.'!$C$333*'Amp-TB2 calc'!AP201+'eq. coef.'!$C$334*'Amp-TB2 calc'!AQ201+'eq. coef.'!$C$335*'Amp-TB2 calc'!AR201+'eq. coef.'!$C$336*'Amp-TB2 calc'!AS201))</f>
        <v xml:space="preserve"> </v>
      </c>
      <c r="BG201" s="282" t="str">
        <f t="shared" si="301"/>
        <v xml:space="preserve"> </v>
      </c>
      <c r="BH201" s="385" t="str">
        <f t="shared" si="328"/>
        <v xml:space="preserve"> </v>
      </c>
      <c r="BI201" s="385" t="str">
        <f t="shared" si="329"/>
        <v xml:space="preserve"> </v>
      </c>
      <c r="BJ201" s="281" t="str">
        <f t="shared" si="302"/>
        <v xml:space="preserve"> </v>
      </c>
      <c r="BK201" s="283" t="str">
        <f t="shared" si="350"/>
        <v xml:space="preserve"> </v>
      </c>
      <c r="BL201" s="281" t="str">
        <f t="shared" si="351"/>
        <v xml:space="preserve"> </v>
      </c>
      <c r="BM201" s="284" t="str">
        <f t="shared" si="303"/>
        <v xml:space="preserve"> </v>
      </c>
      <c r="BN201" s="285" t="str">
        <f>IF(SUM(I201:T201)&lt;90," ",'eq. coef.'!$C$360+'eq. coef.'!$C$361*'Amp-TB2 calc'!AJ201+'eq. coef.'!$C$362*'Amp-TB2 calc'!AK201+'eq. coef.'!$C$363*'Amp-TB2 calc'!AL201+'eq. coef.'!$C$364*'Amp-TB2 calc'!AN201+'eq. coef.'!$C$365*'Amp-TB2 calc'!AP201+'eq. coef.'!$C$366*'Amp-TB2 calc'!AQ201+'eq. coef.'!$C$367*'Amp-TB2 calc'!AR201+'eq. coef.'!$C$368*'Amp-TB2 calc'!AS201+'eq. coef.'!$C$369*LN(BQ201))</f>
        <v xml:space="preserve"> </v>
      </c>
      <c r="BO201" s="286" t="str">
        <f t="shared" si="352"/>
        <v xml:space="preserve"> </v>
      </c>
      <c r="BP201" s="333" t="str">
        <f t="shared" si="304"/>
        <v xml:space="preserve"> </v>
      </c>
      <c r="BQ201" s="287" t="str">
        <f t="shared" si="353"/>
        <v xml:space="preserve"> </v>
      </c>
      <c r="BR201" s="281" t="str">
        <f t="shared" si="305"/>
        <v xml:space="preserve"> </v>
      </c>
      <c r="BS201" s="283"/>
      <c r="BT201" s="283">
        <f t="shared" si="354"/>
        <v>0</v>
      </c>
      <c r="BU201" s="283">
        <f t="shared" si="355"/>
        <v>0</v>
      </c>
      <c r="BV201" s="281" t="str">
        <f t="shared" si="306"/>
        <v xml:space="preserve"> </v>
      </c>
      <c r="BW201" s="288"/>
      <c r="BX201" s="289" t="str">
        <f>IF(SUM(I201:T201)&lt;90," ",'eq. coef.'!$B$1128*'Amp-TB2 calc'!CH201+'eq. coef.'!$B$1129*'Amp-TB2 calc'!CL201+'eq. coef.'!$B$1130*'Amp-TB2 calc'!CM201+'eq. coef.'!$B$1131*'Amp-TB2 calc'!CO201+'eq. coef.'!$B$1132*'Amp-TB2 calc'!CP201+'eq. coef.'!$B$1133*'Amp-TB2 calc'!CQ201+'eq. coef.'!$B$1134*'Amp-TB2 calc'!CR201+'eq. coef.'!$B$1135*'Amp-TB2 calc'!CU201+'eq. coef.'!$B$1135*'Amp-TB2 calc'!CY201+'eq. coef.'!$B$1137*'Amp-TB2 calc'!CZ201)</f>
        <v xml:space="preserve"> </v>
      </c>
      <c r="BY201" s="290" t="str">
        <f t="shared" si="356"/>
        <v xml:space="preserve"> </v>
      </c>
      <c r="BZ201" s="291"/>
      <c r="CA201" s="290" t="str">
        <f t="shared" si="307"/>
        <v xml:space="preserve"> </v>
      </c>
      <c r="CB201" s="289" t="str">
        <f>IF(SUM(I201:T201)&lt;90," ",EXP('eq. coef.'!$C$396+'eq. coef.'!$C$397*'Amp-TB2 calc'!AJ201+'eq. coef.'!$C$398*'Amp-TB2 calc'!AK201+'eq. coef.'!$C$399*'Amp-TB2 calc'!AL201+'eq. coef.'!$C$400*'Amp-TB2 calc'!AN201+'eq. coef.'!$C$401*'Amp-TB2 calc'!AP201+'eq. coef.'!$C$402*'Amp-TB2 calc'!AQ201+'eq. coef.'!$C$403*'Amp-TB2 calc'!AR201+'eq. coef.'!$C$404*'Amp-TB2 calc'!AS201+'eq. coef.'!$C$405*LN('Amp-TB2 calc'!BQ201)))</f>
        <v xml:space="preserve"> </v>
      </c>
      <c r="CC201" s="283" t="str">
        <f t="shared" si="308"/>
        <v xml:space="preserve"> </v>
      </c>
      <c r="CD201" s="283"/>
      <c r="CE201" s="282" t="str">
        <f t="shared" si="309"/>
        <v xml:space="preserve"> </v>
      </c>
      <c r="CF201" s="282" t="str">
        <f t="shared" si="310"/>
        <v xml:space="preserve"> </v>
      </c>
      <c r="CG201" s="278" t="str">
        <f t="shared" si="357"/>
        <v xml:space="preserve"> </v>
      </c>
      <c r="CH201" s="278" t="str">
        <f t="shared" si="358"/>
        <v xml:space="preserve"> </v>
      </c>
      <c r="CI201" s="278" t="str">
        <f t="shared" si="311"/>
        <v xml:space="preserve"> </v>
      </c>
      <c r="CJ201" s="278" t="str">
        <f t="shared" si="312"/>
        <v xml:space="preserve"> </v>
      </c>
      <c r="CK201" s="278"/>
      <c r="CL201" s="278" t="str">
        <f t="shared" si="313"/>
        <v xml:space="preserve"> </v>
      </c>
      <c r="CM201" s="278" t="str">
        <f t="shared" si="314"/>
        <v xml:space="preserve"> </v>
      </c>
      <c r="CN201" s="278" t="str">
        <f t="shared" si="359"/>
        <v xml:space="preserve"> </v>
      </c>
      <c r="CO201" s="278" t="str">
        <f t="shared" si="315"/>
        <v xml:space="preserve"> </v>
      </c>
      <c r="CP201" s="278" t="str">
        <f t="shared" si="360"/>
        <v xml:space="preserve"> </v>
      </c>
      <c r="CQ201" s="278" t="str">
        <f t="shared" si="316"/>
        <v xml:space="preserve"> </v>
      </c>
      <c r="CR201" s="278" t="str">
        <f t="shared" si="361"/>
        <v xml:space="preserve"> </v>
      </c>
      <c r="CS201" s="278" t="str">
        <f t="shared" si="317"/>
        <v xml:space="preserve"> </v>
      </c>
      <c r="CT201" s="278"/>
      <c r="CU201" s="278" t="str">
        <f t="shared" si="362"/>
        <v xml:space="preserve"> </v>
      </c>
      <c r="CV201" s="278" t="str">
        <f t="shared" si="318"/>
        <v xml:space="preserve"> </v>
      </c>
      <c r="CW201" s="278" t="str">
        <f t="shared" si="319"/>
        <v xml:space="preserve"> </v>
      </c>
      <c r="CX201" s="278"/>
      <c r="CY201" s="278" t="str">
        <f t="shared" si="320"/>
        <v xml:space="preserve"> </v>
      </c>
      <c r="CZ201" s="278" t="str">
        <f t="shared" si="363"/>
        <v xml:space="preserve"> </v>
      </c>
      <c r="DA201" s="278" t="str">
        <f t="shared" si="321"/>
        <v xml:space="preserve"> </v>
      </c>
      <c r="DB201" s="278"/>
      <c r="DC201" s="278" t="str">
        <f t="shared" si="322"/>
        <v xml:space="preserve"> </v>
      </c>
      <c r="DD201" s="278" t="str">
        <f t="shared" si="364"/>
        <v xml:space="preserve"> </v>
      </c>
      <c r="DE201" s="278" t="str">
        <f t="shared" si="365"/>
        <v xml:space="preserve"> </v>
      </c>
      <c r="DF201" s="278" t="str">
        <f t="shared" si="323"/>
        <v xml:space="preserve"> </v>
      </c>
      <c r="DG201" s="283" t="str">
        <f t="shared" si="330"/>
        <v xml:space="preserve"> </v>
      </c>
      <c r="DH201" s="283"/>
      <c r="DI201" s="277" t="str">
        <f t="shared" si="324"/>
        <v xml:space="preserve"> </v>
      </c>
      <c r="DJ201" s="277" t="str">
        <f t="shared" si="325"/>
        <v xml:space="preserve"> </v>
      </c>
      <c r="DK201" s="277" t="str">
        <f t="shared" si="326"/>
        <v xml:space="preserve"> </v>
      </c>
      <c r="DL201" s="278" t="str">
        <f t="shared" si="327"/>
        <v xml:space="preserve"> </v>
      </c>
    </row>
    <row r="202" spans="21:116" x14ac:dyDescent="0.25">
      <c r="U202" s="276" t="str">
        <f t="shared" si="331"/>
        <v xml:space="preserve"> </v>
      </c>
      <c r="V202" s="277" t="str">
        <f>IF(SUM(I202:T202)&lt;90," ",I202/stab.data!$U$7)</f>
        <v xml:space="preserve"> </v>
      </c>
      <c r="W202" s="277" t="str">
        <f>IF(SUM(I202:T202)&lt;90," ",J202/stab.data!$U$8)</f>
        <v xml:space="preserve"> </v>
      </c>
      <c r="X202" s="277" t="str">
        <f>IF(SUM(I202:T202)&lt;90," ",K202*2/stab.data!$U$9)</f>
        <v xml:space="preserve"> </v>
      </c>
      <c r="Y202" s="277" t="str">
        <f>IF(SUM(I202:T202)&lt;90," ",L202*2/stab.data!$U$10)</f>
        <v xml:space="preserve"> </v>
      </c>
      <c r="Z202" s="277" t="str">
        <f>IF(SUM(I202:T202)&lt;90," ",M202/stab.data!$U$11)</f>
        <v xml:space="preserve"> </v>
      </c>
      <c r="AA202" s="277" t="str">
        <f>IF(SUM(I202:T202)&lt;90," ",N202/stab.data!$U$12)</f>
        <v xml:space="preserve"> </v>
      </c>
      <c r="AB202" s="277" t="str">
        <f>IF(SUM(I202:T202)&lt;90," ",O202/stab.data!$U$13)</f>
        <v xml:space="preserve"> </v>
      </c>
      <c r="AC202" s="277" t="str">
        <f>IF(SUM(I202:T202)&lt;90," ",P202/stab.data!$U$14)</f>
        <v xml:space="preserve"> </v>
      </c>
      <c r="AD202" s="277" t="str">
        <f>IF(SUM(I202:T202)&lt;90," ",Q202*2/stab.data!$U$15)</f>
        <v xml:space="preserve"> </v>
      </c>
      <c r="AE202" s="277" t="str">
        <f>IF(SUM(I202:T202)&lt;90," ",R202*2/stab.data!$U$16)</f>
        <v xml:space="preserve"> </v>
      </c>
      <c r="AF202" s="277" t="str">
        <f>IF(SUM(I202:T202)&lt;90," ",S202/stab.data!$U$17)</f>
        <v xml:space="preserve"> </v>
      </c>
      <c r="AG202" s="277" t="str">
        <f>IF(SUM(I202:T202)&lt;90," ",T202/stab.data!$U$18)</f>
        <v xml:space="preserve"> </v>
      </c>
      <c r="AH202" s="277" t="str">
        <f t="shared" si="332"/>
        <v xml:space="preserve"> </v>
      </c>
      <c r="AI202" s="277" t="str">
        <f t="shared" si="333"/>
        <v xml:space="preserve"> </v>
      </c>
      <c r="AJ202" s="278" t="str">
        <f t="shared" si="334"/>
        <v xml:space="preserve"> </v>
      </c>
      <c r="AK202" s="278" t="str">
        <f t="shared" si="335"/>
        <v xml:space="preserve"> </v>
      </c>
      <c r="AL202" s="278" t="str">
        <f t="shared" si="336"/>
        <v xml:space="preserve"> </v>
      </c>
      <c r="AM202" s="278" t="str">
        <f t="shared" si="337"/>
        <v xml:space="preserve"> </v>
      </c>
      <c r="AN202" s="278" t="str">
        <f t="shared" si="338"/>
        <v xml:space="preserve"> </v>
      </c>
      <c r="AO202" s="278" t="str">
        <f t="shared" si="339"/>
        <v xml:space="preserve"> </v>
      </c>
      <c r="AP202" s="278" t="str">
        <f t="shared" si="340"/>
        <v xml:space="preserve"> </v>
      </c>
      <c r="AQ202" s="278" t="str">
        <f t="shared" si="341"/>
        <v xml:space="preserve"> </v>
      </c>
      <c r="AR202" s="278" t="str">
        <f t="shared" si="342"/>
        <v xml:space="preserve"> </v>
      </c>
      <c r="AS202" s="278" t="str">
        <f t="shared" si="343"/>
        <v xml:space="preserve"> </v>
      </c>
      <c r="AT202" s="278" t="str">
        <f t="shared" si="344"/>
        <v xml:space="preserve"> </v>
      </c>
      <c r="AU202" s="278" t="str">
        <f t="shared" si="345"/>
        <v xml:space="preserve"> </v>
      </c>
      <c r="AV202" s="277" t="str">
        <f t="shared" si="346"/>
        <v xml:space="preserve"> </v>
      </c>
      <c r="AW202" s="277" t="str">
        <f t="shared" si="347"/>
        <v xml:space="preserve"> </v>
      </c>
      <c r="AX202" s="277" t="str">
        <f>IF(SUM(I202:T202)&lt;90," ",CO202*AH202*stab.data!$U$20/13/2)</f>
        <v xml:space="preserve"> </v>
      </c>
      <c r="AY202" s="277" t="str">
        <f>IF(SUM(I202:T202)&lt;90," ",CQ202*AH202*stab.data!$U$11/13)</f>
        <v xml:space="preserve"> </v>
      </c>
      <c r="AZ202" s="277" t="str">
        <f t="shared" si="348"/>
        <v xml:space="preserve"> </v>
      </c>
      <c r="BA202" s="279" t="str">
        <f t="shared" si="349"/>
        <v xml:space="preserve"> </v>
      </c>
      <c r="BB202" s="280" t="str">
        <f>IF(SUM(I202:T202)&lt;90," ",EXP('eq. coef.'!$C$104+'eq. coef.'!$C$105*'Amp-TB2 calc'!AJ202+'eq. coef.'!$C$106*'Amp-TB2 calc'!AK202+'eq. coef.'!$C$107*'Amp-TB2 calc'!AL202+'eq. coef.'!$C$108*'Amp-TB2 calc'!AN202+'eq. coef.'!$C$109*'Amp-TB2 calc'!AP202+'eq. coef.'!$C$110*'Amp-TB2 calc'!AQ202+'eq. coef.'!$C$111*'Amp-TB2 calc'!AR202+'eq. coef.'!$C$112*'Amp-TB2 calc'!AS202))</f>
        <v xml:space="preserve"> </v>
      </c>
      <c r="BC202" s="281" t="str">
        <f>IF(SUM(I202:T202)&lt;90," ",EXP('eq. coef.'!$C$176+'eq. coef.'!$C$177*'Amp-TB2 calc'!AJ202+'eq. coef.'!$C$178*'Amp-TB2 calc'!AK202+'eq. coef.'!$C$179*'Amp-TB2 calc'!AL202+'eq. coef.'!$C$180*'Amp-TB2 calc'!AN202+'eq. coef.'!$C$181*'Amp-TB2 calc'!AP202+'eq. coef.'!$C$182*'Amp-TB2 calc'!AQ202+'eq. coef.'!$C$183*'Amp-TB2 calc'!AR202+'eq. coef.'!$C$184*'Amp-TB2 calc'!AS202))</f>
        <v xml:space="preserve"> </v>
      </c>
      <c r="BD202" s="281" t="str">
        <f>IF(SUM(I202:T202)&lt;90," ",('eq. coef.'!$C$234+'eq. coef.'!$C$235*'Amp-TB2 calc'!AJ202+'eq. coef.'!$C$236*'Amp-TB2 calc'!AK202+'eq. coef.'!$C$237*'Amp-TB2 calc'!AL202+'eq. coef.'!$C$238*'Amp-TB2 calc'!AN202+'eq. coef.'!$C$239*'Amp-TB2 calc'!AP202+'eq. coef.'!$C$240*'Amp-TB2 calc'!AQ202+'eq. coef.'!$C$241*'Amp-TB2 calc'!AR202+'eq. coef.'!$C$242*'Amp-TB2 calc'!AS202))</f>
        <v xml:space="preserve"> </v>
      </c>
      <c r="BE202" s="281" t="str">
        <f>IF(SUM(I202:T202)&lt;90," ",('eq. coef.'!$C$270+'eq. coef.'!$C$271*'Amp-TB2 calc'!AJ202+'eq. coef.'!$C$272*'Amp-TB2 calc'!AK202+'eq. coef.'!$C$273*'Amp-TB2 calc'!AL202+'eq. coef.'!$C$274*'Amp-TB2 calc'!AN202+'eq. coef.'!$C$275*'Amp-TB2 calc'!AP202+'eq. coef.'!$C$276*'Amp-TB2 calc'!AQ202+'eq. coef.'!$C$277*'Amp-TB2 calc'!AR202+'eq. coef.'!$C$278*'Amp-TB2 calc'!AS202))</f>
        <v xml:space="preserve"> </v>
      </c>
      <c r="BF202" s="281" t="str">
        <f>IF(SUM(I202:T202)&lt;90," ",EXP('eq. coef.'!$C$328+'eq. coef.'!$C$329*'Amp-TB2 calc'!AJ202+'eq. coef.'!$C$330*'Amp-TB2 calc'!AK202+'eq. coef.'!$C$331*'Amp-TB2 calc'!AL202+'eq. coef.'!$C$332*'Amp-TB2 calc'!AN202+'eq. coef.'!$C$333*'Amp-TB2 calc'!AP202+'eq. coef.'!$C$334*'Amp-TB2 calc'!AQ202+'eq. coef.'!$C$335*'Amp-TB2 calc'!AR202+'eq. coef.'!$C$336*'Amp-TB2 calc'!AS202))</f>
        <v xml:space="preserve"> </v>
      </c>
      <c r="BG202" s="282" t="str">
        <f t="shared" si="301"/>
        <v xml:space="preserve"> </v>
      </c>
      <c r="BH202" s="385" t="str">
        <f t="shared" si="328"/>
        <v xml:space="preserve"> </v>
      </c>
      <c r="BI202" s="385" t="str">
        <f t="shared" si="329"/>
        <v xml:space="preserve"> </v>
      </c>
      <c r="BJ202" s="281" t="str">
        <f t="shared" si="302"/>
        <v xml:space="preserve"> </v>
      </c>
      <c r="BK202" s="283" t="str">
        <f t="shared" si="350"/>
        <v xml:space="preserve"> </v>
      </c>
      <c r="BL202" s="281" t="str">
        <f t="shared" si="351"/>
        <v xml:space="preserve"> </v>
      </c>
      <c r="BM202" s="284" t="str">
        <f t="shared" si="303"/>
        <v xml:space="preserve"> </v>
      </c>
      <c r="BN202" s="285" t="str">
        <f>IF(SUM(I202:T202)&lt;90," ",'eq. coef.'!$C$360+'eq. coef.'!$C$361*'Amp-TB2 calc'!AJ202+'eq. coef.'!$C$362*'Amp-TB2 calc'!AK202+'eq. coef.'!$C$363*'Amp-TB2 calc'!AL202+'eq. coef.'!$C$364*'Amp-TB2 calc'!AN202+'eq. coef.'!$C$365*'Amp-TB2 calc'!AP202+'eq. coef.'!$C$366*'Amp-TB2 calc'!AQ202+'eq. coef.'!$C$367*'Amp-TB2 calc'!AR202+'eq. coef.'!$C$368*'Amp-TB2 calc'!AS202+'eq. coef.'!$C$369*LN(BQ202))</f>
        <v xml:space="preserve"> </v>
      </c>
      <c r="BO202" s="286" t="str">
        <f t="shared" si="352"/>
        <v xml:space="preserve"> </v>
      </c>
      <c r="BP202" s="333" t="str">
        <f t="shared" si="304"/>
        <v xml:space="preserve"> </v>
      </c>
      <c r="BQ202" s="287" t="str">
        <f t="shared" si="353"/>
        <v xml:space="preserve"> </v>
      </c>
      <c r="BR202" s="281" t="str">
        <f t="shared" si="305"/>
        <v xml:space="preserve"> </v>
      </c>
      <c r="BS202" s="283"/>
      <c r="BT202" s="283">
        <f t="shared" si="354"/>
        <v>0</v>
      </c>
      <c r="BU202" s="283">
        <f t="shared" si="355"/>
        <v>0</v>
      </c>
      <c r="BV202" s="281" t="str">
        <f t="shared" si="306"/>
        <v xml:space="preserve"> </v>
      </c>
      <c r="BW202" s="288"/>
      <c r="BX202" s="289" t="str">
        <f>IF(SUM(I202:T202)&lt;90," ",'eq. coef.'!$B$1128*'Amp-TB2 calc'!CH202+'eq. coef.'!$B$1129*'Amp-TB2 calc'!CL202+'eq. coef.'!$B$1130*'Amp-TB2 calc'!CM202+'eq. coef.'!$B$1131*'Amp-TB2 calc'!CO202+'eq. coef.'!$B$1132*'Amp-TB2 calc'!CP202+'eq. coef.'!$B$1133*'Amp-TB2 calc'!CQ202+'eq. coef.'!$B$1134*'Amp-TB2 calc'!CR202+'eq. coef.'!$B$1135*'Amp-TB2 calc'!CU202+'eq. coef.'!$B$1135*'Amp-TB2 calc'!CY202+'eq. coef.'!$B$1137*'Amp-TB2 calc'!CZ202)</f>
        <v xml:space="preserve"> </v>
      </c>
      <c r="BY202" s="290" t="str">
        <f t="shared" si="356"/>
        <v xml:space="preserve"> </v>
      </c>
      <c r="BZ202" s="291"/>
      <c r="CA202" s="290" t="str">
        <f t="shared" si="307"/>
        <v xml:space="preserve"> </v>
      </c>
      <c r="CB202" s="289" t="str">
        <f>IF(SUM(I202:T202)&lt;90," ",EXP('eq. coef.'!$C$396+'eq. coef.'!$C$397*'Amp-TB2 calc'!AJ202+'eq. coef.'!$C$398*'Amp-TB2 calc'!AK202+'eq. coef.'!$C$399*'Amp-TB2 calc'!AL202+'eq. coef.'!$C$400*'Amp-TB2 calc'!AN202+'eq. coef.'!$C$401*'Amp-TB2 calc'!AP202+'eq. coef.'!$C$402*'Amp-TB2 calc'!AQ202+'eq. coef.'!$C$403*'Amp-TB2 calc'!AR202+'eq. coef.'!$C$404*'Amp-TB2 calc'!AS202+'eq. coef.'!$C$405*LN('Amp-TB2 calc'!BQ202)))</f>
        <v xml:space="preserve"> </v>
      </c>
      <c r="CC202" s="283" t="str">
        <f t="shared" si="308"/>
        <v xml:space="preserve"> </v>
      </c>
      <c r="CD202" s="283"/>
      <c r="CE202" s="282" t="str">
        <f t="shared" si="309"/>
        <v xml:space="preserve"> </v>
      </c>
      <c r="CF202" s="282" t="str">
        <f t="shared" si="310"/>
        <v xml:space="preserve"> </v>
      </c>
      <c r="CG202" s="278" t="str">
        <f t="shared" si="357"/>
        <v xml:space="preserve"> </v>
      </c>
      <c r="CH202" s="278" t="str">
        <f t="shared" si="358"/>
        <v xml:space="preserve"> </v>
      </c>
      <c r="CI202" s="278" t="str">
        <f t="shared" si="311"/>
        <v xml:space="preserve"> </v>
      </c>
      <c r="CJ202" s="278" t="str">
        <f t="shared" si="312"/>
        <v xml:space="preserve"> </v>
      </c>
      <c r="CK202" s="278"/>
      <c r="CL202" s="278" t="str">
        <f t="shared" si="313"/>
        <v xml:space="preserve"> </v>
      </c>
      <c r="CM202" s="278" t="str">
        <f t="shared" si="314"/>
        <v xml:space="preserve"> </v>
      </c>
      <c r="CN202" s="278" t="str">
        <f t="shared" si="359"/>
        <v xml:space="preserve"> </v>
      </c>
      <c r="CO202" s="278" t="str">
        <f t="shared" si="315"/>
        <v xml:space="preserve"> </v>
      </c>
      <c r="CP202" s="278" t="str">
        <f t="shared" si="360"/>
        <v xml:space="preserve"> </v>
      </c>
      <c r="CQ202" s="278" t="str">
        <f t="shared" si="316"/>
        <v xml:space="preserve"> </v>
      </c>
      <c r="CR202" s="278" t="str">
        <f t="shared" si="361"/>
        <v xml:space="preserve"> </v>
      </c>
      <c r="CS202" s="278" t="str">
        <f t="shared" si="317"/>
        <v xml:space="preserve"> </v>
      </c>
      <c r="CT202" s="278"/>
      <c r="CU202" s="278" t="str">
        <f t="shared" si="362"/>
        <v xml:space="preserve"> </v>
      </c>
      <c r="CV202" s="278" t="str">
        <f t="shared" si="318"/>
        <v xml:space="preserve"> </v>
      </c>
      <c r="CW202" s="278" t="str">
        <f t="shared" si="319"/>
        <v xml:space="preserve"> </v>
      </c>
      <c r="CX202" s="278"/>
      <c r="CY202" s="278" t="str">
        <f t="shared" si="320"/>
        <v xml:space="preserve"> </v>
      </c>
      <c r="CZ202" s="278" t="str">
        <f t="shared" si="363"/>
        <v xml:space="preserve"> </v>
      </c>
      <c r="DA202" s="278" t="str">
        <f t="shared" si="321"/>
        <v xml:space="preserve"> </v>
      </c>
      <c r="DB202" s="278"/>
      <c r="DC202" s="278" t="str">
        <f t="shared" si="322"/>
        <v xml:space="preserve"> </v>
      </c>
      <c r="DD202" s="278" t="str">
        <f t="shared" si="364"/>
        <v xml:space="preserve"> </v>
      </c>
      <c r="DE202" s="278" t="str">
        <f t="shared" si="365"/>
        <v xml:space="preserve"> </v>
      </c>
      <c r="DF202" s="278" t="str">
        <f t="shared" si="323"/>
        <v xml:space="preserve"> </v>
      </c>
      <c r="DG202" s="283" t="str">
        <f t="shared" si="330"/>
        <v xml:space="preserve"> </v>
      </c>
      <c r="DH202" s="283"/>
      <c r="DI202" s="277" t="str">
        <f t="shared" si="324"/>
        <v xml:space="preserve"> </v>
      </c>
      <c r="DJ202" s="277" t="str">
        <f t="shared" si="325"/>
        <v xml:space="preserve"> </v>
      </c>
      <c r="DK202" s="277" t="str">
        <f t="shared" si="326"/>
        <v xml:space="preserve"> </v>
      </c>
      <c r="DL202" s="278" t="str">
        <f t="shared" si="327"/>
        <v xml:space="preserve"> </v>
      </c>
    </row>
    <row r="203" spans="21:116" x14ac:dyDescent="0.25">
      <c r="U203" s="276" t="str">
        <f t="shared" si="331"/>
        <v xml:space="preserve"> </v>
      </c>
      <c r="V203" s="277" t="str">
        <f>IF(SUM(I203:T203)&lt;90," ",I203/stab.data!$U$7)</f>
        <v xml:space="preserve"> </v>
      </c>
      <c r="W203" s="277" t="str">
        <f>IF(SUM(I203:T203)&lt;90," ",J203/stab.data!$U$8)</f>
        <v xml:space="preserve"> </v>
      </c>
      <c r="X203" s="277" t="str">
        <f>IF(SUM(I203:T203)&lt;90," ",K203*2/stab.data!$U$9)</f>
        <v xml:space="preserve"> </v>
      </c>
      <c r="Y203" s="277" t="str">
        <f>IF(SUM(I203:T203)&lt;90," ",L203*2/stab.data!$U$10)</f>
        <v xml:space="preserve"> </v>
      </c>
      <c r="Z203" s="277" t="str">
        <f>IF(SUM(I203:T203)&lt;90," ",M203/stab.data!$U$11)</f>
        <v xml:space="preserve"> </v>
      </c>
      <c r="AA203" s="277" t="str">
        <f>IF(SUM(I203:T203)&lt;90," ",N203/stab.data!$U$12)</f>
        <v xml:space="preserve"> </v>
      </c>
      <c r="AB203" s="277" t="str">
        <f>IF(SUM(I203:T203)&lt;90," ",O203/stab.data!$U$13)</f>
        <v xml:space="preserve"> </v>
      </c>
      <c r="AC203" s="277" t="str">
        <f>IF(SUM(I203:T203)&lt;90," ",P203/stab.data!$U$14)</f>
        <v xml:space="preserve"> </v>
      </c>
      <c r="AD203" s="277" t="str">
        <f>IF(SUM(I203:T203)&lt;90," ",Q203*2/stab.data!$U$15)</f>
        <v xml:space="preserve"> </v>
      </c>
      <c r="AE203" s="277" t="str">
        <f>IF(SUM(I203:T203)&lt;90," ",R203*2/stab.data!$U$16)</f>
        <v xml:space="preserve"> </v>
      </c>
      <c r="AF203" s="277" t="str">
        <f>IF(SUM(I203:T203)&lt;90," ",S203/stab.data!$U$17)</f>
        <v xml:space="preserve"> </v>
      </c>
      <c r="AG203" s="277" t="str">
        <f>IF(SUM(I203:T203)&lt;90," ",T203/stab.data!$U$18)</f>
        <v xml:space="preserve"> </v>
      </c>
      <c r="AH203" s="277" t="str">
        <f t="shared" si="332"/>
        <v xml:space="preserve"> </v>
      </c>
      <c r="AI203" s="277" t="str">
        <f t="shared" si="333"/>
        <v xml:space="preserve"> </v>
      </c>
      <c r="AJ203" s="278" t="str">
        <f t="shared" si="334"/>
        <v xml:space="preserve"> </v>
      </c>
      <c r="AK203" s="278" t="str">
        <f t="shared" si="335"/>
        <v xml:space="preserve"> </v>
      </c>
      <c r="AL203" s="278" t="str">
        <f t="shared" si="336"/>
        <v xml:space="preserve"> </v>
      </c>
      <c r="AM203" s="278" t="str">
        <f t="shared" si="337"/>
        <v xml:space="preserve"> </v>
      </c>
      <c r="AN203" s="278" t="str">
        <f t="shared" si="338"/>
        <v xml:space="preserve"> </v>
      </c>
      <c r="AO203" s="278" t="str">
        <f t="shared" si="339"/>
        <v xml:space="preserve"> </v>
      </c>
      <c r="AP203" s="278" t="str">
        <f t="shared" si="340"/>
        <v xml:space="preserve"> </v>
      </c>
      <c r="AQ203" s="278" t="str">
        <f t="shared" si="341"/>
        <v xml:space="preserve"> </v>
      </c>
      <c r="AR203" s="278" t="str">
        <f t="shared" si="342"/>
        <v xml:space="preserve"> </v>
      </c>
      <c r="AS203" s="278" t="str">
        <f t="shared" si="343"/>
        <v xml:space="preserve"> </v>
      </c>
      <c r="AT203" s="278" t="str">
        <f t="shared" si="344"/>
        <v xml:space="preserve"> </v>
      </c>
      <c r="AU203" s="278" t="str">
        <f t="shared" si="345"/>
        <v xml:space="preserve"> </v>
      </c>
      <c r="AV203" s="277" t="str">
        <f t="shared" si="346"/>
        <v xml:space="preserve"> </v>
      </c>
      <c r="AW203" s="277" t="str">
        <f t="shared" si="347"/>
        <v xml:space="preserve"> </v>
      </c>
      <c r="AX203" s="277" t="str">
        <f>IF(SUM(I203:T203)&lt;90," ",CO203*AH203*stab.data!$U$20/13/2)</f>
        <v xml:space="preserve"> </v>
      </c>
      <c r="AY203" s="277" t="str">
        <f>IF(SUM(I203:T203)&lt;90," ",CQ203*AH203*stab.data!$U$11/13)</f>
        <v xml:space="preserve"> </v>
      </c>
      <c r="AZ203" s="277" t="str">
        <f t="shared" si="348"/>
        <v xml:space="preserve"> </v>
      </c>
      <c r="BA203" s="279" t="str">
        <f t="shared" si="349"/>
        <v xml:space="preserve"> </v>
      </c>
      <c r="BB203" s="280" t="str">
        <f>IF(SUM(I203:T203)&lt;90," ",EXP('eq. coef.'!$C$104+'eq. coef.'!$C$105*'Amp-TB2 calc'!AJ203+'eq. coef.'!$C$106*'Amp-TB2 calc'!AK203+'eq. coef.'!$C$107*'Amp-TB2 calc'!AL203+'eq. coef.'!$C$108*'Amp-TB2 calc'!AN203+'eq. coef.'!$C$109*'Amp-TB2 calc'!AP203+'eq. coef.'!$C$110*'Amp-TB2 calc'!AQ203+'eq. coef.'!$C$111*'Amp-TB2 calc'!AR203+'eq. coef.'!$C$112*'Amp-TB2 calc'!AS203))</f>
        <v xml:space="preserve"> </v>
      </c>
      <c r="BC203" s="281" t="str">
        <f>IF(SUM(I203:T203)&lt;90," ",EXP('eq. coef.'!$C$176+'eq. coef.'!$C$177*'Amp-TB2 calc'!AJ203+'eq. coef.'!$C$178*'Amp-TB2 calc'!AK203+'eq. coef.'!$C$179*'Amp-TB2 calc'!AL203+'eq. coef.'!$C$180*'Amp-TB2 calc'!AN203+'eq. coef.'!$C$181*'Amp-TB2 calc'!AP203+'eq. coef.'!$C$182*'Amp-TB2 calc'!AQ203+'eq. coef.'!$C$183*'Amp-TB2 calc'!AR203+'eq. coef.'!$C$184*'Amp-TB2 calc'!AS203))</f>
        <v xml:space="preserve"> </v>
      </c>
      <c r="BD203" s="281" t="str">
        <f>IF(SUM(I203:T203)&lt;90," ",('eq. coef.'!$C$234+'eq. coef.'!$C$235*'Amp-TB2 calc'!AJ203+'eq. coef.'!$C$236*'Amp-TB2 calc'!AK203+'eq. coef.'!$C$237*'Amp-TB2 calc'!AL203+'eq. coef.'!$C$238*'Amp-TB2 calc'!AN203+'eq. coef.'!$C$239*'Amp-TB2 calc'!AP203+'eq. coef.'!$C$240*'Amp-TB2 calc'!AQ203+'eq. coef.'!$C$241*'Amp-TB2 calc'!AR203+'eq. coef.'!$C$242*'Amp-TB2 calc'!AS203))</f>
        <v xml:space="preserve"> </v>
      </c>
      <c r="BE203" s="281" t="str">
        <f>IF(SUM(I203:T203)&lt;90," ",('eq. coef.'!$C$270+'eq. coef.'!$C$271*'Amp-TB2 calc'!AJ203+'eq. coef.'!$C$272*'Amp-TB2 calc'!AK203+'eq. coef.'!$C$273*'Amp-TB2 calc'!AL203+'eq. coef.'!$C$274*'Amp-TB2 calc'!AN203+'eq. coef.'!$C$275*'Amp-TB2 calc'!AP203+'eq. coef.'!$C$276*'Amp-TB2 calc'!AQ203+'eq. coef.'!$C$277*'Amp-TB2 calc'!AR203+'eq. coef.'!$C$278*'Amp-TB2 calc'!AS203))</f>
        <v xml:space="preserve"> </v>
      </c>
      <c r="BF203" s="281" t="str">
        <f>IF(SUM(I203:T203)&lt;90," ",EXP('eq. coef.'!$C$328+'eq. coef.'!$C$329*'Amp-TB2 calc'!AJ203+'eq. coef.'!$C$330*'Amp-TB2 calc'!AK203+'eq. coef.'!$C$331*'Amp-TB2 calc'!AL203+'eq. coef.'!$C$332*'Amp-TB2 calc'!AN203+'eq. coef.'!$C$333*'Amp-TB2 calc'!AP203+'eq. coef.'!$C$334*'Amp-TB2 calc'!AQ203+'eq. coef.'!$C$335*'Amp-TB2 calc'!AR203+'eq. coef.'!$C$336*'Amp-TB2 calc'!AS203))</f>
        <v xml:space="preserve"> </v>
      </c>
      <c r="BG203" s="282" t="str">
        <f t="shared" si="301"/>
        <v xml:space="preserve"> </v>
      </c>
      <c r="BH203" s="385" t="str">
        <f t="shared" si="328"/>
        <v xml:space="preserve"> </v>
      </c>
      <c r="BI203" s="385" t="str">
        <f t="shared" si="329"/>
        <v xml:space="preserve"> </v>
      </c>
      <c r="BJ203" s="281" t="str">
        <f t="shared" si="302"/>
        <v xml:space="preserve"> </v>
      </c>
      <c r="BK203" s="283" t="str">
        <f t="shared" si="350"/>
        <v xml:space="preserve"> </v>
      </c>
      <c r="BL203" s="281" t="str">
        <f t="shared" si="351"/>
        <v xml:space="preserve"> </v>
      </c>
      <c r="BM203" s="284" t="str">
        <f t="shared" si="303"/>
        <v xml:space="preserve"> </v>
      </c>
      <c r="BN203" s="285" t="str">
        <f>IF(SUM(I203:T203)&lt;90," ",'eq. coef.'!$C$360+'eq. coef.'!$C$361*'Amp-TB2 calc'!AJ203+'eq. coef.'!$C$362*'Amp-TB2 calc'!AK203+'eq. coef.'!$C$363*'Amp-TB2 calc'!AL203+'eq. coef.'!$C$364*'Amp-TB2 calc'!AN203+'eq. coef.'!$C$365*'Amp-TB2 calc'!AP203+'eq. coef.'!$C$366*'Amp-TB2 calc'!AQ203+'eq. coef.'!$C$367*'Amp-TB2 calc'!AR203+'eq. coef.'!$C$368*'Amp-TB2 calc'!AS203+'eq. coef.'!$C$369*LN(BQ203))</f>
        <v xml:space="preserve"> </v>
      </c>
      <c r="BO203" s="286" t="str">
        <f t="shared" si="352"/>
        <v xml:space="preserve"> </v>
      </c>
      <c r="BP203" s="333" t="str">
        <f t="shared" si="304"/>
        <v xml:space="preserve"> </v>
      </c>
      <c r="BQ203" s="287" t="str">
        <f t="shared" si="353"/>
        <v xml:space="preserve"> </v>
      </c>
      <c r="BR203" s="281" t="str">
        <f t="shared" si="305"/>
        <v xml:space="preserve"> </v>
      </c>
      <c r="BS203" s="283"/>
      <c r="BT203" s="283">
        <f t="shared" si="354"/>
        <v>0</v>
      </c>
      <c r="BU203" s="283">
        <f t="shared" si="355"/>
        <v>0</v>
      </c>
      <c r="BV203" s="281" t="str">
        <f t="shared" si="306"/>
        <v xml:space="preserve"> </v>
      </c>
      <c r="BW203" s="288"/>
      <c r="BX203" s="289" t="str">
        <f>IF(SUM(I203:T203)&lt;90," ",'eq. coef.'!$B$1128*'Amp-TB2 calc'!CH203+'eq. coef.'!$B$1129*'Amp-TB2 calc'!CL203+'eq. coef.'!$B$1130*'Amp-TB2 calc'!CM203+'eq. coef.'!$B$1131*'Amp-TB2 calc'!CO203+'eq. coef.'!$B$1132*'Amp-TB2 calc'!CP203+'eq. coef.'!$B$1133*'Amp-TB2 calc'!CQ203+'eq. coef.'!$B$1134*'Amp-TB2 calc'!CR203+'eq. coef.'!$B$1135*'Amp-TB2 calc'!CU203+'eq. coef.'!$B$1135*'Amp-TB2 calc'!CY203+'eq. coef.'!$B$1137*'Amp-TB2 calc'!CZ203)</f>
        <v xml:space="preserve"> </v>
      </c>
      <c r="BY203" s="290" t="str">
        <f t="shared" si="356"/>
        <v xml:space="preserve"> </v>
      </c>
      <c r="BZ203" s="291"/>
      <c r="CA203" s="290" t="str">
        <f t="shared" si="307"/>
        <v xml:space="preserve"> </v>
      </c>
      <c r="CB203" s="289" t="str">
        <f>IF(SUM(I203:T203)&lt;90," ",EXP('eq. coef.'!$C$396+'eq. coef.'!$C$397*'Amp-TB2 calc'!AJ203+'eq. coef.'!$C$398*'Amp-TB2 calc'!AK203+'eq. coef.'!$C$399*'Amp-TB2 calc'!AL203+'eq. coef.'!$C$400*'Amp-TB2 calc'!AN203+'eq. coef.'!$C$401*'Amp-TB2 calc'!AP203+'eq. coef.'!$C$402*'Amp-TB2 calc'!AQ203+'eq. coef.'!$C$403*'Amp-TB2 calc'!AR203+'eq. coef.'!$C$404*'Amp-TB2 calc'!AS203+'eq. coef.'!$C$405*LN('Amp-TB2 calc'!BQ203)))</f>
        <v xml:space="preserve"> </v>
      </c>
      <c r="CC203" s="283" t="str">
        <f t="shared" si="308"/>
        <v xml:space="preserve"> </v>
      </c>
      <c r="CD203" s="283"/>
      <c r="CE203" s="282" t="str">
        <f t="shared" si="309"/>
        <v xml:space="preserve"> </v>
      </c>
      <c r="CF203" s="282" t="str">
        <f t="shared" si="310"/>
        <v xml:space="preserve"> </v>
      </c>
      <c r="CG203" s="278" t="str">
        <f t="shared" si="357"/>
        <v xml:space="preserve"> </v>
      </c>
      <c r="CH203" s="278" t="str">
        <f t="shared" si="358"/>
        <v xml:space="preserve"> </v>
      </c>
      <c r="CI203" s="278" t="str">
        <f t="shared" si="311"/>
        <v xml:space="preserve"> </v>
      </c>
      <c r="CJ203" s="278" t="str">
        <f t="shared" si="312"/>
        <v xml:space="preserve"> </v>
      </c>
      <c r="CK203" s="278"/>
      <c r="CL203" s="278" t="str">
        <f t="shared" si="313"/>
        <v xml:space="preserve"> </v>
      </c>
      <c r="CM203" s="278" t="str">
        <f t="shared" si="314"/>
        <v xml:space="preserve"> </v>
      </c>
      <c r="CN203" s="278" t="str">
        <f t="shared" si="359"/>
        <v xml:space="preserve"> </v>
      </c>
      <c r="CO203" s="278" t="str">
        <f t="shared" si="315"/>
        <v xml:space="preserve"> </v>
      </c>
      <c r="CP203" s="278" t="str">
        <f t="shared" si="360"/>
        <v xml:space="preserve"> </v>
      </c>
      <c r="CQ203" s="278" t="str">
        <f t="shared" si="316"/>
        <v xml:space="preserve"> </v>
      </c>
      <c r="CR203" s="278" t="str">
        <f t="shared" si="361"/>
        <v xml:space="preserve"> </v>
      </c>
      <c r="CS203" s="278" t="str">
        <f t="shared" si="317"/>
        <v xml:space="preserve"> </v>
      </c>
      <c r="CT203" s="278"/>
      <c r="CU203" s="278" t="str">
        <f t="shared" si="362"/>
        <v xml:space="preserve"> </v>
      </c>
      <c r="CV203" s="278" t="str">
        <f t="shared" si="318"/>
        <v xml:space="preserve"> </v>
      </c>
      <c r="CW203" s="278" t="str">
        <f t="shared" si="319"/>
        <v xml:space="preserve"> </v>
      </c>
      <c r="CX203" s="278"/>
      <c r="CY203" s="278" t="str">
        <f t="shared" si="320"/>
        <v xml:space="preserve"> </v>
      </c>
      <c r="CZ203" s="278" t="str">
        <f t="shared" si="363"/>
        <v xml:space="preserve"> </v>
      </c>
      <c r="DA203" s="278" t="str">
        <f t="shared" si="321"/>
        <v xml:space="preserve"> </v>
      </c>
      <c r="DB203" s="278"/>
      <c r="DC203" s="278" t="str">
        <f t="shared" si="322"/>
        <v xml:space="preserve"> </v>
      </c>
      <c r="DD203" s="278" t="str">
        <f t="shared" si="364"/>
        <v xml:space="preserve"> </v>
      </c>
      <c r="DE203" s="278" t="str">
        <f t="shared" si="365"/>
        <v xml:space="preserve"> </v>
      </c>
      <c r="DF203" s="278" t="str">
        <f t="shared" si="323"/>
        <v xml:space="preserve"> </v>
      </c>
      <c r="DG203" s="283" t="str">
        <f t="shared" si="330"/>
        <v xml:space="preserve"> </v>
      </c>
      <c r="DH203" s="283"/>
      <c r="DI203" s="277" t="str">
        <f t="shared" si="324"/>
        <v xml:space="preserve"> </v>
      </c>
      <c r="DJ203" s="277" t="str">
        <f t="shared" si="325"/>
        <v xml:space="preserve"> </v>
      </c>
      <c r="DK203" s="277" t="str">
        <f t="shared" si="326"/>
        <v xml:space="preserve"> </v>
      </c>
      <c r="DL203" s="278" t="str">
        <f t="shared" si="327"/>
        <v xml:space="preserve"> </v>
      </c>
    </row>
    <row r="204" spans="21:116" x14ac:dyDescent="0.25">
      <c r="U204" s="276" t="str">
        <f t="shared" si="331"/>
        <v xml:space="preserve"> </v>
      </c>
      <c r="V204" s="277" t="str">
        <f>IF(SUM(I204:T204)&lt;90," ",I204/stab.data!$U$7)</f>
        <v xml:space="preserve"> </v>
      </c>
      <c r="W204" s="277" t="str">
        <f>IF(SUM(I204:T204)&lt;90," ",J204/stab.data!$U$8)</f>
        <v xml:space="preserve"> </v>
      </c>
      <c r="X204" s="277" t="str">
        <f>IF(SUM(I204:T204)&lt;90," ",K204*2/stab.data!$U$9)</f>
        <v xml:space="preserve"> </v>
      </c>
      <c r="Y204" s="277" t="str">
        <f>IF(SUM(I204:T204)&lt;90," ",L204*2/stab.data!$U$10)</f>
        <v xml:space="preserve"> </v>
      </c>
      <c r="Z204" s="277" t="str">
        <f>IF(SUM(I204:T204)&lt;90," ",M204/stab.data!$U$11)</f>
        <v xml:space="preserve"> </v>
      </c>
      <c r="AA204" s="277" t="str">
        <f>IF(SUM(I204:T204)&lt;90," ",N204/stab.data!$U$12)</f>
        <v xml:space="preserve"> </v>
      </c>
      <c r="AB204" s="277" t="str">
        <f>IF(SUM(I204:T204)&lt;90," ",O204/stab.data!$U$13)</f>
        <v xml:space="preserve"> </v>
      </c>
      <c r="AC204" s="277" t="str">
        <f>IF(SUM(I204:T204)&lt;90," ",P204/stab.data!$U$14)</f>
        <v xml:space="preserve"> </v>
      </c>
      <c r="AD204" s="277" t="str">
        <f>IF(SUM(I204:T204)&lt;90," ",Q204*2/stab.data!$U$15)</f>
        <v xml:space="preserve"> </v>
      </c>
      <c r="AE204" s="277" t="str">
        <f>IF(SUM(I204:T204)&lt;90," ",R204*2/stab.data!$U$16)</f>
        <v xml:space="preserve"> </v>
      </c>
      <c r="AF204" s="277" t="str">
        <f>IF(SUM(I204:T204)&lt;90," ",S204/stab.data!$U$17)</f>
        <v xml:space="preserve"> </v>
      </c>
      <c r="AG204" s="277" t="str">
        <f>IF(SUM(I204:T204)&lt;90," ",T204/stab.data!$U$18)</f>
        <v xml:space="preserve"> </v>
      </c>
      <c r="AH204" s="277" t="str">
        <f t="shared" si="332"/>
        <v xml:space="preserve"> </v>
      </c>
      <c r="AI204" s="277" t="str">
        <f t="shared" si="333"/>
        <v xml:space="preserve"> </v>
      </c>
      <c r="AJ204" s="278" t="str">
        <f t="shared" si="334"/>
        <v xml:space="preserve"> </v>
      </c>
      <c r="AK204" s="278" t="str">
        <f t="shared" si="335"/>
        <v xml:space="preserve"> </v>
      </c>
      <c r="AL204" s="278" t="str">
        <f t="shared" si="336"/>
        <v xml:space="preserve"> </v>
      </c>
      <c r="AM204" s="278" t="str">
        <f t="shared" si="337"/>
        <v xml:space="preserve"> </v>
      </c>
      <c r="AN204" s="278" t="str">
        <f t="shared" si="338"/>
        <v xml:space="preserve"> </v>
      </c>
      <c r="AO204" s="278" t="str">
        <f t="shared" si="339"/>
        <v xml:space="preserve"> </v>
      </c>
      <c r="AP204" s="278" t="str">
        <f t="shared" si="340"/>
        <v xml:space="preserve"> </v>
      </c>
      <c r="AQ204" s="278" t="str">
        <f t="shared" si="341"/>
        <v xml:space="preserve"> </v>
      </c>
      <c r="AR204" s="278" t="str">
        <f t="shared" si="342"/>
        <v xml:space="preserve"> </v>
      </c>
      <c r="AS204" s="278" t="str">
        <f t="shared" si="343"/>
        <v xml:space="preserve"> </v>
      </c>
      <c r="AT204" s="278" t="str">
        <f t="shared" si="344"/>
        <v xml:space="preserve"> </v>
      </c>
      <c r="AU204" s="278" t="str">
        <f t="shared" si="345"/>
        <v xml:space="preserve"> </v>
      </c>
      <c r="AV204" s="277" t="str">
        <f t="shared" si="346"/>
        <v xml:space="preserve"> </v>
      </c>
      <c r="AW204" s="277" t="str">
        <f t="shared" si="347"/>
        <v xml:space="preserve"> </v>
      </c>
      <c r="AX204" s="277" t="str">
        <f>IF(SUM(I204:T204)&lt;90," ",CO204*AH204*stab.data!$U$20/13/2)</f>
        <v xml:space="preserve"> </v>
      </c>
      <c r="AY204" s="277" t="str">
        <f>IF(SUM(I204:T204)&lt;90," ",CQ204*AH204*stab.data!$U$11/13)</f>
        <v xml:space="preserve"> </v>
      </c>
      <c r="AZ204" s="277" t="str">
        <f t="shared" si="348"/>
        <v xml:space="preserve"> </v>
      </c>
      <c r="BA204" s="279" t="str">
        <f t="shared" si="349"/>
        <v xml:space="preserve"> </v>
      </c>
      <c r="BB204" s="280" t="str">
        <f>IF(SUM(I204:T204)&lt;90," ",EXP('eq. coef.'!$C$104+'eq. coef.'!$C$105*'Amp-TB2 calc'!AJ204+'eq. coef.'!$C$106*'Amp-TB2 calc'!AK204+'eq. coef.'!$C$107*'Amp-TB2 calc'!AL204+'eq. coef.'!$C$108*'Amp-TB2 calc'!AN204+'eq. coef.'!$C$109*'Amp-TB2 calc'!AP204+'eq. coef.'!$C$110*'Amp-TB2 calc'!AQ204+'eq. coef.'!$C$111*'Amp-TB2 calc'!AR204+'eq. coef.'!$C$112*'Amp-TB2 calc'!AS204))</f>
        <v xml:space="preserve"> </v>
      </c>
      <c r="BC204" s="281" t="str">
        <f>IF(SUM(I204:T204)&lt;90," ",EXP('eq. coef.'!$C$176+'eq. coef.'!$C$177*'Amp-TB2 calc'!AJ204+'eq. coef.'!$C$178*'Amp-TB2 calc'!AK204+'eq. coef.'!$C$179*'Amp-TB2 calc'!AL204+'eq. coef.'!$C$180*'Amp-TB2 calc'!AN204+'eq. coef.'!$C$181*'Amp-TB2 calc'!AP204+'eq. coef.'!$C$182*'Amp-TB2 calc'!AQ204+'eq. coef.'!$C$183*'Amp-TB2 calc'!AR204+'eq. coef.'!$C$184*'Amp-TB2 calc'!AS204))</f>
        <v xml:space="preserve"> </v>
      </c>
      <c r="BD204" s="281" t="str">
        <f>IF(SUM(I204:T204)&lt;90," ",('eq. coef.'!$C$234+'eq. coef.'!$C$235*'Amp-TB2 calc'!AJ204+'eq. coef.'!$C$236*'Amp-TB2 calc'!AK204+'eq. coef.'!$C$237*'Amp-TB2 calc'!AL204+'eq. coef.'!$C$238*'Amp-TB2 calc'!AN204+'eq. coef.'!$C$239*'Amp-TB2 calc'!AP204+'eq. coef.'!$C$240*'Amp-TB2 calc'!AQ204+'eq. coef.'!$C$241*'Amp-TB2 calc'!AR204+'eq. coef.'!$C$242*'Amp-TB2 calc'!AS204))</f>
        <v xml:space="preserve"> </v>
      </c>
      <c r="BE204" s="281" t="str">
        <f>IF(SUM(I204:T204)&lt;90," ",('eq. coef.'!$C$270+'eq. coef.'!$C$271*'Amp-TB2 calc'!AJ204+'eq. coef.'!$C$272*'Amp-TB2 calc'!AK204+'eq. coef.'!$C$273*'Amp-TB2 calc'!AL204+'eq. coef.'!$C$274*'Amp-TB2 calc'!AN204+'eq. coef.'!$C$275*'Amp-TB2 calc'!AP204+'eq. coef.'!$C$276*'Amp-TB2 calc'!AQ204+'eq. coef.'!$C$277*'Amp-TB2 calc'!AR204+'eq. coef.'!$C$278*'Amp-TB2 calc'!AS204))</f>
        <v xml:space="preserve"> </v>
      </c>
      <c r="BF204" s="281" t="str">
        <f>IF(SUM(I204:T204)&lt;90," ",EXP('eq. coef.'!$C$328+'eq. coef.'!$C$329*'Amp-TB2 calc'!AJ204+'eq. coef.'!$C$330*'Amp-TB2 calc'!AK204+'eq. coef.'!$C$331*'Amp-TB2 calc'!AL204+'eq. coef.'!$C$332*'Amp-TB2 calc'!AN204+'eq. coef.'!$C$333*'Amp-TB2 calc'!AP204+'eq. coef.'!$C$334*'Amp-TB2 calc'!AQ204+'eq. coef.'!$C$335*'Amp-TB2 calc'!AR204+'eq. coef.'!$C$336*'Amp-TB2 calc'!AS204))</f>
        <v xml:space="preserve"> </v>
      </c>
      <c r="BG204" s="282" t="str">
        <f t="shared" si="301"/>
        <v xml:space="preserve"> </v>
      </c>
      <c r="BH204" s="385" t="str">
        <f t="shared" si="328"/>
        <v xml:space="preserve"> </v>
      </c>
      <c r="BI204" s="385" t="str">
        <f t="shared" si="329"/>
        <v xml:space="preserve"> </v>
      </c>
      <c r="BJ204" s="281" t="str">
        <f t="shared" si="302"/>
        <v xml:space="preserve"> </v>
      </c>
      <c r="BK204" s="283" t="str">
        <f t="shared" si="350"/>
        <v xml:space="preserve"> </v>
      </c>
      <c r="BL204" s="281" t="str">
        <f t="shared" si="351"/>
        <v xml:space="preserve"> </v>
      </c>
      <c r="BM204" s="284" t="str">
        <f t="shared" si="303"/>
        <v xml:space="preserve"> </v>
      </c>
      <c r="BN204" s="285" t="str">
        <f>IF(SUM(I204:T204)&lt;90," ",'eq. coef.'!$C$360+'eq. coef.'!$C$361*'Amp-TB2 calc'!AJ204+'eq. coef.'!$C$362*'Amp-TB2 calc'!AK204+'eq. coef.'!$C$363*'Amp-TB2 calc'!AL204+'eq. coef.'!$C$364*'Amp-TB2 calc'!AN204+'eq. coef.'!$C$365*'Amp-TB2 calc'!AP204+'eq. coef.'!$C$366*'Amp-TB2 calc'!AQ204+'eq. coef.'!$C$367*'Amp-TB2 calc'!AR204+'eq. coef.'!$C$368*'Amp-TB2 calc'!AS204+'eq. coef.'!$C$369*LN(BQ204))</f>
        <v xml:space="preserve"> </v>
      </c>
      <c r="BO204" s="286" t="str">
        <f t="shared" si="352"/>
        <v xml:space="preserve"> </v>
      </c>
      <c r="BP204" s="333" t="str">
        <f t="shared" si="304"/>
        <v xml:space="preserve"> </v>
      </c>
      <c r="BQ204" s="287" t="str">
        <f t="shared" si="353"/>
        <v xml:space="preserve"> </v>
      </c>
      <c r="BR204" s="281" t="str">
        <f t="shared" si="305"/>
        <v xml:space="preserve"> </v>
      </c>
      <c r="BS204" s="283"/>
      <c r="BT204" s="283">
        <f t="shared" si="354"/>
        <v>0</v>
      </c>
      <c r="BU204" s="283">
        <f t="shared" si="355"/>
        <v>0</v>
      </c>
      <c r="BV204" s="281" t="str">
        <f t="shared" si="306"/>
        <v xml:space="preserve"> </v>
      </c>
      <c r="BW204" s="288"/>
      <c r="BX204" s="289" t="str">
        <f>IF(SUM(I204:T204)&lt;90," ",'eq. coef.'!$B$1128*'Amp-TB2 calc'!CH204+'eq. coef.'!$B$1129*'Amp-TB2 calc'!CL204+'eq. coef.'!$B$1130*'Amp-TB2 calc'!CM204+'eq. coef.'!$B$1131*'Amp-TB2 calc'!CO204+'eq. coef.'!$B$1132*'Amp-TB2 calc'!CP204+'eq. coef.'!$B$1133*'Amp-TB2 calc'!CQ204+'eq. coef.'!$B$1134*'Amp-TB2 calc'!CR204+'eq. coef.'!$B$1135*'Amp-TB2 calc'!CU204+'eq. coef.'!$B$1135*'Amp-TB2 calc'!CY204+'eq. coef.'!$B$1137*'Amp-TB2 calc'!CZ204)</f>
        <v xml:space="preserve"> </v>
      </c>
      <c r="BY204" s="290" t="str">
        <f t="shared" si="356"/>
        <v xml:space="preserve"> </v>
      </c>
      <c r="BZ204" s="291"/>
      <c r="CA204" s="290" t="str">
        <f t="shared" si="307"/>
        <v xml:space="preserve"> </v>
      </c>
      <c r="CB204" s="289" t="str">
        <f>IF(SUM(I204:T204)&lt;90," ",EXP('eq. coef.'!$C$396+'eq. coef.'!$C$397*'Amp-TB2 calc'!AJ204+'eq. coef.'!$C$398*'Amp-TB2 calc'!AK204+'eq. coef.'!$C$399*'Amp-TB2 calc'!AL204+'eq. coef.'!$C$400*'Amp-TB2 calc'!AN204+'eq. coef.'!$C$401*'Amp-TB2 calc'!AP204+'eq. coef.'!$C$402*'Amp-TB2 calc'!AQ204+'eq. coef.'!$C$403*'Amp-TB2 calc'!AR204+'eq. coef.'!$C$404*'Amp-TB2 calc'!AS204+'eq. coef.'!$C$405*LN('Amp-TB2 calc'!BQ204)))</f>
        <v xml:space="preserve"> </v>
      </c>
      <c r="CC204" s="283" t="str">
        <f t="shared" si="308"/>
        <v xml:space="preserve"> </v>
      </c>
      <c r="CD204" s="283"/>
      <c r="CE204" s="282" t="str">
        <f t="shared" si="309"/>
        <v xml:space="preserve"> </v>
      </c>
      <c r="CF204" s="282" t="str">
        <f t="shared" si="310"/>
        <v xml:space="preserve"> </v>
      </c>
      <c r="CG204" s="278" t="str">
        <f t="shared" si="357"/>
        <v xml:space="preserve"> </v>
      </c>
      <c r="CH204" s="278" t="str">
        <f t="shared" si="358"/>
        <v xml:space="preserve"> </v>
      </c>
      <c r="CI204" s="278" t="str">
        <f t="shared" si="311"/>
        <v xml:space="preserve"> </v>
      </c>
      <c r="CJ204" s="278" t="str">
        <f t="shared" si="312"/>
        <v xml:space="preserve"> </v>
      </c>
      <c r="CK204" s="278"/>
      <c r="CL204" s="278" t="str">
        <f t="shared" si="313"/>
        <v xml:space="preserve"> </v>
      </c>
      <c r="CM204" s="278" t="str">
        <f t="shared" si="314"/>
        <v xml:space="preserve"> </v>
      </c>
      <c r="CN204" s="278" t="str">
        <f t="shared" si="359"/>
        <v xml:space="preserve"> </v>
      </c>
      <c r="CO204" s="278" t="str">
        <f t="shared" si="315"/>
        <v xml:space="preserve"> </v>
      </c>
      <c r="CP204" s="278" t="str">
        <f t="shared" si="360"/>
        <v xml:space="preserve"> </v>
      </c>
      <c r="CQ204" s="278" t="str">
        <f t="shared" si="316"/>
        <v xml:space="preserve"> </v>
      </c>
      <c r="CR204" s="278" t="str">
        <f t="shared" si="361"/>
        <v xml:space="preserve"> </v>
      </c>
      <c r="CS204" s="278" t="str">
        <f t="shared" si="317"/>
        <v xml:space="preserve"> </v>
      </c>
      <c r="CT204" s="278"/>
      <c r="CU204" s="278" t="str">
        <f t="shared" si="362"/>
        <v xml:space="preserve"> </v>
      </c>
      <c r="CV204" s="278" t="str">
        <f t="shared" si="318"/>
        <v xml:space="preserve"> </v>
      </c>
      <c r="CW204" s="278" t="str">
        <f t="shared" si="319"/>
        <v xml:space="preserve"> </v>
      </c>
      <c r="CX204" s="278"/>
      <c r="CY204" s="278" t="str">
        <f t="shared" si="320"/>
        <v xml:space="preserve"> </v>
      </c>
      <c r="CZ204" s="278" t="str">
        <f t="shared" si="363"/>
        <v xml:space="preserve"> </v>
      </c>
      <c r="DA204" s="278" t="str">
        <f t="shared" si="321"/>
        <v xml:space="preserve"> </v>
      </c>
      <c r="DB204" s="278"/>
      <c r="DC204" s="278" t="str">
        <f t="shared" si="322"/>
        <v xml:space="preserve"> </v>
      </c>
      <c r="DD204" s="278" t="str">
        <f t="shared" si="364"/>
        <v xml:space="preserve"> </v>
      </c>
      <c r="DE204" s="278" t="str">
        <f t="shared" si="365"/>
        <v xml:space="preserve"> </v>
      </c>
      <c r="DF204" s="278" t="str">
        <f t="shared" si="323"/>
        <v xml:space="preserve"> </v>
      </c>
      <c r="DG204" s="283" t="str">
        <f t="shared" si="330"/>
        <v xml:space="preserve"> </v>
      </c>
      <c r="DH204" s="283"/>
      <c r="DI204" s="277" t="str">
        <f t="shared" si="324"/>
        <v xml:space="preserve"> </v>
      </c>
      <c r="DJ204" s="277" t="str">
        <f t="shared" si="325"/>
        <v xml:space="preserve"> </v>
      </c>
      <c r="DK204" s="277" t="str">
        <f t="shared" si="326"/>
        <v xml:space="preserve"> </v>
      </c>
      <c r="DL204" s="278" t="str">
        <f t="shared" si="327"/>
        <v xml:space="preserve"> </v>
      </c>
    </row>
    <row r="205" spans="21:116" x14ac:dyDescent="0.25">
      <c r="U205" s="276" t="str">
        <f t="shared" si="331"/>
        <v xml:space="preserve"> </v>
      </c>
      <c r="V205" s="277" t="str">
        <f>IF(SUM(I205:T205)&lt;90," ",I205/stab.data!$U$7)</f>
        <v xml:space="preserve"> </v>
      </c>
      <c r="W205" s="277" t="str">
        <f>IF(SUM(I205:T205)&lt;90," ",J205/stab.data!$U$8)</f>
        <v xml:space="preserve"> </v>
      </c>
      <c r="X205" s="277" t="str">
        <f>IF(SUM(I205:T205)&lt;90," ",K205*2/stab.data!$U$9)</f>
        <v xml:space="preserve"> </v>
      </c>
      <c r="Y205" s="277" t="str">
        <f>IF(SUM(I205:T205)&lt;90," ",L205*2/stab.data!$U$10)</f>
        <v xml:space="preserve"> </v>
      </c>
      <c r="Z205" s="277" t="str">
        <f>IF(SUM(I205:T205)&lt;90," ",M205/stab.data!$U$11)</f>
        <v xml:space="preserve"> </v>
      </c>
      <c r="AA205" s="277" t="str">
        <f>IF(SUM(I205:T205)&lt;90," ",N205/stab.data!$U$12)</f>
        <v xml:space="preserve"> </v>
      </c>
      <c r="AB205" s="277" t="str">
        <f>IF(SUM(I205:T205)&lt;90," ",O205/stab.data!$U$13)</f>
        <v xml:space="preserve"> </v>
      </c>
      <c r="AC205" s="277" t="str">
        <f>IF(SUM(I205:T205)&lt;90," ",P205/stab.data!$U$14)</f>
        <v xml:space="preserve"> </v>
      </c>
      <c r="AD205" s="277" t="str">
        <f>IF(SUM(I205:T205)&lt;90," ",Q205*2/stab.data!$U$15)</f>
        <v xml:space="preserve"> </v>
      </c>
      <c r="AE205" s="277" t="str">
        <f>IF(SUM(I205:T205)&lt;90," ",R205*2/stab.data!$U$16)</f>
        <v xml:space="preserve"> </v>
      </c>
      <c r="AF205" s="277" t="str">
        <f>IF(SUM(I205:T205)&lt;90," ",S205/stab.data!$U$17)</f>
        <v xml:space="preserve"> </v>
      </c>
      <c r="AG205" s="277" t="str">
        <f>IF(SUM(I205:T205)&lt;90," ",T205/stab.data!$U$18)</f>
        <v xml:space="preserve"> </v>
      </c>
      <c r="AH205" s="277" t="str">
        <f t="shared" si="332"/>
        <v xml:space="preserve"> </v>
      </c>
      <c r="AI205" s="277" t="str">
        <f t="shared" si="333"/>
        <v xml:space="preserve"> </v>
      </c>
      <c r="AJ205" s="278" t="str">
        <f t="shared" si="334"/>
        <v xml:space="preserve"> </v>
      </c>
      <c r="AK205" s="278" t="str">
        <f t="shared" si="335"/>
        <v xml:space="preserve"> </v>
      </c>
      <c r="AL205" s="278" t="str">
        <f t="shared" si="336"/>
        <v xml:space="preserve"> </v>
      </c>
      <c r="AM205" s="278" t="str">
        <f t="shared" si="337"/>
        <v xml:space="preserve"> </v>
      </c>
      <c r="AN205" s="278" t="str">
        <f t="shared" si="338"/>
        <v xml:space="preserve"> </v>
      </c>
      <c r="AO205" s="278" t="str">
        <f t="shared" si="339"/>
        <v xml:space="preserve"> </v>
      </c>
      <c r="AP205" s="278" t="str">
        <f t="shared" si="340"/>
        <v xml:space="preserve"> </v>
      </c>
      <c r="AQ205" s="278" t="str">
        <f t="shared" si="341"/>
        <v xml:space="preserve"> </v>
      </c>
      <c r="AR205" s="278" t="str">
        <f t="shared" si="342"/>
        <v xml:space="preserve"> </v>
      </c>
      <c r="AS205" s="278" t="str">
        <f t="shared" si="343"/>
        <v xml:space="preserve"> </v>
      </c>
      <c r="AT205" s="278" t="str">
        <f t="shared" si="344"/>
        <v xml:space="preserve"> </v>
      </c>
      <c r="AU205" s="278" t="str">
        <f t="shared" si="345"/>
        <v xml:space="preserve"> </v>
      </c>
      <c r="AV205" s="277" t="str">
        <f t="shared" si="346"/>
        <v xml:space="preserve"> </v>
      </c>
      <c r="AW205" s="277" t="str">
        <f t="shared" si="347"/>
        <v xml:space="preserve"> </v>
      </c>
      <c r="AX205" s="277" t="str">
        <f>IF(SUM(I205:T205)&lt;90," ",CO205*AH205*stab.data!$U$20/13/2)</f>
        <v xml:space="preserve"> </v>
      </c>
      <c r="AY205" s="277" t="str">
        <f>IF(SUM(I205:T205)&lt;90," ",CQ205*AH205*stab.data!$U$11/13)</f>
        <v xml:space="preserve"> </v>
      </c>
      <c r="AZ205" s="277" t="str">
        <f t="shared" si="348"/>
        <v xml:space="preserve"> </v>
      </c>
      <c r="BA205" s="279" t="str">
        <f t="shared" si="349"/>
        <v xml:space="preserve"> </v>
      </c>
      <c r="BB205" s="280" t="str">
        <f>IF(SUM(I205:T205)&lt;90," ",EXP('eq. coef.'!$C$104+'eq. coef.'!$C$105*'Amp-TB2 calc'!AJ205+'eq. coef.'!$C$106*'Amp-TB2 calc'!AK205+'eq. coef.'!$C$107*'Amp-TB2 calc'!AL205+'eq. coef.'!$C$108*'Amp-TB2 calc'!AN205+'eq. coef.'!$C$109*'Amp-TB2 calc'!AP205+'eq. coef.'!$C$110*'Amp-TB2 calc'!AQ205+'eq. coef.'!$C$111*'Amp-TB2 calc'!AR205+'eq. coef.'!$C$112*'Amp-TB2 calc'!AS205))</f>
        <v xml:space="preserve"> </v>
      </c>
      <c r="BC205" s="281" t="str">
        <f>IF(SUM(I205:T205)&lt;90," ",EXP('eq. coef.'!$C$176+'eq. coef.'!$C$177*'Amp-TB2 calc'!AJ205+'eq. coef.'!$C$178*'Amp-TB2 calc'!AK205+'eq. coef.'!$C$179*'Amp-TB2 calc'!AL205+'eq. coef.'!$C$180*'Amp-TB2 calc'!AN205+'eq. coef.'!$C$181*'Amp-TB2 calc'!AP205+'eq. coef.'!$C$182*'Amp-TB2 calc'!AQ205+'eq. coef.'!$C$183*'Amp-TB2 calc'!AR205+'eq. coef.'!$C$184*'Amp-TB2 calc'!AS205))</f>
        <v xml:space="preserve"> </v>
      </c>
      <c r="BD205" s="281" t="str">
        <f>IF(SUM(I205:T205)&lt;90," ",('eq. coef.'!$C$234+'eq. coef.'!$C$235*'Amp-TB2 calc'!AJ205+'eq. coef.'!$C$236*'Amp-TB2 calc'!AK205+'eq. coef.'!$C$237*'Amp-TB2 calc'!AL205+'eq. coef.'!$C$238*'Amp-TB2 calc'!AN205+'eq. coef.'!$C$239*'Amp-TB2 calc'!AP205+'eq. coef.'!$C$240*'Amp-TB2 calc'!AQ205+'eq. coef.'!$C$241*'Amp-TB2 calc'!AR205+'eq. coef.'!$C$242*'Amp-TB2 calc'!AS205))</f>
        <v xml:space="preserve"> </v>
      </c>
      <c r="BE205" s="281" t="str">
        <f>IF(SUM(I205:T205)&lt;90," ",('eq. coef.'!$C$270+'eq. coef.'!$C$271*'Amp-TB2 calc'!AJ205+'eq. coef.'!$C$272*'Amp-TB2 calc'!AK205+'eq. coef.'!$C$273*'Amp-TB2 calc'!AL205+'eq. coef.'!$C$274*'Amp-TB2 calc'!AN205+'eq. coef.'!$C$275*'Amp-TB2 calc'!AP205+'eq. coef.'!$C$276*'Amp-TB2 calc'!AQ205+'eq. coef.'!$C$277*'Amp-TB2 calc'!AR205+'eq. coef.'!$C$278*'Amp-TB2 calc'!AS205))</f>
        <v xml:space="preserve"> </v>
      </c>
      <c r="BF205" s="281" t="str">
        <f>IF(SUM(I205:T205)&lt;90," ",EXP('eq. coef.'!$C$328+'eq. coef.'!$C$329*'Amp-TB2 calc'!AJ205+'eq. coef.'!$C$330*'Amp-TB2 calc'!AK205+'eq. coef.'!$C$331*'Amp-TB2 calc'!AL205+'eq. coef.'!$C$332*'Amp-TB2 calc'!AN205+'eq. coef.'!$C$333*'Amp-TB2 calc'!AP205+'eq. coef.'!$C$334*'Amp-TB2 calc'!AQ205+'eq. coef.'!$C$335*'Amp-TB2 calc'!AR205+'eq. coef.'!$C$336*'Amp-TB2 calc'!AS205))</f>
        <v xml:space="preserve"> </v>
      </c>
      <c r="BG205" s="282" t="str">
        <f t="shared" si="301"/>
        <v xml:space="preserve"> </v>
      </c>
      <c r="BH205" s="385" t="str">
        <f t="shared" si="328"/>
        <v xml:space="preserve"> </v>
      </c>
      <c r="BI205" s="385" t="str">
        <f t="shared" si="329"/>
        <v xml:space="preserve"> </v>
      </c>
      <c r="BJ205" s="281" t="str">
        <f t="shared" si="302"/>
        <v xml:space="preserve"> </v>
      </c>
      <c r="BK205" s="283" t="str">
        <f t="shared" si="350"/>
        <v xml:space="preserve"> </v>
      </c>
      <c r="BL205" s="281" t="str">
        <f t="shared" si="351"/>
        <v xml:space="preserve"> </v>
      </c>
      <c r="BM205" s="284" t="str">
        <f t="shared" si="303"/>
        <v xml:space="preserve"> </v>
      </c>
      <c r="BN205" s="285" t="str">
        <f>IF(SUM(I205:T205)&lt;90," ",'eq. coef.'!$C$360+'eq. coef.'!$C$361*'Amp-TB2 calc'!AJ205+'eq. coef.'!$C$362*'Amp-TB2 calc'!AK205+'eq. coef.'!$C$363*'Amp-TB2 calc'!AL205+'eq. coef.'!$C$364*'Amp-TB2 calc'!AN205+'eq. coef.'!$C$365*'Amp-TB2 calc'!AP205+'eq. coef.'!$C$366*'Amp-TB2 calc'!AQ205+'eq. coef.'!$C$367*'Amp-TB2 calc'!AR205+'eq. coef.'!$C$368*'Amp-TB2 calc'!AS205+'eq. coef.'!$C$369*LN(BQ205))</f>
        <v xml:space="preserve"> </v>
      </c>
      <c r="BO205" s="286" t="str">
        <f t="shared" si="352"/>
        <v xml:space="preserve"> </v>
      </c>
      <c r="BP205" s="333" t="str">
        <f t="shared" si="304"/>
        <v xml:space="preserve"> </v>
      </c>
      <c r="BQ205" s="287" t="str">
        <f t="shared" si="353"/>
        <v xml:space="preserve"> </v>
      </c>
      <c r="BR205" s="281" t="str">
        <f t="shared" si="305"/>
        <v xml:space="preserve"> </v>
      </c>
      <c r="BS205" s="283"/>
      <c r="BT205" s="283">
        <f t="shared" si="354"/>
        <v>0</v>
      </c>
      <c r="BU205" s="283">
        <f t="shared" si="355"/>
        <v>0</v>
      </c>
      <c r="BV205" s="281" t="str">
        <f t="shared" si="306"/>
        <v xml:space="preserve"> </v>
      </c>
      <c r="BW205" s="288"/>
      <c r="BX205" s="289" t="str">
        <f>IF(SUM(I205:T205)&lt;90," ",'eq. coef.'!$B$1128*'Amp-TB2 calc'!CH205+'eq. coef.'!$B$1129*'Amp-TB2 calc'!CL205+'eq. coef.'!$B$1130*'Amp-TB2 calc'!CM205+'eq. coef.'!$B$1131*'Amp-TB2 calc'!CO205+'eq. coef.'!$B$1132*'Amp-TB2 calc'!CP205+'eq. coef.'!$B$1133*'Amp-TB2 calc'!CQ205+'eq. coef.'!$B$1134*'Amp-TB2 calc'!CR205+'eq. coef.'!$B$1135*'Amp-TB2 calc'!CU205+'eq. coef.'!$B$1135*'Amp-TB2 calc'!CY205+'eq. coef.'!$B$1137*'Amp-TB2 calc'!CZ205)</f>
        <v xml:space="preserve"> </v>
      </c>
      <c r="BY205" s="290" t="str">
        <f t="shared" si="356"/>
        <v xml:space="preserve"> </v>
      </c>
      <c r="BZ205" s="291"/>
      <c r="CA205" s="290" t="str">
        <f t="shared" si="307"/>
        <v xml:space="preserve"> </v>
      </c>
      <c r="CB205" s="289" t="str">
        <f>IF(SUM(I205:T205)&lt;90," ",EXP('eq. coef.'!$C$396+'eq. coef.'!$C$397*'Amp-TB2 calc'!AJ205+'eq. coef.'!$C$398*'Amp-TB2 calc'!AK205+'eq. coef.'!$C$399*'Amp-TB2 calc'!AL205+'eq. coef.'!$C$400*'Amp-TB2 calc'!AN205+'eq. coef.'!$C$401*'Amp-TB2 calc'!AP205+'eq. coef.'!$C$402*'Amp-TB2 calc'!AQ205+'eq. coef.'!$C$403*'Amp-TB2 calc'!AR205+'eq. coef.'!$C$404*'Amp-TB2 calc'!AS205+'eq. coef.'!$C$405*LN('Amp-TB2 calc'!BQ205)))</f>
        <v xml:space="preserve"> </v>
      </c>
      <c r="CC205" s="283" t="str">
        <f t="shared" si="308"/>
        <v xml:space="preserve"> </v>
      </c>
      <c r="CD205" s="283"/>
      <c r="CE205" s="282" t="str">
        <f t="shared" si="309"/>
        <v xml:space="preserve"> </v>
      </c>
      <c r="CF205" s="282" t="str">
        <f t="shared" si="310"/>
        <v xml:space="preserve"> </v>
      </c>
      <c r="CG205" s="278" t="str">
        <f t="shared" si="357"/>
        <v xml:space="preserve"> </v>
      </c>
      <c r="CH205" s="278" t="str">
        <f t="shared" si="358"/>
        <v xml:space="preserve"> </v>
      </c>
      <c r="CI205" s="278" t="str">
        <f t="shared" si="311"/>
        <v xml:space="preserve"> </v>
      </c>
      <c r="CJ205" s="278" t="str">
        <f t="shared" si="312"/>
        <v xml:space="preserve"> </v>
      </c>
      <c r="CK205" s="278"/>
      <c r="CL205" s="278" t="str">
        <f t="shared" si="313"/>
        <v xml:space="preserve"> </v>
      </c>
      <c r="CM205" s="278" t="str">
        <f t="shared" si="314"/>
        <v xml:space="preserve"> </v>
      </c>
      <c r="CN205" s="278" t="str">
        <f t="shared" si="359"/>
        <v xml:space="preserve"> </v>
      </c>
      <c r="CO205" s="278" t="str">
        <f t="shared" si="315"/>
        <v xml:space="preserve"> </v>
      </c>
      <c r="CP205" s="278" t="str">
        <f t="shared" si="360"/>
        <v xml:space="preserve"> </v>
      </c>
      <c r="CQ205" s="278" t="str">
        <f t="shared" si="316"/>
        <v xml:space="preserve"> </v>
      </c>
      <c r="CR205" s="278" t="str">
        <f t="shared" si="361"/>
        <v xml:space="preserve"> </v>
      </c>
      <c r="CS205" s="278" t="str">
        <f t="shared" si="317"/>
        <v xml:space="preserve"> </v>
      </c>
      <c r="CT205" s="278"/>
      <c r="CU205" s="278" t="str">
        <f t="shared" si="362"/>
        <v xml:space="preserve"> </v>
      </c>
      <c r="CV205" s="278" t="str">
        <f t="shared" si="318"/>
        <v xml:space="preserve"> </v>
      </c>
      <c r="CW205" s="278" t="str">
        <f t="shared" si="319"/>
        <v xml:space="preserve"> </v>
      </c>
      <c r="CX205" s="278"/>
      <c r="CY205" s="278" t="str">
        <f t="shared" si="320"/>
        <v xml:space="preserve"> </v>
      </c>
      <c r="CZ205" s="278" t="str">
        <f t="shared" si="363"/>
        <v xml:space="preserve"> </v>
      </c>
      <c r="DA205" s="278" t="str">
        <f t="shared" si="321"/>
        <v xml:space="preserve"> </v>
      </c>
      <c r="DB205" s="278"/>
      <c r="DC205" s="278" t="str">
        <f t="shared" si="322"/>
        <v xml:space="preserve"> </v>
      </c>
      <c r="DD205" s="278" t="str">
        <f t="shared" si="364"/>
        <v xml:space="preserve"> </v>
      </c>
      <c r="DE205" s="278" t="str">
        <f t="shared" si="365"/>
        <v xml:space="preserve"> </v>
      </c>
      <c r="DF205" s="278" t="str">
        <f t="shared" si="323"/>
        <v xml:space="preserve"> </v>
      </c>
      <c r="DG205" s="283" t="str">
        <f t="shared" si="330"/>
        <v xml:space="preserve"> </v>
      </c>
      <c r="DH205" s="283"/>
      <c r="DI205" s="277" t="str">
        <f t="shared" si="324"/>
        <v xml:space="preserve"> </v>
      </c>
      <c r="DJ205" s="277" t="str">
        <f t="shared" si="325"/>
        <v xml:space="preserve"> </v>
      </c>
      <c r="DK205" s="277" t="str">
        <f t="shared" si="326"/>
        <v xml:space="preserve"> </v>
      </c>
      <c r="DL205" s="278" t="str">
        <f t="shared" si="327"/>
        <v xml:space="preserve"> </v>
      </c>
    </row>
    <row r="206" spans="21:116" x14ac:dyDescent="0.25">
      <c r="U206" s="276" t="str">
        <f t="shared" si="331"/>
        <v xml:space="preserve"> </v>
      </c>
      <c r="V206" s="277" t="str">
        <f>IF(SUM(I206:T206)&lt;90," ",I206/stab.data!$U$7)</f>
        <v xml:space="preserve"> </v>
      </c>
      <c r="W206" s="277" t="str">
        <f>IF(SUM(I206:T206)&lt;90," ",J206/stab.data!$U$8)</f>
        <v xml:space="preserve"> </v>
      </c>
      <c r="X206" s="277" t="str">
        <f>IF(SUM(I206:T206)&lt;90," ",K206*2/stab.data!$U$9)</f>
        <v xml:space="preserve"> </v>
      </c>
      <c r="Y206" s="277" t="str">
        <f>IF(SUM(I206:T206)&lt;90," ",L206*2/stab.data!$U$10)</f>
        <v xml:space="preserve"> </v>
      </c>
      <c r="Z206" s="277" t="str">
        <f>IF(SUM(I206:T206)&lt;90," ",M206/stab.data!$U$11)</f>
        <v xml:space="preserve"> </v>
      </c>
      <c r="AA206" s="277" t="str">
        <f>IF(SUM(I206:T206)&lt;90," ",N206/stab.data!$U$12)</f>
        <v xml:space="preserve"> </v>
      </c>
      <c r="AB206" s="277" t="str">
        <f>IF(SUM(I206:T206)&lt;90," ",O206/stab.data!$U$13)</f>
        <v xml:space="preserve"> </v>
      </c>
      <c r="AC206" s="277" t="str">
        <f>IF(SUM(I206:T206)&lt;90," ",P206/stab.data!$U$14)</f>
        <v xml:space="preserve"> </v>
      </c>
      <c r="AD206" s="277" t="str">
        <f>IF(SUM(I206:T206)&lt;90," ",Q206*2/stab.data!$U$15)</f>
        <v xml:space="preserve"> </v>
      </c>
      <c r="AE206" s="277" t="str">
        <f>IF(SUM(I206:T206)&lt;90," ",R206*2/stab.data!$U$16)</f>
        <v xml:space="preserve"> </v>
      </c>
      <c r="AF206" s="277" t="str">
        <f>IF(SUM(I206:T206)&lt;90," ",S206/stab.data!$U$17)</f>
        <v xml:space="preserve"> </v>
      </c>
      <c r="AG206" s="277" t="str">
        <f>IF(SUM(I206:T206)&lt;90," ",T206/stab.data!$U$18)</f>
        <v xml:space="preserve"> </v>
      </c>
      <c r="AH206" s="277" t="str">
        <f t="shared" si="332"/>
        <v xml:space="preserve"> </v>
      </c>
      <c r="AI206" s="277" t="str">
        <f t="shared" si="333"/>
        <v xml:space="preserve"> </v>
      </c>
      <c r="AJ206" s="278" t="str">
        <f t="shared" si="334"/>
        <v xml:space="preserve"> </v>
      </c>
      <c r="AK206" s="278" t="str">
        <f t="shared" si="335"/>
        <v xml:space="preserve"> </v>
      </c>
      <c r="AL206" s="278" t="str">
        <f t="shared" si="336"/>
        <v xml:space="preserve"> </v>
      </c>
      <c r="AM206" s="278" t="str">
        <f t="shared" si="337"/>
        <v xml:space="preserve"> </v>
      </c>
      <c r="AN206" s="278" t="str">
        <f t="shared" si="338"/>
        <v xml:space="preserve"> </v>
      </c>
      <c r="AO206" s="278" t="str">
        <f t="shared" si="339"/>
        <v xml:space="preserve"> </v>
      </c>
      <c r="AP206" s="278" t="str">
        <f t="shared" si="340"/>
        <v xml:space="preserve"> </v>
      </c>
      <c r="AQ206" s="278" t="str">
        <f t="shared" si="341"/>
        <v xml:space="preserve"> </v>
      </c>
      <c r="AR206" s="278" t="str">
        <f t="shared" si="342"/>
        <v xml:space="preserve"> </v>
      </c>
      <c r="AS206" s="278" t="str">
        <f t="shared" si="343"/>
        <v xml:space="preserve"> </v>
      </c>
      <c r="AT206" s="278" t="str">
        <f t="shared" si="344"/>
        <v xml:space="preserve"> </v>
      </c>
      <c r="AU206" s="278" t="str">
        <f t="shared" si="345"/>
        <v xml:space="preserve"> </v>
      </c>
      <c r="AV206" s="277" t="str">
        <f t="shared" si="346"/>
        <v xml:space="preserve"> </v>
      </c>
      <c r="AW206" s="277" t="str">
        <f t="shared" si="347"/>
        <v xml:space="preserve"> </v>
      </c>
      <c r="AX206" s="277" t="str">
        <f>IF(SUM(I206:T206)&lt;90," ",CO206*AH206*stab.data!$U$20/13/2)</f>
        <v xml:space="preserve"> </v>
      </c>
      <c r="AY206" s="277" t="str">
        <f>IF(SUM(I206:T206)&lt;90," ",CQ206*AH206*stab.data!$U$11/13)</f>
        <v xml:space="preserve"> </v>
      </c>
      <c r="AZ206" s="277" t="str">
        <f t="shared" si="348"/>
        <v xml:space="preserve"> </v>
      </c>
      <c r="BA206" s="279" t="str">
        <f t="shared" si="349"/>
        <v xml:space="preserve"> </v>
      </c>
      <c r="BB206" s="280" t="str">
        <f>IF(SUM(I206:T206)&lt;90," ",EXP('eq. coef.'!$C$104+'eq. coef.'!$C$105*'Amp-TB2 calc'!AJ206+'eq. coef.'!$C$106*'Amp-TB2 calc'!AK206+'eq. coef.'!$C$107*'Amp-TB2 calc'!AL206+'eq. coef.'!$C$108*'Amp-TB2 calc'!AN206+'eq. coef.'!$C$109*'Amp-TB2 calc'!AP206+'eq. coef.'!$C$110*'Amp-TB2 calc'!AQ206+'eq. coef.'!$C$111*'Amp-TB2 calc'!AR206+'eq. coef.'!$C$112*'Amp-TB2 calc'!AS206))</f>
        <v xml:space="preserve"> </v>
      </c>
      <c r="BC206" s="281" t="str">
        <f>IF(SUM(I206:T206)&lt;90," ",EXP('eq. coef.'!$C$176+'eq. coef.'!$C$177*'Amp-TB2 calc'!AJ206+'eq. coef.'!$C$178*'Amp-TB2 calc'!AK206+'eq. coef.'!$C$179*'Amp-TB2 calc'!AL206+'eq. coef.'!$C$180*'Amp-TB2 calc'!AN206+'eq. coef.'!$C$181*'Amp-TB2 calc'!AP206+'eq. coef.'!$C$182*'Amp-TB2 calc'!AQ206+'eq. coef.'!$C$183*'Amp-TB2 calc'!AR206+'eq. coef.'!$C$184*'Amp-TB2 calc'!AS206))</f>
        <v xml:space="preserve"> </v>
      </c>
      <c r="BD206" s="281" t="str">
        <f>IF(SUM(I206:T206)&lt;90," ",('eq. coef.'!$C$234+'eq. coef.'!$C$235*'Amp-TB2 calc'!AJ206+'eq. coef.'!$C$236*'Amp-TB2 calc'!AK206+'eq. coef.'!$C$237*'Amp-TB2 calc'!AL206+'eq. coef.'!$C$238*'Amp-TB2 calc'!AN206+'eq. coef.'!$C$239*'Amp-TB2 calc'!AP206+'eq. coef.'!$C$240*'Amp-TB2 calc'!AQ206+'eq. coef.'!$C$241*'Amp-TB2 calc'!AR206+'eq. coef.'!$C$242*'Amp-TB2 calc'!AS206))</f>
        <v xml:space="preserve"> </v>
      </c>
      <c r="BE206" s="281" t="str">
        <f>IF(SUM(I206:T206)&lt;90," ",('eq. coef.'!$C$270+'eq. coef.'!$C$271*'Amp-TB2 calc'!AJ206+'eq. coef.'!$C$272*'Amp-TB2 calc'!AK206+'eq. coef.'!$C$273*'Amp-TB2 calc'!AL206+'eq. coef.'!$C$274*'Amp-TB2 calc'!AN206+'eq. coef.'!$C$275*'Amp-TB2 calc'!AP206+'eq. coef.'!$C$276*'Amp-TB2 calc'!AQ206+'eq. coef.'!$C$277*'Amp-TB2 calc'!AR206+'eq. coef.'!$C$278*'Amp-TB2 calc'!AS206))</f>
        <v xml:space="preserve"> </v>
      </c>
      <c r="BF206" s="281" t="str">
        <f>IF(SUM(I206:T206)&lt;90," ",EXP('eq. coef.'!$C$328+'eq. coef.'!$C$329*'Amp-TB2 calc'!AJ206+'eq. coef.'!$C$330*'Amp-TB2 calc'!AK206+'eq. coef.'!$C$331*'Amp-TB2 calc'!AL206+'eq. coef.'!$C$332*'Amp-TB2 calc'!AN206+'eq. coef.'!$C$333*'Amp-TB2 calc'!AP206+'eq. coef.'!$C$334*'Amp-TB2 calc'!AQ206+'eq. coef.'!$C$335*'Amp-TB2 calc'!AR206+'eq. coef.'!$C$336*'Amp-TB2 calc'!AS206))</f>
        <v xml:space="preserve"> </v>
      </c>
      <c r="BG206" s="282" t="str">
        <f t="shared" si="301"/>
        <v xml:space="preserve"> </v>
      </c>
      <c r="BH206" s="385" t="str">
        <f t="shared" si="328"/>
        <v xml:space="preserve"> </v>
      </c>
      <c r="BI206" s="385" t="str">
        <f t="shared" si="329"/>
        <v xml:space="preserve"> </v>
      </c>
      <c r="BJ206" s="281" t="str">
        <f t="shared" si="302"/>
        <v xml:space="preserve"> </v>
      </c>
      <c r="BK206" s="283" t="str">
        <f t="shared" si="350"/>
        <v xml:space="preserve"> </v>
      </c>
      <c r="BL206" s="281" t="str">
        <f t="shared" si="351"/>
        <v xml:space="preserve"> </v>
      </c>
      <c r="BM206" s="284" t="str">
        <f t="shared" si="303"/>
        <v xml:space="preserve"> </v>
      </c>
      <c r="BN206" s="285" t="str">
        <f>IF(SUM(I206:T206)&lt;90," ",'eq. coef.'!$C$360+'eq. coef.'!$C$361*'Amp-TB2 calc'!AJ206+'eq. coef.'!$C$362*'Amp-TB2 calc'!AK206+'eq. coef.'!$C$363*'Amp-TB2 calc'!AL206+'eq. coef.'!$C$364*'Amp-TB2 calc'!AN206+'eq. coef.'!$C$365*'Amp-TB2 calc'!AP206+'eq. coef.'!$C$366*'Amp-TB2 calc'!AQ206+'eq. coef.'!$C$367*'Amp-TB2 calc'!AR206+'eq. coef.'!$C$368*'Amp-TB2 calc'!AS206+'eq. coef.'!$C$369*LN(BQ206))</f>
        <v xml:space="preserve"> </v>
      </c>
      <c r="BO206" s="286" t="str">
        <f t="shared" si="352"/>
        <v xml:space="preserve"> </v>
      </c>
      <c r="BP206" s="333" t="str">
        <f t="shared" si="304"/>
        <v xml:space="preserve"> </v>
      </c>
      <c r="BQ206" s="287" t="str">
        <f t="shared" si="353"/>
        <v xml:space="preserve"> </v>
      </c>
      <c r="BR206" s="281" t="str">
        <f t="shared" si="305"/>
        <v xml:space="preserve"> </v>
      </c>
      <c r="BS206" s="283"/>
      <c r="BT206" s="283">
        <f t="shared" si="354"/>
        <v>0</v>
      </c>
      <c r="BU206" s="283">
        <f t="shared" si="355"/>
        <v>0</v>
      </c>
      <c r="BV206" s="281" t="str">
        <f t="shared" si="306"/>
        <v xml:space="preserve"> </v>
      </c>
      <c r="BW206" s="288"/>
      <c r="BX206" s="289" t="str">
        <f>IF(SUM(I206:T206)&lt;90," ",'eq. coef.'!$B$1128*'Amp-TB2 calc'!CH206+'eq. coef.'!$B$1129*'Amp-TB2 calc'!CL206+'eq. coef.'!$B$1130*'Amp-TB2 calc'!CM206+'eq. coef.'!$B$1131*'Amp-TB2 calc'!CO206+'eq. coef.'!$B$1132*'Amp-TB2 calc'!CP206+'eq. coef.'!$B$1133*'Amp-TB2 calc'!CQ206+'eq. coef.'!$B$1134*'Amp-TB2 calc'!CR206+'eq. coef.'!$B$1135*'Amp-TB2 calc'!CU206+'eq. coef.'!$B$1135*'Amp-TB2 calc'!CY206+'eq. coef.'!$B$1137*'Amp-TB2 calc'!CZ206)</f>
        <v xml:space="preserve"> </v>
      </c>
      <c r="BY206" s="290" t="str">
        <f t="shared" si="356"/>
        <v xml:space="preserve"> </v>
      </c>
      <c r="BZ206" s="291"/>
      <c r="CA206" s="290" t="str">
        <f t="shared" si="307"/>
        <v xml:space="preserve"> </v>
      </c>
      <c r="CB206" s="289" t="str">
        <f>IF(SUM(I206:T206)&lt;90," ",EXP('eq. coef.'!$C$396+'eq. coef.'!$C$397*'Amp-TB2 calc'!AJ206+'eq. coef.'!$C$398*'Amp-TB2 calc'!AK206+'eq. coef.'!$C$399*'Amp-TB2 calc'!AL206+'eq. coef.'!$C$400*'Amp-TB2 calc'!AN206+'eq. coef.'!$C$401*'Amp-TB2 calc'!AP206+'eq. coef.'!$C$402*'Amp-TB2 calc'!AQ206+'eq. coef.'!$C$403*'Amp-TB2 calc'!AR206+'eq. coef.'!$C$404*'Amp-TB2 calc'!AS206+'eq. coef.'!$C$405*LN('Amp-TB2 calc'!BQ206)))</f>
        <v xml:space="preserve"> </v>
      </c>
      <c r="CC206" s="283" t="str">
        <f t="shared" si="308"/>
        <v xml:space="preserve"> </v>
      </c>
      <c r="CD206" s="283"/>
      <c r="CE206" s="282" t="str">
        <f t="shared" si="309"/>
        <v xml:space="preserve"> </v>
      </c>
      <c r="CF206" s="282" t="str">
        <f t="shared" si="310"/>
        <v xml:space="preserve"> </v>
      </c>
      <c r="CG206" s="278" t="str">
        <f t="shared" si="357"/>
        <v xml:space="preserve"> </v>
      </c>
      <c r="CH206" s="278" t="str">
        <f t="shared" si="358"/>
        <v xml:space="preserve"> </v>
      </c>
      <c r="CI206" s="278" t="str">
        <f t="shared" si="311"/>
        <v xml:space="preserve"> </v>
      </c>
      <c r="CJ206" s="278" t="str">
        <f t="shared" si="312"/>
        <v xml:space="preserve"> </v>
      </c>
      <c r="CK206" s="278"/>
      <c r="CL206" s="278" t="str">
        <f t="shared" si="313"/>
        <v xml:space="preserve"> </v>
      </c>
      <c r="CM206" s="278" t="str">
        <f t="shared" si="314"/>
        <v xml:space="preserve"> </v>
      </c>
      <c r="CN206" s="278" t="str">
        <f t="shared" si="359"/>
        <v xml:space="preserve"> </v>
      </c>
      <c r="CO206" s="278" t="str">
        <f t="shared" si="315"/>
        <v xml:space="preserve"> </v>
      </c>
      <c r="CP206" s="278" t="str">
        <f t="shared" si="360"/>
        <v xml:space="preserve"> </v>
      </c>
      <c r="CQ206" s="278" t="str">
        <f t="shared" si="316"/>
        <v xml:space="preserve"> </v>
      </c>
      <c r="CR206" s="278" t="str">
        <f t="shared" si="361"/>
        <v xml:space="preserve"> </v>
      </c>
      <c r="CS206" s="278" t="str">
        <f t="shared" si="317"/>
        <v xml:space="preserve"> </v>
      </c>
      <c r="CT206" s="278"/>
      <c r="CU206" s="278" t="str">
        <f t="shared" si="362"/>
        <v xml:space="preserve"> </v>
      </c>
      <c r="CV206" s="278" t="str">
        <f t="shared" si="318"/>
        <v xml:space="preserve"> </v>
      </c>
      <c r="CW206" s="278" t="str">
        <f t="shared" si="319"/>
        <v xml:space="preserve"> </v>
      </c>
      <c r="CX206" s="278"/>
      <c r="CY206" s="278" t="str">
        <f t="shared" si="320"/>
        <v xml:space="preserve"> </v>
      </c>
      <c r="CZ206" s="278" t="str">
        <f t="shared" si="363"/>
        <v xml:space="preserve"> </v>
      </c>
      <c r="DA206" s="278" t="str">
        <f t="shared" si="321"/>
        <v xml:space="preserve"> </v>
      </c>
      <c r="DB206" s="278"/>
      <c r="DC206" s="278" t="str">
        <f t="shared" si="322"/>
        <v xml:space="preserve"> </v>
      </c>
      <c r="DD206" s="278" t="str">
        <f t="shared" si="364"/>
        <v xml:space="preserve"> </v>
      </c>
      <c r="DE206" s="278" t="str">
        <f t="shared" si="365"/>
        <v xml:space="preserve"> </v>
      </c>
      <c r="DF206" s="278" t="str">
        <f t="shared" si="323"/>
        <v xml:space="preserve"> </v>
      </c>
      <c r="DG206" s="283" t="str">
        <f t="shared" si="330"/>
        <v xml:space="preserve"> </v>
      </c>
      <c r="DH206" s="283"/>
      <c r="DI206" s="277" t="str">
        <f t="shared" si="324"/>
        <v xml:space="preserve"> </v>
      </c>
      <c r="DJ206" s="277" t="str">
        <f t="shared" si="325"/>
        <v xml:space="preserve"> </v>
      </c>
      <c r="DK206" s="277" t="str">
        <f t="shared" si="326"/>
        <v xml:space="preserve"> </v>
      </c>
      <c r="DL206" s="278" t="str">
        <f t="shared" si="327"/>
        <v xml:space="preserve"> </v>
      </c>
    </row>
    <row r="207" spans="21:116" x14ac:dyDescent="0.25">
      <c r="U207" s="276" t="str">
        <f t="shared" si="331"/>
        <v xml:space="preserve"> </v>
      </c>
      <c r="V207" s="277" t="str">
        <f>IF(SUM(I207:T207)&lt;90," ",I207/stab.data!$U$7)</f>
        <v xml:space="preserve"> </v>
      </c>
      <c r="W207" s="277" t="str">
        <f>IF(SUM(I207:T207)&lt;90," ",J207/stab.data!$U$8)</f>
        <v xml:space="preserve"> </v>
      </c>
      <c r="X207" s="277" t="str">
        <f>IF(SUM(I207:T207)&lt;90," ",K207*2/stab.data!$U$9)</f>
        <v xml:space="preserve"> </v>
      </c>
      <c r="Y207" s="277" t="str">
        <f>IF(SUM(I207:T207)&lt;90," ",L207*2/stab.data!$U$10)</f>
        <v xml:space="preserve"> </v>
      </c>
      <c r="Z207" s="277" t="str">
        <f>IF(SUM(I207:T207)&lt;90," ",M207/stab.data!$U$11)</f>
        <v xml:space="preserve"> </v>
      </c>
      <c r="AA207" s="277" t="str">
        <f>IF(SUM(I207:T207)&lt;90," ",N207/stab.data!$U$12)</f>
        <v xml:space="preserve"> </v>
      </c>
      <c r="AB207" s="277" t="str">
        <f>IF(SUM(I207:T207)&lt;90," ",O207/stab.data!$U$13)</f>
        <v xml:space="preserve"> </v>
      </c>
      <c r="AC207" s="277" t="str">
        <f>IF(SUM(I207:T207)&lt;90," ",P207/stab.data!$U$14)</f>
        <v xml:space="preserve"> </v>
      </c>
      <c r="AD207" s="277" t="str">
        <f>IF(SUM(I207:T207)&lt;90," ",Q207*2/stab.data!$U$15)</f>
        <v xml:space="preserve"> </v>
      </c>
      <c r="AE207" s="277" t="str">
        <f>IF(SUM(I207:T207)&lt;90," ",R207*2/stab.data!$U$16)</f>
        <v xml:space="preserve"> </v>
      </c>
      <c r="AF207" s="277" t="str">
        <f>IF(SUM(I207:T207)&lt;90," ",S207/stab.data!$U$17)</f>
        <v xml:space="preserve"> </v>
      </c>
      <c r="AG207" s="277" t="str">
        <f>IF(SUM(I207:T207)&lt;90," ",T207/stab.data!$U$18)</f>
        <v xml:space="preserve"> </v>
      </c>
      <c r="AH207" s="277" t="str">
        <f t="shared" si="332"/>
        <v xml:space="preserve"> </v>
      </c>
      <c r="AI207" s="277" t="str">
        <f t="shared" si="333"/>
        <v xml:space="preserve"> </v>
      </c>
      <c r="AJ207" s="278" t="str">
        <f t="shared" si="334"/>
        <v xml:space="preserve"> </v>
      </c>
      <c r="AK207" s="278" t="str">
        <f t="shared" si="335"/>
        <v xml:space="preserve"> </v>
      </c>
      <c r="AL207" s="278" t="str">
        <f t="shared" si="336"/>
        <v xml:space="preserve"> </v>
      </c>
      <c r="AM207" s="278" t="str">
        <f t="shared" si="337"/>
        <v xml:space="preserve"> </v>
      </c>
      <c r="AN207" s="278" t="str">
        <f t="shared" si="338"/>
        <v xml:space="preserve"> </v>
      </c>
      <c r="AO207" s="278" t="str">
        <f t="shared" si="339"/>
        <v xml:space="preserve"> </v>
      </c>
      <c r="AP207" s="278" t="str">
        <f t="shared" si="340"/>
        <v xml:space="preserve"> </v>
      </c>
      <c r="AQ207" s="278" t="str">
        <f t="shared" si="341"/>
        <v xml:space="preserve"> </v>
      </c>
      <c r="AR207" s="278" t="str">
        <f t="shared" si="342"/>
        <v xml:space="preserve"> </v>
      </c>
      <c r="AS207" s="278" t="str">
        <f t="shared" si="343"/>
        <v xml:space="preserve"> </v>
      </c>
      <c r="AT207" s="278" t="str">
        <f t="shared" si="344"/>
        <v xml:space="preserve"> </v>
      </c>
      <c r="AU207" s="278" t="str">
        <f t="shared" si="345"/>
        <v xml:space="preserve"> </v>
      </c>
      <c r="AV207" s="277" t="str">
        <f t="shared" si="346"/>
        <v xml:space="preserve"> </v>
      </c>
      <c r="AW207" s="277" t="str">
        <f t="shared" si="347"/>
        <v xml:space="preserve"> </v>
      </c>
      <c r="AX207" s="277" t="str">
        <f>IF(SUM(I207:T207)&lt;90," ",CO207*AH207*stab.data!$U$20/13/2)</f>
        <v xml:space="preserve"> </v>
      </c>
      <c r="AY207" s="277" t="str">
        <f>IF(SUM(I207:T207)&lt;90," ",CQ207*AH207*stab.data!$U$11/13)</f>
        <v xml:space="preserve"> </v>
      </c>
      <c r="AZ207" s="277" t="str">
        <f t="shared" si="348"/>
        <v xml:space="preserve"> </v>
      </c>
      <c r="BA207" s="279" t="str">
        <f t="shared" si="349"/>
        <v xml:space="preserve"> </v>
      </c>
      <c r="BB207" s="280" t="str">
        <f>IF(SUM(I207:T207)&lt;90," ",EXP('eq. coef.'!$C$104+'eq. coef.'!$C$105*'Amp-TB2 calc'!AJ207+'eq. coef.'!$C$106*'Amp-TB2 calc'!AK207+'eq. coef.'!$C$107*'Amp-TB2 calc'!AL207+'eq. coef.'!$C$108*'Amp-TB2 calc'!AN207+'eq. coef.'!$C$109*'Amp-TB2 calc'!AP207+'eq. coef.'!$C$110*'Amp-TB2 calc'!AQ207+'eq. coef.'!$C$111*'Amp-TB2 calc'!AR207+'eq. coef.'!$C$112*'Amp-TB2 calc'!AS207))</f>
        <v xml:space="preserve"> </v>
      </c>
      <c r="BC207" s="281" t="str">
        <f>IF(SUM(I207:T207)&lt;90," ",EXP('eq. coef.'!$C$176+'eq. coef.'!$C$177*'Amp-TB2 calc'!AJ207+'eq. coef.'!$C$178*'Amp-TB2 calc'!AK207+'eq. coef.'!$C$179*'Amp-TB2 calc'!AL207+'eq. coef.'!$C$180*'Amp-TB2 calc'!AN207+'eq. coef.'!$C$181*'Amp-TB2 calc'!AP207+'eq. coef.'!$C$182*'Amp-TB2 calc'!AQ207+'eq. coef.'!$C$183*'Amp-TB2 calc'!AR207+'eq. coef.'!$C$184*'Amp-TB2 calc'!AS207))</f>
        <v xml:space="preserve"> </v>
      </c>
      <c r="BD207" s="281" t="str">
        <f>IF(SUM(I207:T207)&lt;90," ",('eq. coef.'!$C$234+'eq. coef.'!$C$235*'Amp-TB2 calc'!AJ207+'eq. coef.'!$C$236*'Amp-TB2 calc'!AK207+'eq. coef.'!$C$237*'Amp-TB2 calc'!AL207+'eq. coef.'!$C$238*'Amp-TB2 calc'!AN207+'eq. coef.'!$C$239*'Amp-TB2 calc'!AP207+'eq. coef.'!$C$240*'Amp-TB2 calc'!AQ207+'eq. coef.'!$C$241*'Amp-TB2 calc'!AR207+'eq. coef.'!$C$242*'Amp-TB2 calc'!AS207))</f>
        <v xml:space="preserve"> </v>
      </c>
      <c r="BE207" s="281" t="str">
        <f>IF(SUM(I207:T207)&lt;90," ",('eq. coef.'!$C$270+'eq. coef.'!$C$271*'Amp-TB2 calc'!AJ207+'eq. coef.'!$C$272*'Amp-TB2 calc'!AK207+'eq. coef.'!$C$273*'Amp-TB2 calc'!AL207+'eq. coef.'!$C$274*'Amp-TB2 calc'!AN207+'eq. coef.'!$C$275*'Amp-TB2 calc'!AP207+'eq. coef.'!$C$276*'Amp-TB2 calc'!AQ207+'eq. coef.'!$C$277*'Amp-TB2 calc'!AR207+'eq. coef.'!$C$278*'Amp-TB2 calc'!AS207))</f>
        <v xml:space="preserve"> </v>
      </c>
      <c r="BF207" s="281" t="str">
        <f>IF(SUM(I207:T207)&lt;90," ",EXP('eq. coef.'!$C$328+'eq. coef.'!$C$329*'Amp-TB2 calc'!AJ207+'eq. coef.'!$C$330*'Amp-TB2 calc'!AK207+'eq. coef.'!$C$331*'Amp-TB2 calc'!AL207+'eq. coef.'!$C$332*'Amp-TB2 calc'!AN207+'eq. coef.'!$C$333*'Amp-TB2 calc'!AP207+'eq. coef.'!$C$334*'Amp-TB2 calc'!AQ207+'eq. coef.'!$C$335*'Amp-TB2 calc'!AR207+'eq. coef.'!$C$336*'Amp-TB2 calc'!AS207))</f>
        <v xml:space="preserve"> </v>
      </c>
      <c r="BG207" s="282" t="str">
        <f t="shared" si="301"/>
        <v xml:space="preserve"> </v>
      </c>
      <c r="BH207" s="385" t="str">
        <f t="shared" si="328"/>
        <v xml:space="preserve"> </v>
      </c>
      <c r="BI207" s="385" t="str">
        <f t="shared" si="329"/>
        <v xml:space="preserve"> </v>
      </c>
      <c r="BJ207" s="281" t="str">
        <f t="shared" si="302"/>
        <v xml:space="preserve"> </v>
      </c>
      <c r="BK207" s="283" t="str">
        <f t="shared" si="350"/>
        <v xml:space="preserve"> </v>
      </c>
      <c r="BL207" s="281" t="str">
        <f t="shared" si="351"/>
        <v xml:space="preserve"> </v>
      </c>
      <c r="BM207" s="284" t="str">
        <f t="shared" si="303"/>
        <v xml:space="preserve"> </v>
      </c>
      <c r="BN207" s="285" t="str">
        <f>IF(SUM(I207:T207)&lt;90," ",'eq. coef.'!$C$360+'eq. coef.'!$C$361*'Amp-TB2 calc'!AJ207+'eq. coef.'!$C$362*'Amp-TB2 calc'!AK207+'eq. coef.'!$C$363*'Amp-TB2 calc'!AL207+'eq. coef.'!$C$364*'Amp-TB2 calc'!AN207+'eq. coef.'!$C$365*'Amp-TB2 calc'!AP207+'eq. coef.'!$C$366*'Amp-TB2 calc'!AQ207+'eq. coef.'!$C$367*'Amp-TB2 calc'!AR207+'eq. coef.'!$C$368*'Amp-TB2 calc'!AS207+'eq. coef.'!$C$369*LN(BQ207))</f>
        <v xml:space="preserve"> </v>
      </c>
      <c r="BO207" s="286" t="str">
        <f t="shared" si="352"/>
        <v xml:space="preserve"> </v>
      </c>
      <c r="BP207" s="333" t="str">
        <f t="shared" si="304"/>
        <v xml:space="preserve"> </v>
      </c>
      <c r="BQ207" s="287" t="str">
        <f t="shared" si="353"/>
        <v xml:space="preserve"> </v>
      </c>
      <c r="BR207" s="281" t="str">
        <f t="shared" si="305"/>
        <v xml:space="preserve"> </v>
      </c>
      <c r="BS207" s="283"/>
      <c r="BT207" s="283">
        <f t="shared" si="354"/>
        <v>0</v>
      </c>
      <c r="BU207" s="283">
        <f t="shared" si="355"/>
        <v>0</v>
      </c>
      <c r="BV207" s="281" t="str">
        <f t="shared" si="306"/>
        <v xml:space="preserve"> </v>
      </c>
      <c r="BW207" s="288"/>
      <c r="BX207" s="289" t="str">
        <f>IF(SUM(I207:T207)&lt;90," ",'eq. coef.'!$B$1128*'Amp-TB2 calc'!CH207+'eq. coef.'!$B$1129*'Amp-TB2 calc'!CL207+'eq. coef.'!$B$1130*'Amp-TB2 calc'!CM207+'eq. coef.'!$B$1131*'Amp-TB2 calc'!CO207+'eq. coef.'!$B$1132*'Amp-TB2 calc'!CP207+'eq. coef.'!$B$1133*'Amp-TB2 calc'!CQ207+'eq. coef.'!$B$1134*'Amp-TB2 calc'!CR207+'eq. coef.'!$B$1135*'Amp-TB2 calc'!CU207+'eq. coef.'!$B$1135*'Amp-TB2 calc'!CY207+'eq. coef.'!$B$1137*'Amp-TB2 calc'!CZ207)</f>
        <v xml:space="preserve"> </v>
      </c>
      <c r="BY207" s="290" t="str">
        <f t="shared" si="356"/>
        <v xml:space="preserve"> </v>
      </c>
      <c r="BZ207" s="291"/>
      <c r="CA207" s="290" t="str">
        <f t="shared" si="307"/>
        <v xml:space="preserve"> </v>
      </c>
      <c r="CB207" s="289" t="str">
        <f>IF(SUM(I207:T207)&lt;90," ",EXP('eq. coef.'!$C$396+'eq. coef.'!$C$397*'Amp-TB2 calc'!AJ207+'eq. coef.'!$C$398*'Amp-TB2 calc'!AK207+'eq. coef.'!$C$399*'Amp-TB2 calc'!AL207+'eq. coef.'!$C$400*'Amp-TB2 calc'!AN207+'eq. coef.'!$C$401*'Amp-TB2 calc'!AP207+'eq. coef.'!$C$402*'Amp-TB2 calc'!AQ207+'eq. coef.'!$C$403*'Amp-TB2 calc'!AR207+'eq. coef.'!$C$404*'Amp-TB2 calc'!AS207+'eq. coef.'!$C$405*LN('Amp-TB2 calc'!BQ207)))</f>
        <v xml:space="preserve"> </v>
      </c>
      <c r="CC207" s="283" t="str">
        <f t="shared" si="308"/>
        <v xml:space="preserve"> </v>
      </c>
      <c r="CD207" s="283"/>
      <c r="CE207" s="282" t="str">
        <f t="shared" si="309"/>
        <v xml:space="preserve"> </v>
      </c>
      <c r="CF207" s="282" t="str">
        <f t="shared" si="310"/>
        <v xml:space="preserve"> </v>
      </c>
      <c r="CG207" s="278" t="str">
        <f t="shared" si="357"/>
        <v xml:space="preserve"> </v>
      </c>
      <c r="CH207" s="278" t="str">
        <f t="shared" si="358"/>
        <v xml:space="preserve"> </v>
      </c>
      <c r="CI207" s="278" t="str">
        <f t="shared" si="311"/>
        <v xml:space="preserve"> </v>
      </c>
      <c r="CJ207" s="278" t="str">
        <f t="shared" si="312"/>
        <v xml:space="preserve"> </v>
      </c>
      <c r="CK207" s="278"/>
      <c r="CL207" s="278" t="str">
        <f t="shared" si="313"/>
        <v xml:space="preserve"> </v>
      </c>
      <c r="CM207" s="278" t="str">
        <f t="shared" si="314"/>
        <v xml:space="preserve"> </v>
      </c>
      <c r="CN207" s="278" t="str">
        <f t="shared" si="359"/>
        <v xml:space="preserve"> </v>
      </c>
      <c r="CO207" s="278" t="str">
        <f t="shared" si="315"/>
        <v xml:space="preserve"> </v>
      </c>
      <c r="CP207" s="278" t="str">
        <f t="shared" si="360"/>
        <v xml:space="preserve"> </v>
      </c>
      <c r="CQ207" s="278" t="str">
        <f t="shared" si="316"/>
        <v xml:space="preserve"> </v>
      </c>
      <c r="CR207" s="278" t="str">
        <f t="shared" si="361"/>
        <v xml:space="preserve"> </v>
      </c>
      <c r="CS207" s="278" t="str">
        <f t="shared" si="317"/>
        <v xml:space="preserve"> </v>
      </c>
      <c r="CT207" s="278"/>
      <c r="CU207" s="278" t="str">
        <f t="shared" si="362"/>
        <v xml:space="preserve"> </v>
      </c>
      <c r="CV207" s="278" t="str">
        <f t="shared" si="318"/>
        <v xml:space="preserve"> </v>
      </c>
      <c r="CW207" s="278" t="str">
        <f t="shared" si="319"/>
        <v xml:space="preserve"> </v>
      </c>
      <c r="CX207" s="278"/>
      <c r="CY207" s="278" t="str">
        <f t="shared" si="320"/>
        <v xml:space="preserve"> </v>
      </c>
      <c r="CZ207" s="278" t="str">
        <f t="shared" si="363"/>
        <v xml:space="preserve"> </v>
      </c>
      <c r="DA207" s="278" t="str">
        <f t="shared" si="321"/>
        <v xml:space="preserve"> </v>
      </c>
      <c r="DB207" s="278"/>
      <c r="DC207" s="278" t="str">
        <f t="shared" si="322"/>
        <v xml:space="preserve"> </v>
      </c>
      <c r="DD207" s="278" t="str">
        <f t="shared" si="364"/>
        <v xml:space="preserve"> </v>
      </c>
      <c r="DE207" s="278" t="str">
        <f t="shared" si="365"/>
        <v xml:space="preserve"> </v>
      </c>
      <c r="DF207" s="278" t="str">
        <f t="shared" si="323"/>
        <v xml:space="preserve"> </v>
      </c>
      <c r="DG207" s="283" t="str">
        <f t="shared" si="330"/>
        <v xml:space="preserve"> </v>
      </c>
      <c r="DH207" s="283"/>
      <c r="DI207" s="277" t="str">
        <f t="shared" si="324"/>
        <v xml:space="preserve"> </v>
      </c>
      <c r="DJ207" s="277" t="str">
        <f t="shared" si="325"/>
        <v xml:space="preserve"> </v>
      </c>
      <c r="DK207" s="277" t="str">
        <f t="shared" si="326"/>
        <v xml:space="preserve"> </v>
      </c>
      <c r="DL207" s="278" t="str">
        <f t="shared" si="327"/>
        <v xml:space="preserve"> </v>
      </c>
    </row>
    <row r="208" spans="21:116" x14ac:dyDescent="0.25">
      <c r="U208" s="276" t="str">
        <f t="shared" si="331"/>
        <v xml:space="preserve"> </v>
      </c>
      <c r="V208" s="277" t="str">
        <f>IF(SUM(I208:T208)&lt;90," ",I208/stab.data!$U$7)</f>
        <v xml:space="preserve"> </v>
      </c>
      <c r="W208" s="277" t="str">
        <f>IF(SUM(I208:T208)&lt;90," ",J208/stab.data!$U$8)</f>
        <v xml:space="preserve"> </v>
      </c>
      <c r="X208" s="277" t="str">
        <f>IF(SUM(I208:T208)&lt;90," ",K208*2/stab.data!$U$9)</f>
        <v xml:space="preserve"> </v>
      </c>
      <c r="Y208" s="277" t="str">
        <f>IF(SUM(I208:T208)&lt;90," ",L208*2/stab.data!$U$10)</f>
        <v xml:space="preserve"> </v>
      </c>
      <c r="Z208" s="277" t="str">
        <f>IF(SUM(I208:T208)&lt;90," ",M208/stab.data!$U$11)</f>
        <v xml:space="preserve"> </v>
      </c>
      <c r="AA208" s="277" t="str">
        <f>IF(SUM(I208:T208)&lt;90," ",N208/stab.data!$U$12)</f>
        <v xml:space="preserve"> </v>
      </c>
      <c r="AB208" s="277" t="str">
        <f>IF(SUM(I208:T208)&lt;90," ",O208/stab.data!$U$13)</f>
        <v xml:space="preserve"> </v>
      </c>
      <c r="AC208" s="277" t="str">
        <f>IF(SUM(I208:T208)&lt;90," ",P208/stab.data!$U$14)</f>
        <v xml:space="preserve"> </v>
      </c>
      <c r="AD208" s="277" t="str">
        <f>IF(SUM(I208:T208)&lt;90," ",Q208*2/stab.data!$U$15)</f>
        <v xml:space="preserve"> </v>
      </c>
      <c r="AE208" s="277" t="str">
        <f>IF(SUM(I208:T208)&lt;90," ",R208*2/stab.data!$U$16)</f>
        <v xml:space="preserve"> </v>
      </c>
      <c r="AF208" s="277" t="str">
        <f>IF(SUM(I208:T208)&lt;90," ",S208/stab.data!$U$17)</f>
        <v xml:space="preserve"> </v>
      </c>
      <c r="AG208" s="277" t="str">
        <f>IF(SUM(I208:T208)&lt;90," ",T208/stab.data!$U$18)</f>
        <v xml:space="preserve"> </v>
      </c>
      <c r="AH208" s="277" t="str">
        <f t="shared" si="332"/>
        <v xml:space="preserve"> </v>
      </c>
      <c r="AI208" s="277" t="str">
        <f t="shared" si="333"/>
        <v xml:space="preserve"> </v>
      </c>
      <c r="AJ208" s="278" t="str">
        <f t="shared" si="334"/>
        <v xml:space="preserve"> </v>
      </c>
      <c r="AK208" s="278" t="str">
        <f t="shared" si="335"/>
        <v xml:space="preserve"> </v>
      </c>
      <c r="AL208" s="278" t="str">
        <f t="shared" si="336"/>
        <v xml:space="preserve"> </v>
      </c>
      <c r="AM208" s="278" t="str">
        <f t="shared" si="337"/>
        <v xml:space="preserve"> </v>
      </c>
      <c r="AN208" s="278" t="str">
        <f t="shared" si="338"/>
        <v xml:space="preserve"> </v>
      </c>
      <c r="AO208" s="278" t="str">
        <f t="shared" si="339"/>
        <v xml:space="preserve"> </v>
      </c>
      <c r="AP208" s="278" t="str">
        <f t="shared" si="340"/>
        <v xml:space="preserve"> </v>
      </c>
      <c r="AQ208" s="278" t="str">
        <f t="shared" si="341"/>
        <v xml:space="preserve"> </v>
      </c>
      <c r="AR208" s="278" t="str">
        <f t="shared" si="342"/>
        <v xml:space="preserve"> </v>
      </c>
      <c r="AS208" s="278" t="str">
        <f t="shared" si="343"/>
        <v xml:space="preserve"> </v>
      </c>
      <c r="AT208" s="278" t="str">
        <f t="shared" si="344"/>
        <v xml:space="preserve"> </v>
      </c>
      <c r="AU208" s="278" t="str">
        <f t="shared" si="345"/>
        <v xml:space="preserve"> </v>
      </c>
      <c r="AV208" s="277" t="str">
        <f t="shared" si="346"/>
        <v xml:space="preserve"> </v>
      </c>
      <c r="AW208" s="277" t="str">
        <f t="shared" si="347"/>
        <v xml:space="preserve"> </v>
      </c>
      <c r="AX208" s="277" t="str">
        <f>IF(SUM(I208:T208)&lt;90," ",CO208*AH208*stab.data!$U$20/13/2)</f>
        <v xml:space="preserve"> </v>
      </c>
      <c r="AY208" s="277" t="str">
        <f>IF(SUM(I208:T208)&lt;90," ",CQ208*AH208*stab.data!$U$11/13)</f>
        <v xml:space="preserve"> </v>
      </c>
      <c r="AZ208" s="277" t="str">
        <f t="shared" si="348"/>
        <v xml:space="preserve"> </v>
      </c>
      <c r="BA208" s="279" t="str">
        <f t="shared" si="349"/>
        <v xml:space="preserve"> </v>
      </c>
      <c r="BB208" s="280" t="str">
        <f>IF(SUM(I208:T208)&lt;90," ",EXP('eq. coef.'!$C$104+'eq. coef.'!$C$105*'Amp-TB2 calc'!AJ208+'eq. coef.'!$C$106*'Amp-TB2 calc'!AK208+'eq. coef.'!$C$107*'Amp-TB2 calc'!AL208+'eq. coef.'!$C$108*'Amp-TB2 calc'!AN208+'eq. coef.'!$C$109*'Amp-TB2 calc'!AP208+'eq. coef.'!$C$110*'Amp-TB2 calc'!AQ208+'eq. coef.'!$C$111*'Amp-TB2 calc'!AR208+'eq. coef.'!$C$112*'Amp-TB2 calc'!AS208))</f>
        <v xml:space="preserve"> </v>
      </c>
      <c r="BC208" s="281" t="str">
        <f>IF(SUM(I208:T208)&lt;90," ",EXP('eq. coef.'!$C$176+'eq. coef.'!$C$177*'Amp-TB2 calc'!AJ208+'eq. coef.'!$C$178*'Amp-TB2 calc'!AK208+'eq. coef.'!$C$179*'Amp-TB2 calc'!AL208+'eq. coef.'!$C$180*'Amp-TB2 calc'!AN208+'eq. coef.'!$C$181*'Amp-TB2 calc'!AP208+'eq. coef.'!$C$182*'Amp-TB2 calc'!AQ208+'eq. coef.'!$C$183*'Amp-TB2 calc'!AR208+'eq. coef.'!$C$184*'Amp-TB2 calc'!AS208))</f>
        <v xml:space="preserve"> </v>
      </c>
      <c r="BD208" s="281" t="str">
        <f>IF(SUM(I208:T208)&lt;90," ",('eq. coef.'!$C$234+'eq. coef.'!$C$235*'Amp-TB2 calc'!AJ208+'eq. coef.'!$C$236*'Amp-TB2 calc'!AK208+'eq. coef.'!$C$237*'Amp-TB2 calc'!AL208+'eq. coef.'!$C$238*'Amp-TB2 calc'!AN208+'eq. coef.'!$C$239*'Amp-TB2 calc'!AP208+'eq. coef.'!$C$240*'Amp-TB2 calc'!AQ208+'eq. coef.'!$C$241*'Amp-TB2 calc'!AR208+'eq. coef.'!$C$242*'Amp-TB2 calc'!AS208))</f>
        <v xml:space="preserve"> </v>
      </c>
      <c r="BE208" s="281" t="str">
        <f>IF(SUM(I208:T208)&lt;90," ",('eq. coef.'!$C$270+'eq. coef.'!$C$271*'Amp-TB2 calc'!AJ208+'eq. coef.'!$C$272*'Amp-TB2 calc'!AK208+'eq. coef.'!$C$273*'Amp-TB2 calc'!AL208+'eq. coef.'!$C$274*'Amp-TB2 calc'!AN208+'eq. coef.'!$C$275*'Amp-TB2 calc'!AP208+'eq. coef.'!$C$276*'Amp-TB2 calc'!AQ208+'eq. coef.'!$C$277*'Amp-TB2 calc'!AR208+'eq. coef.'!$C$278*'Amp-TB2 calc'!AS208))</f>
        <v xml:space="preserve"> </v>
      </c>
      <c r="BF208" s="281" t="str">
        <f>IF(SUM(I208:T208)&lt;90," ",EXP('eq. coef.'!$C$328+'eq. coef.'!$C$329*'Amp-TB2 calc'!AJ208+'eq. coef.'!$C$330*'Amp-TB2 calc'!AK208+'eq. coef.'!$C$331*'Amp-TB2 calc'!AL208+'eq. coef.'!$C$332*'Amp-TB2 calc'!AN208+'eq. coef.'!$C$333*'Amp-TB2 calc'!AP208+'eq. coef.'!$C$334*'Amp-TB2 calc'!AQ208+'eq. coef.'!$C$335*'Amp-TB2 calc'!AR208+'eq. coef.'!$C$336*'Amp-TB2 calc'!AS208))</f>
        <v xml:space="preserve"> </v>
      </c>
      <c r="BG208" s="282" t="str">
        <f t="shared" si="301"/>
        <v xml:space="preserve"> </v>
      </c>
      <c r="BH208" s="385" t="str">
        <f t="shared" si="328"/>
        <v xml:space="preserve"> </v>
      </c>
      <c r="BI208" s="385" t="str">
        <f t="shared" si="329"/>
        <v xml:space="preserve"> </v>
      </c>
      <c r="BJ208" s="281" t="str">
        <f t="shared" si="302"/>
        <v xml:space="preserve"> </v>
      </c>
      <c r="BK208" s="283" t="str">
        <f t="shared" si="350"/>
        <v xml:space="preserve"> </v>
      </c>
      <c r="BL208" s="281" t="str">
        <f t="shared" si="351"/>
        <v xml:space="preserve"> </v>
      </c>
      <c r="BM208" s="284" t="str">
        <f t="shared" si="303"/>
        <v xml:space="preserve"> </v>
      </c>
      <c r="BN208" s="285" t="str">
        <f>IF(SUM(I208:T208)&lt;90," ",'eq. coef.'!$C$360+'eq. coef.'!$C$361*'Amp-TB2 calc'!AJ208+'eq. coef.'!$C$362*'Amp-TB2 calc'!AK208+'eq. coef.'!$C$363*'Amp-TB2 calc'!AL208+'eq. coef.'!$C$364*'Amp-TB2 calc'!AN208+'eq. coef.'!$C$365*'Amp-TB2 calc'!AP208+'eq. coef.'!$C$366*'Amp-TB2 calc'!AQ208+'eq. coef.'!$C$367*'Amp-TB2 calc'!AR208+'eq. coef.'!$C$368*'Amp-TB2 calc'!AS208+'eq. coef.'!$C$369*LN(BQ208))</f>
        <v xml:space="preserve"> </v>
      </c>
      <c r="BO208" s="286" t="str">
        <f t="shared" si="352"/>
        <v xml:space="preserve"> </v>
      </c>
      <c r="BP208" s="333" t="str">
        <f t="shared" si="304"/>
        <v xml:space="preserve"> </v>
      </c>
      <c r="BQ208" s="287" t="str">
        <f t="shared" si="353"/>
        <v xml:space="preserve"> </v>
      </c>
      <c r="BR208" s="281" t="str">
        <f t="shared" si="305"/>
        <v xml:space="preserve"> </v>
      </c>
      <c r="BS208" s="283"/>
      <c r="BT208" s="283">
        <f t="shared" si="354"/>
        <v>0</v>
      </c>
      <c r="BU208" s="283">
        <f t="shared" si="355"/>
        <v>0</v>
      </c>
      <c r="BV208" s="281" t="str">
        <f t="shared" si="306"/>
        <v xml:space="preserve"> </v>
      </c>
      <c r="BW208" s="288"/>
      <c r="BX208" s="289" t="str">
        <f>IF(SUM(I208:T208)&lt;90," ",'eq. coef.'!$B$1128*'Amp-TB2 calc'!CH208+'eq. coef.'!$B$1129*'Amp-TB2 calc'!CL208+'eq. coef.'!$B$1130*'Amp-TB2 calc'!CM208+'eq. coef.'!$B$1131*'Amp-TB2 calc'!CO208+'eq. coef.'!$B$1132*'Amp-TB2 calc'!CP208+'eq. coef.'!$B$1133*'Amp-TB2 calc'!CQ208+'eq. coef.'!$B$1134*'Amp-TB2 calc'!CR208+'eq. coef.'!$B$1135*'Amp-TB2 calc'!CU208+'eq. coef.'!$B$1135*'Amp-TB2 calc'!CY208+'eq. coef.'!$B$1137*'Amp-TB2 calc'!CZ208)</f>
        <v xml:space="preserve"> </v>
      </c>
      <c r="BY208" s="290" t="str">
        <f t="shared" si="356"/>
        <v xml:space="preserve"> </v>
      </c>
      <c r="BZ208" s="291"/>
      <c r="CA208" s="290" t="str">
        <f t="shared" si="307"/>
        <v xml:space="preserve"> </v>
      </c>
      <c r="CB208" s="289" t="str">
        <f>IF(SUM(I208:T208)&lt;90," ",EXP('eq. coef.'!$C$396+'eq. coef.'!$C$397*'Amp-TB2 calc'!AJ208+'eq. coef.'!$C$398*'Amp-TB2 calc'!AK208+'eq. coef.'!$C$399*'Amp-TB2 calc'!AL208+'eq. coef.'!$C$400*'Amp-TB2 calc'!AN208+'eq. coef.'!$C$401*'Amp-TB2 calc'!AP208+'eq. coef.'!$C$402*'Amp-TB2 calc'!AQ208+'eq. coef.'!$C$403*'Amp-TB2 calc'!AR208+'eq. coef.'!$C$404*'Amp-TB2 calc'!AS208+'eq. coef.'!$C$405*LN('Amp-TB2 calc'!BQ208)))</f>
        <v xml:space="preserve"> </v>
      </c>
      <c r="CC208" s="283" t="str">
        <f t="shared" si="308"/>
        <v xml:space="preserve"> </v>
      </c>
      <c r="CD208" s="283"/>
      <c r="CE208" s="282" t="str">
        <f t="shared" si="309"/>
        <v xml:space="preserve"> </v>
      </c>
      <c r="CF208" s="282" t="str">
        <f t="shared" si="310"/>
        <v xml:space="preserve"> </v>
      </c>
      <c r="CG208" s="278" t="str">
        <f t="shared" si="357"/>
        <v xml:space="preserve"> </v>
      </c>
      <c r="CH208" s="278" t="str">
        <f t="shared" si="358"/>
        <v xml:space="preserve"> </v>
      </c>
      <c r="CI208" s="278" t="str">
        <f t="shared" si="311"/>
        <v xml:space="preserve"> </v>
      </c>
      <c r="CJ208" s="278" t="str">
        <f t="shared" si="312"/>
        <v xml:space="preserve"> </v>
      </c>
      <c r="CK208" s="278"/>
      <c r="CL208" s="278" t="str">
        <f t="shared" si="313"/>
        <v xml:space="preserve"> </v>
      </c>
      <c r="CM208" s="278" t="str">
        <f t="shared" si="314"/>
        <v xml:space="preserve"> </v>
      </c>
      <c r="CN208" s="278" t="str">
        <f t="shared" si="359"/>
        <v xml:space="preserve"> </v>
      </c>
      <c r="CO208" s="278" t="str">
        <f t="shared" si="315"/>
        <v xml:space="preserve"> </v>
      </c>
      <c r="CP208" s="278" t="str">
        <f t="shared" si="360"/>
        <v xml:space="preserve"> </v>
      </c>
      <c r="CQ208" s="278" t="str">
        <f t="shared" si="316"/>
        <v xml:space="preserve"> </v>
      </c>
      <c r="CR208" s="278" t="str">
        <f t="shared" si="361"/>
        <v xml:space="preserve"> </v>
      </c>
      <c r="CS208" s="278" t="str">
        <f t="shared" si="317"/>
        <v xml:space="preserve"> </v>
      </c>
      <c r="CT208" s="278"/>
      <c r="CU208" s="278" t="str">
        <f t="shared" si="362"/>
        <v xml:space="preserve"> </v>
      </c>
      <c r="CV208" s="278" t="str">
        <f t="shared" si="318"/>
        <v xml:space="preserve"> </v>
      </c>
      <c r="CW208" s="278" t="str">
        <f t="shared" si="319"/>
        <v xml:space="preserve"> </v>
      </c>
      <c r="CX208" s="278"/>
      <c r="CY208" s="278" t="str">
        <f t="shared" si="320"/>
        <v xml:space="preserve"> </v>
      </c>
      <c r="CZ208" s="278" t="str">
        <f t="shared" si="363"/>
        <v xml:space="preserve"> </v>
      </c>
      <c r="DA208" s="278" t="str">
        <f t="shared" si="321"/>
        <v xml:space="preserve"> </v>
      </c>
      <c r="DB208" s="278"/>
      <c r="DC208" s="278" t="str">
        <f t="shared" si="322"/>
        <v xml:space="preserve"> </v>
      </c>
      <c r="DD208" s="278" t="str">
        <f t="shared" si="364"/>
        <v xml:space="preserve"> </v>
      </c>
      <c r="DE208" s="278" t="str">
        <f t="shared" si="365"/>
        <v xml:space="preserve"> </v>
      </c>
      <c r="DF208" s="278" t="str">
        <f t="shared" si="323"/>
        <v xml:space="preserve"> </v>
      </c>
      <c r="DG208" s="283" t="str">
        <f t="shared" si="330"/>
        <v xml:space="preserve"> </v>
      </c>
      <c r="DH208" s="283"/>
      <c r="DI208" s="277" t="str">
        <f t="shared" si="324"/>
        <v xml:space="preserve"> </v>
      </c>
      <c r="DJ208" s="277" t="str">
        <f t="shared" si="325"/>
        <v xml:space="preserve"> </v>
      </c>
      <c r="DK208" s="277" t="str">
        <f t="shared" si="326"/>
        <v xml:space="preserve"> </v>
      </c>
      <c r="DL208" s="278" t="str">
        <f t="shared" si="327"/>
        <v xml:space="preserve"> </v>
      </c>
    </row>
    <row r="209" spans="21:116" x14ac:dyDescent="0.25">
      <c r="U209" s="276" t="str">
        <f t="shared" si="331"/>
        <v xml:space="preserve"> </v>
      </c>
      <c r="V209" s="277" t="str">
        <f>IF(SUM(I209:T209)&lt;90," ",I209/stab.data!$U$7)</f>
        <v xml:space="preserve"> </v>
      </c>
      <c r="W209" s="277" t="str">
        <f>IF(SUM(I209:T209)&lt;90," ",J209/stab.data!$U$8)</f>
        <v xml:space="preserve"> </v>
      </c>
      <c r="X209" s="277" t="str">
        <f>IF(SUM(I209:T209)&lt;90," ",K209*2/stab.data!$U$9)</f>
        <v xml:space="preserve"> </v>
      </c>
      <c r="Y209" s="277" t="str">
        <f>IF(SUM(I209:T209)&lt;90," ",L209*2/stab.data!$U$10)</f>
        <v xml:space="preserve"> </v>
      </c>
      <c r="Z209" s="277" t="str">
        <f>IF(SUM(I209:T209)&lt;90," ",M209/stab.data!$U$11)</f>
        <v xml:space="preserve"> </v>
      </c>
      <c r="AA209" s="277" t="str">
        <f>IF(SUM(I209:T209)&lt;90," ",N209/stab.data!$U$12)</f>
        <v xml:space="preserve"> </v>
      </c>
      <c r="AB209" s="277" t="str">
        <f>IF(SUM(I209:T209)&lt;90," ",O209/stab.data!$U$13)</f>
        <v xml:space="preserve"> </v>
      </c>
      <c r="AC209" s="277" t="str">
        <f>IF(SUM(I209:T209)&lt;90," ",P209/stab.data!$U$14)</f>
        <v xml:space="preserve"> </v>
      </c>
      <c r="AD209" s="277" t="str">
        <f>IF(SUM(I209:T209)&lt;90," ",Q209*2/stab.data!$U$15)</f>
        <v xml:space="preserve"> </v>
      </c>
      <c r="AE209" s="277" t="str">
        <f>IF(SUM(I209:T209)&lt;90," ",R209*2/stab.data!$U$16)</f>
        <v xml:space="preserve"> </v>
      </c>
      <c r="AF209" s="277" t="str">
        <f>IF(SUM(I209:T209)&lt;90," ",S209/stab.data!$U$17)</f>
        <v xml:space="preserve"> </v>
      </c>
      <c r="AG209" s="277" t="str">
        <f>IF(SUM(I209:T209)&lt;90," ",T209/stab.data!$U$18)</f>
        <v xml:space="preserve"> </v>
      </c>
      <c r="AH209" s="277" t="str">
        <f t="shared" si="332"/>
        <v xml:space="preserve"> </v>
      </c>
      <c r="AI209" s="277" t="str">
        <f t="shared" si="333"/>
        <v xml:space="preserve"> </v>
      </c>
      <c r="AJ209" s="278" t="str">
        <f t="shared" si="334"/>
        <v xml:space="preserve"> </v>
      </c>
      <c r="AK209" s="278" t="str">
        <f t="shared" si="335"/>
        <v xml:space="preserve"> </v>
      </c>
      <c r="AL209" s="278" t="str">
        <f t="shared" si="336"/>
        <v xml:space="preserve"> </v>
      </c>
      <c r="AM209" s="278" t="str">
        <f t="shared" si="337"/>
        <v xml:space="preserve"> </v>
      </c>
      <c r="AN209" s="278" t="str">
        <f t="shared" si="338"/>
        <v xml:space="preserve"> </v>
      </c>
      <c r="AO209" s="278" t="str">
        <f t="shared" si="339"/>
        <v xml:space="preserve"> </v>
      </c>
      <c r="AP209" s="278" t="str">
        <f t="shared" si="340"/>
        <v xml:space="preserve"> </v>
      </c>
      <c r="AQ209" s="278" t="str">
        <f t="shared" si="341"/>
        <v xml:space="preserve"> </v>
      </c>
      <c r="AR209" s="278" t="str">
        <f t="shared" si="342"/>
        <v xml:space="preserve"> </v>
      </c>
      <c r="AS209" s="278" t="str">
        <f t="shared" si="343"/>
        <v xml:space="preserve"> </v>
      </c>
      <c r="AT209" s="278" t="str">
        <f t="shared" si="344"/>
        <v xml:space="preserve"> </v>
      </c>
      <c r="AU209" s="278" t="str">
        <f t="shared" si="345"/>
        <v xml:space="preserve"> </v>
      </c>
      <c r="AV209" s="277" t="str">
        <f t="shared" si="346"/>
        <v xml:space="preserve"> </v>
      </c>
      <c r="AW209" s="277" t="str">
        <f t="shared" si="347"/>
        <v xml:space="preserve"> </v>
      </c>
      <c r="AX209" s="277" t="str">
        <f>IF(SUM(I209:T209)&lt;90," ",CO209*AH209*stab.data!$U$20/13/2)</f>
        <v xml:space="preserve"> </v>
      </c>
      <c r="AY209" s="277" t="str">
        <f>IF(SUM(I209:T209)&lt;90," ",CQ209*AH209*stab.data!$U$11/13)</f>
        <v xml:space="preserve"> </v>
      </c>
      <c r="AZ209" s="277" t="str">
        <f t="shared" si="348"/>
        <v xml:space="preserve"> </v>
      </c>
      <c r="BA209" s="279" t="str">
        <f t="shared" si="349"/>
        <v xml:space="preserve"> </v>
      </c>
      <c r="BB209" s="280" t="str">
        <f>IF(SUM(I209:T209)&lt;90," ",EXP('eq. coef.'!$C$104+'eq. coef.'!$C$105*'Amp-TB2 calc'!AJ209+'eq. coef.'!$C$106*'Amp-TB2 calc'!AK209+'eq. coef.'!$C$107*'Amp-TB2 calc'!AL209+'eq. coef.'!$C$108*'Amp-TB2 calc'!AN209+'eq. coef.'!$C$109*'Amp-TB2 calc'!AP209+'eq. coef.'!$C$110*'Amp-TB2 calc'!AQ209+'eq. coef.'!$C$111*'Amp-TB2 calc'!AR209+'eq. coef.'!$C$112*'Amp-TB2 calc'!AS209))</f>
        <v xml:space="preserve"> </v>
      </c>
      <c r="BC209" s="281" t="str">
        <f>IF(SUM(I209:T209)&lt;90," ",EXP('eq. coef.'!$C$176+'eq. coef.'!$C$177*'Amp-TB2 calc'!AJ209+'eq. coef.'!$C$178*'Amp-TB2 calc'!AK209+'eq. coef.'!$C$179*'Amp-TB2 calc'!AL209+'eq. coef.'!$C$180*'Amp-TB2 calc'!AN209+'eq. coef.'!$C$181*'Amp-TB2 calc'!AP209+'eq. coef.'!$C$182*'Amp-TB2 calc'!AQ209+'eq. coef.'!$C$183*'Amp-TB2 calc'!AR209+'eq. coef.'!$C$184*'Amp-TB2 calc'!AS209))</f>
        <v xml:space="preserve"> </v>
      </c>
      <c r="BD209" s="281" t="str">
        <f>IF(SUM(I209:T209)&lt;90," ",('eq. coef.'!$C$234+'eq. coef.'!$C$235*'Amp-TB2 calc'!AJ209+'eq. coef.'!$C$236*'Amp-TB2 calc'!AK209+'eq. coef.'!$C$237*'Amp-TB2 calc'!AL209+'eq. coef.'!$C$238*'Amp-TB2 calc'!AN209+'eq. coef.'!$C$239*'Amp-TB2 calc'!AP209+'eq. coef.'!$C$240*'Amp-TB2 calc'!AQ209+'eq. coef.'!$C$241*'Amp-TB2 calc'!AR209+'eq. coef.'!$C$242*'Amp-TB2 calc'!AS209))</f>
        <v xml:space="preserve"> </v>
      </c>
      <c r="BE209" s="281" t="str">
        <f>IF(SUM(I209:T209)&lt;90," ",('eq. coef.'!$C$270+'eq. coef.'!$C$271*'Amp-TB2 calc'!AJ209+'eq. coef.'!$C$272*'Amp-TB2 calc'!AK209+'eq. coef.'!$C$273*'Amp-TB2 calc'!AL209+'eq. coef.'!$C$274*'Amp-TB2 calc'!AN209+'eq. coef.'!$C$275*'Amp-TB2 calc'!AP209+'eq. coef.'!$C$276*'Amp-TB2 calc'!AQ209+'eq. coef.'!$C$277*'Amp-TB2 calc'!AR209+'eq. coef.'!$C$278*'Amp-TB2 calc'!AS209))</f>
        <v xml:space="preserve"> </v>
      </c>
      <c r="BF209" s="281" t="str">
        <f>IF(SUM(I209:T209)&lt;90," ",EXP('eq. coef.'!$C$328+'eq. coef.'!$C$329*'Amp-TB2 calc'!AJ209+'eq. coef.'!$C$330*'Amp-TB2 calc'!AK209+'eq. coef.'!$C$331*'Amp-TB2 calc'!AL209+'eq. coef.'!$C$332*'Amp-TB2 calc'!AN209+'eq. coef.'!$C$333*'Amp-TB2 calc'!AP209+'eq. coef.'!$C$334*'Amp-TB2 calc'!AQ209+'eq. coef.'!$C$335*'Amp-TB2 calc'!AR209+'eq. coef.'!$C$336*'Amp-TB2 calc'!AS209))</f>
        <v xml:space="preserve"> </v>
      </c>
      <c r="BG209" s="282" t="str">
        <f t="shared" si="301"/>
        <v xml:space="preserve"> </v>
      </c>
      <c r="BH209" s="385" t="str">
        <f t="shared" si="328"/>
        <v xml:space="preserve"> </v>
      </c>
      <c r="BI209" s="385" t="str">
        <f t="shared" si="329"/>
        <v xml:space="preserve"> </v>
      </c>
      <c r="BJ209" s="281" t="str">
        <f t="shared" si="302"/>
        <v xml:space="preserve"> </v>
      </c>
      <c r="BK209" s="283" t="str">
        <f t="shared" si="350"/>
        <v xml:space="preserve"> </v>
      </c>
      <c r="BL209" s="281" t="str">
        <f t="shared" si="351"/>
        <v xml:space="preserve"> </v>
      </c>
      <c r="BM209" s="284" t="str">
        <f t="shared" si="303"/>
        <v xml:space="preserve"> </v>
      </c>
      <c r="BN209" s="285" t="str">
        <f>IF(SUM(I209:T209)&lt;90," ",'eq. coef.'!$C$360+'eq. coef.'!$C$361*'Amp-TB2 calc'!AJ209+'eq. coef.'!$C$362*'Amp-TB2 calc'!AK209+'eq. coef.'!$C$363*'Amp-TB2 calc'!AL209+'eq. coef.'!$C$364*'Amp-TB2 calc'!AN209+'eq. coef.'!$C$365*'Amp-TB2 calc'!AP209+'eq. coef.'!$C$366*'Amp-TB2 calc'!AQ209+'eq. coef.'!$C$367*'Amp-TB2 calc'!AR209+'eq. coef.'!$C$368*'Amp-TB2 calc'!AS209+'eq. coef.'!$C$369*LN(BQ209))</f>
        <v xml:space="preserve"> </v>
      </c>
      <c r="BO209" s="286" t="str">
        <f t="shared" si="352"/>
        <v xml:space="preserve"> </v>
      </c>
      <c r="BP209" s="333" t="str">
        <f t="shared" si="304"/>
        <v xml:space="preserve"> </v>
      </c>
      <c r="BQ209" s="287" t="str">
        <f t="shared" si="353"/>
        <v xml:space="preserve"> </v>
      </c>
      <c r="BR209" s="281" t="str">
        <f t="shared" si="305"/>
        <v xml:space="preserve"> </v>
      </c>
      <c r="BS209" s="283"/>
      <c r="BT209" s="283">
        <f t="shared" si="354"/>
        <v>0</v>
      </c>
      <c r="BU209" s="283">
        <f t="shared" si="355"/>
        <v>0</v>
      </c>
      <c r="BV209" s="281" t="str">
        <f t="shared" si="306"/>
        <v xml:space="preserve"> </v>
      </c>
      <c r="BW209" s="288"/>
      <c r="BX209" s="289" t="str">
        <f>IF(SUM(I209:T209)&lt;90," ",'eq. coef.'!$B$1128*'Amp-TB2 calc'!CH209+'eq. coef.'!$B$1129*'Amp-TB2 calc'!CL209+'eq. coef.'!$B$1130*'Amp-TB2 calc'!CM209+'eq. coef.'!$B$1131*'Amp-TB2 calc'!CO209+'eq. coef.'!$B$1132*'Amp-TB2 calc'!CP209+'eq. coef.'!$B$1133*'Amp-TB2 calc'!CQ209+'eq. coef.'!$B$1134*'Amp-TB2 calc'!CR209+'eq. coef.'!$B$1135*'Amp-TB2 calc'!CU209+'eq. coef.'!$B$1135*'Amp-TB2 calc'!CY209+'eq. coef.'!$B$1137*'Amp-TB2 calc'!CZ209)</f>
        <v xml:space="preserve"> </v>
      </c>
      <c r="BY209" s="290" t="str">
        <f t="shared" si="356"/>
        <v xml:space="preserve"> </v>
      </c>
      <c r="BZ209" s="291"/>
      <c r="CA209" s="290" t="str">
        <f t="shared" si="307"/>
        <v xml:space="preserve"> </v>
      </c>
      <c r="CB209" s="289" t="str">
        <f>IF(SUM(I209:T209)&lt;90," ",EXP('eq. coef.'!$C$396+'eq. coef.'!$C$397*'Amp-TB2 calc'!AJ209+'eq. coef.'!$C$398*'Amp-TB2 calc'!AK209+'eq. coef.'!$C$399*'Amp-TB2 calc'!AL209+'eq. coef.'!$C$400*'Amp-TB2 calc'!AN209+'eq. coef.'!$C$401*'Amp-TB2 calc'!AP209+'eq. coef.'!$C$402*'Amp-TB2 calc'!AQ209+'eq. coef.'!$C$403*'Amp-TB2 calc'!AR209+'eq. coef.'!$C$404*'Amp-TB2 calc'!AS209+'eq. coef.'!$C$405*LN('Amp-TB2 calc'!BQ209)))</f>
        <v xml:space="preserve"> </v>
      </c>
      <c r="CC209" s="283" t="str">
        <f t="shared" si="308"/>
        <v xml:space="preserve"> </v>
      </c>
      <c r="CD209" s="283"/>
      <c r="CE209" s="282" t="str">
        <f t="shared" si="309"/>
        <v xml:space="preserve"> </v>
      </c>
      <c r="CF209" s="282" t="str">
        <f t="shared" si="310"/>
        <v xml:space="preserve"> </v>
      </c>
      <c r="CG209" s="278" t="str">
        <f t="shared" si="357"/>
        <v xml:space="preserve"> </v>
      </c>
      <c r="CH209" s="278" t="str">
        <f t="shared" si="358"/>
        <v xml:space="preserve"> </v>
      </c>
      <c r="CI209" s="278" t="str">
        <f t="shared" si="311"/>
        <v xml:space="preserve"> </v>
      </c>
      <c r="CJ209" s="278" t="str">
        <f t="shared" si="312"/>
        <v xml:space="preserve"> </v>
      </c>
      <c r="CK209" s="278"/>
      <c r="CL209" s="278" t="str">
        <f t="shared" si="313"/>
        <v xml:space="preserve"> </v>
      </c>
      <c r="CM209" s="278" t="str">
        <f t="shared" si="314"/>
        <v xml:space="preserve"> </v>
      </c>
      <c r="CN209" s="278" t="str">
        <f t="shared" si="359"/>
        <v xml:space="preserve"> </v>
      </c>
      <c r="CO209" s="278" t="str">
        <f t="shared" si="315"/>
        <v xml:space="preserve"> </v>
      </c>
      <c r="CP209" s="278" t="str">
        <f t="shared" si="360"/>
        <v xml:space="preserve"> </v>
      </c>
      <c r="CQ209" s="278" t="str">
        <f t="shared" si="316"/>
        <v xml:space="preserve"> </v>
      </c>
      <c r="CR209" s="278" t="str">
        <f t="shared" si="361"/>
        <v xml:space="preserve"> </v>
      </c>
      <c r="CS209" s="278" t="str">
        <f t="shared" si="317"/>
        <v xml:space="preserve"> </v>
      </c>
      <c r="CT209" s="278"/>
      <c r="CU209" s="278" t="str">
        <f t="shared" si="362"/>
        <v xml:space="preserve"> </v>
      </c>
      <c r="CV209" s="278" t="str">
        <f t="shared" si="318"/>
        <v xml:space="preserve"> </v>
      </c>
      <c r="CW209" s="278" t="str">
        <f t="shared" si="319"/>
        <v xml:space="preserve"> </v>
      </c>
      <c r="CX209" s="278"/>
      <c r="CY209" s="278" t="str">
        <f t="shared" si="320"/>
        <v xml:space="preserve"> </v>
      </c>
      <c r="CZ209" s="278" t="str">
        <f t="shared" si="363"/>
        <v xml:space="preserve"> </v>
      </c>
      <c r="DA209" s="278" t="str">
        <f t="shared" si="321"/>
        <v xml:space="preserve"> </v>
      </c>
      <c r="DB209" s="278"/>
      <c r="DC209" s="278" t="str">
        <f t="shared" si="322"/>
        <v xml:space="preserve"> </v>
      </c>
      <c r="DD209" s="278" t="str">
        <f t="shared" si="364"/>
        <v xml:space="preserve"> </v>
      </c>
      <c r="DE209" s="278" t="str">
        <f t="shared" si="365"/>
        <v xml:space="preserve"> </v>
      </c>
      <c r="DF209" s="278" t="str">
        <f t="shared" si="323"/>
        <v xml:space="preserve"> </v>
      </c>
      <c r="DG209" s="283" t="str">
        <f t="shared" si="330"/>
        <v xml:space="preserve"> </v>
      </c>
      <c r="DH209" s="283"/>
      <c r="DI209" s="277" t="str">
        <f t="shared" si="324"/>
        <v xml:space="preserve"> </v>
      </c>
      <c r="DJ209" s="277" t="str">
        <f t="shared" si="325"/>
        <v xml:space="preserve"> </v>
      </c>
      <c r="DK209" s="277" t="str">
        <f t="shared" si="326"/>
        <v xml:space="preserve"> </v>
      </c>
      <c r="DL209" s="278" t="str">
        <f t="shared" si="327"/>
        <v xml:space="preserve"> </v>
      </c>
    </row>
    <row r="210" spans="21:116" x14ac:dyDescent="0.25">
      <c r="U210" s="276" t="str">
        <f t="shared" si="331"/>
        <v xml:space="preserve"> </v>
      </c>
      <c r="V210" s="277" t="str">
        <f>IF(SUM(I210:T210)&lt;90," ",I210/stab.data!$U$7)</f>
        <v xml:space="preserve"> </v>
      </c>
      <c r="W210" s="277" t="str">
        <f>IF(SUM(I210:T210)&lt;90," ",J210/stab.data!$U$8)</f>
        <v xml:space="preserve"> </v>
      </c>
      <c r="X210" s="277" t="str">
        <f>IF(SUM(I210:T210)&lt;90," ",K210*2/stab.data!$U$9)</f>
        <v xml:space="preserve"> </v>
      </c>
      <c r="Y210" s="277" t="str">
        <f>IF(SUM(I210:T210)&lt;90," ",L210*2/stab.data!$U$10)</f>
        <v xml:space="preserve"> </v>
      </c>
      <c r="Z210" s="277" t="str">
        <f>IF(SUM(I210:T210)&lt;90," ",M210/stab.data!$U$11)</f>
        <v xml:space="preserve"> </v>
      </c>
      <c r="AA210" s="277" t="str">
        <f>IF(SUM(I210:T210)&lt;90," ",N210/stab.data!$U$12)</f>
        <v xml:space="preserve"> </v>
      </c>
      <c r="AB210" s="277" t="str">
        <f>IF(SUM(I210:T210)&lt;90," ",O210/stab.data!$U$13)</f>
        <v xml:space="preserve"> </v>
      </c>
      <c r="AC210" s="277" t="str">
        <f>IF(SUM(I210:T210)&lt;90," ",P210/stab.data!$U$14)</f>
        <v xml:space="preserve"> </v>
      </c>
      <c r="AD210" s="277" t="str">
        <f>IF(SUM(I210:T210)&lt;90," ",Q210*2/stab.data!$U$15)</f>
        <v xml:space="preserve"> </v>
      </c>
      <c r="AE210" s="277" t="str">
        <f>IF(SUM(I210:T210)&lt;90," ",R210*2/stab.data!$U$16)</f>
        <v xml:space="preserve"> </v>
      </c>
      <c r="AF210" s="277" t="str">
        <f>IF(SUM(I210:T210)&lt;90," ",S210/stab.data!$U$17)</f>
        <v xml:space="preserve"> </v>
      </c>
      <c r="AG210" s="277" t="str">
        <f>IF(SUM(I210:T210)&lt;90," ",T210/stab.data!$U$18)</f>
        <v xml:space="preserve"> </v>
      </c>
      <c r="AH210" s="277" t="str">
        <f t="shared" si="332"/>
        <v xml:space="preserve"> </v>
      </c>
      <c r="AI210" s="277" t="str">
        <f t="shared" si="333"/>
        <v xml:space="preserve"> </v>
      </c>
      <c r="AJ210" s="278" t="str">
        <f t="shared" si="334"/>
        <v xml:space="preserve"> </v>
      </c>
      <c r="AK210" s="278" t="str">
        <f t="shared" si="335"/>
        <v xml:space="preserve"> </v>
      </c>
      <c r="AL210" s="278" t="str">
        <f t="shared" si="336"/>
        <v xml:space="preserve"> </v>
      </c>
      <c r="AM210" s="278" t="str">
        <f t="shared" si="337"/>
        <v xml:space="preserve"> </v>
      </c>
      <c r="AN210" s="278" t="str">
        <f t="shared" si="338"/>
        <v xml:space="preserve"> </v>
      </c>
      <c r="AO210" s="278" t="str">
        <f t="shared" si="339"/>
        <v xml:space="preserve"> </v>
      </c>
      <c r="AP210" s="278" t="str">
        <f t="shared" si="340"/>
        <v xml:space="preserve"> </v>
      </c>
      <c r="AQ210" s="278" t="str">
        <f t="shared" si="341"/>
        <v xml:space="preserve"> </v>
      </c>
      <c r="AR210" s="278" t="str">
        <f t="shared" si="342"/>
        <v xml:space="preserve"> </v>
      </c>
      <c r="AS210" s="278" t="str">
        <f t="shared" si="343"/>
        <v xml:space="preserve"> </v>
      </c>
      <c r="AT210" s="278" t="str">
        <f t="shared" si="344"/>
        <v xml:space="preserve"> </v>
      </c>
      <c r="AU210" s="278" t="str">
        <f t="shared" si="345"/>
        <v xml:space="preserve"> </v>
      </c>
      <c r="AV210" s="277" t="str">
        <f t="shared" si="346"/>
        <v xml:space="preserve"> </v>
      </c>
      <c r="AW210" s="277" t="str">
        <f t="shared" si="347"/>
        <v xml:space="preserve"> </v>
      </c>
      <c r="AX210" s="277" t="str">
        <f>IF(SUM(I210:T210)&lt;90," ",CO210*AH210*stab.data!$U$20/13/2)</f>
        <v xml:space="preserve"> </v>
      </c>
      <c r="AY210" s="277" t="str">
        <f>IF(SUM(I210:T210)&lt;90," ",CQ210*AH210*stab.data!$U$11/13)</f>
        <v xml:space="preserve"> </v>
      </c>
      <c r="AZ210" s="277" t="str">
        <f t="shared" si="348"/>
        <v xml:space="preserve"> </v>
      </c>
      <c r="BA210" s="279" t="str">
        <f t="shared" si="349"/>
        <v xml:space="preserve"> </v>
      </c>
      <c r="BB210" s="280" t="str">
        <f>IF(SUM(I210:T210)&lt;90," ",EXP('eq. coef.'!$C$104+'eq. coef.'!$C$105*'Amp-TB2 calc'!AJ210+'eq. coef.'!$C$106*'Amp-TB2 calc'!AK210+'eq. coef.'!$C$107*'Amp-TB2 calc'!AL210+'eq. coef.'!$C$108*'Amp-TB2 calc'!AN210+'eq. coef.'!$C$109*'Amp-TB2 calc'!AP210+'eq. coef.'!$C$110*'Amp-TB2 calc'!AQ210+'eq. coef.'!$C$111*'Amp-TB2 calc'!AR210+'eq. coef.'!$C$112*'Amp-TB2 calc'!AS210))</f>
        <v xml:space="preserve"> </v>
      </c>
      <c r="BC210" s="281" t="str">
        <f>IF(SUM(I210:T210)&lt;90," ",EXP('eq. coef.'!$C$176+'eq. coef.'!$C$177*'Amp-TB2 calc'!AJ210+'eq. coef.'!$C$178*'Amp-TB2 calc'!AK210+'eq. coef.'!$C$179*'Amp-TB2 calc'!AL210+'eq. coef.'!$C$180*'Amp-TB2 calc'!AN210+'eq. coef.'!$C$181*'Amp-TB2 calc'!AP210+'eq. coef.'!$C$182*'Amp-TB2 calc'!AQ210+'eq. coef.'!$C$183*'Amp-TB2 calc'!AR210+'eq. coef.'!$C$184*'Amp-TB2 calc'!AS210))</f>
        <v xml:space="preserve"> </v>
      </c>
      <c r="BD210" s="281" t="str">
        <f>IF(SUM(I210:T210)&lt;90," ",('eq. coef.'!$C$234+'eq. coef.'!$C$235*'Amp-TB2 calc'!AJ210+'eq. coef.'!$C$236*'Amp-TB2 calc'!AK210+'eq. coef.'!$C$237*'Amp-TB2 calc'!AL210+'eq. coef.'!$C$238*'Amp-TB2 calc'!AN210+'eq. coef.'!$C$239*'Amp-TB2 calc'!AP210+'eq. coef.'!$C$240*'Amp-TB2 calc'!AQ210+'eq. coef.'!$C$241*'Amp-TB2 calc'!AR210+'eq. coef.'!$C$242*'Amp-TB2 calc'!AS210))</f>
        <v xml:space="preserve"> </v>
      </c>
      <c r="BE210" s="281" t="str">
        <f>IF(SUM(I210:T210)&lt;90," ",('eq. coef.'!$C$270+'eq. coef.'!$C$271*'Amp-TB2 calc'!AJ210+'eq. coef.'!$C$272*'Amp-TB2 calc'!AK210+'eq. coef.'!$C$273*'Amp-TB2 calc'!AL210+'eq. coef.'!$C$274*'Amp-TB2 calc'!AN210+'eq. coef.'!$C$275*'Amp-TB2 calc'!AP210+'eq. coef.'!$C$276*'Amp-TB2 calc'!AQ210+'eq. coef.'!$C$277*'Amp-TB2 calc'!AR210+'eq. coef.'!$C$278*'Amp-TB2 calc'!AS210))</f>
        <v xml:space="preserve"> </v>
      </c>
      <c r="BF210" s="281" t="str">
        <f>IF(SUM(I210:T210)&lt;90," ",EXP('eq. coef.'!$C$328+'eq. coef.'!$C$329*'Amp-TB2 calc'!AJ210+'eq. coef.'!$C$330*'Amp-TB2 calc'!AK210+'eq. coef.'!$C$331*'Amp-TB2 calc'!AL210+'eq. coef.'!$C$332*'Amp-TB2 calc'!AN210+'eq. coef.'!$C$333*'Amp-TB2 calc'!AP210+'eq. coef.'!$C$334*'Amp-TB2 calc'!AQ210+'eq. coef.'!$C$335*'Amp-TB2 calc'!AR210+'eq. coef.'!$C$336*'Amp-TB2 calc'!AS210))</f>
        <v xml:space="preserve"> </v>
      </c>
      <c r="BG210" s="282" t="str">
        <f t="shared" si="301"/>
        <v xml:space="preserve"> </v>
      </c>
      <c r="BH210" s="385" t="str">
        <f t="shared" si="328"/>
        <v xml:space="preserve"> </v>
      </c>
      <c r="BI210" s="385" t="str">
        <f t="shared" si="329"/>
        <v xml:space="preserve"> </v>
      </c>
      <c r="BJ210" s="281" t="str">
        <f t="shared" si="302"/>
        <v xml:space="preserve"> </v>
      </c>
      <c r="BK210" s="283" t="str">
        <f t="shared" si="350"/>
        <v xml:space="preserve"> </v>
      </c>
      <c r="BL210" s="281" t="str">
        <f t="shared" si="351"/>
        <v xml:space="preserve"> </v>
      </c>
      <c r="BM210" s="284" t="str">
        <f t="shared" si="303"/>
        <v xml:space="preserve"> </v>
      </c>
      <c r="BN210" s="285" t="str">
        <f>IF(SUM(I210:T210)&lt;90," ",'eq. coef.'!$C$360+'eq. coef.'!$C$361*'Amp-TB2 calc'!AJ210+'eq. coef.'!$C$362*'Amp-TB2 calc'!AK210+'eq. coef.'!$C$363*'Amp-TB2 calc'!AL210+'eq. coef.'!$C$364*'Amp-TB2 calc'!AN210+'eq. coef.'!$C$365*'Amp-TB2 calc'!AP210+'eq. coef.'!$C$366*'Amp-TB2 calc'!AQ210+'eq. coef.'!$C$367*'Amp-TB2 calc'!AR210+'eq. coef.'!$C$368*'Amp-TB2 calc'!AS210+'eq. coef.'!$C$369*LN(BQ210))</f>
        <v xml:space="preserve"> </v>
      </c>
      <c r="BO210" s="286" t="str">
        <f t="shared" si="352"/>
        <v xml:space="preserve"> </v>
      </c>
      <c r="BP210" s="333" t="str">
        <f t="shared" si="304"/>
        <v xml:space="preserve"> </v>
      </c>
      <c r="BQ210" s="287" t="str">
        <f t="shared" si="353"/>
        <v xml:space="preserve"> </v>
      </c>
      <c r="BR210" s="281" t="str">
        <f t="shared" si="305"/>
        <v xml:space="preserve"> </v>
      </c>
      <c r="BS210" s="283"/>
      <c r="BT210" s="283">
        <f t="shared" si="354"/>
        <v>0</v>
      </c>
      <c r="BU210" s="283">
        <f t="shared" si="355"/>
        <v>0</v>
      </c>
      <c r="BV210" s="281" t="str">
        <f t="shared" si="306"/>
        <v xml:space="preserve"> </v>
      </c>
      <c r="BW210" s="288"/>
      <c r="BX210" s="289" t="str">
        <f>IF(SUM(I210:T210)&lt;90," ",'eq. coef.'!$B$1128*'Amp-TB2 calc'!CH210+'eq. coef.'!$B$1129*'Amp-TB2 calc'!CL210+'eq. coef.'!$B$1130*'Amp-TB2 calc'!CM210+'eq. coef.'!$B$1131*'Amp-TB2 calc'!CO210+'eq. coef.'!$B$1132*'Amp-TB2 calc'!CP210+'eq. coef.'!$B$1133*'Amp-TB2 calc'!CQ210+'eq. coef.'!$B$1134*'Amp-TB2 calc'!CR210+'eq. coef.'!$B$1135*'Amp-TB2 calc'!CU210+'eq. coef.'!$B$1135*'Amp-TB2 calc'!CY210+'eq. coef.'!$B$1137*'Amp-TB2 calc'!CZ210)</f>
        <v xml:space="preserve"> </v>
      </c>
      <c r="BY210" s="290" t="str">
        <f t="shared" si="356"/>
        <v xml:space="preserve"> </v>
      </c>
      <c r="BZ210" s="291"/>
      <c r="CA210" s="290" t="str">
        <f t="shared" si="307"/>
        <v xml:space="preserve"> </v>
      </c>
      <c r="CB210" s="289" t="str">
        <f>IF(SUM(I210:T210)&lt;90," ",EXP('eq. coef.'!$C$396+'eq. coef.'!$C$397*'Amp-TB2 calc'!AJ210+'eq. coef.'!$C$398*'Amp-TB2 calc'!AK210+'eq. coef.'!$C$399*'Amp-TB2 calc'!AL210+'eq. coef.'!$C$400*'Amp-TB2 calc'!AN210+'eq. coef.'!$C$401*'Amp-TB2 calc'!AP210+'eq. coef.'!$C$402*'Amp-TB2 calc'!AQ210+'eq. coef.'!$C$403*'Amp-TB2 calc'!AR210+'eq. coef.'!$C$404*'Amp-TB2 calc'!AS210+'eq. coef.'!$C$405*LN('Amp-TB2 calc'!BQ210)))</f>
        <v xml:space="preserve"> </v>
      </c>
      <c r="CC210" s="283" t="str">
        <f t="shared" si="308"/>
        <v xml:space="preserve"> </v>
      </c>
      <c r="CD210" s="283"/>
      <c r="CE210" s="282" t="str">
        <f t="shared" si="309"/>
        <v xml:space="preserve"> </v>
      </c>
      <c r="CF210" s="282" t="str">
        <f t="shared" si="310"/>
        <v xml:space="preserve"> </v>
      </c>
      <c r="CG210" s="278" t="str">
        <f t="shared" si="357"/>
        <v xml:space="preserve"> </v>
      </c>
      <c r="CH210" s="278" t="str">
        <f t="shared" si="358"/>
        <v xml:space="preserve"> </v>
      </c>
      <c r="CI210" s="278" t="str">
        <f t="shared" si="311"/>
        <v xml:space="preserve"> </v>
      </c>
      <c r="CJ210" s="278" t="str">
        <f t="shared" si="312"/>
        <v xml:space="preserve"> </v>
      </c>
      <c r="CK210" s="278"/>
      <c r="CL210" s="278" t="str">
        <f t="shared" si="313"/>
        <v xml:space="preserve"> </v>
      </c>
      <c r="CM210" s="278" t="str">
        <f t="shared" si="314"/>
        <v xml:space="preserve"> </v>
      </c>
      <c r="CN210" s="278" t="str">
        <f t="shared" si="359"/>
        <v xml:space="preserve"> </v>
      </c>
      <c r="CO210" s="278" t="str">
        <f t="shared" si="315"/>
        <v xml:space="preserve"> </v>
      </c>
      <c r="CP210" s="278" t="str">
        <f t="shared" si="360"/>
        <v xml:space="preserve"> </v>
      </c>
      <c r="CQ210" s="278" t="str">
        <f t="shared" si="316"/>
        <v xml:space="preserve"> </v>
      </c>
      <c r="CR210" s="278" t="str">
        <f t="shared" si="361"/>
        <v xml:space="preserve"> </v>
      </c>
      <c r="CS210" s="278" t="str">
        <f t="shared" si="317"/>
        <v xml:space="preserve"> </v>
      </c>
      <c r="CT210" s="278"/>
      <c r="CU210" s="278" t="str">
        <f t="shared" si="362"/>
        <v xml:space="preserve"> </v>
      </c>
      <c r="CV210" s="278" t="str">
        <f t="shared" si="318"/>
        <v xml:space="preserve"> </v>
      </c>
      <c r="CW210" s="278" t="str">
        <f t="shared" si="319"/>
        <v xml:space="preserve"> </v>
      </c>
      <c r="CX210" s="278"/>
      <c r="CY210" s="278" t="str">
        <f t="shared" si="320"/>
        <v xml:space="preserve"> </v>
      </c>
      <c r="CZ210" s="278" t="str">
        <f t="shared" si="363"/>
        <v xml:space="preserve"> </v>
      </c>
      <c r="DA210" s="278" t="str">
        <f t="shared" si="321"/>
        <v xml:space="preserve"> </v>
      </c>
      <c r="DB210" s="278"/>
      <c r="DC210" s="278" t="str">
        <f t="shared" si="322"/>
        <v xml:space="preserve"> </v>
      </c>
      <c r="DD210" s="278" t="str">
        <f t="shared" si="364"/>
        <v xml:space="preserve"> </v>
      </c>
      <c r="DE210" s="278" t="str">
        <f t="shared" si="365"/>
        <v xml:space="preserve"> </v>
      </c>
      <c r="DF210" s="278" t="str">
        <f t="shared" si="323"/>
        <v xml:space="preserve"> </v>
      </c>
      <c r="DG210" s="283" t="str">
        <f t="shared" si="330"/>
        <v xml:space="preserve"> </v>
      </c>
      <c r="DH210" s="283"/>
      <c r="DI210" s="277" t="str">
        <f t="shared" si="324"/>
        <v xml:space="preserve"> </v>
      </c>
      <c r="DJ210" s="277" t="str">
        <f t="shared" si="325"/>
        <v xml:space="preserve"> </v>
      </c>
      <c r="DK210" s="277" t="str">
        <f t="shared" si="326"/>
        <v xml:space="preserve"> </v>
      </c>
      <c r="DL210" s="278" t="str">
        <f t="shared" si="327"/>
        <v xml:space="preserve"> </v>
      </c>
    </row>
    <row r="211" spans="21:116" x14ac:dyDescent="0.25">
      <c r="U211" s="276" t="str">
        <f t="shared" si="331"/>
        <v xml:space="preserve"> </v>
      </c>
      <c r="V211" s="277" t="str">
        <f>IF(SUM(I211:T211)&lt;90," ",I211/stab.data!$U$7)</f>
        <v xml:space="preserve"> </v>
      </c>
      <c r="W211" s="277" t="str">
        <f>IF(SUM(I211:T211)&lt;90," ",J211/stab.data!$U$8)</f>
        <v xml:space="preserve"> </v>
      </c>
      <c r="X211" s="277" t="str">
        <f>IF(SUM(I211:T211)&lt;90," ",K211*2/stab.data!$U$9)</f>
        <v xml:space="preserve"> </v>
      </c>
      <c r="Y211" s="277" t="str">
        <f>IF(SUM(I211:T211)&lt;90," ",L211*2/stab.data!$U$10)</f>
        <v xml:space="preserve"> </v>
      </c>
      <c r="Z211" s="277" t="str">
        <f>IF(SUM(I211:T211)&lt;90," ",M211/stab.data!$U$11)</f>
        <v xml:space="preserve"> </v>
      </c>
      <c r="AA211" s="277" t="str">
        <f>IF(SUM(I211:T211)&lt;90," ",N211/stab.data!$U$12)</f>
        <v xml:space="preserve"> </v>
      </c>
      <c r="AB211" s="277" t="str">
        <f>IF(SUM(I211:T211)&lt;90," ",O211/stab.data!$U$13)</f>
        <v xml:space="preserve"> </v>
      </c>
      <c r="AC211" s="277" t="str">
        <f>IF(SUM(I211:T211)&lt;90," ",P211/stab.data!$U$14)</f>
        <v xml:space="preserve"> </v>
      </c>
      <c r="AD211" s="277" t="str">
        <f>IF(SUM(I211:T211)&lt;90," ",Q211*2/stab.data!$U$15)</f>
        <v xml:space="preserve"> </v>
      </c>
      <c r="AE211" s="277" t="str">
        <f>IF(SUM(I211:T211)&lt;90," ",R211*2/stab.data!$U$16)</f>
        <v xml:space="preserve"> </v>
      </c>
      <c r="AF211" s="277" t="str">
        <f>IF(SUM(I211:T211)&lt;90," ",S211/stab.data!$U$17)</f>
        <v xml:space="preserve"> </v>
      </c>
      <c r="AG211" s="277" t="str">
        <f>IF(SUM(I211:T211)&lt;90," ",T211/stab.data!$U$18)</f>
        <v xml:space="preserve"> </v>
      </c>
      <c r="AH211" s="277" t="str">
        <f t="shared" si="332"/>
        <v xml:space="preserve"> </v>
      </c>
      <c r="AI211" s="277" t="str">
        <f t="shared" si="333"/>
        <v xml:space="preserve"> </v>
      </c>
      <c r="AJ211" s="278" t="str">
        <f t="shared" si="334"/>
        <v xml:space="preserve"> </v>
      </c>
      <c r="AK211" s="278" t="str">
        <f t="shared" si="335"/>
        <v xml:space="preserve"> </v>
      </c>
      <c r="AL211" s="278" t="str">
        <f t="shared" si="336"/>
        <v xml:space="preserve"> </v>
      </c>
      <c r="AM211" s="278" t="str">
        <f t="shared" si="337"/>
        <v xml:space="preserve"> </v>
      </c>
      <c r="AN211" s="278" t="str">
        <f t="shared" si="338"/>
        <v xml:space="preserve"> </v>
      </c>
      <c r="AO211" s="278" t="str">
        <f t="shared" si="339"/>
        <v xml:space="preserve"> </v>
      </c>
      <c r="AP211" s="278" t="str">
        <f t="shared" si="340"/>
        <v xml:space="preserve"> </v>
      </c>
      <c r="AQ211" s="278" t="str">
        <f t="shared" si="341"/>
        <v xml:space="preserve"> </v>
      </c>
      <c r="AR211" s="278" t="str">
        <f t="shared" si="342"/>
        <v xml:space="preserve"> </v>
      </c>
      <c r="AS211" s="278" t="str">
        <f t="shared" si="343"/>
        <v xml:space="preserve"> </v>
      </c>
      <c r="AT211" s="278" t="str">
        <f t="shared" si="344"/>
        <v xml:space="preserve"> </v>
      </c>
      <c r="AU211" s="278" t="str">
        <f t="shared" si="345"/>
        <v xml:space="preserve"> </v>
      </c>
      <c r="AV211" s="277" t="str">
        <f t="shared" si="346"/>
        <v xml:space="preserve"> </v>
      </c>
      <c r="AW211" s="277" t="str">
        <f t="shared" si="347"/>
        <v xml:space="preserve"> </v>
      </c>
      <c r="AX211" s="277" t="str">
        <f>IF(SUM(I211:T211)&lt;90," ",CO211*AH211*stab.data!$U$20/13/2)</f>
        <v xml:space="preserve"> </v>
      </c>
      <c r="AY211" s="277" t="str">
        <f>IF(SUM(I211:T211)&lt;90," ",CQ211*AH211*stab.data!$U$11/13)</f>
        <v xml:space="preserve"> </v>
      </c>
      <c r="AZ211" s="277" t="str">
        <f t="shared" si="348"/>
        <v xml:space="preserve"> </v>
      </c>
      <c r="BA211" s="279" t="str">
        <f t="shared" si="349"/>
        <v xml:space="preserve"> </v>
      </c>
      <c r="BB211" s="280" t="str">
        <f>IF(SUM(I211:T211)&lt;90," ",EXP('eq. coef.'!$C$104+'eq. coef.'!$C$105*'Amp-TB2 calc'!AJ211+'eq. coef.'!$C$106*'Amp-TB2 calc'!AK211+'eq. coef.'!$C$107*'Amp-TB2 calc'!AL211+'eq. coef.'!$C$108*'Amp-TB2 calc'!AN211+'eq. coef.'!$C$109*'Amp-TB2 calc'!AP211+'eq. coef.'!$C$110*'Amp-TB2 calc'!AQ211+'eq. coef.'!$C$111*'Amp-TB2 calc'!AR211+'eq. coef.'!$C$112*'Amp-TB2 calc'!AS211))</f>
        <v xml:space="preserve"> </v>
      </c>
      <c r="BC211" s="281" t="str">
        <f>IF(SUM(I211:T211)&lt;90," ",EXP('eq. coef.'!$C$176+'eq. coef.'!$C$177*'Amp-TB2 calc'!AJ211+'eq. coef.'!$C$178*'Amp-TB2 calc'!AK211+'eq. coef.'!$C$179*'Amp-TB2 calc'!AL211+'eq. coef.'!$C$180*'Amp-TB2 calc'!AN211+'eq. coef.'!$C$181*'Amp-TB2 calc'!AP211+'eq. coef.'!$C$182*'Amp-TB2 calc'!AQ211+'eq. coef.'!$C$183*'Amp-TB2 calc'!AR211+'eq. coef.'!$C$184*'Amp-TB2 calc'!AS211))</f>
        <v xml:space="preserve"> </v>
      </c>
      <c r="BD211" s="281" t="str">
        <f>IF(SUM(I211:T211)&lt;90," ",('eq. coef.'!$C$234+'eq. coef.'!$C$235*'Amp-TB2 calc'!AJ211+'eq. coef.'!$C$236*'Amp-TB2 calc'!AK211+'eq. coef.'!$C$237*'Amp-TB2 calc'!AL211+'eq. coef.'!$C$238*'Amp-TB2 calc'!AN211+'eq. coef.'!$C$239*'Amp-TB2 calc'!AP211+'eq. coef.'!$C$240*'Amp-TB2 calc'!AQ211+'eq. coef.'!$C$241*'Amp-TB2 calc'!AR211+'eq. coef.'!$C$242*'Amp-TB2 calc'!AS211))</f>
        <v xml:space="preserve"> </v>
      </c>
      <c r="BE211" s="281" t="str">
        <f>IF(SUM(I211:T211)&lt;90," ",('eq. coef.'!$C$270+'eq. coef.'!$C$271*'Amp-TB2 calc'!AJ211+'eq. coef.'!$C$272*'Amp-TB2 calc'!AK211+'eq. coef.'!$C$273*'Amp-TB2 calc'!AL211+'eq. coef.'!$C$274*'Amp-TB2 calc'!AN211+'eq. coef.'!$C$275*'Amp-TB2 calc'!AP211+'eq. coef.'!$C$276*'Amp-TB2 calc'!AQ211+'eq. coef.'!$C$277*'Amp-TB2 calc'!AR211+'eq. coef.'!$C$278*'Amp-TB2 calc'!AS211))</f>
        <v xml:space="preserve"> </v>
      </c>
      <c r="BF211" s="281" t="str">
        <f>IF(SUM(I211:T211)&lt;90," ",EXP('eq. coef.'!$C$328+'eq. coef.'!$C$329*'Amp-TB2 calc'!AJ211+'eq. coef.'!$C$330*'Amp-TB2 calc'!AK211+'eq. coef.'!$C$331*'Amp-TB2 calc'!AL211+'eq. coef.'!$C$332*'Amp-TB2 calc'!AN211+'eq. coef.'!$C$333*'Amp-TB2 calc'!AP211+'eq. coef.'!$C$334*'Amp-TB2 calc'!AQ211+'eq. coef.'!$C$335*'Amp-TB2 calc'!AR211+'eq. coef.'!$C$336*'Amp-TB2 calc'!AS211))</f>
        <v xml:space="preserve"> </v>
      </c>
      <c r="BG211" s="282" t="str">
        <f t="shared" si="301"/>
        <v xml:space="preserve"> </v>
      </c>
      <c r="BH211" s="385" t="str">
        <f t="shared" si="328"/>
        <v xml:space="preserve"> </v>
      </c>
      <c r="BI211" s="385" t="str">
        <f t="shared" si="329"/>
        <v xml:space="preserve"> </v>
      </c>
      <c r="BJ211" s="281" t="str">
        <f t="shared" si="302"/>
        <v xml:space="preserve"> </v>
      </c>
      <c r="BK211" s="283" t="str">
        <f t="shared" si="350"/>
        <v xml:space="preserve"> </v>
      </c>
      <c r="BL211" s="281" t="str">
        <f t="shared" si="351"/>
        <v xml:space="preserve"> </v>
      </c>
      <c r="BM211" s="284" t="str">
        <f t="shared" si="303"/>
        <v xml:space="preserve"> </v>
      </c>
      <c r="BN211" s="285" t="str">
        <f>IF(SUM(I211:T211)&lt;90," ",'eq. coef.'!$C$360+'eq. coef.'!$C$361*'Amp-TB2 calc'!AJ211+'eq. coef.'!$C$362*'Amp-TB2 calc'!AK211+'eq. coef.'!$C$363*'Amp-TB2 calc'!AL211+'eq. coef.'!$C$364*'Amp-TB2 calc'!AN211+'eq. coef.'!$C$365*'Amp-TB2 calc'!AP211+'eq. coef.'!$C$366*'Amp-TB2 calc'!AQ211+'eq. coef.'!$C$367*'Amp-TB2 calc'!AR211+'eq. coef.'!$C$368*'Amp-TB2 calc'!AS211+'eq. coef.'!$C$369*LN(BQ211))</f>
        <v xml:space="preserve"> </v>
      </c>
      <c r="BO211" s="286" t="str">
        <f t="shared" si="352"/>
        <v xml:space="preserve"> </v>
      </c>
      <c r="BP211" s="333" t="str">
        <f t="shared" si="304"/>
        <v xml:space="preserve"> </v>
      </c>
      <c r="BQ211" s="287" t="str">
        <f t="shared" si="353"/>
        <v xml:space="preserve"> </v>
      </c>
      <c r="BR211" s="281" t="str">
        <f t="shared" si="305"/>
        <v xml:space="preserve"> </v>
      </c>
      <c r="BS211" s="283"/>
      <c r="BT211" s="283">
        <f t="shared" si="354"/>
        <v>0</v>
      </c>
      <c r="BU211" s="283">
        <f t="shared" si="355"/>
        <v>0</v>
      </c>
      <c r="BV211" s="281" t="str">
        <f t="shared" si="306"/>
        <v xml:space="preserve"> </v>
      </c>
      <c r="BW211" s="288"/>
      <c r="BX211" s="289" t="str">
        <f>IF(SUM(I211:T211)&lt;90," ",'eq. coef.'!$B$1128*'Amp-TB2 calc'!CH211+'eq. coef.'!$B$1129*'Amp-TB2 calc'!CL211+'eq. coef.'!$B$1130*'Amp-TB2 calc'!CM211+'eq. coef.'!$B$1131*'Amp-TB2 calc'!CO211+'eq. coef.'!$B$1132*'Amp-TB2 calc'!CP211+'eq. coef.'!$B$1133*'Amp-TB2 calc'!CQ211+'eq. coef.'!$B$1134*'Amp-TB2 calc'!CR211+'eq. coef.'!$B$1135*'Amp-TB2 calc'!CU211+'eq. coef.'!$B$1135*'Amp-TB2 calc'!CY211+'eq. coef.'!$B$1137*'Amp-TB2 calc'!CZ211)</f>
        <v xml:space="preserve"> </v>
      </c>
      <c r="BY211" s="290" t="str">
        <f t="shared" si="356"/>
        <v xml:space="preserve"> </v>
      </c>
      <c r="BZ211" s="291"/>
      <c r="CA211" s="290" t="str">
        <f t="shared" si="307"/>
        <v xml:space="preserve"> </v>
      </c>
      <c r="CB211" s="289" t="str">
        <f>IF(SUM(I211:T211)&lt;90," ",EXP('eq. coef.'!$C$396+'eq. coef.'!$C$397*'Amp-TB2 calc'!AJ211+'eq. coef.'!$C$398*'Amp-TB2 calc'!AK211+'eq. coef.'!$C$399*'Amp-TB2 calc'!AL211+'eq. coef.'!$C$400*'Amp-TB2 calc'!AN211+'eq. coef.'!$C$401*'Amp-TB2 calc'!AP211+'eq. coef.'!$C$402*'Amp-TB2 calc'!AQ211+'eq. coef.'!$C$403*'Amp-TB2 calc'!AR211+'eq. coef.'!$C$404*'Amp-TB2 calc'!AS211+'eq. coef.'!$C$405*LN('Amp-TB2 calc'!BQ211)))</f>
        <v xml:space="preserve"> </v>
      </c>
      <c r="CC211" s="283" t="str">
        <f t="shared" si="308"/>
        <v xml:space="preserve"> </v>
      </c>
      <c r="CD211" s="283"/>
      <c r="CE211" s="282" t="str">
        <f t="shared" si="309"/>
        <v xml:space="preserve"> </v>
      </c>
      <c r="CF211" s="282" t="str">
        <f t="shared" si="310"/>
        <v xml:space="preserve"> </v>
      </c>
      <c r="CG211" s="278" t="str">
        <f t="shared" si="357"/>
        <v xml:space="preserve"> </v>
      </c>
      <c r="CH211" s="278" t="str">
        <f t="shared" si="358"/>
        <v xml:space="preserve"> </v>
      </c>
      <c r="CI211" s="278" t="str">
        <f t="shared" si="311"/>
        <v xml:space="preserve"> </v>
      </c>
      <c r="CJ211" s="278" t="str">
        <f t="shared" si="312"/>
        <v xml:space="preserve"> </v>
      </c>
      <c r="CK211" s="278"/>
      <c r="CL211" s="278" t="str">
        <f t="shared" si="313"/>
        <v xml:space="preserve"> </v>
      </c>
      <c r="CM211" s="278" t="str">
        <f t="shared" si="314"/>
        <v xml:space="preserve"> </v>
      </c>
      <c r="CN211" s="278" t="str">
        <f t="shared" si="359"/>
        <v xml:space="preserve"> </v>
      </c>
      <c r="CO211" s="278" t="str">
        <f t="shared" si="315"/>
        <v xml:space="preserve"> </v>
      </c>
      <c r="CP211" s="278" t="str">
        <f t="shared" si="360"/>
        <v xml:space="preserve"> </v>
      </c>
      <c r="CQ211" s="278" t="str">
        <f t="shared" si="316"/>
        <v xml:space="preserve"> </v>
      </c>
      <c r="CR211" s="278" t="str">
        <f t="shared" si="361"/>
        <v xml:space="preserve"> </v>
      </c>
      <c r="CS211" s="278" t="str">
        <f t="shared" si="317"/>
        <v xml:space="preserve"> </v>
      </c>
      <c r="CT211" s="278"/>
      <c r="CU211" s="278" t="str">
        <f t="shared" si="362"/>
        <v xml:space="preserve"> </v>
      </c>
      <c r="CV211" s="278" t="str">
        <f t="shared" si="318"/>
        <v xml:space="preserve"> </v>
      </c>
      <c r="CW211" s="278" t="str">
        <f t="shared" si="319"/>
        <v xml:space="preserve"> </v>
      </c>
      <c r="CX211" s="278"/>
      <c r="CY211" s="278" t="str">
        <f t="shared" si="320"/>
        <v xml:space="preserve"> </v>
      </c>
      <c r="CZ211" s="278" t="str">
        <f t="shared" si="363"/>
        <v xml:space="preserve"> </v>
      </c>
      <c r="DA211" s="278" t="str">
        <f t="shared" si="321"/>
        <v xml:space="preserve"> </v>
      </c>
      <c r="DB211" s="278"/>
      <c r="DC211" s="278" t="str">
        <f t="shared" si="322"/>
        <v xml:space="preserve"> </v>
      </c>
      <c r="DD211" s="278" t="str">
        <f t="shared" si="364"/>
        <v xml:space="preserve"> </v>
      </c>
      <c r="DE211" s="278" t="str">
        <f t="shared" si="365"/>
        <v xml:space="preserve"> </v>
      </c>
      <c r="DF211" s="278" t="str">
        <f t="shared" si="323"/>
        <v xml:space="preserve"> </v>
      </c>
      <c r="DG211" s="283" t="str">
        <f t="shared" si="330"/>
        <v xml:space="preserve"> </v>
      </c>
      <c r="DH211" s="283"/>
      <c r="DI211" s="277" t="str">
        <f t="shared" si="324"/>
        <v xml:space="preserve"> </v>
      </c>
      <c r="DJ211" s="277" t="str">
        <f t="shared" si="325"/>
        <v xml:space="preserve"> </v>
      </c>
      <c r="DK211" s="277" t="str">
        <f t="shared" si="326"/>
        <v xml:space="preserve"> </v>
      </c>
      <c r="DL211" s="278" t="str">
        <f t="shared" si="327"/>
        <v xml:space="preserve"> </v>
      </c>
    </row>
    <row r="212" spans="21:116" x14ac:dyDescent="0.25">
      <c r="U212" s="276" t="str">
        <f t="shared" si="331"/>
        <v xml:space="preserve"> </v>
      </c>
      <c r="V212" s="277" t="str">
        <f>IF(SUM(I212:T212)&lt;90," ",I212/stab.data!$U$7)</f>
        <v xml:space="preserve"> </v>
      </c>
      <c r="W212" s="277" t="str">
        <f>IF(SUM(I212:T212)&lt;90," ",J212/stab.data!$U$8)</f>
        <v xml:space="preserve"> </v>
      </c>
      <c r="X212" s="277" t="str">
        <f>IF(SUM(I212:T212)&lt;90," ",K212*2/stab.data!$U$9)</f>
        <v xml:space="preserve"> </v>
      </c>
      <c r="Y212" s="277" t="str">
        <f>IF(SUM(I212:T212)&lt;90," ",L212*2/stab.data!$U$10)</f>
        <v xml:space="preserve"> </v>
      </c>
      <c r="Z212" s="277" t="str">
        <f>IF(SUM(I212:T212)&lt;90," ",M212/stab.data!$U$11)</f>
        <v xml:space="preserve"> </v>
      </c>
      <c r="AA212" s="277" t="str">
        <f>IF(SUM(I212:T212)&lt;90," ",N212/stab.data!$U$12)</f>
        <v xml:space="preserve"> </v>
      </c>
      <c r="AB212" s="277" t="str">
        <f>IF(SUM(I212:T212)&lt;90," ",O212/stab.data!$U$13)</f>
        <v xml:space="preserve"> </v>
      </c>
      <c r="AC212" s="277" t="str">
        <f>IF(SUM(I212:T212)&lt;90," ",P212/stab.data!$U$14)</f>
        <v xml:space="preserve"> </v>
      </c>
      <c r="AD212" s="277" t="str">
        <f>IF(SUM(I212:T212)&lt;90," ",Q212*2/stab.data!$U$15)</f>
        <v xml:space="preserve"> </v>
      </c>
      <c r="AE212" s="277" t="str">
        <f>IF(SUM(I212:T212)&lt;90," ",R212*2/stab.data!$U$16)</f>
        <v xml:space="preserve"> </v>
      </c>
      <c r="AF212" s="277" t="str">
        <f>IF(SUM(I212:T212)&lt;90," ",S212/stab.data!$U$17)</f>
        <v xml:space="preserve"> </v>
      </c>
      <c r="AG212" s="277" t="str">
        <f>IF(SUM(I212:T212)&lt;90," ",T212/stab.data!$U$18)</f>
        <v xml:space="preserve"> </v>
      </c>
      <c r="AH212" s="277" t="str">
        <f t="shared" si="332"/>
        <v xml:space="preserve"> </v>
      </c>
      <c r="AI212" s="277" t="str">
        <f t="shared" si="333"/>
        <v xml:space="preserve"> </v>
      </c>
      <c r="AJ212" s="278" t="str">
        <f t="shared" si="334"/>
        <v xml:space="preserve"> </v>
      </c>
      <c r="AK212" s="278" t="str">
        <f t="shared" si="335"/>
        <v xml:space="preserve"> </v>
      </c>
      <c r="AL212" s="278" t="str">
        <f t="shared" si="336"/>
        <v xml:space="preserve"> </v>
      </c>
      <c r="AM212" s="278" t="str">
        <f t="shared" si="337"/>
        <v xml:space="preserve"> </v>
      </c>
      <c r="AN212" s="278" t="str">
        <f t="shared" si="338"/>
        <v xml:space="preserve"> </v>
      </c>
      <c r="AO212" s="278" t="str">
        <f t="shared" si="339"/>
        <v xml:space="preserve"> </v>
      </c>
      <c r="AP212" s="278" t="str">
        <f t="shared" si="340"/>
        <v xml:space="preserve"> </v>
      </c>
      <c r="AQ212" s="278" t="str">
        <f t="shared" si="341"/>
        <v xml:space="preserve"> </v>
      </c>
      <c r="AR212" s="278" t="str">
        <f t="shared" si="342"/>
        <v xml:space="preserve"> </v>
      </c>
      <c r="AS212" s="278" t="str">
        <f t="shared" si="343"/>
        <v xml:space="preserve"> </v>
      </c>
      <c r="AT212" s="278" t="str">
        <f t="shared" si="344"/>
        <v xml:space="preserve"> </v>
      </c>
      <c r="AU212" s="278" t="str">
        <f t="shared" si="345"/>
        <v xml:space="preserve"> </v>
      </c>
      <c r="AV212" s="277" t="str">
        <f t="shared" si="346"/>
        <v xml:space="preserve"> </v>
      </c>
      <c r="AW212" s="277" t="str">
        <f t="shared" si="347"/>
        <v xml:space="preserve"> </v>
      </c>
      <c r="AX212" s="277" t="str">
        <f>IF(SUM(I212:T212)&lt;90," ",CO212*AH212*stab.data!$U$20/13/2)</f>
        <v xml:space="preserve"> </v>
      </c>
      <c r="AY212" s="277" t="str">
        <f>IF(SUM(I212:T212)&lt;90," ",CQ212*AH212*stab.data!$U$11/13)</f>
        <v xml:space="preserve"> </v>
      </c>
      <c r="AZ212" s="277" t="str">
        <f t="shared" si="348"/>
        <v xml:space="preserve"> </v>
      </c>
      <c r="BA212" s="279" t="str">
        <f t="shared" si="349"/>
        <v xml:space="preserve"> </v>
      </c>
      <c r="BB212" s="280" t="str">
        <f>IF(SUM(I212:T212)&lt;90," ",EXP('eq. coef.'!$C$104+'eq. coef.'!$C$105*'Amp-TB2 calc'!AJ212+'eq. coef.'!$C$106*'Amp-TB2 calc'!AK212+'eq. coef.'!$C$107*'Amp-TB2 calc'!AL212+'eq. coef.'!$C$108*'Amp-TB2 calc'!AN212+'eq. coef.'!$C$109*'Amp-TB2 calc'!AP212+'eq. coef.'!$C$110*'Amp-TB2 calc'!AQ212+'eq. coef.'!$C$111*'Amp-TB2 calc'!AR212+'eq. coef.'!$C$112*'Amp-TB2 calc'!AS212))</f>
        <v xml:space="preserve"> </v>
      </c>
      <c r="BC212" s="281" t="str">
        <f>IF(SUM(I212:T212)&lt;90," ",EXP('eq. coef.'!$C$176+'eq. coef.'!$C$177*'Amp-TB2 calc'!AJ212+'eq. coef.'!$C$178*'Amp-TB2 calc'!AK212+'eq. coef.'!$C$179*'Amp-TB2 calc'!AL212+'eq. coef.'!$C$180*'Amp-TB2 calc'!AN212+'eq. coef.'!$C$181*'Amp-TB2 calc'!AP212+'eq. coef.'!$C$182*'Amp-TB2 calc'!AQ212+'eq. coef.'!$C$183*'Amp-TB2 calc'!AR212+'eq. coef.'!$C$184*'Amp-TB2 calc'!AS212))</f>
        <v xml:space="preserve"> </v>
      </c>
      <c r="BD212" s="281" t="str">
        <f>IF(SUM(I212:T212)&lt;90," ",('eq. coef.'!$C$234+'eq. coef.'!$C$235*'Amp-TB2 calc'!AJ212+'eq. coef.'!$C$236*'Amp-TB2 calc'!AK212+'eq. coef.'!$C$237*'Amp-TB2 calc'!AL212+'eq. coef.'!$C$238*'Amp-TB2 calc'!AN212+'eq. coef.'!$C$239*'Amp-TB2 calc'!AP212+'eq. coef.'!$C$240*'Amp-TB2 calc'!AQ212+'eq. coef.'!$C$241*'Amp-TB2 calc'!AR212+'eq. coef.'!$C$242*'Amp-TB2 calc'!AS212))</f>
        <v xml:space="preserve"> </v>
      </c>
      <c r="BE212" s="281" t="str">
        <f>IF(SUM(I212:T212)&lt;90," ",('eq. coef.'!$C$270+'eq. coef.'!$C$271*'Amp-TB2 calc'!AJ212+'eq. coef.'!$C$272*'Amp-TB2 calc'!AK212+'eq. coef.'!$C$273*'Amp-TB2 calc'!AL212+'eq. coef.'!$C$274*'Amp-TB2 calc'!AN212+'eq. coef.'!$C$275*'Amp-TB2 calc'!AP212+'eq. coef.'!$C$276*'Amp-TB2 calc'!AQ212+'eq. coef.'!$C$277*'Amp-TB2 calc'!AR212+'eq. coef.'!$C$278*'Amp-TB2 calc'!AS212))</f>
        <v xml:space="preserve"> </v>
      </c>
      <c r="BF212" s="281" t="str">
        <f>IF(SUM(I212:T212)&lt;90," ",EXP('eq. coef.'!$C$328+'eq. coef.'!$C$329*'Amp-TB2 calc'!AJ212+'eq. coef.'!$C$330*'Amp-TB2 calc'!AK212+'eq. coef.'!$C$331*'Amp-TB2 calc'!AL212+'eq. coef.'!$C$332*'Amp-TB2 calc'!AN212+'eq. coef.'!$C$333*'Amp-TB2 calc'!AP212+'eq. coef.'!$C$334*'Amp-TB2 calc'!AQ212+'eq. coef.'!$C$335*'Amp-TB2 calc'!AR212+'eq. coef.'!$C$336*'Amp-TB2 calc'!AS212))</f>
        <v xml:space="preserve"> </v>
      </c>
      <c r="BG212" s="282" t="str">
        <f t="shared" ref="BG212:BG275" si="366">IF(SUM(I212:T212)&lt;90," ",IF(BA212&lt;98.5,"low Total",IF(BA212&gt;102,"high Total",IF(DG212&gt;46.5,"unbalanced",IF(CQ212&lt;0,"unbalanced",IF(DI212&lt;0.54,"low-Mg",IF(CU212&lt;1.5,"low-Ca",IF(CW212&lt;1.99,"low-B cations",IF(CU212&gt;2.05,"high-Ca",IF(DK212&gt;0.25,"high-Al#",IF(I212&lt;38.8-0.42,"low-SiO2",IF(I212&gt;49.8,"high-SiO2",IF(CI212&gt;0.06+0.06*0.2,"high-[4]Ti",IF(CL212&gt;0.57+0.57*0.074,"high-[6]Al",IF(CM212&gt;0.7+0.7*0.07,"high-[6]Ti",IF(CN212&gt;0.04+0.04*0.1,"high-Cr2O3",IF(CO212&gt;1.37+1.37*0.28,"high-Fe3+",IF(O212&lt;9.71-0.35,"low-MgO",IF(O212&gt;18.01+0.35,"high-MgO",IF(CQ212&gt;1.69+1.69*0.28,"high-Fe2+",IF(N212&gt;0.58+0.58*0.3,"high-MnO",IF(P212&gt;12.35+0.25,"high-CaO",IF(CY212&lt;0,"low-ANa",IF(CY212&gt;0.58+0.58*0.11,"high-ANa",IF(R212&lt;0,"low-K2O",IF(R212&gt;2.03+0.05,"high-K2O",IF(DA212&lt;0.03-0.03*0.3,"low-A(Na+K)",IF(DA212&gt;1,"high-A(Na+K)",IF(K212&lt;6.5,"low-Al2O3",IF(K212&gt;15.9+0.36,"high-Al2O3",IF(J212&lt;1.1-0.2,"low-TiO2",IF(M212&lt;5.85-0.44,"low-FeO",IF(M212&gt;16.92+0.44,"high-FeO",IF(Q212&lt;1.07-0.1,"low-Na2O",IF(Q212&gt;3.05+0.1,"high-Na2O","ok")))))))))))))))))))))))))))))))))))</f>
        <v xml:space="preserve"> </v>
      </c>
      <c r="BH212" s="385" t="str">
        <f t="shared" si="328"/>
        <v xml:space="preserve"> </v>
      </c>
      <c r="BI212" s="385" t="str">
        <f t="shared" si="329"/>
        <v xml:space="preserve"> </v>
      </c>
      <c r="BJ212" s="281" t="str">
        <f t="shared" ref="BJ212:BJ275" si="367">IF(SUM(I212:T212)&lt;90," ",ABS(BB212-BQ212)/(BB212+BQ212)*200)</f>
        <v xml:space="preserve"> </v>
      </c>
      <c r="BK212" s="283" t="str">
        <f t="shared" si="350"/>
        <v xml:space="preserve"> </v>
      </c>
      <c r="BL212" s="281" t="str">
        <f t="shared" si="351"/>
        <v xml:space="preserve"> </v>
      </c>
      <c r="BM212" s="284" t="str">
        <f t="shared" ref="BM212:BM275" si="368">IF(SUM(I212:T212)&lt;90," ",IF(BG212="low Total","WRONG",IF(BG212="high Total","WRONG",IF(BG212="unbalanced","WRONG",IF(BG212="low-Mg","WRONG",IF(BG212="low-Ca","WRONG",IF(BG212="high-Ca","WRONG",IF(BJ212&gt;60,"WRONG",IF(BG212="low-B cations","WRONG","OK")))))))))</f>
        <v xml:space="preserve"> </v>
      </c>
      <c r="BN212" s="285" t="str">
        <f>IF(SUM(I212:T212)&lt;90," ",'eq. coef.'!$C$360+'eq. coef.'!$C$361*'Amp-TB2 calc'!AJ212+'eq. coef.'!$C$362*'Amp-TB2 calc'!AK212+'eq. coef.'!$C$363*'Amp-TB2 calc'!AL212+'eq. coef.'!$C$364*'Amp-TB2 calc'!AN212+'eq. coef.'!$C$365*'Amp-TB2 calc'!AP212+'eq. coef.'!$C$366*'Amp-TB2 calc'!AQ212+'eq. coef.'!$C$367*'Amp-TB2 calc'!AR212+'eq. coef.'!$C$368*'Amp-TB2 calc'!AS212+'eq. coef.'!$C$369*LN(BQ212))</f>
        <v xml:space="preserve"> </v>
      </c>
      <c r="BO212" s="286" t="str">
        <f t="shared" si="352"/>
        <v xml:space="preserve"> </v>
      </c>
      <c r="BP212" s="333" t="str">
        <f t="shared" ref="BP212:BP275" si="369">IF(SUM(I212:T212)&lt;90," ",BO212^2)</f>
        <v xml:space="preserve"> </v>
      </c>
      <c r="BQ212" s="287" t="str">
        <f t="shared" si="353"/>
        <v xml:space="preserve"> </v>
      </c>
      <c r="BR212" s="281" t="str">
        <f t="shared" ref="BR212:BR275" si="370">IF(SUM(I212:T212)&lt;90," ",IF(BQ212=BB212,"P1a",IF(BQ212=BC212,"P1b",IF(BQ212=BD212,"P1c",IF(BQ212=BE212,"P1d",IF(BQ212=BF212,"P1e",IF(BQ212=AVERAGE(BC212:BD212),"P1b_c","P1c_d")))))))</f>
        <v xml:space="preserve"> </v>
      </c>
      <c r="BS212" s="283"/>
      <c r="BT212" s="283">
        <f t="shared" si="354"/>
        <v>0</v>
      </c>
      <c r="BU212" s="283">
        <f t="shared" si="355"/>
        <v>0</v>
      </c>
      <c r="BV212" s="281" t="str">
        <f t="shared" ref="BV212:BV275" si="371">IF(SUM(I212:T212)&lt;90," ",BQ212*0.12)</f>
        <v xml:space="preserve"> </v>
      </c>
      <c r="BW212" s="288"/>
      <c r="BX212" s="289" t="str">
        <f>IF(SUM(I212:T212)&lt;90," ",'eq. coef.'!$B$1128*'Amp-TB2 calc'!CH212+'eq. coef.'!$B$1129*'Amp-TB2 calc'!CL212+'eq. coef.'!$B$1130*'Amp-TB2 calc'!CM212+'eq. coef.'!$B$1131*'Amp-TB2 calc'!CO212+'eq. coef.'!$B$1132*'Amp-TB2 calc'!CP212+'eq. coef.'!$B$1133*'Amp-TB2 calc'!CQ212+'eq. coef.'!$B$1134*'Amp-TB2 calc'!CR212+'eq. coef.'!$B$1135*'Amp-TB2 calc'!CU212+'eq. coef.'!$B$1135*'Amp-TB2 calc'!CY212+'eq. coef.'!$B$1137*'Amp-TB2 calc'!CZ212)</f>
        <v xml:space="preserve"> </v>
      </c>
      <c r="BY212" s="290" t="str">
        <f t="shared" si="356"/>
        <v xml:space="preserve"> </v>
      </c>
      <c r="BZ212" s="291"/>
      <c r="CA212" s="290" t="str">
        <f t="shared" ref="CA212:CA275" si="372">IF(SUM(I212:T212)&lt;90," ",-25018.7/(BN212+273.15) + 12.981 + 0.046*(BQ212*10- 1)/(BN212+273.15) + -0.5117*LN(BN212+273.15)+BX212)</f>
        <v xml:space="preserve"> </v>
      </c>
      <c r="CB212" s="289" t="str">
        <f>IF(SUM(I212:T212)&lt;90," ",EXP('eq. coef.'!$C$396+'eq. coef.'!$C$397*'Amp-TB2 calc'!AJ212+'eq. coef.'!$C$398*'Amp-TB2 calc'!AK212+'eq. coef.'!$C$399*'Amp-TB2 calc'!AL212+'eq. coef.'!$C$400*'Amp-TB2 calc'!AN212+'eq. coef.'!$C$401*'Amp-TB2 calc'!AP212+'eq. coef.'!$C$402*'Amp-TB2 calc'!AQ212+'eq. coef.'!$C$403*'Amp-TB2 calc'!AR212+'eq. coef.'!$C$404*'Amp-TB2 calc'!AS212+'eq. coef.'!$C$405*LN('Amp-TB2 calc'!BQ212)))</f>
        <v xml:space="preserve"> </v>
      </c>
      <c r="CC212" s="283" t="str">
        <f t="shared" ref="CC212:CC275" si="373">IF(SUM(I212:T212)&lt;90," ",CB212*0.17)</f>
        <v xml:space="preserve"> </v>
      </c>
      <c r="CD212" s="283"/>
      <c r="CE212" s="282" t="str">
        <f t="shared" ref="CE212:CE275" si="374">IF(SUM(I212:T212)&lt;90," ",IF(CZ212&gt;-0.1857*CH212 + 0.5569,"alkaline",IF(CZ212&gt;-0.0448*CH212 + 0.2793,"alkaline","calc-alkaline")))</f>
        <v xml:space="preserve"> </v>
      </c>
      <c r="CF212" s="282" t="str">
        <f t="shared" ref="CF212:CF275" si="375">IF(SUM(I212:T212)&lt;90," ",IF(CU212&lt;1.5,"low-Ca",IF(DI212&lt;0.5,"low-Mg",IF(CG212&gt;=6.5,"Mg-hornblende",IF(CM212&gt;0.5,"kaersutite",IF(DA212&lt;0.5,"Tschermakitic pargasite",IF(CO212&gt;CL212,"Mg-hastingsite","Pargasite")))))))</f>
        <v xml:space="preserve"> </v>
      </c>
      <c r="CG212" s="278" t="str">
        <f t="shared" si="357"/>
        <v xml:space="preserve"> </v>
      </c>
      <c r="CH212" s="278" t="str">
        <f t="shared" si="358"/>
        <v xml:space="preserve"> </v>
      </c>
      <c r="CI212" s="278" t="str">
        <f t="shared" ref="CI212:CI275" si="376">IF(SUM(I212:T212)&lt;90," ",IF(CG212+CH212&lt;8,8-CG212-CH212,0))</f>
        <v xml:space="preserve"> </v>
      </c>
      <c r="CJ212" s="278" t="str">
        <f t="shared" ref="CJ212:CJ275" si="377">IF(SUM(I212:T212)&lt;90," ",SUM(CG212:CI212))</f>
        <v xml:space="preserve"> </v>
      </c>
      <c r="CK212" s="278"/>
      <c r="CL212" s="278" t="str">
        <f t="shared" ref="CL212:CL275" si="378">IF(SUM(I212:T212)&lt;90," ",AL212-CH212)</f>
        <v xml:space="preserve"> </v>
      </c>
      <c r="CM212" s="278" t="str">
        <f t="shared" ref="CM212:CM275" si="379">IF(SUM(I212:T212)&lt;90," ",AK212-CI212)</f>
        <v xml:space="preserve"> </v>
      </c>
      <c r="CN212" s="278" t="str">
        <f t="shared" si="359"/>
        <v xml:space="preserve"> </v>
      </c>
      <c r="CO212" s="278" t="str">
        <f t="shared" ref="CO212:CO275" si="380">IF(SUM(I212:T212)&lt;90," ",IF(DG212&gt;46,0,46-DG212))</f>
        <v xml:space="preserve"> </v>
      </c>
      <c r="CP212" s="278" t="str">
        <f t="shared" si="360"/>
        <v xml:space="preserve"> </v>
      </c>
      <c r="CQ212" s="278" t="str">
        <f t="shared" ref="CQ212:CQ275" si="381">IF(SUM(I212:T212)&lt;90," ",AN212-CO212)</f>
        <v xml:space="preserve"> </v>
      </c>
      <c r="CR212" s="278" t="str">
        <f t="shared" si="361"/>
        <v xml:space="preserve"> </v>
      </c>
      <c r="CS212" s="278" t="str">
        <f t="shared" ref="CS212:CS275" si="382">IF(SUM(I212:T212)&lt;90," ",SUM(CL212:CR212))</f>
        <v xml:space="preserve"> </v>
      </c>
      <c r="CT212" s="278"/>
      <c r="CU212" s="278" t="str">
        <f t="shared" si="362"/>
        <v xml:space="preserve"> </v>
      </c>
      <c r="CV212" s="278" t="str">
        <f t="shared" ref="CV212:CV275" si="383">IF(SUM(I212:T212)&lt;90," ",IF(2-CU212&lt;=AR212,2-CU212,AR212))</f>
        <v xml:space="preserve"> </v>
      </c>
      <c r="CW212" s="278" t="str">
        <f t="shared" ref="CW212:CW275" si="384">IF(SUM(I212:T212)&lt;90," ",SUM(CU212:CV212))</f>
        <v xml:space="preserve"> </v>
      </c>
      <c r="CX212" s="278"/>
      <c r="CY212" s="278" t="str">
        <f t="shared" ref="CY212:CY275" si="385">IF(SUM(I212:T212)&lt;90," ",AR212-CV212)</f>
        <v xml:space="preserve"> </v>
      </c>
      <c r="CZ212" s="278" t="str">
        <f t="shared" si="363"/>
        <v xml:space="preserve"> </v>
      </c>
      <c r="DA212" s="278" t="str">
        <f t="shared" ref="DA212:DA275" si="386">IF(SUM(I212:T212)&lt;90," ",SUM(CY212:CZ212))</f>
        <v xml:space="preserve"> </v>
      </c>
      <c r="DB212" s="278"/>
      <c r="DC212" s="278" t="str">
        <f t="shared" ref="DC212:DC275" si="387">IF(SUM(I212:T212)&lt;90," ",2-DD212-DE212)</f>
        <v xml:space="preserve"> </v>
      </c>
      <c r="DD212" s="278" t="str">
        <f t="shared" si="364"/>
        <v xml:space="preserve"> </v>
      </c>
      <c r="DE212" s="278" t="str">
        <f t="shared" si="365"/>
        <v xml:space="preserve"> </v>
      </c>
      <c r="DF212" s="278" t="str">
        <f t="shared" ref="DF212:DF275" si="388">IF(SUM(I212:T212)&lt;90," ",SUM(DC212:DE212))</f>
        <v xml:space="preserve"> </v>
      </c>
      <c r="DG212" s="283" t="str">
        <f t="shared" si="330"/>
        <v xml:space="preserve"> </v>
      </c>
      <c r="DH212" s="283"/>
      <c r="DI212" s="277" t="str">
        <f t="shared" ref="DI212:DI275" si="389">IF(SUM(I212:T212)&lt;90," ",CP212/(CP212+CQ212))</f>
        <v xml:space="preserve"> </v>
      </c>
      <c r="DJ212" s="277" t="str">
        <f t="shared" ref="DJ212:DJ275" si="390">IF(SUM(I212:T212)&lt;90," ",CP212/(CP212+CO212+CQ212))</f>
        <v xml:space="preserve"> </v>
      </c>
      <c r="DK212" s="277" t="str">
        <f t="shared" ref="DK212:DK275" si="391">IF(SUM(I212:T212)&lt;90," ",CL212/(CL212+CH212))</f>
        <v xml:space="preserve"> </v>
      </c>
      <c r="DL212" s="278" t="str">
        <f t="shared" ref="DL212:DL275" si="392">IF(SUM(I212:T212)&lt;90," ",CL212+CH212)</f>
        <v xml:space="preserve"> </v>
      </c>
    </row>
    <row r="213" spans="21:116" x14ac:dyDescent="0.25">
      <c r="U213" s="276" t="str">
        <f t="shared" si="331"/>
        <v xml:space="preserve"> </v>
      </c>
      <c r="V213" s="277" t="str">
        <f>IF(SUM(I213:T213)&lt;90," ",I213/stab.data!$U$7)</f>
        <v xml:space="preserve"> </v>
      </c>
      <c r="W213" s="277" t="str">
        <f>IF(SUM(I213:T213)&lt;90," ",J213/stab.data!$U$8)</f>
        <v xml:space="preserve"> </v>
      </c>
      <c r="X213" s="277" t="str">
        <f>IF(SUM(I213:T213)&lt;90," ",K213*2/stab.data!$U$9)</f>
        <v xml:space="preserve"> </v>
      </c>
      <c r="Y213" s="277" t="str">
        <f>IF(SUM(I213:T213)&lt;90," ",L213*2/stab.data!$U$10)</f>
        <v xml:space="preserve"> </v>
      </c>
      <c r="Z213" s="277" t="str">
        <f>IF(SUM(I213:T213)&lt;90," ",M213/stab.data!$U$11)</f>
        <v xml:space="preserve"> </v>
      </c>
      <c r="AA213" s="277" t="str">
        <f>IF(SUM(I213:T213)&lt;90," ",N213/stab.data!$U$12)</f>
        <v xml:space="preserve"> </v>
      </c>
      <c r="AB213" s="277" t="str">
        <f>IF(SUM(I213:T213)&lt;90," ",O213/stab.data!$U$13)</f>
        <v xml:space="preserve"> </v>
      </c>
      <c r="AC213" s="277" t="str">
        <f>IF(SUM(I213:T213)&lt;90," ",P213/stab.data!$U$14)</f>
        <v xml:space="preserve"> </v>
      </c>
      <c r="AD213" s="277" t="str">
        <f>IF(SUM(I213:T213)&lt;90," ",Q213*2/stab.data!$U$15)</f>
        <v xml:space="preserve"> </v>
      </c>
      <c r="AE213" s="277" t="str">
        <f>IF(SUM(I213:T213)&lt;90," ",R213*2/stab.data!$U$16)</f>
        <v xml:space="preserve"> </v>
      </c>
      <c r="AF213" s="277" t="str">
        <f>IF(SUM(I213:T213)&lt;90," ",S213/stab.data!$U$17)</f>
        <v xml:space="preserve"> </v>
      </c>
      <c r="AG213" s="277" t="str">
        <f>IF(SUM(I213:T213)&lt;90," ",T213/stab.data!$U$18)</f>
        <v xml:space="preserve"> </v>
      </c>
      <c r="AH213" s="277" t="str">
        <f t="shared" si="332"/>
        <v xml:space="preserve"> </v>
      </c>
      <c r="AI213" s="277" t="str">
        <f t="shared" si="333"/>
        <v xml:space="preserve"> </v>
      </c>
      <c r="AJ213" s="278" t="str">
        <f t="shared" si="334"/>
        <v xml:space="preserve"> </v>
      </c>
      <c r="AK213" s="278" t="str">
        <f t="shared" si="335"/>
        <v xml:space="preserve"> </v>
      </c>
      <c r="AL213" s="278" t="str">
        <f t="shared" si="336"/>
        <v xml:space="preserve"> </v>
      </c>
      <c r="AM213" s="278" t="str">
        <f t="shared" si="337"/>
        <v xml:space="preserve"> </v>
      </c>
      <c r="AN213" s="278" t="str">
        <f t="shared" si="338"/>
        <v xml:space="preserve"> </v>
      </c>
      <c r="AO213" s="278" t="str">
        <f t="shared" si="339"/>
        <v xml:space="preserve"> </v>
      </c>
      <c r="AP213" s="278" t="str">
        <f t="shared" si="340"/>
        <v xml:space="preserve"> </v>
      </c>
      <c r="AQ213" s="278" t="str">
        <f t="shared" si="341"/>
        <v xml:space="preserve"> </v>
      </c>
      <c r="AR213" s="278" t="str">
        <f t="shared" si="342"/>
        <v xml:space="preserve"> </v>
      </c>
      <c r="AS213" s="278" t="str">
        <f t="shared" si="343"/>
        <v xml:space="preserve"> </v>
      </c>
      <c r="AT213" s="278" t="str">
        <f t="shared" si="344"/>
        <v xml:space="preserve"> </v>
      </c>
      <c r="AU213" s="278" t="str">
        <f t="shared" si="345"/>
        <v xml:space="preserve"> </v>
      </c>
      <c r="AV213" s="277" t="str">
        <f t="shared" si="346"/>
        <v xml:space="preserve"> </v>
      </c>
      <c r="AW213" s="277" t="str">
        <f t="shared" si="347"/>
        <v xml:space="preserve"> </v>
      </c>
      <c r="AX213" s="277" t="str">
        <f>IF(SUM(I213:T213)&lt;90," ",CO213*AH213*stab.data!$U$20/13/2)</f>
        <v xml:space="preserve"> </v>
      </c>
      <c r="AY213" s="277" t="str">
        <f>IF(SUM(I213:T213)&lt;90," ",CQ213*AH213*stab.data!$U$11/13)</f>
        <v xml:space="preserve"> </v>
      </c>
      <c r="AZ213" s="277" t="str">
        <f t="shared" si="348"/>
        <v xml:space="preserve"> </v>
      </c>
      <c r="BA213" s="279" t="str">
        <f t="shared" si="349"/>
        <v xml:space="preserve"> </v>
      </c>
      <c r="BB213" s="280" t="str">
        <f>IF(SUM(I213:T213)&lt;90," ",EXP('eq. coef.'!$C$104+'eq. coef.'!$C$105*'Amp-TB2 calc'!AJ213+'eq. coef.'!$C$106*'Amp-TB2 calc'!AK213+'eq. coef.'!$C$107*'Amp-TB2 calc'!AL213+'eq. coef.'!$C$108*'Amp-TB2 calc'!AN213+'eq. coef.'!$C$109*'Amp-TB2 calc'!AP213+'eq. coef.'!$C$110*'Amp-TB2 calc'!AQ213+'eq. coef.'!$C$111*'Amp-TB2 calc'!AR213+'eq. coef.'!$C$112*'Amp-TB2 calc'!AS213))</f>
        <v xml:space="preserve"> </v>
      </c>
      <c r="BC213" s="281" t="str">
        <f>IF(SUM(I213:T213)&lt;90," ",EXP('eq. coef.'!$C$176+'eq. coef.'!$C$177*'Amp-TB2 calc'!AJ213+'eq. coef.'!$C$178*'Amp-TB2 calc'!AK213+'eq. coef.'!$C$179*'Amp-TB2 calc'!AL213+'eq. coef.'!$C$180*'Amp-TB2 calc'!AN213+'eq. coef.'!$C$181*'Amp-TB2 calc'!AP213+'eq. coef.'!$C$182*'Amp-TB2 calc'!AQ213+'eq. coef.'!$C$183*'Amp-TB2 calc'!AR213+'eq. coef.'!$C$184*'Amp-TB2 calc'!AS213))</f>
        <v xml:space="preserve"> </v>
      </c>
      <c r="BD213" s="281" t="str">
        <f>IF(SUM(I213:T213)&lt;90," ",('eq. coef.'!$C$234+'eq. coef.'!$C$235*'Amp-TB2 calc'!AJ213+'eq. coef.'!$C$236*'Amp-TB2 calc'!AK213+'eq. coef.'!$C$237*'Amp-TB2 calc'!AL213+'eq. coef.'!$C$238*'Amp-TB2 calc'!AN213+'eq. coef.'!$C$239*'Amp-TB2 calc'!AP213+'eq. coef.'!$C$240*'Amp-TB2 calc'!AQ213+'eq. coef.'!$C$241*'Amp-TB2 calc'!AR213+'eq. coef.'!$C$242*'Amp-TB2 calc'!AS213))</f>
        <v xml:space="preserve"> </v>
      </c>
      <c r="BE213" s="281" t="str">
        <f>IF(SUM(I213:T213)&lt;90," ",('eq. coef.'!$C$270+'eq. coef.'!$C$271*'Amp-TB2 calc'!AJ213+'eq. coef.'!$C$272*'Amp-TB2 calc'!AK213+'eq. coef.'!$C$273*'Amp-TB2 calc'!AL213+'eq. coef.'!$C$274*'Amp-TB2 calc'!AN213+'eq. coef.'!$C$275*'Amp-TB2 calc'!AP213+'eq. coef.'!$C$276*'Amp-TB2 calc'!AQ213+'eq. coef.'!$C$277*'Amp-TB2 calc'!AR213+'eq. coef.'!$C$278*'Amp-TB2 calc'!AS213))</f>
        <v xml:space="preserve"> </v>
      </c>
      <c r="BF213" s="281" t="str">
        <f>IF(SUM(I213:T213)&lt;90," ",EXP('eq. coef.'!$C$328+'eq. coef.'!$C$329*'Amp-TB2 calc'!AJ213+'eq. coef.'!$C$330*'Amp-TB2 calc'!AK213+'eq. coef.'!$C$331*'Amp-TB2 calc'!AL213+'eq. coef.'!$C$332*'Amp-TB2 calc'!AN213+'eq. coef.'!$C$333*'Amp-TB2 calc'!AP213+'eq. coef.'!$C$334*'Amp-TB2 calc'!AQ213+'eq. coef.'!$C$335*'Amp-TB2 calc'!AR213+'eq. coef.'!$C$336*'Amp-TB2 calc'!AS213))</f>
        <v xml:space="preserve"> </v>
      </c>
      <c r="BG213" s="282" t="str">
        <f t="shared" si="366"/>
        <v xml:space="preserve"> </v>
      </c>
      <c r="BH213" s="385" t="str">
        <f t="shared" ref="BH213:BH276" si="393">IF(SUM(I213:T213)&lt;90," ",IF(DI213&lt;0.54,"low-Mg",IF(CU213&lt;1.5,"low-Ca",IF(CW213&lt;1.99,"low-B cations",IF(CU213&gt;2.05,"high-Ca",IF(DK213&gt;0.24,"high-Al#",IF(I213&lt;39.2-0.42,"low-SiO2",IF(I213&gt;46.2+0.42,"high-SiO2",IF(CI213&gt;0.06+0.06*0.2,"high-[4]Ti",IF(CL213&gt;0.48+0.48*0.074,"high-[6]Al",IF(CM213&gt;0.66+0.66*0.07,"high-[6]Ti",IF(CN213&gt;0.04+0.04*0.1,"high-Cr2O3",IF(CO213&gt;1.25+1.25*0.28,"high-Fe3+",IF(O213&lt;9.71-0.35,"low-MgO",IF(O213&gt;16.7+0.35,"high-MgO",IF(CQ213&gt;1.69+1.69*0.28,"high-Fe2+",IF(N213&gt;0.32+0.32*0.3,"high-MnO",IF(P213&gt;12.35+0.25,"high-CaO",IF(CY213&lt;0.1,"low-ANa",IF(CY213&gt;0.57+0.57*0.11,"high-ANa",IF(R213&lt;0,"low-K2O",IF(R213&gt;1.3+0.05,"high-K2O",IF(DA213&lt;0.17-0.17*0.3,"low-A(Na+K)",IF(DA213&gt;0.9,"high-A(Na+K)",IF(K213&lt;8.5,"low-Al2O3",IF(K213&gt;14.6+0.4,"high-Al2O3",IF(J213&lt;1.3-0.2,"low-TiO2",IF(M213&lt;8.7-0.44,"low-FeO",IF(M213&gt;16.92+0.44,"high-FeO",IF(Q213&lt;1.6-0.1,"low-Na2O",IF(Q213&gt;2.65+0.1,"high-Na2O","ok")))))))))))))))))))))))))))))))</f>
        <v xml:space="preserve"> </v>
      </c>
      <c r="BI213" s="385" t="str">
        <f t="shared" ref="BI213:BI276" si="394">IF(SUM(I213:T213)&lt;90," ",IF(DI213&lt;0.54,"low-Mg",IF(CU213&lt;1.5,"low-Ca",IF(CW213&lt;1.99,"low-B cations",IF(CU213&gt;2.05,"high-Ca",IF(DK213&gt;0.24,"high-Al#",IF(I213&lt;38.8-0.42,"low-SiO2",IF(I213&gt;47.9+0.42,"high-SiO2",IF(CI213&gt;0.06+0.06*0.2,"high-[4]Ti",IF(CL213&gt;0.55+0.55*0.074,"high-[6]Al",IF(CM213&gt;0.7+0.7*0.07,"high-[6]Ti",IF(CN213&gt;0.03+0.03*0.1,"high-Cr2O3",IF(CO213&gt;1.37+1.37*0.28,"high-Fe3+",IF(O213&lt;9.71-0.35,"low-MgO",IF(O213&gt;18+0.35,"high-MgO",IF(CQ213&gt;1.69+1.69*0.28,"high-Fe2+",IF(N213&gt;0.58+0.58*0.3,"high-MnO",IF(P213&gt;12.35+0.25,"high-CaO",IF(CY213&lt;0,"low-ANa",IF(CY213&gt;0.58+0.58*0.11,"high-ANa",IF(R213&lt;0,"low-K2O",IF(R213&gt;2+0.05,"high-K2O",IF(DA213&lt;0.07-0.07*0.3,"low-A(Na+K)",IF(DA213&gt;0.9,"high-A(Na+K)",IF(K213&lt;6.5,"low-Al2O3",IF(K213&gt;15.9+0.4,"high-Al2O3",IF(J213&lt;1.1-0.2,"low-TiO2",IF(M213&lt;5.9-0.44,"low-FeO",IF(M213&gt;16.92+0.44,"high-FeO",IF(Q213&lt;1.28-0.1,"low-Na2O",IF(Q213&gt;2.9+0.1,"high-Na2O","ok")))))))))))))))))))))))))))))))</f>
        <v xml:space="preserve"> </v>
      </c>
      <c r="BJ213" s="281" t="str">
        <f t="shared" si="367"/>
        <v xml:space="preserve"> </v>
      </c>
      <c r="BK213" s="283" t="str">
        <f t="shared" si="350"/>
        <v xml:space="preserve"> </v>
      </c>
      <c r="BL213" s="281" t="str">
        <f t="shared" si="351"/>
        <v xml:space="preserve"> </v>
      </c>
      <c r="BM213" s="284" t="str">
        <f t="shared" si="368"/>
        <v xml:space="preserve"> </v>
      </c>
      <c r="BN213" s="285" t="str">
        <f>IF(SUM(I213:T213)&lt;90," ",'eq. coef.'!$C$360+'eq. coef.'!$C$361*'Amp-TB2 calc'!AJ213+'eq. coef.'!$C$362*'Amp-TB2 calc'!AK213+'eq. coef.'!$C$363*'Amp-TB2 calc'!AL213+'eq. coef.'!$C$364*'Amp-TB2 calc'!AN213+'eq. coef.'!$C$365*'Amp-TB2 calc'!AP213+'eq. coef.'!$C$366*'Amp-TB2 calc'!AQ213+'eq. coef.'!$C$367*'Amp-TB2 calc'!AR213+'eq. coef.'!$C$368*'Amp-TB2 calc'!AS213+'eq. coef.'!$C$369*LN(BQ213))</f>
        <v xml:space="preserve"> </v>
      </c>
      <c r="BO213" s="286" t="str">
        <f t="shared" si="352"/>
        <v xml:space="preserve"> </v>
      </c>
      <c r="BP213" s="333" t="str">
        <f t="shared" si="369"/>
        <v xml:space="preserve"> </v>
      </c>
      <c r="BQ213" s="287" t="str">
        <f t="shared" si="353"/>
        <v xml:space="preserve"> </v>
      </c>
      <c r="BR213" s="281" t="str">
        <f t="shared" si="370"/>
        <v xml:space="preserve"> </v>
      </c>
      <c r="BS213" s="283"/>
      <c r="BT213" s="283">
        <f t="shared" si="354"/>
        <v>0</v>
      </c>
      <c r="BU213" s="283">
        <f t="shared" si="355"/>
        <v>0</v>
      </c>
      <c r="BV213" s="281" t="str">
        <f t="shared" si="371"/>
        <v xml:space="preserve"> </v>
      </c>
      <c r="BW213" s="288"/>
      <c r="BX213" s="289" t="str">
        <f>IF(SUM(I213:T213)&lt;90," ",'eq. coef.'!$B$1128*'Amp-TB2 calc'!CH213+'eq. coef.'!$B$1129*'Amp-TB2 calc'!CL213+'eq. coef.'!$B$1130*'Amp-TB2 calc'!CM213+'eq. coef.'!$B$1131*'Amp-TB2 calc'!CO213+'eq. coef.'!$B$1132*'Amp-TB2 calc'!CP213+'eq. coef.'!$B$1133*'Amp-TB2 calc'!CQ213+'eq. coef.'!$B$1134*'Amp-TB2 calc'!CR213+'eq. coef.'!$B$1135*'Amp-TB2 calc'!CU213+'eq. coef.'!$B$1135*'Amp-TB2 calc'!CY213+'eq. coef.'!$B$1137*'Amp-TB2 calc'!CZ213)</f>
        <v xml:space="preserve"> </v>
      </c>
      <c r="BY213" s="290" t="str">
        <f t="shared" si="356"/>
        <v xml:space="preserve"> </v>
      </c>
      <c r="BZ213" s="291"/>
      <c r="CA213" s="290" t="str">
        <f t="shared" si="372"/>
        <v xml:space="preserve"> </v>
      </c>
      <c r="CB213" s="289" t="str">
        <f>IF(SUM(I213:T213)&lt;90," ",EXP('eq. coef.'!$C$396+'eq. coef.'!$C$397*'Amp-TB2 calc'!AJ213+'eq. coef.'!$C$398*'Amp-TB2 calc'!AK213+'eq. coef.'!$C$399*'Amp-TB2 calc'!AL213+'eq. coef.'!$C$400*'Amp-TB2 calc'!AN213+'eq. coef.'!$C$401*'Amp-TB2 calc'!AP213+'eq. coef.'!$C$402*'Amp-TB2 calc'!AQ213+'eq. coef.'!$C$403*'Amp-TB2 calc'!AR213+'eq. coef.'!$C$404*'Amp-TB2 calc'!AS213+'eq. coef.'!$C$405*LN('Amp-TB2 calc'!BQ213)))</f>
        <v xml:space="preserve"> </v>
      </c>
      <c r="CC213" s="283" t="str">
        <f t="shared" si="373"/>
        <v xml:space="preserve"> </v>
      </c>
      <c r="CD213" s="283"/>
      <c r="CE213" s="282" t="str">
        <f t="shared" si="374"/>
        <v xml:space="preserve"> </v>
      </c>
      <c r="CF213" s="282" t="str">
        <f t="shared" si="375"/>
        <v xml:space="preserve"> </v>
      </c>
      <c r="CG213" s="278" t="str">
        <f t="shared" si="357"/>
        <v xml:space="preserve"> </v>
      </c>
      <c r="CH213" s="278" t="str">
        <f t="shared" si="358"/>
        <v xml:space="preserve"> </v>
      </c>
      <c r="CI213" s="278" t="str">
        <f t="shared" si="376"/>
        <v xml:space="preserve"> </v>
      </c>
      <c r="CJ213" s="278" t="str">
        <f t="shared" si="377"/>
        <v xml:space="preserve"> </v>
      </c>
      <c r="CK213" s="278"/>
      <c r="CL213" s="278" t="str">
        <f t="shared" si="378"/>
        <v xml:space="preserve"> </v>
      </c>
      <c r="CM213" s="278" t="str">
        <f t="shared" si="379"/>
        <v xml:space="preserve"> </v>
      </c>
      <c r="CN213" s="278" t="str">
        <f t="shared" si="359"/>
        <v xml:space="preserve"> </v>
      </c>
      <c r="CO213" s="278" t="str">
        <f t="shared" si="380"/>
        <v xml:space="preserve"> </v>
      </c>
      <c r="CP213" s="278" t="str">
        <f t="shared" si="360"/>
        <v xml:space="preserve"> </v>
      </c>
      <c r="CQ213" s="278" t="str">
        <f t="shared" si="381"/>
        <v xml:space="preserve"> </v>
      </c>
      <c r="CR213" s="278" t="str">
        <f t="shared" si="361"/>
        <v xml:space="preserve"> </v>
      </c>
      <c r="CS213" s="278" t="str">
        <f t="shared" si="382"/>
        <v xml:space="preserve"> </v>
      </c>
      <c r="CT213" s="278"/>
      <c r="CU213" s="278" t="str">
        <f t="shared" si="362"/>
        <v xml:space="preserve"> </v>
      </c>
      <c r="CV213" s="278" t="str">
        <f t="shared" si="383"/>
        <v xml:space="preserve"> </v>
      </c>
      <c r="CW213" s="278" t="str">
        <f t="shared" si="384"/>
        <v xml:space="preserve"> </v>
      </c>
      <c r="CX213" s="278"/>
      <c r="CY213" s="278" t="str">
        <f t="shared" si="385"/>
        <v xml:space="preserve"> </v>
      </c>
      <c r="CZ213" s="278" t="str">
        <f t="shared" si="363"/>
        <v xml:space="preserve"> </v>
      </c>
      <c r="DA213" s="278" t="str">
        <f t="shared" si="386"/>
        <v xml:space="preserve"> </v>
      </c>
      <c r="DB213" s="278"/>
      <c r="DC213" s="278" t="str">
        <f t="shared" si="387"/>
        <v xml:space="preserve"> </v>
      </c>
      <c r="DD213" s="278" t="str">
        <f t="shared" si="364"/>
        <v xml:space="preserve"> </v>
      </c>
      <c r="DE213" s="278" t="str">
        <f t="shared" si="365"/>
        <v xml:space="preserve"> </v>
      </c>
      <c r="DF213" s="278" t="str">
        <f t="shared" si="388"/>
        <v xml:space="preserve"> </v>
      </c>
      <c r="DG213" s="283" t="str">
        <f t="shared" ref="DG213:DG276" si="395">IF(SUM(I213:T213)&lt;90," ",AJ213*4+AK213*4+AL213*3+AM213*3+AN213*2+AO213*2+AP213*2+AQ213*2+AR213+AS213)</f>
        <v xml:space="preserve"> </v>
      </c>
      <c r="DH213" s="283"/>
      <c r="DI213" s="277" t="str">
        <f t="shared" si="389"/>
        <v xml:space="preserve"> </v>
      </c>
      <c r="DJ213" s="277" t="str">
        <f t="shared" si="390"/>
        <v xml:space="preserve"> </v>
      </c>
      <c r="DK213" s="277" t="str">
        <f t="shared" si="391"/>
        <v xml:space="preserve"> </v>
      </c>
      <c r="DL213" s="278" t="str">
        <f t="shared" si="392"/>
        <v xml:space="preserve"> </v>
      </c>
    </row>
    <row r="214" spans="21:116" x14ac:dyDescent="0.25">
      <c r="U214" s="276" t="str">
        <f t="shared" ref="U214:U277" si="396">IF(SUM(I214:T214)&lt;90," ",SUM(I214:T214))</f>
        <v xml:space="preserve"> </v>
      </c>
      <c r="V214" s="277" t="str">
        <f>IF(SUM(I214:T214)&lt;90," ",I214/stab.data!$U$7)</f>
        <v xml:space="preserve"> </v>
      </c>
      <c r="W214" s="277" t="str">
        <f>IF(SUM(I214:T214)&lt;90," ",J214/stab.data!$U$8)</f>
        <v xml:space="preserve"> </v>
      </c>
      <c r="X214" s="277" t="str">
        <f>IF(SUM(I214:T214)&lt;90," ",K214*2/stab.data!$U$9)</f>
        <v xml:space="preserve"> </v>
      </c>
      <c r="Y214" s="277" t="str">
        <f>IF(SUM(I214:T214)&lt;90," ",L214*2/stab.data!$U$10)</f>
        <v xml:space="preserve"> </v>
      </c>
      <c r="Z214" s="277" t="str">
        <f>IF(SUM(I214:T214)&lt;90," ",M214/stab.data!$U$11)</f>
        <v xml:space="preserve"> </v>
      </c>
      <c r="AA214" s="277" t="str">
        <f>IF(SUM(I214:T214)&lt;90," ",N214/stab.data!$U$12)</f>
        <v xml:space="preserve"> </v>
      </c>
      <c r="AB214" s="277" t="str">
        <f>IF(SUM(I214:T214)&lt;90," ",O214/stab.data!$U$13)</f>
        <v xml:space="preserve"> </v>
      </c>
      <c r="AC214" s="277" t="str">
        <f>IF(SUM(I214:T214)&lt;90," ",P214/stab.data!$U$14)</f>
        <v xml:space="preserve"> </v>
      </c>
      <c r="AD214" s="277" t="str">
        <f>IF(SUM(I214:T214)&lt;90," ",Q214*2/stab.data!$U$15)</f>
        <v xml:space="preserve"> </v>
      </c>
      <c r="AE214" s="277" t="str">
        <f>IF(SUM(I214:T214)&lt;90," ",R214*2/stab.data!$U$16)</f>
        <v xml:space="preserve"> </v>
      </c>
      <c r="AF214" s="277" t="str">
        <f>IF(SUM(I214:T214)&lt;90," ",S214/stab.data!$U$17)</f>
        <v xml:space="preserve"> </v>
      </c>
      <c r="AG214" s="277" t="str">
        <f>IF(SUM(I214:T214)&lt;90," ",T214/stab.data!$U$18)</f>
        <v xml:space="preserve"> </v>
      </c>
      <c r="AH214" s="277" t="str">
        <f t="shared" ref="AH214:AH277" si="397">IF(SUM(I214:T214)&lt;90," ",SUM(V214:AB214))</f>
        <v xml:space="preserve"> </v>
      </c>
      <c r="AI214" s="277" t="str">
        <f t="shared" ref="AI214:AI277" si="398">IF(SUM(I214:T214)&lt;90," ",AL214/SUM(AJ214:AS214))</f>
        <v xml:space="preserve"> </v>
      </c>
      <c r="AJ214" s="278" t="str">
        <f t="shared" ref="AJ214:AJ277" si="399">IF(SUM(I214:T214)&lt;90," ",V214*13/$AH214)</f>
        <v xml:space="preserve"> </v>
      </c>
      <c r="AK214" s="278" t="str">
        <f t="shared" ref="AK214:AK277" si="400">IF(SUM(I214:T214)&lt;90," ",W214*13/$AH214)</f>
        <v xml:space="preserve"> </v>
      </c>
      <c r="AL214" s="278" t="str">
        <f t="shared" ref="AL214:AL277" si="401">IF(SUM(I214:T214)&lt;90," ",X214*13/$AH214)</f>
        <v xml:space="preserve"> </v>
      </c>
      <c r="AM214" s="278" t="str">
        <f t="shared" ref="AM214:AM277" si="402">IF(SUM(I214:T214)&lt;90," ",Y214*13/$AH214)</f>
        <v xml:space="preserve"> </v>
      </c>
      <c r="AN214" s="278" t="str">
        <f t="shared" ref="AN214:AN277" si="403">IF(SUM(I214:T214)&lt;90," ",Z214*13/$AH214)</f>
        <v xml:space="preserve"> </v>
      </c>
      <c r="AO214" s="278" t="str">
        <f t="shared" ref="AO214:AO277" si="404">IF(SUM(I214:T214)&lt;90," ",AA214*13/$AH214)</f>
        <v xml:space="preserve"> </v>
      </c>
      <c r="AP214" s="278" t="str">
        <f t="shared" ref="AP214:AP277" si="405">IF(SUM(I214:T214)&lt;90," ",AB214*13/$AH214)</f>
        <v xml:space="preserve"> </v>
      </c>
      <c r="AQ214" s="278" t="str">
        <f t="shared" ref="AQ214:AQ277" si="406">IF(SUM(I214:T214)&lt;90," ",AC214*13/$AH214)</f>
        <v xml:space="preserve"> </v>
      </c>
      <c r="AR214" s="278" t="str">
        <f t="shared" ref="AR214:AR277" si="407">IF(SUM(I214:T214)&lt;90," ",AD214*13/$AH214)</f>
        <v xml:space="preserve"> </v>
      </c>
      <c r="AS214" s="278" t="str">
        <f t="shared" ref="AS214:AS277" si="408">IF(SUM(I214:T214)&lt;90," ",AE214*13/$AH214)</f>
        <v xml:space="preserve"> </v>
      </c>
      <c r="AT214" s="278" t="str">
        <f t="shared" ref="AT214:AT277" si="409">IF(SUM(I214:T214)&lt;90," ",AF214*13/$AH214)</f>
        <v xml:space="preserve"> </v>
      </c>
      <c r="AU214" s="278" t="str">
        <f t="shared" ref="AU214:AU277" si="410">IF(SUM(I214:T214)&lt;90," ",AG214*13/$AH214)</f>
        <v xml:space="preserve"> </v>
      </c>
      <c r="AV214" s="277" t="str">
        <f t="shared" ref="AV214:AV277" si="411">IF(SUM(I214:T214)&lt;90," ",SUM(AJ214:AS214))</f>
        <v xml:space="preserve"> </v>
      </c>
      <c r="AW214" s="277" t="str">
        <f t="shared" ref="AW214:AW277" si="412">IF(SUM(I214:T214)&lt;90," ",(2-AT214-AU214)*AH214*17/13/2)</f>
        <v xml:space="preserve"> </v>
      </c>
      <c r="AX214" s="277" t="str">
        <f>IF(SUM(I214:T214)&lt;90," ",CO214*AH214*stab.data!$U$20/13/2)</f>
        <v xml:space="preserve"> </v>
      </c>
      <c r="AY214" s="277" t="str">
        <f>IF(SUM(I214:T214)&lt;90," ",CQ214*AH214*stab.data!$U$11/13)</f>
        <v xml:space="preserve"> </v>
      </c>
      <c r="AZ214" s="277" t="str">
        <f t="shared" ref="AZ214:AZ277" si="413">IF(SUM(I214:T214)&lt;90," ",-(S214*0.421070639014633+T214*0.225636758525372))</f>
        <v xml:space="preserve"> </v>
      </c>
      <c r="BA214" s="279" t="str">
        <f t="shared" ref="BA214:BA277" si="414">IF(SUM(I214:T214)&lt;90," ",SUM(I214:T214)-M214+AW214+AX214+AY214+AZ214)</f>
        <v xml:space="preserve"> </v>
      </c>
      <c r="BB214" s="280" t="str">
        <f>IF(SUM(I214:T214)&lt;90," ",EXP('eq. coef.'!$C$104+'eq. coef.'!$C$105*'Amp-TB2 calc'!AJ214+'eq. coef.'!$C$106*'Amp-TB2 calc'!AK214+'eq. coef.'!$C$107*'Amp-TB2 calc'!AL214+'eq. coef.'!$C$108*'Amp-TB2 calc'!AN214+'eq. coef.'!$C$109*'Amp-TB2 calc'!AP214+'eq. coef.'!$C$110*'Amp-TB2 calc'!AQ214+'eq. coef.'!$C$111*'Amp-TB2 calc'!AR214+'eq. coef.'!$C$112*'Amp-TB2 calc'!AS214))</f>
        <v xml:space="preserve"> </v>
      </c>
      <c r="BC214" s="281" t="str">
        <f>IF(SUM(I214:T214)&lt;90," ",EXP('eq. coef.'!$C$176+'eq. coef.'!$C$177*'Amp-TB2 calc'!AJ214+'eq. coef.'!$C$178*'Amp-TB2 calc'!AK214+'eq. coef.'!$C$179*'Amp-TB2 calc'!AL214+'eq. coef.'!$C$180*'Amp-TB2 calc'!AN214+'eq. coef.'!$C$181*'Amp-TB2 calc'!AP214+'eq. coef.'!$C$182*'Amp-TB2 calc'!AQ214+'eq. coef.'!$C$183*'Amp-TB2 calc'!AR214+'eq. coef.'!$C$184*'Amp-TB2 calc'!AS214))</f>
        <v xml:space="preserve"> </v>
      </c>
      <c r="BD214" s="281" t="str">
        <f>IF(SUM(I214:T214)&lt;90," ",('eq. coef.'!$C$234+'eq. coef.'!$C$235*'Amp-TB2 calc'!AJ214+'eq. coef.'!$C$236*'Amp-TB2 calc'!AK214+'eq. coef.'!$C$237*'Amp-TB2 calc'!AL214+'eq. coef.'!$C$238*'Amp-TB2 calc'!AN214+'eq. coef.'!$C$239*'Amp-TB2 calc'!AP214+'eq. coef.'!$C$240*'Amp-TB2 calc'!AQ214+'eq. coef.'!$C$241*'Amp-TB2 calc'!AR214+'eq. coef.'!$C$242*'Amp-TB2 calc'!AS214))</f>
        <v xml:space="preserve"> </v>
      </c>
      <c r="BE214" s="281" t="str">
        <f>IF(SUM(I214:T214)&lt;90," ",('eq. coef.'!$C$270+'eq. coef.'!$C$271*'Amp-TB2 calc'!AJ214+'eq. coef.'!$C$272*'Amp-TB2 calc'!AK214+'eq. coef.'!$C$273*'Amp-TB2 calc'!AL214+'eq. coef.'!$C$274*'Amp-TB2 calc'!AN214+'eq. coef.'!$C$275*'Amp-TB2 calc'!AP214+'eq. coef.'!$C$276*'Amp-TB2 calc'!AQ214+'eq. coef.'!$C$277*'Amp-TB2 calc'!AR214+'eq. coef.'!$C$278*'Amp-TB2 calc'!AS214))</f>
        <v xml:space="preserve"> </v>
      </c>
      <c r="BF214" s="281" t="str">
        <f>IF(SUM(I214:T214)&lt;90," ",EXP('eq. coef.'!$C$328+'eq. coef.'!$C$329*'Amp-TB2 calc'!AJ214+'eq. coef.'!$C$330*'Amp-TB2 calc'!AK214+'eq. coef.'!$C$331*'Amp-TB2 calc'!AL214+'eq. coef.'!$C$332*'Amp-TB2 calc'!AN214+'eq. coef.'!$C$333*'Amp-TB2 calc'!AP214+'eq. coef.'!$C$334*'Amp-TB2 calc'!AQ214+'eq. coef.'!$C$335*'Amp-TB2 calc'!AR214+'eq. coef.'!$C$336*'Amp-TB2 calc'!AS214))</f>
        <v xml:space="preserve"> </v>
      </c>
      <c r="BG214" s="282" t="str">
        <f t="shared" si="366"/>
        <v xml:space="preserve"> </v>
      </c>
      <c r="BH214" s="385" t="str">
        <f t="shared" si="393"/>
        <v xml:space="preserve"> </v>
      </c>
      <c r="BI214" s="385" t="str">
        <f t="shared" si="394"/>
        <v xml:space="preserve"> </v>
      </c>
      <c r="BJ214" s="281" t="str">
        <f t="shared" si="367"/>
        <v xml:space="preserve"> </v>
      </c>
      <c r="BK214" s="283" t="str">
        <f t="shared" ref="BK214:BK277" si="415">IF(SUM(I214:T214)&lt;90," ",(BB214-BF214)/BB214)</f>
        <v xml:space="preserve"> </v>
      </c>
      <c r="BL214" s="281" t="str">
        <f t="shared" ref="BL214:BL277" si="416">IF(SUM(I214:T214)&lt;90," ",BE214-BC214)</f>
        <v xml:space="preserve"> </v>
      </c>
      <c r="BM214" s="284" t="str">
        <f t="shared" si="368"/>
        <v xml:space="preserve"> </v>
      </c>
      <c r="BN214" s="285" t="str">
        <f>IF(SUM(I214:T214)&lt;90," ",'eq. coef.'!$C$360+'eq. coef.'!$C$361*'Amp-TB2 calc'!AJ214+'eq. coef.'!$C$362*'Amp-TB2 calc'!AK214+'eq. coef.'!$C$363*'Amp-TB2 calc'!AL214+'eq. coef.'!$C$364*'Amp-TB2 calc'!AN214+'eq. coef.'!$C$365*'Amp-TB2 calc'!AP214+'eq. coef.'!$C$366*'Amp-TB2 calc'!AQ214+'eq. coef.'!$C$367*'Amp-TB2 calc'!AR214+'eq. coef.'!$C$368*'Amp-TB2 calc'!AS214+'eq. coef.'!$C$369*LN(BQ214))</f>
        <v xml:space="preserve"> </v>
      </c>
      <c r="BO214" s="286" t="str">
        <f t="shared" ref="BO214:BO277" si="417">IF(SUM(I214:T214)&lt;90," ",22)</f>
        <v xml:space="preserve"> </v>
      </c>
      <c r="BP214" s="333" t="str">
        <f t="shared" si="369"/>
        <v xml:space="preserve"> </v>
      </c>
      <c r="BQ214" s="287" t="str">
        <f t="shared" ref="BQ214:BQ277" si="418">IF(SUM(I214:T214)&lt;90," ",IF(BC214&lt;335,BC214,IF(BC214&lt;399,AVERAGE(BC214:BD214),IF(BD214&lt;415,BD214,IF(BE214&lt;470,BD214,IF(BK214&gt;0.22,AVERAGE(BD214:BE214),IF(BL214&gt;350,BF214,IF(BL214&gt;210,BE214,IF(BL214&lt;75,BD214,IF(BK214&lt;-0.2,AVERAGE(BC214:BD214),IF(BK214&gt;0.05,AVERAGE(BD214:BE214),BB214)))))))))))</f>
        <v xml:space="preserve"> </v>
      </c>
      <c r="BR214" s="281" t="str">
        <f t="shared" si="370"/>
        <v xml:space="preserve"> </v>
      </c>
      <c r="BS214" s="283"/>
      <c r="BT214" s="283">
        <f t="shared" ref="BT214:BT277" si="419">ABS(BS214)</f>
        <v>0</v>
      </c>
      <c r="BU214" s="283">
        <f t="shared" ref="BU214:BU277" si="420">BS214^2</f>
        <v>0</v>
      </c>
      <c r="BV214" s="281" t="str">
        <f t="shared" si="371"/>
        <v xml:space="preserve"> </v>
      </c>
      <c r="BW214" s="288"/>
      <c r="BX214" s="289" t="str">
        <f>IF(SUM(I214:T214)&lt;90," ",'eq. coef.'!$B$1128*'Amp-TB2 calc'!CH214+'eq. coef.'!$B$1129*'Amp-TB2 calc'!CL214+'eq. coef.'!$B$1130*'Amp-TB2 calc'!CM214+'eq. coef.'!$B$1131*'Amp-TB2 calc'!CO214+'eq. coef.'!$B$1132*'Amp-TB2 calc'!CP214+'eq. coef.'!$B$1133*'Amp-TB2 calc'!CQ214+'eq. coef.'!$B$1134*'Amp-TB2 calc'!CR214+'eq. coef.'!$B$1135*'Amp-TB2 calc'!CU214+'eq. coef.'!$B$1135*'Amp-TB2 calc'!CY214+'eq. coef.'!$B$1137*'Amp-TB2 calc'!CZ214)</f>
        <v xml:space="preserve"> </v>
      </c>
      <c r="BY214" s="290" t="str">
        <f t="shared" ref="BY214:BY277" si="421">IF(SUM(I214:T214)&lt;90," ",0.4)</f>
        <v xml:space="preserve"> </v>
      </c>
      <c r="BZ214" s="291"/>
      <c r="CA214" s="290" t="str">
        <f t="shared" si="372"/>
        <v xml:space="preserve"> </v>
      </c>
      <c r="CB214" s="289" t="str">
        <f>IF(SUM(I214:T214)&lt;90," ",EXP('eq. coef.'!$C$396+'eq. coef.'!$C$397*'Amp-TB2 calc'!AJ214+'eq. coef.'!$C$398*'Amp-TB2 calc'!AK214+'eq. coef.'!$C$399*'Amp-TB2 calc'!AL214+'eq. coef.'!$C$400*'Amp-TB2 calc'!AN214+'eq. coef.'!$C$401*'Amp-TB2 calc'!AP214+'eq. coef.'!$C$402*'Amp-TB2 calc'!AQ214+'eq. coef.'!$C$403*'Amp-TB2 calc'!AR214+'eq. coef.'!$C$404*'Amp-TB2 calc'!AS214+'eq. coef.'!$C$405*LN('Amp-TB2 calc'!BQ214)))</f>
        <v xml:space="preserve"> </v>
      </c>
      <c r="CC214" s="283" t="str">
        <f t="shared" si="373"/>
        <v xml:space="preserve"> </v>
      </c>
      <c r="CD214" s="283"/>
      <c r="CE214" s="282" t="str">
        <f t="shared" si="374"/>
        <v xml:space="preserve"> </v>
      </c>
      <c r="CF214" s="282" t="str">
        <f t="shared" si="375"/>
        <v xml:space="preserve"> </v>
      </c>
      <c r="CG214" s="278" t="str">
        <f t="shared" ref="CG214:CG277" si="422">IF(SUM(I214:T214)&lt;90," ",AJ214)</f>
        <v xml:space="preserve"> </v>
      </c>
      <c r="CH214" s="278" t="str">
        <f t="shared" ref="CH214:CH277" si="423">IF(SUM(I214:T214)&lt;90," ",IF(AJ214+AL214&gt;8,8-AJ214,AL214))</f>
        <v xml:space="preserve"> </v>
      </c>
      <c r="CI214" s="278" t="str">
        <f t="shared" si="376"/>
        <v xml:space="preserve"> </v>
      </c>
      <c r="CJ214" s="278" t="str">
        <f t="shared" si="377"/>
        <v xml:space="preserve"> </v>
      </c>
      <c r="CK214" s="278"/>
      <c r="CL214" s="278" t="str">
        <f t="shared" si="378"/>
        <v xml:space="preserve"> </v>
      </c>
      <c r="CM214" s="278" t="str">
        <f t="shared" si="379"/>
        <v xml:space="preserve"> </v>
      </c>
      <c r="CN214" s="278" t="str">
        <f t="shared" ref="CN214:CN277" si="424">IF(SUM(I214:T214)&lt;90," ",AM214)</f>
        <v xml:space="preserve"> </v>
      </c>
      <c r="CO214" s="278" t="str">
        <f t="shared" si="380"/>
        <v xml:space="preserve"> </v>
      </c>
      <c r="CP214" s="278" t="str">
        <f t="shared" ref="CP214:CP277" si="425">IF(SUM(I214:T214)&lt;90," ",AP214)</f>
        <v xml:space="preserve"> </v>
      </c>
      <c r="CQ214" s="278" t="str">
        <f t="shared" si="381"/>
        <v xml:space="preserve"> </v>
      </c>
      <c r="CR214" s="278" t="str">
        <f t="shared" ref="CR214:CR277" si="426">IF(SUM(I214:T214)&lt;90," ",AO214)</f>
        <v xml:space="preserve"> </v>
      </c>
      <c r="CS214" s="278" t="str">
        <f t="shared" si="382"/>
        <v xml:space="preserve"> </v>
      </c>
      <c r="CT214" s="278"/>
      <c r="CU214" s="278" t="str">
        <f t="shared" ref="CU214:CU277" si="427">IF(SUM(I214:T214)&lt;90," ",AQ214)</f>
        <v xml:space="preserve"> </v>
      </c>
      <c r="CV214" s="278" t="str">
        <f t="shared" si="383"/>
        <v xml:space="preserve"> </v>
      </c>
      <c r="CW214" s="278" t="str">
        <f t="shared" si="384"/>
        <v xml:space="preserve"> </v>
      </c>
      <c r="CX214" s="278"/>
      <c r="CY214" s="278" t="str">
        <f t="shared" si="385"/>
        <v xml:space="preserve"> </v>
      </c>
      <c r="CZ214" s="278" t="str">
        <f t="shared" ref="CZ214:CZ277" si="428">IF(SUM(I214:T214)&lt;90," ",AS214)</f>
        <v xml:space="preserve"> </v>
      </c>
      <c r="DA214" s="278" t="str">
        <f t="shared" si="386"/>
        <v xml:space="preserve"> </v>
      </c>
      <c r="DB214" s="278"/>
      <c r="DC214" s="278" t="str">
        <f t="shared" si="387"/>
        <v xml:space="preserve"> </v>
      </c>
      <c r="DD214" s="278" t="str">
        <f t="shared" ref="DD214:DD277" si="429">IF(SUM(I214:T214)&lt;90," ",AT214)</f>
        <v xml:space="preserve"> </v>
      </c>
      <c r="DE214" s="278" t="str">
        <f t="shared" ref="DE214:DE277" si="430">IF(SUM(I214:T214)&lt;90," ",AU214)</f>
        <v xml:space="preserve"> </v>
      </c>
      <c r="DF214" s="278" t="str">
        <f t="shared" si="388"/>
        <v xml:space="preserve"> </v>
      </c>
      <c r="DG214" s="283" t="str">
        <f t="shared" si="395"/>
        <v xml:space="preserve"> </v>
      </c>
      <c r="DH214" s="283"/>
      <c r="DI214" s="277" t="str">
        <f t="shared" si="389"/>
        <v xml:space="preserve"> </v>
      </c>
      <c r="DJ214" s="277" t="str">
        <f t="shared" si="390"/>
        <v xml:space="preserve"> </v>
      </c>
      <c r="DK214" s="277" t="str">
        <f t="shared" si="391"/>
        <v xml:space="preserve"> </v>
      </c>
      <c r="DL214" s="278" t="str">
        <f t="shared" si="392"/>
        <v xml:space="preserve"> </v>
      </c>
    </row>
    <row r="215" spans="21:116" x14ac:dyDescent="0.25">
      <c r="U215" s="276" t="str">
        <f t="shared" si="396"/>
        <v xml:space="preserve"> </v>
      </c>
      <c r="V215" s="277" t="str">
        <f>IF(SUM(I215:T215)&lt;90," ",I215/stab.data!$U$7)</f>
        <v xml:space="preserve"> </v>
      </c>
      <c r="W215" s="277" t="str">
        <f>IF(SUM(I215:T215)&lt;90," ",J215/stab.data!$U$8)</f>
        <v xml:space="preserve"> </v>
      </c>
      <c r="X215" s="277" t="str">
        <f>IF(SUM(I215:T215)&lt;90," ",K215*2/stab.data!$U$9)</f>
        <v xml:space="preserve"> </v>
      </c>
      <c r="Y215" s="277" t="str">
        <f>IF(SUM(I215:T215)&lt;90," ",L215*2/stab.data!$U$10)</f>
        <v xml:space="preserve"> </v>
      </c>
      <c r="Z215" s="277" t="str">
        <f>IF(SUM(I215:T215)&lt;90," ",M215/stab.data!$U$11)</f>
        <v xml:space="preserve"> </v>
      </c>
      <c r="AA215" s="277" t="str">
        <f>IF(SUM(I215:T215)&lt;90," ",N215/stab.data!$U$12)</f>
        <v xml:space="preserve"> </v>
      </c>
      <c r="AB215" s="277" t="str">
        <f>IF(SUM(I215:T215)&lt;90," ",O215/stab.data!$U$13)</f>
        <v xml:space="preserve"> </v>
      </c>
      <c r="AC215" s="277" t="str">
        <f>IF(SUM(I215:T215)&lt;90," ",P215/stab.data!$U$14)</f>
        <v xml:space="preserve"> </v>
      </c>
      <c r="AD215" s="277" t="str">
        <f>IF(SUM(I215:T215)&lt;90," ",Q215*2/stab.data!$U$15)</f>
        <v xml:space="preserve"> </v>
      </c>
      <c r="AE215" s="277" t="str">
        <f>IF(SUM(I215:T215)&lt;90," ",R215*2/stab.data!$U$16)</f>
        <v xml:space="preserve"> </v>
      </c>
      <c r="AF215" s="277" t="str">
        <f>IF(SUM(I215:T215)&lt;90," ",S215/stab.data!$U$17)</f>
        <v xml:space="preserve"> </v>
      </c>
      <c r="AG215" s="277" t="str">
        <f>IF(SUM(I215:T215)&lt;90," ",T215/stab.data!$U$18)</f>
        <v xml:space="preserve"> </v>
      </c>
      <c r="AH215" s="277" t="str">
        <f t="shared" si="397"/>
        <v xml:space="preserve"> </v>
      </c>
      <c r="AI215" s="277" t="str">
        <f t="shared" si="398"/>
        <v xml:space="preserve"> </v>
      </c>
      <c r="AJ215" s="278" t="str">
        <f t="shared" si="399"/>
        <v xml:space="preserve"> </v>
      </c>
      <c r="AK215" s="278" t="str">
        <f t="shared" si="400"/>
        <v xml:space="preserve"> </v>
      </c>
      <c r="AL215" s="278" t="str">
        <f t="shared" si="401"/>
        <v xml:space="preserve"> </v>
      </c>
      <c r="AM215" s="278" t="str">
        <f t="shared" si="402"/>
        <v xml:space="preserve"> </v>
      </c>
      <c r="AN215" s="278" t="str">
        <f t="shared" si="403"/>
        <v xml:space="preserve"> </v>
      </c>
      <c r="AO215" s="278" t="str">
        <f t="shared" si="404"/>
        <v xml:space="preserve"> </v>
      </c>
      <c r="AP215" s="278" t="str">
        <f t="shared" si="405"/>
        <v xml:space="preserve"> </v>
      </c>
      <c r="AQ215" s="278" t="str">
        <f t="shared" si="406"/>
        <v xml:space="preserve"> </v>
      </c>
      <c r="AR215" s="278" t="str">
        <f t="shared" si="407"/>
        <v xml:space="preserve"> </v>
      </c>
      <c r="AS215" s="278" t="str">
        <f t="shared" si="408"/>
        <v xml:space="preserve"> </v>
      </c>
      <c r="AT215" s="278" t="str">
        <f t="shared" si="409"/>
        <v xml:space="preserve"> </v>
      </c>
      <c r="AU215" s="278" t="str">
        <f t="shared" si="410"/>
        <v xml:space="preserve"> </v>
      </c>
      <c r="AV215" s="277" t="str">
        <f t="shared" si="411"/>
        <v xml:space="preserve"> </v>
      </c>
      <c r="AW215" s="277" t="str">
        <f t="shared" si="412"/>
        <v xml:space="preserve"> </v>
      </c>
      <c r="AX215" s="277" t="str">
        <f>IF(SUM(I215:T215)&lt;90," ",CO215*AH215*stab.data!$U$20/13/2)</f>
        <v xml:space="preserve"> </v>
      </c>
      <c r="AY215" s="277" t="str">
        <f>IF(SUM(I215:T215)&lt;90," ",CQ215*AH215*stab.data!$U$11/13)</f>
        <v xml:space="preserve"> </v>
      </c>
      <c r="AZ215" s="277" t="str">
        <f t="shared" si="413"/>
        <v xml:space="preserve"> </v>
      </c>
      <c r="BA215" s="279" t="str">
        <f t="shared" si="414"/>
        <v xml:space="preserve"> </v>
      </c>
      <c r="BB215" s="280" t="str">
        <f>IF(SUM(I215:T215)&lt;90," ",EXP('eq. coef.'!$C$104+'eq. coef.'!$C$105*'Amp-TB2 calc'!AJ215+'eq. coef.'!$C$106*'Amp-TB2 calc'!AK215+'eq. coef.'!$C$107*'Amp-TB2 calc'!AL215+'eq. coef.'!$C$108*'Amp-TB2 calc'!AN215+'eq. coef.'!$C$109*'Amp-TB2 calc'!AP215+'eq. coef.'!$C$110*'Amp-TB2 calc'!AQ215+'eq. coef.'!$C$111*'Amp-TB2 calc'!AR215+'eq. coef.'!$C$112*'Amp-TB2 calc'!AS215))</f>
        <v xml:space="preserve"> </v>
      </c>
      <c r="BC215" s="281" t="str">
        <f>IF(SUM(I215:T215)&lt;90," ",EXP('eq. coef.'!$C$176+'eq. coef.'!$C$177*'Amp-TB2 calc'!AJ215+'eq. coef.'!$C$178*'Amp-TB2 calc'!AK215+'eq. coef.'!$C$179*'Amp-TB2 calc'!AL215+'eq. coef.'!$C$180*'Amp-TB2 calc'!AN215+'eq. coef.'!$C$181*'Amp-TB2 calc'!AP215+'eq. coef.'!$C$182*'Amp-TB2 calc'!AQ215+'eq. coef.'!$C$183*'Amp-TB2 calc'!AR215+'eq. coef.'!$C$184*'Amp-TB2 calc'!AS215))</f>
        <v xml:space="preserve"> </v>
      </c>
      <c r="BD215" s="281" t="str">
        <f>IF(SUM(I215:T215)&lt;90," ",('eq. coef.'!$C$234+'eq. coef.'!$C$235*'Amp-TB2 calc'!AJ215+'eq. coef.'!$C$236*'Amp-TB2 calc'!AK215+'eq. coef.'!$C$237*'Amp-TB2 calc'!AL215+'eq. coef.'!$C$238*'Amp-TB2 calc'!AN215+'eq. coef.'!$C$239*'Amp-TB2 calc'!AP215+'eq. coef.'!$C$240*'Amp-TB2 calc'!AQ215+'eq. coef.'!$C$241*'Amp-TB2 calc'!AR215+'eq. coef.'!$C$242*'Amp-TB2 calc'!AS215))</f>
        <v xml:space="preserve"> </v>
      </c>
      <c r="BE215" s="281" t="str">
        <f>IF(SUM(I215:T215)&lt;90," ",('eq. coef.'!$C$270+'eq. coef.'!$C$271*'Amp-TB2 calc'!AJ215+'eq. coef.'!$C$272*'Amp-TB2 calc'!AK215+'eq. coef.'!$C$273*'Amp-TB2 calc'!AL215+'eq. coef.'!$C$274*'Amp-TB2 calc'!AN215+'eq. coef.'!$C$275*'Amp-TB2 calc'!AP215+'eq. coef.'!$C$276*'Amp-TB2 calc'!AQ215+'eq. coef.'!$C$277*'Amp-TB2 calc'!AR215+'eq. coef.'!$C$278*'Amp-TB2 calc'!AS215))</f>
        <v xml:space="preserve"> </v>
      </c>
      <c r="BF215" s="281" t="str">
        <f>IF(SUM(I215:T215)&lt;90," ",EXP('eq. coef.'!$C$328+'eq. coef.'!$C$329*'Amp-TB2 calc'!AJ215+'eq. coef.'!$C$330*'Amp-TB2 calc'!AK215+'eq. coef.'!$C$331*'Amp-TB2 calc'!AL215+'eq. coef.'!$C$332*'Amp-TB2 calc'!AN215+'eq. coef.'!$C$333*'Amp-TB2 calc'!AP215+'eq. coef.'!$C$334*'Amp-TB2 calc'!AQ215+'eq. coef.'!$C$335*'Amp-TB2 calc'!AR215+'eq. coef.'!$C$336*'Amp-TB2 calc'!AS215))</f>
        <v xml:space="preserve"> </v>
      </c>
      <c r="BG215" s="282" t="str">
        <f t="shared" si="366"/>
        <v xml:space="preserve"> </v>
      </c>
      <c r="BH215" s="385" t="str">
        <f t="shared" si="393"/>
        <v xml:space="preserve"> </v>
      </c>
      <c r="BI215" s="385" t="str">
        <f t="shared" si="394"/>
        <v xml:space="preserve"> </v>
      </c>
      <c r="BJ215" s="281" t="str">
        <f t="shared" si="367"/>
        <v xml:space="preserve"> </v>
      </c>
      <c r="BK215" s="283" t="str">
        <f t="shared" si="415"/>
        <v xml:space="preserve"> </v>
      </c>
      <c r="BL215" s="281" t="str">
        <f t="shared" si="416"/>
        <v xml:space="preserve"> </v>
      </c>
      <c r="BM215" s="284" t="str">
        <f t="shared" si="368"/>
        <v xml:space="preserve"> </v>
      </c>
      <c r="BN215" s="285" t="str">
        <f>IF(SUM(I215:T215)&lt;90," ",'eq. coef.'!$C$360+'eq. coef.'!$C$361*'Amp-TB2 calc'!AJ215+'eq. coef.'!$C$362*'Amp-TB2 calc'!AK215+'eq. coef.'!$C$363*'Amp-TB2 calc'!AL215+'eq. coef.'!$C$364*'Amp-TB2 calc'!AN215+'eq. coef.'!$C$365*'Amp-TB2 calc'!AP215+'eq. coef.'!$C$366*'Amp-TB2 calc'!AQ215+'eq. coef.'!$C$367*'Amp-TB2 calc'!AR215+'eq. coef.'!$C$368*'Amp-TB2 calc'!AS215+'eq. coef.'!$C$369*LN(BQ215))</f>
        <v xml:space="preserve"> </v>
      </c>
      <c r="BO215" s="286" t="str">
        <f t="shared" si="417"/>
        <v xml:space="preserve"> </v>
      </c>
      <c r="BP215" s="333" t="str">
        <f t="shared" si="369"/>
        <v xml:space="preserve"> </v>
      </c>
      <c r="BQ215" s="287" t="str">
        <f t="shared" si="418"/>
        <v xml:space="preserve"> </v>
      </c>
      <c r="BR215" s="281" t="str">
        <f t="shared" si="370"/>
        <v xml:space="preserve"> </v>
      </c>
      <c r="BS215" s="283"/>
      <c r="BT215" s="283">
        <f t="shared" si="419"/>
        <v>0</v>
      </c>
      <c r="BU215" s="283">
        <f t="shared" si="420"/>
        <v>0</v>
      </c>
      <c r="BV215" s="281" t="str">
        <f t="shared" si="371"/>
        <v xml:space="preserve"> </v>
      </c>
      <c r="BW215" s="288"/>
      <c r="BX215" s="289" t="str">
        <f>IF(SUM(I215:T215)&lt;90," ",'eq. coef.'!$B$1128*'Amp-TB2 calc'!CH215+'eq. coef.'!$B$1129*'Amp-TB2 calc'!CL215+'eq. coef.'!$B$1130*'Amp-TB2 calc'!CM215+'eq. coef.'!$B$1131*'Amp-TB2 calc'!CO215+'eq. coef.'!$B$1132*'Amp-TB2 calc'!CP215+'eq. coef.'!$B$1133*'Amp-TB2 calc'!CQ215+'eq. coef.'!$B$1134*'Amp-TB2 calc'!CR215+'eq. coef.'!$B$1135*'Amp-TB2 calc'!CU215+'eq. coef.'!$B$1135*'Amp-TB2 calc'!CY215+'eq. coef.'!$B$1137*'Amp-TB2 calc'!CZ215)</f>
        <v xml:space="preserve"> </v>
      </c>
      <c r="BY215" s="290" t="str">
        <f t="shared" si="421"/>
        <v xml:space="preserve"> </v>
      </c>
      <c r="BZ215" s="291"/>
      <c r="CA215" s="290" t="str">
        <f t="shared" si="372"/>
        <v xml:space="preserve"> </v>
      </c>
      <c r="CB215" s="289" t="str">
        <f>IF(SUM(I215:T215)&lt;90," ",EXP('eq. coef.'!$C$396+'eq. coef.'!$C$397*'Amp-TB2 calc'!AJ215+'eq. coef.'!$C$398*'Amp-TB2 calc'!AK215+'eq. coef.'!$C$399*'Amp-TB2 calc'!AL215+'eq. coef.'!$C$400*'Amp-TB2 calc'!AN215+'eq. coef.'!$C$401*'Amp-TB2 calc'!AP215+'eq. coef.'!$C$402*'Amp-TB2 calc'!AQ215+'eq. coef.'!$C$403*'Amp-TB2 calc'!AR215+'eq. coef.'!$C$404*'Amp-TB2 calc'!AS215+'eq. coef.'!$C$405*LN('Amp-TB2 calc'!BQ215)))</f>
        <v xml:space="preserve"> </v>
      </c>
      <c r="CC215" s="283" t="str">
        <f t="shared" si="373"/>
        <v xml:space="preserve"> </v>
      </c>
      <c r="CD215" s="283"/>
      <c r="CE215" s="282" t="str">
        <f t="shared" si="374"/>
        <v xml:space="preserve"> </v>
      </c>
      <c r="CF215" s="282" t="str">
        <f t="shared" si="375"/>
        <v xml:space="preserve"> </v>
      </c>
      <c r="CG215" s="278" t="str">
        <f t="shared" si="422"/>
        <v xml:space="preserve"> </v>
      </c>
      <c r="CH215" s="278" t="str">
        <f t="shared" si="423"/>
        <v xml:space="preserve"> </v>
      </c>
      <c r="CI215" s="278" t="str">
        <f t="shared" si="376"/>
        <v xml:space="preserve"> </v>
      </c>
      <c r="CJ215" s="278" t="str">
        <f t="shared" si="377"/>
        <v xml:space="preserve"> </v>
      </c>
      <c r="CK215" s="278"/>
      <c r="CL215" s="278" t="str">
        <f t="shared" si="378"/>
        <v xml:space="preserve"> </v>
      </c>
      <c r="CM215" s="278" t="str">
        <f t="shared" si="379"/>
        <v xml:space="preserve"> </v>
      </c>
      <c r="CN215" s="278" t="str">
        <f t="shared" si="424"/>
        <v xml:space="preserve"> </v>
      </c>
      <c r="CO215" s="278" t="str">
        <f t="shared" si="380"/>
        <v xml:space="preserve"> </v>
      </c>
      <c r="CP215" s="278" t="str">
        <f t="shared" si="425"/>
        <v xml:space="preserve"> </v>
      </c>
      <c r="CQ215" s="278" t="str">
        <f t="shared" si="381"/>
        <v xml:space="preserve"> </v>
      </c>
      <c r="CR215" s="278" t="str">
        <f t="shared" si="426"/>
        <v xml:space="preserve"> </v>
      </c>
      <c r="CS215" s="278" t="str">
        <f t="shared" si="382"/>
        <v xml:space="preserve"> </v>
      </c>
      <c r="CT215" s="278"/>
      <c r="CU215" s="278" t="str">
        <f t="shared" si="427"/>
        <v xml:space="preserve"> </v>
      </c>
      <c r="CV215" s="278" t="str">
        <f t="shared" si="383"/>
        <v xml:space="preserve"> </v>
      </c>
      <c r="CW215" s="278" t="str">
        <f t="shared" si="384"/>
        <v xml:space="preserve"> </v>
      </c>
      <c r="CX215" s="278"/>
      <c r="CY215" s="278" t="str">
        <f t="shared" si="385"/>
        <v xml:space="preserve"> </v>
      </c>
      <c r="CZ215" s="278" t="str">
        <f t="shared" si="428"/>
        <v xml:space="preserve"> </v>
      </c>
      <c r="DA215" s="278" t="str">
        <f t="shared" si="386"/>
        <v xml:space="preserve"> </v>
      </c>
      <c r="DB215" s="278"/>
      <c r="DC215" s="278" t="str">
        <f t="shared" si="387"/>
        <v xml:space="preserve"> </v>
      </c>
      <c r="DD215" s="278" t="str">
        <f t="shared" si="429"/>
        <v xml:space="preserve"> </v>
      </c>
      <c r="DE215" s="278" t="str">
        <f t="shared" si="430"/>
        <v xml:space="preserve"> </v>
      </c>
      <c r="DF215" s="278" t="str">
        <f t="shared" si="388"/>
        <v xml:space="preserve"> </v>
      </c>
      <c r="DG215" s="283" t="str">
        <f t="shared" si="395"/>
        <v xml:space="preserve"> </v>
      </c>
      <c r="DH215" s="283"/>
      <c r="DI215" s="277" t="str">
        <f t="shared" si="389"/>
        <v xml:space="preserve"> </v>
      </c>
      <c r="DJ215" s="277" t="str">
        <f t="shared" si="390"/>
        <v xml:space="preserve"> </v>
      </c>
      <c r="DK215" s="277" t="str">
        <f t="shared" si="391"/>
        <v xml:space="preserve"> </v>
      </c>
      <c r="DL215" s="278" t="str">
        <f t="shared" si="392"/>
        <v xml:space="preserve"> </v>
      </c>
    </row>
    <row r="216" spans="21:116" x14ac:dyDescent="0.25">
      <c r="U216" s="276" t="str">
        <f t="shared" si="396"/>
        <v xml:space="preserve"> </v>
      </c>
      <c r="V216" s="277" t="str">
        <f>IF(SUM(I216:T216)&lt;90," ",I216/stab.data!$U$7)</f>
        <v xml:space="preserve"> </v>
      </c>
      <c r="W216" s="277" t="str">
        <f>IF(SUM(I216:T216)&lt;90," ",J216/stab.data!$U$8)</f>
        <v xml:space="preserve"> </v>
      </c>
      <c r="X216" s="277" t="str">
        <f>IF(SUM(I216:T216)&lt;90," ",K216*2/stab.data!$U$9)</f>
        <v xml:space="preserve"> </v>
      </c>
      <c r="Y216" s="277" t="str">
        <f>IF(SUM(I216:T216)&lt;90," ",L216*2/stab.data!$U$10)</f>
        <v xml:space="preserve"> </v>
      </c>
      <c r="Z216" s="277" t="str">
        <f>IF(SUM(I216:T216)&lt;90," ",M216/stab.data!$U$11)</f>
        <v xml:space="preserve"> </v>
      </c>
      <c r="AA216" s="277" t="str">
        <f>IF(SUM(I216:T216)&lt;90," ",N216/stab.data!$U$12)</f>
        <v xml:space="preserve"> </v>
      </c>
      <c r="AB216" s="277" t="str">
        <f>IF(SUM(I216:T216)&lt;90," ",O216/stab.data!$U$13)</f>
        <v xml:space="preserve"> </v>
      </c>
      <c r="AC216" s="277" t="str">
        <f>IF(SUM(I216:T216)&lt;90," ",P216/stab.data!$U$14)</f>
        <v xml:space="preserve"> </v>
      </c>
      <c r="AD216" s="277" t="str">
        <f>IF(SUM(I216:T216)&lt;90," ",Q216*2/stab.data!$U$15)</f>
        <v xml:space="preserve"> </v>
      </c>
      <c r="AE216" s="277" t="str">
        <f>IF(SUM(I216:T216)&lt;90," ",R216*2/stab.data!$U$16)</f>
        <v xml:space="preserve"> </v>
      </c>
      <c r="AF216" s="277" t="str">
        <f>IF(SUM(I216:T216)&lt;90," ",S216/stab.data!$U$17)</f>
        <v xml:space="preserve"> </v>
      </c>
      <c r="AG216" s="277" t="str">
        <f>IF(SUM(I216:T216)&lt;90," ",T216/stab.data!$U$18)</f>
        <v xml:space="preserve"> </v>
      </c>
      <c r="AH216" s="277" t="str">
        <f t="shared" si="397"/>
        <v xml:space="preserve"> </v>
      </c>
      <c r="AI216" s="277" t="str">
        <f t="shared" si="398"/>
        <v xml:space="preserve"> </v>
      </c>
      <c r="AJ216" s="278" t="str">
        <f t="shared" si="399"/>
        <v xml:space="preserve"> </v>
      </c>
      <c r="AK216" s="278" t="str">
        <f t="shared" si="400"/>
        <v xml:space="preserve"> </v>
      </c>
      <c r="AL216" s="278" t="str">
        <f t="shared" si="401"/>
        <v xml:space="preserve"> </v>
      </c>
      <c r="AM216" s="278" t="str">
        <f t="shared" si="402"/>
        <v xml:space="preserve"> </v>
      </c>
      <c r="AN216" s="278" t="str">
        <f t="shared" si="403"/>
        <v xml:space="preserve"> </v>
      </c>
      <c r="AO216" s="278" t="str">
        <f t="shared" si="404"/>
        <v xml:space="preserve"> </v>
      </c>
      <c r="AP216" s="278" t="str">
        <f t="shared" si="405"/>
        <v xml:space="preserve"> </v>
      </c>
      <c r="AQ216" s="278" t="str">
        <f t="shared" si="406"/>
        <v xml:space="preserve"> </v>
      </c>
      <c r="AR216" s="278" t="str">
        <f t="shared" si="407"/>
        <v xml:space="preserve"> </v>
      </c>
      <c r="AS216" s="278" t="str">
        <f t="shared" si="408"/>
        <v xml:space="preserve"> </v>
      </c>
      <c r="AT216" s="278" t="str">
        <f t="shared" si="409"/>
        <v xml:space="preserve"> </v>
      </c>
      <c r="AU216" s="278" t="str">
        <f t="shared" si="410"/>
        <v xml:space="preserve"> </v>
      </c>
      <c r="AV216" s="277" t="str">
        <f t="shared" si="411"/>
        <v xml:space="preserve"> </v>
      </c>
      <c r="AW216" s="277" t="str">
        <f t="shared" si="412"/>
        <v xml:space="preserve"> </v>
      </c>
      <c r="AX216" s="277" t="str">
        <f>IF(SUM(I216:T216)&lt;90," ",CO216*AH216*stab.data!$U$20/13/2)</f>
        <v xml:space="preserve"> </v>
      </c>
      <c r="AY216" s="277" t="str">
        <f>IF(SUM(I216:T216)&lt;90," ",CQ216*AH216*stab.data!$U$11/13)</f>
        <v xml:space="preserve"> </v>
      </c>
      <c r="AZ216" s="277" t="str">
        <f t="shared" si="413"/>
        <v xml:space="preserve"> </v>
      </c>
      <c r="BA216" s="279" t="str">
        <f t="shared" si="414"/>
        <v xml:space="preserve"> </v>
      </c>
      <c r="BB216" s="280" t="str">
        <f>IF(SUM(I216:T216)&lt;90," ",EXP('eq. coef.'!$C$104+'eq. coef.'!$C$105*'Amp-TB2 calc'!AJ216+'eq. coef.'!$C$106*'Amp-TB2 calc'!AK216+'eq. coef.'!$C$107*'Amp-TB2 calc'!AL216+'eq. coef.'!$C$108*'Amp-TB2 calc'!AN216+'eq. coef.'!$C$109*'Amp-TB2 calc'!AP216+'eq. coef.'!$C$110*'Amp-TB2 calc'!AQ216+'eq. coef.'!$C$111*'Amp-TB2 calc'!AR216+'eq. coef.'!$C$112*'Amp-TB2 calc'!AS216))</f>
        <v xml:space="preserve"> </v>
      </c>
      <c r="BC216" s="281" t="str">
        <f>IF(SUM(I216:T216)&lt;90," ",EXP('eq. coef.'!$C$176+'eq. coef.'!$C$177*'Amp-TB2 calc'!AJ216+'eq. coef.'!$C$178*'Amp-TB2 calc'!AK216+'eq. coef.'!$C$179*'Amp-TB2 calc'!AL216+'eq. coef.'!$C$180*'Amp-TB2 calc'!AN216+'eq. coef.'!$C$181*'Amp-TB2 calc'!AP216+'eq. coef.'!$C$182*'Amp-TB2 calc'!AQ216+'eq. coef.'!$C$183*'Amp-TB2 calc'!AR216+'eq. coef.'!$C$184*'Amp-TB2 calc'!AS216))</f>
        <v xml:space="preserve"> </v>
      </c>
      <c r="BD216" s="281" t="str">
        <f>IF(SUM(I216:T216)&lt;90," ",('eq. coef.'!$C$234+'eq. coef.'!$C$235*'Amp-TB2 calc'!AJ216+'eq. coef.'!$C$236*'Amp-TB2 calc'!AK216+'eq. coef.'!$C$237*'Amp-TB2 calc'!AL216+'eq. coef.'!$C$238*'Amp-TB2 calc'!AN216+'eq. coef.'!$C$239*'Amp-TB2 calc'!AP216+'eq. coef.'!$C$240*'Amp-TB2 calc'!AQ216+'eq. coef.'!$C$241*'Amp-TB2 calc'!AR216+'eq. coef.'!$C$242*'Amp-TB2 calc'!AS216))</f>
        <v xml:space="preserve"> </v>
      </c>
      <c r="BE216" s="281" t="str">
        <f>IF(SUM(I216:T216)&lt;90," ",('eq. coef.'!$C$270+'eq. coef.'!$C$271*'Amp-TB2 calc'!AJ216+'eq. coef.'!$C$272*'Amp-TB2 calc'!AK216+'eq. coef.'!$C$273*'Amp-TB2 calc'!AL216+'eq. coef.'!$C$274*'Amp-TB2 calc'!AN216+'eq. coef.'!$C$275*'Amp-TB2 calc'!AP216+'eq. coef.'!$C$276*'Amp-TB2 calc'!AQ216+'eq. coef.'!$C$277*'Amp-TB2 calc'!AR216+'eq. coef.'!$C$278*'Amp-TB2 calc'!AS216))</f>
        <v xml:space="preserve"> </v>
      </c>
      <c r="BF216" s="281" t="str">
        <f>IF(SUM(I216:T216)&lt;90," ",EXP('eq. coef.'!$C$328+'eq. coef.'!$C$329*'Amp-TB2 calc'!AJ216+'eq. coef.'!$C$330*'Amp-TB2 calc'!AK216+'eq. coef.'!$C$331*'Amp-TB2 calc'!AL216+'eq. coef.'!$C$332*'Amp-TB2 calc'!AN216+'eq. coef.'!$C$333*'Amp-TB2 calc'!AP216+'eq. coef.'!$C$334*'Amp-TB2 calc'!AQ216+'eq. coef.'!$C$335*'Amp-TB2 calc'!AR216+'eq. coef.'!$C$336*'Amp-TB2 calc'!AS216))</f>
        <v xml:space="preserve"> </v>
      </c>
      <c r="BG216" s="282" t="str">
        <f t="shared" si="366"/>
        <v xml:space="preserve"> </v>
      </c>
      <c r="BH216" s="385" t="str">
        <f t="shared" si="393"/>
        <v xml:space="preserve"> </v>
      </c>
      <c r="BI216" s="385" t="str">
        <f t="shared" si="394"/>
        <v xml:space="preserve"> </v>
      </c>
      <c r="BJ216" s="281" t="str">
        <f t="shared" si="367"/>
        <v xml:space="preserve"> </v>
      </c>
      <c r="BK216" s="283" t="str">
        <f t="shared" si="415"/>
        <v xml:space="preserve"> </v>
      </c>
      <c r="BL216" s="281" t="str">
        <f t="shared" si="416"/>
        <v xml:space="preserve"> </v>
      </c>
      <c r="BM216" s="284" t="str">
        <f t="shared" si="368"/>
        <v xml:space="preserve"> </v>
      </c>
      <c r="BN216" s="285" t="str">
        <f>IF(SUM(I216:T216)&lt;90," ",'eq. coef.'!$C$360+'eq. coef.'!$C$361*'Amp-TB2 calc'!AJ216+'eq. coef.'!$C$362*'Amp-TB2 calc'!AK216+'eq. coef.'!$C$363*'Amp-TB2 calc'!AL216+'eq. coef.'!$C$364*'Amp-TB2 calc'!AN216+'eq. coef.'!$C$365*'Amp-TB2 calc'!AP216+'eq. coef.'!$C$366*'Amp-TB2 calc'!AQ216+'eq. coef.'!$C$367*'Amp-TB2 calc'!AR216+'eq. coef.'!$C$368*'Amp-TB2 calc'!AS216+'eq. coef.'!$C$369*LN(BQ216))</f>
        <v xml:space="preserve"> </v>
      </c>
      <c r="BO216" s="286" t="str">
        <f t="shared" si="417"/>
        <v xml:space="preserve"> </v>
      </c>
      <c r="BP216" s="333" t="str">
        <f t="shared" si="369"/>
        <v xml:space="preserve"> </v>
      </c>
      <c r="BQ216" s="287" t="str">
        <f t="shared" si="418"/>
        <v xml:space="preserve"> </v>
      </c>
      <c r="BR216" s="281" t="str">
        <f t="shared" si="370"/>
        <v xml:space="preserve"> </v>
      </c>
      <c r="BS216" s="283"/>
      <c r="BT216" s="283">
        <f t="shared" si="419"/>
        <v>0</v>
      </c>
      <c r="BU216" s="283">
        <f t="shared" si="420"/>
        <v>0</v>
      </c>
      <c r="BV216" s="281" t="str">
        <f t="shared" si="371"/>
        <v xml:space="preserve"> </v>
      </c>
      <c r="BW216" s="288"/>
      <c r="BX216" s="289" t="str">
        <f>IF(SUM(I216:T216)&lt;90," ",'eq. coef.'!$B$1128*'Amp-TB2 calc'!CH216+'eq. coef.'!$B$1129*'Amp-TB2 calc'!CL216+'eq. coef.'!$B$1130*'Amp-TB2 calc'!CM216+'eq. coef.'!$B$1131*'Amp-TB2 calc'!CO216+'eq. coef.'!$B$1132*'Amp-TB2 calc'!CP216+'eq. coef.'!$B$1133*'Amp-TB2 calc'!CQ216+'eq. coef.'!$B$1134*'Amp-TB2 calc'!CR216+'eq. coef.'!$B$1135*'Amp-TB2 calc'!CU216+'eq. coef.'!$B$1135*'Amp-TB2 calc'!CY216+'eq. coef.'!$B$1137*'Amp-TB2 calc'!CZ216)</f>
        <v xml:space="preserve"> </v>
      </c>
      <c r="BY216" s="290" t="str">
        <f t="shared" si="421"/>
        <v xml:space="preserve"> </v>
      </c>
      <c r="BZ216" s="291"/>
      <c r="CA216" s="290" t="str">
        <f t="shared" si="372"/>
        <v xml:space="preserve"> </v>
      </c>
      <c r="CB216" s="289" t="str">
        <f>IF(SUM(I216:T216)&lt;90," ",EXP('eq. coef.'!$C$396+'eq. coef.'!$C$397*'Amp-TB2 calc'!AJ216+'eq. coef.'!$C$398*'Amp-TB2 calc'!AK216+'eq. coef.'!$C$399*'Amp-TB2 calc'!AL216+'eq. coef.'!$C$400*'Amp-TB2 calc'!AN216+'eq. coef.'!$C$401*'Amp-TB2 calc'!AP216+'eq. coef.'!$C$402*'Amp-TB2 calc'!AQ216+'eq. coef.'!$C$403*'Amp-TB2 calc'!AR216+'eq. coef.'!$C$404*'Amp-TB2 calc'!AS216+'eq. coef.'!$C$405*LN('Amp-TB2 calc'!BQ216)))</f>
        <v xml:space="preserve"> </v>
      </c>
      <c r="CC216" s="283" t="str">
        <f t="shared" si="373"/>
        <v xml:space="preserve"> </v>
      </c>
      <c r="CD216" s="283"/>
      <c r="CE216" s="282" t="str">
        <f t="shared" si="374"/>
        <v xml:space="preserve"> </v>
      </c>
      <c r="CF216" s="282" t="str">
        <f t="shared" si="375"/>
        <v xml:space="preserve"> </v>
      </c>
      <c r="CG216" s="278" t="str">
        <f t="shared" si="422"/>
        <v xml:space="preserve"> </v>
      </c>
      <c r="CH216" s="278" t="str">
        <f t="shared" si="423"/>
        <v xml:space="preserve"> </v>
      </c>
      <c r="CI216" s="278" t="str">
        <f t="shared" si="376"/>
        <v xml:space="preserve"> </v>
      </c>
      <c r="CJ216" s="278" t="str">
        <f t="shared" si="377"/>
        <v xml:space="preserve"> </v>
      </c>
      <c r="CK216" s="278"/>
      <c r="CL216" s="278" t="str">
        <f t="shared" si="378"/>
        <v xml:space="preserve"> </v>
      </c>
      <c r="CM216" s="278" t="str">
        <f t="shared" si="379"/>
        <v xml:space="preserve"> </v>
      </c>
      <c r="CN216" s="278" t="str">
        <f t="shared" si="424"/>
        <v xml:space="preserve"> </v>
      </c>
      <c r="CO216" s="278" t="str">
        <f t="shared" si="380"/>
        <v xml:space="preserve"> </v>
      </c>
      <c r="CP216" s="278" t="str">
        <f t="shared" si="425"/>
        <v xml:space="preserve"> </v>
      </c>
      <c r="CQ216" s="278" t="str">
        <f t="shared" si="381"/>
        <v xml:space="preserve"> </v>
      </c>
      <c r="CR216" s="278" t="str">
        <f t="shared" si="426"/>
        <v xml:space="preserve"> </v>
      </c>
      <c r="CS216" s="278" t="str">
        <f t="shared" si="382"/>
        <v xml:space="preserve"> </v>
      </c>
      <c r="CT216" s="278"/>
      <c r="CU216" s="278" t="str">
        <f t="shared" si="427"/>
        <v xml:space="preserve"> </v>
      </c>
      <c r="CV216" s="278" t="str">
        <f t="shared" si="383"/>
        <v xml:space="preserve"> </v>
      </c>
      <c r="CW216" s="278" t="str">
        <f t="shared" si="384"/>
        <v xml:space="preserve"> </v>
      </c>
      <c r="CX216" s="278"/>
      <c r="CY216" s="278" t="str">
        <f t="shared" si="385"/>
        <v xml:space="preserve"> </v>
      </c>
      <c r="CZ216" s="278" t="str">
        <f t="shared" si="428"/>
        <v xml:space="preserve"> </v>
      </c>
      <c r="DA216" s="278" t="str">
        <f t="shared" si="386"/>
        <v xml:space="preserve"> </v>
      </c>
      <c r="DB216" s="278"/>
      <c r="DC216" s="278" t="str">
        <f t="shared" si="387"/>
        <v xml:space="preserve"> </v>
      </c>
      <c r="DD216" s="278" t="str">
        <f t="shared" si="429"/>
        <v xml:space="preserve"> </v>
      </c>
      <c r="DE216" s="278" t="str">
        <f t="shared" si="430"/>
        <v xml:space="preserve"> </v>
      </c>
      <c r="DF216" s="278" t="str">
        <f t="shared" si="388"/>
        <v xml:space="preserve"> </v>
      </c>
      <c r="DG216" s="283" t="str">
        <f t="shared" si="395"/>
        <v xml:space="preserve"> </v>
      </c>
      <c r="DH216" s="283"/>
      <c r="DI216" s="277" t="str">
        <f t="shared" si="389"/>
        <v xml:space="preserve"> </v>
      </c>
      <c r="DJ216" s="277" t="str">
        <f t="shared" si="390"/>
        <v xml:space="preserve"> </v>
      </c>
      <c r="DK216" s="277" t="str">
        <f t="shared" si="391"/>
        <v xml:space="preserve"> </v>
      </c>
      <c r="DL216" s="278" t="str">
        <f t="shared" si="392"/>
        <v xml:space="preserve"> </v>
      </c>
    </row>
    <row r="217" spans="21:116" x14ac:dyDescent="0.25">
      <c r="U217" s="276" t="str">
        <f t="shared" si="396"/>
        <v xml:space="preserve"> </v>
      </c>
      <c r="V217" s="277" t="str">
        <f>IF(SUM(I217:T217)&lt;90," ",I217/stab.data!$U$7)</f>
        <v xml:space="preserve"> </v>
      </c>
      <c r="W217" s="277" t="str">
        <f>IF(SUM(I217:T217)&lt;90," ",J217/stab.data!$U$8)</f>
        <v xml:space="preserve"> </v>
      </c>
      <c r="X217" s="277" t="str">
        <f>IF(SUM(I217:T217)&lt;90," ",K217*2/stab.data!$U$9)</f>
        <v xml:space="preserve"> </v>
      </c>
      <c r="Y217" s="277" t="str">
        <f>IF(SUM(I217:T217)&lt;90," ",L217*2/stab.data!$U$10)</f>
        <v xml:space="preserve"> </v>
      </c>
      <c r="Z217" s="277" t="str">
        <f>IF(SUM(I217:T217)&lt;90," ",M217/stab.data!$U$11)</f>
        <v xml:space="preserve"> </v>
      </c>
      <c r="AA217" s="277" t="str">
        <f>IF(SUM(I217:T217)&lt;90," ",N217/stab.data!$U$12)</f>
        <v xml:space="preserve"> </v>
      </c>
      <c r="AB217" s="277" t="str">
        <f>IF(SUM(I217:T217)&lt;90," ",O217/stab.data!$U$13)</f>
        <v xml:space="preserve"> </v>
      </c>
      <c r="AC217" s="277" t="str">
        <f>IF(SUM(I217:T217)&lt;90," ",P217/stab.data!$U$14)</f>
        <v xml:space="preserve"> </v>
      </c>
      <c r="AD217" s="277" t="str">
        <f>IF(SUM(I217:T217)&lt;90," ",Q217*2/stab.data!$U$15)</f>
        <v xml:space="preserve"> </v>
      </c>
      <c r="AE217" s="277" t="str">
        <f>IF(SUM(I217:T217)&lt;90," ",R217*2/stab.data!$U$16)</f>
        <v xml:space="preserve"> </v>
      </c>
      <c r="AF217" s="277" t="str">
        <f>IF(SUM(I217:T217)&lt;90," ",S217/stab.data!$U$17)</f>
        <v xml:space="preserve"> </v>
      </c>
      <c r="AG217" s="277" t="str">
        <f>IF(SUM(I217:T217)&lt;90," ",T217/stab.data!$U$18)</f>
        <v xml:space="preserve"> </v>
      </c>
      <c r="AH217" s="277" t="str">
        <f t="shared" si="397"/>
        <v xml:space="preserve"> </v>
      </c>
      <c r="AI217" s="277" t="str">
        <f t="shared" si="398"/>
        <v xml:space="preserve"> </v>
      </c>
      <c r="AJ217" s="278" t="str">
        <f t="shared" si="399"/>
        <v xml:space="preserve"> </v>
      </c>
      <c r="AK217" s="278" t="str">
        <f t="shared" si="400"/>
        <v xml:space="preserve"> </v>
      </c>
      <c r="AL217" s="278" t="str">
        <f t="shared" si="401"/>
        <v xml:space="preserve"> </v>
      </c>
      <c r="AM217" s="278" t="str">
        <f t="shared" si="402"/>
        <v xml:space="preserve"> </v>
      </c>
      <c r="AN217" s="278" t="str">
        <f t="shared" si="403"/>
        <v xml:space="preserve"> </v>
      </c>
      <c r="AO217" s="278" t="str">
        <f t="shared" si="404"/>
        <v xml:space="preserve"> </v>
      </c>
      <c r="AP217" s="278" t="str">
        <f t="shared" si="405"/>
        <v xml:space="preserve"> </v>
      </c>
      <c r="AQ217" s="278" t="str">
        <f t="shared" si="406"/>
        <v xml:space="preserve"> </v>
      </c>
      <c r="AR217" s="278" t="str">
        <f t="shared" si="407"/>
        <v xml:space="preserve"> </v>
      </c>
      <c r="AS217" s="278" t="str">
        <f t="shared" si="408"/>
        <v xml:space="preserve"> </v>
      </c>
      <c r="AT217" s="278" t="str">
        <f t="shared" si="409"/>
        <v xml:space="preserve"> </v>
      </c>
      <c r="AU217" s="278" t="str">
        <f t="shared" si="410"/>
        <v xml:space="preserve"> </v>
      </c>
      <c r="AV217" s="277" t="str">
        <f t="shared" si="411"/>
        <v xml:space="preserve"> </v>
      </c>
      <c r="AW217" s="277" t="str">
        <f t="shared" si="412"/>
        <v xml:space="preserve"> </v>
      </c>
      <c r="AX217" s="277" t="str">
        <f>IF(SUM(I217:T217)&lt;90," ",CO217*AH217*stab.data!$U$20/13/2)</f>
        <v xml:space="preserve"> </v>
      </c>
      <c r="AY217" s="277" t="str">
        <f>IF(SUM(I217:T217)&lt;90," ",CQ217*AH217*stab.data!$U$11/13)</f>
        <v xml:space="preserve"> </v>
      </c>
      <c r="AZ217" s="277" t="str">
        <f t="shared" si="413"/>
        <v xml:space="preserve"> </v>
      </c>
      <c r="BA217" s="279" t="str">
        <f t="shared" si="414"/>
        <v xml:space="preserve"> </v>
      </c>
      <c r="BB217" s="280" t="str">
        <f>IF(SUM(I217:T217)&lt;90," ",EXP('eq. coef.'!$C$104+'eq. coef.'!$C$105*'Amp-TB2 calc'!AJ217+'eq. coef.'!$C$106*'Amp-TB2 calc'!AK217+'eq. coef.'!$C$107*'Amp-TB2 calc'!AL217+'eq. coef.'!$C$108*'Amp-TB2 calc'!AN217+'eq. coef.'!$C$109*'Amp-TB2 calc'!AP217+'eq. coef.'!$C$110*'Amp-TB2 calc'!AQ217+'eq. coef.'!$C$111*'Amp-TB2 calc'!AR217+'eq. coef.'!$C$112*'Amp-TB2 calc'!AS217))</f>
        <v xml:space="preserve"> </v>
      </c>
      <c r="BC217" s="281" t="str">
        <f>IF(SUM(I217:T217)&lt;90," ",EXP('eq. coef.'!$C$176+'eq. coef.'!$C$177*'Amp-TB2 calc'!AJ217+'eq. coef.'!$C$178*'Amp-TB2 calc'!AK217+'eq. coef.'!$C$179*'Amp-TB2 calc'!AL217+'eq. coef.'!$C$180*'Amp-TB2 calc'!AN217+'eq. coef.'!$C$181*'Amp-TB2 calc'!AP217+'eq. coef.'!$C$182*'Amp-TB2 calc'!AQ217+'eq. coef.'!$C$183*'Amp-TB2 calc'!AR217+'eq. coef.'!$C$184*'Amp-TB2 calc'!AS217))</f>
        <v xml:space="preserve"> </v>
      </c>
      <c r="BD217" s="281" t="str">
        <f>IF(SUM(I217:T217)&lt;90," ",('eq. coef.'!$C$234+'eq. coef.'!$C$235*'Amp-TB2 calc'!AJ217+'eq. coef.'!$C$236*'Amp-TB2 calc'!AK217+'eq. coef.'!$C$237*'Amp-TB2 calc'!AL217+'eq. coef.'!$C$238*'Amp-TB2 calc'!AN217+'eq. coef.'!$C$239*'Amp-TB2 calc'!AP217+'eq. coef.'!$C$240*'Amp-TB2 calc'!AQ217+'eq. coef.'!$C$241*'Amp-TB2 calc'!AR217+'eq. coef.'!$C$242*'Amp-TB2 calc'!AS217))</f>
        <v xml:space="preserve"> </v>
      </c>
      <c r="BE217" s="281" t="str">
        <f>IF(SUM(I217:T217)&lt;90," ",('eq. coef.'!$C$270+'eq. coef.'!$C$271*'Amp-TB2 calc'!AJ217+'eq. coef.'!$C$272*'Amp-TB2 calc'!AK217+'eq. coef.'!$C$273*'Amp-TB2 calc'!AL217+'eq. coef.'!$C$274*'Amp-TB2 calc'!AN217+'eq. coef.'!$C$275*'Amp-TB2 calc'!AP217+'eq. coef.'!$C$276*'Amp-TB2 calc'!AQ217+'eq. coef.'!$C$277*'Amp-TB2 calc'!AR217+'eq. coef.'!$C$278*'Amp-TB2 calc'!AS217))</f>
        <v xml:space="preserve"> </v>
      </c>
      <c r="BF217" s="281" t="str">
        <f>IF(SUM(I217:T217)&lt;90," ",EXP('eq. coef.'!$C$328+'eq. coef.'!$C$329*'Amp-TB2 calc'!AJ217+'eq. coef.'!$C$330*'Amp-TB2 calc'!AK217+'eq. coef.'!$C$331*'Amp-TB2 calc'!AL217+'eq. coef.'!$C$332*'Amp-TB2 calc'!AN217+'eq. coef.'!$C$333*'Amp-TB2 calc'!AP217+'eq. coef.'!$C$334*'Amp-TB2 calc'!AQ217+'eq. coef.'!$C$335*'Amp-TB2 calc'!AR217+'eq. coef.'!$C$336*'Amp-TB2 calc'!AS217))</f>
        <v xml:space="preserve"> </v>
      </c>
      <c r="BG217" s="282" t="str">
        <f t="shared" si="366"/>
        <v xml:space="preserve"> </v>
      </c>
      <c r="BH217" s="385" t="str">
        <f t="shared" si="393"/>
        <v xml:space="preserve"> </v>
      </c>
      <c r="BI217" s="385" t="str">
        <f t="shared" si="394"/>
        <v xml:space="preserve"> </v>
      </c>
      <c r="BJ217" s="281" t="str">
        <f t="shared" si="367"/>
        <v xml:space="preserve"> </v>
      </c>
      <c r="BK217" s="283" t="str">
        <f t="shared" si="415"/>
        <v xml:space="preserve"> </v>
      </c>
      <c r="BL217" s="281" t="str">
        <f t="shared" si="416"/>
        <v xml:space="preserve"> </v>
      </c>
      <c r="BM217" s="284" t="str">
        <f t="shared" si="368"/>
        <v xml:space="preserve"> </v>
      </c>
      <c r="BN217" s="285" t="str">
        <f>IF(SUM(I217:T217)&lt;90," ",'eq. coef.'!$C$360+'eq. coef.'!$C$361*'Amp-TB2 calc'!AJ217+'eq. coef.'!$C$362*'Amp-TB2 calc'!AK217+'eq. coef.'!$C$363*'Amp-TB2 calc'!AL217+'eq. coef.'!$C$364*'Amp-TB2 calc'!AN217+'eq. coef.'!$C$365*'Amp-TB2 calc'!AP217+'eq. coef.'!$C$366*'Amp-TB2 calc'!AQ217+'eq. coef.'!$C$367*'Amp-TB2 calc'!AR217+'eq. coef.'!$C$368*'Amp-TB2 calc'!AS217+'eq. coef.'!$C$369*LN(BQ217))</f>
        <v xml:space="preserve"> </v>
      </c>
      <c r="BO217" s="286" t="str">
        <f t="shared" si="417"/>
        <v xml:space="preserve"> </v>
      </c>
      <c r="BP217" s="333" t="str">
        <f t="shared" si="369"/>
        <v xml:space="preserve"> </v>
      </c>
      <c r="BQ217" s="287" t="str">
        <f t="shared" si="418"/>
        <v xml:space="preserve"> </v>
      </c>
      <c r="BR217" s="281" t="str">
        <f t="shared" si="370"/>
        <v xml:space="preserve"> </v>
      </c>
      <c r="BS217" s="283"/>
      <c r="BT217" s="283">
        <f t="shared" si="419"/>
        <v>0</v>
      </c>
      <c r="BU217" s="283">
        <f t="shared" si="420"/>
        <v>0</v>
      </c>
      <c r="BV217" s="281" t="str">
        <f t="shared" si="371"/>
        <v xml:space="preserve"> </v>
      </c>
      <c r="BW217" s="288"/>
      <c r="BX217" s="289" t="str">
        <f>IF(SUM(I217:T217)&lt;90," ",'eq. coef.'!$B$1128*'Amp-TB2 calc'!CH217+'eq. coef.'!$B$1129*'Amp-TB2 calc'!CL217+'eq. coef.'!$B$1130*'Amp-TB2 calc'!CM217+'eq. coef.'!$B$1131*'Amp-TB2 calc'!CO217+'eq. coef.'!$B$1132*'Amp-TB2 calc'!CP217+'eq. coef.'!$B$1133*'Amp-TB2 calc'!CQ217+'eq. coef.'!$B$1134*'Amp-TB2 calc'!CR217+'eq. coef.'!$B$1135*'Amp-TB2 calc'!CU217+'eq. coef.'!$B$1135*'Amp-TB2 calc'!CY217+'eq. coef.'!$B$1137*'Amp-TB2 calc'!CZ217)</f>
        <v xml:space="preserve"> </v>
      </c>
      <c r="BY217" s="290" t="str">
        <f t="shared" si="421"/>
        <v xml:space="preserve"> </v>
      </c>
      <c r="BZ217" s="291"/>
      <c r="CA217" s="290" t="str">
        <f t="shared" si="372"/>
        <v xml:space="preserve"> </v>
      </c>
      <c r="CB217" s="289" t="str">
        <f>IF(SUM(I217:T217)&lt;90," ",EXP('eq. coef.'!$C$396+'eq. coef.'!$C$397*'Amp-TB2 calc'!AJ217+'eq. coef.'!$C$398*'Amp-TB2 calc'!AK217+'eq. coef.'!$C$399*'Amp-TB2 calc'!AL217+'eq. coef.'!$C$400*'Amp-TB2 calc'!AN217+'eq. coef.'!$C$401*'Amp-TB2 calc'!AP217+'eq. coef.'!$C$402*'Amp-TB2 calc'!AQ217+'eq. coef.'!$C$403*'Amp-TB2 calc'!AR217+'eq. coef.'!$C$404*'Amp-TB2 calc'!AS217+'eq. coef.'!$C$405*LN('Amp-TB2 calc'!BQ217)))</f>
        <v xml:space="preserve"> </v>
      </c>
      <c r="CC217" s="283" t="str">
        <f t="shared" si="373"/>
        <v xml:space="preserve"> </v>
      </c>
      <c r="CD217" s="283"/>
      <c r="CE217" s="282" t="str">
        <f t="shared" si="374"/>
        <v xml:space="preserve"> </v>
      </c>
      <c r="CF217" s="282" t="str">
        <f t="shared" si="375"/>
        <v xml:space="preserve"> </v>
      </c>
      <c r="CG217" s="278" t="str">
        <f t="shared" si="422"/>
        <v xml:space="preserve"> </v>
      </c>
      <c r="CH217" s="278" t="str">
        <f t="shared" si="423"/>
        <v xml:space="preserve"> </v>
      </c>
      <c r="CI217" s="278" t="str">
        <f t="shared" si="376"/>
        <v xml:space="preserve"> </v>
      </c>
      <c r="CJ217" s="278" t="str">
        <f t="shared" si="377"/>
        <v xml:space="preserve"> </v>
      </c>
      <c r="CK217" s="278"/>
      <c r="CL217" s="278" t="str">
        <f t="shared" si="378"/>
        <v xml:space="preserve"> </v>
      </c>
      <c r="CM217" s="278" t="str">
        <f t="shared" si="379"/>
        <v xml:space="preserve"> </v>
      </c>
      <c r="CN217" s="278" t="str">
        <f t="shared" si="424"/>
        <v xml:space="preserve"> </v>
      </c>
      <c r="CO217" s="278" t="str">
        <f t="shared" si="380"/>
        <v xml:space="preserve"> </v>
      </c>
      <c r="CP217" s="278" t="str">
        <f t="shared" si="425"/>
        <v xml:space="preserve"> </v>
      </c>
      <c r="CQ217" s="278" t="str">
        <f t="shared" si="381"/>
        <v xml:space="preserve"> </v>
      </c>
      <c r="CR217" s="278" t="str">
        <f t="shared" si="426"/>
        <v xml:space="preserve"> </v>
      </c>
      <c r="CS217" s="278" t="str">
        <f t="shared" si="382"/>
        <v xml:space="preserve"> </v>
      </c>
      <c r="CT217" s="278"/>
      <c r="CU217" s="278" t="str">
        <f t="shared" si="427"/>
        <v xml:space="preserve"> </v>
      </c>
      <c r="CV217" s="278" t="str">
        <f t="shared" si="383"/>
        <v xml:space="preserve"> </v>
      </c>
      <c r="CW217" s="278" t="str">
        <f t="shared" si="384"/>
        <v xml:space="preserve"> </v>
      </c>
      <c r="CX217" s="278"/>
      <c r="CY217" s="278" t="str">
        <f t="shared" si="385"/>
        <v xml:space="preserve"> </v>
      </c>
      <c r="CZ217" s="278" t="str">
        <f t="shared" si="428"/>
        <v xml:space="preserve"> </v>
      </c>
      <c r="DA217" s="278" t="str">
        <f t="shared" si="386"/>
        <v xml:space="preserve"> </v>
      </c>
      <c r="DB217" s="278"/>
      <c r="DC217" s="278" t="str">
        <f t="shared" si="387"/>
        <v xml:space="preserve"> </v>
      </c>
      <c r="DD217" s="278" t="str">
        <f t="shared" si="429"/>
        <v xml:space="preserve"> </v>
      </c>
      <c r="DE217" s="278" t="str">
        <f t="shared" si="430"/>
        <v xml:space="preserve"> </v>
      </c>
      <c r="DF217" s="278" t="str">
        <f t="shared" si="388"/>
        <v xml:space="preserve"> </v>
      </c>
      <c r="DG217" s="283" t="str">
        <f t="shared" si="395"/>
        <v xml:space="preserve"> </v>
      </c>
      <c r="DH217" s="283"/>
      <c r="DI217" s="277" t="str">
        <f t="shared" si="389"/>
        <v xml:space="preserve"> </v>
      </c>
      <c r="DJ217" s="277" t="str">
        <f t="shared" si="390"/>
        <v xml:space="preserve"> </v>
      </c>
      <c r="DK217" s="277" t="str">
        <f t="shared" si="391"/>
        <v xml:space="preserve"> </v>
      </c>
      <c r="DL217" s="278" t="str">
        <f t="shared" si="392"/>
        <v xml:space="preserve"> </v>
      </c>
    </row>
    <row r="218" spans="21:116" x14ac:dyDescent="0.25">
      <c r="U218" s="276" t="str">
        <f t="shared" si="396"/>
        <v xml:space="preserve"> </v>
      </c>
      <c r="V218" s="277" t="str">
        <f>IF(SUM(I218:T218)&lt;90," ",I218/stab.data!$U$7)</f>
        <v xml:space="preserve"> </v>
      </c>
      <c r="W218" s="277" t="str">
        <f>IF(SUM(I218:T218)&lt;90," ",J218/stab.data!$U$8)</f>
        <v xml:space="preserve"> </v>
      </c>
      <c r="X218" s="277" t="str">
        <f>IF(SUM(I218:T218)&lt;90," ",K218*2/stab.data!$U$9)</f>
        <v xml:space="preserve"> </v>
      </c>
      <c r="Y218" s="277" t="str">
        <f>IF(SUM(I218:T218)&lt;90," ",L218*2/stab.data!$U$10)</f>
        <v xml:space="preserve"> </v>
      </c>
      <c r="Z218" s="277" t="str">
        <f>IF(SUM(I218:T218)&lt;90," ",M218/stab.data!$U$11)</f>
        <v xml:space="preserve"> </v>
      </c>
      <c r="AA218" s="277" t="str">
        <f>IF(SUM(I218:T218)&lt;90," ",N218/stab.data!$U$12)</f>
        <v xml:space="preserve"> </v>
      </c>
      <c r="AB218" s="277" t="str">
        <f>IF(SUM(I218:T218)&lt;90," ",O218/stab.data!$U$13)</f>
        <v xml:space="preserve"> </v>
      </c>
      <c r="AC218" s="277" t="str">
        <f>IF(SUM(I218:T218)&lt;90," ",P218/stab.data!$U$14)</f>
        <v xml:space="preserve"> </v>
      </c>
      <c r="AD218" s="277" t="str">
        <f>IF(SUM(I218:T218)&lt;90," ",Q218*2/stab.data!$U$15)</f>
        <v xml:space="preserve"> </v>
      </c>
      <c r="AE218" s="277" t="str">
        <f>IF(SUM(I218:T218)&lt;90," ",R218*2/stab.data!$U$16)</f>
        <v xml:space="preserve"> </v>
      </c>
      <c r="AF218" s="277" t="str">
        <f>IF(SUM(I218:T218)&lt;90," ",S218/stab.data!$U$17)</f>
        <v xml:space="preserve"> </v>
      </c>
      <c r="AG218" s="277" t="str">
        <f>IF(SUM(I218:T218)&lt;90," ",T218/stab.data!$U$18)</f>
        <v xml:space="preserve"> </v>
      </c>
      <c r="AH218" s="277" t="str">
        <f t="shared" si="397"/>
        <v xml:space="preserve"> </v>
      </c>
      <c r="AI218" s="277" t="str">
        <f t="shared" si="398"/>
        <v xml:space="preserve"> </v>
      </c>
      <c r="AJ218" s="278" t="str">
        <f t="shared" si="399"/>
        <v xml:space="preserve"> </v>
      </c>
      <c r="AK218" s="278" t="str">
        <f t="shared" si="400"/>
        <v xml:space="preserve"> </v>
      </c>
      <c r="AL218" s="278" t="str">
        <f t="shared" si="401"/>
        <v xml:space="preserve"> </v>
      </c>
      <c r="AM218" s="278" t="str">
        <f t="shared" si="402"/>
        <v xml:space="preserve"> </v>
      </c>
      <c r="AN218" s="278" t="str">
        <f t="shared" si="403"/>
        <v xml:space="preserve"> </v>
      </c>
      <c r="AO218" s="278" t="str">
        <f t="shared" si="404"/>
        <v xml:space="preserve"> </v>
      </c>
      <c r="AP218" s="278" t="str">
        <f t="shared" si="405"/>
        <v xml:space="preserve"> </v>
      </c>
      <c r="AQ218" s="278" t="str">
        <f t="shared" si="406"/>
        <v xml:space="preserve"> </v>
      </c>
      <c r="AR218" s="278" t="str">
        <f t="shared" si="407"/>
        <v xml:space="preserve"> </v>
      </c>
      <c r="AS218" s="278" t="str">
        <f t="shared" si="408"/>
        <v xml:space="preserve"> </v>
      </c>
      <c r="AT218" s="278" t="str">
        <f t="shared" si="409"/>
        <v xml:space="preserve"> </v>
      </c>
      <c r="AU218" s="278" t="str">
        <f t="shared" si="410"/>
        <v xml:space="preserve"> </v>
      </c>
      <c r="AV218" s="277" t="str">
        <f t="shared" si="411"/>
        <v xml:space="preserve"> </v>
      </c>
      <c r="AW218" s="277" t="str">
        <f t="shared" si="412"/>
        <v xml:space="preserve"> </v>
      </c>
      <c r="AX218" s="277" t="str">
        <f>IF(SUM(I218:T218)&lt;90," ",CO218*AH218*stab.data!$U$20/13/2)</f>
        <v xml:space="preserve"> </v>
      </c>
      <c r="AY218" s="277" t="str">
        <f>IF(SUM(I218:T218)&lt;90," ",CQ218*AH218*stab.data!$U$11/13)</f>
        <v xml:space="preserve"> </v>
      </c>
      <c r="AZ218" s="277" t="str">
        <f t="shared" si="413"/>
        <v xml:space="preserve"> </v>
      </c>
      <c r="BA218" s="279" t="str">
        <f t="shared" si="414"/>
        <v xml:space="preserve"> </v>
      </c>
      <c r="BB218" s="280" t="str">
        <f>IF(SUM(I218:T218)&lt;90," ",EXP('eq. coef.'!$C$104+'eq. coef.'!$C$105*'Amp-TB2 calc'!AJ218+'eq. coef.'!$C$106*'Amp-TB2 calc'!AK218+'eq. coef.'!$C$107*'Amp-TB2 calc'!AL218+'eq. coef.'!$C$108*'Amp-TB2 calc'!AN218+'eq. coef.'!$C$109*'Amp-TB2 calc'!AP218+'eq. coef.'!$C$110*'Amp-TB2 calc'!AQ218+'eq. coef.'!$C$111*'Amp-TB2 calc'!AR218+'eq. coef.'!$C$112*'Amp-TB2 calc'!AS218))</f>
        <v xml:space="preserve"> </v>
      </c>
      <c r="BC218" s="281" t="str">
        <f>IF(SUM(I218:T218)&lt;90," ",EXP('eq. coef.'!$C$176+'eq. coef.'!$C$177*'Amp-TB2 calc'!AJ218+'eq. coef.'!$C$178*'Amp-TB2 calc'!AK218+'eq. coef.'!$C$179*'Amp-TB2 calc'!AL218+'eq. coef.'!$C$180*'Amp-TB2 calc'!AN218+'eq. coef.'!$C$181*'Amp-TB2 calc'!AP218+'eq. coef.'!$C$182*'Amp-TB2 calc'!AQ218+'eq. coef.'!$C$183*'Amp-TB2 calc'!AR218+'eq. coef.'!$C$184*'Amp-TB2 calc'!AS218))</f>
        <v xml:space="preserve"> </v>
      </c>
      <c r="BD218" s="281" t="str">
        <f>IF(SUM(I218:T218)&lt;90," ",('eq. coef.'!$C$234+'eq. coef.'!$C$235*'Amp-TB2 calc'!AJ218+'eq. coef.'!$C$236*'Amp-TB2 calc'!AK218+'eq. coef.'!$C$237*'Amp-TB2 calc'!AL218+'eq. coef.'!$C$238*'Amp-TB2 calc'!AN218+'eq. coef.'!$C$239*'Amp-TB2 calc'!AP218+'eq. coef.'!$C$240*'Amp-TB2 calc'!AQ218+'eq. coef.'!$C$241*'Amp-TB2 calc'!AR218+'eq. coef.'!$C$242*'Amp-TB2 calc'!AS218))</f>
        <v xml:space="preserve"> </v>
      </c>
      <c r="BE218" s="281" t="str">
        <f>IF(SUM(I218:T218)&lt;90," ",('eq. coef.'!$C$270+'eq. coef.'!$C$271*'Amp-TB2 calc'!AJ218+'eq. coef.'!$C$272*'Amp-TB2 calc'!AK218+'eq. coef.'!$C$273*'Amp-TB2 calc'!AL218+'eq. coef.'!$C$274*'Amp-TB2 calc'!AN218+'eq. coef.'!$C$275*'Amp-TB2 calc'!AP218+'eq. coef.'!$C$276*'Amp-TB2 calc'!AQ218+'eq. coef.'!$C$277*'Amp-TB2 calc'!AR218+'eq. coef.'!$C$278*'Amp-TB2 calc'!AS218))</f>
        <v xml:space="preserve"> </v>
      </c>
      <c r="BF218" s="281" t="str">
        <f>IF(SUM(I218:T218)&lt;90," ",EXP('eq. coef.'!$C$328+'eq. coef.'!$C$329*'Amp-TB2 calc'!AJ218+'eq. coef.'!$C$330*'Amp-TB2 calc'!AK218+'eq. coef.'!$C$331*'Amp-TB2 calc'!AL218+'eq. coef.'!$C$332*'Amp-TB2 calc'!AN218+'eq. coef.'!$C$333*'Amp-TB2 calc'!AP218+'eq. coef.'!$C$334*'Amp-TB2 calc'!AQ218+'eq. coef.'!$C$335*'Amp-TB2 calc'!AR218+'eq. coef.'!$C$336*'Amp-TB2 calc'!AS218))</f>
        <v xml:space="preserve"> </v>
      </c>
      <c r="BG218" s="282" t="str">
        <f t="shared" si="366"/>
        <v xml:space="preserve"> </v>
      </c>
      <c r="BH218" s="385" t="str">
        <f t="shared" si="393"/>
        <v xml:space="preserve"> </v>
      </c>
      <c r="BI218" s="385" t="str">
        <f t="shared" si="394"/>
        <v xml:space="preserve"> </v>
      </c>
      <c r="BJ218" s="281" t="str">
        <f t="shared" si="367"/>
        <v xml:space="preserve"> </v>
      </c>
      <c r="BK218" s="283" t="str">
        <f t="shared" si="415"/>
        <v xml:space="preserve"> </v>
      </c>
      <c r="BL218" s="281" t="str">
        <f t="shared" si="416"/>
        <v xml:space="preserve"> </v>
      </c>
      <c r="BM218" s="284" t="str">
        <f t="shared" si="368"/>
        <v xml:space="preserve"> </v>
      </c>
      <c r="BN218" s="285" t="str">
        <f>IF(SUM(I218:T218)&lt;90," ",'eq. coef.'!$C$360+'eq. coef.'!$C$361*'Amp-TB2 calc'!AJ218+'eq. coef.'!$C$362*'Amp-TB2 calc'!AK218+'eq. coef.'!$C$363*'Amp-TB2 calc'!AL218+'eq. coef.'!$C$364*'Amp-TB2 calc'!AN218+'eq. coef.'!$C$365*'Amp-TB2 calc'!AP218+'eq. coef.'!$C$366*'Amp-TB2 calc'!AQ218+'eq. coef.'!$C$367*'Amp-TB2 calc'!AR218+'eq. coef.'!$C$368*'Amp-TB2 calc'!AS218+'eq. coef.'!$C$369*LN(BQ218))</f>
        <v xml:space="preserve"> </v>
      </c>
      <c r="BO218" s="286" t="str">
        <f t="shared" si="417"/>
        <v xml:space="preserve"> </v>
      </c>
      <c r="BP218" s="333" t="str">
        <f t="shared" si="369"/>
        <v xml:space="preserve"> </v>
      </c>
      <c r="BQ218" s="287" t="str">
        <f t="shared" si="418"/>
        <v xml:space="preserve"> </v>
      </c>
      <c r="BR218" s="281" t="str">
        <f t="shared" si="370"/>
        <v xml:space="preserve"> </v>
      </c>
      <c r="BS218" s="283"/>
      <c r="BT218" s="283">
        <f t="shared" si="419"/>
        <v>0</v>
      </c>
      <c r="BU218" s="283">
        <f t="shared" si="420"/>
        <v>0</v>
      </c>
      <c r="BV218" s="281" t="str">
        <f t="shared" si="371"/>
        <v xml:space="preserve"> </v>
      </c>
      <c r="BW218" s="288"/>
      <c r="BX218" s="289" t="str">
        <f>IF(SUM(I218:T218)&lt;90," ",'eq. coef.'!$B$1128*'Amp-TB2 calc'!CH218+'eq. coef.'!$B$1129*'Amp-TB2 calc'!CL218+'eq. coef.'!$B$1130*'Amp-TB2 calc'!CM218+'eq. coef.'!$B$1131*'Amp-TB2 calc'!CO218+'eq. coef.'!$B$1132*'Amp-TB2 calc'!CP218+'eq. coef.'!$B$1133*'Amp-TB2 calc'!CQ218+'eq. coef.'!$B$1134*'Amp-TB2 calc'!CR218+'eq. coef.'!$B$1135*'Amp-TB2 calc'!CU218+'eq. coef.'!$B$1135*'Amp-TB2 calc'!CY218+'eq. coef.'!$B$1137*'Amp-TB2 calc'!CZ218)</f>
        <v xml:space="preserve"> </v>
      </c>
      <c r="BY218" s="290" t="str">
        <f t="shared" si="421"/>
        <v xml:space="preserve"> </v>
      </c>
      <c r="BZ218" s="291"/>
      <c r="CA218" s="290" t="str">
        <f t="shared" si="372"/>
        <v xml:space="preserve"> </v>
      </c>
      <c r="CB218" s="289" t="str">
        <f>IF(SUM(I218:T218)&lt;90," ",EXP('eq. coef.'!$C$396+'eq. coef.'!$C$397*'Amp-TB2 calc'!AJ218+'eq. coef.'!$C$398*'Amp-TB2 calc'!AK218+'eq. coef.'!$C$399*'Amp-TB2 calc'!AL218+'eq. coef.'!$C$400*'Amp-TB2 calc'!AN218+'eq. coef.'!$C$401*'Amp-TB2 calc'!AP218+'eq. coef.'!$C$402*'Amp-TB2 calc'!AQ218+'eq. coef.'!$C$403*'Amp-TB2 calc'!AR218+'eq. coef.'!$C$404*'Amp-TB2 calc'!AS218+'eq. coef.'!$C$405*LN('Amp-TB2 calc'!BQ218)))</f>
        <v xml:space="preserve"> </v>
      </c>
      <c r="CC218" s="283" t="str">
        <f t="shared" si="373"/>
        <v xml:space="preserve"> </v>
      </c>
      <c r="CD218" s="283"/>
      <c r="CE218" s="282" t="str">
        <f t="shared" si="374"/>
        <v xml:space="preserve"> </v>
      </c>
      <c r="CF218" s="282" t="str">
        <f t="shared" si="375"/>
        <v xml:space="preserve"> </v>
      </c>
      <c r="CG218" s="278" t="str">
        <f t="shared" si="422"/>
        <v xml:space="preserve"> </v>
      </c>
      <c r="CH218" s="278" t="str">
        <f t="shared" si="423"/>
        <v xml:space="preserve"> </v>
      </c>
      <c r="CI218" s="278" t="str">
        <f t="shared" si="376"/>
        <v xml:space="preserve"> </v>
      </c>
      <c r="CJ218" s="278" t="str">
        <f t="shared" si="377"/>
        <v xml:space="preserve"> </v>
      </c>
      <c r="CK218" s="278"/>
      <c r="CL218" s="278" t="str">
        <f t="shared" si="378"/>
        <v xml:space="preserve"> </v>
      </c>
      <c r="CM218" s="278" t="str">
        <f t="shared" si="379"/>
        <v xml:space="preserve"> </v>
      </c>
      <c r="CN218" s="278" t="str">
        <f t="shared" si="424"/>
        <v xml:space="preserve"> </v>
      </c>
      <c r="CO218" s="278" t="str">
        <f t="shared" si="380"/>
        <v xml:space="preserve"> </v>
      </c>
      <c r="CP218" s="278" t="str">
        <f t="shared" si="425"/>
        <v xml:space="preserve"> </v>
      </c>
      <c r="CQ218" s="278" t="str">
        <f t="shared" si="381"/>
        <v xml:space="preserve"> </v>
      </c>
      <c r="CR218" s="278" t="str">
        <f t="shared" si="426"/>
        <v xml:space="preserve"> </v>
      </c>
      <c r="CS218" s="278" t="str">
        <f t="shared" si="382"/>
        <v xml:space="preserve"> </v>
      </c>
      <c r="CT218" s="278"/>
      <c r="CU218" s="278" t="str">
        <f t="shared" si="427"/>
        <v xml:space="preserve"> </v>
      </c>
      <c r="CV218" s="278" t="str">
        <f t="shared" si="383"/>
        <v xml:space="preserve"> </v>
      </c>
      <c r="CW218" s="278" t="str">
        <f t="shared" si="384"/>
        <v xml:space="preserve"> </v>
      </c>
      <c r="CX218" s="278"/>
      <c r="CY218" s="278" t="str">
        <f t="shared" si="385"/>
        <v xml:space="preserve"> </v>
      </c>
      <c r="CZ218" s="278" t="str">
        <f t="shared" si="428"/>
        <v xml:space="preserve"> </v>
      </c>
      <c r="DA218" s="278" t="str">
        <f t="shared" si="386"/>
        <v xml:space="preserve"> </v>
      </c>
      <c r="DB218" s="278"/>
      <c r="DC218" s="278" t="str">
        <f t="shared" si="387"/>
        <v xml:space="preserve"> </v>
      </c>
      <c r="DD218" s="278" t="str">
        <f t="shared" si="429"/>
        <v xml:space="preserve"> </v>
      </c>
      <c r="DE218" s="278" t="str">
        <f t="shared" si="430"/>
        <v xml:space="preserve"> </v>
      </c>
      <c r="DF218" s="278" t="str">
        <f t="shared" si="388"/>
        <v xml:space="preserve"> </v>
      </c>
      <c r="DG218" s="283" t="str">
        <f t="shared" si="395"/>
        <v xml:space="preserve"> </v>
      </c>
      <c r="DH218" s="283"/>
      <c r="DI218" s="277" t="str">
        <f t="shared" si="389"/>
        <v xml:space="preserve"> </v>
      </c>
      <c r="DJ218" s="277" t="str">
        <f t="shared" si="390"/>
        <v xml:space="preserve"> </v>
      </c>
      <c r="DK218" s="277" t="str">
        <f t="shared" si="391"/>
        <v xml:space="preserve"> </v>
      </c>
      <c r="DL218" s="278" t="str">
        <f t="shared" si="392"/>
        <v xml:space="preserve"> </v>
      </c>
    </row>
    <row r="219" spans="21:116" x14ac:dyDescent="0.25">
      <c r="U219" s="276" t="str">
        <f t="shared" si="396"/>
        <v xml:space="preserve"> </v>
      </c>
      <c r="V219" s="277" t="str">
        <f>IF(SUM(I219:T219)&lt;90," ",I219/stab.data!$U$7)</f>
        <v xml:space="preserve"> </v>
      </c>
      <c r="W219" s="277" t="str">
        <f>IF(SUM(I219:T219)&lt;90," ",J219/stab.data!$U$8)</f>
        <v xml:space="preserve"> </v>
      </c>
      <c r="X219" s="277" t="str">
        <f>IF(SUM(I219:T219)&lt;90," ",K219*2/stab.data!$U$9)</f>
        <v xml:space="preserve"> </v>
      </c>
      <c r="Y219" s="277" t="str">
        <f>IF(SUM(I219:T219)&lt;90," ",L219*2/stab.data!$U$10)</f>
        <v xml:space="preserve"> </v>
      </c>
      <c r="Z219" s="277" t="str">
        <f>IF(SUM(I219:T219)&lt;90," ",M219/stab.data!$U$11)</f>
        <v xml:space="preserve"> </v>
      </c>
      <c r="AA219" s="277" t="str">
        <f>IF(SUM(I219:T219)&lt;90," ",N219/stab.data!$U$12)</f>
        <v xml:space="preserve"> </v>
      </c>
      <c r="AB219" s="277" t="str">
        <f>IF(SUM(I219:T219)&lt;90," ",O219/stab.data!$U$13)</f>
        <v xml:space="preserve"> </v>
      </c>
      <c r="AC219" s="277" t="str">
        <f>IF(SUM(I219:T219)&lt;90," ",P219/stab.data!$U$14)</f>
        <v xml:space="preserve"> </v>
      </c>
      <c r="AD219" s="277" t="str">
        <f>IF(SUM(I219:T219)&lt;90," ",Q219*2/stab.data!$U$15)</f>
        <v xml:space="preserve"> </v>
      </c>
      <c r="AE219" s="277" t="str">
        <f>IF(SUM(I219:T219)&lt;90," ",R219*2/stab.data!$U$16)</f>
        <v xml:space="preserve"> </v>
      </c>
      <c r="AF219" s="277" t="str">
        <f>IF(SUM(I219:T219)&lt;90," ",S219/stab.data!$U$17)</f>
        <v xml:space="preserve"> </v>
      </c>
      <c r="AG219" s="277" t="str">
        <f>IF(SUM(I219:T219)&lt;90," ",T219/stab.data!$U$18)</f>
        <v xml:space="preserve"> </v>
      </c>
      <c r="AH219" s="277" t="str">
        <f t="shared" si="397"/>
        <v xml:space="preserve"> </v>
      </c>
      <c r="AI219" s="277" t="str">
        <f t="shared" si="398"/>
        <v xml:space="preserve"> </v>
      </c>
      <c r="AJ219" s="278" t="str">
        <f t="shared" si="399"/>
        <v xml:space="preserve"> </v>
      </c>
      <c r="AK219" s="278" t="str">
        <f t="shared" si="400"/>
        <v xml:space="preserve"> </v>
      </c>
      <c r="AL219" s="278" t="str">
        <f t="shared" si="401"/>
        <v xml:space="preserve"> </v>
      </c>
      <c r="AM219" s="278" t="str">
        <f t="shared" si="402"/>
        <v xml:space="preserve"> </v>
      </c>
      <c r="AN219" s="278" t="str">
        <f t="shared" si="403"/>
        <v xml:space="preserve"> </v>
      </c>
      <c r="AO219" s="278" t="str">
        <f t="shared" si="404"/>
        <v xml:space="preserve"> </v>
      </c>
      <c r="AP219" s="278" t="str">
        <f t="shared" si="405"/>
        <v xml:space="preserve"> </v>
      </c>
      <c r="AQ219" s="278" t="str">
        <f t="shared" si="406"/>
        <v xml:space="preserve"> </v>
      </c>
      <c r="AR219" s="278" t="str">
        <f t="shared" si="407"/>
        <v xml:space="preserve"> </v>
      </c>
      <c r="AS219" s="278" t="str">
        <f t="shared" si="408"/>
        <v xml:space="preserve"> </v>
      </c>
      <c r="AT219" s="278" t="str">
        <f t="shared" si="409"/>
        <v xml:space="preserve"> </v>
      </c>
      <c r="AU219" s="278" t="str">
        <f t="shared" si="410"/>
        <v xml:space="preserve"> </v>
      </c>
      <c r="AV219" s="277" t="str">
        <f t="shared" si="411"/>
        <v xml:space="preserve"> </v>
      </c>
      <c r="AW219" s="277" t="str">
        <f t="shared" si="412"/>
        <v xml:space="preserve"> </v>
      </c>
      <c r="AX219" s="277" t="str">
        <f>IF(SUM(I219:T219)&lt;90," ",CO219*AH219*stab.data!$U$20/13/2)</f>
        <v xml:space="preserve"> </v>
      </c>
      <c r="AY219" s="277" t="str">
        <f>IF(SUM(I219:T219)&lt;90," ",CQ219*AH219*stab.data!$U$11/13)</f>
        <v xml:space="preserve"> </v>
      </c>
      <c r="AZ219" s="277" t="str">
        <f t="shared" si="413"/>
        <v xml:space="preserve"> </v>
      </c>
      <c r="BA219" s="279" t="str">
        <f t="shared" si="414"/>
        <v xml:space="preserve"> </v>
      </c>
      <c r="BB219" s="280" t="str">
        <f>IF(SUM(I219:T219)&lt;90," ",EXP('eq. coef.'!$C$104+'eq. coef.'!$C$105*'Amp-TB2 calc'!AJ219+'eq. coef.'!$C$106*'Amp-TB2 calc'!AK219+'eq. coef.'!$C$107*'Amp-TB2 calc'!AL219+'eq. coef.'!$C$108*'Amp-TB2 calc'!AN219+'eq. coef.'!$C$109*'Amp-TB2 calc'!AP219+'eq. coef.'!$C$110*'Amp-TB2 calc'!AQ219+'eq. coef.'!$C$111*'Amp-TB2 calc'!AR219+'eq. coef.'!$C$112*'Amp-TB2 calc'!AS219))</f>
        <v xml:space="preserve"> </v>
      </c>
      <c r="BC219" s="281" t="str">
        <f>IF(SUM(I219:T219)&lt;90," ",EXP('eq. coef.'!$C$176+'eq. coef.'!$C$177*'Amp-TB2 calc'!AJ219+'eq. coef.'!$C$178*'Amp-TB2 calc'!AK219+'eq. coef.'!$C$179*'Amp-TB2 calc'!AL219+'eq. coef.'!$C$180*'Amp-TB2 calc'!AN219+'eq. coef.'!$C$181*'Amp-TB2 calc'!AP219+'eq. coef.'!$C$182*'Amp-TB2 calc'!AQ219+'eq. coef.'!$C$183*'Amp-TB2 calc'!AR219+'eq. coef.'!$C$184*'Amp-TB2 calc'!AS219))</f>
        <v xml:space="preserve"> </v>
      </c>
      <c r="BD219" s="281" t="str">
        <f>IF(SUM(I219:T219)&lt;90," ",('eq. coef.'!$C$234+'eq. coef.'!$C$235*'Amp-TB2 calc'!AJ219+'eq. coef.'!$C$236*'Amp-TB2 calc'!AK219+'eq. coef.'!$C$237*'Amp-TB2 calc'!AL219+'eq. coef.'!$C$238*'Amp-TB2 calc'!AN219+'eq. coef.'!$C$239*'Amp-TB2 calc'!AP219+'eq. coef.'!$C$240*'Amp-TB2 calc'!AQ219+'eq. coef.'!$C$241*'Amp-TB2 calc'!AR219+'eq. coef.'!$C$242*'Amp-TB2 calc'!AS219))</f>
        <v xml:space="preserve"> </v>
      </c>
      <c r="BE219" s="281" t="str">
        <f>IF(SUM(I219:T219)&lt;90," ",('eq. coef.'!$C$270+'eq. coef.'!$C$271*'Amp-TB2 calc'!AJ219+'eq. coef.'!$C$272*'Amp-TB2 calc'!AK219+'eq. coef.'!$C$273*'Amp-TB2 calc'!AL219+'eq. coef.'!$C$274*'Amp-TB2 calc'!AN219+'eq. coef.'!$C$275*'Amp-TB2 calc'!AP219+'eq. coef.'!$C$276*'Amp-TB2 calc'!AQ219+'eq. coef.'!$C$277*'Amp-TB2 calc'!AR219+'eq. coef.'!$C$278*'Amp-TB2 calc'!AS219))</f>
        <v xml:space="preserve"> </v>
      </c>
      <c r="BF219" s="281" t="str">
        <f>IF(SUM(I219:T219)&lt;90," ",EXP('eq. coef.'!$C$328+'eq. coef.'!$C$329*'Amp-TB2 calc'!AJ219+'eq. coef.'!$C$330*'Amp-TB2 calc'!AK219+'eq. coef.'!$C$331*'Amp-TB2 calc'!AL219+'eq. coef.'!$C$332*'Amp-TB2 calc'!AN219+'eq. coef.'!$C$333*'Amp-TB2 calc'!AP219+'eq. coef.'!$C$334*'Amp-TB2 calc'!AQ219+'eq. coef.'!$C$335*'Amp-TB2 calc'!AR219+'eq. coef.'!$C$336*'Amp-TB2 calc'!AS219))</f>
        <v xml:space="preserve"> </v>
      </c>
      <c r="BG219" s="282" t="str">
        <f t="shared" si="366"/>
        <v xml:space="preserve"> </v>
      </c>
      <c r="BH219" s="385" t="str">
        <f t="shared" si="393"/>
        <v xml:space="preserve"> </v>
      </c>
      <c r="BI219" s="385" t="str">
        <f t="shared" si="394"/>
        <v xml:space="preserve"> </v>
      </c>
      <c r="BJ219" s="281" t="str">
        <f t="shared" si="367"/>
        <v xml:space="preserve"> </v>
      </c>
      <c r="BK219" s="283" t="str">
        <f t="shared" si="415"/>
        <v xml:space="preserve"> </v>
      </c>
      <c r="BL219" s="281" t="str">
        <f t="shared" si="416"/>
        <v xml:space="preserve"> </v>
      </c>
      <c r="BM219" s="284" t="str">
        <f t="shared" si="368"/>
        <v xml:space="preserve"> </v>
      </c>
      <c r="BN219" s="285" t="str">
        <f>IF(SUM(I219:T219)&lt;90," ",'eq. coef.'!$C$360+'eq. coef.'!$C$361*'Amp-TB2 calc'!AJ219+'eq. coef.'!$C$362*'Amp-TB2 calc'!AK219+'eq. coef.'!$C$363*'Amp-TB2 calc'!AL219+'eq. coef.'!$C$364*'Amp-TB2 calc'!AN219+'eq. coef.'!$C$365*'Amp-TB2 calc'!AP219+'eq. coef.'!$C$366*'Amp-TB2 calc'!AQ219+'eq. coef.'!$C$367*'Amp-TB2 calc'!AR219+'eq. coef.'!$C$368*'Amp-TB2 calc'!AS219+'eq. coef.'!$C$369*LN(BQ219))</f>
        <v xml:space="preserve"> </v>
      </c>
      <c r="BO219" s="286" t="str">
        <f t="shared" si="417"/>
        <v xml:space="preserve"> </v>
      </c>
      <c r="BP219" s="333" t="str">
        <f t="shared" si="369"/>
        <v xml:space="preserve"> </v>
      </c>
      <c r="BQ219" s="287" t="str">
        <f t="shared" si="418"/>
        <v xml:space="preserve"> </v>
      </c>
      <c r="BR219" s="281" t="str">
        <f t="shared" si="370"/>
        <v xml:space="preserve"> </v>
      </c>
      <c r="BS219" s="283"/>
      <c r="BT219" s="283">
        <f t="shared" si="419"/>
        <v>0</v>
      </c>
      <c r="BU219" s="283">
        <f t="shared" si="420"/>
        <v>0</v>
      </c>
      <c r="BV219" s="281" t="str">
        <f t="shared" si="371"/>
        <v xml:space="preserve"> </v>
      </c>
      <c r="BW219" s="288"/>
      <c r="BX219" s="289" t="str">
        <f>IF(SUM(I219:T219)&lt;90," ",'eq. coef.'!$B$1128*'Amp-TB2 calc'!CH219+'eq. coef.'!$B$1129*'Amp-TB2 calc'!CL219+'eq. coef.'!$B$1130*'Amp-TB2 calc'!CM219+'eq. coef.'!$B$1131*'Amp-TB2 calc'!CO219+'eq. coef.'!$B$1132*'Amp-TB2 calc'!CP219+'eq. coef.'!$B$1133*'Amp-TB2 calc'!CQ219+'eq. coef.'!$B$1134*'Amp-TB2 calc'!CR219+'eq. coef.'!$B$1135*'Amp-TB2 calc'!CU219+'eq. coef.'!$B$1135*'Amp-TB2 calc'!CY219+'eq. coef.'!$B$1137*'Amp-TB2 calc'!CZ219)</f>
        <v xml:space="preserve"> </v>
      </c>
      <c r="BY219" s="290" t="str">
        <f t="shared" si="421"/>
        <v xml:space="preserve"> </v>
      </c>
      <c r="BZ219" s="291"/>
      <c r="CA219" s="290" t="str">
        <f t="shared" si="372"/>
        <v xml:space="preserve"> </v>
      </c>
      <c r="CB219" s="289" t="str">
        <f>IF(SUM(I219:T219)&lt;90," ",EXP('eq. coef.'!$C$396+'eq. coef.'!$C$397*'Amp-TB2 calc'!AJ219+'eq. coef.'!$C$398*'Amp-TB2 calc'!AK219+'eq. coef.'!$C$399*'Amp-TB2 calc'!AL219+'eq. coef.'!$C$400*'Amp-TB2 calc'!AN219+'eq. coef.'!$C$401*'Amp-TB2 calc'!AP219+'eq. coef.'!$C$402*'Amp-TB2 calc'!AQ219+'eq. coef.'!$C$403*'Amp-TB2 calc'!AR219+'eq. coef.'!$C$404*'Amp-TB2 calc'!AS219+'eq. coef.'!$C$405*LN('Amp-TB2 calc'!BQ219)))</f>
        <v xml:space="preserve"> </v>
      </c>
      <c r="CC219" s="283" t="str">
        <f t="shared" si="373"/>
        <v xml:space="preserve"> </v>
      </c>
      <c r="CD219" s="283"/>
      <c r="CE219" s="282" t="str">
        <f t="shared" si="374"/>
        <v xml:space="preserve"> </v>
      </c>
      <c r="CF219" s="282" t="str">
        <f t="shared" si="375"/>
        <v xml:space="preserve"> </v>
      </c>
      <c r="CG219" s="278" t="str">
        <f t="shared" si="422"/>
        <v xml:space="preserve"> </v>
      </c>
      <c r="CH219" s="278" t="str">
        <f t="shared" si="423"/>
        <v xml:space="preserve"> </v>
      </c>
      <c r="CI219" s="278" t="str">
        <f t="shared" si="376"/>
        <v xml:space="preserve"> </v>
      </c>
      <c r="CJ219" s="278" t="str">
        <f t="shared" si="377"/>
        <v xml:space="preserve"> </v>
      </c>
      <c r="CK219" s="278"/>
      <c r="CL219" s="278" t="str">
        <f t="shared" si="378"/>
        <v xml:space="preserve"> </v>
      </c>
      <c r="CM219" s="278" t="str">
        <f t="shared" si="379"/>
        <v xml:space="preserve"> </v>
      </c>
      <c r="CN219" s="278" t="str">
        <f t="shared" si="424"/>
        <v xml:space="preserve"> </v>
      </c>
      <c r="CO219" s="278" t="str">
        <f t="shared" si="380"/>
        <v xml:space="preserve"> </v>
      </c>
      <c r="CP219" s="278" t="str">
        <f t="shared" si="425"/>
        <v xml:space="preserve"> </v>
      </c>
      <c r="CQ219" s="278" t="str">
        <f t="shared" si="381"/>
        <v xml:space="preserve"> </v>
      </c>
      <c r="CR219" s="278" t="str">
        <f t="shared" si="426"/>
        <v xml:space="preserve"> </v>
      </c>
      <c r="CS219" s="278" t="str">
        <f t="shared" si="382"/>
        <v xml:space="preserve"> </v>
      </c>
      <c r="CT219" s="278"/>
      <c r="CU219" s="278" t="str">
        <f t="shared" si="427"/>
        <v xml:space="preserve"> </v>
      </c>
      <c r="CV219" s="278" t="str">
        <f t="shared" si="383"/>
        <v xml:space="preserve"> </v>
      </c>
      <c r="CW219" s="278" t="str">
        <f t="shared" si="384"/>
        <v xml:space="preserve"> </v>
      </c>
      <c r="CX219" s="278"/>
      <c r="CY219" s="278" t="str">
        <f t="shared" si="385"/>
        <v xml:space="preserve"> </v>
      </c>
      <c r="CZ219" s="278" t="str">
        <f t="shared" si="428"/>
        <v xml:space="preserve"> </v>
      </c>
      <c r="DA219" s="278" t="str">
        <f t="shared" si="386"/>
        <v xml:space="preserve"> </v>
      </c>
      <c r="DB219" s="278"/>
      <c r="DC219" s="278" t="str">
        <f t="shared" si="387"/>
        <v xml:space="preserve"> </v>
      </c>
      <c r="DD219" s="278" t="str">
        <f t="shared" si="429"/>
        <v xml:space="preserve"> </v>
      </c>
      <c r="DE219" s="278" t="str">
        <f t="shared" si="430"/>
        <v xml:space="preserve"> </v>
      </c>
      <c r="DF219" s="278" t="str">
        <f t="shared" si="388"/>
        <v xml:space="preserve"> </v>
      </c>
      <c r="DG219" s="283" t="str">
        <f t="shared" si="395"/>
        <v xml:space="preserve"> </v>
      </c>
      <c r="DH219" s="283"/>
      <c r="DI219" s="277" t="str">
        <f t="shared" si="389"/>
        <v xml:space="preserve"> </v>
      </c>
      <c r="DJ219" s="277" t="str">
        <f t="shared" si="390"/>
        <v xml:space="preserve"> </v>
      </c>
      <c r="DK219" s="277" t="str">
        <f t="shared" si="391"/>
        <v xml:space="preserve"> </v>
      </c>
      <c r="DL219" s="278" t="str">
        <f t="shared" si="392"/>
        <v xml:space="preserve"> </v>
      </c>
    </row>
    <row r="220" spans="21:116" x14ac:dyDescent="0.25">
      <c r="U220" s="276" t="str">
        <f t="shared" si="396"/>
        <v xml:space="preserve"> </v>
      </c>
      <c r="V220" s="277" t="str">
        <f>IF(SUM(I220:T220)&lt;90," ",I220/stab.data!$U$7)</f>
        <v xml:space="preserve"> </v>
      </c>
      <c r="W220" s="277" t="str">
        <f>IF(SUM(I220:T220)&lt;90," ",J220/stab.data!$U$8)</f>
        <v xml:space="preserve"> </v>
      </c>
      <c r="X220" s="277" t="str">
        <f>IF(SUM(I220:T220)&lt;90," ",K220*2/stab.data!$U$9)</f>
        <v xml:space="preserve"> </v>
      </c>
      <c r="Y220" s="277" t="str">
        <f>IF(SUM(I220:T220)&lt;90," ",L220*2/stab.data!$U$10)</f>
        <v xml:space="preserve"> </v>
      </c>
      <c r="Z220" s="277" t="str">
        <f>IF(SUM(I220:T220)&lt;90," ",M220/stab.data!$U$11)</f>
        <v xml:space="preserve"> </v>
      </c>
      <c r="AA220" s="277" t="str">
        <f>IF(SUM(I220:T220)&lt;90," ",N220/stab.data!$U$12)</f>
        <v xml:space="preserve"> </v>
      </c>
      <c r="AB220" s="277" t="str">
        <f>IF(SUM(I220:T220)&lt;90," ",O220/stab.data!$U$13)</f>
        <v xml:space="preserve"> </v>
      </c>
      <c r="AC220" s="277" t="str">
        <f>IF(SUM(I220:T220)&lt;90," ",P220/stab.data!$U$14)</f>
        <v xml:space="preserve"> </v>
      </c>
      <c r="AD220" s="277" t="str">
        <f>IF(SUM(I220:T220)&lt;90," ",Q220*2/stab.data!$U$15)</f>
        <v xml:space="preserve"> </v>
      </c>
      <c r="AE220" s="277" t="str">
        <f>IF(SUM(I220:T220)&lt;90," ",R220*2/stab.data!$U$16)</f>
        <v xml:space="preserve"> </v>
      </c>
      <c r="AF220" s="277" t="str">
        <f>IF(SUM(I220:T220)&lt;90," ",S220/stab.data!$U$17)</f>
        <v xml:space="preserve"> </v>
      </c>
      <c r="AG220" s="277" t="str">
        <f>IF(SUM(I220:T220)&lt;90," ",T220/stab.data!$U$18)</f>
        <v xml:space="preserve"> </v>
      </c>
      <c r="AH220" s="277" t="str">
        <f t="shared" si="397"/>
        <v xml:space="preserve"> </v>
      </c>
      <c r="AI220" s="277" t="str">
        <f t="shared" si="398"/>
        <v xml:space="preserve"> </v>
      </c>
      <c r="AJ220" s="278" t="str">
        <f t="shared" si="399"/>
        <v xml:space="preserve"> </v>
      </c>
      <c r="AK220" s="278" t="str">
        <f t="shared" si="400"/>
        <v xml:space="preserve"> </v>
      </c>
      <c r="AL220" s="278" t="str">
        <f t="shared" si="401"/>
        <v xml:space="preserve"> </v>
      </c>
      <c r="AM220" s="278" t="str">
        <f t="shared" si="402"/>
        <v xml:space="preserve"> </v>
      </c>
      <c r="AN220" s="278" t="str">
        <f t="shared" si="403"/>
        <v xml:space="preserve"> </v>
      </c>
      <c r="AO220" s="278" t="str">
        <f t="shared" si="404"/>
        <v xml:space="preserve"> </v>
      </c>
      <c r="AP220" s="278" t="str">
        <f t="shared" si="405"/>
        <v xml:space="preserve"> </v>
      </c>
      <c r="AQ220" s="278" t="str">
        <f t="shared" si="406"/>
        <v xml:space="preserve"> </v>
      </c>
      <c r="AR220" s="278" t="str">
        <f t="shared" si="407"/>
        <v xml:space="preserve"> </v>
      </c>
      <c r="AS220" s="278" t="str">
        <f t="shared" si="408"/>
        <v xml:space="preserve"> </v>
      </c>
      <c r="AT220" s="278" t="str">
        <f t="shared" si="409"/>
        <v xml:space="preserve"> </v>
      </c>
      <c r="AU220" s="278" t="str">
        <f t="shared" si="410"/>
        <v xml:space="preserve"> </v>
      </c>
      <c r="AV220" s="277" t="str">
        <f t="shared" si="411"/>
        <v xml:space="preserve"> </v>
      </c>
      <c r="AW220" s="277" t="str">
        <f t="shared" si="412"/>
        <v xml:space="preserve"> </v>
      </c>
      <c r="AX220" s="277" t="str">
        <f>IF(SUM(I220:T220)&lt;90," ",CO220*AH220*stab.data!$U$20/13/2)</f>
        <v xml:space="preserve"> </v>
      </c>
      <c r="AY220" s="277" t="str">
        <f>IF(SUM(I220:T220)&lt;90," ",CQ220*AH220*stab.data!$U$11/13)</f>
        <v xml:space="preserve"> </v>
      </c>
      <c r="AZ220" s="277" t="str">
        <f t="shared" si="413"/>
        <v xml:space="preserve"> </v>
      </c>
      <c r="BA220" s="279" t="str">
        <f t="shared" si="414"/>
        <v xml:space="preserve"> </v>
      </c>
      <c r="BB220" s="280" t="str">
        <f>IF(SUM(I220:T220)&lt;90," ",EXP('eq. coef.'!$C$104+'eq. coef.'!$C$105*'Amp-TB2 calc'!AJ220+'eq. coef.'!$C$106*'Amp-TB2 calc'!AK220+'eq. coef.'!$C$107*'Amp-TB2 calc'!AL220+'eq. coef.'!$C$108*'Amp-TB2 calc'!AN220+'eq. coef.'!$C$109*'Amp-TB2 calc'!AP220+'eq. coef.'!$C$110*'Amp-TB2 calc'!AQ220+'eq. coef.'!$C$111*'Amp-TB2 calc'!AR220+'eq. coef.'!$C$112*'Amp-TB2 calc'!AS220))</f>
        <v xml:space="preserve"> </v>
      </c>
      <c r="BC220" s="281" t="str">
        <f>IF(SUM(I220:T220)&lt;90," ",EXP('eq. coef.'!$C$176+'eq. coef.'!$C$177*'Amp-TB2 calc'!AJ220+'eq. coef.'!$C$178*'Amp-TB2 calc'!AK220+'eq. coef.'!$C$179*'Amp-TB2 calc'!AL220+'eq. coef.'!$C$180*'Amp-TB2 calc'!AN220+'eq. coef.'!$C$181*'Amp-TB2 calc'!AP220+'eq. coef.'!$C$182*'Amp-TB2 calc'!AQ220+'eq. coef.'!$C$183*'Amp-TB2 calc'!AR220+'eq. coef.'!$C$184*'Amp-TB2 calc'!AS220))</f>
        <v xml:space="preserve"> </v>
      </c>
      <c r="BD220" s="281" t="str">
        <f>IF(SUM(I220:T220)&lt;90," ",('eq. coef.'!$C$234+'eq. coef.'!$C$235*'Amp-TB2 calc'!AJ220+'eq. coef.'!$C$236*'Amp-TB2 calc'!AK220+'eq. coef.'!$C$237*'Amp-TB2 calc'!AL220+'eq. coef.'!$C$238*'Amp-TB2 calc'!AN220+'eq. coef.'!$C$239*'Amp-TB2 calc'!AP220+'eq. coef.'!$C$240*'Amp-TB2 calc'!AQ220+'eq. coef.'!$C$241*'Amp-TB2 calc'!AR220+'eq. coef.'!$C$242*'Amp-TB2 calc'!AS220))</f>
        <v xml:space="preserve"> </v>
      </c>
      <c r="BE220" s="281" t="str">
        <f>IF(SUM(I220:T220)&lt;90," ",('eq. coef.'!$C$270+'eq. coef.'!$C$271*'Amp-TB2 calc'!AJ220+'eq. coef.'!$C$272*'Amp-TB2 calc'!AK220+'eq. coef.'!$C$273*'Amp-TB2 calc'!AL220+'eq. coef.'!$C$274*'Amp-TB2 calc'!AN220+'eq. coef.'!$C$275*'Amp-TB2 calc'!AP220+'eq. coef.'!$C$276*'Amp-TB2 calc'!AQ220+'eq. coef.'!$C$277*'Amp-TB2 calc'!AR220+'eq. coef.'!$C$278*'Amp-TB2 calc'!AS220))</f>
        <v xml:space="preserve"> </v>
      </c>
      <c r="BF220" s="281" t="str">
        <f>IF(SUM(I220:T220)&lt;90," ",EXP('eq. coef.'!$C$328+'eq. coef.'!$C$329*'Amp-TB2 calc'!AJ220+'eq. coef.'!$C$330*'Amp-TB2 calc'!AK220+'eq. coef.'!$C$331*'Amp-TB2 calc'!AL220+'eq. coef.'!$C$332*'Amp-TB2 calc'!AN220+'eq. coef.'!$C$333*'Amp-TB2 calc'!AP220+'eq. coef.'!$C$334*'Amp-TB2 calc'!AQ220+'eq. coef.'!$C$335*'Amp-TB2 calc'!AR220+'eq. coef.'!$C$336*'Amp-TB2 calc'!AS220))</f>
        <v xml:space="preserve"> </v>
      </c>
      <c r="BG220" s="282" t="str">
        <f t="shared" si="366"/>
        <v xml:space="preserve"> </v>
      </c>
      <c r="BH220" s="385" t="str">
        <f t="shared" si="393"/>
        <v xml:space="preserve"> </v>
      </c>
      <c r="BI220" s="385" t="str">
        <f t="shared" si="394"/>
        <v xml:space="preserve"> </v>
      </c>
      <c r="BJ220" s="281" t="str">
        <f t="shared" si="367"/>
        <v xml:space="preserve"> </v>
      </c>
      <c r="BK220" s="283" t="str">
        <f t="shared" si="415"/>
        <v xml:space="preserve"> </v>
      </c>
      <c r="BL220" s="281" t="str">
        <f t="shared" si="416"/>
        <v xml:space="preserve"> </v>
      </c>
      <c r="BM220" s="284" t="str">
        <f t="shared" si="368"/>
        <v xml:space="preserve"> </v>
      </c>
      <c r="BN220" s="285" t="str">
        <f>IF(SUM(I220:T220)&lt;90," ",'eq. coef.'!$C$360+'eq. coef.'!$C$361*'Amp-TB2 calc'!AJ220+'eq. coef.'!$C$362*'Amp-TB2 calc'!AK220+'eq. coef.'!$C$363*'Amp-TB2 calc'!AL220+'eq. coef.'!$C$364*'Amp-TB2 calc'!AN220+'eq. coef.'!$C$365*'Amp-TB2 calc'!AP220+'eq. coef.'!$C$366*'Amp-TB2 calc'!AQ220+'eq. coef.'!$C$367*'Amp-TB2 calc'!AR220+'eq. coef.'!$C$368*'Amp-TB2 calc'!AS220+'eq. coef.'!$C$369*LN(BQ220))</f>
        <v xml:space="preserve"> </v>
      </c>
      <c r="BO220" s="286" t="str">
        <f t="shared" si="417"/>
        <v xml:space="preserve"> </v>
      </c>
      <c r="BP220" s="333" t="str">
        <f t="shared" si="369"/>
        <v xml:space="preserve"> </v>
      </c>
      <c r="BQ220" s="287" t="str">
        <f t="shared" si="418"/>
        <v xml:space="preserve"> </v>
      </c>
      <c r="BR220" s="281" t="str">
        <f t="shared" si="370"/>
        <v xml:space="preserve"> </v>
      </c>
      <c r="BS220" s="283"/>
      <c r="BT220" s="283">
        <f t="shared" si="419"/>
        <v>0</v>
      </c>
      <c r="BU220" s="283">
        <f t="shared" si="420"/>
        <v>0</v>
      </c>
      <c r="BV220" s="281" t="str">
        <f t="shared" si="371"/>
        <v xml:space="preserve"> </v>
      </c>
      <c r="BW220" s="288"/>
      <c r="BX220" s="289" t="str">
        <f>IF(SUM(I220:T220)&lt;90," ",'eq. coef.'!$B$1128*'Amp-TB2 calc'!CH220+'eq. coef.'!$B$1129*'Amp-TB2 calc'!CL220+'eq. coef.'!$B$1130*'Amp-TB2 calc'!CM220+'eq. coef.'!$B$1131*'Amp-TB2 calc'!CO220+'eq. coef.'!$B$1132*'Amp-TB2 calc'!CP220+'eq. coef.'!$B$1133*'Amp-TB2 calc'!CQ220+'eq. coef.'!$B$1134*'Amp-TB2 calc'!CR220+'eq. coef.'!$B$1135*'Amp-TB2 calc'!CU220+'eq. coef.'!$B$1135*'Amp-TB2 calc'!CY220+'eq. coef.'!$B$1137*'Amp-TB2 calc'!CZ220)</f>
        <v xml:space="preserve"> </v>
      </c>
      <c r="BY220" s="290" t="str">
        <f t="shared" si="421"/>
        <v xml:space="preserve"> </v>
      </c>
      <c r="BZ220" s="291"/>
      <c r="CA220" s="290" t="str">
        <f t="shared" si="372"/>
        <v xml:space="preserve"> </v>
      </c>
      <c r="CB220" s="289" t="str">
        <f>IF(SUM(I220:T220)&lt;90," ",EXP('eq. coef.'!$C$396+'eq. coef.'!$C$397*'Amp-TB2 calc'!AJ220+'eq. coef.'!$C$398*'Amp-TB2 calc'!AK220+'eq. coef.'!$C$399*'Amp-TB2 calc'!AL220+'eq. coef.'!$C$400*'Amp-TB2 calc'!AN220+'eq. coef.'!$C$401*'Amp-TB2 calc'!AP220+'eq. coef.'!$C$402*'Amp-TB2 calc'!AQ220+'eq. coef.'!$C$403*'Amp-TB2 calc'!AR220+'eq. coef.'!$C$404*'Amp-TB2 calc'!AS220+'eq. coef.'!$C$405*LN('Amp-TB2 calc'!BQ220)))</f>
        <v xml:space="preserve"> </v>
      </c>
      <c r="CC220" s="283" t="str">
        <f t="shared" si="373"/>
        <v xml:space="preserve"> </v>
      </c>
      <c r="CD220" s="283"/>
      <c r="CE220" s="282" t="str">
        <f t="shared" si="374"/>
        <v xml:space="preserve"> </v>
      </c>
      <c r="CF220" s="282" t="str">
        <f t="shared" si="375"/>
        <v xml:space="preserve"> </v>
      </c>
      <c r="CG220" s="278" t="str">
        <f t="shared" si="422"/>
        <v xml:space="preserve"> </v>
      </c>
      <c r="CH220" s="278" t="str">
        <f t="shared" si="423"/>
        <v xml:space="preserve"> </v>
      </c>
      <c r="CI220" s="278" t="str">
        <f t="shared" si="376"/>
        <v xml:space="preserve"> </v>
      </c>
      <c r="CJ220" s="278" t="str">
        <f t="shared" si="377"/>
        <v xml:space="preserve"> </v>
      </c>
      <c r="CK220" s="278"/>
      <c r="CL220" s="278" t="str">
        <f t="shared" si="378"/>
        <v xml:space="preserve"> </v>
      </c>
      <c r="CM220" s="278" t="str">
        <f t="shared" si="379"/>
        <v xml:space="preserve"> </v>
      </c>
      <c r="CN220" s="278" t="str">
        <f t="shared" si="424"/>
        <v xml:space="preserve"> </v>
      </c>
      <c r="CO220" s="278" t="str">
        <f t="shared" si="380"/>
        <v xml:space="preserve"> </v>
      </c>
      <c r="CP220" s="278" t="str">
        <f t="shared" si="425"/>
        <v xml:space="preserve"> </v>
      </c>
      <c r="CQ220" s="278" t="str">
        <f t="shared" si="381"/>
        <v xml:space="preserve"> </v>
      </c>
      <c r="CR220" s="278" t="str">
        <f t="shared" si="426"/>
        <v xml:space="preserve"> </v>
      </c>
      <c r="CS220" s="278" t="str">
        <f t="shared" si="382"/>
        <v xml:space="preserve"> </v>
      </c>
      <c r="CT220" s="278"/>
      <c r="CU220" s="278" t="str">
        <f t="shared" si="427"/>
        <v xml:space="preserve"> </v>
      </c>
      <c r="CV220" s="278" t="str">
        <f t="shared" si="383"/>
        <v xml:space="preserve"> </v>
      </c>
      <c r="CW220" s="278" t="str">
        <f t="shared" si="384"/>
        <v xml:space="preserve"> </v>
      </c>
      <c r="CX220" s="278"/>
      <c r="CY220" s="278" t="str">
        <f t="shared" si="385"/>
        <v xml:space="preserve"> </v>
      </c>
      <c r="CZ220" s="278" t="str">
        <f t="shared" si="428"/>
        <v xml:space="preserve"> </v>
      </c>
      <c r="DA220" s="278" t="str">
        <f t="shared" si="386"/>
        <v xml:space="preserve"> </v>
      </c>
      <c r="DB220" s="278"/>
      <c r="DC220" s="278" t="str">
        <f t="shared" si="387"/>
        <v xml:space="preserve"> </v>
      </c>
      <c r="DD220" s="278" t="str">
        <f t="shared" si="429"/>
        <v xml:space="preserve"> </v>
      </c>
      <c r="DE220" s="278" t="str">
        <f t="shared" si="430"/>
        <v xml:space="preserve"> </v>
      </c>
      <c r="DF220" s="278" t="str">
        <f t="shared" si="388"/>
        <v xml:space="preserve"> </v>
      </c>
      <c r="DG220" s="283" t="str">
        <f t="shared" si="395"/>
        <v xml:space="preserve"> </v>
      </c>
      <c r="DH220" s="283"/>
      <c r="DI220" s="277" t="str">
        <f t="shared" si="389"/>
        <v xml:space="preserve"> </v>
      </c>
      <c r="DJ220" s="277" t="str">
        <f t="shared" si="390"/>
        <v xml:space="preserve"> </v>
      </c>
      <c r="DK220" s="277" t="str">
        <f t="shared" si="391"/>
        <v xml:space="preserve"> </v>
      </c>
      <c r="DL220" s="278" t="str">
        <f t="shared" si="392"/>
        <v xml:space="preserve"> </v>
      </c>
    </row>
    <row r="221" spans="21:116" x14ac:dyDescent="0.25">
      <c r="U221" s="276" t="str">
        <f t="shared" si="396"/>
        <v xml:space="preserve"> </v>
      </c>
      <c r="V221" s="277" t="str">
        <f>IF(SUM(I221:T221)&lt;90," ",I221/stab.data!$U$7)</f>
        <v xml:space="preserve"> </v>
      </c>
      <c r="W221" s="277" t="str">
        <f>IF(SUM(I221:T221)&lt;90," ",J221/stab.data!$U$8)</f>
        <v xml:space="preserve"> </v>
      </c>
      <c r="X221" s="277" t="str">
        <f>IF(SUM(I221:T221)&lt;90," ",K221*2/stab.data!$U$9)</f>
        <v xml:space="preserve"> </v>
      </c>
      <c r="Y221" s="277" t="str">
        <f>IF(SUM(I221:T221)&lt;90," ",L221*2/stab.data!$U$10)</f>
        <v xml:space="preserve"> </v>
      </c>
      <c r="Z221" s="277" t="str">
        <f>IF(SUM(I221:T221)&lt;90," ",M221/stab.data!$U$11)</f>
        <v xml:space="preserve"> </v>
      </c>
      <c r="AA221" s="277" t="str">
        <f>IF(SUM(I221:T221)&lt;90," ",N221/stab.data!$U$12)</f>
        <v xml:space="preserve"> </v>
      </c>
      <c r="AB221" s="277" t="str">
        <f>IF(SUM(I221:T221)&lt;90," ",O221/stab.data!$U$13)</f>
        <v xml:space="preserve"> </v>
      </c>
      <c r="AC221" s="277" t="str">
        <f>IF(SUM(I221:T221)&lt;90," ",P221/stab.data!$U$14)</f>
        <v xml:space="preserve"> </v>
      </c>
      <c r="AD221" s="277" t="str">
        <f>IF(SUM(I221:T221)&lt;90," ",Q221*2/stab.data!$U$15)</f>
        <v xml:space="preserve"> </v>
      </c>
      <c r="AE221" s="277" t="str">
        <f>IF(SUM(I221:T221)&lt;90," ",R221*2/stab.data!$U$16)</f>
        <v xml:space="preserve"> </v>
      </c>
      <c r="AF221" s="277" t="str">
        <f>IF(SUM(I221:T221)&lt;90," ",S221/stab.data!$U$17)</f>
        <v xml:space="preserve"> </v>
      </c>
      <c r="AG221" s="277" t="str">
        <f>IF(SUM(I221:T221)&lt;90," ",T221/stab.data!$U$18)</f>
        <v xml:space="preserve"> </v>
      </c>
      <c r="AH221" s="277" t="str">
        <f t="shared" si="397"/>
        <v xml:space="preserve"> </v>
      </c>
      <c r="AI221" s="277" t="str">
        <f t="shared" si="398"/>
        <v xml:space="preserve"> </v>
      </c>
      <c r="AJ221" s="278" t="str">
        <f t="shared" si="399"/>
        <v xml:space="preserve"> </v>
      </c>
      <c r="AK221" s="278" t="str">
        <f t="shared" si="400"/>
        <v xml:space="preserve"> </v>
      </c>
      <c r="AL221" s="278" t="str">
        <f t="shared" si="401"/>
        <v xml:space="preserve"> </v>
      </c>
      <c r="AM221" s="278" t="str">
        <f t="shared" si="402"/>
        <v xml:space="preserve"> </v>
      </c>
      <c r="AN221" s="278" t="str">
        <f t="shared" si="403"/>
        <v xml:space="preserve"> </v>
      </c>
      <c r="AO221" s="278" t="str">
        <f t="shared" si="404"/>
        <v xml:space="preserve"> </v>
      </c>
      <c r="AP221" s="278" t="str">
        <f t="shared" si="405"/>
        <v xml:space="preserve"> </v>
      </c>
      <c r="AQ221" s="278" t="str">
        <f t="shared" si="406"/>
        <v xml:space="preserve"> </v>
      </c>
      <c r="AR221" s="278" t="str">
        <f t="shared" si="407"/>
        <v xml:space="preserve"> </v>
      </c>
      <c r="AS221" s="278" t="str">
        <f t="shared" si="408"/>
        <v xml:space="preserve"> </v>
      </c>
      <c r="AT221" s="278" t="str">
        <f t="shared" si="409"/>
        <v xml:space="preserve"> </v>
      </c>
      <c r="AU221" s="278" t="str">
        <f t="shared" si="410"/>
        <v xml:space="preserve"> </v>
      </c>
      <c r="AV221" s="277" t="str">
        <f t="shared" si="411"/>
        <v xml:space="preserve"> </v>
      </c>
      <c r="AW221" s="277" t="str">
        <f t="shared" si="412"/>
        <v xml:space="preserve"> </v>
      </c>
      <c r="AX221" s="277" t="str">
        <f>IF(SUM(I221:T221)&lt;90," ",CO221*AH221*stab.data!$U$20/13/2)</f>
        <v xml:space="preserve"> </v>
      </c>
      <c r="AY221" s="277" t="str">
        <f>IF(SUM(I221:T221)&lt;90," ",CQ221*AH221*stab.data!$U$11/13)</f>
        <v xml:space="preserve"> </v>
      </c>
      <c r="AZ221" s="277" t="str">
        <f t="shared" si="413"/>
        <v xml:space="preserve"> </v>
      </c>
      <c r="BA221" s="279" t="str">
        <f t="shared" si="414"/>
        <v xml:space="preserve"> </v>
      </c>
      <c r="BB221" s="280" t="str">
        <f>IF(SUM(I221:T221)&lt;90," ",EXP('eq. coef.'!$C$104+'eq. coef.'!$C$105*'Amp-TB2 calc'!AJ221+'eq. coef.'!$C$106*'Amp-TB2 calc'!AK221+'eq. coef.'!$C$107*'Amp-TB2 calc'!AL221+'eq. coef.'!$C$108*'Amp-TB2 calc'!AN221+'eq. coef.'!$C$109*'Amp-TB2 calc'!AP221+'eq. coef.'!$C$110*'Amp-TB2 calc'!AQ221+'eq. coef.'!$C$111*'Amp-TB2 calc'!AR221+'eq. coef.'!$C$112*'Amp-TB2 calc'!AS221))</f>
        <v xml:space="preserve"> </v>
      </c>
      <c r="BC221" s="281" t="str">
        <f>IF(SUM(I221:T221)&lt;90," ",EXP('eq. coef.'!$C$176+'eq. coef.'!$C$177*'Amp-TB2 calc'!AJ221+'eq. coef.'!$C$178*'Amp-TB2 calc'!AK221+'eq. coef.'!$C$179*'Amp-TB2 calc'!AL221+'eq. coef.'!$C$180*'Amp-TB2 calc'!AN221+'eq. coef.'!$C$181*'Amp-TB2 calc'!AP221+'eq. coef.'!$C$182*'Amp-TB2 calc'!AQ221+'eq. coef.'!$C$183*'Amp-TB2 calc'!AR221+'eq. coef.'!$C$184*'Amp-TB2 calc'!AS221))</f>
        <v xml:space="preserve"> </v>
      </c>
      <c r="BD221" s="281" t="str">
        <f>IF(SUM(I221:T221)&lt;90," ",('eq. coef.'!$C$234+'eq. coef.'!$C$235*'Amp-TB2 calc'!AJ221+'eq. coef.'!$C$236*'Amp-TB2 calc'!AK221+'eq. coef.'!$C$237*'Amp-TB2 calc'!AL221+'eq. coef.'!$C$238*'Amp-TB2 calc'!AN221+'eq. coef.'!$C$239*'Amp-TB2 calc'!AP221+'eq. coef.'!$C$240*'Amp-TB2 calc'!AQ221+'eq. coef.'!$C$241*'Amp-TB2 calc'!AR221+'eq. coef.'!$C$242*'Amp-TB2 calc'!AS221))</f>
        <v xml:space="preserve"> </v>
      </c>
      <c r="BE221" s="281" t="str">
        <f>IF(SUM(I221:T221)&lt;90," ",('eq. coef.'!$C$270+'eq. coef.'!$C$271*'Amp-TB2 calc'!AJ221+'eq. coef.'!$C$272*'Amp-TB2 calc'!AK221+'eq. coef.'!$C$273*'Amp-TB2 calc'!AL221+'eq. coef.'!$C$274*'Amp-TB2 calc'!AN221+'eq. coef.'!$C$275*'Amp-TB2 calc'!AP221+'eq. coef.'!$C$276*'Amp-TB2 calc'!AQ221+'eq. coef.'!$C$277*'Amp-TB2 calc'!AR221+'eq. coef.'!$C$278*'Amp-TB2 calc'!AS221))</f>
        <v xml:space="preserve"> </v>
      </c>
      <c r="BF221" s="281" t="str">
        <f>IF(SUM(I221:T221)&lt;90," ",EXP('eq. coef.'!$C$328+'eq. coef.'!$C$329*'Amp-TB2 calc'!AJ221+'eq. coef.'!$C$330*'Amp-TB2 calc'!AK221+'eq. coef.'!$C$331*'Amp-TB2 calc'!AL221+'eq. coef.'!$C$332*'Amp-TB2 calc'!AN221+'eq. coef.'!$C$333*'Amp-TB2 calc'!AP221+'eq. coef.'!$C$334*'Amp-TB2 calc'!AQ221+'eq. coef.'!$C$335*'Amp-TB2 calc'!AR221+'eq. coef.'!$C$336*'Amp-TB2 calc'!AS221))</f>
        <v xml:space="preserve"> </v>
      </c>
      <c r="BG221" s="282" t="str">
        <f t="shared" si="366"/>
        <v xml:space="preserve"> </v>
      </c>
      <c r="BH221" s="385" t="str">
        <f t="shared" si="393"/>
        <v xml:space="preserve"> </v>
      </c>
      <c r="BI221" s="385" t="str">
        <f t="shared" si="394"/>
        <v xml:space="preserve"> </v>
      </c>
      <c r="BJ221" s="281" t="str">
        <f t="shared" si="367"/>
        <v xml:space="preserve"> </v>
      </c>
      <c r="BK221" s="283" t="str">
        <f t="shared" si="415"/>
        <v xml:space="preserve"> </v>
      </c>
      <c r="BL221" s="281" t="str">
        <f t="shared" si="416"/>
        <v xml:space="preserve"> </v>
      </c>
      <c r="BM221" s="284" t="str">
        <f t="shared" si="368"/>
        <v xml:space="preserve"> </v>
      </c>
      <c r="BN221" s="285" t="str">
        <f>IF(SUM(I221:T221)&lt;90," ",'eq. coef.'!$C$360+'eq. coef.'!$C$361*'Amp-TB2 calc'!AJ221+'eq. coef.'!$C$362*'Amp-TB2 calc'!AK221+'eq. coef.'!$C$363*'Amp-TB2 calc'!AL221+'eq. coef.'!$C$364*'Amp-TB2 calc'!AN221+'eq. coef.'!$C$365*'Amp-TB2 calc'!AP221+'eq. coef.'!$C$366*'Amp-TB2 calc'!AQ221+'eq. coef.'!$C$367*'Amp-TB2 calc'!AR221+'eq. coef.'!$C$368*'Amp-TB2 calc'!AS221+'eq. coef.'!$C$369*LN(BQ221))</f>
        <v xml:space="preserve"> </v>
      </c>
      <c r="BO221" s="286" t="str">
        <f t="shared" si="417"/>
        <v xml:space="preserve"> </v>
      </c>
      <c r="BP221" s="333" t="str">
        <f t="shared" si="369"/>
        <v xml:space="preserve"> </v>
      </c>
      <c r="BQ221" s="287" t="str">
        <f t="shared" si="418"/>
        <v xml:space="preserve"> </v>
      </c>
      <c r="BR221" s="281" t="str">
        <f t="shared" si="370"/>
        <v xml:space="preserve"> </v>
      </c>
      <c r="BS221" s="283"/>
      <c r="BT221" s="283">
        <f t="shared" si="419"/>
        <v>0</v>
      </c>
      <c r="BU221" s="283">
        <f t="shared" si="420"/>
        <v>0</v>
      </c>
      <c r="BV221" s="281" t="str">
        <f t="shared" si="371"/>
        <v xml:space="preserve"> </v>
      </c>
      <c r="BW221" s="288"/>
      <c r="BX221" s="289" t="str">
        <f>IF(SUM(I221:T221)&lt;90," ",'eq. coef.'!$B$1128*'Amp-TB2 calc'!CH221+'eq. coef.'!$B$1129*'Amp-TB2 calc'!CL221+'eq. coef.'!$B$1130*'Amp-TB2 calc'!CM221+'eq. coef.'!$B$1131*'Amp-TB2 calc'!CO221+'eq. coef.'!$B$1132*'Amp-TB2 calc'!CP221+'eq. coef.'!$B$1133*'Amp-TB2 calc'!CQ221+'eq. coef.'!$B$1134*'Amp-TB2 calc'!CR221+'eq. coef.'!$B$1135*'Amp-TB2 calc'!CU221+'eq. coef.'!$B$1135*'Amp-TB2 calc'!CY221+'eq. coef.'!$B$1137*'Amp-TB2 calc'!CZ221)</f>
        <v xml:space="preserve"> </v>
      </c>
      <c r="BY221" s="290" t="str">
        <f t="shared" si="421"/>
        <v xml:space="preserve"> </v>
      </c>
      <c r="BZ221" s="291"/>
      <c r="CA221" s="290" t="str">
        <f t="shared" si="372"/>
        <v xml:space="preserve"> </v>
      </c>
      <c r="CB221" s="289" t="str">
        <f>IF(SUM(I221:T221)&lt;90," ",EXP('eq. coef.'!$C$396+'eq. coef.'!$C$397*'Amp-TB2 calc'!AJ221+'eq. coef.'!$C$398*'Amp-TB2 calc'!AK221+'eq. coef.'!$C$399*'Amp-TB2 calc'!AL221+'eq. coef.'!$C$400*'Amp-TB2 calc'!AN221+'eq. coef.'!$C$401*'Amp-TB2 calc'!AP221+'eq. coef.'!$C$402*'Amp-TB2 calc'!AQ221+'eq. coef.'!$C$403*'Amp-TB2 calc'!AR221+'eq. coef.'!$C$404*'Amp-TB2 calc'!AS221+'eq. coef.'!$C$405*LN('Amp-TB2 calc'!BQ221)))</f>
        <v xml:space="preserve"> </v>
      </c>
      <c r="CC221" s="283" t="str">
        <f t="shared" si="373"/>
        <v xml:space="preserve"> </v>
      </c>
      <c r="CD221" s="283"/>
      <c r="CE221" s="282" t="str">
        <f t="shared" si="374"/>
        <v xml:space="preserve"> </v>
      </c>
      <c r="CF221" s="282" t="str">
        <f t="shared" si="375"/>
        <v xml:space="preserve"> </v>
      </c>
      <c r="CG221" s="278" t="str">
        <f t="shared" si="422"/>
        <v xml:space="preserve"> </v>
      </c>
      <c r="CH221" s="278" t="str">
        <f t="shared" si="423"/>
        <v xml:space="preserve"> </v>
      </c>
      <c r="CI221" s="278" t="str">
        <f t="shared" si="376"/>
        <v xml:space="preserve"> </v>
      </c>
      <c r="CJ221" s="278" t="str">
        <f t="shared" si="377"/>
        <v xml:space="preserve"> </v>
      </c>
      <c r="CK221" s="278"/>
      <c r="CL221" s="278" t="str">
        <f t="shared" si="378"/>
        <v xml:space="preserve"> </v>
      </c>
      <c r="CM221" s="278" t="str">
        <f t="shared" si="379"/>
        <v xml:space="preserve"> </v>
      </c>
      <c r="CN221" s="278" t="str">
        <f t="shared" si="424"/>
        <v xml:space="preserve"> </v>
      </c>
      <c r="CO221" s="278" t="str">
        <f t="shared" si="380"/>
        <v xml:space="preserve"> </v>
      </c>
      <c r="CP221" s="278" t="str">
        <f t="shared" si="425"/>
        <v xml:space="preserve"> </v>
      </c>
      <c r="CQ221" s="278" t="str">
        <f t="shared" si="381"/>
        <v xml:space="preserve"> </v>
      </c>
      <c r="CR221" s="278" t="str">
        <f t="shared" si="426"/>
        <v xml:space="preserve"> </v>
      </c>
      <c r="CS221" s="278" t="str">
        <f t="shared" si="382"/>
        <v xml:space="preserve"> </v>
      </c>
      <c r="CT221" s="278"/>
      <c r="CU221" s="278" t="str">
        <f t="shared" si="427"/>
        <v xml:space="preserve"> </v>
      </c>
      <c r="CV221" s="278" t="str">
        <f t="shared" si="383"/>
        <v xml:space="preserve"> </v>
      </c>
      <c r="CW221" s="278" t="str">
        <f t="shared" si="384"/>
        <v xml:space="preserve"> </v>
      </c>
      <c r="CX221" s="278"/>
      <c r="CY221" s="278" t="str">
        <f t="shared" si="385"/>
        <v xml:space="preserve"> </v>
      </c>
      <c r="CZ221" s="278" t="str">
        <f t="shared" si="428"/>
        <v xml:space="preserve"> </v>
      </c>
      <c r="DA221" s="278" t="str">
        <f t="shared" si="386"/>
        <v xml:space="preserve"> </v>
      </c>
      <c r="DB221" s="278"/>
      <c r="DC221" s="278" t="str">
        <f t="shared" si="387"/>
        <v xml:space="preserve"> </v>
      </c>
      <c r="DD221" s="278" t="str">
        <f t="shared" si="429"/>
        <v xml:space="preserve"> </v>
      </c>
      <c r="DE221" s="278" t="str">
        <f t="shared" si="430"/>
        <v xml:space="preserve"> </v>
      </c>
      <c r="DF221" s="278" t="str">
        <f t="shared" si="388"/>
        <v xml:space="preserve"> </v>
      </c>
      <c r="DG221" s="283" t="str">
        <f t="shared" si="395"/>
        <v xml:space="preserve"> </v>
      </c>
      <c r="DH221" s="283"/>
      <c r="DI221" s="277" t="str">
        <f t="shared" si="389"/>
        <v xml:space="preserve"> </v>
      </c>
      <c r="DJ221" s="277" t="str">
        <f t="shared" si="390"/>
        <v xml:space="preserve"> </v>
      </c>
      <c r="DK221" s="277" t="str">
        <f t="shared" si="391"/>
        <v xml:space="preserve"> </v>
      </c>
      <c r="DL221" s="278" t="str">
        <f t="shared" si="392"/>
        <v xml:space="preserve"> </v>
      </c>
    </row>
    <row r="222" spans="21:116" x14ac:dyDescent="0.25">
      <c r="U222" s="276" t="str">
        <f t="shared" si="396"/>
        <v xml:space="preserve"> </v>
      </c>
      <c r="V222" s="277" t="str">
        <f>IF(SUM(I222:T222)&lt;90," ",I222/stab.data!$U$7)</f>
        <v xml:space="preserve"> </v>
      </c>
      <c r="W222" s="277" t="str">
        <f>IF(SUM(I222:T222)&lt;90," ",J222/stab.data!$U$8)</f>
        <v xml:space="preserve"> </v>
      </c>
      <c r="X222" s="277" t="str">
        <f>IF(SUM(I222:T222)&lt;90," ",K222*2/stab.data!$U$9)</f>
        <v xml:space="preserve"> </v>
      </c>
      <c r="Y222" s="277" t="str">
        <f>IF(SUM(I222:T222)&lt;90," ",L222*2/stab.data!$U$10)</f>
        <v xml:space="preserve"> </v>
      </c>
      <c r="Z222" s="277" t="str">
        <f>IF(SUM(I222:T222)&lt;90," ",M222/stab.data!$U$11)</f>
        <v xml:space="preserve"> </v>
      </c>
      <c r="AA222" s="277" t="str">
        <f>IF(SUM(I222:T222)&lt;90," ",N222/stab.data!$U$12)</f>
        <v xml:space="preserve"> </v>
      </c>
      <c r="AB222" s="277" t="str">
        <f>IF(SUM(I222:T222)&lt;90," ",O222/stab.data!$U$13)</f>
        <v xml:space="preserve"> </v>
      </c>
      <c r="AC222" s="277" t="str">
        <f>IF(SUM(I222:T222)&lt;90," ",P222/stab.data!$U$14)</f>
        <v xml:space="preserve"> </v>
      </c>
      <c r="AD222" s="277" t="str">
        <f>IF(SUM(I222:T222)&lt;90," ",Q222*2/stab.data!$U$15)</f>
        <v xml:space="preserve"> </v>
      </c>
      <c r="AE222" s="277" t="str">
        <f>IF(SUM(I222:T222)&lt;90," ",R222*2/stab.data!$U$16)</f>
        <v xml:space="preserve"> </v>
      </c>
      <c r="AF222" s="277" t="str">
        <f>IF(SUM(I222:T222)&lt;90," ",S222/stab.data!$U$17)</f>
        <v xml:space="preserve"> </v>
      </c>
      <c r="AG222" s="277" t="str">
        <f>IF(SUM(I222:T222)&lt;90," ",T222/stab.data!$U$18)</f>
        <v xml:space="preserve"> </v>
      </c>
      <c r="AH222" s="277" t="str">
        <f t="shared" si="397"/>
        <v xml:space="preserve"> </v>
      </c>
      <c r="AI222" s="277" t="str">
        <f t="shared" si="398"/>
        <v xml:space="preserve"> </v>
      </c>
      <c r="AJ222" s="278" t="str">
        <f t="shared" si="399"/>
        <v xml:space="preserve"> </v>
      </c>
      <c r="AK222" s="278" t="str">
        <f t="shared" si="400"/>
        <v xml:space="preserve"> </v>
      </c>
      <c r="AL222" s="278" t="str">
        <f t="shared" si="401"/>
        <v xml:space="preserve"> </v>
      </c>
      <c r="AM222" s="278" t="str">
        <f t="shared" si="402"/>
        <v xml:space="preserve"> </v>
      </c>
      <c r="AN222" s="278" t="str">
        <f t="shared" si="403"/>
        <v xml:space="preserve"> </v>
      </c>
      <c r="AO222" s="278" t="str">
        <f t="shared" si="404"/>
        <v xml:space="preserve"> </v>
      </c>
      <c r="AP222" s="278" t="str">
        <f t="shared" si="405"/>
        <v xml:space="preserve"> </v>
      </c>
      <c r="AQ222" s="278" t="str">
        <f t="shared" si="406"/>
        <v xml:space="preserve"> </v>
      </c>
      <c r="AR222" s="278" t="str">
        <f t="shared" si="407"/>
        <v xml:space="preserve"> </v>
      </c>
      <c r="AS222" s="278" t="str">
        <f t="shared" si="408"/>
        <v xml:space="preserve"> </v>
      </c>
      <c r="AT222" s="278" t="str">
        <f t="shared" si="409"/>
        <v xml:space="preserve"> </v>
      </c>
      <c r="AU222" s="278" t="str">
        <f t="shared" si="410"/>
        <v xml:space="preserve"> </v>
      </c>
      <c r="AV222" s="277" t="str">
        <f t="shared" si="411"/>
        <v xml:space="preserve"> </v>
      </c>
      <c r="AW222" s="277" t="str">
        <f t="shared" si="412"/>
        <v xml:space="preserve"> </v>
      </c>
      <c r="AX222" s="277" t="str">
        <f>IF(SUM(I222:T222)&lt;90," ",CO222*AH222*stab.data!$U$20/13/2)</f>
        <v xml:space="preserve"> </v>
      </c>
      <c r="AY222" s="277" t="str">
        <f>IF(SUM(I222:T222)&lt;90," ",CQ222*AH222*stab.data!$U$11/13)</f>
        <v xml:space="preserve"> </v>
      </c>
      <c r="AZ222" s="277" t="str">
        <f t="shared" si="413"/>
        <v xml:space="preserve"> </v>
      </c>
      <c r="BA222" s="279" t="str">
        <f t="shared" si="414"/>
        <v xml:space="preserve"> </v>
      </c>
      <c r="BB222" s="280" t="str">
        <f>IF(SUM(I222:T222)&lt;90," ",EXP('eq. coef.'!$C$104+'eq. coef.'!$C$105*'Amp-TB2 calc'!AJ222+'eq. coef.'!$C$106*'Amp-TB2 calc'!AK222+'eq. coef.'!$C$107*'Amp-TB2 calc'!AL222+'eq. coef.'!$C$108*'Amp-TB2 calc'!AN222+'eq. coef.'!$C$109*'Amp-TB2 calc'!AP222+'eq. coef.'!$C$110*'Amp-TB2 calc'!AQ222+'eq. coef.'!$C$111*'Amp-TB2 calc'!AR222+'eq. coef.'!$C$112*'Amp-TB2 calc'!AS222))</f>
        <v xml:space="preserve"> </v>
      </c>
      <c r="BC222" s="281" t="str">
        <f>IF(SUM(I222:T222)&lt;90," ",EXP('eq. coef.'!$C$176+'eq. coef.'!$C$177*'Amp-TB2 calc'!AJ222+'eq. coef.'!$C$178*'Amp-TB2 calc'!AK222+'eq. coef.'!$C$179*'Amp-TB2 calc'!AL222+'eq. coef.'!$C$180*'Amp-TB2 calc'!AN222+'eq. coef.'!$C$181*'Amp-TB2 calc'!AP222+'eq. coef.'!$C$182*'Amp-TB2 calc'!AQ222+'eq. coef.'!$C$183*'Amp-TB2 calc'!AR222+'eq. coef.'!$C$184*'Amp-TB2 calc'!AS222))</f>
        <v xml:space="preserve"> </v>
      </c>
      <c r="BD222" s="281" t="str">
        <f>IF(SUM(I222:T222)&lt;90," ",('eq. coef.'!$C$234+'eq. coef.'!$C$235*'Amp-TB2 calc'!AJ222+'eq. coef.'!$C$236*'Amp-TB2 calc'!AK222+'eq. coef.'!$C$237*'Amp-TB2 calc'!AL222+'eq. coef.'!$C$238*'Amp-TB2 calc'!AN222+'eq. coef.'!$C$239*'Amp-TB2 calc'!AP222+'eq. coef.'!$C$240*'Amp-TB2 calc'!AQ222+'eq. coef.'!$C$241*'Amp-TB2 calc'!AR222+'eq. coef.'!$C$242*'Amp-TB2 calc'!AS222))</f>
        <v xml:space="preserve"> </v>
      </c>
      <c r="BE222" s="281" t="str">
        <f>IF(SUM(I222:T222)&lt;90," ",('eq. coef.'!$C$270+'eq. coef.'!$C$271*'Amp-TB2 calc'!AJ222+'eq. coef.'!$C$272*'Amp-TB2 calc'!AK222+'eq. coef.'!$C$273*'Amp-TB2 calc'!AL222+'eq. coef.'!$C$274*'Amp-TB2 calc'!AN222+'eq. coef.'!$C$275*'Amp-TB2 calc'!AP222+'eq. coef.'!$C$276*'Amp-TB2 calc'!AQ222+'eq. coef.'!$C$277*'Amp-TB2 calc'!AR222+'eq. coef.'!$C$278*'Amp-TB2 calc'!AS222))</f>
        <v xml:space="preserve"> </v>
      </c>
      <c r="BF222" s="281" t="str">
        <f>IF(SUM(I222:T222)&lt;90," ",EXP('eq. coef.'!$C$328+'eq. coef.'!$C$329*'Amp-TB2 calc'!AJ222+'eq. coef.'!$C$330*'Amp-TB2 calc'!AK222+'eq. coef.'!$C$331*'Amp-TB2 calc'!AL222+'eq. coef.'!$C$332*'Amp-TB2 calc'!AN222+'eq. coef.'!$C$333*'Amp-TB2 calc'!AP222+'eq. coef.'!$C$334*'Amp-TB2 calc'!AQ222+'eq. coef.'!$C$335*'Amp-TB2 calc'!AR222+'eq. coef.'!$C$336*'Amp-TB2 calc'!AS222))</f>
        <v xml:space="preserve"> </v>
      </c>
      <c r="BG222" s="282" t="str">
        <f t="shared" si="366"/>
        <v xml:space="preserve"> </v>
      </c>
      <c r="BH222" s="385" t="str">
        <f t="shared" si="393"/>
        <v xml:space="preserve"> </v>
      </c>
      <c r="BI222" s="385" t="str">
        <f t="shared" si="394"/>
        <v xml:space="preserve"> </v>
      </c>
      <c r="BJ222" s="281" t="str">
        <f t="shared" si="367"/>
        <v xml:space="preserve"> </v>
      </c>
      <c r="BK222" s="283" t="str">
        <f t="shared" si="415"/>
        <v xml:space="preserve"> </v>
      </c>
      <c r="BL222" s="281" t="str">
        <f t="shared" si="416"/>
        <v xml:space="preserve"> </v>
      </c>
      <c r="BM222" s="284" t="str">
        <f t="shared" si="368"/>
        <v xml:space="preserve"> </v>
      </c>
      <c r="BN222" s="285" t="str">
        <f>IF(SUM(I222:T222)&lt;90," ",'eq. coef.'!$C$360+'eq. coef.'!$C$361*'Amp-TB2 calc'!AJ222+'eq. coef.'!$C$362*'Amp-TB2 calc'!AK222+'eq. coef.'!$C$363*'Amp-TB2 calc'!AL222+'eq. coef.'!$C$364*'Amp-TB2 calc'!AN222+'eq. coef.'!$C$365*'Amp-TB2 calc'!AP222+'eq. coef.'!$C$366*'Amp-TB2 calc'!AQ222+'eq. coef.'!$C$367*'Amp-TB2 calc'!AR222+'eq. coef.'!$C$368*'Amp-TB2 calc'!AS222+'eq. coef.'!$C$369*LN(BQ222))</f>
        <v xml:space="preserve"> </v>
      </c>
      <c r="BO222" s="286" t="str">
        <f t="shared" si="417"/>
        <v xml:space="preserve"> </v>
      </c>
      <c r="BP222" s="333" t="str">
        <f t="shared" si="369"/>
        <v xml:space="preserve"> </v>
      </c>
      <c r="BQ222" s="287" t="str">
        <f t="shared" si="418"/>
        <v xml:space="preserve"> </v>
      </c>
      <c r="BR222" s="281" t="str">
        <f t="shared" si="370"/>
        <v xml:space="preserve"> </v>
      </c>
      <c r="BS222" s="283"/>
      <c r="BT222" s="283">
        <f t="shared" si="419"/>
        <v>0</v>
      </c>
      <c r="BU222" s="283">
        <f t="shared" si="420"/>
        <v>0</v>
      </c>
      <c r="BV222" s="281" t="str">
        <f t="shared" si="371"/>
        <v xml:space="preserve"> </v>
      </c>
      <c r="BW222" s="288"/>
      <c r="BX222" s="289" t="str">
        <f>IF(SUM(I222:T222)&lt;90," ",'eq. coef.'!$B$1128*'Amp-TB2 calc'!CH222+'eq. coef.'!$B$1129*'Amp-TB2 calc'!CL222+'eq. coef.'!$B$1130*'Amp-TB2 calc'!CM222+'eq. coef.'!$B$1131*'Amp-TB2 calc'!CO222+'eq. coef.'!$B$1132*'Amp-TB2 calc'!CP222+'eq. coef.'!$B$1133*'Amp-TB2 calc'!CQ222+'eq. coef.'!$B$1134*'Amp-TB2 calc'!CR222+'eq. coef.'!$B$1135*'Amp-TB2 calc'!CU222+'eq. coef.'!$B$1135*'Amp-TB2 calc'!CY222+'eq. coef.'!$B$1137*'Amp-TB2 calc'!CZ222)</f>
        <v xml:space="preserve"> </v>
      </c>
      <c r="BY222" s="290" t="str">
        <f t="shared" si="421"/>
        <v xml:space="preserve"> </v>
      </c>
      <c r="BZ222" s="291"/>
      <c r="CA222" s="290" t="str">
        <f t="shared" si="372"/>
        <v xml:space="preserve"> </v>
      </c>
      <c r="CB222" s="289" t="str">
        <f>IF(SUM(I222:T222)&lt;90," ",EXP('eq. coef.'!$C$396+'eq. coef.'!$C$397*'Amp-TB2 calc'!AJ222+'eq. coef.'!$C$398*'Amp-TB2 calc'!AK222+'eq. coef.'!$C$399*'Amp-TB2 calc'!AL222+'eq. coef.'!$C$400*'Amp-TB2 calc'!AN222+'eq. coef.'!$C$401*'Amp-TB2 calc'!AP222+'eq. coef.'!$C$402*'Amp-TB2 calc'!AQ222+'eq. coef.'!$C$403*'Amp-TB2 calc'!AR222+'eq. coef.'!$C$404*'Amp-TB2 calc'!AS222+'eq. coef.'!$C$405*LN('Amp-TB2 calc'!BQ222)))</f>
        <v xml:space="preserve"> </v>
      </c>
      <c r="CC222" s="283" t="str">
        <f t="shared" si="373"/>
        <v xml:space="preserve"> </v>
      </c>
      <c r="CD222" s="283"/>
      <c r="CE222" s="282" t="str">
        <f t="shared" si="374"/>
        <v xml:space="preserve"> </v>
      </c>
      <c r="CF222" s="282" t="str">
        <f t="shared" si="375"/>
        <v xml:space="preserve"> </v>
      </c>
      <c r="CG222" s="278" t="str">
        <f t="shared" si="422"/>
        <v xml:space="preserve"> </v>
      </c>
      <c r="CH222" s="278" t="str">
        <f t="shared" si="423"/>
        <v xml:space="preserve"> </v>
      </c>
      <c r="CI222" s="278" t="str">
        <f t="shared" si="376"/>
        <v xml:space="preserve"> </v>
      </c>
      <c r="CJ222" s="278" t="str">
        <f t="shared" si="377"/>
        <v xml:space="preserve"> </v>
      </c>
      <c r="CK222" s="278"/>
      <c r="CL222" s="278" t="str">
        <f t="shared" si="378"/>
        <v xml:space="preserve"> </v>
      </c>
      <c r="CM222" s="278" t="str">
        <f t="shared" si="379"/>
        <v xml:space="preserve"> </v>
      </c>
      <c r="CN222" s="278" t="str">
        <f t="shared" si="424"/>
        <v xml:space="preserve"> </v>
      </c>
      <c r="CO222" s="278" t="str">
        <f t="shared" si="380"/>
        <v xml:space="preserve"> </v>
      </c>
      <c r="CP222" s="278" t="str">
        <f t="shared" si="425"/>
        <v xml:space="preserve"> </v>
      </c>
      <c r="CQ222" s="278" t="str">
        <f t="shared" si="381"/>
        <v xml:space="preserve"> </v>
      </c>
      <c r="CR222" s="278" t="str">
        <f t="shared" si="426"/>
        <v xml:space="preserve"> </v>
      </c>
      <c r="CS222" s="278" t="str">
        <f t="shared" si="382"/>
        <v xml:space="preserve"> </v>
      </c>
      <c r="CT222" s="278"/>
      <c r="CU222" s="278" t="str">
        <f t="shared" si="427"/>
        <v xml:space="preserve"> </v>
      </c>
      <c r="CV222" s="278" t="str">
        <f t="shared" si="383"/>
        <v xml:space="preserve"> </v>
      </c>
      <c r="CW222" s="278" t="str">
        <f t="shared" si="384"/>
        <v xml:space="preserve"> </v>
      </c>
      <c r="CX222" s="278"/>
      <c r="CY222" s="278" t="str">
        <f t="shared" si="385"/>
        <v xml:space="preserve"> </v>
      </c>
      <c r="CZ222" s="278" t="str">
        <f t="shared" si="428"/>
        <v xml:space="preserve"> </v>
      </c>
      <c r="DA222" s="278" t="str">
        <f t="shared" si="386"/>
        <v xml:space="preserve"> </v>
      </c>
      <c r="DB222" s="278"/>
      <c r="DC222" s="278" t="str">
        <f t="shared" si="387"/>
        <v xml:space="preserve"> </v>
      </c>
      <c r="DD222" s="278" t="str">
        <f t="shared" si="429"/>
        <v xml:space="preserve"> </v>
      </c>
      <c r="DE222" s="278" t="str">
        <f t="shared" si="430"/>
        <v xml:space="preserve"> </v>
      </c>
      <c r="DF222" s="278" t="str">
        <f t="shared" si="388"/>
        <v xml:space="preserve"> </v>
      </c>
      <c r="DG222" s="283" t="str">
        <f t="shared" si="395"/>
        <v xml:space="preserve"> </v>
      </c>
      <c r="DH222" s="283"/>
      <c r="DI222" s="277" t="str">
        <f t="shared" si="389"/>
        <v xml:space="preserve"> </v>
      </c>
      <c r="DJ222" s="277" t="str">
        <f t="shared" si="390"/>
        <v xml:space="preserve"> </v>
      </c>
      <c r="DK222" s="277" t="str">
        <f t="shared" si="391"/>
        <v xml:space="preserve"> </v>
      </c>
      <c r="DL222" s="278" t="str">
        <f t="shared" si="392"/>
        <v xml:space="preserve"> </v>
      </c>
    </row>
    <row r="223" spans="21:116" x14ac:dyDescent="0.25">
      <c r="U223" s="276" t="str">
        <f t="shared" si="396"/>
        <v xml:space="preserve"> </v>
      </c>
      <c r="V223" s="277" t="str">
        <f>IF(SUM(I223:T223)&lt;90," ",I223/stab.data!$U$7)</f>
        <v xml:space="preserve"> </v>
      </c>
      <c r="W223" s="277" t="str">
        <f>IF(SUM(I223:T223)&lt;90," ",J223/stab.data!$U$8)</f>
        <v xml:space="preserve"> </v>
      </c>
      <c r="X223" s="277" t="str">
        <f>IF(SUM(I223:T223)&lt;90," ",K223*2/stab.data!$U$9)</f>
        <v xml:space="preserve"> </v>
      </c>
      <c r="Y223" s="277" t="str">
        <f>IF(SUM(I223:T223)&lt;90," ",L223*2/stab.data!$U$10)</f>
        <v xml:space="preserve"> </v>
      </c>
      <c r="Z223" s="277" t="str">
        <f>IF(SUM(I223:T223)&lt;90," ",M223/stab.data!$U$11)</f>
        <v xml:space="preserve"> </v>
      </c>
      <c r="AA223" s="277" t="str">
        <f>IF(SUM(I223:T223)&lt;90," ",N223/stab.data!$U$12)</f>
        <v xml:space="preserve"> </v>
      </c>
      <c r="AB223" s="277" t="str">
        <f>IF(SUM(I223:T223)&lt;90," ",O223/stab.data!$U$13)</f>
        <v xml:space="preserve"> </v>
      </c>
      <c r="AC223" s="277" t="str">
        <f>IF(SUM(I223:T223)&lt;90," ",P223/stab.data!$U$14)</f>
        <v xml:space="preserve"> </v>
      </c>
      <c r="AD223" s="277" t="str">
        <f>IF(SUM(I223:T223)&lt;90," ",Q223*2/stab.data!$U$15)</f>
        <v xml:space="preserve"> </v>
      </c>
      <c r="AE223" s="277" t="str">
        <f>IF(SUM(I223:T223)&lt;90," ",R223*2/stab.data!$U$16)</f>
        <v xml:space="preserve"> </v>
      </c>
      <c r="AF223" s="277" t="str">
        <f>IF(SUM(I223:T223)&lt;90," ",S223/stab.data!$U$17)</f>
        <v xml:space="preserve"> </v>
      </c>
      <c r="AG223" s="277" t="str">
        <f>IF(SUM(I223:T223)&lt;90," ",T223/stab.data!$U$18)</f>
        <v xml:space="preserve"> </v>
      </c>
      <c r="AH223" s="277" t="str">
        <f t="shared" si="397"/>
        <v xml:space="preserve"> </v>
      </c>
      <c r="AI223" s="277" t="str">
        <f t="shared" si="398"/>
        <v xml:space="preserve"> </v>
      </c>
      <c r="AJ223" s="278" t="str">
        <f t="shared" si="399"/>
        <v xml:space="preserve"> </v>
      </c>
      <c r="AK223" s="278" t="str">
        <f t="shared" si="400"/>
        <v xml:space="preserve"> </v>
      </c>
      <c r="AL223" s="278" t="str">
        <f t="shared" si="401"/>
        <v xml:space="preserve"> </v>
      </c>
      <c r="AM223" s="278" t="str">
        <f t="shared" si="402"/>
        <v xml:space="preserve"> </v>
      </c>
      <c r="AN223" s="278" t="str">
        <f t="shared" si="403"/>
        <v xml:space="preserve"> </v>
      </c>
      <c r="AO223" s="278" t="str">
        <f t="shared" si="404"/>
        <v xml:space="preserve"> </v>
      </c>
      <c r="AP223" s="278" t="str">
        <f t="shared" si="405"/>
        <v xml:space="preserve"> </v>
      </c>
      <c r="AQ223" s="278" t="str">
        <f t="shared" si="406"/>
        <v xml:space="preserve"> </v>
      </c>
      <c r="AR223" s="278" t="str">
        <f t="shared" si="407"/>
        <v xml:space="preserve"> </v>
      </c>
      <c r="AS223" s="278" t="str">
        <f t="shared" si="408"/>
        <v xml:space="preserve"> </v>
      </c>
      <c r="AT223" s="278" t="str">
        <f t="shared" si="409"/>
        <v xml:space="preserve"> </v>
      </c>
      <c r="AU223" s="278" t="str">
        <f t="shared" si="410"/>
        <v xml:space="preserve"> </v>
      </c>
      <c r="AV223" s="277" t="str">
        <f t="shared" si="411"/>
        <v xml:space="preserve"> </v>
      </c>
      <c r="AW223" s="277" t="str">
        <f t="shared" si="412"/>
        <v xml:space="preserve"> </v>
      </c>
      <c r="AX223" s="277" t="str">
        <f>IF(SUM(I223:T223)&lt;90," ",CO223*AH223*stab.data!$U$20/13/2)</f>
        <v xml:space="preserve"> </v>
      </c>
      <c r="AY223" s="277" t="str">
        <f>IF(SUM(I223:T223)&lt;90," ",CQ223*AH223*stab.data!$U$11/13)</f>
        <v xml:space="preserve"> </v>
      </c>
      <c r="AZ223" s="277" t="str">
        <f t="shared" si="413"/>
        <v xml:space="preserve"> </v>
      </c>
      <c r="BA223" s="279" t="str">
        <f t="shared" si="414"/>
        <v xml:space="preserve"> </v>
      </c>
      <c r="BB223" s="280" t="str">
        <f>IF(SUM(I223:T223)&lt;90," ",EXP('eq. coef.'!$C$104+'eq. coef.'!$C$105*'Amp-TB2 calc'!AJ223+'eq. coef.'!$C$106*'Amp-TB2 calc'!AK223+'eq. coef.'!$C$107*'Amp-TB2 calc'!AL223+'eq. coef.'!$C$108*'Amp-TB2 calc'!AN223+'eq. coef.'!$C$109*'Amp-TB2 calc'!AP223+'eq. coef.'!$C$110*'Amp-TB2 calc'!AQ223+'eq. coef.'!$C$111*'Amp-TB2 calc'!AR223+'eq. coef.'!$C$112*'Amp-TB2 calc'!AS223))</f>
        <v xml:space="preserve"> </v>
      </c>
      <c r="BC223" s="281" t="str">
        <f>IF(SUM(I223:T223)&lt;90," ",EXP('eq. coef.'!$C$176+'eq. coef.'!$C$177*'Amp-TB2 calc'!AJ223+'eq. coef.'!$C$178*'Amp-TB2 calc'!AK223+'eq. coef.'!$C$179*'Amp-TB2 calc'!AL223+'eq. coef.'!$C$180*'Amp-TB2 calc'!AN223+'eq. coef.'!$C$181*'Amp-TB2 calc'!AP223+'eq. coef.'!$C$182*'Amp-TB2 calc'!AQ223+'eq. coef.'!$C$183*'Amp-TB2 calc'!AR223+'eq. coef.'!$C$184*'Amp-TB2 calc'!AS223))</f>
        <v xml:space="preserve"> </v>
      </c>
      <c r="BD223" s="281" t="str">
        <f>IF(SUM(I223:T223)&lt;90," ",('eq. coef.'!$C$234+'eq. coef.'!$C$235*'Amp-TB2 calc'!AJ223+'eq. coef.'!$C$236*'Amp-TB2 calc'!AK223+'eq. coef.'!$C$237*'Amp-TB2 calc'!AL223+'eq. coef.'!$C$238*'Amp-TB2 calc'!AN223+'eq. coef.'!$C$239*'Amp-TB2 calc'!AP223+'eq. coef.'!$C$240*'Amp-TB2 calc'!AQ223+'eq. coef.'!$C$241*'Amp-TB2 calc'!AR223+'eq. coef.'!$C$242*'Amp-TB2 calc'!AS223))</f>
        <v xml:space="preserve"> </v>
      </c>
      <c r="BE223" s="281" t="str">
        <f>IF(SUM(I223:T223)&lt;90," ",('eq. coef.'!$C$270+'eq. coef.'!$C$271*'Amp-TB2 calc'!AJ223+'eq. coef.'!$C$272*'Amp-TB2 calc'!AK223+'eq. coef.'!$C$273*'Amp-TB2 calc'!AL223+'eq. coef.'!$C$274*'Amp-TB2 calc'!AN223+'eq. coef.'!$C$275*'Amp-TB2 calc'!AP223+'eq. coef.'!$C$276*'Amp-TB2 calc'!AQ223+'eq. coef.'!$C$277*'Amp-TB2 calc'!AR223+'eq. coef.'!$C$278*'Amp-TB2 calc'!AS223))</f>
        <v xml:space="preserve"> </v>
      </c>
      <c r="BF223" s="281" t="str">
        <f>IF(SUM(I223:T223)&lt;90," ",EXP('eq. coef.'!$C$328+'eq. coef.'!$C$329*'Amp-TB2 calc'!AJ223+'eq. coef.'!$C$330*'Amp-TB2 calc'!AK223+'eq. coef.'!$C$331*'Amp-TB2 calc'!AL223+'eq. coef.'!$C$332*'Amp-TB2 calc'!AN223+'eq. coef.'!$C$333*'Amp-TB2 calc'!AP223+'eq. coef.'!$C$334*'Amp-TB2 calc'!AQ223+'eq. coef.'!$C$335*'Amp-TB2 calc'!AR223+'eq. coef.'!$C$336*'Amp-TB2 calc'!AS223))</f>
        <v xml:space="preserve"> </v>
      </c>
      <c r="BG223" s="282" t="str">
        <f t="shared" si="366"/>
        <v xml:space="preserve"> </v>
      </c>
      <c r="BH223" s="385" t="str">
        <f t="shared" si="393"/>
        <v xml:space="preserve"> </v>
      </c>
      <c r="BI223" s="385" t="str">
        <f t="shared" si="394"/>
        <v xml:space="preserve"> </v>
      </c>
      <c r="BJ223" s="281" t="str">
        <f t="shared" si="367"/>
        <v xml:space="preserve"> </v>
      </c>
      <c r="BK223" s="283" t="str">
        <f t="shared" si="415"/>
        <v xml:space="preserve"> </v>
      </c>
      <c r="BL223" s="281" t="str">
        <f t="shared" si="416"/>
        <v xml:space="preserve"> </v>
      </c>
      <c r="BM223" s="284" t="str">
        <f t="shared" si="368"/>
        <v xml:space="preserve"> </v>
      </c>
      <c r="BN223" s="285" t="str">
        <f>IF(SUM(I223:T223)&lt;90," ",'eq. coef.'!$C$360+'eq. coef.'!$C$361*'Amp-TB2 calc'!AJ223+'eq. coef.'!$C$362*'Amp-TB2 calc'!AK223+'eq. coef.'!$C$363*'Amp-TB2 calc'!AL223+'eq. coef.'!$C$364*'Amp-TB2 calc'!AN223+'eq. coef.'!$C$365*'Amp-TB2 calc'!AP223+'eq. coef.'!$C$366*'Amp-TB2 calc'!AQ223+'eq. coef.'!$C$367*'Amp-TB2 calc'!AR223+'eq. coef.'!$C$368*'Amp-TB2 calc'!AS223+'eq. coef.'!$C$369*LN(BQ223))</f>
        <v xml:space="preserve"> </v>
      </c>
      <c r="BO223" s="286" t="str">
        <f t="shared" si="417"/>
        <v xml:space="preserve"> </v>
      </c>
      <c r="BP223" s="333" t="str">
        <f t="shared" si="369"/>
        <v xml:space="preserve"> </v>
      </c>
      <c r="BQ223" s="287" t="str">
        <f t="shared" si="418"/>
        <v xml:space="preserve"> </v>
      </c>
      <c r="BR223" s="281" t="str">
        <f t="shared" si="370"/>
        <v xml:space="preserve"> </v>
      </c>
      <c r="BS223" s="283"/>
      <c r="BT223" s="283">
        <f t="shared" si="419"/>
        <v>0</v>
      </c>
      <c r="BU223" s="283">
        <f t="shared" si="420"/>
        <v>0</v>
      </c>
      <c r="BV223" s="281" t="str">
        <f t="shared" si="371"/>
        <v xml:space="preserve"> </v>
      </c>
      <c r="BW223" s="288"/>
      <c r="BX223" s="289" t="str">
        <f>IF(SUM(I223:T223)&lt;90," ",'eq. coef.'!$B$1128*'Amp-TB2 calc'!CH223+'eq. coef.'!$B$1129*'Amp-TB2 calc'!CL223+'eq. coef.'!$B$1130*'Amp-TB2 calc'!CM223+'eq. coef.'!$B$1131*'Amp-TB2 calc'!CO223+'eq. coef.'!$B$1132*'Amp-TB2 calc'!CP223+'eq. coef.'!$B$1133*'Amp-TB2 calc'!CQ223+'eq. coef.'!$B$1134*'Amp-TB2 calc'!CR223+'eq. coef.'!$B$1135*'Amp-TB2 calc'!CU223+'eq. coef.'!$B$1135*'Amp-TB2 calc'!CY223+'eq. coef.'!$B$1137*'Amp-TB2 calc'!CZ223)</f>
        <v xml:space="preserve"> </v>
      </c>
      <c r="BY223" s="290" t="str">
        <f t="shared" si="421"/>
        <v xml:space="preserve"> </v>
      </c>
      <c r="BZ223" s="291"/>
      <c r="CA223" s="290" t="str">
        <f t="shared" si="372"/>
        <v xml:space="preserve"> </v>
      </c>
      <c r="CB223" s="289" t="str">
        <f>IF(SUM(I223:T223)&lt;90," ",EXP('eq. coef.'!$C$396+'eq. coef.'!$C$397*'Amp-TB2 calc'!AJ223+'eq. coef.'!$C$398*'Amp-TB2 calc'!AK223+'eq. coef.'!$C$399*'Amp-TB2 calc'!AL223+'eq. coef.'!$C$400*'Amp-TB2 calc'!AN223+'eq. coef.'!$C$401*'Amp-TB2 calc'!AP223+'eq. coef.'!$C$402*'Amp-TB2 calc'!AQ223+'eq. coef.'!$C$403*'Amp-TB2 calc'!AR223+'eq. coef.'!$C$404*'Amp-TB2 calc'!AS223+'eq. coef.'!$C$405*LN('Amp-TB2 calc'!BQ223)))</f>
        <v xml:space="preserve"> </v>
      </c>
      <c r="CC223" s="283" t="str">
        <f t="shared" si="373"/>
        <v xml:space="preserve"> </v>
      </c>
      <c r="CD223" s="283"/>
      <c r="CE223" s="282" t="str">
        <f t="shared" si="374"/>
        <v xml:space="preserve"> </v>
      </c>
      <c r="CF223" s="282" t="str">
        <f t="shared" si="375"/>
        <v xml:space="preserve"> </v>
      </c>
      <c r="CG223" s="278" t="str">
        <f t="shared" si="422"/>
        <v xml:space="preserve"> </v>
      </c>
      <c r="CH223" s="278" t="str">
        <f t="shared" si="423"/>
        <v xml:space="preserve"> </v>
      </c>
      <c r="CI223" s="278" t="str">
        <f t="shared" si="376"/>
        <v xml:space="preserve"> </v>
      </c>
      <c r="CJ223" s="278" t="str">
        <f t="shared" si="377"/>
        <v xml:space="preserve"> </v>
      </c>
      <c r="CK223" s="278"/>
      <c r="CL223" s="278" t="str">
        <f t="shared" si="378"/>
        <v xml:space="preserve"> </v>
      </c>
      <c r="CM223" s="278" t="str">
        <f t="shared" si="379"/>
        <v xml:space="preserve"> </v>
      </c>
      <c r="CN223" s="278" t="str">
        <f t="shared" si="424"/>
        <v xml:space="preserve"> </v>
      </c>
      <c r="CO223" s="278" t="str">
        <f t="shared" si="380"/>
        <v xml:space="preserve"> </v>
      </c>
      <c r="CP223" s="278" t="str">
        <f t="shared" si="425"/>
        <v xml:space="preserve"> </v>
      </c>
      <c r="CQ223" s="278" t="str">
        <f t="shared" si="381"/>
        <v xml:space="preserve"> </v>
      </c>
      <c r="CR223" s="278" t="str">
        <f t="shared" si="426"/>
        <v xml:space="preserve"> </v>
      </c>
      <c r="CS223" s="278" t="str">
        <f t="shared" si="382"/>
        <v xml:space="preserve"> </v>
      </c>
      <c r="CT223" s="278"/>
      <c r="CU223" s="278" t="str">
        <f t="shared" si="427"/>
        <v xml:space="preserve"> </v>
      </c>
      <c r="CV223" s="278" t="str">
        <f t="shared" si="383"/>
        <v xml:space="preserve"> </v>
      </c>
      <c r="CW223" s="278" t="str">
        <f t="shared" si="384"/>
        <v xml:space="preserve"> </v>
      </c>
      <c r="CX223" s="278"/>
      <c r="CY223" s="278" t="str">
        <f t="shared" si="385"/>
        <v xml:space="preserve"> </v>
      </c>
      <c r="CZ223" s="278" t="str">
        <f t="shared" si="428"/>
        <v xml:space="preserve"> </v>
      </c>
      <c r="DA223" s="278" t="str">
        <f t="shared" si="386"/>
        <v xml:space="preserve"> </v>
      </c>
      <c r="DB223" s="278"/>
      <c r="DC223" s="278" t="str">
        <f t="shared" si="387"/>
        <v xml:space="preserve"> </v>
      </c>
      <c r="DD223" s="278" t="str">
        <f t="shared" si="429"/>
        <v xml:space="preserve"> </v>
      </c>
      <c r="DE223" s="278" t="str">
        <f t="shared" si="430"/>
        <v xml:space="preserve"> </v>
      </c>
      <c r="DF223" s="278" t="str">
        <f t="shared" si="388"/>
        <v xml:space="preserve"> </v>
      </c>
      <c r="DG223" s="283" t="str">
        <f t="shared" si="395"/>
        <v xml:space="preserve"> </v>
      </c>
      <c r="DH223" s="283"/>
      <c r="DI223" s="277" t="str">
        <f t="shared" si="389"/>
        <v xml:space="preserve"> </v>
      </c>
      <c r="DJ223" s="277" t="str">
        <f t="shared" si="390"/>
        <v xml:space="preserve"> </v>
      </c>
      <c r="DK223" s="277" t="str">
        <f t="shared" si="391"/>
        <v xml:space="preserve"> </v>
      </c>
      <c r="DL223" s="278" t="str">
        <f t="shared" si="392"/>
        <v xml:space="preserve"> </v>
      </c>
    </row>
    <row r="224" spans="21:116" x14ac:dyDescent="0.25">
      <c r="U224" s="276" t="str">
        <f t="shared" si="396"/>
        <v xml:space="preserve"> </v>
      </c>
      <c r="V224" s="277" t="str">
        <f>IF(SUM(I224:T224)&lt;90," ",I224/stab.data!$U$7)</f>
        <v xml:space="preserve"> </v>
      </c>
      <c r="W224" s="277" t="str">
        <f>IF(SUM(I224:T224)&lt;90," ",J224/stab.data!$U$8)</f>
        <v xml:space="preserve"> </v>
      </c>
      <c r="X224" s="277" t="str">
        <f>IF(SUM(I224:T224)&lt;90," ",K224*2/stab.data!$U$9)</f>
        <v xml:space="preserve"> </v>
      </c>
      <c r="Y224" s="277" t="str">
        <f>IF(SUM(I224:T224)&lt;90," ",L224*2/stab.data!$U$10)</f>
        <v xml:space="preserve"> </v>
      </c>
      <c r="Z224" s="277" t="str">
        <f>IF(SUM(I224:T224)&lt;90," ",M224/stab.data!$U$11)</f>
        <v xml:space="preserve"> </v>
      </c>
      <c r="AA224" s="277" t="str">
        <f>IF(SUM(I224:T224)&lt;90," ",N224/stab.data!$U$12)</f>
        <v xml:space="preserve"> </v>
      </c>
      <c r="AB224" s="277" t="str">
        <f>IF(SUM(I224:T224)&lt;90," ",O224/stab.data!$U$13)</f>
        <v xml:space="preserve"> </v>
      </c>
      <c r="AC224" s="277" t="str">
        <f>IF(SUM(I224:T224)&lt;90," ",P224/stab.data!$U$14)</f>
        <v xml:space="preserve"> </v>
      </c>
      <c r="AD224" s="277" t="str">
        <f>IF(SUM(I224:T224)&lt;90," ",Q224*2/stab.data!$U$15)</f>
        <v xml:space="preserve"> </v>
      </c>
      <c r="AE224" s="277" t="str">
        <f>IF(SUM(I224:T224)&lt;90," ",R224*2/stab.data!$U$16)</f>
        <v xml:space="preserve"> </v>
      </c>
      <c r="AF224" s="277" t="str">
        <f>IF(SUM(I224:T224)&lt;90," ",S224/stab.data!$U$17)</f>
        <v xml:space="preserve"> </v>
      </c>
      <c r="AG224" s="277" t="str">
        <f>IF(SUM(I224:T224)&lt;90," ",T224/stab.data!$U$18)</f>
        <v xml:space="preserve"> </v>
      </c>
      <c r="AH224" s="277" t="str">
        <f t="shared" si="397"/>
        <v xml:space="preserve"> </v>
      </c>
      <c r="AI224" s="277" t="str">
        <f t="shared" si="398"/>
        <v xml:space="preserve"> </v>
      </c>
      <c r="AJ224" s="278" t="str">
        <f t="shared" si="399"/>
        <v xml:space="preserve"> </v>
      </c>
      <c r="AK224" s="278" t="str">
        <f t="shared" si="400"/>
        <v xml:space="preserve"> </v>
      </c>
      <c r="AL224" s="278" t="str">
        <f t="shared" si="401"/>
        <v xml:space="preserve"> </v>
      </c>
      <c r="AM224" s="278" t="str">
        <f t="shared" si="402"/>
        <v xml:space="preserve"> </v>
      </c>
      <c r="AN224" s="278" t="str">
        <f t="shared" si="403"/>
        <v xml:space="preserve"> </v>
      </c>
      <c r="AO224" s="278" t="str">
        <f t="shared" si="404"/>
        <v xml:space="preserve"> </v>
      </c>
      <c r="AP224" s="278" t="str">
        <f t="shared" si="405"/>
        <v xml:space="preserve"> </v>
      </c>
      <c r="AQ224" s="278" t="str">
        <f t="shared" si="406"/>
        <v xml:space="preserve"> </v>
      </c>
      <c r="AR224" s="278" t="str">
        <f t="shared" si="407"/>
        <v xml:space="preserve"> </v>
      </c>
      <c r="AS224" s="278" t="str">
        <f t="shared" si="408"/>
        <v xml:space="preserve"> </v>
      </c>
      <c r="AT224" s="278" t="str">
        <f t="shared" si="409"/>
        <v xml:space="preserve"> </v>
      </c>
      <c r="AU224" s="278" t="str">
        <f t="shared" si="410"/>
        <v xml:space="preserve"> </v>
      </c>
      <c r="AV224" s="277" t="str">
        <f t="shared" si="411"/>
        <v xml:space="preserve"> </v>
      </c>
      <c r="AW224" s="277" t="str">
        <f t="shared" si="412"/>
        <v xml:space="preserve"> </v>
      </c>
      <c r="AX224" s="277" t="str">
        <f>IF(SUM(I224:T224)&lt;90," ",CO224*AH224*stab.data!$U$20/13/2)</f>
        <v xml:space="preserve"> </v>
      </c>
      <c r="AY224" s="277" t="str">
        <f>IF(SUM(I224:T224)&lt;90," ",CQ224*AH224*stab.data!$U$11/13)</f>
        <v xml:space="preserve"> </v>
      </c>
      <c r="AZ224" s="277" t="str">
        <f t="shared" si="413"/>
        <v xml:space="preserve"> </v>
      </c>
      <c r="BA224" s="279" t="str">
        <f t="shared" si="414"/>
        <v xml:space="preserve"> </v>
      </c>
      <c r="BB224" s="280" t="str">
        <f>IF(SUM(I224:T224)&lt;90," ",EXP('eq. coef.'!$C$104+'eq. coef.'!$C$105*'Amp-TB2 calc'!AJ224+'eq. coef.'!$C$106*'Amp-TB2 calc'!AK224+'eq. coef.'!$C$107*'Amp-TB2 calc'!AL224+'eq. coef.'!$C$108*'Amp-TB2 calc'!AN224+'eq. coef.'!$C$109*'Amp-TB2 calc'!AP224+'eq. coef.'!$C$110*'Amp-TB2 calc'!AQ224+'eq. coef.'!$C$111*'Amp-TB2 calc'!AR224+'eq. coef.'!$C$112*'Amp-TB2 calc'!AS224))</f>
        <v xml:space="preserve"> </v>
      </c>
      <c r="BC224" s="281" t="str">
        <f>IF(SUM(I224:T224)&lt;90," ",EXP('eq. coef.'!$C$176+'eq. coef.'!$C$177*'Amp-TB2 calc'!AJ224+'eq. coef.'!$C$178*'Amp-TB2 calc'!AK224+'eq. coef.'!$C$179*'Amp-TB2 calc'!AL224+'eq. coef.'!$C$180*'Amp-TB2 calc'!AN224+'eq. coef.'!$C$181*'Amp-TB2 calc'!AP224+'eq. coef.'!$C$182*'Amp-TB2 calc'!AQ224+'eq. coef.'!$C$183*'Amp-TB2 calc'!AR224+'eq. coef.'!$C$184*'Amp-TB2 calc'!AS224))</f>
        <v xml:space="preserve"> </v>
      </c>
      <c r="BD224" s="281" t="str">
        <f>IF(SUM(I224:T224)&lt;90," ",('eq. coef.'!$C$234+'eq. coef.'!$C$235*'Amp-TB2 calc'!AJ224+'eq. coef.'!$C$236*'Amp-TB2 calc'!AK224+'eq. coef.'!$C$237*'Amp-TB2 calc'!AL224+'eq. coef.'!$C$238*'Amp-TB2 calc'!AN224+'eq. coef.'!$C$239*'Amp-TB2 calc'!AP224+'eq. coef.'!$C$240*'Amp-TB2 calc'!AQ224+'eq. coef.'!$C$241*'Amp-TB2 calc'!AR224+'eq. coef.'!$C$242*'Amp-TB2 calc'!AS224))</f>
        <v xml:space="preserve"> </v>
      </c>
      <c r="BE224" s="281" t="str">
        <f>IF(SUM(I224:T224)&lt;90," ",('eq. coef.'!$C$270+'eq. coef.'!$C$271*'Amp-TB2 calc'!AJ224+'eq. coef.'!$C$272*'Amp-TB2 calc'!AK224+'eq. coef.'!$C$273*'Amp-TB2 calc'!AL224+'eq. coef.'!$C$274*'Amp-TB2 calc'!AN224+'eq. coef.'!$C$275*'Amp-TB2 calc'!AP224+'eq. coef.'!$C$276*'Amp-TB2 calc'!AQ224+'eq. coef.'!$C$277*'Amp-TB2 calc'!AR224+'eq. coef.'!$C$278*'Amp-TB2 calc'!AS224))</f>
        <v xml:space="preserve"> </v>
      </c>
      <c r="BF224" s="281" t="str">
        <f>IF(SUM(I224:T224)&lt;90," ",EXP('eq. coef.'!$C$328+'eq. coef.'!$C$329*'Amp-TB2 calc'!AJ224+'eq. coef.'!$C$330*'Amp-TB2 calc'!AK224+'eq. coef.'!$C$331*'Amp-TB2 calc'!AL224+'eq. coef.'!$C$332*'Amp-TB2 calc'!AN224+'eq. coef.'!$C$333*'Amp-TB2 calc'!AP224+'eq. coef.'!$C$334*'Amp-TB2 calc'!AQ224+'eq. coef.'!$C$335*'Amp-TB2 calc'!AR224+'eq. coef.'!$C$336*'Amp-TB2 calc'!AS224))</f>
        <v xml:space="preserve"> </v>
      </c>
      <c r="BG224" s="282" t="str">
        <f t="shared" si="366"/>
        <v xml:space="preserve"> </v>
      </c>
      <c r="BH224" s="385" t="str">
        <f t="shared" si="393"/>
        <v xml:space="preserve"> </v>
      </c>
      <c r="BI224" s="385" t="str">
        <f t="shared" si="394"/>
        <v xml:space="preserve"> </v>
      </c>
      <c r="BJ224" s="281" t="str">
        <f t="shared" si="367"/>
        <v xml:space="preserve"> </v>
      </c>
      <c r="BK224" s="283" t="str">
        <f t="shared" si="415"/>
        <v xml:space="preserve"> </v>
      </c>
      <c r="BL224" s="281" t="str">
        <f t="shared" si="416"/>
        <v xml:space="preserve"> </v>
      </c>
      <c r="BM224" s="284" t="str">
        <f t="shared" si="368"/>
        <v xml:space="preserve"> </v>
      </c>
      <c r="BN224" s="285" t="str">
        <f>IF(SUM(I224:T224)&lt;90," ",'eq. coef.'!$C$360+'eq. coef.'!$C$361*'Amp-TB2 calc'!AJ224+'eq. coef.'!$C$362*'Amp-TB2 calc'!AK224+'eq. coef.'!$C$363*'Amp-TB2 calc'!AL224+'eq. coef.'!$C$364*'Amp-TB2 calc'!AN224+'eq. coef.'!$C$365*'Amp-TB2 calc'!AP224+'eq. coef.'!$C$366*'Amp-TB2 calc'!AQ224+'eq. coef.'!$C$367*'Amp-TB2 calc'!AR224+'eq. coef.'!$C$368*'Amp-TB2 calc'!AS224+'eq. coef.'!$C$369*LN(BQ224))</f>
        <v xml:space="preserve"> </v>
      </c>
      <c r="BO224" s="286" t="str">
        <f t="shared" si="417"/>
        <v xml:space="preserve"> </v>
      </c>
      <c r="BP224" s="333" t="str">
        <f t="shared" si="369"/>
        <v xml:space="preserve"> </v>
      </c>
      <c r="BQ224" s="287" t="str">
        <f t="shared" si="418"/>
        <v xml:space="preserve"> </v>
      </c>
      <c r="BR224" s="281" t="str">
        <f t="shared" si="370"/>
        <v xml:space="preserve"> </v>
      </c>
      <c r="BS224" s="283"/>
      <c r="BT224" s="283">
        <f t="shared" si="419"/>
        <v>0</v>
      </c>
      <c r="BU224" s="283">
        <f t="shared" si="420"/>
        <v>0</v>
      </c>
      <c r="BV224" s="281" t="str">
        <f t="shared" si="371"/>
        <v xml:space="preserve"> </v>
      </c>
      <c r="BW224" s="288"/>
      <c r="BX224" s="289" t="str">
        <f>IF(SUM(I224:T224)&lt;90," ",'eq. coef.'!$B$1128*'Amp-TB2 calc'!CH224+'eq. coef.'!$B$1129*'Amp-TB2 calc'!CL224+'eq. coef.'!$B$1130*'Amp-TB2 calc'!CM224+'eq. coef.'!$B$1131*'Amp-TB2 calc'!CO224+'eq. coef.'!$B$1132*'Amp-TB2 calc'!CP224+'eq. coef.'!$B$1133*'Amp-TB2 calc'!CQ224+'eq. coef.'!$B$1134*'Amp-TB2 calc'!CR224+'eq. coef.'!$B$1135*'Amp-TB2 calc'!CU224+'eq. coef.'!$B$1135*'Amp-TB2 calc'!CY224+'eq. coef.'!$B$1137*'Amp-TB2 calc'!CZ224)</f>
        <v xml:space="preserve"> </v>
      </c>
      <c r="BY224" s="290" t="str">
        <f t="shared" si="421"/>
        <v xml:space="preserve"> </v>
      </c>
      <c r="BZ224" s="291"/>
      <c r="CA224" s="290" t="str">
        <f t="shared" si="372"/>
        <v xml:space="preserve"> </v>
      </c>
      <c r="CB224" s="289" t="str">
        <f>IF(SUM(I224:T224)&lt;90," ",EXP('eq. coef.'!$C$396+'eq. coef.'!$C$397*'Amp-TB2 calc'!AJ224+'eq. coef.'!$C$398*'Amp-TB2 calc'!AK224+'eq. coef.'!$C$399*'Amp-TB2 calc'!AL224+'eq. coef.'!$C$400*'Amp-TB2 calc'!AN224+'eq. coef.'!$C$401*'Amp-TB2 calc'!AP224+'eq. coef.'!$C$402*'Amp-TB2 calc'!AQ224+'eq. coef.'!$C$403*'Amp-TB2 calc'!AR224+'eq. coef.'!$C$404*'Amp-TB2 calc'!AS224+'eq. coef.'!$C$405*LN('Amp-TB2 calc'!BQ224)))</f>
        <v xml:space="preserve"> </v>
      </c>
      <c r="CC224" s="283" t="str">
        <f t="shared" si="373"/>
        <v xml:space="preserve"> </v>
      </c>
      <c r="CD224" s="283"/>
      <c r="CE224" s="282" t="str">
        <f t="shared" si="374"/>
        <v xml:space="preserve"> </v>
      </c>
      <c r="CF224" s="282" t="str">
        <f t="shared" si="375"/>
        <v xml:space="preserve"> </v>
      </c>
      <c r="CG224" s="278" t="str">
        <f t="shared" si="422"/>
        <v xml:space="preserve"> </v>
      </c>
      <c r="CH224" s="278" t="str">
        <f t="shared" si="423"/>
        <v xml:space="preserve"> </v>
      </c>
      <c r="CI224" s="278" t="str">
        <f t="shared" si="376"/>
        <v xml:space="preserve"> </v>
      </c>
      <c r="CJ224" s="278" t="str">
        <f t="shared" si="377"/>
        <v xml:space="preserve"> </v>
      </c>
      <c r="CK224" s="278"/>
      <c r="CL224" s="278" t="str">
        <f t="shared" si="378"/>
        <v xml:space="preserve"> </v>
      </c>
      <c r="CM224" s="278" t="str">
        <f t="shared" si="379"/>
        <v xml:space="preserve"> </v>
      </c>
      <c r="CN224" s="278" t="str">
        <f t="shared" si="424"/>
        <v xml:space="preserve"> </v>
      </c>
      <c r="CO224" s="278" t="str">
        <f t="shared" si="380"/>
        <v xml:space="preserve"> </v>
      </c>
      <c r="CP224" s="278" t="str">
        <f t="shared" si="425"/>
        <v xml:space="preserve"> </v>
      </c>
      <c r="CQ224" s="278" t="str">
        <f t="shared" si="381"/>
        <v xml:space="preserve"> </v>
      </c>
      <c r="CR224" s="278" t="str">
        <f t="shared" si="426"/>
        <v xml:space="preserve"> </v>
      </c>
      <c r="CS224" s="278" t="str">
        <f t="shared" si="382"/>
        <v xml:space="preserve"> </v>
      </c>
      <c r="CT224" s="278"/>
      <c r="CU224" s="278" t="str">
        <f t="shared" si="427"/>
        <v xml:space="preserve"> </v>
      </c>
      <c r="CV224" s="278" t="str">
        <f t="shared" si="383"/>
        <v xml:space="preserve"> </v>
      </c>
      <c r="CW224" s="278" t="str">
        <f t="shared" si="384"/>
        <v xml:space="preserve"> </v>
      </c>
      <c r="CX224" s="278"/>
      <c r="CY224" s="278" t="str">
        <f t="shared" si="385"/>
        <v xml:space="preserve"> </v>
      </c>
      <c r="CZ224" s="278" t="str">
        <f t="shared" si="428"/>
        <v xml:space="preserve"> </v>
      </c>
      <c r="DA224" s="278" t="str">
        <f t="shared" si="386"/>
        <v xml:space="preserve"> </v>
      </c>
      <c r="DB224" s="278"/>
      <c r="DC224" s="278" t="str">
        <f t="shared" si="387"/>
        <v xml:space="preserve"> </v>
      </c>
      <c r="DD224" s="278" t="str">
        <f t="shared" si="429"/>
        <v xml:space="preserve"> </v>
      </c>
      <c r="DE224" s="278" t="str">
        <f t="shared" si="430"/>
        <v xml:space="preserve"> </v>
      </c>
      <c r="DF224" s="278" t="str">
        <f t="shared" si="388"/>
        <v xml:space="preserve"> </v>
      </c>
      <c r="DG224" s="283" t="str">
        <f t="shared" si="395"/>
        <v xml:space="preserve"> </v>
      </c>
      <c r="DH224" s="283"/>
      <c r="DI224" s="277" t="str">
        <f t="shared" si="389"/>
        <v xml:space="preserve"> </v>
      </c>
      <c r="DJ224" s="277" t="str">
        <f t="shared" si="390"/>
        <v xml:space="preserve"> </v>
      </c>
      <c r="DK224" s="277" t="str">
        <f t="shared" si="391"/>
        <v xml:space="preserve"> </v>
      </c>
      <c r="DL224" s="278" t="str">
        <f t="shared" si="392"/>
        <v xml:space="preserve"> </v>
      </c>
    </row>
    <row r="225" spans="21:116" x14ac:dyDescent="0.25">
      <c r="U225" s="276" t="str">
        <f t="shared" si="396"/>
        <v xml:space="preserve"> </v>
      </c>
      <c r="V225" s="277" t="str">
        <f>IF(SUM(I225:T225)&lt;90," ",I225/stab.data!$U$7)</f>
        <v xml:space="preserve"> </v>
      </c>
      <c r="W225" s="277" t="str">
        <f>IF(SUM(I225:T225)&lt;90," ",J225/stab.data!$U$8)</f>
        <v xml:space="preserve"> </v>
      </c>
      <c r="X225" s="277" t="str">
        <f>IF(SUM(I225:T225)&lt;90," ",K225*2/stab.data!$U$9)</f>
        <v xml:space="preserve"> </v>
      </c>
      <c r="Y225" s="277" t="str">
        <f>IF(SUM(I225:T225)&lt;90," ",L225*2/stab.data!$U$10)</f>
        <v xml:space="preserve"> </v>
      </c>
      <c r="Z225" s="277" t="str">
        <f>IF(SUM(I225:T225)&lt;90," ",M225/stab.data!$U$11)</f>
        <v xml:space="preserve"> </v>
      </c>
      <c r="AA225" s="277" t="str">
        <f>IF(SUM(I225:T225)&lt;90," ",N225/stab.data!$U$12)</f>
        <v xml:space="preserve"> </v>
      </c>
      <c r="AB225" s="277" t="str">
        <f>IF(SUM(I225:T225)&lt;90," ",O225/stab.data!$U$13)</f>
        <v xml:space="preserve"> </v>
      </c>
      <c r="AC225" s="277" t="str">
        <f>IF(SUM(I225:T225)&lt;90," ",P225/stab.data!$U$14)</f>
        <v xml:space="preserve"> </v>
      </c>
      <c r="AD225" s="277" t="str">
        <f>IF(SUM(I225:T225)&lt;90," ",Q225*2/stab.data!$U$15)</f>
        <v xml:space="preserve"> </v>
      </c>
      <c r="AE225" s="277" t="str">
        <f>IF(SUM(I225:T225)&lt;90," ",R225*2/stab.data!$U$16)</f>
        <v xml:space="preserve"> </v>
      </c>
      <c r="AF225" s="277" t="str">
        <f>IF(SUM(I225:T225)&lt;90," ",S225/stab.data!$U$17)</f>
        <v xml:space="preserve"> </v>
      </c>
      <c r="AG225" s="277" t="str">
        <f>IF(SUM(I225:T225)&lt;90," ",T225/stab.data!$U$18)</f>
        <v xml:space="preserve"> </v>
      </c>
      <c r="AH225" s="277" t="str">
        <f t="shared" si="397"/>
        <v xml:space="preserve"> </v>
      </c>
      <c r="AI225" s="277" t="str">
        <f t="shared" si="398"/>
        <v xml:space="preserve"> </v>
      </c>
      <c r="AJ225" s="278" t="str">
        <f t="shared" si="399"/>
        <v xml:space="preserve"> </v>
      </c>
      <c r="AK225" s="278" t="str">
        <f t="shared" si="400"/>
        <v xml:space="preserve"> </v>
      </c>
      <c r="AL225" s="278" t="str">
        <f t="shared" si="401"/>
        <v xml:space="preserve"> </v>
      </c>
      <c r="AM225" s="278" t="str">
        <f t="shared" si="402"/>
        <v xml:space="preserve"> </v>
      </c>
      <c r="AN225" s="278" t="str">
        <f t="shared" si="403"/>
        <v xml:space="preserve"> </v>
      </c>
      <c r="AO225" s="278" t="str">
        <f t="shared" si="404"/>
        <v xml:space="preserve"> </v>
      </c>
      <c r="AP225" s="278" t="str">
        <f t="shared" si="405"/>
        <v xml:space="preserve"> </v>
      </c>
      <c r="AQ225" s="278" t="str">
        <f t="shared" si="406"/>
        <v xml:space="preserve"> </v>
      </c>
      <c r="AR225" s="278" t="str">
        <f t="shared" si="407"/>
        <v xml:space="preserve"> </v>
      </c>
      <c r="AS225" s="278" t="str">
        <f t="shared" si="408"/>
        <v xml:space="preserve"> </v>
      </c>
      <c r="AT225" s="278" t="str">
        <f t="shared" si="409"/>
        <v xml:space="preserve"> </v>
      </c>
      <c r="AU225" s="278" t="str">
        <f t="shared" si="410"/>
        <v xml:space="preserve"> </v>
      </c>
      <c r="AV225" s="277" t="str">
        <f t="shared" si="411"/>
        <v xml:space="preserve"> </v>
      </c>
      <c r="AW225" s="277" t="str">
        <f t="shared" si="412"/>
        <v xml:space="preserve"> </v>
      </c>
      <c r="AX225" s="277" t="str">
        <f>IF(SUM(I225:T225)&lt;90," ",CO225*AH225*stab.data!$U$20/13/2)</f>
        <v xml:space="preserve"> </v>
      </c>
      <c r="AY225" s="277" t="str">
        <f>IF(SUM(I225:T225)&lt;90," ",CQ225*AH225*stab.data!$U$11/13)</f>
        <v xml:space="preserve"> </v>
      </c>
      <c r="AZ225" s="277" t="str">
        <f t="shared" si="413"/>
        <v xml:space="preserve"> </v>
      </c>
      <c r="BA225" s="279" t="str">
        <f t="shared" si="414"/>
        <v xml:space="preserve"> </v>
      </c>
      <c r="BB225" s="280" t="str">
        <f>IF(SUM(I225:T225)&lt;90," ",EXP('eq. coef.'!$C$104+'eq. coef.'!$C$105*'Amp-TB2 calc'!AJ225+'eq. coef.'!$C$106*'Amp-TB2 calc'!AK225+'eq. coef.'!$C$107*'Amp-TB2 calc'!AL225+'eq. coef.'!$C$108*'Amp-TB2 calc'!AN225+'eq. coef.'!$C$109*'Amp-TB2 calc'!AP225+'eq. coef.'!$C$110*'Amp-TB2 calc'!AQ225+'eq. coef.'!$C$111*'Amp-TB2 calc'!AR225+'eq. coef.'!$C$112*'Amp-TB2 calc'!AS225))</f>
        <v xml:space="preserve"> </v>
      </c>
      <c r="BC225" s="281" t="str">
        <f>IF(SUM(I225:T225)&lt;90," ",EXP('eq. coef.'!$C$176+'eq. coef.'!$C$177*'Amp-TB2 calc'!AJ225+'eq. coef.'!$C$178*'Amp-TB2 calc'!AK225+'eq. coef.'!$C$179*'Amp-TB2 calc'!AL225+'eq. coef.'!$C$180*'Amp-TB2 calc'!AN225+'eq. coef.'!$C$181*'Amp-TB2 calc'!AP225+'eq. coef.'!$C$182*'Amp-TB2 calc'!AQ225+'eq. coef.'!$C$183*'Amp-TB2 calc'!AR225+'eq. coef.'!$C$184*'Amp-TB2 calc'!AS225))</f>
        <v xml:space="preserve"> </v>
      </c>
      <c r="BD225" s="281" t="str">
        <f>IF(SUM(I225:T225)&lt;90," ",('eq. coef.'!$C$234+'eq. coef.'!$C$235*'Amp-TB2 calc'!AJ225+'eq. coef.'!$C$236*'Amp-TB2 calc'!AK225+'eq. coef.'!$C$237*'Amp-TB2 calc'!AL225+'eq. coef.'!$C$238*'Amp-TB2 calc'!AN225+'eq. coef.'!$C$239*'Amp-TB2 calc'!AP225+'eq. coef.'!$C$240*'Amp-TB2 calc'!AQ225+'eq. coef.'!$C$241*'Amp-TB2 calc'!AR225+'eq. coef.'!$C$242*'Amp-TB2 calc'!AS225))</f>
        <v xml:space="preserve"> </v>
      </c>
      <c r="BE225" s="281" t="str">
        <f>IF(SUM(I225:T225)&lt;90," ",('eq. coef.'!$C$270+'eq. coef.'!$C$271*'Amp-TB2 calc'!AJ225+'eq. coef.'!$C$272*'Amp-TB2 calc'!AK225+'eq. coef.'!$C$273*'Amp-TB2 calc'!AL225+'eq. coef.'!$C$274*'Amp-TB2 calc'!AN225+'eq. coef.'!$C$275*'Amp-TB2 calc'!AP225+'eq. coef.'!$C$276*'Amp-TB2 calc'!AQ225+'eq. coef.'!$C$277*'Amp-TB2 calc'!AR225+'eq. coef.'!$C$278*'Amp-TB2 calc'!AS225))</f>
        <v xml:space="preserve"> </v>
      </c>
      <c r="BF225" s="281" t="str">
        <f>IF(SUM(I225:T225)&lt;90," ",EXP('eq. coef.'!$C$328+'eq. coef.'!$C$329*'Amp-TB2 calc'!AJ225+'eq. coef.'!$C$330*'Amp-TB2 calc'!AK225+'eq. coef.'!$C$331*'Amp-TB2 calc'!AL225+'eq. coef.'!$C$332*'Amp-TB2 calc'!AN225+'eq. coef.'!$C$333*'Amp-TB2 calc'!AP225+'eq. coef.'!$C$334*'Amp-TB2 calc'!AQ225+'eq. coef.'!$C$335*'Amp-TB2 calc'!AR225+'eq. coef.'!$C$336*'Amp-TB2 calc'!AS225))</f>
        <v xml:space="preserve"> </v>
      </c>
      <c r="BG225" s="282" t="str">
        <f t="shared" si="366"/>
        <v xml:space="preserve"> </v>
      </c>
      <c r="BH225" s="385" t="str">
        <f t="shared" si="393"/>
        <v xml:space="preserve"> </v>
      </c>
      <c r="BI225" s="385" t="str">
        <f t="shared" si="394"/>
        <v xml:space="preserve"> </v>
      </c>
      <c r="BJ225" s="281" t="str">
        <f t="shared" si="367"/>
        <v xml:space="preserve"> </v>
      </c>
      <c r="BK225" s="283" t="str">
        <f t="shared" si="415"/>
        <v xml:space="preserve"> </v>
      </c>
      <c r="BL225" s="281" t="str">
        <f t="shared" si="416"/>
        <v xml:space="preserve"> </v>
      </c>
      <c r="BM225" s="284" t="str">
        <f t="shared" si="368"/>
        <v xml:space="preserve"> </v>
      </c>
      <c r="BN225" s="285" t="str">
        <f>IF(SUM(I225:T225)&lt;90," ",'eq. coef.'!$C$360+'eq. coef.'!$C$361*'Amp-TB2 calc'!AJ225+'eq. coef.'!$C$362*'Amp-TB2 calc'!AK225+'eq. coef.'!$C$363*'Amp-TB2 calc'!AL225+'eq. coef.'!$C$364*'Amp-TB2 calc'!AN225+'eq. coef.'!$C$365*'Amp-TB2 calc'!AP225+'eq. coef.'!$C$366*'Amp-TB2 calc'!AQ225+'eq. coef.'!$C$367*'Amp-TB2 calc'!AR225+'eq. coef.'!$C$368*'Amp-TB2 calc'!AS225+'eq. coef.'!$C$369*LN(BQ225))</f>
        <v xml:space="preserve"> </v>
      </c>
      <c r="BO225" s="286" t="str">
        <f t="shared" si="417"/>
        <v xml:space="preserve"> </v>
      </c>
      <c r="BP225" s="333" t="str">
        <f t="shared" si="369"/>
        <v xml:space="preserve"> </v>
      </c>
      <c r="BQ225" s="287" t="str">
        <f t="shared" si="418"/>
        <v xml:space="preserve"> </v>
      </c>
      <c r="BR225" s="281" t="str">
        <f t="shared" si="370"/>
        <v xml:space="preserve"> </v>
      </c>
      <c r="BS225" s="283"/>
      <c r="BT225" s="283">
        <f t="shared" si="419"/>
        <v>0</v>
      </c>
      <c r="BU225" s="283">
        <f t="shared" si="420"/>
        <v>0</v>
      </c>
      <c r="BV225" s="281" t="str">
        <f t="shared" si="371"/>
        <v xml:space="preserve"> </v>
      </c>
      <c r="BW225" s="288"/>
      <c r="BX225" s="289" t="str">
        <f>IF(SUM(I225:T225)&lt;90," ",'eq. coef.'!$B$1128*'Amp-TB2 calc'!CH225+'eq. coef.'!$B$1129*'Amp-TB2 calc'!CL225+'eq. coef.'!$B$1130*'Amp-TB2 calc'!CM225+'eq. coef.'!$B$1131*'Amp-TB2 calc'!CO225+'eq. coef.'!$B$1132*'Amp-TB2 calc'!CP225+'eq. coef.'!$B$1133*'Amp-TB2 calc'!CQ225+'eq. coef.'!$B$1134*'Amp-TB2 calc'!CR225+'eq. coef.'!$B$1135*'Amp-TB2 calc'!CU225+'eq. coef.'!$B$1135*'Amp-TB2 calc'!CY225+'eq. coef.'!$B$1137*'Amp-TB2 calc'!CZ225)</f>
        <v xml:space="preserve"> </v>
      </c>
      <c r="BY225" s="290" t="str">
        <f t="shared" si="421"/>
        <v xml:space="preserve"> </v>
      </c>
      <c r="BZ225" s="291"/>
      <c r="CA225" s="290" t="str">
        <f t="shared" si="372"/>
        <v xml:space="preserve"> </v>
      </c>
      <c r="CB225" s="289" t="str">
        <f>IF(SUM(I225:T225)&lt;90," ",EXP('eq. coef.'!$C$396+'eq. coef.'!$C$397*'Amp-TB2 calc'!AJ225+'eq. coef.'!$C$398*'Amp-TB2 calc'!AK225+'eq. coef.'!$C$399*'Amp-TB2 calc'!AL225+'eq. coef.'!$C$400*'Amp-TB2 calc'!AN225+'eq. coef.'!$C$401*'Amp-TB2 calc'!AP225+'eq. coef.'!$C$402*'Amp-TB2 calc'!AQ225+'eq. coef.'!$C$403*'Amp-TB2 calc'!AR225+'eq. coef.'!$C$404*'Amp-TB2 calc'!AS225+'eq. coef.'!$C$405*LN('Amp-TB2 calc'!BQ225)))</f>
        <v xml:space="preserve"> </v>
      </c>
      <c r="CC225" s="283" t="str">
        <f t="shared" si="373"/>
        <v xml:space="preserve"> </v>
      </c>
      <c r="CD225" s="283"/>
      <c r="CE225" s="282" t="str">
        <f t="shared" si="374"/>
        <v xml:space="preserve"> </v>
      </c>
      <c r="CF225" s="282" t="str">
        <f t="shared" si="375"/>
        <v xml:space="preserve"> </v>
      </c>
      <c r="CG225" s="278" t="str">
        <f t="shared" si="422"/>
        <v xml:space="preserve"> </v>
      </c>
      <c r="CH225" s="278" t="str">
        <f t="shared" si="423"/>
        <v xml:space="preserve"> </v>
      </c>
      <c r="CI225" s="278" t="str">
        <f t="shared" si="376"/>
        <v xml:space="preserve"> </v>
      </c>
      <c r="CJ225" s="278" t="str">
        <f t="shared" si="377"/>
        <v xml:space="preserve"> </v>
      </c>
      <c r="CK225" s="278"/>
      <c r="CL225" s="278" t="str">
        <f t="shared" si="378"/>
        <v xml:space="preserve"> </v>
      </c>
      <c r="CM225" s="278" t="str">
        <f t="shared" si="379"/>
        <v xml:space="preserve"> </v>
      </c>
      <c r="CN225" s="278" t="str">
        <f t="shared" si="424"/>
        <v xml:space="preserve"> </v>
      </c>
      <c r="CO225" s="278" t="str">
        <f t="shared" si="380"/>
        <v xml:space="preserve"> </v>
      </c>
      <c r="CP225" s="278" t="str">
        <f t="shared" si="425"/>
        <v xml:space="preserve"> </v>
      </c>
      <c r="CQ225" s="278" t="str">
        <f t="shared" si="381"/>
        <v xml:space="preserve"> </v>
      </c>
      <c r="CR225" s="278" t="str">
        <f t="shared" si="426"/>
        <v xml:space="preserve"> </v>
      </c>
      <c r="CS225" s="278" t="str">
        <f t="shared" si="382"/>
        <v xml:space="preserve"> </v>
      </c>
      <c r="CT225" s="278"/>
      <c r="CU225" s="278" t="str">
        <f t="shared" si="427"/>
        <v xml:space="preserve"> </v>
      </c>
      <c r="CV225" s="278" t="str">
        <f t="shared" si="383"/>
        <v xml:space="preserve"> </v>
      </c>
      <c r="CW225" s="278" t="str">
        <f t="shared" si="384"/>
        <v xml:space="preserve"> </v>
      </c>
      <c r="CX225" s="278"/>
      <c r="CY225" s="278" t="str">
        <f t="shared" si="385"/>
        <v xml:space="preserve"> </v>
      </c>
      <c r="CZ225" s="278" t="str">
        <f t="shared" si="428"/>
        <v xml:space="preserve"> </v>
      </c>
      <c r="DA225" s="278" t="str">
        <f t="shared" si="386"/>
        <v xml:space="preserve"> </v>
      </c>
      <c r="DB225" s="278"/>
      <c r="DC225" s="278" t="str">
        <f t="shared" si="387"/>
        <v xml:space="preserve"> </v>
      </c>
      <c r="DD225" s="278" t="str">
        <f t="shared" si="429"/>
        <v xml:space="preserve"> </v>
      </c>
      <c r="DE225" s="278" t="str">
        <f t="shared" si="430"/>
        <v xml:space="preserve"> </v>
      </c>
      <c r="DF225" s="278" t="str">
        <f t="shared" si="388"/>
        <v xml:space="preserve"> </v>
      </c>
      <c r="DG225" s="283" t="str">
        <f t="shared" si="395"/>
        <v xml:space="preserve"> </v>
      </c>
      <c r="DH225" s="283"/>
      <c r="DI225" s="277" t="str">
        <f t="shared" si="389"/>
        <v xml:space="preserve"> </v>
      </c>
      <c r="DJ225" s="277" t="str">
        <f t="shared" si="390"/>
        <v xml:space="preserve"> </v>
      </c>
      <c r="DK225" s="277" t="str">
        <f t="shared" si="391"/>
        <v xml:space="preserve"> </v>
      </c>
      <c r="DL225" s="278" t="str">
        <f t="shared" si="392"/>
        <v xml:space="preserve"> </v>
      </c>
    </row>
    <row r="226" spans="21:116" x14ac:dyDescent="0.25">
      <c r="U226" s="276" t="str">
        <f t="shared" si="396"/>
        <v xml:space="preserve"> </v>
      </c>
      <c r="V226" s="277" t="str">
        <f>IF(SUM(I226:T226)&lt;90," ",I226/stab.data!$U$7)</f>
        <v xml:space="preserve"> </v>
      </c>
      <c r="W226" s="277" t="str">
        <f>IF(SUM(I226:T226)&lt;90," ",J226/stab.data!$U$8)</f>
        <v xml:space="preserve"> </v>
      </c>
      <c r="X226" s="277" t="str">
        <f>IF(SUM(I226:T226)&lt;90," ",K226*2/stab.data!$U$9)</f>
        <v xml:space="preserve"> </v>
      </c>
      <c r="Y226" s="277" t="str">
        <f>IF(SUM(I226:T226)&lt;90," ",L226*2/stab.data!$U$10)</f>
        <v xml:space="preserve"> </v>
      </c>
      <c r="Z226" s="277" t="str">
        <f>IF(SUM(I226:T226)&lt;90," ",M226/stab.data!$U$11)</f>
        <v xml:space="preserve"> </v>
      </c>
      <c r="AA226" s="277" t="str">
        <f>IF(SUM(I226:T226)&lt;90," ",N226/stab.data!$U$12)</f>
        <v xml:space="preserve"> </v>
      </c>
      <c r="AB226" s="277" t="str">
        <f>IF(SUM(I226:T226)&lt;90," ",O226/stab.data!$U$13)</f>
        <v xml:space="preserve"> </v>
      </c>
      <c r="AC226" s="277" t="str">
        <f>IF(SUM(I226:T226)&lt;90," ",P226/stab.data!$U$14)</f>
        <v xml:space="preserve"> </v>
      </c>
      <c r="AD226" s="277" t="str">
        <f>IF(SUM(I226:T226)&lt;90," ",Q226*2/stab.data!$U$15)</f>
        <v xml:space="preserve"> </v>
      </c>
      <c r="AE226" s="277" t="str">
        <f>IF(SUM(I226:T226)&lt;90," ",R226*2/stab.data!$U$16)</f>
        <v xml:space="preserve"> </v>
      </c>
      <c r="AF226" s="277" t="str">
        <f>IF(SUM(I226:T226)&lt;90," ",S226/stab.data!$U$17)</f>
        <v xml:space="preserve"> </v>
      </c>
      <c r="AG226" s="277" t="str">
        <f>IF(SUM(I226:T226)&lt;90," ",T226/stab.data!$U$18)</f>
        <v xml:space="preserve"> </v>
      </c>
      <c r="AH226" s="277" t="str">
        <f t="shared" si="397"/>
        <v xml:space="preserve"> </v>
      </c>
      <c r="AI226" s="277" t="str">
        <f t="shared" si="398"/>
        <v xml:space="preserve"> </v>
      </c>
      <c r="AJ226" s="278" t="str">
        <f t="shared" si="399"/>
        <v xml:space="preserve"> </v>
      </c>
      <c r="AK226" s="278" t="str">
        <f t="shared" si="400"/>
        <v xml:space="preserve"> </v>
      </c>
      <c r="AL226" s="278" t="str">
        <f t="shared" si="401"/>
        <v xml:space="preserve"> </v>
      </c>
      <c r="AM226" s="278" t="str">
        <f t="shared" si="402"/>
        <v xml:space="preserve"> </v>
      </c>
      <c r="AN226" s="278" t="str">
        <f t="shared" si="403"/>
        <v xml:space="preserve"> </v>
      </c>
      <c r="AO226" s="278" t="str">
        <f t="shared" si="404"/>
        <v xml:space="preserve"> </v>
      </c>
      <c r="AP226" s="278" t="str">
        <f t="shared" si="405"/>
        <v xml:space="preserve"> </v>
      </c>
      <c r="AQ226" s="278" t="str">
        <f t="shared" si="406"/>
        <v xml:space="preserve"> </v>
      </c>
      <c r="AR226" s="278" t="str">
        <f t="shared" si="407"/>
        <v xml:space="preserve"> </v>
      </c>
      <c r="AS226" s="278" t="str">
        <f t="shared" si="408"/>
        <v xml:space="preserve"> </v>
      </c>
      <c r="AT226" s="278" t="str">
        <f t="shared" si="409"/>
        <v xml:space="preserve"> </v>
      </c>
      <c r="AU226" s="278" t="str">
        <f t="shared" si="410"/>
        <v xml:space="preserve"> </v>
      </c>
      <c r="AV226" s="277" t="str">
        <f t="shared" si="411"/>
        <v xml:space="preserve"> </v>
      </c>
      <c r="AW226" s="277" t="str">
        <f t="shared" si="412"/>
        <v xml:space="preserve"> </v>
      </c>
      <c r="AX226" s="277" t="str">
        <f>IF(SUM(I226:T226)&lt;90," ",CO226*AH226*stab.data!$U$20/13/2)</f>
        <v xml:space="preserve"> </v>
      </c>
      <c r="AY226" s="277" t="str">
        <f>IF(SUM(I226:T226)&lt;90," ",CQ226*AH226*stab.data!$U$11/13)</f>
        <v xml:space="preserve"> </v>
      </c>
      <c r="AZ226" s="277" t="str">
        <f t="shared" si="413"/>
        <v xml:space="preserve"> </v>
      </c>
      <c r="BA226" s="279" t="str">
        <f t="shared" si="414"/>
        <v xml:space="preserve"> </v>
      </c>
      <c r="BB226" s="280" t="str">
        <f>IF(SUM(I226:T226)&lt;90," ",EXP('eq. coef.'!$C$104+'eq. coef.'!$C$105*'Amp-TB2 calc'!AJ226+'eq. coef.'!$C$106*'Amp-TB2 calc'!AK226+'eq. coef.'!$C$107*'Amp-TB2 calc'!AL226+'eq. coef.'!$C$108*'Amp-TB2 calc'!AN226+'eq. coef.'!$C$109*'Amp-TB2 calc'!AP226+'eq. coef.'!$C$110*'Amp-TB2 calc'!AQ226+'eq. coef.'!$C$111*'Amp-TB2 calc'!AR226+'eq. coef.'!$C$112*'Amp-TB2 calc'!AS226))</f>
        <v xml:space="preserve"> </v>
      </c>
      <c r="BC226" s="281" t="str">
        <f>IF(SUM(I226:T226)&lt;90," ",EXP('eq. coef.'!$C$176+'eq. coef.'!$C$177*'Amp-TB2 calc'!AJ226+'eq. coef.'!$C$178*'Amp-TB2 calc'!AK226+'eq. coef.'!$C$179*'Amp-TB2 calc'!AL226+'eq. coef.'!$C$180*'Amp-TB2 calc'!AN226+'eq. coef.'!$C$181*'Amp-TB2 calc'!AP226+'eq. coef.'!$C$182*'Amp-TB2 calc'!AQ226+'eq. coef.'!$C$183*'Amp-TB2 calc'!AR226+'eq. coef.'!$C$184*'Amp-TB2 calc'!AS226))</f>
        <v xml:space="preserve"> </v>
      </c>
      <c r="BD226" s="281" t="str">
        <f>IF(SUM(I226:T226)&lt;90," ",('eq. coef.'!$C$234+'eq. coef.'!$C$235*'Amp-TB2 calc'!AJ226+'eq. coef.'!$C$236*'Amp-TB2 calc'!AK226+'eq. coef.'!$C$237*'Amp-TB2 calc'!AL226+'eq. coef.'!$C$238*'Amp-TB2 calc'!AN226+'eq. coef.'!$C$239*'Amp-TB2 calc'!AP226+'eq. coef.'!$C$240*'Amp-TB2 calc'!AQ226+'eq. coef.'!$C$241*'Amp-TB2 calc'!AR226+'eq. coef.'!$C$242*'Amp-TB2 calc'!AS226))</f>
        <v xml:space="preserve"> </v>
      </c>
      <c r="BE226" s="281" t="str">
        <f>IF(SUM(I226:T226)&lt;90," ",('eq. coef.'!$C$270+'eq. coef.'!$C$271*'Amp-TB2 calc'!AJ226+'eq. coef.'!$C$272*'Amp-TB2 calc'!AK226+'eq. coef.'!$C$273*'Amp-TB2 calc'!AL226+'eq. coef.'!$C$274*'Amp-TB2 calc'!AN226+'eq. coef.'!$C$275*'Amp-TB2 calc'!AP226+'eq. coef.'!$C$276*'Amp-TB2 calc'!AQ226+'eq. coef.'!$C$277*'Amp-TB2 calc'!AR226+'eq. coef.'!$C$278*'Amp-TB2 calc'!AS226))</f>
        <v xml:space="preserve"> </v>
      </c>
      <c r="BF226" s="281" t="str">
        <f>IF(SUM(I226:T226)&lt;90," ",EXP('eq. coef.'!$C$328+'eq. coef.'!$C$329*'Amp-TB2 calc'!AJ226+'eq. coef.'!$C$330*'Amp-TB2 calc'!AK226+'eq. coef.'!$C$331*'Amp-TB2 calc'!AL226+'eq. coef.'!$C$332*'Amp-TB2 calc'!AN226+'eq. coef.'!$C$333*'Amp-TB2 calc'!AP226+'eq. coef.'!$C$334*'Amp-TB2 calc'!AQ226+'eq. coef.'!$C$335*'Amp-TB2 calc'!AR226+'eq. coef.'!$C$336*'Amp-TB2 calc'!AS226))</f>
        <v xml:space="preserve"> </v>
      </c>
      <c r="BG226" s="282" t="str">
        <f t="shared" si="366"/>
        <v xml:space="preserve"> </v>
      </c>
      <c r="BH226" s="385" t="str">
        <f t="shared" si="393"/>
        <v xml:space="preserve"> </v>
      </c>
      <c r="BI226" s="385" t="str">
        <f t="shared" si="394"/>
        <v xml:space="preserve"> </v>
      </c>
      <c r="BJ226" s="281" t="str">
        <f t="shared" si="367"/>
        <v xml:space="preserve"> </v>
      </c>
      <c r="BK226" s="283" t="str">
        <f t="shared" si="415"/>
        <v xml:space="preserve"> </v>
      </c>
      <c r="BL226" s="281" t="str">
        <f t="shared" si="416"/>
        <v xml:space="preserve"> </v>
      </c>
      <c r="BM226" s="284" t="str">
        <f t="shared" si="368"/>
        <v xml:space="preserve"> </v>
      </c>
      <c r="BN226" s="285" t="str">
        <f>IF(SUM(I226:T226)&lt;90," ",'eq. coef.'!$C$360+'eq. coef.'!$C$361*'Amp-TB2 calc'!AJ226+'eq. coef.'!$C$362*'Amp-TB2 calc'!AK226+'eq. coef.'!$C$363*'Amp-TB2 calc'!AL226+'eq. coef.'!$C$364*'Amp-TB2 calc'!AN226+'eq. coef.'!$C$365*'Amp-TB2 calc'!AP226+'eq. coef.'!$C$366*'Amp-TB2 calc'!AQ226+'eq. coef.'!$C$367*'Amp-TB2 calc'!AR226+'eq. coef.'!$C$368*'Amp-TB2 calc'!AS226+'eq. coef.'!$C$369*LN(BQ226))</f>
        <v xml:space="preserve"> </v>
      </c>
      <c r="BO226" s="286" t="str">
        <f t="shared" si="417"/>
        <v xml:space="preserve"> </v>
      </c>
      <c r="BP226" s="333" t="str">
        <f t="shared" si="369"/>
        <v xml:space="preserve"> </v>
      </c>
      <c r="BQ226" s="287" t="str">
        <f t="shared" si="418"/>
        <v xml:space="preserve"> </v>
      </c>
      <c r="BR226" s="281" t="str">
        <f t="shared" si="370"/>
        <v xml:space="preserve"> </v>
      </c>
      <c r="BS226" s="283"/>
      <c r="BT226" s="283">
        <f t="shared" si="419"/>
        <v>0</v>
      </c>
      <c r="BU226" s="283">
        <f t="shared" si="420"/>
        <v>0</v>
      </c>
      <c r="BV226" s="281" t="str">
        <f t="shared" si="371"/>
        <v xml:space="preserve"> </v>
      </c>
      <c r="BW226" s="288"/>
      <c r="BX226" s="289" t="str">
        <f>IF(SUM(I226:T226)&lt;90," ",'eq. coef.'!$B$1128*'Amp-TB2 calc'!CH226+'eq. coef.'!$B$1129*'Amp-TB2 calc'!CL226+'eq. coef.'!$B$1130*'Amp-TB2 calc'!CM226+'eq. coef.'!$B$1131*'Amp-TB2 calc'!CO226+'eq. coef.'!$B$1132*'Amp-TB2 calc'!CP226+'eq. coef.'!$B$1133*'Amp-TB2 calc'!CQ226+'eq. coef.'!$B$1134*'Amp-TB2 calc'!CR226+'eq. coef.'!$B$1135*'Amp-TB2 calc'!CU226+'eq. coef.'!$B$1135*'Amp-TB2 calc'!CY226+'eq. coef.'!$B$1137*'Amp-TB2 calc'!CZ226)</f>
        <v xml:space="preserve"> </v>
      </c>
      <c r="BY226" s="290" t="str">
        <f t="shared" si="421"/>
        <v xml:space="preserve"> </v>
      </c>
      <c r="BZ226" s="291"/>
      <c r="CA226" s="290" t="str">
        <f t="shared" si="372"/>
        <v xml:space="preserve"> </v>
      </c>
      <c r="CB226" s="289" t="str">
        <f>IF(SUM(I226:T226)&lt;90," ",EXP('eq. coef.'!$C$396+'eq. coef.'!$C$397*'Amp-TB2 calc'!AJ226+'eq. coef.'!$C$398*'Amp-TB2 calc'!AK226+'eq. coef.'!$C$399*'Amp-TB2 calc'!AL226+'eq. coef.'!$C$400*'Amp-TB2 calc'!AN226+'eq. coef.'!$C$401*'Amp-TB2 calc'!AP226+'eq. coef.'!$C$402*'Amp-TB2 calc'!AQ226+'eq. coef.'!$C$403*'Amp-TB2 calc'!AR226+'eq. coef.'!$C$404*'Amp-TB2 calc'!AS226+'eq. coef.'!$C$405*LN('Amp-TB2 calc'!BQ226)))</f>
        <v xml:space="preserve"> </v>
      </c>
      <c r="CC226" s="283" t="str">
        <f t="shared" si="373"/>
        <v xml:space="preserve"> </v>
      </c>
      <c r="CD226" s="283"/>
      <c r="CE226" s="282" t="str">
        <f t="shared" si="374"/>
        <v xml:space="preserve"> </v>
      </c>
      <c r="CF226" s="282" t="str">
        <f t="shared" si="375"/>
        <v xml:space="preserve"> </v>
      </c>
      <c r="CG226" s="278" t="str">
        <f t="shared" si="422"/>
        <v xml:space="preserve"> </v>
      </c>
      <c r="CH226" s="278" t="str">
        <f t="shared" si="423"/>
        <v xml:space="preserve"> </v>
      </c>
      <c r="CI226" s="278" t="str">
        <f t="shared" si="376"/>
        <v xml:space="preserve"> </v>
      </c>
      <c r="CJ226" s="278" t="str">
        <f t="shared" si="377"/>
        <v xml:space="preserve"> </v>
      </c>
      <c r="CK226" s="278"/>
      <c r="CL226" s="278" t="str">
        <f t="shared" si="378"/>
        <v xml:space="preserve"> </v>
      </c>
      <c r="CM226" s="278" t="str">
        <f t="shared" si="379"/>
        <v xml:space="preserve"> </v>
      </c>
      <c r="CN226" s="278" t="str">
        <f t="shared" si="424"/>
        <v xml:space="preserve"> </v>
      </c>
      <c r="CO226" s="278" t="str">
        <f t="shared" si="380"/>
        <v xml:space="preserve"> </v>
      </c>
      <c r="CP226" s="278" t="str">
        <f t="shared" si="425"/>
        <v xml:space="preserve"> </v>
      </c>
      <c r="CQ226" s="278" t="str">
        <f t="shared" si="381"/>
        <v xml:space="preserve"> </v>
      </c>
      <c r="CR226" s="278" t="str">
        <f t="shared" si="426"/>
        <v xml:space="preserve"> </v>
      </c>
      <c r="CS226" s="278" t="str">
        <f t="shared" si="382"/>
        <v xml:space="preserve"> </v>
      </c>
      <c r="CT226" s="278"/>
      <c r="CU226" s="278" t="str">
        <f t="shared" si="427"/>
        <v xml:space="preserve"> </v>
      </c>
      <c r="CV226" s="278" t="str">
        <f t="shared" si="383"/>
        <v xml:space="preserve"> </v>
      </c>
      <c r="CW226" s="278" t="str">
        <f t="shared" si="384"/>
        <v xml:space="preserve"> </v>
      </c>
      <c r="CX226" s="278"/>
      <c r="CY226" s="278" t="str">
        <f t="shared" si="385"/>
        <v xml:space="preserve"> </v>
      </c>
      <c r="CZ226" s="278" t="str">
        <f t="shared" si="428"/>
        <v xml:space="preserve"> </v>
      </c>
      <c r="DA226" s="278" t="str">
        <f t="shared" si="386"/>
        <v xml:space="preserve"> </v>
      </c>
      <c r="DB226" s="278"/>
      <c r="DC226" s="278" t="str">
        <f t="shared" si="387"/>
        <v xml:space="preserve"> </v>
      </c>
      <c r="DD226" s="278" t="str">
        <f t="shared" si="429"/>
        <v xml:space="preserve"> </v>
      </c>
      <c r="DE226" s="278" t="str">
        <f t="shared" si="430"/>
        <v xml:space="preserve"> </v>
      </c>
      <c r="DF226" s="278" t="str">
        <f t="shared" si="388"/>
        <v xml:space="preserve"> </v>
      </c>
      <c r="DG226" s="283" t="str">
        <f t="shared" si="395"/>
        <v xml:space="preserve"> </v>
      </c>
      <c r="DH226" s="283"/>
      <c r="DI226" s="277" t="str">
        <f t="shared" si="389"/>
        <v xml:space="preserve"> </v>
      </c>
      <c r="DJ226" s="277" t="str">
        <f t="shared" si="390"/>
        <v xml:space="preserve"> </v>
      </c>
      <c r="DK226" s="277" t="str">
        <f t="shared" si="391"/>
        <v xml:space="preserve"> </v>
      </c>
      <c r="DL226" s="278" t="str">
        <f t="shared" si="392"/>
        <v xml:space="preserve"> </v>
      </c>
    </row>
    <row r="227" spans="21:116" x14ac:dyDescent="0.25">
      <c r="U227" s="276" t="str">
        <f t="shared" si="396"/>
        <v xml:space="preserve"> </v>
      </c>
      <c r="V227" s="277" t="str">
        <f>IF(SUM(I227:T227)&lt;90," ",I227/stab.data!$U$7)</f>
        <v xml:space="preserve"> </v>
      </c>
      <c r="W227" s="277" t="str">
        <f>IF(SUM(I227:T227)&lt;90," ",J227/stab.data!$U$8)</f>
        <v xml:space="preserve"> </v>
      </c>
      <c r="X227" s="277" t="str">
        <f>IF(SUM(I227:T227)&lt;90," ",K227*2/stab.data!$U$9)</f>
        <v xml:space="preserve"> </v>
      </c>
      <c r="Y227" s="277" t="str">
        <f>IF(SUM(I227:T227)&lt;90," ",L227*2/stab.data!$U$10)</f>
        <v xml:space="preserve"> </v>
      </c>
      <c r="Z227" s="277" t="str">
        <f>IF(SUM(I227:T227)&lt;90," ",M227/stab.data!$U$11)</f>
        <v xml:space="preserve"> </v>
      </c>
      <c r="AA227" s="277" t="str">
        <f>IF(SUM(I227:T227)&lt;90," ",N227/stab.data!$U$12)</f>
        <v xml:space="preserve"> </v>
      </c>
      <c r="AB227" s="277" t="str">
        <f>IF(SUM(I227:T227)&lt;90," ",O227/stab.data!$U$13)</f>
        <v xml:space="preserve"> </v>
      </c>
      <c r="AC227" s="277" t="str">
        <f>IF(SUM(I227:T227)&lt;90," ",P227/stab.data!$U$14)</f>
        <v xml:space="preserve"> </v>
      </c>
      <c r="AD227" s="277" t="str">
        <f>IF(SUM(I227:T227)&lt;90," ",Q227*2/stab.data!$U$15)</f>
        <v xml:space="preserve"> </v>
      </c>
      <c r="AE227" s="277" t="str">
        <f>IF(SUM(I227:T227)&lt;90," ",R227*2/stab.data!$U$16)</f>
        <v xml:space="preserve"> </v>
      </c>
      <c r="AF227" s="277" t="str">
        <f>IF(SUM(I227:T227)&lt;90," ",S227/stab.data!$U$17)</f>
        <v xml:space="preserve"> </v>
      </c>
      <c r="AG227" s="277" t="str">
        <f>IF(SUM(I227:T227)&lt;90," ",T227/stab.data!$U$18)</f>
        <v xml:space="preserve"> </v>
      </c>
      <c r="AH227" s="277" t="str">
        <f t="shared" si="397"/>
        <v xml:space="preserve"> </v>
      </c>
      <c r="AI227" s="277" t="str">
        <f t="shared" si="398"/>
        <v xml:space="preserve"> </v>
      </c>
      <c r="AJ227" s="278" t="str">
        <f t="shared" si="399"/>
        <v xml:space="preserve"> </v>
      </c>
      <c r="AK227" s="278" t="str">
        <f t="shared" si="400"/>
        <v xml:space="preserve"> </v>
      </c>
      <c r="AL227" s="278" t="str">
        <f t="shared" si="401"/>
        <v xml:space="preserve"> </v>
      </c>
      <c r="AM227" s="278" t="str">
        <f t="shared" si="402"/>
        <v xml:space="preserve"> </v>
      </c>
      <c r="AN227" s="278" t="str">
        <f t="shared" si="403"/>
        <v xml:space="preserve"> </v>
      </c>
      <c r="AO227" s="278" t="str">
        <f t="shared" si="404"/>
        <v xml:space="preserve"> </v>
      </c>
      <c r="AP227" s="278" t="str">
        <f t="shared" si="405"/>
        <v xml:space="preserve"> </v>
      </c>
      <c r="AQ227" s="278" t="str">
        <f t="shared" si="406"/>
        <v xml:space="preserve"> </v>
      </c>
      <c r="AR227" s="278" t="str">
        <f t="shared" si="407"/>
        <v xml:space="preserve"> </v>
      </c>
      <c r="AS227" s="278" t="str">
        <f t="shared" si="408"/>
        <v xml:space="preserve"> </v>
      </c>
      <c r="AT227" s="278" t="str">
        <f t="shared" si="409"/>
        <v xml:space="preserve"> </v>
      </c>
      <c r="AU227" s="278" t="str">
        <f t="shared" si="410"/>
        <v xml:space="preserve"> </v>
      </c>
      <c r="AV227" s="277" t="str">
        <f t="shared" si="411"/>
        <v xml:space="preserve"> </v>
      </c>
      <c r="AW227" s="277" t="str">
        <f t="shared" si="412"/>
        <v xml:space="preserve"> </v>
      </c>
      <c r="AX227" s="277" t="str">
        <f>IF(SUM(I227:T227)&lt;90," ",CO227*AH227*stab.data!$U$20/13/2)</f>
        <v xml:space="preserve"> </v>
      </c>
      <c r="AY227" s="277" t="str">
        <f>IF(SUM(I227:T227)&lt;90," ",CQ227*AH227*stab.data!$U$11/13)</f>
        <v xml:space="preserve"> </v>
      </c>
      <c r="AZ227" s="277" t="str">
        <f t="shared" si="413"/>
        <v xml:space="preserve"> </v>
      </c>
      <c r="BA227" s="279" t="str">
        <f t="shared" si="414"/>
        <v xml:space="preserve"> </v>
      </c>
      <c r="BB227" s="280" t="str">
        <f>IF(SUM(I227:T227)&lt;90," ",EXP('eq. coef.'!$C$104+'eq. coef.'!$C$105*'Amp-TB2 calc'!AJ227+'eq. coef.'!$C$106*'Amp-TB2 calc'!AK227+'eq. coef.'!$C$107*'Amp-TB2 calc'!AL227+'eq. coef.'!$C$108*'Amp-TB2 calc'!AN227+'eq. coef.'!$C$109*'Amp-TB2 calc'!AP227+'eq. coef.'!$C$110*'Amp-TB2 calc'!AQ227+'eq. coef.'!$C$111*'Amp-TB2 calc'!AR227+'eq. coef.'!$C$112*'Amp-TB2 calc'!AS227))</f>
        <v xml:space="preserve"> </v>
      </c>
      <c r="BC227" s="281" t="str">
        <f>IF(SUM(I227:T227)&lt;90," ",EXP('eq. coef.'!$C$176+'eq. coef.'!$C$177*'Amp-TB2 calc'!AJ227+'eq. coef.'!$C$178*'Amp-TB2 calc'!AK227+'eq. coef.'!$C$179*'Amp-TB2 calc'!AL227+'eq. coef.'!$C$180*'Amp-TB2 calc'!AN227+'eq. coef.'!$C$181*'Amp-TB2 calc'!AP227+'eq. coef.'!$C$182*'Amp-TB2 calc'!AQ227+'eq. coef.'!$C$183*'Amp-TB2 calc'!AR227+'eq. coef.'!$C$184*'Amp-TB2 calc'!AS227))</f>
        <v xml:space="preserve"> </v>
      </c>
      <c r="BD227" s="281" t="str">
        <f>IF(SUM(I227:T227)&lt;90," ",('eq. coef.'!$C$234+'eq. coef.'!$C$235*'Amp-TB2 calc'!AJ227+'eq. coef.'!$C$236*'Amp-TB2 calc'!AK227+'eq. coef.'!$C$237*'Amp-TB2 calc'!AL227+'eq. coef.'!$C$238*'Amp-TB2 calc'!AN227+'eq. coef.'!$C$239*'Amp-TB2 calc'!AP227+'eq. coef.'!$C$240*'Amp-TB2 calc'!AQ227+'eq. coef.'!$C$241*'Amp-TB2 calc'!AR227+'eq. coef.'!$C$242*'Amp-TB2 calc'!AS227))</f>
        <v xml:space="preserve"> </v>
      </c>
      <c r="BE227" s="281" t="str">
        <f>IF(SUM(I227:T227)&lt;90," ",('eq. coef.'!$C$270+'eq. coef.'!$C$271*'Amp-TB2 calc'!AJ227+'eq. coef.'!$C$272*'Amp-TB2 calc'!AK227+'eq. coef.'!$C$273*'Amp-TB2 calc'!AL227+'eq. coef.'!$C$274*'Amp-TB2 calc'!AN227+'eq. coef.'!$C$275*'Amp-TB2 calc'!AP227+'eq. coef.'!$C$276*'Amp-TB2 calc'!AQ227+'eq. coef.'!$C$277*'Amp-TB2 calc'!AR227+'eq. coef.'!$C$278*'Amp-TB2 calc'!AS227))</f>
        <v xml:space="preserve"> </v>
      </c>
      <c r="BF227" s="281" t="str">
        <f>IF(SUM(I227:T227)&lt;90," ",EXP('eq. coef.'!$C$328+'eq. coef.'!$C$329*'Amp-TB2 calc'!AJ227+'eq. coef.'!$C$330*'Amp-TB2 calc'!AK227+'eq. coef.'!$C$331*'Amp-TB2 calc'!AL227+'eq. coef.'!$C$332*'Amp-TB2 calc'!AN227+'eq. coef.'!$C$333*'Amp-TB2 calc'!AP227+'eq. coef.'!$C$334*'Amp-TB2 calc'!AQ227+'eq. coef.'!$C$335*'Amp-TB2 calc'!AR227+'eq. coef.'!$C$336*'Amp-TB2 calc'!AS227))</f>
        <v xml:space="preserve"> </v>
      </c>
      <c r="BG227" s="282" t="str">
        <f t="shared" si="366"/>
        <v xml:space="preserve"> </v>
      </c>
      <c r="BH227" s="385" t="str">
        <f t="shared" si="393"/>
        <v xml:space="preserve"> </v>
      </c>
      <c r="BI227" s="385" t="str">
        <f t="shared" si="394"/>
        <v xml:space="preserve"> </v>
      </c>
      <c r="BJ227" s="281" t="str">
        <f t="shared" si="367"/>
        <v xml:space="preserve"> </v>
      </c>
      <c r="BK227" s="283" t="str">
        <f t="shared" si="415"/>
        <v xml:space="preserve"> </v>
      </c>
      <c r="BL227" s="281" t="str">
        <f t="shared" si="416"/>
        <v xml:space="preserve"> </v>
      </c>
      <c r="BM227" s="284" t="str">
        <f t="shared" si="368"/>
        <v xml:space="preserve"> </v>
      </c>
      <c r="BN227" s="285" t="str">
        <f>IF(SUM(I227:T227)&lt;90," ",'eq. coef.'!$C$360+'eq. coef.'!$C$361*'Amp-TB2 calc'!AJ227+'eq. coef.'!$C$362*'Amp-TB2 calc'!AK227+'eq. coef.'!$C$363*'Amp-TB2 calc'!AL227+'eq. coef.'!$C$364*'Amp-TB2 calc'!AN227+'eq. coef.'!$C$365*'Amp-TB2 calc'!AP227+'eq. coef.'!$C$366*'Amp-TB2 calc'!AQ227+'eq. coef.'!$C$367*'Amp-TB2 calc'!AR227+'eq. coef.'!$C$368*'Amp-TB2 calc'!AS227+'eq. coef.'!$C$369*LN(BQ227))</f>
        <v xml:space="preserve"> </v>
      </c>
      <c r="BO227" s="286" t="str">
        <f t="shared" si="417"/>
        <v xml:space="preserve"> </v>
      </c>
      <c r="BP227" s="333" t="str">
        <f t="shared" si="369"/>
        <v xml:space="preserve"> </v>
      </c>
      <c r="BQ227" s="287" t="str">
        <f t="shared" si="418"/>
        <v xml:space="preserve"> </v>
      </c>
      <c r="BR227" s="281" t="str">
        <f t="shared" si="370"/>
        <v xml:space="preserve"> </v>
      </c>
      <c r="BS227" s="283"/>
      <c r="BT227" s="283">
        <f t="shared" si="419"/>
        <v>0</v>
      </c>
      <c r="BU227" s="283">
        <f t="shared" si="420"/>
        <v>0</v>
      </c>
      <c r="BV227" s="281" t="str">
        <f t="shared" si="371"/>
        <v xml:space="preserve"> </v>
      </c>
      <c r="BW227" s="288"/>
      <c r="BX227" s="289" t="str">
        <f>IF(SUM(I227:T227)&lt;90," ",'eq. coef.'!$B$1128*'Amp-TB2 calc'!CH227+'eq. coef.'!$B$1129*'Amp-TB2 calc'!CL227+'eq. coef.'!$B$1130*'Amp-TB2 calc'!CM227+'eq. coef.'!$B$1131*'Amp-TB2 calc'!CO227+'eq. coef.'!$B$1132*'Amp-TB2 calc'!CP227+'eq. coef.'!$B$1133*'Amp-TB2 calc'!CQ227+'eq. coef.'!$B$1134*'Amp-TB2 calc'!CR227+'eq. coef.'!$B$1135*'Amp-TB2 calc'!CU227+'eq. coef.'!$B$1135*'Amp-TB2 calc'!CY227+'eq. coef.'!$B$1137*'Amp-TB2 calc'!CZ227)</f>
        <v xml:space="preserve"> </v>
      </c>
      <c r="BY227" s="290" t="str">
        <f t="shared" si="421"/>
        <v xml:space="preserve"> </v>
      </c>
      <c r="BZ227" s="291"/>
      <c r="CA227" s="290" t="str">
        <f t="shared" si="372"/>
        <v xml:space="preserve"> </v>
      </c>
      <c r="CB227" s="289" t="str">
        <f>IF(SUM(I227:T227)&lt;90," ",EXP('eq. coef.'!$C$396+'eq. coef.'!$C$397*'Amp-TB2 calc'!AJ227+'eq. coef.'!$C$398*'Amp-TB2 calc'!AK227+'eq. coef.'!$C$399*'Amp-TB2 calc'!AL227+'eq. coef.'!$C$400*'Amp-TB2 calc'!AN227+'eq. coef.'!$C$401*'Amp-TB2 calc'!AP227+'eq. coef.'!$C$402*'Amp-TB2 calc'!AQ227+'eq. coef.'!$C$403*'Amp-TB2 calc'!AR227+'eq. coef.'!$C$404*'Amp-TB2 calc'!AS227+'eq. coef.'!$C$405*LN('Amp-TB2 calc'!BQ227)))</f>
        <v xml:space="preserve"> </v>
      </c>
      <c r="CC227" s="283" t="str">
        <f t="shared" si="373"/>
        <v xml:space="preserve"> </v>
      </c>
      <c r="CD227" s="283"/>
      <c r="CE227" s="282" t="str">
        <f t="shared" si="374"/>
        <v xml:space="preserve"> </v>
      </c>
      <c r="CF227" s="282" t="str">
        <f t="shared" si="375"/>
        <v xml:space="preserve"> </v>
      </c>
      <c r="CG227" s="278" t="str">
        <f t="shared" si="422"/>
        <v xml:space="preserve"> </v>
      </c>
      <c r="CH227" s="278" t="str">
        <f t="shared" si="423"/>
        <v xml:space="preserve"> </v>
      </c>
      <c r="CI227" s="278" t="str">
        <f t="shared" si="376"/>
        <v xml:space="preserve"> </v>
      </c>
      <c r="CJ227" s="278" t="str">
        <f t="shared" si="377"/>
        <v xml:space="preserve"> </v>
      </c>
      <c r="CK227" s="278"/>
      <c r="CL227" s="278" t="str">
        <f t="shared" si="378"/>
        <v xml:space="preserve"> </v>
      </c>
      <c r="CM227" s="278" t="str">
        <f t="shared" si="379"/>
        <v xml:space="preserve"> </v>
      </c>
      <c r="CN227" s="278" t="str">
        <f t="shared" si="424"/>
        <v xml:space="preserve"> </v>
      </c>
      <c r="CO227" s="278" t="str">
        <f t="shared" si="380"/>
        <v xml:space="preserve"> </v>
      </c>
      <c r="CP227" s="278" t="str">
        <f t="shared" si="425"/>
        <v xml:space="preserve"> </v>
      </c>
      <c r="CQ227" s="278" t="str">
        <f t="shared" si="381"/>
        <v xml:space="preserve"> </v>
      </c>
      <c r="CR227" s="278" t="str">
        <f t="shared" si="426"/>
        <v xml:space="preserve"> </v>
      </c>
      <c r="CS227" s="278" t="str">
        <f t="shared" si="382"/>
        <v xml:space="preserve"> </v>
      </c>
      <c r="CT227" s="278"/>
      <c r="CU227" s="278" t="str">
        <f t="shared" si="427"/>
        <v xml:space="preserve"> </v>
      </c>
      <c r="CV227" s="278" t="str">
        <f t="shared" si="383"/>
        <v xml:space="preserve"> </v>
      </c>
      <c r="CW227" s="278" t="str">
        <f t="shared" si="384"/>
        <v xml:space="preserve"> </v>
      </c>
      <c r="CX227" s="278"/>
      <c r="CY227" s="278" t="str">
        <f t="shared" si="385"/>
        <v xml:space="preserve"> </v>
      </c>
      <c r="CZ227" s="278" t="str">
        <f t="shared" si="428"/>
        <v xml:space="preserve"> </v>
      </c>
      <c r="DA227" s="278" t="str">
        <f t="shared" si="386"/>
        <v xml:space="preserve"> </v>
      </c>
      <c r="DB227" s="278"/>
      <c r="DC227" s="278" t="str">
        <f t="shared" si="387"/>
        <v xml:space="preserve"> </v>
      </c>
      <c r="DD227" s="278" t="str">
        <f t="shared" si="429"/>
        <v xml:space="preserve"> </v>
      </c>
      <c r="DE227" s="278" t="str">
        <f t="shared" si="430"/>
        <v xml:space="preserve"> </v>
      </c>
      <c r="DF227" s="278" t="str">
        <f t="shared" si="388"/>
        <v xml:space="preserve"> </v>
      </c>
      <c r="DG227" s="283" t="str">
        <f t="shared" si="395"/>
        <v xml:space="preserve"> </v>
      </c>
      <c r="DH227" s="283"/>
      <c r="DI227" s="277" t="str">
        <f t="shared" si="389"/>
        <v xml:space="preserve"> </v>
      </c>
      <c r="DJ227" s="277" t="str">
        <f t="shared" si="390"/>
        <v xml:space="preserve"> </v>
      </c>
      <c r="DK227" s="277" t="str">
        <f t="shared" si="391"/>
        <v xml:space="preserve"> </v>
      </c>
      <c r="DL227" s="278" t="str">
        <f t="shared" si="392"/>
        <v xml:space="preserve"> </v>
      </c>
    </row>
    <row r="228" spans="21:116" x14ac:dyDescent="0.25">
      <c r="U228" s="276" t="str">
        <f t="shared" si="396"/>
        <v xml:space="preserve"> </v>
      </c>
      <c r="V228" s="277" t="str">
        <f>IF(SUM(I228:T228)&lt;90," ",I228/stab.data!$U$7)</f>
        <v xml:space="preserve"> </v>
      </c>
      <c r="W228" s="277" t="str">
        <f>IF(SUM(I228:T228)&lt;90," ",J228/stab.data!$U$8)</f>
        <v xml:space="preserve"> </v>
      </c>
      <c r="X228" s="277" t="str">
        <f>IF(SUM(I228:T228)&lt;90," ",K228*2/stab.data!$U$9)</f>
        <v xml:space="preserve"> </v>
      </c>
      <c r="Y228" s="277" t="str">
        <f>IF(SUM(I228:T228)&lt;90," ",L228*2/stab.data!$U$10)</f>
        <v xml:space="preserve"> </v>
      </c>
      <c r="Z228" s="277" t="str">
        <f>IF(SUM(I228:T228)&lt;90," ",M228/stab.data!$U$11)</f>
        <v xml:space="preserve"> </v>
      </c>
      <c r="AA228" s="277" t="str">
        <f>IF(SUM(I228:T228)&lt;90," ",N228/stab.data!$U$12)</f>
        <v xml:space="preserve"> </v>
      </c>
      <c r="AB228" s="277" t="str">
        <f>IF(SUM(I228:T228)&lt;90," ",O228/stab.data!$U$13)</f>
        <v xml:space="preserve"> </v>
      </c>
      <c r="AC228" s="277" t="str">
        <f>IF(SUM(I228:T228)&lt;90," ",P228/stab.data!$U$14)</f>
        <v xml:space="preserve"> </v>
      </c>
      <c r="AD228" s="277" t="str">
        <f>IF(SUM(I228:T228)&lt;90," ",Q228*2/stab.data!$U$15)</f>
        <v xml:space="preserve"> </v>
      </c>
      <c r="AE228" s="277" t="str">
        <f>IF(SUM(I228:T228)&lt;90," ",R228*2/stab.data!$U$16)</f>
        <v xml:space="preserve"> </v>
      </c>
      <c r="AF228" s="277" t="str">
        <f>IF(SUM(I228:T228)&lt;90," ",S228/stab.data!$U$17)</f>
        <v xml:space="preserve"> </v>
      </c>
      <c r="AG228" s="277" t="str">
        <f>IF(SUM(I228:T228)&lt;90," ",T228/stab.data!$U$18)</f>
        <v xml:space="preserve"> </v>
      </c>
      <c r="AH228" s="277" t="str">
        <f t="shared" si="397"/>
        <v xml:space="preserve"> </v>
      </c>
      <c r="AI228" s="277" t="str">
        <f t="shared" si="398"/>
        <v xml:space="preserve"> </v>
      </c>
      <c r="AJ228" s="278" t="str">
        <f t="shared" si="399"/>
        <v xml:space="preserve"> </v>
      </c>
      <c r="AK228" s="278" t="str">
        <f t="shared" si="400"/>
        <v xml:space="preserve"> </v>
      </c>
      <c r="AL228" s="278" t="str">
        <f t="shared" si="401"/>
        <v xml:space="preserve"> </v>
      </c>
      <c r="AM228" s="278" t="str">
        <f t="shared" si="402"/>
        <v xml:space="preserve"> </v>
      </c>
      <c r="AN228" s="278" t="str">
        <f t="shared" si="403"/>
        <v xml:space="preserve"> </v>
      </c>
      <c r="AO228" s="278" t="str">
        <f t="shared" si="404"/>
        <v xml:space="preserve"> </v>
      </c>
      <c r="AP228" s="278" t="str">
        <f t="shared" si="405"/>
        <v xml:space="preserve"> </v>
      </c>
      <c r="AQ228" s="278" t="str">
        <f t="shared" si="406"/>
        <v xml:space="preserve"> </v>
      </c>
      <c r="AR228" s="278" t="str">
        <f t="shared" si="407"/>
        <v xml:space="preserve"> </v>
      </c>
      <c r="AS228" s="278" t="str">
        <f t="shared" si="408"/>
        <v xml:space="preserve"> </v>
      </c>
      <c r="AT228" s="278" t="str">
        <f t="shared" si="409"/>
        <v xml:space="preserve"> </v>
      </c>
      <c r="AU228" s="278" t="str">
        <f t="shared" si="410"/>
        <v xml:space="preserve"> </v>
      </c>
      <c r="AV228" s="277" t="str">
        <f t="shared" si="411"/>
        <v xml:space="preserve"> </v>
      </c>
      <c r="AW228" s="277" t="str">
        <f t="shared" si="412"/>
        <v xml:space="preserve"> </v>
      </c>
      <c r="AX228" s="277" t="str">
        <f>IF(SUM(I228:T228)&lt;90," ",CO228*AH228*stab.data!$U$20/13/2)</f>
        <v xml:space="preserve"> </v>
      </c>
      <c r="AY228" s="277" t="str">
        <f>IF(SUM(I228:T228)&lt;90," ",CQ228*AH228*stab.data!$U$11/13)</f>
        <v xml:space="preserve"> </v>
      </c>
      <c r="AZ228" s="277" t="str">
        <f t="shared" si="413"/>
        <v xml:space="preserve"> </v>
      </c>
      <c r="BA228" s="279" t="str">
        <f t="shared" si="414"/>
        <v xml:space="preserve"> </v>
      </c>
      <c r="BB228" s="280" t="str">
        <f>IF(SUM(I228:T228)&lt;90," ",EXP('eq. coef.'!$C$104+'eq. coef.'!$C$105*'Amp-TB2 calc'!AJ228+'eq. coef.'!$C$106*'Amp-TB2 calc'!AK228+'eq. coef.'!$C$107*'Amp-TB2 calc'!AL228+'eq. coef.'!$C$108*'Amp-TB2 calc'!AN228+'eq. coef.'!$C$109*'Amp-TB2 calc'!AP228+'eq. coef.'!$C$110*'Amp-TB2 calc'!AQ228+'eq. coef.'!$C$111*'Amp-TB2 calc'!AR228+'eq. coef.'!$C$112*'Amp-TB2 calc'!AS228))</f>
        <v xml:space="preserve"> </v>
      </c>
      <c r="BC228" s="281" t="str">
        <f>IF(SUM(I228:T228)&lt;90," ",EXP('eq. coef.'!$C$176+'eq. coef.'!$C$177*'Amp-TB2 calc'!AJ228+'eq. coef.'!$C$178*'Amp-TB2 calc'!AK228+'eq. coef.'!$C$179*'Amp-TB2 calc'!AL228+'eq. coef.'!$C$180*'Amp-TB2 calc'!AN228+'eq. coef.'!$C$181*'Amp-TB2 calc'!AP228+'eq. coef.'!$C$182*'Amp-TB2 calc'!AQ228+'eq. coef.'!$C$183*'Amp-TB2 calc'!AR228+'eq. coef.'!$C$184*'Amp-TB2 calc'!AS228))</f>
        <v xml:space="preserve"> </v>
      </c>
      <c r="BD228" s="281" t="str">
        <f>IF(SUM(I228:T228)&lt;90," ",('eq. coef.'!$C$234+'eq. coef.'!$C$235*'Amp-TB2 calc'!AJ228+'eq. coef.'!$C$236*'Amp-TB2 calc'!AK228+'eq. coef.'!$C$237*'Amp-TB2 calc'!AL228+'eq. coef.'!$C$238*'Amp-TB2 calc'!AN228+'eq. coef.'!$C$239*'Amp-TB2 calc'!AP228+'eq. coef.'!$C$240*'Amp-TB2 calc'!AQ228+'eq. coef.'!$C$241*'Amp-TB2 calc'!AR228+'eq. coef.'!$C$242*'Amp-TB2 calc'!AS228))</f>
        <v xml:space="preserve"> </v>
      </c>
      <c r="BE228" s="281" t="str">
        <f>IF(SUM(I228:T228)&lt;90," ",('eq. coef.'!$C$270+'eq. coef.'!$C$271*'Amp-TB2 calc'!AJ228+'eq. coef.'!$C$272*'Amp-TB2 calc'!AK228+'eq. coef.'!$C$273*'Amp-TB2 calc'!AL228+'eq. coef.'!$C$274*'Amp-TB2 calc'!AN228+'eq. coef.'!$C$275*'Amp-TB2 calc'!AP228+'eq. coef.'!$C$276*'Amp-TB2 calc'!AQ228+'eq. coef.'!$C$277*'Amp-TB2 calc'!AR228+'eq. coef.'!$C$278*'Amp-TB2 calc'!AS228))</f>
        <v xml:space="preserve"> </v>
      </c>
      <c r="BF228" s="281" t="str">
        <f>IF(SUM(I228:T228)&lt;90," ",EXP('eq. coef.'!$C$328+'eq. coef.'!$C$329*'Amp-TB2 calc'!AJ228+'eq. coef.'!$C$330*'Amp-TB2 calc'!AK228+'eq. coef.'!$C$331*'Amp-TB2 calc'!AL228+'eq. coef.'!$C$332*'Amp-TB2 calc'!AN228+'eq. coef.'!$C$333*'Amp-TB2 calc'!AP228+'eq. coef.'!$C$334*'Amp-TB2 calc'!AQ228+'eq. coef.'!$C$335*'Amp-TB2 calc'!AR228+'eq. coef.'!$C$336*'Amp-TB2 calc'!AS228))</f>
        <v xml:space="preserve"> </v>
      </c>
      <c r="BG228" s="282" t="str">
        <f t="shared" si="366"/>
        <v xml:space="preserve"> </v>
      </c>
      <c r="BH228" s="385" t="str">
        <f t="shared" si="393"/>
        <v xml:space="preserve"> </v>
      </c>
      <c r="BI228" s="385" t="str">
        <f t="shared" si="394"/>
        <v xml:space="preserve"> </v>
      </c>
      <c r="BJ228" s="281" t="str">
        <f t="shared" si="367"/>
        <v xml:space="preserve"> </v>
      </c>
      <c r="BK228" s="283" t="str">
        <f t="shared" si="415"/>
        <v xml:space="preserve"> </v>
      </c>
      <c r="BL228" s="281" t="str">
        <f t="shared" si="416"/>
        <v xml:space="preserve"> </v>
      </c>
      <c r="BM228" s="284" t="str">
        <f t="shared" si="368"/>
        <v xml:space="preserve"> </v>
      </c>
      <c r="BN228" s="285" t="str">
        <f>IF(SUM(I228:T228)&lt;90," ",'eq. coef.'!$C$360+'eq. coef.'!$C$361*'Amp-TB2 calc'!AJ228+'eq. coef.'!$C$362*'Amp-TB2 calc'!AK228+'eq. coef.'!$C$363*'Amp-TB2 calc'!AL228+'eq. coef.'!$C$364*'Amp-TB2 calc'!AN228+'eq. coef.'!$C$365*'Amp-TB2 calc'!AP228+'eq. coef.'!$C$366*'Amp-TB2 calc'!AQ228+'eq. coef.'!$C$367*'Amp-TB2 calc'!AR228+'eq. coef.'!$C$368*'Amp-TB2 calc'!AS228+'eq. coef.'!$C$369*LN(BQ228))</f>
        <v xml:space="preserve"> </v>
      </c>
      <c r="BO228" s="286" t="str">
        <f t="shared" si="417"/>
        <v xml:space="preserve"> </v>
      </c>
      <c r="BP228" s="333" t="str">
        <f t="shared" si="369"/>
        <v xml:space="preserve"> </v>
      </c>
      <c r="BQ228" s="287" t="str">
        <f t="shared" si="418"/>
        <v xml:space="preserve"> </v>
      </c>
      <c r="BR228" s="281" t="str">
        <f t="shared" si="370"/>
        <v xml:space="preserve"> </v>
      </c>
      <c r="BS228" s="283"/>
      <c r="BT228" s="283">
        <f t="shared" si="419"/>
        <v>0</v>
      </c>
      <c r="BU228" s="283">
        <f t="shared" si="420"/>
        <v>0</v>
      </c>
      <c r="BV228" s="281" t="str">
        <f t="shared" si="371"/>
        <v xml:space="preserve"> </v>
      </c>
      <c r="BW228" s="288"/>
      <c r="BX228" s="289" t="str">
        <f>IF(SUM(I228:T228)&lt;90," ",'eq. coef.'!$B$1128*'Amp-TB2 calc'!CH228+'eq. coef.'!$B$1129*'Amp-TB2 calc'!CL228+'eq. coef.'!$B$1130*'Amp-TB2 calc'!CM228+'eq. coef.'!$B$1131*'Amp-TB2 calc'!CO228+'eq. coef.'!$B$1132*'Amp-TB2 calc'!CP228+'eq. coef.'!$B$1133*'Amp-TB2 calc'!CQ228+'eq. coef.'!$B$1134*'Amp-TB2 calc'!CR228+'eq. coef.'!$B$1135*'Amp-TB2 calc'!CU228+'eq. coef.'!$B$1135*'Amp-TB2 calc'!CY228+'eq. coef.'!$B$1137*'Amp-TB2 calc'!CZ228)</f>
        <v xml:space="preserve"> </v>
      </c>
      <c r="BY228" s="290" t="str">
        <f t="shared" si="421"/>
        <v xml:space="preserve"> </v>
      </c>
      <c r="BZ228" s="291"/>
      <c r="CA228" s="290" t="str">
        <f t="shared" si="372"/>
        <v xml:space="preserve"> </v>
      </c>
      <c r="CB228" s="289" t="str">
        <f>IF(SUM(I228:T228)&lt;90," ",EXP('eq. coef.'!$C$396+'eq. coef.'!$C$397*'Amp-TB2 calc'!AJ228+'eq. coef.'!$C$398*'Amp-TB2 calc'!AK228+'eq. coef.'!$C$399*'Amp-TB2 calc'!AL228+'eq. coef.'!$C$400*'Amp-TB2 calc'!AN228+'eq. coef.'!$C$401*'Amp-TB2 calc'!AP228+'eq. coef.'!$C$402*'Amp-TB2 calc'!AQ228+'eq. coef.'!$C$403*'Amp-TB2 calc'!AR228+'eq. coef.'!$C$404*'Amp-TB2 calc'!AS228+'eq. coef.'!$C$405*LN('Amp-TB2 calc'!BQ228)))</f>
        <v xml:space="preserve"> </v>
      </c>
      <c r="CC228" s="283" t="str">
        <f t="shared" si="373"/>
        <v xml:space="preserve"> </v>
      </c>
      <c r="CD228" s="283"/>
      <c r="CE228" s="282" t="str">
        <f t="shared" si="374"/>
        <v xml:space="preserve"> </v>
      </c>
      <c r="CF228" s="282" t="str">
        <f t="shared" si="375"/>
        <v xml:space="preserve"> </v>
      </c>
      <c r="CG228" s="278" t="str">
        <f t="shared" si="422"/>
        <v xml:space="preserve"> </v>
      </c>
      <c r="CH228" s="278" t="str">
        <f t="shared" si="423"/>
        <v xml:space="preserve"> </v>
      </c>
      <c r="CI228" s="278" t="str">
        <f t="shared" si="376"/>
        <v xml:space="preserve"> </v>
      </c>
      <c r="CJ228" s="278" t="str">
        <f t="shared" si="377"/>
        <v xml:space="preserve"> </v>
      </c>
      <c r="CK228" s="278"/>
      <c r="CL228" s="278" t="str">
        <f t="shared" si="378"/>
        <v xml:space="preserve"> </v>
      </c>
      <c r="CM228" s="278" t="str">
        <f t="shared" si="379"/>
        <v xml:space="preserve"> </v>
      </c>
      <c r="CN228" s="278" t="str">
        <f t="shared" si="424"/>
        <v xml:space="preserve"> </v>
      </c>
      <c r="CO228" s="278" t="str">
        <f t="shared" si="380"/>
        <v xml:space="preserve"> </v>
      </c>
      <c r="CP228" s="278" t="str">
        <f t="shared" si="425"/>
        <v xml:space="preserve"> </v>
      </c>
      <c r="CQ228" s="278" t="str">
        <f t="shared" si="381"/>
        <v xml:space="preserve"> </v>
      </c>
      <c r="CR228" s="278" t="str">
        <f t="shared" si="426"/>
        <v xml:space="preserve"> </v>
      </c>
      <c r="CS228" s="278" t="str">
        <f t="shared" si="382"/>
        <v xml:space="preserve"> </v>
      </c>
      <c r="CT228" s="278"/>
      <c r="CU228" s="278" t="str">
        <f t="shared" si="427"/>
        <v xml:space="preserve"> </v>
      </c>
      <c r="CV228" s="278" t="str">
        <f t="shared" si="383"/>
        <v xml:space="preserve"> </v>
      </c>
      <c r="CW228" s="278" t="str">
        <f t="shared" si="384"/>
        <v xml:space="preserve"> </v>
      </c>
      <c r="CX228" s="278"/>
      <c r="CY228" s="278" t="str">
        <f t="shared" si="385"/>
        <v xml:space="preserve"> </v>
      </c>
      <c r="CZ228" s="278" t="str">
        <f t="shared" si="428"/>
        <v xml:space="preserve"> </v>
      </c>
      <c r="DA228" s="278" t="str">
        <f t="shared" si="386"/>
        <v xml:space="preserve"> </v>
      </c>
      <c r="DB228" s="278"/>
      <c r="DC228" s="278" t="str">
        <f t="shared" si="387"/>
        <v xml:space="preserve"> </v>
      </c>
      <c r="DD228" s="278" t="str">
        <f t="shared" si="429"/>
        <v xml:space="preserve"> </v>
      </c>
      <c r="DE228" s="278" t="str">
        <f t="shared" si="430"/>
        <v xml:space="preserve"> </v>
      </c>
      <c r="DF228" s="278" t="str">
        <f t="shared" si="388"/>
        <v xml:space="preserve"> </v>
      </c>
      <c r="DG228" s="283" t="str">
        <f t="shared" si="395"/>
        <v xml:space="preserve"> </v>
      </c>
      <c r="DH228" s="283"/>
      <c r="DI228" s="277" t="str">
        <f t="shared" si="389"/>
        <v xml:space="preserve"> </v>
      </c>
      <c r="DJ228" s="277" t="str">
        <f t="shared" si="390"/>
        <v xml:space="preserve"> </v>
      </c>
      <c r="DK228" s="277" t="str">
        <f t="shared" si="391"/>
        <v xml:space="preserve"> </v>
      </c>
      <c r="DL228" s="278" t="str">
        <f t="shared" si="392"/>
        <v xml:space="preserve"> </v>
      </c>
    </row>
    <row r="229" spans="21:116" x14ac:dyDescent="0.25">
      <c r="U229" s="276" t="str">
        <f t="shared" si="396"/>
        <v xml:space="preserve"> </v>
      </c>
      <c r="V229" s="277" t="str">
        <f>IF(SUM(I229:T229)&lt;90," ",I229/stab.data!$U$7)</f>
        <v xml:space="preserve"> </v>
      </c>
      <c r="W229" s="277" t="str">
        <f>IF(SUM(I229:T229)&lt;90," ",J229/stab.data!$U$8)</f>
        <v xml:space="preserve"> </v>
      </c>
      <c r="X229" s="277" t="str">
        <f>IF(SUM(I229:T229)&lt;90," ",K229*2/stab.data!$U$9)</f>
        <v xml:space="preserve"> </v>
      </c>
      <c r="Y229" s="277" t="str">
        <f>IF(SUM(I229:T229)&lt;90," ",L229*2/stab.data!$U$10)</f>
        <v xml:space="preserve"> </v>
      </c>
      <c r="Z229" s="277" t="str">
        <f>IF(SUM(I229:T229)&lt;90," ",M229/stab.data!$U$11)</f>
        <v xml:space="preserve"> </v>
      </c>
      <c r="AA229" s="277" t="str">
        <f>IF(SUM(I229:T229)&lt;90," ",N229/stab.data!$U$12)</f>
        <v xml:space="preserve"> </v>
      </c>
      <c r="AB229" s="277" t="str">
        <f>IF(SUM(I229:T229)&lt;90," ",O229/stab.data!$U$13)</f>
        <v xml:space="preserve"> </v>
      </c>
      <c r="AC229" s="277" t="str">
        <f>IF(SUM(I229:T229)&lt;90," ",P229/stab.data!$U$14)</f>
        <v xml:space="preserve"> </v>
      </c>
      <c r="AD229" s="277" t="str">
        <f>IF(SUM(I229:T229)&lt;90," ",Q229*2/stab.data!$U$15)</f>
        <v xml:space="preserve"> </v>
      </c>
      <c r="AE229" s="277" t="str">
        <f>IF(SUM(I229:T229)&lt;90," ",R229*2/stab.data!$U$16)</f>
        <v xml:space="preserve"> </v>
      </c>
      <c r="AF229" s="277" t="str">
        <f>IF(SUM(I229:T229)&lt;90," ",S229/stab.data!$U$17)</f>
        <v xml:space="preserve"> </v>
      </c>
      <c r="AG229" s="277" t="str">
        <f>IF(SUM(I229:T229)&lt;90," ",T229/stab.data!$U$18)</f>
        <v xml:space="preserve"> </v>
      </c>
      <c r="AH229" s="277" t="str">
        <f t="shared" si="397"/>
        <v xml:space="preserve"> </v>
      </c>
      <c r="AI229" s="277" t="str">
        <f t="shared" si="398"/>
        <v xml:space="preserve"> </v>
      </c>
      <c r="AJ229" s="278" t="str">
        <f t="shared" si="399"/>
        <v xml:space="preserve"> </v>
      </c>
      <c r="AK229" s="278" t="str">
        <f t="shared" si="400"/>
        <v xml:space="preserve"> </v>
      </c>
      <c r="AL229" s="278" t="str">
        <f t="shared" si="401"/>
        <v xml:space="preserve"> </v>
      </c>
      <c r="AM229" s="278" t="str">
        <f t="shared" si="402"/>
        <v xml:space="preserve"> </v>
      </c>
      <c r="AN229" s="278" t="str">
        <f t="shared" si="403"/>
        <v xml:space="preserve"> </v>
      </c>
      <c r="AO229" s="278" t="str">
        <f t="shared" si="404"/>
        <v xml:space="preserve"> </v>
      </c>
      <c r="AP229" s="278" t="str">
        <f t="shared" si="405"/>
        <v xml:space="preserve"> </v>
      </c>
      <c r="AQ229" s="278" t="str">
        <f t="shared" si="406"/>
        <v xml:space="preserve"> </v>
      </c>
      <c r="AR229" s="278" t="str">
        <f t="shared" si="407"/>
        <v xml:space="preserve"> </v>
      </c>
      <c r="AS229" s="278" t="str">
        <f t="shared" si="408"/>
        <v xml:space="preserve"> </v>
      </c>
      <c r="AT229" s="278" t="str">
        <f t="shared" si="409"/>
        <v xml:space="preserve"> </v>
      </c>
      <c r="AU229" s="278" t="str">
        <f t="shared" si="410"/>
        <v xml:space="preserve"> </v>
      </c>
      <c r="AV229" s="277" t="str">
        <f t="shared" si="411"/>
        <v xml:space="preserve"> </v>
      </c>
      <c r="AW229" s="277" t="str">
        <f t="shared" si="412"/>
        <v xml:space="preserve"> </v>
      </c>
      <c r="AX229" s="277" t="str">
        <f>IF(SUM(I229:T229)&lt;90," ",CO229*AH229*stab.data!$U$20/13/2)</f>
        <v xml:space="preserve"> </v>
      </c>
      <c r="AY229" s="277" t="str">
        <f>IF(SUM(I229:T229)&lt;90," ",CQ229*AH229*stab.data!$U$11/13)</f>
        <v xml:space="preserve"> </v>
      </c>
      <c r="AZ229" s="277" t="str">
        <f t="shared" si="413"/>
        <v xml:space="preserve"> </v>
      </c>
      <c r="BA229" s="279" t="str">
        <f t="shared" si="414"/>
        <v xml:space="preserve"> </v>
      </c>
      <c r="BB229" s="280" t="str">
        <f>IF(SUM(I229:T229)&lt;90," ",EXP('eq. coef.'!$C$104+'eq. coef.'!$C$105*'Amp-TB2 calc'!AJ229+'eq. coef.'!$C$106*'Amp-TB2 calc'!AK229+'eq. coef.'!$C$107*'Amp-TB2 calc'!AL229+'eq. coef.'!$C$108*'Amp-TB2 calc'!AN229+'eq. coef.'!$C$109*'Amp-TB2 calc'!AP229+'eq. coef.'!$C$110*'Amp-TB2 calc'!AQ229+'eq. coef.'!$C$111*'Amp-TB2 calc'!AR229+'eq. coef.'!$C$112*'Amp-TB2 calc'!AS229))</f>
        <v xml:space="preserve"> </v>
      </c>
      <c r="BC229" s="281" t="str">
        <f>IF(SUM(I229:T229)&lt;90," ",EXP('eq. coef.'!$C$176+'eq. coef.'!$C$177*'Amp-TB2 calc'!AJ229+'eq. coef.'!$C$178*'Amp-TB2 calc'!AK229+'eq. coef.'!$C$179*'Amp-TB2 calc'!AL229+'eq. coef.'!$C$180*'Amp-TB2 calc'!AN229+'eq. coef.'!$C$181*'Amp-TB2 calc'!AP229+'eq. coef.'!$C$182*'Amp-TB2 calc'!AQ229+'eq. coef.'!$C$183*'Amp-TB2 calc'!AR229+'eq. coef.'!$C$184*'Amp-TB2 calc'!AS229))</f>
        <v xml:space="preserve"> </v>
      </c>
      <c r="BD229" s="281" t="str">
        <f>IF(SUM(I229:T229)&lt;90," ",('eq. coef.'!$C$234+'eq. coef.'!$C$235*'Amp-TB2 calc'!AJ229+'eq. coef.'!$C$236*'Amp-TB2 calc'!AK229+'eq. coef.'!$C$237*'Amp-TB2 calc'!AL229+'eq. coef.'!$C$238*'Amp-TB2 calc'!AN229+'eq. coef.'!$C$239*'Amp-TB2 calc'!AP229+'eq. coef.'!$C$240*'Amp-TB2 calc'!AQ229+'eq. coef.'!$C$241*'Amp-TB2 calc'!AR229+'eq. coef.'!$C$242*'Amp-TB2 calc'!AS229))</f>
        <v xml:space="preserve"> </v>
      </c>
      <c r="BE229" s="281" t="str">
        <f>IF(SUM(I229:T229)&lt;90," ",('eq. coef.'!$C$270+'eq. coef.'!$C$271*'Amp-TB2 calc'!AJ229+'eq. coef.'!$C$272*'Amp-TB2 calc'!AK229+'eq. coef.'!$C$273*'Amp-TB2 calc'!AL229+'eq. coef.'!$C$274*'Amp-TB2 calc'!AN229+'eq. coef.'!$C$275*'Amp-TB2 calc'!AP229+'eq. coef.'!$C$276*'Amp-TB2 calc'!AQ229+'eq. coef.'!$C$277*'Amp-TB2 calc'!AR229+'eq. coef.'!$C$278*'Amp-TB2 calc'!AS229))</f>
        <v xml:space="preserve"> </v>
      </c>
      <c r="BF229" s="281" t="str">
        <f>IF(SUM(I229:T229)&lt;90," ",EXP('eq. coef.'!$C$328+'eq. coef.'!$C$329*'Amp-TB2 calc'!AJ229+'eq. coef.'!$C$330*'Amp-TB2 calc'!AK229+'eq. coef.'!$C$331*'Amp-TB2 calc'!AL229+'eq. coef.'!$C$332*'Amp-TB2 calc'!AN229+'eq. coef.'!$C$333*'Amp-TB2 calc'!AP229+'eq. coef.'!$C$334*'Amp-TB2 calc'!AQ229+'eq. coef.'!$C$335*'Amp-TB2 calc'!AR229+'eq. coef.'!$C$336*'Amp-TB2 calc'!AS229))</f>
        <v xml:space="preserve"> </v>
      </c>
      <c r="BG229" s="282" t="str">
        <f t="shared" si="366"/>
        <v xml:space="preserve"> </v>
      </c>
      <c r="BH229" s="385" t="str">
        <f t="shared" si="393"/>
        <v xml:space="preserve"> </v>
      </c>
      <c r="BI229" s="385" t="str">
        <f t="shared" si="394"/>
        <v xml:space="preserve"> </v>
      </c>
      <c r="BJ229" s="281" t="str">
        <f t="shared" si="367"/>
        <v xml:space="preserve"> </v>
      </c>
      <c r="BK229" s="283" t="str">
        <f t="shared" si="415"/>
        <v xml:space="preserve"> </v>
      </c>
      <c r="BL229" s="281" t="str">
        <f t="shared" si="416"/>
        <v xml:space="preserve"> </v>
      </c>
      <c r="BM229" s="284" t="str">
        <f t="shared" si="368"/>
        <v xml:space="preserve"> </v>
      </c>
      <c r="BN229" s="285" t="str">
        <f>IF(SUM(I229:T229)&lt;90," ",'eq. coef.'!$C$360+'eq. coef.'!$C$361*'Amp-TB2 calc'!AJ229+'eq. coef.'!$C$362*'Amp-TB2 calc'!AK229+'eq. coef.'!$C$363*'Amp-TB2 calc'!AL229+'eq. coef.'!$C$364*'Amp-TB2 calc'!AN229+'eq. coef.'!$C$365*'Amp-TB2 calc'!AP229+'eq. coef.'!$C$366*'Amp-TB2 calc'!AQ229+'eq. coef.'!$C$367*'Amp-TB2 calc'!AR229+'eq. coef.'!$C$368*'Amp-TB2 calc'!AS229+'eq. coef.'!$C$369*LN(BQ229))</f>
        <v xml:space="preserve"> </v>
      </c>
      <c r="BO229" s="286" t="str">
        <f t="shared" si="417"/>
        <v xml:space="preserve"> </v>
      </c>
      <c r="BP229" s="333" t="str">
        <f t="shared" si="369"/>
        <v xml:space="preserve"> </v>
      </c>
      <c r="BQ229" s="287" t="str">
        <f t="shared" si="418"/>
        <v xml:space="preserve"> </v>
      </c>
      <c r="BR229" s="281" t="str">
        <f t="shared" si="370"/>
        <v xml:space="preserve"> </v>
      </c>
      <c r="BS229" s="283"/>
      <c r="BT229" s="283">
        <f t="shared" si="419"/>
        <v>0</v>
      </c>
      <c r="BU229" s="283">
        <f t="shared" si="420"/>
        <v>0</v>
      </c>
      <c r="BV229" s="281" t="str">
        <f t="shared" si="371"/>
        <v xml:space="preserve"> </v>
      </c>
      <c r="BW229" s="288"/>
      <c r="BX229" s="289" t="str">
        <f>IF(SUM(I229:T229)&lt;90," ",'eq. coef.'!$B$1128*'Amp-TB2 calc'!CH229+'eq. coef.'!$B$1129*'Amp-TB2 calc'!CL229+'eq. coef.'!$B$1130*'Amp-TB2 calc'!CM229+'eq. coef.'!$B$1131*'Amp-TB2 calc'!CO229+'eq. coef.'!$B$1132*'Amp-TB2 calc'!CP229+'eq. coef.'!$B$1133*'Amp-TB2 calc'!CQ229+'eq. coef.'!$B$1134*'Amp-TB2 calc'!CR229+'eq. coef.'!$B$1135*'Amp-TB2 calc'!CU229+'eq. coef.'!$B$1135*'Amp-TB2 calc'!CY229+'eq. coef.'!$B$1137*'Amp-TB2 calc'!CZ229)</f>
        <v xml:space="preserve"> </v>
      </c>
      <c r="BY229" s="290" t="str">
        <f t="shared" si="421"/>
        <v xml:space="preserve"> </v>
      </c>
      <c r="BZ229" s="291"/>
      <c r="CA229" s="290" t="str">
        <f t="shared" si="372"/>
        <v xml:space="preserve"> </v>
      </c>
      <c r="CB229" s="289" t="str">
        <f>IF(SUM(I229:T229)&lt;90," ",EXP('eq. coef.'!$C$396+'eq. coef.'!$C$397*'Amp-TB2 calc'!AJ229+'eq. coef.'!$C$398*'Amp-TB2 calc'!AK229+'eq. coef.'!$C$399*'Amp-TB2 calc'!AL229+'eq. coef.'!$C$400*'Amp-TB2 calc'!AN229+'eq. coef.'!$C$401*'Amp-TB2 calc'!AP229+'eq. coef.'!$C$402*'Amp-TB2 calc'!AQ229+'eq. coef.'!$C$403*'Amp-TB2 calc'!AR229+'eq. coef.'!$C$404*'Amp-TB2 calc'!AS229+'eq. coef.'!$C$405*LN('Amp-TB2 calc'!BQ229)))</f>
        <v xml:space="preserve"> </v>
      </c>
      <c r="CC229" s="283" t="str">
        <f t="shared" si="373"/>
        <v xml:space="preserve"> </v>
      </c>
      <c r="CD229" s="283"/>
      <c r="CE229" s="282" t="str">
        <f t="shared" si="374"/>
        <v xml:space="preserve"> </v>
      </c>
      <c r="CF229" s="282" t="str">
        <f t="shared" si="375"/>
        <v xml:space="preserve"> </v>
      </c>
      <c r="CG229" s="278" t="str">
        <f t="shared" si="422"/>
        <v xml:space="preserve"> </v>
      </c>
      <c r="CH229" s="278" t="str">
        <f t="shared" si="423"/>
        <v xml:space="preserve"> </v>
      </c>
      <c r="CI229" s="278" t="str">
        <f t="shared" si="376"/>
        <v xml:space="preserve"> </v>
      </c>
      <c r="CJ229" s="278" t="str">
        <f t="shared" si="377"/>
        <v xml:space="preserve"> </v>
      </c>
      <c r="CK229" s="278"/>
      <c r="CL229" s="278" t="str">
        <f t="shared" si="378"/>
        <v xml:space="preserve"> </v>
      </c>
      <c r="CM229" s="278" t="str">
        <f t="shared" si="379"/>
        <v xml:space="preserve"> </v>
      </c>
      <c r="CN229" s="278" t="str">
        <f t="shared" si="424"/>
        <v xml:space="preserve"> </v>
      </c>
      <c r="CO229" s="278" t="str">
        <f t="shared" si="380"/>
        <v xml:space="preserve"> </v>
      </c>
      <c r="CP229" s="278" t="str">
        <f t="shared" si="425"/>
        <v xml:space="preserve"> </v>
      </c>
      <c r="CQ229" s="278" t="str">
        <f t="shared" si="381"/>
        <v xml:space="preserve"> </v>
      </c>
      <c r="CR229" s="278" t="str">
        <f t="shared" si="426"/>
        <v xml:space="preserve"> </v>
      </c>
      <c r="CS229" s="278" t="str">
        <f t="shared" si="382"/>
        <v xml:space="preserve"> </v>
      </c>
      <c r="CT229" s="278"/>
      <c r="CU229" s="278" t="str">
        <f t="shared" si="427"/>
        <v xml:space="preserve"> </v>
      </c>
      <c r="CV229" s="278" t="str">
        <f t="shared" si="383"/>
        <v xml:space="preserve"> </v>
      </c>
      <c r="CW229" s="278" t="str">
        <f t="shared" si="384"/>
        <v xml:space="preserve"> </v>
      </c>
      <c r="CX229" s="278"/>
      <c r="CY229" s="278" t="str">
        <f t="shared" si="385"/>
        <v xml:space="preserve"> </v>
      </c>
      <c r="CZ229" s="278" t="str">
        <f t="shared" si="428"/>
        <v xml:space="preserve"> </v>
      </c>
      <c r="DA229" s="278" t="str">
        <f t="shared" si="386"/>
        <v xml:space="preserve"> </v>
      </c>
      <c r="DB229" s="278"/>
      <c r="DC229" s="278" t="str">
        <f t="shared" si="387"/>
        <v xml:space="preserve"> </v>
      </c>
      <c r="DD229" s="278" t="str">
        <f t="shared" si="429"/>
        <v xml:space="preserve"> </v>
      </c>
      <c r="DE229" s="278" t="str">
        <f t="shared" si="430"/>
        <v xml:space="preserve"> </v>
      </c>
      <c r="DF229" s="278" t="str">
        <f t="shared" si="388"/>
        <v xml:space="preserve"> </v>
      </c>
      <c r="DG229" s="283" t="str">
        <f t="shared" si="395"/>
        <v xml:space="preserve"> </v>
      </c>
      <c r="DH229" s="283"/>
      <c r="DI229" s="277" t="str">
        <f t="shared" si="389"/>
        <v xml:space="preserve"> </v>
      </c>
      <c r="DJ229" s="277" t="str">
        <f t="shared" si="390"/>
        <v xml:space="preserve"> </v>
      </c>
      <c r="DK229" s="277" t="str">
        <f t="shared" si="391"/>
        <v xml:space="preserve"> </v>
      </c>
      <c r="DL229" s="278" t="str">
        <f t="shared" si="392"/>
        <v xml:space="preserve"> </v>
      </c>
    </row>
    <row r="230" spans="21:116" x14ac:dyDescent="0.25">
      <c r="U230" s="276" t="str">
        <f t="shared" si="396"/>
        <v xml:space="preserve"> </v>
      </c>
      <c r="V230" s="277" t="str">
        <f>IF(SUM(I230:T230)&lt;90," ",I230/stab.data!$U$7)</f>
        <v xml:space="preserve"> </v>
      </c>
      <c r="W230" s="277" t="str">
        <f>IF(SUM(I230:T230)&lt;90," ",J230/stab.data!$U$8)</f>
        <v xml:space="preserve"> </v>
      </c>
      <c r="X230" s="277" t="str">
        <f>IF(SUM(I230:T230)&lt;90," ",K230*2/stab.data!$U$9)</f>
        <v xml:space="preserve"> </v>
      </c>
      <c r="Y230" s="277" t="str">
        <f>IF(SUM(I230:T230)&lt;90," ",L230*2/stab.data!$U$10)</f>
        <v xml:space="preserve"> </v>
      </c>
      <c r="Z230" s="277" t="str">
        <f>IF(SUM(I230:T230)&lt;90," ",M230/stab.data!$U$11)</f>
        <v xml:space="preserve"> </v>
      </c>
      <c r="AA230" s="277" t="str">
        <f>IF(SUM(I230:T230)&lt;90," ",N230/stab.data!$U$12)</f>
        <v xml:space="preserve"> </v>
      </c>
      <c r="AB230" s="277" t="str">
        <f>IF(SUM(I230:T230)&lt;90," ",O230/stab.data!$U$13)</f>
        <v xml:space="preserve"> </v>
      </c>
      <c r="AC230" s="277" t="str">
        <f>IF(SUM(I230:T230)&lt;90," ",P230/stab.data!$U$14)</f>
        <v xml:space="preserve"> </v>
      </c>
      <c r="AD230" s="277" t="str">
        <f>IF(SUM(I230:T230)&lt;90," ",Q230*2/stab.data!$U$15)</f>
        <v xml:space="preserve"> </v>
      </c>
      <c r="AE230" s="277" t="str">
        <f>IF(SUM(I230:T230)&lt;90," ",R230*2/stab.data!$U$16)</f>
        <v xml:space="preserve"> </v>
      </c>
      <c r="AF230" s="277" t="str">
        <f>IF(SUM(I230:T230)&lt;90," ",S230/stab.data!$U$17)</f>
        <v xml:space="preserve"> </v>
      </c>
      <c r="AG230" s="277" t="str">
        <f>IF(SUM(I230:T230)&lt;90," ",T230/stab.data!$U$18)</f>
        <v xml:space="preserve"> </v>
      </c>
      <c r="AH230" s="277" t="str">
        <f t="shared" si="397"/>
        <v xml:space="preserve"> </v>
      </c>
      <c r="AI230" s="277" t="str">
        <f t="shared" si="398"/>
        <v xml:space="preserve"> </v>
      </c>
      <c r="AJ230" s="278" t="str">
        <f t="shared" si="399"/>
        <v xml:space="preserve"> </v>
      </c>
      <c r="AK230" s="278" t="str">
        <f t="shared" si="400"/>
        <v xml:space="preserve"> </v>
      </c>
      <c r="AL230" s="278" t="str">
        <f t="shared" si="401"/>
        <v xml:space="preserve"> </v>
      </c>
      <c r="AM230" s="278" t="str">
        <f t="shared" si="402"/>
        <v xml:space="preserve"> </v>
      </c>
      <c r="AN230" s="278" t="str">
        <f t="shared" si="403"/>
        <v xml:space="preserve"> </v>
      </c>
      <c r="AO230" s="278" t="str">
        <f t="shared" si="404"/>
        <v xml:space="preserve"> </v>
      </c>
      <c r="AP230" s="278" t="str">
        <f t="shared" si="405"/>
        <v xml:space="preserve"> </v>
      </c>
      <c r="AQ230" s="278" t="str">
        <f t="shared" si="406"/>
        <v xml:space="preserve"> </v>
      </c>
      <c r="AR230" s="278" t="str">
        <f t="shared" si="407"/>
        <v xml:space="preserve"> </v>
      </c>
      <c r="AS230" s="278" t="str">
        <f t="shared" si="408"/>
        <v xml:space="preserve"> </v>
      </c>
      <c r="AT230" s="278" t="str">
        <f t="shared" si="409"/>
        <v xml:space="preserve"> </v>
      </c>
      <c r="AU230" s="278" t="str">
        <f t="shared" si="410"/>
        <v xml:space="preserve"> </v>
      </c>
      <c r="AV230" s="277" t="str">
        <f t="shared" si="411"/>
        <v xml:space="preserve"> </v>
      </c>
      <c r="AW230" s="277" t="str">
        <f t="shared" si="412"/>
        <v xml:space="preserve"> </v>
      </c>
      <c r="AX230" s="277" t="str">
        <f>IF(SUM(I230:T230)&lt;90," ",CO230*AH230*stab.data!$U$20/13/2)</f>
        <v xml:space="preserve"> </v>
      </c>
      <c r="AY230" s="277" t="str">
        <f>IF(SUM(I230:T230)&lt;90," ",CQ230*AH230*stab.data!$U$11/13)</f>
        <v xml:space="preserve"> </v>
      </c>
      <c r="AZ230" s="277" t="str">
        <f t="shared" si="413"/>
        <v xml:space="preserve"> </v>
      </c>
      <c r="BA230" s="279" t="str">
        <f t="shared" si="414"/>
        <v xml:space="preserve"> </v>
      </c>
      <c r="BB230" s="280" t="str">
        <f>IF(SUM(I230:T230)&lt;90," ",EXP('eq. coef.'!$C$104+'eq. coef.'!$C$105*'Amp-TB2 calc'!AJ230+'eq. coef.'!$C$106*'Amp-TB2 calc'!AK230+'eq. coef.'!$C$107*'Amp-TB2 calc'!AL230+'eq. coef.'!$C$108*'Amp-TB2 calc'!AN230+'eq. coef.'!$C$109*'Amp-TB2 calc'!AP230+'eq. coef.'!$C$110*'Amp-TB2 calc'!AQ230+'eq. coef.'!$C$111*'Amp-TB2 calc'!AR230+'eq. coef.'!$C$112*'Amp-TB2 calc'!AS230))</f>
        <v xml:space="preserve"> </v>
      </c>
      <c r="BC230" s="281" t="str">
        <f>IF(SUM(I230:T230)&lt;90," ",EXP('eq. coef.'!$C$176+'eq. coef.'!$C$177*'Amp-TB2 calc'!AJ230+'eq. coef.'!$C$178*'Amp-TB2 calc'!AK230+'eq. coef.'!$C$179*'Amp-TB2 calc'!AL230+'eq. coef.'!$C$180*'Amp-TB2 calc'!AN230+'eq. coef.'!$C$181*'Amp-TB2 calc'!AP230+'eq. coef.'!$C$182*'Amp-TB2 calc'!AQ230+'eq. coef.'!$C$183*'Amp-TB2 calc'!AR230+'eq. coef.'!$C$184*'Amp-TB2 calc'!AS230))</f>
        <v xml:space="preserve"> </v>
      </c>
      <c r="BD230" s="281" t="str">
        <f>IF(SUM(I230:T230)&lt;90," ",('eq. coef.'!$C$234+'eq. coef.'!$C$235*'Amp-TB2 calc'!AJ230+'eq. coef.'!$C$236*'Amp-TB2 calc'!AK230+'eq. coef.'!$C$237*'Amp-TB2 calc'!AL230+'eq. coef.'!$C$238*'Amp-TB2 calc'!AN230+'eq. coef.'!$C$239*'Amp-TB2 calc'!AP230+'eq. coef.'!$C$240*'Amp-TB2 calc'!AQ230+'eq. coef.'!$C$241*'Amp-TB2 calc'!AR230+'eq. coef.'!$C$242*'Amp-TB2 calc'!AS230))</f>
        <v xml:space="preserve"> </v>
      </c>
      <c r="BE230" s="281" t="str">
        <f>IF(SUM(I230:T230)&lt;90," ",('eq. coef.'!$C$270+'eq. coef.'!$C$271*'Amp-TB2 calc'!AJ230+'eq. coef.'!$C$272*'Amp-TB2 calc'!AK230+'eq. coef.'!$C$273*'Amp-TB2 calc'!AL230+'eq. coef.'!$C$274*'Amp-TB2 calc'!AN230+'eq. coef.'!$C$275*'Amp-TB2 calc'!AP230+'eq. coef.'!$C$276*'Amp-TB2 calc'!AQ230+'eq. coef.'!$C$277*'Amp-TB2 calc'!AR230+'eq. coef.'!$C$278*'Amp-TB2 calc'!AS230))</f>
        <v xml:space="preserve"> </v>
      </c>
      <c r="BF230" s="281" t="str">
        <f>IF(SUM(I230:T230)&lt;90," ",EXP('eq. coef.'!$C$328+'eq. coef.'!$C$329*'Amp-TB2 calc'!AJ230+'eq. coef.'!$C$330*'Amp-TB2 calc'!AK230+'eq. coef.'!$C$331*'Amp-TB2 calc'!AL230+'eq. coef.'!$C$332*'Amp-TB2 calc'!AN230+'eq. coef.'!$C$333*'Amp-TB2 calc'!AP230+'eq. coef.'!$C$334*'Amp-TB2 calc'!AQ230+'eq. coef.'!$C$335*'Amp-TB2 calc'!AR230+'eq. coef.'!$C$336*'Amp-TB2 calc'!AS230))</f>
        <v xml:space="preserve"> </v>
      </c>
      <c r="BG230" s="282" t="str">
        <f t="shared" si="366"/>
        <v xml:space="preserve"> </v>
      </c>
      <c r="BH230" s="385" t="str">
        <f t="shared" si="393"/>
        <v xml:space="preserve"> </v>
      </c>
      <c r="BI230" s="385" t="str">
        <f t="shared" si="394"/>
        <v xml:space="preserve"> </v>
      </c>
      <c r="BJ230" s="281" t="str">
        <f t="shared" si="367"/>
        <v xml:space="preserve"> </v>
      </c>
      <c r="BK230" s="283" t="str">
        <f t="shared" si="415"/>
        <v xml:space="preserve"> </v>
      </c>
      <c r="BL230" s="281" t="str">
        <f t="shared" si="416"/>
        <v xml:space="preserve"> </v>
      </c>
      <c r="BM230" s="284" t="str">
        <f t="shared" si="368"/>
        <v xml:space="preserve"> </v>
      </c>
      <c r="BN230" s="285" t="str">
        <f>IF(SUM(I230:T230)&lt;90," ",'eq. coef.'!$C$360+'eq. coef.'!$C$361*'Amp-TB2 calc'!AJ230+'eq. coef.'!$C$362*'Amp-TB2 calc'!AK230+'eq. coef.'!$C$363*'Amp-TB2 calc'!AL230+'eq. coef.'!$C$364*'Amp-TB2 calc'!AN230+'eq. coef.'!$C$365*'Amp-TB2 calc'!AP230+'eq. coef.'!$C$366*'Amp-TB2 calc'!AQ230+'eq. coef.'!$C$367*'Amp-TB2 calc'!AR230+'eq. coef.'!$C$368*'Amp-TB2 calc'!AS230+'eq. coef.'!$C$369*LN(BQ230))</f>
        <v xml:space="preserve"> </v>
      </c>
      <c r="BO230" s="286" t="str">
        <f t="shared" si="417"/>
        <v xml:space="preserve"> </v>
      </c>
      <c r="BP230" s="333" t="str">
        <f t="shared" si="369"/>
        <v xml:space="preserve"> </v>
      </c>
      <c r="BQ230" s="287" t="str">
        <f t="shared" si="418"/>
        <v xml:space="preserve"> </v>
      </c>
      <c r="BR230" s="281" t="str">
        <f t="shared" si="370"/>
        <v xml:space="preserve"> </v>
      </c>
      <c r="BS230" s="283"/>
      <c r="BT230" s="283">
        <f t="shared" si="419"/>
        <v>0</v>
      </c>
      <c r="BU230" s="283">
        <f t="shared" si="420"/>
        <v>0</v>
      </c>
      <c r="BV230" s="281" t="str">
        <f t="shared" si="371"/>
        <v xml:space="preserve"> </v>
      </c>
      <c r="BW230" s="288"/>
      <c r="BX230" s="289" t="str">
        <f>IF(SUM(I230:T230)&lt;90," ",'eq. coef.'!$B$1128*'Amp-TB2 calc'!CH230+'eq. coef.'!$B$1129*'Amp-TB2 calc'!CL230+'eq. coef.'!$B$1130*'Amp-TB2 calc'!CM230+'eq. coef.'!$B$1131*'Amp-TB2 calc'!CO230+'eq. coef.'!$B$1132*'Amp-TB2 calc'!CP230+'eq. coef.'!$B$1133*'Amp-TB2 calc'!CQ230+'eq. coef.'!$B$1134*'Amp-TB2 calc'!CR230+'eq. coef.'!$B$1135*'Amp-TB2 calc'!CU230+'eq. coef.'!$B$1135*'Amp-TB2 calc'!CY230+'eq. coef.'!$B$1137*'Amp-TB2 calc'!CZ230)</f>
        <v xml:space="preserve"> </v>
      </c>
      <c r="BY230" s="290" t="str">
        <f t="shared" si="421"/>
        <v xml:space="preserve"> </v>
      </c>
      <c r="BZ230" s="291"/>
      <c r="CA230" s="290" t="str">
        <f t="shared" si="372"/>
        <v xml:space="preserve"> </v>
      </c>
      <c r="CB230" s="289" t="str">
        <f>IF(SUM(I230:T230)&lt;90," ",EXP('eq. coef.'!$C$396+'eq. coef.'!$C$397*'Amp-TB2 calc'!AJ230+'eq. coef.'!$C$398*'Amp-TB2 calc'!AK230+'eq. coef.'!$C$399*'Amp-TB2 calc'!AL230+'eq. coef.'!$C$400*'Amp-TB2 calc'!AN230+'eq. coef.'!$C$401*'Amp-TB2 calc'!AP230+'eq. coef.'!$C$402*'Amp-TB2 calc'!AQ230+'eq. coef.'!$C$403*'Amp-TB2 calc'!AR230+'eq. coef.'!$C$404*'Amp-TB2 calc'!AS230+'eq. coef.'!$C$405*LN('Amp-TB2 calc'!BQ230)))</f>
        <v xml:space="preserve"> </v>
      </c>
      <c r="CC230" s="283" t="str">
        <f t="shared" si="373"/>
        <v xml:space="preserve"> </v>
      </c>
      <c r="CD230" s="283"/>
      <c r="CE230" s="282" t="str">
        <f t="shared" si="374"/>
        <v xml:space="preserve"> </v>
      </c>
      <c r="CF230" s="282" t="str">
        <f t="shared" si="375"/>
        <v xml:space="preserve"> </v>
      </c>
      <c r="CG230" s="278" t="str">
        <f t="shared" si="422"/>
        <v xml:space="preserve"> </v>
      </c>
      <c r="CH230" s="278" t="str">
        <f t="shared" si="423"/>
        <v xml:space="preserve"> </v>
      </c>
      <c r="CI230" s="278" t="str">
        <f t="shared" si="376"/>
        <v xml:space="preserve"> </v>
      </c>
      <c r="CJ230" s="278" t="str">
        <f t="shared" si="377"/>
        <v xml:space="preserve"> </v>
      </c>
      <c r="CK230" s="278"/>
      <c r="CL230" s="278" t="str">
        <f t="shared" si="378"/>
        <v xml:space="preserve"> </v>
      </c>
      <c r="CM230" s="278" t="str">
        <f t="shared" si="379"/>
        <v xml:space="preserve"> </v>
      </c>
      <c r="CN230" s="278" t="str">
        <f t="shared" si="424"/>
        <v xml:space="preserve"> </v>
      </c>
      <c r="CO230" s="278" t="str">
        <f t="shared" si="380"/>
        <v xml:space="preserve"> </v>
      </c>
      <c r="CP230" s="278" t="str">
        <f t="shared" si="425"/>
        <v xml:space="preserve"> </v>
      </c>
      <c r="CQ230" s="278" t="str">
        <f t="shared" si="381"/>
        <v xml:space="preserve"> </v>
      </c>
      <c r="CR230" s="278" t="str">
        <f t="shared" si="426"/>
        <v xml:space="preserve"> </v>
      </c>
      <c r="CS230" s="278" t="str">
        <f t="shared" si="382"/>
        <v xml:space="preserve"> </v>
      </c>
      <c r="CT230" s="278"/>
      <c r="CU230" s="278" t="str">
        <f t="shared" si="427"/>
        <v xml:space="preserve"> </v>
      </c>
      <c r="CV230" s="278" t="str">
        <f t="shared" si="383"/>
        <v xml:space="preserve"> </v>
      </c>
      <c r="CW230" s="278" t="str">
        <f t="shared" si="384"/>
        <v xml:space="preserve"> </v>
      </c>
      <c r="CX230" s="278"/>
      <c r="CY230" s="278" t="str">
        <f t="shared" si="385"/>
        <v xml:space="preserve"> </v>
      </c>
      <c r="CZ230" s="278" t="str">
        <f t="shared" si="428"/>
        <v xml:space="preserve"> </v>
      </c>
      <c r="DA230" s="278" t="str">
        <f t="shared" si="386"/>
        <v xml:space="preserve"> </v>
      </c>
      <c r="DB230" s="278"/>
      <c r="DC230" s="278" t="str">
        <f t="shared" si="387"/>
        <v xml:space="preserve"> </v>
      </c>
      <c r="DD230" s="278" t="str">
        <f t="shared" si="429"/>
        <v xml:space="preserve"> </v>
      </c>
      <c r="DE230" s="278" t="str">
        <f t="shared" si="430"/>
        <v xml:space="preserve"> </v>
      </c>
      <c r="DF230" s="278" t="str">
        <f t="shared" si="388"/>
        <v xml:space="preserve"> </v>
      </c>
      <c r="DG230" s="283" t="str">
        <f t="shared" si="395"/>
        <v xml:space="preserve"> </v>
      </c>
      <c r="DH230" s="283"/>
      <c r="DI230" s="277" t="str">
        <f t="shared" si="389"/>
        <v xml:space="preserve"> </v>
      </c>
      <c r="DJ230" s="277" t="str">
        <f t="shared" si="390"/>
        <v xml:space="preserve"> </v>
      </c>
      <c r="DK230" s="277" t="str">
        <f t="shared" si="391"/>
        <v xml:space="preserve"> </v>
      </c>
      <c r="DL230" s="278" t="str">
        <f t="shared" si="392"/>
        <v xml:space="preserve"> </v>
      </c>
    </row>
    <row r="231" spans="21:116" x14ac:dyDescent="0.25">
      <c r="U231" s="276" t="str">
        <f t="shared" si="396"/>
        <v xml:space="preserve"> </v>
      </c>
      <c r="V231" s="277" t="str">
        <f>IF(SUM(I231:T231)&lt;90," ",I231/stab.data!$U$7)</f>
        <v xml:space="preserve"> </v>
      </c>
      <c r="W231" s="277" t="str">
        <f>IF(SUM(I231:T231)&lt;90," ",J231/stab.data!$U$8)</f>
        <v xml:space="preserve"> </v>
      </c>
      <c r="X231" s="277" t="str">
        <f>IF(SUM(I231:T231)&lt;90," ",K231*2/stab.data!$U$9)</f>
        <v xml:space="preserve"> </v>
      </c>
      <c r="Y231" s="277" t="str">
        <f>IF(SUM(I231:T231)&lt;90," ",L231*2/stab.data!$U$10)</f>
        <v xml:space="preserve"> </v>
      </c>
      <c r="Z231" s="277" t="str">
        <f>IF(SUM(I231:T231)&lt;90," ",M231/stab.data!$U$11)</f>
        <v xml:space="preserve"> </v>
      </c>
      <c r="AA231" s="277" t="str">
        <f>IF(SUM(I231:T231)&lt;90," ",N231/stab.data!$U$12)</f>
        <v xml:space="preserve"> </v>
      </c>
      <c r="AB231" s="277" t="str">
        <f>IF(SUM(I231:T231)&lt;90," ",O231/stab.data!$U$13)</f>
        <v xml:space="preserve"> </v>
      </c>
      <c r="AC231" s="277" t="str">
        <f>IF(SUM(I231:T231)&lt;90," ",P231/stab.data!$U$14)</f>
        <v xml:space="preserve"> </v>
      </c>
      <c r="AD231" s="277" t="str">
        <f>IF(SUM(I231:T231)&lt;90," ",Q231*2/stab.data!$U$15)</f>
        <v xml:space="preserve"> </v>
      </c>
      <c r="AE231" s="277" t="str">
        <f>IF(SUM(I231:T231)&lt;90," ",R231*2/stab.data!$U$16)</f>
        <v xml:space="preserve"> </v>
      </c>
      <c r="AF231" s="277" t="str">
        <f>IF(SUM(I231:T231)&lt;90," ",S231/stab.data!$U$17)</f>
        <v xml:space="preserve"> </v>
      </c>
      <c r="AG231" s="277" t="str">
        <f>IF(SUM(I231:T231)&lt;90," ",T231/stab.data!$U$18)</f>
        <v xml:space="preserve"> </v>
      </c>
      <c r="AH231" s="277" t="str">
        <f t="shared" si="397"/>
        <v xml:space="preserve"> </v>
      </c>
      <c r="AI231" s="277" t="str">
        <f t="shared" si="398"/>
        <v xml:space="preserve"> </v>
      </c>
      <c r="AJ231" s="278" t="str">
        <f t="shared" si="399"/>
        <v xml:space="preserve"> </v>
      </c>
      <c r="AK231" s="278" t="str">
        <f t="shared" si="400"/>
        <v xml:space="preserve"> </v>
      </c>
      <c r="AL231" s="278" t="str">
        <f t="shared" si="401"/>
        <v xml:space="preserve"> </v>
      </c>
      <c r="AM231" s="278" t="str">
        <f t="shared" si="402"/>
        <v xml:space="preserve"> </v>
      </c>
      <c r="AN231" s="278" t="str">
        <f t="shared" si="403"/>
        <v xml:space="preserve"> </v>
      </c>
      <c r="AO231" s="278" t="str">
        <f t="shared" si="404"/>
        <v xml:space="preserve"> </v>
      </c>
      <c r="AP231" s="278" t="str">
        <f t="shared" si="405"/>
        <v xml:space="preserve"> </v>
      </c>
      <c r="AQ231" s="278" t="str">
        <f t="shared" si="406"/>
        <v xml:space="preserve"> </v>
      </c>
      <c r="AR231" s="278" t="str">
        <f t="shared" si="407"/>
        <v xml:space="preserve"> </v>
      </c>
      <c r="AS231" s="278" t="str">
        <f t="shared" si="408"/>
        <v xml:space="preserve"> </v>
      </c>
      <c r="AT231" s="278" t="str">
        <f t="shared" si="409"/>
        <v xml:space="preserve"> </v>
      </c>
      <c r="AU231" s="278" t="str">
        <f t="shared" si="410"/>
        <v xml:space="preserve"> </v>
      </c>
      <c r="AV231" s="277" t="str">
        <f t="shared" si="411"/>
        <v xml:space="preserve"> </v>
      </c>
      <c r="AW231" s="277" t="str">
        <f t="shared" si="412"/>
        <v xml:space="preserve"> </v>
      </c>
      <c r="AX231" s="277" t="str">
        <f>IF(SUM(I231:T231)&lt;90," ",CO231*AH231*stab.data!$U$20/13/2)</f>
        <v xml:space="preserve"> </v>
      </c>
      <c r="AY231" s="277" t="str">
        <f>IF(SUM(I231:T231)&lt;90," ",CQ231*AH231*stab.data!$U$11/13)</f>
        <v xml:space="preserve"> </v>
      </c>
      <c r="AZ231" s="277" t="str">
        <f t="shared" si="413"/>
        <v xml:space="preserve"> </v>
      </c>
      <c r="BA231" s="279" t="str">
        <f t="shared" si="414"/>
        <v xml:space="preserve"> </v>
      </c>
      <c r="BB231" s="280" t="str">
        <f>IF(SUM(I231:T231)&lt;90," ",EXP('eq. coef.'!$C$104+'eq. coef.'!$C$105*'Amp-TB2 calc'!AJ231+'eq. coef.'!$C$106*'Amp-TB2 calc'!AK231+'eq. coef.'!$C$107*'Amp-TB2 calc'!AL231+'eq. coef.'!$C$108*'Amp-TB2 calc'!AN231+'eq. coef.'!$C$109*'Amp-TB2 calc'!AP231+'eq. coef.'!$C$110*'Amp-TB2 calc'!AQ231+'eq. coef.'!$C$111*'Amp-TB2 calc'!AR231+'eq. coef.'!$C$112*'Amp-TB2 calc'!AS231))</f>
        <v xml:space="preserve"> </v>
      </c>
      <c r="BC231" s="281" t="str">
        <f>IF(SUM(I231:T231)&lt;90," ",EXP('eq. coef.'!$C$176+'eq. coef.'!$C$177*'Amp-TB2 calc'!AJ231+'eq. coef.'!$C$178*'Amp-TB2 calc'!AK231+'eq. coef.'!$C$179*'Amp-TB2 calc'!AL231+'eq. coef.'!$C$180*'Amp-TB2 calc'!AN231+'eq. coef.'!$C$181*'Amp-TB2 calc'!AP231+'eq. coef.'!$C$182*'Amp-TB2 calc'!AQ231+'eq. coef.'!$C$183*'Amp-TB2 calc'!AR231+'eq. coef.'!$C$184*'Amp-TB2 calc'!AS231))</f>
        <v xml:space="preserve"> </v>
      </c>
      <c r="BD231" s="281" t="str">
        <f>IF(SUM(I231:T231)&lt;90," ",('eq. coef.'!$C$234+'eq. coef.'!$C$235*'Amp-TB2 calc'!AJ231+'eq. coef.'!$C$236*'Amp-TB2 calc'!AK231+'eq. coef.'!$C$237*'Amp-TB2 calc'!AL231+'eq. coef.'!$C$238*'Amp-TB2 calc'!AN231+'eq. coef.'!$C$239*'Amp-TB2 calc'!AP231+'eq. coef.'!$C$240*'Amp-TB2 calc'!AQ231+'eq. coef.'!$C$241*'Amp-TB2 calc'!AR231+'eq. coef.'!$C$242*'Amp-TB2 calc'!AS231))</f>
        <v xml:space="preserve"> </v>
      </c>
      <c r="BE231" s="281" t="str">
        <f>IF(SUM(I231:T231)&lt;90," ",('eq. coef.'!$C$270+'eq. coef.'!$C$271*'Amp-TB2 calc'!AJ231+'eq. coef.'!$C$272*'Amp-TB2 calc'!AK231+'eq. coef.'!$C$273*'Amp-TB2 calc'!AL231+'eq. coef.'!$C$274*'Amp-TB2 calc'!AN231+'eq. coef.'!$C$275*'Amp-TB2 calc'!AP231+'eq. coef.'!$C$276*'Amp-TB2 calc'!AQ231+'eq. coef.'!$C$277*'Amp-TB2 calc'!AR231+'eq. coef.'!$C$278*'Amp-TB2 calc'!AS231))</f>
        <v xml:space="preserve"> </v>
      </c>
      <c r="BF231" s="281" t="str">
        <f>IF(SUM(I231:T231)&lt;90," ",EXP('eq. coef.'!$C$328+'eq. coef.'!$C$329*'Amp-TB2 calc'!AJ231+'eq. coef.'!$C$330*'Amp-TB2 calc'!AK231+'eq. coef.'!$C$331*'Amp-TB2 calc'!AL231+'eq. coef.'!$C$332*'Amp-TB2 calc'!AN231+'eq. coef.'!$C$333*'Amp-TB2 calc'!AP231+'eq. coef.'!$C$334*'Amp-TB2 calc'!AQ231+'eq. coef.'!$C$335*'Amp-TB2 calc'!AR231+'eq. coef.'!$C$336*'Amp-TB2 calc'!AS231))</f>
        <v xml:space="preserve"> </v>
      </c>
      <c r="BG231" s="282" t="str">
        <f t="shared" si="366"/>
        <v xml:space="preserve"> </v>
      </c>
      <c r="BH231" s="385" t="str">
        <f t="shared" si="393"/>
        <v xml:space="preserve"> </v>
      </c>
      <c r="BI231" s="385" t="str">
        <f t="shared" si="394"/>
        <v xml:space="preserve"> </v>
      </c>
      <c r="BJ231" s="281" t="str">
        <f t="shared" si="367"/>
        <v xml:space="preserve"> </v>
      </c>
      <c r="BK231" s="283" t="str">
        <f t="shared" si="415"/>
        <v xml:space="preserve"> </v>
      </c>
      <c r="BL231" s="281" t="str">
        <f t="shared" si="416"/>
        <v xml:space="preserve"> </v>
      </c>
      <c r="BM231" s="284" t="str">
        <f t="shared" si="368"/>
        <v xml:space="preserve"> </v>
      </c>
      <c r="BN231" s="285" t="str">
        <f>IF(SUM(I231:T231)&lt;90," ",'eq. coef.'!$C$360+'eq. coef.'!$C$361*'Amp-TB2 calc'!AJ231+'eq. coef.'!$C$362*'Amp-TB2 calc'!AK231+'eq. coef.'!$C$363*'Amp-TB2 calc'!AL231+'eq. coef.'!$C$364*'Amp-TB2 calc'!AN231+'eq. coef.'!$C$365*'Amp-TB2 calc'!AP231+'eq. coef.'!$C$366*'Amp-TB2 calc'!AQ231+'eq. coef.'!$C$367*'Amp-TB2 calc'!AR231+'eq. coef.'!$C$368*'Amp-TB2 calc'!AS231+'eq. coef.'!$C$369*LN(BQ231))</f>
        <v xml:space="preserve"> </v>
      </c>
      <c r="BO231" s="286" t="str">
        <f t="shared" si="417"/>
        <v xml:space="preserve"> </v>
      </c>
      <c r="BP231" s="333" t="str">
        <f t="shared" si="369"/>
        <v xml:space="preserve"> </v>
      </c>
      <c r="BQ231" s="287" t="str">
        <f t="shared" si="418"/>
        <v xml:space="preserve"> </v>
      </c>
      <c r="BR231" s="281" t="str">
        <f t="shared" si="370"/>
        <v xml:space="preserve"> </v>
      </c>
      <c r="BS231" s="283"/>
      <c r="BT231" s="283">
        <f t="shared" si="419"/>
        <v>0</v>
      </c>
      <c r="BU231" s="283">
        <f t="shared" si="420"/>
        <v>0</v>
      </c>
      <c r="BV231" s="281" t="str">
        <f t="shared" si="371"/>
        <v xml:space="preserve"> </v>
      </c>
      <c r="BW231" s="288"/>
      <c r="BX231" s="289" t="str">
        <f>IF(SUM(I231:T231)&lt;90," ",'eq. coef.'!$B$1128*'Amp-TB2 calc'!CH231+'eq. coef.'!$B$1129*'Amp-TB2 calc'!CL231+'eq. coef.'!$B$1130*'Amp-TB2 calc'!CM231+'eq. coef.'!$B$1131*'Amp-TB2 calc'!CO231+'eq. coef.'!$B$1132*'Amp-TB2 calc'!CP231+'eq. coef.'!$B$1133*'Amp-TB2 calc'!CQ231+'eq. coef.'!$B$1134*'Amp-TB2 calc'!CR231+'eq. coef.'!$B$1135*'Amp-TB2 calc'!CU231+'eq. coef.'!$B$1135*'Amp-TB2 calc'!CY231+'eq. coef.'!$B$1137*'Amp-TB2 calc'!CZ231)</f>
        <v xml:space="preserve"> </v>
      </c>
      <c r="BY231" s="290" t="str">
        <f t="shared" si="421"/>
        <v xml:space="preserve"> </v>
      </c>
      <c r="BZ231" s="291"/>
      <c r="CA231" s="290" t="str">
        <f t="shared" si="372"/>
        <v xml:space="preserve"> </v>
      </c>
      <c r="CB231" s="289" t="str">
        <f>IF(SUM(I231:T231)&lt;90," ",EXP('eq. coef.'!$C$396+'eq. coef.'!$C$397*'Amp-TB2 calc'!AJ231+'eq. coef.'!$C$398*'Amp-TB2 calc'!AK231+'eq. coef.'!$C$399*'Amp-TB2 calc'!AL231+'eq. coef.'!$C$400*'Amp-TB2 calc'!AN231+'eq. coef.'!$C$401*'Amp-TB2 calc'!AP231+'eq. coef.'!$C$402*'Amp-TB2 calc'!AQ231+'eq. coef.'!$C$403*'Amp-TB2 calc'!AR231+'eq. coef.'!$C$404*'Amp-TB2 calc'!AS231+'eq. coef.'!$C$405*LN('Amp-TB2 calc'!BQ231)))</f>
        <v xml:space="preserve"> </v>
      </c>
      <c r="CC231" s="283" t="str">
        <f t="shared" si="373"/>
        <v xml:space="preserve"> </v>
      </c>
      <c r="CD231" s="283"/>
      <c r="CE231" s="282" t="str">
        <f t="shared" si="374"/>
        <v xml:space="preserve"> </v>
      </c>
      <c r="CF231" s="282" t="str">
        <f t="shared" si="375"/>
        <v xml:space="preserve"> </v>
      </c>
      <c r="CG231" s="278" t="str">
        <f t="shared" si="422"/>
        <v xml:space="preserve"> </v>
      </c>
      <c r="CH231" s="278" t="str">
        <f t="shared" si="423"/>
        <v xml:space="preserve"> </v>
      </c>
      <c r="CI231" s="278" t="str">
        <f t="shared" si="376"/>
        <v xml:space="preserve"> </v>
      </c>
      <c r="CJ231" s="278" t="str">
        <f t="shared" si="377"/>
        <v xml:space="preserve"> </v>
      </c>
      <c r="CK231" s="278"/>
      <c r="CL231" s="278" t="str">
        <f t="shared" si="378"/>
        <v xml:space="preserve"> </v>
      </c>
      <c r="CM231" s="278" t="str">
        <f t="shared" si="379"/>
        <v xml:space="preserve"> </v>
      </c>
      <c r="CN231" s="278" t="str">
        <f t="shared" si="424"/>
        <v xml:space="preserve"> </v>
      </c>
      <c r="CO231" s="278" t="str">
        <f t="shared" si="380"/>
        <v xml:space="preserve"> </v>
      </c>
      <c r="CP231" s="278" t="str">
        <f t="shared" si="425"/>
        <v xml:space="preserve"> </v>
      </c>
      <c r="CQ231" s="278" t="str">
        <f t="shared" si="381"/>
        <v xml:space="preserve"> </v>
      </c>
      <c r="CR231" s="278" t="str">
        <f t="shared" si="426"/>
        <v xml:space="preserve"> </v>
      </c>
      <c r="CS231" s="278" t="str">
        <f t="shared" si="382"/>
        <v xml:space="preserve"> </v>
      </c>
      <c r="CT231" s="278"/>
      <c r="CU231" s="278" t="str">
        <f t="shared" si="427"/>
        <v xml:space="preserve"> </v>
      </c>
      <c r="CV231" s="278" t="str">
        <f t="shared" si="383"/>
        <v xml:space="preserve"> </v>
      </c>
      <c r="CW231" s="278" t="str">
        <f t="shared" si="384"/>
        <v xml:space="preserve"> </v>
      </c>
      <c r="CX231" s="278"/>
      <c r="CY231" s="278" t="str">
        <f t="shared" si="385"/>
        <v xml:space="preserve"> </v>
      </c>
      <c r="CZ231" s="278" t="str">
        <f t="shared" si="428"/>
        <v xml:space="preserve"> </v>
      </c>
      <c r="DA231" s="278" t="str">
        <f t="shared" si="386"/>
        <v xml:space="preserve"> </v>
      </c>
      <c r="DB231" s="278"/>
      <c r="DC231" s="278" t="str">
        <f t="shared" si="387"/>
        <v xml:space="preserve"> </v>
      </c>
      <c r="DD231" s="278" t="str">
        <f t="shared" si="429"/>
        <v xml:space="preserve"> </v>
      </c>
      <c r="DE231" s="278" t="str">
        <f t="shared" si="430"/>
        <v xml:space="preserve"> </v>
      </c>
      <c r="DF231" s="278" t="str">
        <f t="shared" si="388"/>
        <v xml:space="preserve"> </v>
      </c>
      <c r="DG231" s="283" t="str">
        <f t="shared" si="395"/>
        <v xml:space="preserve"> </v>
      </c>
      <c r="DH231" s="283"/>
      <c r="DI231" s="277" t="str">
        <f t="shared" si="389"/>
        <v xml:space="preserve"> </v>
      </c>
      <c r="DJ231" s="277" t="str">
        <f t="shared" si="390"/>
        <v xml:space="preserve"> </v>
      </c>
      <c r="DK231" s="277" t="str">
        <f t="shared" si="391"/>
        <v xml:space="preserve"> </v>
      </c>
      <c r="DL231" s="278" t="str">
        <f t="shared" si="392"/>
        <v xml:space="preserve"> </v>
      </c>
    </row>
    <row r="232" spans="21:116" x14ac:dyDescent="0.25">
      <c r="U232" s="276" t="str">
        <f t="shared" si="396"/>
        <v xml:space="preserve"> </v>
      </c>
      <c r="V232" s="277" t="str">
        <f>IF(SUM(I232:T232)&lt;90," ",I232/stab.data!$U$7)</f>
        <v xml:space="preserve"> </v>
      </c>
      <c r="W232" s="277" t="str">
        <f>IF(SUM(I232:T232)&lt;90," ",J232/stab.data!$U$8)</f>
        <v xml:space="preserve"> </v>
      </c>
      <c r="X232" s="277" t="str">
        <f>IF(SUM(I232:T232)&lt;90," ",K232*2/stab.data!$U$9)</f>
        <v xml:space="preserve"> </v>
      </c>
      <c r="Y232" s="277" t="str">
        <f>IF(SUM(I232:T232)&lt;90," ",L232*2/stab.data!$U$10)</f>
        <v xml:space="preserve"> </v>
      </c>
      <c r="Z232" s="277" t="str">
        <f>IF(SUM(I232:T232)&lt;90," ",M232/stab.data!$U$11)</f>
        <v xml:space="preserve"> </v>
      </c>
      <c r="AA232" s="277" t="str">
        <f>IF(SUM(I232:T232)&lt;90," ",N232/stab.data!$U$12)</f>
        <v xml:space="preserve"> </v>
      </c>
      <c r="AB232" s="277" t="str">
        <f>IF(SUM(I232:T232)&lt;90," ",O232/stab.data!$U$13)</f>
        <v xml:space="preserve"> </v>
      </c>
      <c r="AC232" s="277" t="str">
        <f>IF(SUM(I232:T232)&lt;90," ",P232/stab.data!$U$14)</f>
        <v xml:space="preserve"> </v>
      </c>
      <c r="AD232" s="277" t="str">
        <f>IF(SUM(I232:T232)&lt;90," ",Q232*2/stab.data!$U$15)</f>
        <v xml:space="preserve"> </v>
      </c>
      <c r="AE232" s="277" t="str">
        <f>IF(SUM(I232:T232)&lt;90," ",R232*2/stab.data!$U$16)</f>
        <v xml:space="preserve"> </v>
      </c>
      <c r="AF232" s="277" t="str">
        <f>IF(SUM(I232:T232)&lt;90," ",S232/stab.data!$U$17)</f>
        <v xml:space="preserve"> </v>
      </c>
      <c r="AG232" s="277" t="str">
        <f>IF(SUM(I232:T232)&lt;90," ",T232/stab.data!$U$18)</f>
        <v xml:space="preserve"> </v>
      </c>
      <c r="AH232" s="277" t="str">
        <f t="shared" si="397"/>
        <v xml:space="preserve"> </v>
      </c>
      <c r="AI232" s="277" t="str">
        <f t="shared" si="398"/>
        <v xml:space="preserve"> </v>
      </c>
      <c r="AJ232" s="278" t="str">
        <f t="shared" si="399"/>
        <v xml:space="preserve"> </v>
      </c>
      <c r="AK232" s="278" t="str">
        <f t="shared" si="400"/>
        <v xml:space="preserve"> </v>
      </c>
      <c r="AL232" s="278" t="str">
        <f t="shared" si="401"/>
        <v xml:space="preserve"> </v>
      </c>
      <c r="AM232" s="278" t="str">
        <f t="shared" si="402"/>
        <v xml:space="preserve"> </v>
      </c>
      <c r="AN232" s="278" t="str">
        <f t="shared" si="403"/>
        <v xml:space="preserve"> </v>
      </c>
      <c r="AO232" s="278" t="str">
        <f t="shared" si="404"/>
        <v xml:space="preserve"> </v>
      </c>
      <c r="AP232" s="278" t="str">
        <f t="shared" si="405"/>
        <v xml:space="preserve"> </v>
      </c>
      <c r="AQ232" s="278" t="str">
        <f t="shared" si="406"/>
        <v xml:space="preserve"> </v>
      </c>
      <c r="AR232" s="278" t="str">
        <f t="shared" si="407"/>
        <v xml:space="preserve"> </v>
      </c>
      <c r="AS232" s="278" t="str">
        <f t="shared" si="408"/>
        <v xml:space="preserve"> </v>
      </c>
      <c r="AT232" s="278" t="str">
        <f t="shared" si="409"/>
        <v xml:space="preserve"> </v>
      </c>
      <c r="AU232" s="278" t="str">
        <f t="shared" si="410"/>
        <v xml:space="preserve"> </v>
      </c>
      <c r="AV232" s="277" t="str">
        <f t="shared" si="411"/>
        <v xml:space="preserve"> </v>
      </c>
      <c r="AW232" s="277" t="str">
        <f t="shared" si="412"/>
        <v xml:space="preserve"> </v>
      </c>
      <c r="AX232" s="277" t="str">
        <f>IF(SUM(I232:T232)&lt;90," ",CO232*AH232*stab.data!$U$20/13/2)</f>
        <v xml:space="preserve"> </v>
      </c>
      <c r="AY232" s="277" t="str">
        <f>IF(SUM(I232:T232)&lt;90," ",CQ232*AH232*stab.data!$U$11/13)</f>
        <v xml:space="preserve"> </v>
      </c>
      <c r="AZ232" s="277" t="str">
        <f t="shared" si="413"/>
        <v xml:space="preserve"> </v>
      </c>
      <c r="BA232" s="279" t="str">
        <f t="shared" si="414"/>
        <v xml:space="preserve"> </v>
      </c>
      <c r="BB232" s="280" t="str">
        <f>IF(SUM(I232:T232)&lt;90," ",EXP('eq. coef.'!$C$104+'eq. coef.'!$C$105*'Amp-TB2 calc'!AJ232+'eq. coef.'!$C$106*'Amp-TB2 calc'!AK232+'eq. coef.'!$C$107*'Amp-TB2 calc'!AL232+'eq. coef.'!$C$108*'Amp-TB2 calc'!AN232+'eq. coef.'!$C$109*'Amp-TB2 calc'!AP232+'eq. coef.'!$C$110*'Amp-TB2 calc'!AQ232+'eq. coef.'!$C$111*'Amp-TB2 calc'!AR232+'eq. coef.'!$C$112*'Amp-TB2 calc'!AS232))</f>
        <v xml:space="preserve"> </v>
      </c>
      <c r="BC232" s="281" t="str">
        <f>IF(SUM(I232:T232)&lt;90," ",EXP('eq. coef.'!$C$176+'eq. coef.'!$C$177*'Amp-TB2 calc'!AJ232+'eq. coef.'!$C$178*'Amp-TB2 calc'!AK232+'eq. coef.'!$C$179*'Amp-TB2 calc'!AL232+'eq. coef.'!$C$180*'Amp-TB2 calc'!AN232+'eq. coef.'!$C$181*'Amp-TB2 calc'!AP232+'eq. coef.'!$C$182*'Amp-TB2 calc'!AQ232+'eq. coef.'!$C$183*'Amp-TB2 calc'!AR232+'eq. coef.'!$C$184*'Amp-TB2 calc'!AS232))</f>
        <v xml:space="preserve"> </v>
      </c>
      <c r="BD232" s="281" t="str">
        <f>IF(SUM(I232:T232)&lt;90," ",('eq. coef.'!$C$234+'eq. coef.'!$C$235*'Amp-TB2 calc'!AJ232+'eq. coef.'!$C$236*'Amp-TB2 calc'!AK232+'eq. coef.'!$C$237*'Amp-TB2 calc'!AL232+'eq. coef.'!$C$238*'Amp-TB2 calc'!AN232+'eq. coef.'!$C$239*'Amp-TB2 calc'!AP232+'eq. coef.'!$C$240*'Amp-TB2 calc'!AQ232+'eq. coef.'!$C$241*'Amp-TB2 calc'!AR232+'eq. coef.'!$C$242*'Amp-TB2 calc'!AS232))</f>
        <v xml:space="preserve"> </v>
      </c>
      <c r="BE232" s="281" t="str">
        <f>IF(SUM(I232:T232)&lt;90," ",('eq. coef.'!$C$270+'eq. coef.'!$C$271*'Amp-TB2 calc'!AJ232+'eq. coef.'!$C$272*'Amp-TB2 calc'!AK232+'eq. coef.'!$C$273*'Amp-TB2 calc'!AL232+'eq. coef.'!$C$274*'Amp-TB2 calc'!AN232+'eq. coef.'!$C$275*'Amp-TB2 calc'!AP232+'eq. coef.'!$C$276*'Amp-TB2 calc'!AQ232+'eq. coef.'!$C$277*'Amp-TB2 calc'!AR232+'eq. coef.'!$C$278*'Amp-TB2 calc'!AS232))</f>
        <v xml:space="preserve"> </v>
      </c>
      <c r="BF232" s="281" t="str">
        <f>IF(SUM(I232:T232)&lt;90," ",EXP('eq. coef.'!$C$328+'eq. coef.'!$C$329*'Amp-TB2 calc'!AJ232+'eq. coef.'!$C$330*'Amp-TB2 calc'!AK232+'eq. coef.'!$C$331*'Amp-TB2 calc'!AL232+'eq. coef.'!$C$332*'Amp-TB2 calc'!AN232+'eq. coef.'!$C$333*'Amp-TB2 calc'!AP232+'eq. coef.'!$C$334*'Amp-TB2 calc'!AQ232+'eq. coef.'!$C$335*'Amp-TB2 calc'!AR232+'eq. coef.'!$C$336*'Amp-TB2 calc'!AS232))</f>
        <v xml:space="preserve"> </v>
      </c>
      <c r="BG232" s="282" t="str">
        <f t="shared" si="366"/>
        <v xml:space="preserve"> </v>
      </c>
      <c r="BH232" s="385" t="str">
        <f t="shared" si="393"/>
        <v xml:space="preserve"> </v>
      </c>
      <c r="BI232" s="385" t="str">
        <f t="shared" si="394"/>
        <v xml:space="preserve"> </v>
      </c>
      <c r="BJ232" s="281" t="str">
        <f t="shared" si="367"/>
        <v xml:space="preserve"> </v>
      </c>
      <c r="BK232" s="283" t="str">
        <f t="shared" si="415"/>
        <v xml:space="preserve"> </v>
      </c>
      <c r="BL232" s="281" t="str">
        <f t="shared" si="416"/>
        <v xml:space="preserve"> </v>
      </c>
      <c r="BM232" s="284" t="str">
        <f t="shared" si="368"/>
        <v xml:space="preserve"> </v>
      </c>
      <c r="BN232" s="285" t="str">
        <f>IF(SUM(I232:T232)&lt;90," ",'eq. coef.'!$C$360+'eq. coef.'!$C$361*'Amp-TB2 calc'!AJ232+'eq. coef.'!$C$362*'Amp-TB2 calc'!AK232+'eq. coef.'!$C$363*'Amp-TB2 calc'!AL232+'eq. coef.'!$C$364*'Amp-TB2 calc'!AN232+'eq. coef.'!$C$365*'Amp-TB2 calc'!AP232+'eq. coef.'!$C$366*'Amp-TB2 calc'!AQ232+'eq. coef.'!$C$367*'Amp-TB2 calc'!AR232+'eq. coef.'!$C$368*'Amp-TB2 calc'!AS232+'eq. coef.'!$C$369*LN(BQ232))</f>
        <v xml:space="preserve"> </v>
      </c>
      <c r="BO232" s="286" t="str">
        <f t="shared" si="417"/>
        <v xml:space="preserve"> </v>
      </c>
      <c r="BP232" s="333" t="str">
        <f t="shared" si="369"/>
        <v xml:space="preserve"> </v>
      </c>
      <c r="BQ232" s="287" t="str">
        <f t="shared" si="418"/>
        <v xml:space="preserve"> </v>
      </c>
      <c r="BR232" s="281" t="str">
        <f t="shared" si="370"/>
        <v xml:space="preserve"> </v>
      </c>
      <c r="BS232" s="283"/>
      <c r="BT232" s="283">
        <f t="shared" si="419"/>
        <v>0</v>
      </c>
      <c r="BU232" s="283">
        <f t="shared" si="420"/>
        <v>0</v>
      </c>
      <c r="BV232" s="281" t="str">
        <f t="shared" si="371"/>
        <v xml:space="preserve"> </v>
      </c>
      <c r="BW232" s="288"/>
      <c r="BX232" s="289" t="str">
        <f>IF(SUM(I232:T232)&lt;90," ",'eq. coef.'!$B$1128*'Amp-TB2 calc'!CH232+'eq. coef.'!$B$1129*'Amp-TB2 calc'!CL232+'eq. coef.'!$B$1130*'Amp-TB2 calc'!CM232+'eq. coef.'!$B$1131*'Amp-TB2 calc'!CO232+'eq. coef.'!$B$1132*'Amp-TB2 calc'!CP232+'eq. coef.'!$B$1133*'Amp-TB2 calc'!CQ232+'eq. coef.'!$B$1134*'Amp-TB2 calc'!CR232+'eq. coef.'!$B$1135*'Amp-TB2 calc'!CU232+'eq. coef.'!$B$1135*'Amp-TB2 calc'!CY232+'eq. coef.'!$B$1137*'Amp-TB2 calc'!CZ232)</f>
        <v xml:space="preserve"> </v>
      </c>
      <c r="BY232" s="290" t="str">
        <f t="shared" si="421"/>
        <v xml:space="preserve"> </v>
      </c>
      <c r="BZ232" s="291"/>
      <c r="CA232" s="290" t="str">
        <f t="shared" si="372"/>
        <v xml:space="preserve"> </v>
      </c>
      <c r="CB232" s="289" t="str">
        <f>IF(SUM(I232:T232)&lt;90," ",EXP('eq. coef.'!$C$396+'eq. coef.'!$C$397*'Amp-TB2 calc'!AJ232+'eq. coef.'!$C$398*'Amp-TB2 calc'!AK232+'eq. coef.'!$C$399*'Amp-TB2 calc'!AL232+'eq. coef.'!$C$400*'Amp-TB2 calc'!AN232+'eq. coef.'!$C$401*'Amp-TB2 calc'!AP232+'eq. coef.'!$C$402*'Amp-TB2 calc'!AQ232+'eq. coef.'!$C$403*'Amp-TB2 calc'!AR232+'eq. coef.'!$C$404*'Amp-TB2 calc'!AS232+'eq. coef.'!$C$405*LN('Amp-TB2 calc'!BQ232)))</f>
        <v xml:space="preserve"> </v>
      </c>
      <c r="CC232" s="283" t="str">
        <f t="shared" si="373"/>
        <v xml:space="preserve"> </v>
      </c>
      <c r="CD232" s="283"/>
      <c r="CE232" s="282" t="str">
        <f t="shared" si="374"/>
        <v xml:space="preserve"> </v>
      </c>
      <c r="CF232" s="282" t="str">
        <f t="shared" si="375"/>
        <v xml:space="preserve"> </v>
      </c>
      <c r="CG232" s="278" t="str">
        <f t="shared" si="422"/>
        <v xml:space="preserve"> </v>
      </c>
      <c r="CH232" s="278" t="str">
        <f t="shared" si="423"/>
        <v xml:space="preserve"> </v>
      </c>
      <c r="CI232" s="278" t="str">
        <f t="shared" si="376"/>
        <v xml:space="preserve"> </v>
      </c>
      <c r="CJ232" s="278" t="str">
        <f t="shared" si="377"/>
        <v xml:space="preserve"> </v>
      </c>
      <c r="CK232" s="278"/>
      <c r="CL232" s="278" t="str">
        <f t="shared" si="378"/>
        <v xml:space="preserve"> </v>
      </c>
      <c r="CM232" s="278" t="str">
        <f t="shared" si="379"/>
        <v xml:space="preserve"> </v>
      </c>
      <c r="CN232" s="278" t="str">
        <f t="shared" si="424"/>
        <v xml:space="preserve"> </v>
      </c>
      <c r="CO232" s="278" t="str">
        <f t="shared" si="380"/>
        <v xml:space="preserve"> </v>
      </c>
      <c r="CP232" s="278" t="str">
        <f t="shared" si="425"/>
        <v xml:space="preserve"> </v>
      </c>
      <c r="CQ232" s="278" t="str">
        <f t="shared" si="381"/>
        <v xml:space="preserve"> </v>
      </c>
      <c r="CR232" s="278" t="str">
        <f t="shared" si="426"/>
        <v xml:space="preserve"> </v>
      </c>
      <c r="CS232" s="278" t="str">
        <f t="shared" si="382"/>
        <v xml:space="preserve"> </v>
      </c>
      <c r="CT232" s="278"/>
      <c r="CU232" s="278" t="str">
        <f t="shared" si="427"/>
        <v xml:space="preserve"> </v>
      </c>
      <c r="CV232" s="278" t="str">
        <f t="shared" si="383"/>
        <v xml:space="preserve"> </v>
      </c>
      <c r="CW232" s="278" t="str">
        <f t="shared" si="384"/>
        <v xml:space="preserve"> </v>
      </c>
      <c r="CX232" s="278"/>
      <c r="CY232" s="278" t="str">
        <f t="shared" si="385"/>
        <v xml:space="preserve"> </v>
      </c>
      <c r="CZ232" s="278" t="str">
        <f t="shared" si="428"/>
        <v xml:space="preserve"> </v>
      </c>
      <c r="DA232" s="278" t="str">
        <f t="shared" si="386"/>
        <v xml:space="preserve"> </v>
      </c>
      <c r="DB232" s="278"/>
      <c r="DC232" s="278" t="str">
        <f t="shared" si="387"/>
        <v xml:space="preserve"> </v>
      </c>
      <c r="DD232" s="278" t="str">
        <f t="shared" si="429"/>
        <v xml:space="preserve"> </v>
      </c>
      <c r="DE232" s="278" t="str">
        <f t="shared" si="430"/>
        <v xml:space="preserve"> </v>
      </c>
      <c r="DF232" s="278" t="str">
        <f t="shared" si="388"/>
        <v xml:space="preserve"> </v>
      </c>
      <c r="DG232" s="283" t="str">
        <f t="shared" si="395"/>
        <v xml:space="preserve"> </v>
      </c>
      <c r="DH232" s="283"/>
      <c r="DI232" s="277" t="str">
        <f t="shared" si="389"/>
        <v xml:space="preserve"> </v>
      </c>
      <c r="DJ232" s="277" t="str">
        <f t="shared" si="390"/>
        <v xml:space="preserve"> </v>
      </c>
      <c r="DK232" s="277" t="str">
        <f t="shared" si="391"/>
        <v xml:space="preserve"> </v>
      </c>
      <c r="DL232" s="278" t="str">
        <f t="shared" si="392"/>
        <v xml:space="preserve"> </v>
      </c>
    </row>
    <row r="233" spans="21:116" x14ac:dyDescent="0.25">
      <c r="U233" s="276" t="str">
        <f t="shared" si="396"/>
        <v xml:space="preserve"> </v>
      </c>
      <c r="V233" s="277" t="str">
        <f>IF(SUM(I233:T233)&lt;90," ",I233/stab.data!$U$7)</f>
        <v xml:space="preserve"> </v>
      </c>
      <c r="W233" s="277" t="str">
        <f>IF(SUM(I233:T233)&lt;90," ",J233/stab.data!$U$8)</f>
        <v xml:space="preserve"> </v>
      </c>
      <c r="X233" s="277" t="str">
        <f>IF(SUM(I233:T233)&lt;90," ",K233*2/stab.data!$U$9)</f>
        <v xml:space="preserve"> </v>
      </c>
      <c r="Y233" s="277" t="str">
        <f>IF(SUM(I233:T233)&lt;90," ",L233*2/stab.data!$U$10)</f>
        <v xml:space="preserve"> </v>
      </c>
      <c r="Z233" s="277" t="str">
        <f>IF(SUM(I233:T233)&lt;90," ",M233/stab.data!$U$11)</f>
        <v xml:space="preserve"> </v>
      </c>
      <c r="AA233" s="277" t="str">
        <f>IF(SUM(I233:T233)&lt;90," ",N233/stab.data!$U$12)</f>
        <v xml:space="preserve"> </v>
      </c>
      <c r="AB233" s="277" t="str">
        <f>IF(SUM(I233:T233)&lt;90," ",O233/stab.data!$U$13)</f>
        <v xml:space="preserve"> </v>
      </c>
      <c r="AC233" s="277" t="str">
        <f>IF(SUM(I233:T233)&lt;90," ",P233/stab.data!$U$14)</f>
        <v xml:space="preserve"> </v>
      </c>
      <c r="AD233" s="277" t="str">
        <f>IF(SUM(I233:T233)&lt;90," ",Q233*2/stab.data!$U$15)</f>
        <v xml:space="preserve"> </v>
      </c>
      <c r="AE233" s="277" t="str">
        <f>IF(SUM(I233:T233)&lt;90," ",R233*2/stab.data!$U$16)</f>
        <v xml:space="preserve"> </v>
      </c>
      <c r="AF233" s="277" t="str">
        <f>IF(SUM(I233:T233)&lt;90," ",S233/stab.data!$U$17)</f>
        <v xml:space="preserve"> </v>
      </c>
      <c r="AG233" s="277" t="str">
        <f>IF(SUM(I233:T233)&lt;90," ",T233/stab.data!$U$18)</f>
        <v xml:space="preserve"> </v>
      </c>
      <c r="AH233" s="277" t="str">
        <f t="shared" si="397"/>
        <v xml:space="preserve"> </v>
      </c>
      <c r="AI233" s="277" t="str">
        <f t="shared" si="398"/>
        <v xml:space="preserve"> </v>
      </c>
      <c r="AJ233" s="278" t="str">
        <f t="shared" si="399"/>
        <v xml:space="preserve"> </v>
      </c>
      <c r="AK233" s="278" t="str">
        <f t="shared" si="400"/>
        <v xml:space="preserve"> </v>
      </c>
      <c r="AL233" s="278" t="str">
        <f t="shared" si="401"/>
        <v xml:space="preserve"> </v>
      </c>
      <c r="AM233" s="278" t="str">
        <f t="shared" si="402"/>
        <v xml:space="preserve"> </v>
      </c>
      <c r="AN233" s="278" t="str">
        <f t="shared" si="403"/>
        <v xml:space="preserve"> </v>
      </c>
      <c r="AO233" s="278" t="str">
        <f t="shared" si="404"/>
        <v xml:space="preserve"> </v>
      </c>
      <c r="AP233" s="278" t="str">
        <f t="shared" si="405"/>
        <v xml:space="preserve"> </v>
      </c>
      <c r="AQ233" s="278" t="str">
        <f t="shared" si="406"/>
        <v xml:space="preserve"> </v>
      </c>
      <c r="AR233" s="278" t="str">
        <f t="shared" si="407"/>
        <v xml:space="preserve"> </v>
      </c>
      <c r="AS233" s="278" t="str">
        <f t="shared" si="408"/>
        <v xml:space="preserve"> </v>
      </c>
      <c r="AT233" s="278" t="str">
        <f t="shared" si="409"/>
        <v xml:space="preserve"> </v>
      </c>
      <c r="AU233" s="278" t="str">
        <f t="shared" si="410"/>
        <v xml:space="preserve"> </v>
      </c>
      <c r="AV233" s="277" t="str">
        <f t="shared" si="411"/>
        <v xml:space="preserve"> </v>
      </c>
      <c r="AW233" s="277" t="str">
        <f t="shared" si="412"/>
        <v xml:space="preserve"> </v>
      </c>
      <c r="AX233" s="277" t="str">
        <f>IF(SUM(I233:T233)&lt;90," ",CO233*AH233*stab.data!$U$20/13/2)</f>
        <v xml:space="preserve"> </v>
      </c>
      <c r="AY233" s="277" t="str">
        <f>IF(SUM(I233:T233)&lt;90," ",CQ233*AH233*stab.data!$U$11/13)</f>
        <v xml:space="preserve"> </v>
      </c>
      <c r="AZ233" s="277" t="str">
        <f t="shared" si="413"/>
        <v xml:space="preserve"> </v>
      </c>
      <c r="BA233" s="279" t="str">
        <f t="shared" si="414"/>
        <v xml:space="preserve"> </v>
      </c>
      <c r="BB233" s="280" t="str">
        <f>IF(SUM(I233:T233)&lt;90," ",EXP('eq. coef.'!$C$104+'eq. coef.'!$C$105*'Amp-TB2 calc'!AJ233+'eq. coef.'!$C$106*'Amp-TB2 calc'!AK233+'eq. coef.'!$C$107*'Amp-TB2 calc'!AL233+'eq. coef.'!$C$108*'Amp-TB2 calc'!AN233+'eq. coef.'!$C$109*'Amp-TB2 calc'!AP233+'eq. coef.'!$C$110*'Amp-TB2 calc'!AQ233+'eq. coef.'!$C$111*'Amp-TB2 calc'!AR233+'eq. coef.'!$C$112*'Amp-TB2 calc'!AS233))</f>
        <v xml:space="preserve"> </v>
      </c>
      <c r="BC233" s="281" t="str">
        <f>IF(SUM(I233:T233)&lt;90," ",EXP('eq. coef.'!$C$176+'eq. coef.'!$C$177*'Amp-TB2 calc'!AJ233+'eq. coef.'!$C$178*'Amp-TB2 calc'!AK233+'eq. coef.'!$C$179*'Amp-TB2 calc'!AL233+'eq. coef.'!$C$180*'Amp-TB2 calc'!AN233+'eq. coef.'!$C$181*'Amp-TB2 calc'!AP233+'eq. coef.'!$C$182*'Amp-TB2 calc'!AQ233+'eq. coef.'!$C$183*'Amp-TB2 calc'!AR233+'eq. coef.'!$C$184*'Amp-TB2 calc'!AS233))</f>
        <v xml:space="preserve"> </v>
      </c>
      <c r="BD233" s="281" t="str">
        <f>IF(SUM(I233:T233)&lt;90," ",('eq. coef.'!$C$234+'eq. coef.'!$C$235*'Amp-TB2 calc'!AJ233+'eq. coef.'!$C$236*'Amp-TB2 calc'!AK233+'eq. coef.'!$C$237*'Amp-TB2 calc'!AL233+'eq. coef.'!$C$238*'Amp-TB2 calc'!AN233+'eq. coef.'!$C$239*'Amp-TB2 calc'!AP233+'eq. coef.'!$C$240*'Amp-TB2 calc'!AQ233+'eq. coef.'!$C$241*'Amp-TB2 calc'!AR233+'eq. coef.'!$C$242*'Amp-TB2 calc'!AS233))</f>
        <v xml:space="preserve"> </v>
      </c>
      <c r="BE233" s="281" t="str">
        <f>IF(SUM(I233:T233)&lt;90," ",('eq. coef.'!$C$270+'eq. coef.'!$C$271*'Amp-TB2 calc'!AJ233+'eq. coef.'!$C$272*'Amp-TB2 calc'!AK233+'eq. coef.'!$C$273*'Amp-TB2 calc'!AL233+'eq. coef.'!$C$274*'Amp-TB2 calc'!AN233+'eq. coef.'!$C$275*'Amp-TB2 calc'!AP233+'eq. coef.'!$C$276*'Amp-TB2 calc'!AQ233+'eq. coef.'!$C$277*'Amp-TB2 calc'!AR233+'eq. coef.'!$C$278*'Amp-TB2 calc'!AS233))</f>
        <v xml:space="preserve"> </v>
      </c>
      <c r="BF233" s="281" t="str">
        <f>IF(SUM(I233:T233)&lt;90," ",EXP('eq. coef.'!$C$328+'eq. coef.'!$C$329*'Amp-TB2 calc'!AJ233+'eq. coef.'!$C$330*'Amp-TB2 calc'!AK233+'eq. coef.'!$C$331*'Amp-TB2 calc'!AL233+'eq. coef.'!$C$332*'Amp-TB2 calc'!AN233+'eq. coef.'!$C$333*'Amp-TB2 calc'!AP233+'eq. coef.'!$C$334*'Amp-TB2 calc'!AQ233+'eq. coef.'!$C$335*'Amp-TB2 calc'!AR233+'eq. coef.'!$C$336*'Amp-TB2 calc'!AS233))</f>
        <v xml:space="preserve"> </v>
      </c>
      <c r="BG233" s="282" t="str">
        <f t="shared" si="366"/>
        <v xml:space="preserve"> </v>
      </c>
      <c r="BH233" s="385" t="str">
        <f t="shared" si="393"/>
        <v xml:space="preserve"> </v>
      </c>
      <c r="BI233" s="385" t="str">
        <f t="shared" si="394"/>
        <v xml:space="preserve"> </v>
      </c>
      <c r="BJ233" s="281" t="str">
        <f t="shared" si="367"/>
        <v xml:space="preserve"> </v>
      </c>
      <c r="BK233" s="283" t="str">
        <f t="shared" si="415"/>
        <v xml:space="preserve"> </v>
      </c>
      <c r="BL233" s="281" t="str">
        <f t="shared" si="416"/>
        <v xml:space="preserve"> </v>
      </c>
      <c r="BM233" s="284" t="str">
        <f t="shared" si="368"/>
        <v xml:space="preserve"> </v>
      </c>
      <c r="BN233" s="285" t="str">
        <f>IF(SUM(I233:T233)&lt;90," ",'eq. coef.'!$C$360+'eq. coef.'!$C$361*'Amp-TB2 calc'!AJ233+'eq. coef.'!$C$362*'Amp-TB2 calc'!AK233+'eq. coef.'!$C$363*'Amp-TB2 calc'!AL233+'eq. coef.'!$C$364*'Amp-TB2 calc'!AN233+'eq. coef.'!$C$365*'Amp-TB2 calc'!AP233+'eq. coef.'!$C$366*'Amp-TB2 calc'!AQ233+'eq. coef.'!$C$367*'Amp-TB2 calc'!AR233+'eq. coef.'!$C$368*'Amp-TB2 calc'!AS233+'eq. coef.'!$C$369*LN(BQ233))</f>
        <v xml:space="preserve"> </v>
      </c>
      <c r="BO233" s="286" t="str">
        <f t="shared" si="417"/>
        <v xml:space="preserve"> </v>
      </c>
      <c r="BP233" s="333" t="str">
        <f t="shared" si="369"/>
        <v xml:space="preserve"> </v>
      </c>
      <c r="BQ233" s="287" t="str">
        <f t="shared" si="418"/>
        <v xml:space="preserve"> </v>
      </c>
      <c r="BR233" s="281" t="str">
        <f t="shared" si="370"/>
        <v xml:space="preserve"> </v>
      </c>
      <c r="BS233" s="283"/>
      <c r="BT233" s="283">
        <f t="shared" si="419"/>
        <v>0</v>
      </c>
      <c r="BU233" s="283">
        <f t="shared" si="420"/>
        <v>0</v>
      </c>
      <c r="BV233" s="281" t="str">
        <f t="shared" si="371"/>
        <v xml:space="preserve"> </v>
      </c>
      <c r="BW233" s="288"/>
      <c r="BX233" s="289" t="str">
        <f>IF(SUM(I233:T233)&lt;90," ",'eq. coef.'!$B$1128*'Amp-TB2 calc'!CH233+'eq. coef.'!$B$1129*'Amp-TB2 calc'!CL233+'eq. coef.'!$B$1130*'Amp-TB2 calc'!CM233+'eq. coef.'!$B$1131*'Amp-TB2 calc'!CO233+'eq. coef.'!$B$1132*'Amp-TB2 calc'!CP233+'eq. coef.'!$B$1133*'Amp-TB2 calc'!CQ233+'eq. coef.'!$B$1134*'Amp-TB2 calc'!CR233+'eq. coef.'!$B$1135*'Amp-TB2 calc'!CU233+'eq. coef.'!$B$1135*'Amp-TB2 calc'!CY233+'eq. coef.'!$B$1137*'Amp-TB2 calc'!CZ233)</f>
        <v xml:space="preserve"> </v>
      </c>
      <c r="BY233" s="290" t="str">
        <f t="shared" si="421"/>
        <v xml:space="preserve"> </v>
      </c>
      <c r="BZ233" s="291"/>
      <c r="CA233" s="290" t="str">
        <f t="shared" si="372"/>
        <v xml:space="preserve"> </v>
      </c>
      <c r="CB233" s="289" t="str">
        <f>IF(SUM(I233:T233)&lt;90," ",EXP('eq. coef.'!$C$396+'eq. coef.'!$C$397*'Amp-TB2 calc'!AJ233+'eq. coef.'!$C$398*'Amp-TB2 calc'!AK233+'eq. coef.'!$C$399*'Amp-TB2 calc'!AL233+'eq. coef.'!$C$400*'Amp-TB2 calc'!AN233+'eq. coef.'!$C$401*'Amp-TB2 calc'!AP233+'eq. coef.'!$C$402*'Amp-TB2 calc'!AQ233+'eq. coef.'!$C$403*'Amp-TB2 calc'!AR233+'eq. coef.'!$C$404*'Amp-TB2 calc'!AS233+'eq. coef.'!$C$405*LN('Amp-TB2 calc'!BQ233)))</f>
        <v xml:space="preserve"> </v>
      </c>
      <c r="CC233" s="283" t="str">
        <f t="shared" si="373"/>
        <v xml:space="preserve"> </v>
      </c>
      <c r="CD233" s="283"/>
      <c r="CE233" s="282" t="str">
        <f t="shared" si="374"/>
        <v xml:space="preserve"> </v>
      </c>
      <c r="CF233" s="282" t="str">
        <f t="shared" si="375"/>
        <v xml:space="preserve"> </v>
      </c>
      <c r="CG233" s="278" t="str">
        <f t="shared" si="422"/>
        <v xml:space="preserve"> </v>
      </c>
      <c r="CH233" s="278" t="str">
        <f t="shared" si="423"/>
        <v xml:space="preserve"> </v>
      </c>
      <c r="CI233" s="278" t="str">
        <f t="shared" si="376"/>
        <v xml:space="preserve"> </v>
      </c>
      <c r="CJ233" s="278" t="str">
        <f t="shared" si="377"/>
        <v xml:space="preserve"> </v>
      </c>
      <c r="CK233" s="278"/>
      <c r="CL233" s="278" t="str">
        <f t="shared" si="378"/>
        <v xml:space="preserve"> </v>
      </c>
      <c r="CM233" s="278" t="str">
        <f t="shared" si="379"/>
        <v xml:space="preserve"> </v>
      </c>
      <c r="CN233" s="278" t="str">
        <f t="shared" si="424"/>
        <v xml:space="preserve"> </v>
      </c>
      <c r="CO233" s="278" t="str">
        <f t="shared" si="380"/>
        <v xml:space="preserve"> </v>
      </c>
      <c r="CP233" s="278" t="str">
        <f t="shared" si="425"/>
        <v xml:space="preserve"> </v>
      </c>
      <c r="CQ233" s="278" t="str">
        <f t="shared" si="381"/>
        <v xml:space="preserve"> </v>
      </c>
      <c r="CR233" s="278" t="str">
        <f t="shared" si="426"/>
        <v xml:space="preserve"> </v>
      </c>
      <c r="CS233" s="278" t="str">
        <f t="shared" si="382"/>
        <v xml:space="preserve"> </v>
      </c>
      <c r="CT233" s="278"/>
      <c r="CU233" s="278" t="str">
        <f t="shared" si="427"/>
        <v xml:space="preserve"> </v>
      </c>
      <c r="CV233" s="278" t="str">
        <f t="shared" si="383"/>
        <v xml:space="preserve"> </v>
      </c>
      <c r="CW233" s="278" t="str">
        <f t="shared" si="384"/>
        <v xml:space="preserve"> </v>
      </c>
      <c r="CX233" s="278"/>
      <c r="CY233" s="278" t="str">
        <f t="shared" si="385"/>
        <v xml:space="preserve"> </v>
      </c>
      <c r="CZ233" s="278" t="str">
        <f t="shared" si="428"/>
        <v xml:space="preserve"> </v>
      </c>
      <c r="DA233" s="278" t="str">
        <f t="shared" si="386"/>
        <v xml:space="preserve"> </v>
      </c>
      <c r="DB233" s="278"/>
      <c r="DC233" s="278" t="str">
        <f t="shared" si="387"/>
        <v xml:space="preserve"> </v>
      </c>
      <c r="DD233" s="278" t="str">
        <f t="shared" si="429"/>
        <v xml:space="preserve"> </v>
      </c>
      <c r="DE233" s="278" t="str">
        <f t="shared" si="430"/>
        <v xml:space="preserve"> </v>
      </c>
      <c r="DF233" s="278" t="str">
        <f t="shared" si="388"/>
        <v xml:space="preserve"> </v>
      </c>
      <c r="DG233" s="283" t="str">
        <f t="shared" si="395"/>
        <v xml:space="preserve"> </v>
      </c>
      <c r="DH233" s="283"/>
      <c r="DI233" s="277" t="str">
        <f t="shared" si="389"/>
        <v xml:space="preserve"> </v>
      </c>
      <c r="DJ233" s="277" t="str">
        <f t="shared" si="390"/>
        <v xml:space="preserve"> </v>
      </c>
      <c r="DK233" s="277" t="str">
        <f t="shared" si="391"/>
        <v xml:space="preserve"> </v>
      </c>
      <c r="DL233" s="278" t="str">
        <f t="shared" si="392"/>
        <v xml:space="preserve"> </v>
      </c>
    </row>
    <row r="234" spans="21:116" x14ac:dyDescent="0.25">
      <c r="U234" s="276" t="str">
        <f t="shared" si="396"/>
        <v xml:space="preserve"> </v>
      </c>
      <c r="V234" s="277" t="str">
        <f>IF(SUM(I234:T234)&lt;90," ",I234/stab.data!$U$7)</f>
        <v xml:space="preserve"> </v>
      </c>
      <c r="W234" s="277" t="str">
        <f>IF(SUM(I234:T234)&lt;90," ",J234/stab.data!$U$8)</f>
        <v xml:space="preserve"> </v>
      </c>
      <c r="X234" s="277" t="str">
        <f>IF(SUM(I234:T234)&lt;90," ",K234*2/stab.data!$U$9)</f>
        <v xml:space="preserve"> </v>
      </c>
      <c r="Y234" s="277" t="str">
        <f>IF(SUM(I234:T234)&lt;90," ",L234*2/stab.data!$U$10)</f>
        <v xml:space="preserve"> </v>
      </c>
      <c r="Z234" s="277" t="str">
        <f>IF(SUM(I234:T234)&lt;90," ",M234/stab.data!$U$11)</f>
        <v xml:space="preserve"> </v>
      </c>
      <c r="AA234" s="277" t="str">
        <f>IF(SUM(I234:T234)&lt;90," ",N234/stab.data!$U$12)</f>
        <v xml:space="preserve"> </v>
      </c>
      <c r="AB234" s="277" t="str">
        <f>IF(SUM(I234:T234)&lt;90," ",O234/stab.data!$U$13)</f>
        <v xml:space="preserve"> </v>
      </c>
      <c r="AC234" s="277" t="str">
        <f>IF(SUM(I234:T234)&lt;90," ",P234/stab.data!$U$14)</f>
        <v xml:space="preserve"> </v>
      </c>
      <c r="AD234" s="277" t="str">
        <f>IF(SUM(I234:T234)&lt;90," ",Q234*2/stab.data!$U$15)</f>
        <v xml:space="preserve"> </v>
      </c>
      <c r="AE234" s="277" t="str">
        <f>IF(SUM(I234:T234)&lt;90," ",R234*2/stab.data!$U$16)</f>
        <v xml:space="preserve"> </v>
      </c>
      <c r="AF234" s="277" t="str">
        <f>IF(SUM(I234:T234)&lt;90," ",S234/stab.data!$U$17)</f>
        <v xml:space="preserve"> </v>
      </c>
      <c r="AG234" s="277" t="str">
        <f>IF(SUM(I234:T234)&lt;90," ",T234/stab.data!$U$18)</f>
        <v xml:space="preserve"> </v>
      </c>
      <c r="AH234" s="277" t="str">
        <f t="shared" si="397"/>
        <v xml:space="preserve"> </v>
      </c>
      <c r="AI234" s="277" t="str">
        <f t="shared" si="398"/>
        <v xml:space="preserve"> </v>
      </c>
      <c r="AJ234" s="278" t="str">
        <f t="shared" si="399"/>
        <v xml:space="preserve"> </v>
      </c>
      <c r="AK234" s="278" t="str">
        <f t="shared" si="400"/>
        <v xml:space="preserve"> </v>
      </c>
      <c r="AL234" s="278" t="str">
        <f t="shared" si="401"/>
        <v xml:space="preserve"> </v>
      </c>
      <c r="AM234" s="278" t="str">
        <f t="shared" si="402"/>
        <v xml:space="preserve"> </v>
      </c>
      <c r="AN234" s="278" t="str">
        <f t="shared" si="403"/>
        <v xml:space="preserve"> </v>
      </c>
      <c r="AO234" s="278" t="str">
        <f t="shared" si="404"/>
        <v xml:space="preserve"> </v>
      </c>
      <c r="AP234" s="278" t="str">
        <f t="shared" si="405"/>
        <v xml:space="preserve"> </v>
      </c>
      <c r="AQ234" s="278" t="str">
        <f t="shared" si="406"/>
        <v xml:space="preserve"> </v>
      </c>
      <c r="AR234" s="278" t="str">
        <f t="shared" si="407"/>
        <v xml:space="preserve"> </v>
      </c>
      <c r="AS234" s="278" t="str">
        <f t="shared" si="408"/>
        <v xml:space="preserve"> </v>
      </c>
      <c r="AT234" s="278" t="str">
        <f t="shared" si="409"/>
        <v xml:space="preserve"> </v>
      </c>
      <c r="AU234" s="278" t="str">
        <f t="shared" si="410"/>
        <v xml:space="preserve"> </v>
      </c>
      <c r="AV234" s="277" t="str">
        <f t="shared" si="411"/>
        <v xml:space="preserve"> </v>
      </c>
      <c r="AW234" s="277" t="str">
        <f t="shared" si="412"/>
        <v xml:space="preserve"> </v>
      </c>
      <c r="AX234" s="277" t="str">
        <f>IF(SUM(I234:T234)&lt;90," ",CO234*AH234*stab.data!$U$20/13/2)</f>
        <v xml:space="preserve"> </v>
      </c>
      <c r="AY234" s="277" t="str">
        <f>IF(SUM(I234:T234)&lt;90," ",CQ234*AH234*stab.data!$U$11/13)</f>
        <v xml:space="preserve"> </v>
      </c>
      <c r="AZ234" s="277" t="str">
        <f t="shared" si="413"/>
        <v xml:space="preserve"> </v>
      </c>
      <c r="BA234" s="279" t="str">
        <f t="shared" si="414"/>
        <v xml:space="preserve"> </v>
      </c>
      <c r="BB234" s="280" t="str">
        <f>IF(SUM(I234:T234)&lt;90," ",EXP('eq. coef.'!$C$104+'eq. coef.'!$C$105*'Amp-TB2 calc'!AJ234+'eq. coef.'!$C$106*'Amp-TB2 calc'!AK234+'eq. coef.'!$C$107*'Amp-TB2 calc'!AL234+'eq. coef.'!$C$108*'Amp-TB2 calc'!AN234+'eq. coef.'!$C$109*'Amp-TB2 calc'!AP234+'eq. coef.'!$C$110*'Amp-TB2 calc'!AQ234+'eq. coef.'!$C$111*'Amp-TB2 calc'!AR234+'eq. coef.'!$C$112*'Amp-TB2 calc'!AS234))</f>
        <v xml:space="preserve"> </v>
      </c>
      <c r="BC234" s="281" t="str">
        <f>IF(SUM(I234:T234)&lt;90," ",EXP('eq. coef.'!$C$176+'eq. coef.'!$C$177*'Amp-TB2 calc'!AJ234+'eq. coef.'!$C$178*'Amp-TB2 calc'!AK234+'eq. coef.'!$C$179*'Amp-TB2 calc'!AL234+'eq. coef.'!$C$180*'Amp-TB2 calc'!AN234+'eq. coef.'!$C$181*'Amp-TB2 calc'!AP234+'eq. coef.'!$C$182*'Amp-TB2 calc'!AQ234+'eq. coef.'!$C$183*'Amp-TB2 calc'!AR234+'eq. coef.'!$C$184*'Amp-TB2 calc'!AS234))</f>
        <v xml:space="preserve"> </v>
      </c>
      <c r="BD234" s="281" t="str">
        <f>IF(SUM(I234:T234)&lt;90," ",('eq. coef.'!$C$234+'eq. coef.'!$C$235*'Amp-TB2 calc'!AJ234+'eq. coef.'!$C$236*'Amp-TB2 calc'!AK234+'eq. coef.'!$C$237*'Amp-TB2 calc'!AL234+'eq. coef.'!$C$238*'Amp-TB2 calc'!AN234+'eq. coef.'!$C$239*'Amp-TB2 calc'!AP234+'eq. coef.'!$C$240*'Amp-TB2 calc'!AQ234+'eq. coef.'!$C$241*'Amp-TB2 calc'!AR234+'eq. coef.'!$C$242*'Amp-TB2 calc'!AS234))</f>
        <v xml:space="preserve"> </v>
      </c>
      <c r="BE234" s="281" t="str">
        <f>IF(SUM(I234:T234)&lt;90," ",('eq. coef.'!$C$270+'eq. coef.'!$C$271*'Amp-TB2 calc'!AJ234+'eq. coef.'!$C$272*'Amp-TB2 calc'!AK234+'eq. coef.'!$C$273*'Amp-TB2 calc'!AL234+'eq. coef.'!$C$274*'Amp-TB2 calc'!AN234+'eq. coef.'!$C$275*'Amp-TB2 calc'!AP234+'eq. coef.'!$C$276*'Amp-TB2 calc'!AQ234+'eq. coef.'!$C$277*'Amp-TB2 calc'!AR234+'eq. coef.'!$C$278*'Amp-TB2 calc'!AS234))</f>
        <v xml:space="preserve"> </v>
      </c>
      <c r="BF234" s="281" t="str">
        <f>IF(SUM(I234:T234)&lt;90," ",EXP('eq. coef.'!$C$328+'eq. coef.'!$C$329*'Amp-TB2 calc'!AJ234+'eq. coef.'!$C$330*'Amp-TB2 calc'!AK234+'eq. coef.'!$C$331*'Amp-TB2 calc'!AL234+'eq. coef.'!$C$332*'Amp-TB2 calc'!AN234+'eq. coef.'!$C$333*'Amp-TB2 calc'!AP234+'eq. coef.'!$C$334*'Amp-TB2 calc'!AQ234+'eq. coef.'!$C$335*'Amp-TB2 calc'!AR234+'eq. coef.'!$C$336*'Amp-TB2 calc'!AS234))</f>
        <v xml:space="preserve"> </v>
      </c>
      <c r="BG234" s="282" t="str">
        <f t="shared" si="366"/>
        <v xml:space="preserve"> </v>
      </c>
      <c r="BH234" s="385" t="str">
        <f t="shared" si="393"/>
        <v xml:space="preserve"> </v>
      </c>
      <c r="BI234" s="385" t="str">
        <f t="shared" si="394"/>
        <v xml:space="preserve"> </v>
      </c>
      <c r="BJ234" s="281" t="str">
        <f t="shared" si="367"/>
        <v xml:space="preserve"> </v>
      </c>
      <c r="BK234" s="283" t="str">
        <f t="shared" si="415"/>
        <v xml:space="preserve"> </v>
      </c>
      <c r="BL234" s="281" t="str">
        <f t="shared" si="416"/>
        <v xml:space="preserve"> </v>
      </c>
      <c r="BM234" s="284" t="str">
        <f t="shared" si="368"/>
        <v xml:space="preserve"> </v>
      </c>
      <c r="BN234" s="285" t="str">
        <f>IF(SUM(I234:T234)&lt;90," ",'eq. coef.'!$C$360+'eq. coef.'!$C$361*'Amp-TB2 calc'!AJ234+'eq. coef.'!$C$362*'Amp-TB2 calc'!AK234+'eq. coef.'!$C$363*'Amp-TB2 calc'!AL234+'eq. coef.'!$C$364*'Amp-TB2 calc'!AN234+'eq. coef.'!$C$365*'Amp-TB2 calc'!AP234+'eq. coef.'!$C$366*'Amp-TB2 calc'!AQ234+'eq. coef.'!$C$367*'Amp-TB2 calc'!AR234+'eq. coef.'!$C$368*'Amp-TB2 calc'!AS234+'eq. coef.'!$C$369*LN(BQ234))</f>
        <v xml:space="preserve"> </v>
      </c>
      <c r="BO234" s="286" t="str">
        <f t="shared" si="417"/>
        <v xml:space="preserve"> </v>
      </c>
      <c r="BP234" s="333" t="str">
        <f t="shared" si="369"/>
        <v xml:space="preserve"> </v>
      </c>
      <c r="BQ234" s="287" t="str">
        <f t="shared" si="418"/>
        <v xml:space="preserve"> </v>
      </c>
      <c r="BR234" s="281" t="str">
        <f t="shared" si="370"/>
        <v xml:space="preserve"> </v>
      </c>
      <c r="BS234" s="283"/>
      <c r="BT234" s="283">
        <f t="shared" si="419"/>
        <v>0</v>
      </c>
      <c r="BU234" s="283">
        <f t="shared" si="420"/>
        <v>0</v>
      </c>
      <c r="BV234" s="281" t="str">
        <f t="shared" si="371"/>
        <v xml:space="preserve"> </v>
      </c>
      <c r="BW234" s="288"/>
      <c r="BX234" s="289" t="str">
        <f>IF(SUM(I234:T234)&lt;90," ",'eq. coef.'!$B$1128*'Amp-TB2 calc'!CH234+'eq. coef.'!$B$1129*'Amp-TB2 calc'!CL234+'eq. coef.'!$B$1130*'Amp-TB2 calc'!CM234+'eq. coef.'!$B$1131*'Amp-TB2 calc'!CO234+'eq. coef.'!$B$1132*'Amp-TB2 calc'!CP234+'eq. coef.'!$B$1133*'Amp-TB2 calc'!CQ234+'eq. coef.'!$B$1134*'Amp-TB2 calc'!CR234+'eq. coef.'!$B$1135*'Amp-TB2 calc'!CU234+'eq. coef.'!$B$1135*'Amp-TB2 calc'!CY234+'eq. coef.'!$B$1137*'Amp-TB2 calc'!CZ234)</f>
        <v xml:space="preserve"> </v>
      </c>
      <c r="BY234" s="290" t="str">
        <f t="shared" si="421"/>
        <v xml:space="preserve"> </v>
      </c>
      <c r="BZ234" s="291"/>
      <c r="CA234" s="290" t="str">
        <f t="shared" si="372"/>
        <v xml:space="preserve"> </v>
      </c>
      <c r="CB234" s="289" t="str">
        <f>IF(SUM(I234:T234)&lt;90," ",EXP('eq. coef.'!$C$396+'eq. coef.'!$C$397*'Amp-TB2 calc'!AJ234+'eq. coef.'!$C$398*'Amp-TB2 calc'!AK234+'eq. coef.'!$C$399*'Amp-TB2 calc'!AL234+'eq. coef.'!$C$400*'Amp-TB2 calc'!AN234+'eq. coef.'!$C$401*'Amp-TB2 calc'!AP234+'eq. coef.'!$C$402*'Amp-TB2 calc'!AQ234+'eq. coef.'!$C$403*'Amp-TB2 calc'!AR234+'eq. coef.'!$C$404*'Amp-TB2 calc'!AS234+'eq. coef.'!$C$405*LN('Amp-TB2 calc'!BQ234)))</f>
        <v xml:space="preserve"> </v>
      </c>
      <c r="CC234" s="283" t="str">
        <f t="shared" si="373"/>
        <v xml:space="preserve"> </v>
      </c>
      <c r="CD234" s="283"/>
      <c r="CE234" s="282" t="str">
        <f t="shared" si="374"/>
        <v xml:space="preserve"> </v>
      </c>
      <c r="CF234" s="282" t="str">
        <f t="shared" si="375"/>
        <v xml:space="preserve"> </v>
      </c>
      <c r="CG234" s="278" t="str">
        <f t="shared" si="422"/>
        <v xml:space="preserve"> </v>
      </c>
      <c r="CH234" s="278" t="str">
        <f t="shared" si="423"/>
        <v xml:space="preserve"> </v>
      </c>
      <c r="CI234" s="278" t="str">
        <f t="shared" si="376"/>
        <v xml:space="preserve"> </v>
      </c>
      <c r="CJ234" s="278" t="str">
        <f t="shared" si="377"/>
        <v xml:space="preserve"> </v>
      </c>
      <c r="CK234" s="278"/>
      <c r="CL234" s="278" t="str">
        <f t="shared" si="378"/>
        <v xml:space="preserve"> </v>
      </c>
      <c r="CM234" s="278" t="str">
        <f t="shared" si="379"/>
        <v xml:space="preserve"> </v>
      </c>
      <c r="CN234" s="278" t="str">
        <f t="shared" si="424"/>
        <v xml:space="preserve"> </v>
      </c>
      <c r="CO234" s="278" t="str">
        <f t="shared" si="380"/>
        <v xml:space="preserve"> </v>
      </c>
      <c r="CP234" s="278" t="str">
        <f t="shared" si="425"/>
        <v xml:space="preserve"> </v>
      </c>
      <c r="CQ234" s="278" t="str">
        <f t="shared" si="381"/>
        <v xml:space="preserve"> </v>
      </c>
      <c r="CR234" s="278" t="str">
        <f t="shared" si="426"/>
        <v xml:space="preserve"> </v>
      </c>
      <c r="CS234" s="278" t="str">
        <f t="shared" si="382"/>
        <v xml:space="preserve"> </v>
      </c>
      <c r="CT234" s="278"/>
      <c r="CU234" s="278" t="str">
        <f t="shared" si="427"/>
        <v xml:space="preserve"> </v>
      </c>
      <c r="CV234" s="278" t="str">
        <f t="shared" si="383"/>
        <v xml:space="preserve"> </v>
      </c>
      <c r="CW234" s="278" t="str">
        <f t="shared" si="384"/>
        <v xml:space="preserve"> </v>
      </c>
      <c r="CX234" s="278"/>
      <c r="CY234" s="278" t="str">
        <f t="shared" si="385"/>
        <v xml:space="preserve"> </v>
      </c>
      <c r="CZ234" s="278" t="str">
        <f t="shared" si="428"/>
        <v xml:space="preserve"> </v>
      </c>
      <c r="DA234" s="278" t="str">
        <f t="shared" si="386"/>
        <v xml:space="preserve"> </v>
      </c>
      <c r="DB234" s="278"/>
      <c r="DC234" s="278" t="str">
        <f t="shared" si="387"/>
        <v xml:space="preserve"> </v>
      </c>
      <c r="DD234" s="278" t="str">
        <f t="shared" si="429"/>
        <v xml:space="preserve"> </v>
      </c>
      <c r="DE234" s="278" t="str">
        <f t="shared" si="430"/>
        <v xml:space="preserve"> </v>
      </c>
      <c r="DF234" s="278" t="str">
        <f t="shared" si="388"/>
        <v xml:space="preserve"> </v>
      </c>
      <c r="DG234" s="283" t="str">
        <f t="shared" si="395"/>
        <v xml:space="preserve"> </v>
      </c>
      <c r="DH234" s="283"/>
      <c r="DI234" s="277" t="str">
        <f t="shared" si="389"/>
        <v xml:space="preserve"> </v>
      </c>
      <c r="DJ234" s="277" t="str">
        <f t="shared" si="390"/>
        <v xml:space="preserve"> </v>
      </c>
      <c r="DK234" s="277" t="str">
        <f t="shared" si="391"/>
        <v xml:space="preserve"> </v>
      </c>
      <c r="DL234" s="278" t="str">
        <f t="shared" si="392"/>
        <v xml:space="preserve"> </v>
      </c>
    </row>
    <row r="235" spans="21:116" x14ac:dyDescent="0.25">
      <c r="U235" s="276" t="str">
        <f t="shared" si="396"/>
        <v xml:space="preserve"> </v>
      </c>
      <c r="V235" s="277" t="str">
        <f>IF(SUM(I235:T235)&lt;90," ",I235/stab.data!$U$7)</f>
        <v xml:space="preserve"> </v>
      </c>
      <c r="W235" s="277" t="str">
        <f>IF(SUM(I235:T235)&lt;90," ",J235/stab.data!$U$8)</f>
        <v xml:space="preserve"> </v>
      </c>
      <c r="X235" s="277" t="str">
        <f>IF(SUM(I235:T235)&lt;90," ",K235*2/stab.data!$U$9)</f>
        <v xml:space="preserve"> </v>
      </c>
      <c r="Y235" s="277" t="str">
        <f>IF(SUM(I235:T235)&lt;90," ",L235*2/stab.data!$U$10)</f>
        <v xml:space="preserve"> </v>
      </c>
      <c r="Z235" s="277" t="str">
        <f>IF(SUM(I235:T235)&lt;90," ",M235/stab.data!$U$11)</f>
        <v xml:space="preserve"> </v>
      </c>
      <c r="AA235" s="277" t="str">
        <f>IF(SUM(I235:T235)&lt;90," ",N235/stab.data!$U$12)</f>
        <v xml:space="preserve"> </v>
      </c>
      <c r="AB235" s="277" t="str">
        <f>IF(SUM(I235:T235)&lt;90," ",O235/stab.data!$U$13)</f>
        <v xml:space="preserve"> </v>
      </c>
      <c r="AC235" s="277" t="str">
        <f>IF(SUM(I235:T235)&lt;90," ",P235/stab.data!$U$14)</f>
        <v xml:space="preserve"> </v>
      </c>
      <c r="AD235" s="277" t="str">
        <f>IF(SUM(I235:T235)&lt;90," ",Q235*2/stab.data!$U$15)</f>
        <v xml:space="preserve"> </v>
      </c>
      <c r="AE235" s="277" t="str">
        <f>IF(SUM(I235:T235)&lt;90," ",R235*2/stab.data!$U$16)</f>
        <v xml:space="preserve"> </v>
      </c>
      <c r="AF235" s="277" t="str">
        <f>IF(SUM(I235:T235)&lt;90," ",S235/stab.data!$U$17)</f>
        <v xml:space="preserve"> </v>
      </c>
      <c r="AG235" s="277" t="str">
        <f>IF(SUM(I235:T235)&lt;90," ",T235/stab.data!$U$18)</f>
        <v xml:space="preserve"> </v>
      </c>
      <c r="AH235" s="277" t="str">
        <f t="shared" si="397"/>
        <v xml:space="preserve"> </v>
      </c>
      <c r="AI235" s="277" t="str">
        <f t="shared" si="398"/>
        <v xml:space="preserve"> </v>
      </c>
      <c r="AJ235" s="278" t="str">
        <f t="shared" si="399"/>
        <v xml:space="preserve"> </v>
      </c>
      <c r="AK235" s="278" t="str">
        <f t="shared" si="400"/>
        <v xml:space="preserve"> </v>
      </c>
      <c r="AL235" s="278" t="str">
        <f t="shared" si="401"/>
        <v xml:space="preserve"> </v>
      </c>
      <c r="AM235" s="278" t="str">
        <f t="shared" si="402"/>
        <v xml:space="preserve"> </v>
      </c>
      <c r="AN235" s="278" t="str">
        <f t="shared" si="403"/>
        <v xml:space="preserve"> </v>
      </c>
      <c r="AO235" s="278" t="str">
        <f t="shared" si="404"/>
        <v xml:space="preserve"> </v>
      </c>
      <c r="AP235" s="278" t="str">
        <f t="shared" si="405"/>
        <v xml:space="preserve"> </v>
      </c>
      <c r="AQ235" s="278" t="str">
        <f t="shared" si="406"/>
        <v xml:space="preserve"> </v>
      </c>
      <c r="AR235" s="278" t="str">
        <f t="shared" si="407"/>
        <v xml:space="preserve"> </v>
      </c>
      <c r="AS235" s="278" t="str">
        <f t="shared" si="408"/>
        <v xml:space="preserve"> </v>
      </c>
      <c r="AT235" s="278" t="str">
        <f t="shared" si="409"/>
        <v xml:space="preserve"> </v>
      </c>
      <c r="AU235" s="278" t="str">
        <f t="shared" si="410"/>
        <v xml:space="preserve"> </v>
      </c>
      <c r="AV235" s="277" t="str">
        <f t="shared" si="411"/>
        <v xml:space="preserve"> </v>
      </c>
      <c r="AW235" s="277" t="str">
        <f t="shared" si="412"/>
        <v xml:space="preserve"> </v>
      </c>
      <c r="AX235" s="277" t="str">
        <f>IF(SUM(I235:T235)&lt;90," ",CO235*AH235*stab.data!$U$20/13/2)</f>
        <v xml:space="preserve"> </v>
      </c>
      <c r="AY235" s="277" t="str">
        <f>IF(SUM(I235:T235)&lt;90," ",CQ235*AH235*stab.data!$U$11/13)</f>
        <v xml:space="preserve"> </v>
      </c>
      <c r="AZ235" s="277" t="str">
        <f t="shared" si="413"/>
        <v xml:space="preserve"> </v>
      </c>
      <c r="BA235" s="279" t="str">
        <f t="shared" si="414"/>
        <v xml:space="preserve"> </v>
      </c>
      <c r="BB235" s="280" t="str">
        <f>IF(SUM(I235:T235)&lt;90," ",EXP('eq. coef.'!$C$104+'eq. coef.'!$C$105*'Amp-TB2 calc'!AJ235+'eq. coef.'!$C$106*'Amp-TB2 calc'!AK235+'eq. coef.'!$C$107*'Amp-TB2 calc'!AL235+'eq. coef.'!$C$108*'Amp-TB2 calc'!AN235+'eq. coef.'!$C$109*'Amp-TB2 calc'!AP235+'eq. coef.'!$C$110*'Amp-TB2 calc'!AQ235+'eq. coef.'!$C$111*'Amp-TB2 calc'!AR235+'eq. coef.'!$C$112*'Amp-TB2 calc'!AS235))</f>
        <v xml:space="preserve"> </v>
      </c>
      <c r="BC235" s="281" t="str">
        <f>IF(SUM(I235:T235)&lt;90," ",EXP('eq. coef.'!$C$176+'eq. coef.'!$C$177*'Amp-TB2 calc'!AJ235+'eq. coef.'!$C$178*'Amp-TB2 calc'!AK235+'eq. coef.'!$C$179*'Amp-TB2 calc'!AL235+'eq. coef.'!$C$180*'Amp-TB2 calc'!AN235+'eq. coef.'!$C$181*'Amp-TB2 calc'!AP235+'eq. coef.'!$C$182*'Amp-TB2 calc'!AQ235+'eq. coef.'!$C$183*'Amp-TB2 calc'!AR235+'eq. coef.'!$C$184*'Amp-TB2 calc'!AS235))</f>
        <v xml:space="preserve"> </v>
      </c>
      <c r="BD235" s="281" t="str">
        <f>IF(SUM(I235:T235)&lt;90," ",('eq. coef.'!$C$234+'eq. coef.'!$C$235*'Amp-TB2 calc'!AJ235+'eq. coef.'!$C$236*'Amp-TB2 calc'!AK235+'eq. coef.'!$C$237*'Amp-TB2 calc'!AL235+'eq. coef.'!$C$238*'Amp-TB2 calc'!AN235+'eq. coef.'!$C$239*'Amp-TB2 calc'!AP235+'eq. coef.'!$C$240*'Amp-TB2 calc'!AQ235+'eq. coef.'!$C$241*'Amp-TB2 calc'!AR235+'eq. coef.'!$C$242*'Amp-TB2 calc'!AS235))</f>
        <v xml:space="preserve"> </v>
      </c>
      <c r="BE235" s="281" t="str">
        <f>IF(SUM(I235:T235)&lt;90," ",('eq. coef.'!$C$270+'eq. coef.'!$C$271*'Amp-TB2 calc'!AJ235+'eq. coef.'!$C$272*'Amp-TB2 calc'!AK235+'eq. coef.'!$C$273*'Amp-TB2 calc'!AL235+'eq. coef.'!$C$274*'Amp-TB2 calc'!AN235+'eq. coef.'!$C$275*'Amp-TB2 calc'!AP235+'eq. coef.'!$C$276*'Amp-TB2 calc'!AQ235+'eq. coef.'!$C$277*'Amp-TB2 calc'!AR235+'eq. coef.'!$C$278*'Amp-TB2 calc'!AS235))</f>
        <v xml:space="preserve"> </v>
      </c>
      <c r="BF235" s="281" t="str">
        <f>IF(SUM(I235:T235)&lt;90," ",EXP('eq. coef.'!$C$328+'eq. coef.'!$C$329*'Amp-TB2 calc'!AJ235+'eq. coef.'!$C$330*'Amp-TB2 calc'!AK235+'eq. coef.'!$C$331*'Amp-TB2 calc'!AL235+'eq. coef.'!$C$332*'Amp-TB2 calc'!AN235+'eq. coef.'!$C$333*'Amp-TB2 calc'!AP235+'eq. coef.'!$C$334*'Amp-TB2 calc'!AQ235+'eq. coef.'!$C$335*'Amp-TB2 calc'!AR235+'eq. coef.'!$C$336*'Amp-TB2 calc'!AS235))</f>
        <v xml:space="preserve"> </v>
      </c>
      <c r="BG235" s="282" t="str">
        <f t="shared" si="366"/>
        <v xml:space="preserve"> </v>
      </c>
      <c r="BH235" s="385" t="str">
        <f t="shared" si="393"/>
        <v xml:space="preserve"> </v>
      </c>
      <c r="BI235" s="385" t="str">
        <f t="shared" si="394"/>
        <v xml:space="preserve"> </v>
      </c>
      <c r="BJ235" s="281" t="str">
        <f t="shared" si="367"/>
        <v xml:space="preserve"> </v>
      </c>
      <c r="BK235" s="283" t="str">
        <f t="shared" si="415"/>
        <v xml:space="preserve"> </v>
      </c>
      <c r="BL235" s="281" t="str">
        <f t="shared" si="416"/>
        <v xml:space="preserve"> </v>
      </c>
      <c r="BM235" s="284" t="str">
        <f t="shared" si="368"/>
        <v xml:space="preserve"> </v>
      </c>
      <c r="BN235" s="285" t="str">
        <f>IF(SUM(I235:T235)&lt;90," ",'eq. coef.'!$C$360+'eq. coef.'!$C$361*'Amp-TB2 calc'!AJ235+'eq. coef.'!$C$362*'Amp-TB2 calc'!AK235+'eq. coef.'!$C$363*'Amp-TB2 calc'!AL235+'eq. coef.'!$C$364*'Amp-TB2 calc'!AN235+'eq. coef.'!$C$365*'Amp-TB2 calc'!AP235+'eq. coef.'!$C$366*'Amp-TB2 calc'!AQ235+'eq. coef.'!$C$367*'Amp-TB2 calc'!AR235+'eq. coef.'!$C$368*'Amp-TB2 calc'!AS235+'eq. coef.'!$C$369*LN(BQ235))</f>
        <v xml:space="preserve"> </v>
      </c>
      <c r="BO235" s="286" t="str">
        <f t="shared" si="417"/>
        <v xml:space="preserve"> </v>
      </c>
      <c r="BP235" s="333" t="str">
        <f t="shared" si="369"/>
        <v xml:space="preserve"> </v>
      </c>
      <c r="BQ235" s="287" t="str">
        <f t="shared" si="418"/>
        <v xml:space="preserve"> </v>
      </c>
      <c r="BR235" s="281" t="str">
        <f t="shared" si="370"/>
        <v xml:space="preserve"> </v>
      </c>
      <c r="BS235" s="283"/>
      <c r="BT235" s="283">
        <f t="shared" si="419"/>
        <v>0</v>
      </c>
      <c r="BU235" s="283">
        <f t="shared" si="420"/>
        <v>0</v>
      </c>
      <c r="BV235" s="281" t="str">
        <f t="shared" si="371"/>
        <v xml:space="preserve"> </v>
      </c>
      <c r="BW235" s="288"/>
      <c r="BX235" s="289" t="str">
        <f>IF(SUM(I235:T235)&lt;90," ",'eq. coef.'!$B$1128*'Amp-TB2 calc'!CH235+'eq. coef.'!$B$1129*'Amp-TB2 calc'!CL235+'eq. coef.'!$B$1130*'Amp-TB2 calc'!CM235+'eq. coef.'!$B$1131*'Amp-TB2 calc'!CO235+'eq. coef.'!$B$1132*'Amp-TB2 calc'!CP235+'eq. coef.'!$B$1133*'Amp-TB2 calc'!CQ235+'eq. coef.'!$B$1134*'Amp-TB2 calc'!CR235+'eq. coef.'!$B$1135*'Amp-TB2 calc'!CU235+'eq. coef.'!$B$1135*'Amp-TB2 calc'!CY235+'eq. coef.'!$B$1137*'Amp-TB2 calc'!CZ235)</f>
        <v xml:space="preserve"> </v>
      </c>
      <c r="BY235" s="290" t="str">
        <f t="shared" si="421"/>
        <v xml:space="preserve"> </v>
      </c>
      <c r="BZ235" s="291"/>
      <c r="CA235" s="290" t="str">
        <f t="shared" si="372"/>
        <v xml:space="preserve"> </v>
      </c>
      <c r="CB235" s="289" t="str">
        <f>IF(SUM(I235:T235)&lt;90," ",EXP('eq. coef.'!$C$396+'eq. coef.'!$C$397*'Amp-TB2 calc'!AJ235+'eq. coef.'!$C$398*'Amp-TB2 calc'!AK235+'eq. coef.'!$C$399*'Amp-TB2 calc'!AL235+'eq. coef.'!$C$400*'Amp-TB2 calc'!AN235+'eq. coef.'!$C$401*'Amp-TB2 calc'!AP235+'eq. coef.'!$C$402*'Amp-TB2 calc'!AQ235+'eq. coef.'!$C$403*'Amp-TB2 calc'!AR235+'eq. coef.'!$C$404*'Amp-TB2 calc'!AS235+'eq. coef.'!$C$405*LN('Amp-TB2 calc'!BQ235)))</f>
        <v xml:space="preserve"> </v>
      </c>
      <c r="CC235" s="283" t="str">
        <f t="shared" si="373"/>
        <v xml:space="preserve"> </v>
      </c>
      <c r="CD235" s="283"/>
      <c r="CE235" s="282" t="str">
        <f t="shared" si="374"/>
        <v xml:space="preserve"> </v>
      </c>
      <c r="CF235" s="282" t="str">
        <f t="shared" si="375"/>
        <v xml:space="preserve"> </v>
      </c>
      <c r="CG235" s="278" t="str">
        <f t="shared" si="422"/>
        <v xml:space="preserve"> </v>
      </c>
      <c r="CH235" s="278" t="str">
        <f t="shared" si="423"/>
        <v xml:space="preserve"> </v>
      </c>
      <c r="CI235" s="278" t="str">
        <f t="shared" si="376"/>
        <v xml:space="preserve"> </v>
      </c>
      <c r="CJ235" s="278" t="str">
        <f t="shared" si="377"/>
        <v xml:space="preserve"> </v>
      </c>
      <c r="CK235" s="278"/>
      <c r="CL235" s="278" t="str">
        <f t="shared" si="378"/>
        <v xml:space="preserve"> </v>
      </c>
      <c r="CM235" s="278" t="str">
        <f t="shared" si="379"/>
        <v xml:space="preserve"> </v>
      </c>
      <c r="CN235" s="278" t="str">
        <f t="shared" si="424"/>
        <v xml:space="preserve"> </v>
      </c>
      <c r="CO235" s="278" t="str">
        <f t="shared" si="380"/>
        <v xml:space="preserve"> </v>
      </c>
      <c r="CP235" s="278" t="str">
        <f t="shared" si="425"/>
        <v xml:space="preserve"> </v>
      </c>
      <c r="CQ235" s="278" t="str">
        <f t="shared" si="381"/>
        <v xml:space="preserve"> </v>
      </c>
      <c r="CR235" s="278" t="str">
        <f t="shared" si="426"/>
        <v xml:space="preserve"> </v>
      </c>
      <c r="CS235" s="278" t="str">
        <f t="shared" si="382"/>
        <v xml:space="preserve"> </v>
      </c>
      <c r="CT235" s="278"/>
      <c r="CU235" s="278" t="str">
        <f t="shared" si="427"/>
        <v xml:space="preserve"> </v>
      </c>
      <c r="CV235" s="278" t="str">
        <f t="shared" si="383"/>
        <v xml:space="preserve"> </v>
      </c>
      <c r="CW235" s="278" t="str">
        <f t="shared" si="384"/>
        <v xml:space="preserve"> </v>
      </c>
      <c r="CX235" s="278"/>
      <c r="CY235" s="278" t="str">
        <f t="shared" si="385"/>
        <v xml:space="preserve"> </v>
      </c>
      <c r="CZ235" s="278" t="str">
        <f t="shared" si="428"/>
        <v xml:space="preserve"> </v>
      </c>
      <c r="DA235" s="278" t="str">
        <f t="shared" si="386"/>
        <v xml:space="preserve"> </v>
      </c>
      <c r="DB235" s="278"/>
      <c r="DC235" s="278" t="str">
        <f t="shared" si="387"/>
        <v xml:space="preserve"> </v>
      </c>
      <c r="DD235" s="278" t="str">
        <f t="shared" si="429"/>
        <v xml:space="preserve"> </v>
      </c>
      <c r="DE235" s="278" t="str">
        <f t="shared" si="430"/>
        <v xml:space="preserve"> </v>
      </c>
      <c r="DF235" s="278" t="str">
        <f t="shared" si="388"/>
        <v xml:space="preserve"> </v>
      </c>
      <c r="DG235" s="283" t="str">
        <f t="shared" si="395"/>
        <v xml:space="preserve"> </v>
      </c>
      <c r="DH235" s="283"/>
      <c r="DI235" s="277" t="str">
        <f t="shared" si="389"/>
        <v xml:space="preserve"> </v>
      </c>
      <c r="DJ235" s="277" t="str">
        <f t="shared" si="390"/>
        <v xml:space="preserve"> </v>
      </c>
      <c r="DK235" s="277" t="str">
        <f t="shared" si="391"/>
        <v xml:space="preserve"> </v>
      </c>
      <c r="DL235" s="278" t="str">
        <f t="shared" si="392"/>
        <v xml:space="preserve"> </v>
      </c>
    </row>
    <row r="236" spans="21:116" x14ac:dyDescent="0.25">
      <c r="U236" s="276" t="str">
        <f t="shared" si="396"/>
        <v xml:space="preserve"> </v>
      </c>
      <c r="V236" s="277" t="str">
        <f>IF(SUM(I236:T236)&lt;90," ",I236/stab.data!$U$7)</f>
        <v xml:space="preserve"> </v>
      </c>
      <c r="W236" s="277" t="str">
        <f>IF(SUM(I236:T236)&lt;90," ",J236/stab.data!$U$8)</f>
        <v xml:space="preserve"> </v>
      </c>
      <c r="X236" s="277" t="str">
        <f>IF(SUM(I236:T236)&lt;90," ",K236*2/stab.data!$U$9)</f>
        <v xml:space="preserve"> </v>
      </c>
      <c r="Y236" s="277" t="str">
        <f>IF(SUM(I236:T236)&lt;90," ",L236*2/stab.data!$U$10)</f>
        <v xml:space="preserve"> </v>
      </c>
      <c r="Z236" s="277" t="str">
        <f>IF(SUM(I236:T236)&lt;90," ",M236/stab.data!$U$11)</f>
        <v xml:space="preserve"> </v>
      </c>
      <c r="AA236" s="277" t="str">
        <f>IF(SUM(I236:T236)&lt;90," ",N236/stab.data!$U$12)</f>
        <v xml:space="preserve"> </v>
      </c>
      <c r="AB236" s="277" t="str">
        <f>IF(SUM(I236:T236)&lt;90," ",O236/stab.data!$U$13)</f>
        <v xml:space="preserve"> </v>
      </c>
      <c r="AC236" s="277" t="str">
        <f>IF(SUM(I236:T236)&lt;90," ",P236/stab.data!$U$14)</f>
        <v xml:space="preserve"> </v>
      </c>
      <c r="AD236" s="277" t="str">
        <f>IF(SUM(I236:T236)&lt;90," ",Q236*2/stab.data!$U$15)</f>
        <v xml:space="preserve"> </v>
      </c>
      <c r="AE236" s="277" t="str">
        <f>IF(SUM(I236:T236)&lt;90," ",R236*2/stab.data!$U$16)</f>
        <v xml:space="preserve"> </v>
      </c>
      <c r="AF236" s="277" t="str">
        <f>IF(SUM(I236:T236)&lt;90," ",S236/stab.data!$U$17)</f>
        <v xml:space="preserve"> </v>
      </c>
      <c r="AG236" s="277" t="str">
        <f>IF(SUM(I236:T236)&lt;90," ",T236/stab.data!$U$18)</f>
        <v xml:space="preserve"> </v>
      </c>
      <c r="AH236" s="277" t="str">
        <f t="shared" si="397"/>
        <v xml:space="preserve"> </v>
      </c>
      <c r="AI236" s="277" t="str">
        <f t="shared" si="398"/>
        <v xml:space="preserve"> </v>
      </c>
      <c r="AJ236" s="278" t="str">
        <f t="shared" si="399"/>
        <v xml:space="preserve"> </v>
      </c>
      <c r="AK236" s="278" t="str">
        <f t="shared" si="400"/>
        <v xml:space="preserve"> </v>
      </c>
      <c r="AL236" s="278" t="str">
        <f t="shared" si="401"/>
        <v xml:space="preserve"> </v>
      </c>
      <c r="AM236" s="278" t="str">
        <f t="shared" si="402"/>
        <v xml:space="preserve"> </v>
      </c>
      <c r="AN236" s="278" t="str">
        <f t="shared" si="403"/>
        <v xml:space="preserve"> </v>
      </c>
      <c r="AO236" s="278" t="str">
        <f t="shared" si="404"/>
        <v xml:space="preserve"> </v>
      </c>
      <c r="AP236" s="278" t="str">
        <f t="shared" si="405"/>
        <v xml:space="preserve"> </v>
      </c>
      <c r="AQ236" s="278" t="str">
        <f t="shared" si="406"/>
        <v xml:space="preserve"> </v>
      </c>
      <c r="AR236" s="278" t="str">
        <f t="shared" si="407"/>
        <v xml:space="preserve"> </v>
      </c>
      <c r="AS236" s="278" t="str">
        <f t="shared" si="408"/>
        <v xml:space="preserve"> </v>
      </c>
      <c r="AT236" s="278" t="str">
        <f t="shared" si="409"/>
        <v xml:space="preserve"> </v>
      </c>
      <c r="AU236" s="278" t="str">
        <f t="shared" si="410"/>
        <v xml:space="preserve"> </v>
      </c>
      <c r="AV236" s="277" t="str">
        <f t="shared" si="411"/>
        <v xml:space="preserve"> </v>
      </c>
      <c r="AW236" s="277" t="str">
        <f t="shared" si="412"/>
        <v xml:space="preserve"> </v>
      </c>
      <c r="AX236" s="277" t="str">
        <f>IF(SUM(I236:T236)&lt;90," ",CO236*AH236*stab.data!$U$20/13/2)</f>
        <v xml:space="preserve"> </v>
      </c>
      <c r="AY236" s="277" t="str">
        <f>IF(SUM(I236:T236)&lt;90," ",CQ236*AH236*stab.data!$U$11/13)</f>
        <v xml:space="preserve"> </v>
      </c>
      <c r="AZ236" s="277" t="str">
        <f t="shared" si="413"/>
        <v xml:space="preserve"> </v>
      </c>
      <c r="BA236" s="279" t="str">
        <f t="shared" si="414"/>
        <v xml:space="preserve"> </v>
      </c>
      <c r="BB236" s="280" t="str">
        <f>IF(SUM(I236:T236)&lt;90," ",EXP('eq. coef.'!$C$104+'eq. coef.'!$C$105*'Amp-TB2 calc'!AJ236+'eq. coef.'!$C$106*'Amp-TB2 calc'!AK236+'eq. coef.'!$C$107*'Amp-TB2 calc'!AL236+'eq. coef.'!$C$108*'Amp-TB2 calc'!AN236+'eq. coef.'!$C$109*'Amp-TB2 calc'!AP236+'eq. coef.'!$C$110*'Amp-TB2 calc'!AQ236+'eq. coef.'!$C$111*'Amp-TB2 calc'!AR236+'eq. coef.'!$C$112*'Amp-TB2 calc'!AS236))</f>
        <v xml:space="preserve"> </v>
      </c>
      <c r="BC236" s="281" t="str">
        <f>IF(SUM(I236:T236)&lt;90," ",EXP('eq. coef.'!$C$176+'eq. coef.'!$C$177*'Amp-TB2 calc'!AJ236+'eq. coef.'!$C$178*'Amp-TB2 calc'!AK236+'eq. coef.'!$C$179*'Amp-TB2 calc'!AL236+'eq. coef.'!$C$180*'Amp-TB2 calc'!AN236+'eq. coef.'!$C$181*'Amp-TB2 calc'!AP236+'eq. coef.'!$C$182*'Amp-TB2 calc'!AQ236+'eq. coef.'!$C$183*'Amp-TB2 calc'!AR236+'eq. coef.'!$C$184*'Amp-TB2 calc'!AS236))</f>
        <v xml:space="preserve"> </v>
      </c>
      <c r="BD236" s="281" t="str">
        <f>IF(SUM(I236:T236)&lt;90," ",('eq. coef.'!$C$234+'eq. coef.'!$C$235*'Amp-TB2 calc'!AJ236+'eq. coef.'!$C$236*'Amp-TB2 calc'!AK236+'eq. coef.'!$C$237*'Amp-TB2 calc'!AL236+'eq. coef.'!$C$238*'Amp-TB2 calc'!AN236+'eq. coef.'!$C$239*'Amp-TB2 calc'!AP236+'eq. coef.'!$C$240*'Amp-TB2 calc'!AQ236+'eq. coef.'!$C$241*'Amp-TB2 calc'!AR236+'eq. coef.'!$C$242*'Amp-TB2 calc'!AS236))</f>
        <v xml:space="preserve"> </v>
      </c>
      <c r="BE236" s="281" t="str">
        <f>IF(SUM(I236:T236)&lt;90," ",('eq. coef.'!$C$270+'eq. coef.'!$C$271*'Amp-TB2 calc'!AJ236+'eq. coef.'!$C$272*'Amp-TB2 calc'!AK236+'eq. coef.'!$C$273*'Amp-TB2 calc'!AL236+'eq. coef.'!$C$274*'Amp-TB2 calc'!AN236+'eq. coef.'!$C$275*'Amp-TB2 calc'!AP236+'eq. coef.'!$C$276*'Amp-TB2 calc'!AQ236+'eq. coef.'!$C$277*'Amp-TB2 calc'!AR236+'eq. coef.'!$C$278*'Amp-TB2 calc'!AS236))</f>
        <v xml:space="preserve"> </v>
      </c>
      <c r="BF236" s="281" t="str">
        <f>IF(SUM(I236:T236)&lt;90," ",EXP('eq. coef.'!$C$328+'eq. coef.'!$C$329*'Amp-TB2 calc'!AJ236+'eq. coef.'!$C$330*'Amp-TB2 calc'!AK236+'eq. coef.'!$C$331*'Amp-TB2 calc'!AL236+'eq. coef.'!$C$332*'Amp-TB2 calc'!AN236+'eq. coef.'!$C$333*'Amp-TB2 calc'!AP236+'eq. coef.'!$C$334*'Amp-TB2 calc'!AQ236+'eq. coef.'!$C$335*'Amp-TB2 calc'!AR236+'eq. coef.'!$C$336*'Amp-TB2 calc'!AS236))</f>
        <v xml:space="preserve"> </v>
      </c>
      <c r="BG236" s="282" t="str">
        <f t="shared" si="366"/>
        <v xml:space="preserve"> </v>
      </c>
      <c r="BH236" s="385" t="str">
        <f t="shared" si="393"/>
        <v xml:space="preserve"> </v>
      </c>
      <c r="BI236" s="385" t="str">
        <f t="shared" si="394"/>
        <v xml:space="preserve"> </v>
      </c>
      <c r="BJ236" s="281" t="str">
        <f t="shared" si="367"/>
        <v xml:space="preserve"> </v>
      </c>
      <c r="BK236" s="283" t="str">
        <f t="shared" si="415"/>
        <v xml:space="preserve"> </v>
      </c>
      <c r="BL236" s="281" t="str">
        <f t="shared" si="416"/>
        <v xml:space="preserve"> </v>
      </c>
      <c r="BM236" s="284" t="str">
        <f t="shared" si="368"/>
        <v xml:space="preserve"> </v>
      </c>
      <c r="BN236" s="285" t="str">
        <f>IF(SUM(I236:T236)&lt;90," ",'eq. coef.'!$C$360+'eq. coef.'!$C$361*'Amp-TB2 calc'!AJ236+'eq. coef.'!$C$362*'Amp-TB2 calc'!AK236+'eq. coef.'!$C$363*'Amp-TB2 calc'!AL236+'eq. coef.'!$C$364*'Amp-TB2 calc'!AN236+'eq. coef.'!$C$365*'Amp-TB2 calc'!AP236+'eq. coef.'!$C$366*'Amp-TB2 calc'!AQ236+'eq. coef.'!$C$367*'Amp-TB2 calc'!AR236+'eq. coef.'!$C$368*'Amp-TB2 calc'!AS236+'eq. coef.'!$C$369*LN(BQ236))</f>
        <v xml:space="preserve"> </v>
      </c>
      <c r="BO236" s="286" t="str">
        <f t="shared" si="417"/>
        <v xml:space="preserve"> </v>
      </c>
      <c r="BP236" s="333" t="str">
        <f t="shared" si="369"/>
        <v xml:space="preserve"> </v>
      </c>
      <c r="BQ236" s="287" t="str">
        <f t="shared" si="418"/>
        <v xml:space="preserve"> </v>
      </c>
      <c r="BR236" s="281" t="str">
        <f t="shared" si="370"/>
        <v xml:space="preserve"> </v>
      </c>
      <c r="BS236" s="283"/>
      <c r="BT236" s="283">
        <f t="shared" si="419"/>
        <v>0</v>
      </c>
      <c r="BU236" s="283">
        <f t="shared" si="420"/>
        <v>0</v>
      </c>
      <c r="BV236" s="281" t="str">
        <f t="shared" si="371"/>
        <v xml:space="preserve"> </v>
      </c>
      <c r="BW236" s="288"/>
      <c r="BX236" s="289" t="str">
        <f>IF(SUM(I236:T236)&lt;90," ",'eq. coef.'!$B$1128*'Amp-TB2 calc'!CH236+'eq. coef.'!$B$1129*'Amp-TB2 calc'!CL236+'eq. coef.'!$B$1130*'Amp-TB2 calc'!CM236+'eq. coef.'!$B$1131*'Amp-TB2 calc'!CO236+'eq. coef.'!$B$1132*'Amp-TB2 calc'!CP236+'eq. coef.'!$B$1133*'Amp-TB2 calc'!CQ236+'eq. coef.'!$B$1134*'Amp-TB2 calc'!CR236+'eq. coef.'!$B$1135*'Amp-TB2 calc'!CU236+'eq. coef.'!$B$1135*'Amp-TB2 calc'!CY236+'eq. coef.'!$B$1137*'Amp-TB2 calc'!CZ236)</f>
        <v xml:space="preserve"> </v>
      </c>
      <c r="BY236" s="290" t="str">
        <f t="shared" si="421"/>
        <v xml:space="preserve"> </v>
      </c>
      <c r="BZ236" s="291"/>
      <c r="CA236" s="290" t="str">
        <f t="shared" si="372"/>
        <v xml:space="preserve"> </v>
      </c>
      <c r="CB236" s="289" t="str">
        <f>IF(SUM(I236:T236)&lt;90," ",EXP('eq. coef.'!$C$396+'eq. coef.'!$C$397*'Amp-TB2 calc'!AJ236+'eq. coef.'!$C$398*'Amp-TB2 calc'!AK236+'eq. coef.'!$C$399*'Amp-TB2 calc'!AL236+'eq. coef.'!$C$400*'Amp-TB2 calc'!AN236+'eq. coef.'!$C$401*'Amp-TB2 calc'!AP236+'eq. coef.'!$C$402*'Amp-TB2 calc'!AQ236+'eq. coef.'!$C$403*'Amp-TB2 calc'!AR236+'eq. coef.'!$C$404*'Amp-TB2 calc'!AS236+'eq. coef.'!$C$405*LN('Amp-TB2 calc'!BQ236)))</f>
        <v xml:space="preserve"> </v>
      </c>
      <c r="CC236" s="283" t="str">
        <f t="shared" si="373"/>
        <v xml:space="preserve"> </v>
      </c>
      <c r="CD236" s="283"/>
      <c r="CE236" s="282" t="str">
        <f t="shared" si="374"/>
        <v xml:space="preserve"> </v>
      </c>
      <c r="CF236" s="282" t="str">
        <f t="shared" si="375"/>
        <v xml:space="preserve"> </v>
      </c>
      <c r="CG236" s="278" t="str">
        <f t="shared" si="422"/>
        <v xml:space="preserve"> </v>
      </c>
      <c r="CH236" s="278" t="str">
        <f t="shared" si="423"/>
        <v xml:space="preserve"> </v>
      </c>
      <c r="CI236" s="278" t="str">
        <f t="shared" si="376"/>
        <v xml:space="preserve"> </v>
      </c>
      <c r="CJ236" s="278" t="str">
        <f t="shared" si="377"/>
        <v xml:space="preserve"> </v>
      </c>
      <c r="CK236" s="278"/>
      <c r="CL236" s="278" t="str">
        <f t="shared" si="378"/>
        <v xml:space="preserve"> </v>
      </c>
      <c r="CM236" s="278" t="str">
        <f t="shared" si="379"/>
        <v xml:space="preserve"> </v>
      </c>
      <c r="CN236" s="278" t="str">
        <f t="shared" si="424"/>
        <v xml:space="preserve"> </v>
      </c>
      <c r="CO236" s="278" t="str">
        <f t="shared" si="380"/>
        <v xml:space="preserve"> </v>
      </c>
      <c r="CP236" s="278" t="str">
        <f t="shared" si="425"/>
        <v xml:space="preserve"> </v>
      </c>
      <c r="CQ236" s="278" t="str">
        <f t="shared" si="381"/>
        <v xml:space="preserve"> </v>
      </c>
      <c r="CR236" s="278" t="str">
        <f t="shared" si="426"/>
        <v xml:space="preserve"> </v>
      </c>
      <c r="CS236" s="278" t="str">
        <f t="shared" si="382"/>
        <v xml:space="preserve"> </v>
      </c>
      <c r="CT236" s="278"/>
      <c r="CU236" s="278" t="str">
        <f t="shared" si="427"/>
        <v xml:space="preserve"> </v>
      </c>
      <c r="CV236" s="278" t="str">
        <f t="shared" si="383"/>
        <v xml:space="preserve"> </v>
      </c>
      <c r="CW236" s="278" t="str">
        <f t="shared" si="384"/>
        <v xml:space="preserve"> </v>
      </c>
      <c r="CX236" s="278"/>
      <c r="CY236" s="278" t="str">
        <f t="shared" si="385"/>
        <v xml:space="preserve"> </v>
      </c>
      <c r="CZ236" s="278" t="str">
        <f t="shared" si="428"/>
        <v xml:space="preserve"> </v>
      </c>
      <c r="DA236" s="278" t="str">
        <f t="shared" si="386"/>
        <v xml:space="preserve"> </v>
      </c>
      <c r="DB236" s="278"/>
      <c r="DC236" s="278" t="str">
        <f t="shared" si="387"/>
        <v xml:space="preserve"> </v>
      </c>
      <c r="DD236" s="278" t="str">
        <f t="shared" si="429"/>
        <v xml:space="preserve"> </v>
      </c>
      <c r="DE236" s="278" t="str">
        <f t="shared" si="430"/>
        <v xml:space="preserve"> </v>
      </c>
      <c r="DF236" s="278" t="str">
        <f t="shared" si="388"/>
        <v xml:space="preserve"> </v>
      </c>
      <c r="DG236" s="283" t="str">
        <f t="shared" si="395"/>
        <v xml:space="preserve"> </v>
      </c>
      <c r="DH236" s="283"/>
      <c r="DI236" s="277" t="str">
        <f t="shared" si="389"/>
        <v xml:space="preserve"> </v>
      </c>
      <c r="DJ236" s="277" t="str">
        <f t="shared" si="390"/>
        <v xml:space="preserve"> </v>
      </c>
      <c r="DK236" s="277" t="str">
        <f t="shared" si="391"/>
        <v xml:space="preserve"> </v>
      </c>
      <c r="DL236" s="278" t="str">
        <f t="shared" si="392"/>
        <v xml:space="preserve"> </v>
      </c>
    </row>
    <row r="237" spans="21:116" x14ac:dyDescent="0.25">
      <c r="U237" s="276" t="str">
        <f t="shared" si="396"/>
        <v xml:space="preserve"> </v>
      </c>
      <c r="V237" s="277" t="str">
        <f>IF(SUM(I237:T237)&lt;90," ",I237/stab.data!$U$7)</f>
        <v xml:space="preserve"> </v>
      </c>
      <c r="W237" s="277" t="str">
        <f>IF(SUM(I237:T237)&lt;90," ",J237/stab.data!$U$8)</f>
        <v xml:space="preserve"> </v>
      </c>
      <c r="X237" s="277" t="str">
        <f>IF(SUM(I237:T237)&lt;90," ",K237*2/stab.data!$U$9)</f>
        <v xml:space="preserve"> </v>
      </c>
      <c r="Y237" s="277" t="str">
        <f>IF(SUM(I237:T237)&lt;90," ",L237*2/stab.data!$U$10)</f>
        <v xml:space="preserve"> </v>
      </c>
      <c r="Z237" s="277" t="str">
        <f>IF(SUM(I237:T237)&lt;90," ",M237/stab.data!$U$11)</f>
        <v xml:space="preserve"> </v>
      </c>
      <c r="AA237" s="277" t="str">
        <f>IF(SUM(I237:T237)&lt;90," ",N237/stab.data!$U$12)</f>
        <v xml:space="preserve"> </v>
      </c>
      <c r="AB237" s="277" t="str">
        <f>IF(SUM(I237:T237)&lt;90," ",O237/stab.data!$U$13)</f>
        <v xml:space="preserve"> </v>
      </c>
      <c r="AC237" s="277" t="str">
        <f>IF(SUM(I237:T237)&lt;90," ",P237/stab.data!$U$14)</f>
        <v xml:space="preserve"> </v>
      </c>
      <c r="AD237" s="277" t="str">
        <f>IF(SUM(I237:T237)&lt;90," ",Q237*2/stab.data!$U$15)</f>
        <v xml:space="preserve"> </v>
      </c>
      <c r="AE237" s="277" t="str">
        <f>IF(SUM(I237:T237)&lt;90," ",R237*2/stab.data!$U$16)</f>
        <v xml:space="preserve"> </v>
      </c>
      <c r="AF237" s="277" t="str">
        <f>IF(SUM(I237:T237)&lt;90," ",S237/stab.data!$U$17)</f>
        <v xml:space="preserve"> </v>
      </c>
      <c r="AG237" s="277" t="str">
        <f>IF(SUM(I237:T237)&lt;90," ",T237/stab.data!$U$18)</f>
        <v xml:space="preserve"> </v>
      </c>
      <c r="AH237" s="277" t="str">
        <f t="shared" si="397"/>
        <v xml:space="preserve"> </v>
      </c>
      <c r="AI237" s="277" t="str">
        <f t="shared" si="398"/>
        <v xml:space="preserve"> </v>
      </c>
      <c r="AJ237" s="278" t="str">
        <f t="shared" si="399"/>
        <v xml:space="preserve"> </v>
      </c>
      <c r="AK237" s="278" t="str">
        <f t="shared" si="400"/>
        <v xml:space="preserve"> </v>
      </c>
      <c r="AL237" s="278" t="str">
        <f t="shared" si="401"/>
        <v xml:space="preserve"> </v>
      </c>
      <c r="AM237" s="278" t="str">
        <f t="shared" si="402"/>
        <v xml:space="preserve"> </v>
      </c>
      <c r="AN237" s="278" t="str">
        <f t="shared" si="403"/>
        <v xml:space="preserve"> </v>
      </c>
      <c r="AO237" s="278" t="str">
        <f t="shared" si="404"/>
        <v xml:space="preserve"> </v>
      </c>
      <c r="AP237" s="278" t="str">
        <f t="shared" si="405"/>
        <v xml:space="preserve"> </v>
      </c>
      <c r="AQ237" s="278" t="str">
        <f t="shared" si="406"/>
        <v xml:space="preserve"> </v>
      </c>
      <c r="AR237" s="278" t="str">
        <f t="shared" si="407"/>
        <v xml:space="preserve"> </v>
      </c>
      <c r="AS237" s="278" t="str">
        <f t="shared" si="408"/>
        <v xml:space="preserve"> </v>
      </c>
      <c r="AT237" s="278" t="str">
        <f t="shared" si="409"/>
        <v xml:space="preserve"> </v>
      </c>
      <c r="AU237" s="278" t="str">
        <f t="shared" si="410"/>
        <v xml:space="preserve"> </v>
      </c>
      <c r="AV237" s="277" t="str">
        <f t="shared" si="411"/>
        <v xml:space="preserve"> </v>
      </c>
      <c r="AW237" s="277" t="str">
        <f t="shared" si="412"/>
        <v xml:space="preserve"> </v>
      </c>
      <c r="AX237" s="277" t="str">
        <f>IF(SUM(I237:T237)&lt;90," ",CO237*AH237*stab.data!$U$20/13/2)</f>
        <v xml:space="preserve"> </v>
      </c>
      <c r="AY237" s="277" t="str">
        <f>IF(SUM(I237:T237)&lt;90," ",CQ237*AH237*stab.data!$U$11/13)</f>
        <v xml:space="preserve"> </v>
      </c>
      <c r="AZ237" s="277" t="str">
        <f t="shared" si="413"/>
        <v xml:space="preserve"> </v>
      </c>
      <c r="BA237" s="279" t="str">
        <f t="shared" si="414"/>
        <v xml:space="preserve"> </v>
      </c>
      <c r="BB237" s="280" t="str">
        <f>IF(SUM(I237:T237)&lt;90," ",EXP('eq. coef.'!$C$104+'eq. coef.'!$C$105*'Amp-TB2 calc'!AJ237+'eq. coef.'!$C$106*'Amp-TB2 calc'!AK237+'eq. coef.'!$C$107*'Amp-TB2 calc'!AL237+'eq. coef.'!$C$108*'Amp-TB2 calc'!AN237+'eq. coef.'!$C$109*'Amp-TB2 calc'!AP237+'eq. coef.'!$C$110*'Amp-TB2 calc'!AQ237+'eq. coef.'!$C$111*'Amp-TB2 calc'!AR237+'eq. coef.'!$C$112*'Amp-TB2 calc'!AS237))</f>
        <v xml:space="preserve"> </v>
      </c>
      <c r="BC237" s="281" t="str">
        <f>IF(SUM(I237:T237)&lt;90," ",EXP('eq. coef.'!$C$176+'eq. coef.'!$C$177*'Amp-TB2 calc'!AJ237+'eq. coef.'!$C$178*'Amp-TB2 calc'!AK237+'eq. coef.'!$C$179*'Amp-TB2 calc'!AL237+'eq. coef.'!$C$180*'Amp-TB2 calc'!AN237+'eq. coef.'!$C$181*'Amp-TB2 calc'!AP237+'eq. coef.'!$C$182*'Amp-TB2 calc'!AQ237+'eq. coef.'!$C$183*'Amp-TB2 calc'!AR237+'eq. coef.'!$C$184*'Amp-TB2 calc'!AS237))</f>
        <v xml:space="preserve"> </v>
      </c>
      <c r="BD237" s="281" t="str">
        <f>IF(SUM(I237:T237)&lt;90," ",('eq. coef.'!$C$234+'eq. coef.'!$C$235*'Amp-TB2 calc'!AJ237+'eq. coef.'!$C$236*'Amp-TB2 calc'!AK237+'eq. coef.'!$C$237*'Amp-TB2 calc'!AL237+'eq. coef.'!$C$238*'Amp-TB2 calc'!AN237+'eq. coef.'!$C$239*'Amp-TB2 calc'!AP237+'eq. coef.'!$C$240*'Amp-TB2 calc'!AQ237+'eq. coef.'!$C$241*'Amp-TB2 calc'!AR237+'eq. coef.'!$C$242*'Amp-TB2 calc'!AS237))</f>
        <v xml:space="preserve"> </v>
      </c>
      <c r="BE237" s="281" t="str">
        <f>IF(SUM(I237:T237)&lt;90," ",('eq. coef.'!$C$270+'eq. coef.'!$C$271*'Amp-TB2 calc'!AJ237+'eq. coef.'!$C$272*'Amp-TB2 calc'!AK237+'eq. coef.'!$C$273*'Amp-TB2 calc'!AL237+'eq. coef.'!$C$274*'Amp-TB2 calc'!AN237+'eq. coef.'!$C$275*'Amp-TB2 calc'!AP237+'eq. coef.'!$C$276*'Amp-TB2 calc'!AQ237+'eq. coef.'!$C$277*'Amp-TB2 calc'!AR237+'eq. coef.'!$C$278*'Amp-TB2 calc'!AS237))</f>
        <v xml:space="preserve"> </v>
      </c>
      <c r="BF237" s="281" t="str">
        <f>IF(SUM(I237:T237)&lt;90," ",EXP('eq. coef.'!$C$328+'eq. coef.'!$C$329*'Amp-TB2 calc'!AJ237+'eq. coef.'!$C$330*'Amp-TB2 calc'!AK237+'eq. coef.'!$C$331*'Amp-TB2 calc'!AL237+'eq. coef.'!$C$332*'Amp-TB2 calc'!AN237+'eq. coef.'!$C$333*'Amp-TB2 calc'!AP237+'eq. coef.'!$C$334*'Amp-TB2 calc'!AQ237+'eq. coef.'!$C$335*'Amp-TB2 calc'!AR237+'eq. coef.'!$C$336*'Amp-TB2 calc'!AS237))</f>
        <v xml:space="preserve"> </v>
      </c>
      <c r="BG237" s="282" t="str">
        <f t="shared" si="366"/>
        <v xml:space="preserve"> </v>
      </c>
      <c r="BH237" s="385" t="str">
        <f t="shared" si="393"/>
        <v xml:space="preserve"> </v>
      </c>
      <c r="BI237" s="385" t="str">
        <f t="shared" si="394"/>
        <v xml:space="preserve"> </v>
      </c>
      <c r="BJ237" s="281" t="str">
        <f t="shared" si="367"/>
        <v xml:space="preserve"> </v>
      </c>
      <c r="BK237" s="283" t="str">
        <f t="shared" si="415"/>
        <v xml:space="preserve"> </v>
      </c>
      <c r="BL237" s="281" t="str">
        <f t="shared" si="416"/>
        <v xml:space="preserve"> </v>
      </c>
      <c r="BM237" s="284" t="str">
        <f t="shared" si="368"/>
        <v xml:space="preserve"> </v>
      </c>
      <c r="BN237" s="285" t="str">
        <f>IF(SUM(I237:T237)&lt;90," ",'eq. coef.'!$C$360+'eq. coef.'!$C$361*'Amp-TB2 calc'!AJ237+'eq. coef.'!$C$362*'Amp-TB2 calc'!AK237+'eq. coef.'!$C$363*'Amp-TB2 calc'!AL237+'eq. coef.'!$C$364*'Amp-TB2 calc'!AN237+'eq. coef.'!$C$365*'Amp-TB2 calc'!AP237+'eq. coef.'!$C$366*'Amp-TB2 calc'!AQ237+'eq. coef.'!$C$367*'Amp-TB2 calc'!AR237+'eq. coef.'!$C$368*'Amp-TB2 calc'!AS237+'eq. coef.'!$C$369*LN(BQ237))</f>
        <v xml:space="preserve"> </v>
      </c>
      <c r="BO237" s="286" t="str">
        <f t="shared" si="417"/>
        <v xml:space="preserve"> </v>
      </c>
      <c r="BP237" s="333" t="str">
        <f t="shared" si="369"/>
        <v xml:space="preserve"> </v>
      </c>
      <c r="BQ237" s="287" t="str">
        <f t="shared" si="418"/>
        <v xml:space="preserve"> </v>
      </c>
      <c r="BR237" s="281" t="str">
        <f t="shared" si="370"/>
        <v xml:space="preserve"> </v>
      </c>
      <c r="BS237" s="283"/>
      <c r="BT237" s="283">
        <f t="shared" si="419"/>
        <v>0</v>
      </c>
      <c r="BU237" s="283">
        <f t="shared" si="420"/>
        <v>0</v>
      </c>
      <c r="BV237" s="281" t="str">
        <f t="shared" si="371"/>
        <v xml:space="preserve"> </v>
      </c>
      <c r="BW237" s="288"/>
      <c r="BX237" s="289" t="str">
        <f>IF(SUM(I237:T237)&lt;90," ",'eq. coef.'!$B$1128*'Amp-TB2 calc'!CH237+'eq. coef.'!$B$1129*'Amp-TB2 calc'!CL237+'eq. coef.'!$B$1130*'Amp-TB2 calc'!CM237+'eq. coef.'!$B$1131*'Amp-TB2 calc'!CO237+'eq. coef.'!$B$1132*'Amp-TB2 calc'!CP237+'eq. coef.'!$B$1133*'Amp-TB2 calc'!CQ237+'eq. coef.'!$B$1134*'Amp-TB2 calc'!CR237+'eq. coef.'!$B$1135*'Amp-TB2 calc'!CU237+'eq. coef.'!$B$1135*'Amp-TB2 calc'!CY237+'eq. coef.'!$B$1137*'Amp-TB2 calc'!CZ237)</f>
        <v xml:space="preserve"> </v>
      </c>
      <c r="BY237" s="290" t="str">
        <f t="shared" si="421"/>
        <v xml:space="preserve"> </v>
      </c>
      <c r="BZ237" s="291"/>
      <c r="CA237" s="290" t="str">
        <f t="shared" si="372"/>
        <v xml:space="preserve"> </v>
      </c>
      <c r="CB237" s="289" t="str">
        <f>IF(SUM(I237:T237)&lt;90," ",EXP('eq. coef.'!$C$396+'eq. coef.'!$C$397*'Amp-TB2 calc'!AJ237+'eq. coef.'!$C$398*'Amp-TB2 calc'!AK237+'eq. coef.'!$C$399*'Amp-TB2 calc'!AL237+'eq. coef.'!$C$400*'Amp-TB2 calc'!AN237+'eq. coef.'!$C$401*'Amp-TB2 calc'!AP237+'eq. coef.'!$C$402*'Amp-TB2 calc'!AQ237+'eq. coef.'!$C$403*'Amp-TB2 calc'!AR237+'eq. coef.'!$C$404*'Amp-TB2 calc'!AS237+'eq. coef.'!$C$405*LN('Amp-TB2 calc'!BQ237)))</f>
        <v xml:space="preserve"> </v>
      </c>
      <c r="CC237" s="283" t="str">
        <f t="shared" si="373"/>
        <v xml:space="preserve"> </v>
      </c>
      <c r="CD237" s="283"/>
      <c r="CE237" s="282" t="str">
        <f t="shared" si="374"/>
        <v xml:space="preserve"> </v>
      </c>
      <c r="CF237" s="282" t="str">
        <f t="shared" si="375"/>
        <v xml:space="preserve"> </v>
      </c>
      <c r="CG237" s="278" t="str">
        <f t="shared" si="422"/>
        <v xml:space="preserve"> </v>
      </c>
      <c r="CH237" s="278" t="str">
        <f t="shared" si="423"/>
        <v xml:space="preserve"> </v>
      </c>
      <c r="CI237" s="278" t="str">
        <f t="shared" si="376"/>
        <v xml:space="preserve"> </v>
      </c>
      <c r="CJ237" s="278" t="str">
        <f t="shared" si="377"/>
        <v xml:space="preserve"> </v>
      </c>
      <c r="CK237" s="278"/>
      <c r="CL237" s="278" t="str">
        <f t="shared" si="378"/>
        <v xml:space="preserve"> </v>
      </c>
      <c r="CM237" s="278" t="str">
        <f t="shared" si="379"/>
        <v xml:space="preserve"> </v>
      </c>
      <c r="CN237" s="278" t="str">
        <f t="shared" si="424"/>
        <v xml:space="preserve"> </v>
      </c>
      <c r="CO237" s="278" t="str">
        <f t="shared" si="380"/>
        <v xml:space="preserve"> </v>
      </c>
      <c r="CP237" s="278" t="str">
        <f t="shared" si="425"/>
        <v xml:space="preserve"> </v>
      </c>
      <c r="CQ237" s="278" t="str">
        <f t="shared" si="381"/>
        <v xml:space="preserve"> </v>
      </c>
      <c r="CR237" s="278" t="str">
        <f t="shared" si="426"/>
        <v xml:space="preserve"> </v>
      </c>
      <c r="CS237" s="278" t="str">
        <f t="shared" si="382"/>
        <v xml:space="preserve"> </v>
      </c>
      <c r="CT237" s="278"/>
      <c r="CU237" s="278" t="str">
        <f t="shared" si="427"/>
        <v xml:space="preserve"> </v>
      </c>
      <c r="CV237" s="278" t="str">
        <f t="shared" si="383"/>
        <v xml:space="preserve"> </v>
      </c>
      <c r="CW237" s="278" t="str">
        <f t="shared" si="384"/>
        <v xml:space="preserve"> </v>
      </c>
      <c r="CX237" s="278"/>
      <c r="CY237" s="278" t="str">
        <f t="shared" si="385"/>
        <v xml:space="preserve"> </v>
      </c>
      <c r="CZ237" s="278" t="str">
        <f t="shared" si="428"/>
        <v xml:space="preserve"> </v>
      </c>
      <c r="DA237" s="278" t="str">
        <f t="shared" si="386"/>
        <v xml:space="preserve"> </v>
      </c>
      <c r="DB237" s="278"/>
      <c r="DC237" s="278" t="str">
        <f t="shared" si="387"/>
        <v xml:space="preserve"> </v>
      </c>
      <c r="DD237" s="278" t="str">
        <f t="shared" si="429"/>
        <v xml:space="preserve"> </v>
      </c>
      <c r="DE237" s="278" t="str">
        <f t="shared" si="430"/>
        <v xml:space="preserve"> </v>
      </c>
      <c r="DF237" s="278" t="str">
        <f t="shared" si="388"/>
        <v xml:space="preserve"> </v>
      </c>
      <c r="DG237" s="283" t="str">
        <f t="shared" si="395"/>
        <v xml:space="preserve"> </v>
      </c>
      <c r="DH237" s="283"/>
      <c r="DI237" s="277" t="str">
        <f t="shared" si="389"/>
        <v xml:space="preserve"> </v>
      </c>
      <c r="DJ237" s="277" t="str">
        <f t="shared" si="390"/>
        <v xml:space="preserve"> </v>
      </c>
      <c r="DK237" s="277" t="str">
        <f t="shared" si="391"/>
        <v xml:space="preserve"> </v>
      </c>
      <c r="DL237" s="278" t="str">
        <f t="shared" si="392"/>
        <v xml:space="preserve"> </v>
      </c>
    </row>
    <row r="238" spans="21:116" x14ac:dyDescent="0.25">
      <c r="U238" s="276" t="str">
        <f t="shared" si="396"/>
        <v xml:space="preserve"> </v>
      </c>
      <c r="V238" s="277" t="str">
        <f>IF(SUM(I238:T238)&lt;90," ",I238/stab.data!$U$7)</f>
        <v xml:space="preserve"> </v>
      </c>
      <c r="W238" s="277" t="str">
        <f>IF(SUM(I238:T238)&lt;90," ",J238/stab.data!$U$8)</f>
        <v xml:space="preserve"> </v>
      </c>
      <c r="X238" s="277" t="str">
        <f>IF(SUM(I238:T238)&lt;90," ",K238*2/stab.data!$U$9)</f>
        <v xml:space="preserve"> </v>
      </c>
      <c r="Y238" s="277" t="str">
        <f>IF(SUM(I238:T238)&lt;90," ",L238*2/stab.data!$U$10)</f>
        <v xml:space="preserve"> </v>
      </c>
      <c r="Z238" s="277" t="str">
        <f>IF(SUM(I238:T238)&lt;90," ",M238/stab.data!$U$11)</f>
        <v xml:space="preserve"> </v>
      </c>
      <c r="AA238" s="277" t="str">
        <f>IF(SUM(I238:T238)&lt;90," ",N238/stab.data!$U$12)</f>
        <v xml:space="preserve"> </v>
      </c>
      <c r="AB238" s="277" t="str">
        <f>IF(SUM(I238:T238)&lt;90," ",O238/stab.data!$U$13)</f>
        <v xml:space="preserve"> </v>
      </c>
      <c r="AC238" s="277" t="str">
        <f>IF(SUM(I238:T238)&lt;90," ",P238/stab.data!$U$14)</f>
        <v xml:space="preserve"> </v>
      </c>
      <c r="AD238" s="277" t="str">
        <f>IF(SUM(I238:T238)&lt;90," ",Q238*2/stab.data!$U$15)</f>
        <v xml:space="preserve"> </v>
      </c>
      <c r="AE238" s="277" t="str">
        <f>IF(SUM(I238:T238)&lt;90," ",R238*2/stab.data!$U$16)</f>
        <v xml:space="preserve"> </v>
      </c>
      <c r="AF238" s="277" t="str">
        <f>IF(SUM(I238:T238)&lt;90," ",S238/stab.data!$U$17)</f>
        <v xml:space="preserve"> </v>
      </c>
      <c r="AG238" s="277" t="str">
        <f>IF(SUM(I238:T238)&lt;90," ",T238/stab.data!$U$18)</f>
        <v xml:space="preserve"> </v>
      </c>
      <c r="AH238" s="277" t="str">
        <f t="shared" si="397"/>
        <v xml:space="preserve"> </v>
      </c>
      <c r="AI238" s="277" t="str">
        <f t="shared" si="398"/>
        <v xml:space="preserve"> </v>
      </c>
      <c r="AJ238" s="278" t="str">
        <f t="shared" si="399"/>
        <v xml:space="preserve"> </v>
      </c>
      <c r="AK238" s="278" t="str">
        <f t="shared" si="400"/>
        <v xml:space="preserve"> </v>
      </c>
      <c r="AL238" s="278" t="str">
        <f t="shared" si="401"/>
        <v xml:space="preserve"> </v>
      </c>
      <c r="AM238" s="278" t="str">
        <f t="shared" si="402"/>
        <v xml:space="preserve"> </v>
      </c>
      <c r="AN238" s="278" t="str">
        <f t="shared" si="403"/>
        <v xml:space="preserve"> </v>
      </c>
      <c r="AO238" s="278" t="str">
        <f t="shared" si="404"/>
        <v xml:space="preserve"> </v>
      </c>
      <c r="AP238" s="278" t="str">
        <f t="shared" si="405"/>
        <v xml:space="preserve"> </v>
      </c>
      <c r="AQ238" s="278" t="str">
        <f t="shared" si="406"/>
        <v xml:space="preserve"> </v>
      </c>
      <c r="AR238" s="278" t="str">
        <f t="shared" si="407"/>
        <v xml:space="preserve"> </v>
      </c>
      <c r="AS238" s="278" t="str">
        <f t="shared" si="408"/>
        <v xml:space="preserve"> </v>
      </c>
      <c r="AT238" s="278" t="str">
        <f t="shared" si="409"/>
        <v xml:space="preserve"> </v>
      </c>
      <c r="AU238" s="278" t="str">
        <f t="shared" si="410"/>
        <v xml:space="preserve"> </v>
      </c>
      <c r="AV238" s="277" t="str">
        <f t="shared" si="411"/>
        <v xml:space="preserve"> </v>
      </c>
      <c r="AW238" s="277" t="str">
        <f t="shared" si="412"/>
        <v xml:space="preserve"> </v>
      </c>
      <c r="AX238" s="277" t="str">
        <f>IF(SUM(I238:T238)&lt;90," ",CO238*AH238*stab.data!$U$20/13/2)</f>
        <v xml:space="preserve"> </v>
      </c>
      <c r="AY238" s="277" t="str">
        <f>IF(SUM(I238:T238)&lt;90," ",CQ238*AH238*stab.data!$U$11/13)</f>
        <v xml:space="preserve"> </v>
      </c>
      <c r="AZ238" s="277" t="str">
        <f t="shared" si="413"/>
        <v xml:space="preserve"> </v>
      </c>
      <c r="BA238" s="279" t="str">
        <f t="shared" si="414"/>
        <v xml:space="preserve"> </v>
      </c>
      <c r="BB238" s="280" t="str">
        <f>IF(SUM(I238:T238)&lt;90," ",EXP('eq. coef.'!$C$104+'eq. coef.'!$C$105*'Amp-TB2 calc'!AJ238+'eq. coef.'!$C$106*'Amp-TB2 calc'!AK238+'eq. coef.'!$C$107*'Amp-TB2 calc'!AL238+'eq. coef.'!$C$108*'Amp-TB2 calc'!AN238+'eq. coef.'!$C$109*'Amp-TB2 calc'!AP238+'eq. coef.'!$C$110*'Amp-TB2 calc'!AQ238+'eq. coef.'!$C$111*'Amp-TB2 calc'!AR238+'eq. coef.'!$C$112*'Amp-TB2 calc'!AS238))</f>
        <v xml:space="preserve"> </v>
      </c>
      <c r="BC238" s="281" t="str">
        <f>IF(SUM(I238:T238)&lt;90," ",EXP('eq. coef.'!$C$176+'eq. coef.'!$C$177*'Amp-TB2 calc'!AJ238+'eq. coef.'!$C$178*'Amp-TB2 calc'!AK238+'eq. coef.'!$C$179*'Amp-TB2 calc'!AL238+'eq. coef.'!$C$180*'Amp-TB2 calc'!AN238+'eq. coef.'!$C$181*'Amp-TB2 calc'!AP238+'eq. coef.'!$C$182*'Amp-TB2 calc'!AQ238+'eq. coef.'!$C$183*'Amp-TB2 calc'!AR238+'eq. coef.'!$C$184*'Amp-TB2 calc'!AS238))</f>
        <v xml:space="preserve"> </v>
      </c>
      <c r="BD238" s="281" t="str">
        <f>IF(SUM(I238:T238)&lt;90," ",('eq. coef.'!$C$234+'eq. coef.'!$C$235*'Amp-TB2 calc'!AJ238+'eq. coef.'!$C$236*'Amp-TB2 calc'!AK238+'eq. coef.'!$C$237*'Amp-TB2 calc'!AL238+'eq. coef.'!$C$238*'Amp-TB2 calc'!AN238+'eq. coef.'!$C$239*'Amp-TB2 calc'!AP238+'eq. coef.'!$C$240*'Amp-TB2 calc'!AQ238+'eq. coef.'!$C$241*'Amp-TB2 calc'!AR238+'eq. coef.'!$C$242*'Amp-TB2 calc'!AS238))</f>
        <v xml:space="preserve"> </v>
      </c>
      <c r="BE238" s="281" t="str">
        <f>IF(SUM(I238:T238)&lt;90," ",('eq. coef.'!$C$270+'eq. coef.'!$C$271*'Amp-TB2 calc'!AJ238+'eq. coef.'!$C$272*'Amp-TB2 calc'!AK238+'eq. coef.'!$C$273*'Amp-TB2 calc'!AL238+'eq. coef.'!$C$274*'Amp-TB2 calc'!AN238+'eq. coef.'!$C$275*'Amp-TB2 calc'!AP238+'eq. coef.'!$C$276*'Amp-TB2 calc'!AQ238+'eq. coef.'!$C$277*'Amp-TB2 calc'!AR238+'eq. coef.'!$C$278*'Amp-TB2 calc'!AS238))</f>
        <v xml:space="preserve"> </v>
      </c>
      <c r="BF238" s="281" t="str">
        <f>IF(SUM(I238:T238)&lt;90," ",EXP('eq. coef.'!$C$328+'eq. coef.'!$C$329*'Amp-TB2 calc'!AJ238+'eq. coef.'!$C$330*'Amp-TB2 calc'!AK238+'eq. coef.'!$C$331*'Amp-TB2 calc'!AL238+'eq. coef.'!$C$332*'Amp-TB2 calc'!AN238+'eq. coef.'!$C$333*'Amp-TB2 calc'!AP238+'eq. coef.'!$C$334*'Amp-TB2 calc'!AQ238+'eq. coef.'!$C$335*'Amp-TB2 calc'!AR238+'eq. coef.'!$C$336*'Amp-TB2 calc'!AS238))</f>
        <v xml:space="preserve"> </v>
      </c>
      <c r="BG238" s="282" t="str">
        <f t="shared" si="366"/>
        <v xml:space="preserve"> </v>
      </c>
      <c r="BH238" s="385" t="str">
        <f t="shared" si="393"/>
        <v xml:space="preserve"> </v>
      </c>
      <c r="BI238" s="385" t="str">
        <f t="shared" si="394"/>
        <v xml:space="preserve"> </v>
      </c>
      <c r="BJ238" s="281" t="str">
        <f t="shared" si="367"/>
        <v xml:space="preserve"> </v>
      </c>
      <c r="BK238" s="283" t="str">
        <f t="shared" si="415"/>
        <v xml:space="preserve"> </v>
      </c>
      <c r="BL238" s="281" t="str">
        <f t="shared" si="416"/>
        <v xml:space="preserve"> </v>
      </c>
      <c r="BM238" s="284" t="str">
        <f t="shared" si="368"/>
        <v xml:space="preserve"> </v>
      </c>
      <c r="BN238" s="285" t="str">
        <f>IF(SUM(I238:T238)&lt;90," ",'eq. coef.'!$C$360+'eq. coef.'!$C$361*'Amp-TB2 calc'!AJ238+'eq. coef.'!$C$362*'Amp-TB2 calc'!AK238+'eq. coef.'!$C$363*'Amp-TB2 calc'!AL238+'eq. coef.'!$C$364*'Amp-TB2 calc'!AN238+'eq. coef.'!$C$365*'Amp-TB2 calc'!AP238+'eq. coef.'!$C$366*'Amp-TB2 calc'!AQ238+'eq. coef.'!$C$367*'Amp-TB2 calc'!AR238+'eq. coef.'!$C$368*'Amp-TB2 calc'!AS238+'eq. coef.'!$C$369*LN(BQ238))</f>
        <v xml:space="preserve"> </v>
      </c>
      <c r="BO238" s="286" t="str">
        <f t="shared" si="417"/>
        <v xml:space="preserve"> </v>
      </c>
      <c r="BP238" s="333" t="str">
        <f t="shared" si="369"/>
        <v xml:space="preserve"> </v>
      </c>
      <c r="BQ238" s="287" t="str">
        <f t="shared" si="418"/>
        <v xml:space="preserve"> </v>
      </c>
      <c r="BR238" s="281" t="str">
        <f t="shared" si="370"/>
        <v xml:space="preserve"> </v>
      </c>
      <c r="BS238" s="283"/>
      <c r="BT238" s="283">
        <f t="shared" si="419"/>
        <v>0</v>
      </c>
      <c r="BU238" s="283">
        <f t="shared" si="420"/>
        <v>0</v>
      </c>
      <c r="BV238" s="281" t="str">
        <f t="shared" si="371"/>
        <v xml:space="preserve"> </v>
      </c>
      <c r="BW238" s="288"/>
      <c r="BX238" s="289" t="str">
        <f>IF(SUM(I238:T238)&lt;90," ",'eq. coef.'!$B$1128*'Amp-TB2 calc'!CH238+'eq. coef.'!$B$1129*'Amp-TB2 calc'!CL238+'eq. coef.'!$B$1130*'Amp-TB2 calc'!CM238+'eq. coef.'!$B$1131*'Amp-TB2 calc'!CO238+'eq. coef.'!$B$1132*'Amp-TB2 calc'!CP238+'eq. coef.'!$B$1133*'Amp-TB2 calc'!CQ238+'eq. coef.'!$B$1134*'Amp-TB2 calc'!CR238+'eq. coef.'!$B$1135*'Amp-TB2 calc'!CU238+'eq. coef.'!$B$1135*'Amp-TB2 calc'!CY238+'eq. coef.'!$B$1137*'Amp-TB2 calc'!CZ238)</f>
        <v xml:space="preserve"> </v>
      </c>
      <c r="BY238" s="290" t="str">
        <f t="shared" si="421"/>
        <v xml:space="preserve"> </v>
      </c>
      <c r="BZ238" s="291"/>
      <c r="CA238" s="290" t="str">
        <f t="shared" si="372"/>
        <v xml:space="preserve"> </v>
      </c>
      <c r="CB238" s="289" t="str">
        <f>IF(SUM(I238:T238)&lt;90," ",EXP('eq. coef.'!$C$396+'eq. coef.'!$C$397*'Amp-TB2 calc'!AJ238+'eq. coef.'!$C$398*'Amp-TB2 calc'!AK238+'eq. coef.'!$C$399*'Amp-TB2 calc'!AL238+'eq. coef.'!$C$400*'Amp-TB2 calc'!AN238+'eq. coef.'!$C$401*'Amp-TB2 calc'!AP238+'eq. coef.'!$C$402*'Amp-TB2 calc'!AQ238+'eq. coef.'!$C$403*'Amp-TB2 calc'!AR238+'eq. coef.'!$C$404*'Amp-TB2 calc'!AS238+'eq. coef.'!$C$405*LN('Amp-TB2 calc'!BQ238)))</f>
        <v xml:space="preserve"> </v>
      </c>
      <c r="CC238" s="283" t="str">
        <f t="shared" si="373"/>
        <v xml:space="preserve"> </v>
      </c>
      <c r="CD238" s="283"/>
      <c r="CE238" s="282" t="str">
        <f t="shared" si="374"/>
        <v xml:space="preserve"> </v>
      </c>
      <c r="CF238" s="282" t="str">
        <f t="shared" si="375"/>
        <v xml:space="preserve"> </v>
      </c>
      <c r="CG238" s="278" t="str">
        <f t="shared" si="422"/>
        <v xml:space="preserve"> </v>
      </c>
      <c r="CH238" s="278" t="str">
        <f t="shared" si="423"/>
        <v xml:space="preserve"> </v>
      </c>
      <c r="CI238" s="278" t="str">
        <f t="shared" si="376"/>
        <v xml:space="preserve"> </v>
      </c>
      <c r="CJ238" s="278" t="str">
        <f t="shared" si="377"/>
        <v xml:space="preserve"> </v>
      </c>
      <c r="CK238" s="278"/>
      <c r="CL238" s="278" t="str">
        <f t="shared" si="378"/>
        <v xml:space="preserve"> </v>
      </c>
      <c r="CM238" s="278" t="str">
        <f t="shared" si="379"/>
        <v xml:space="preserve"> </v>
      </c>
      <c r="CN238" s="278" t="str">
        <f t="shared" si="424"/>
        <v xml:space="preserve"> </v>
      </c>
      <c r="CO238" s="278" t="str">
        <f t="shared" si="380"/>
        <v xml:space="preserve"> </v>
      </c>
      <c r="CP238" s="278" t="str">
        <f t="shared" si="425"/>
        <v xml:space="preserve"> </v>
      </c>
      <c r="CQ238" s="278" t="str">
        <f t="shared" si="381"/>
        <v xml:space="preserve"> </v>
      </c>
      <c r="CR238" s="278" t="str">
        <f t="shared" si="426"/>
        <v xml:space="preserve"> </v>
      </c>
      <c r="CS238" s="278" t="str">
        <f t="shared" si="382"/>
        <v xml:space="preserve"> </v>
      </c>
      <c r="CT238" s="278"/>
      <c r="CU238" s="278" t="str">
        <f t="shared" si="427"/>
        <v xml:space="preserve"> </v>
      </c>
      <c r="CV238" s="278" t="str">
        <f t="shared" si="383"/>
        <v xml:space="preserve"> </v>
      </c>
      <c r="CW238" s="278" t="str">
        <f t="shared" si="384"/>
        <v xml:space="preserve"> </v>
      </c>
      <c r="CX238" s="278"/>
      <c r="CY238" s="278" t="str">
        <f t="shared" si="385"/>
        <v xml:space="preserve"> </v>
      </c>
      <c r="CZ238" s="278" t="str">
        <f t="shared" si="428"/>
        <v xml:space="preserve"> </v>
      </c>
      <c r="DA238" s="278" t="str">
        <f t="shared" si="386"/>
        <v xml:space="preserve"> </v>
      </c>
      <c r="DB238" s="278"/>
      <c r="DC238" s="278" t="str">
        <f t="shared" si="387"/>
        <v xml:space="preserve"> </v>
      </c>
      <c r="DD238" s="278" t="str">
        <f t="shared" si="429"/>
        <v xml:space="preserve"> </v>
      </c>
      <c r="DE238" s="278" t="str">
        <f t="shared" si="430"/>
        <v xml:space="preserve"> </v>
      </c>
      <c r="DF238" s="278" t="str">
        <f t="shared" si="388"/>
        <v xml:space="preserve"> </v>
      </c>
      <c r="DG238" s="283" t="str">
        <f t="shared" si="395"/>
        <v xml:space="preserve"> </v>
      </c>
      <c r="DH238" s="283"/>
      <c r="DI238" s="277" t="str">
        <f t="shared" si="389"/>
        <v xml:space="preserve"> </v>
      </c>
      <c r="DJ238" s="277" t="str">
        <f t="shared" si="390"/>
        <v xml:space="preserve"> </v>
      </c>
      <c r="DK238" s="277" t="str">
        <f t="shared" si="391"/>
        <v xml:space="preserve"> </v>
      </c>
      <c r="DL238" s="278" t="str">
        <f t="shared" si="392"/>
        <v xml:space="preserve"> </v>
      </c>
    </row>
    <row r="239" spans="21:116" x14ac:dyDescent="0.25">
      <c r="U239" s="276" t="str">
        <f t="shared" si="396"/>
        <v xml:space="preserve"> </v>
      </c>
      <c r="V239" s="277" t="str">
        <f>IF(SUM(I239:T239)&lt;90," ",I239/stab.data!$U$7)</f>
        <v xml:space="preserve"> </v>
      </c>
      <c r="W239" s="277" t="str">
        <f>IF(SUM(I239:T239)&lt;90," ",J239/stab.data!$U$8)</f>
        <v xml:space="preserve"> </v>
      </c>
      <c r="X239" s="277" t="str">
        <f>IF(SUM(I239:T239)&lt;90," ",K239*2/stab.data!$U$9)</f>
        <v xml:space="preserve"> </v>
      </c>
      <c r="Y239" s="277" t="str">
        <f>IF(SUM(I239:T239)&lt;90," ",L239*2/stab.data!$U$10)</f>
        <v xml:space="preserve"> </v>
      </c>
      <c r="Z239" s="277" t="str">
        <f>IF(SUM(I239:T239)&lt;90," ",M239/stab.data!$U$11)</f>
        <v xml:space="preserve"> </v>
      </c>
      <c r="AA239" s="277" t="str">
        <f>IF(SUM(I239:T239)&lt;90," ",N239/stab.data!$U$12)</f>
        <v xml:space="preserve"> </v>
      </c>
      <c r="AB239" s="277" t="str">
        <f>IF(SUM(I239:T239)&lt;90," ",O239/stab.data!$U$13)</f>
        <v xml:space="preserve"> </v>
      </c>
      <c r="AC239" s="277" t="str">
        <f>IF(SUM(I239:T239)&lt;90," ",P239/stab.data!$U$14)</f>
        <v xml:space="preserve"> </v>
      </c>
      <c r="AD239" s="277" t="str">
        <f>IF(SUM(I239:T239)&lt;90," ",Q239*2/stab.data!$U$15)</f>
        <v xml:space="preserve"> </v>
      </c>
      <c r="AE239" s="277" t="str">
        <f>IF(SUM(I239:T239)&lt;90," ",R239*2/stab.data!$U$16)</f>
        <v xml:space="preserve"> </v>
      </c>
      <c r="AF239" s="277" t="str">
        <f>IF(SUM(I239:T239)&lt;90," ",S239/stab.data!$U$17)</f>
        <v xml:space="preserve"> </v>
      </c>
      <c r="AG239" s="277" t="str">
        <f>IF(SUM(I239:T239)&lt;90," ",T239/stab.data!$U$18)</f>
        <v xml:space="preserve"> </v>
      </c>
      <c r="AH239" s="277" t="str">
        <f t="shared" si="397"/>
        <v xml:space="preserve"> </v>
      </c>
      <c r="AI239" s="277" t="str">
        <f t="shared" si="398"/>
        <v xml:space="preserve"> </v>
      </c>
      <c r="AJ239" s="278" t="str">
        <f t="shared" si="399"/>
        <v xml:space="preserve"> </v>
      </c>
      <c r="AK239" s="278" t="str">
        <f t="shared" si="400"/>
        <v xml:space="preserve"> </v>
      </c>
      <c r="AL239" s="278" t="str">
        <f t="shared" si="401"/>
        <v xml:space="preserve"> </v>
      </c>
      <c r="AM239" s="278" t="str">
        <f t="shared" si="402"/>
        <v xml:space="preserve"> </v>
      </c>
      <c r="AN239" s="278" t="str">
        <f t="shared" si="403"/>
        <v xml:space="preserve"> </v>
      </c>
      <c r="AO239" s="278" t="str">
        <f t="shared" si="404"/>
        <v xml:space="preserve"> </v>
      </c>
      <c r="AP239" s="278" t="str">
        <f t="shared" si="405"/>
        <v xml:space="preserve"> </v>
      </c>
      <c r="AQ239" s="278" t="str">
        <f t="shared" si="406"/>
        <v xml:space="preserve"> </v>
      </c>
      <c r="AR239" s="278" t="str">
        <f t="shared" si="407"/>
        <v xml:space="preserve"> </v>
      </c>
      <c r="AS239" s="278" t="str">
        <f t="shared" si="408"/>
        <v xml:space="preserve"> </v>
      </c>
      <c r="AT239" s="278" t="str">
        <f t="shared" si="409"/>
        <v xml:space="preserve"> </v>
      </c>
      <c r="AU239" s="278" t="str">
        <f t="shared" si="410"/>
        <v xml:space="preserve"> </v>
      </c>
      <c r="AV239" s="277" t="str">
        <f t="shared" si="411"/>
        <v xml:space="preserve"> </v>
      </c>
      <c r="AW239" s="277" t="str">
        <f t="shared" si="412"/>
        <v xml:space="preserve"> </v>
      </c>
      <c r="AX239" s="277" t="str">
        <f>IF(SUM(I239:T239)&lt;90," ",CO239*AH239*stab.data!$U$20/13/2)</f>
        <v xml:space="preserve"> </v>
      </c>
      <c r="AY239" s="277" t="str">
        <f>IF(SUM(I239:T239)&lt;90," ",CQ239*AH239*stab.data!$U$11/13)</f>
        <v xml:space="preserve"> </v>
      </c>
      <c r="AZ239" s="277" t="str">
        <f t="shared" si="413"/>
        <v xml:space="preserve"> </v>
      </c>
      <c r="BA239" s="279" t="str">
        <f t="shared" si="414"/>
        <v xml:space="preserve"> </v>
      </c>
      <c r="BB239" s="280" t="str">
        <f>IF(SUM(I239:T239)&lt;90," ",EXP('eq. coef.'!$C$104+'eq. coef.'!$C$105*'Amp-TB2 calc'!AJ239+'eq. coef.'!$C$106*'Amp-TB2 calc'!AK239+'eq. coef.'!$C$107*'Amp-TB2 calc'!AL239+'eq. coef.'!$C$108*'Amp-TB2 calc'!AN239+'eq. coef.'!$C$109*'Amp-TB2 calc'!AP239+'eq. coef.'!$C$110*'Amp-TB2 calc'!AQ239+'eq. coef.'!$C$111*'Amp-TB2 calc'!AR239+'eq. coef.'!$C$112*'Amp-TB2 calc'!AS239))</f>
        <v xml:space="preserve"> </v>
      </c>
      <c r="BC239" s="281" t="str">
        <f>IF(SUM(I239:T239)&lt;90," ",EXP('eq. coef.'!$C$176+'eq. coef.'!$C$177*'Amp-TB2 calc'!AJ239+'eq. coef.'!$C$178*'Amp-TB2 calc'!AK239+'eq. coef.'!$C$179*'Amp-TB2 calc'!AL239+'eq. coef.'!$C$180*'Amp-TB2 calc'!AN239+'eq. coef.'!$C$181*'Amp-TB2 calc'!AP239+'eq. coef.'!$C$182*'Amp-TB2 calc'!AQ239+'eq. coef.'!$C$183*'Amp-TB2 calc'!AR239+'eq. coef.'!$C$184*'Amp-TB2 calc'!AS239))</f>
        <v xml:space="preserve"> </v>
      </c>
      <c r="BD239" s="281" t="str">
        <f>IF(SUM(I239:T239)&lt;90," ",('eq. coef.'!$C$234+'eq. coef.'!$C$235*'Amp-TB2 calc'!AJ239+'eq. coef.'!$C$236*'Amp-TB2 calc'!AK239+'eq. coef.'!$C$237*'Amp-TB2 calc'!AL239+'eq. coef.'!$C$238*'Amp-TB2 calc'!AN239+'eq. coef.'!$C$239*'Amp-TB2 calc'!AP239+'eq. coef.'!$C$240*'Amp-TB2 calc'!AQ239+'eq. coef.'!$C$241*'Amp-TB2 calc'!AR239+'eq. coef.'!$C$242*'Amp-TB2 calc'!AS239))</f>
        <v xml:space="preserve"> </v>
      </c>
      <c r="BE239" s="281" t="str">
        <f>IF(SUM(I239:T239)&lt;90," ",('eq. coef.'!$C$270+'eq. coef.'!$C$271*'Amp-TB2 calc'!AJ239+'eq. coef.'!$C$272*'Amp-TB2 calc'!AK239+'eq. coef.'!$C$273*'Amp-TB2 calc'!AL239+'eq. coef.'!$C$274*'Amp-TB2 calc'!AN239+'eq. coef.'!$C$275*'Amp-TB2 calc'!AP239+'eq. coef.'!$C$276*'Amp-TB2 calc'!AQ239+'eq. coef.'!$C$277*'Amp-TB2 calc'!AR239+'eq. coef.'!$C$278*'Amp-TB2 calc'!AS239))</f>
        <v xml:space="preserve"> </v>
      </c>
      <c r="BF239" s="281" t="str">
        <f>IF(SUM(I239:T239)&lt;90," ",EXP('eq. coef.'!$C$328+'eq. coef.'!$C$329*'Amp-TB2 calc'!AJ239+'eq. coef.'!$C$330*'Amp-TB2 calc'!AK239+'eq. coef.'!$C$331*'Amp-TB2 calc'!AL239+'eq. coef.'!$C$332*'Amp-TB2 calc'!AN239+'eq. coef.'!$C$333*'Amp-TB2 calc'!AP239+'eq. coef.'!$C$334*'Amp-TB2 calc'!AQ239+'eq. coef.'!$C$335*'Amp-TB2 calc'!AR239+'eq. coef.'!$C$336*'Amp-TB2 calc'!AS239))</f>
        <v xml:space="preserve"> </v>
      </c>
      <c r="BG239" s="282" t="str">
        <f t="shared" si="366"/>
        <v xml:space="preserve"> </v>
      </c>
      <c r="BH239" s="385" t="str">
        <f t="shared" si="393"/>
        <v xml:space="preserve"> </v>
      </c>
      <c r="BI239" s="385" t="str">
        <f t="shared" si="394"/>
        <v xml:space="preserve"> </v>
      </c>
      <c r="BJ239" s="281" t="str">
        <f t="shared" si="367"/>
        <v xml:space="preserve"> </v>
      </c>
      <c r="BK239" s="283" t="str">
        <f t="shared" si="415"/>
        <v xml:space="preserve"> </v>
      </c>
      <c r="BL239" s="281" t="str">
        <f t="shared" si="416"/>
        <v xml:space="preserve"> </v>
      </c>
      <c r="BM239" s="284" t="str">
        <f t="shared" si="368"/>
        <v xml:space="preserve"> </v>
      </c>
      <c r="BN239" s="285" t="str">
        <f>IF(SUM(I239:T239)&lt;90," ",'eq. coef.'!$C$360+'eq. coef.'!$C$361*'Amp-TB2 calc'!AJ239+'eq. coef.'!$C$362*'Amp-TB2 calc'!AK239+'eq. coef.'!$C$363*'Amp-TB2 calc'!AL239+'eq. coef.'!$C$364*'Amp-TB2 calc'!AN239+'eq. coef.'!$C$365*'Amp-TB2 calc'!AP239+'eq. coef.'!$C$366*'Amp-TB2 calc'!AQ239+'eq. coef.'!$C$367*'Amp-TB2 calc'!AR239+'eq. coef.'!$C$368*'Amp-TB2 calc'!AS239+'eq. coef.'!$C$369*LN(BQ239))</f>
        <v xml:space="preserve"> </v>
      </c>
      <c r="BO239" s="286" t="str">
        <f t="shared" si="417"/>
        <v xml:space="preserve"> </v>
      </c>
      <c r="BP239" s="333" t="str">
        <f t="shared" si="369"/>
        <v xml:space="preserve"> </v>
      </c>
      <c r="BQ239" s="287" t="str">
        <f t="shared" si="418"/>
        <v xml:space="preserve"> </v>
      </c>
      <c r="BR239" s="281" t="str">
        <f t="shared" si="370"/>
        <v xml:space="preserve"> </v>
      </c>
      <c r="BS239" s="283"/>
      <c r="BT239" s="283">
        <f t="shared" si="419"/>
        <v>0</v>
      </c>
      <c r="BU239" s="283">
        <f t="shared" si="420"/>
        <v>0</v>
      </c>
      <c r="BV239" s="281" t="str">
        <f t="shared" si="371"/>
        <v xml:space="preserve"> </v>
      </c>
      <c r="BW239" s="288"/>
      <c r="BX239" s="289" t="str">
        <f>IF(SUM(I239:T239)&lt;90," ",'eq. coef.'!$B$1128*'Amp-TB2 calc'!CH239+'eq. coef.'!$B$1129*'Amp-TB2 calc'!CL239+'eq. coef.'!$B$1130*'Amp-TB2 calc'!CM239+'eq. coef.'!$B$1131*'Amp-TB2 calc'!CO239+'eq. coef.'!$B$1132*'Amp-TB2 calc'!CP239+'eq. coef.'!$B$1133*'Amp-TB2 calc'!CQ239+'eq. coef.'!$B$1134*'Amp-TB2 calc'!CR239+'eq. coef.'!$B$1135*'Amp-TB2 calc'!CU239+'eq. coef.'!$B$1135*'Amp-TB2 calc'!CY239+'eq. coef.'!$B$1137*'Amp-TB2 calc'!CZ239)</f>
        <v xml:space="preserve"> </v>
      </c>
      <c r="BY239" s="290" t="str">
        <f t="shared" si="421"/>
        <v xml:space="preserve"> </v>
      </c>
      <c r="BZ239" s="291"/>
      <c r="CA239" s="290" t="str">
        <f t="shared" si="372"/>
        <v xml:space="preserve"> </v>
      </c>
      <c r="CB239" s="289" t="str">
        <f>IF(SUM(I239:T239)&lt;90," ",EXP('eq. coef.'!$C$396+'eq. coef.'!$C$397*'Amp-TB2 calc'!AJ239+'eq. coef.'!$C$398*'Amp-TB2 calc'!AK239+'eq. coef.'!$C$399*'Amp-TB2 calc'!AL239+'eq. coef.'!$C$400*'Amp-TB2 calc'!AN239+'eq. coef.'!$C$401*'Amp-TB2 calc'!AP239+'eq. coef.'!$C$402*'Amp-TB2 calc'!AQ239+'eq. coef.'!$C$403*'Amp-TB2 calc'!AR239+'eq. coef.'!$C$404*'Amp-TB2 calc'!AS239+'eq. coef.'!$C$405*LN('Amp-TB2 calc'!BQ239)))</f>
        <v xml:space="preserve"> </v>
      </c>
      <c r="CC239" s="283" t="str">
        <f t="shared" si="373"/>
        <v xml:space="preserve"> </v>
      </c>
      <c r="CD239" s="283"/>
      <c r="CE239" s="282" t="str">
        <f t="shared" si="374"/>
        <v xml:space="preserve"> </v>
      </c>
      <c r="CF239" s="282" t="str">
        <f t="shared" si="375"/>
        <v xml:space="preserve"> </v>
      </c>
      <c r="CG239" s="278" t="str">
        <f t="shared" si="422"/>
        <v xml:space="preserve"> </v>
      </c>
      <c r="CH239" s="278" t="str">
        <f t="shared" si="423"/>
        <v xml:space="preserve"> </v>
      </c>
      <c r="CI239" s="278" t="str">
        <f t="shared" si="376"/>
        <v xml:space="preserve"> </v>
      </c>
      <c r="CJ239" s="278" t="str">
        <f t="shared" si="377"/>
        <v xml:space="preserve"> </v>
      </c>
      <c r="CK239" s="278"/>
      <c r="CL239" s="278" t="str">
        <f t="shared" si="378"/>
        <v xml:space="preserve"> </v>
      </c>
      <c r="CM239" s="278" t="str">
        <f t="shared" si="379"/>
        <v xml:space="preserve"> </v>
      </c>
      <c r="CN239" s="278" t="str">
        <f t="shared" si="424"/>
        <v xml:space="preserve"> </v>
      </c>
      <c r="CO239" s="278" t="str">
        <f t="shared" si="380"/>
        <v xml:space="preserve"> </v>
      </c>
      <c r="CP239" s="278" t="str">
        <f t="shared" si="425"/>
        <v xml:space="preserve"> </v>
      </c>
      <c r="CQ239" s="278" t="str">
        <f t="shared" si="381"/>
        <v xml:space="preserve"> </v>
      </c>
      <c r="CR239" s="278" t="str">
        <f t="shared" si="426"/>
        <v xml:space="preserve"> </v>
      </c>
      <c r="CS239" s="278" t="str">
        <f t="shared" si="382"/>
        <v xml:space="preserve"> </v>
      </c>
      <c r="CT239" s="278"/>
      <c r="CU239" s="278" t="str">
        <f t="shared" si="427"/>
        <v xml:space="preserve"> </v>
      </c>
      <c r="CV239" s="278" t="str">
        <f t="shared" si="383"/>
        <v xml:space="preserve"> </v>
      </c>
      <c r="CW239" s="278" t="str">
        <f t="shared" si="384"/>
        <v xml:space="preserve"> </v>
      </c>
      <c r="CX239" s="278"/>
      <c r="CY239" s="278" t="str">
        <f t="shared" si="385"/>
        <v xml:space="preserve"> </v>
      </c>
      <c r="CZ239" s="278" t="str">
        <f t="shared" si="428"/>
        <v xml:space="preserve"> </v>
      </c>
      <c r="DA239" s="278" t="str">
        <f t="shared" si="386"/>
        <v xml:space="preserve"> </v>
      </c>
      <c r="DB239" s="278"/>
      <c r="DC239" s="278" t="str">
        <f t="shared" si="387"/>
        <v xml:space="preserve"> </v>
      </c>
      <c r="DD239" s="278" t="str">
        <f t="shared" si="429"/>
        <v xml:space="preserve"> </v>
      </c>
      <c r="DE239" s="278" t="str">
        <f t="shared" si="430"/>
        <v xml:space="preserve"> </v>
      </c>
      <c r="DF239" s="278" t="str">
        <f t="shared" si="388"/>
        <v xml:space="preserve"> </v>
      </c>
      <c r="DG239" s="283" t="str">
        <f t="shared" si="395"/>
        <v xml:space="preserve"> </v>
      </c>
      <c r="DH239" s="283"/>
      <c r="DI239" s="277" t="str">
        <f t="shared" si="389"/>
        <v xml:space="preserve"> </v>
      </c>
      <c r="DJ239" s="277" t="str">
        <f t="shared" si="390"/>
        <v xml:space="preserve"> </v>
      </c>
      <c r="DK239" s="277" t="str">
        <f t="shared" si="391"/>
        <v xml:space="preserve"> </v>
      </c>
      <c r="DL239" s="278" t="str">
        <f t="shared" si="392"/>
        <v xml:space="preserve"> </v>
      </c>
    </row>
    <row r="240" spans="21:116" x14ac:dyDescent="0.25">
      <c r="U240" s="276" t="str">
        <f t="shared" si="396"/>
        <v xml:space="preserve"> </v>
      </c>
      <c r="V240" s="277" t="str">
        <f>IF(SUM(I240:T240)&lt;90," ",I240/stab.data!$U$7)</f>
        <v xml:space="preserve"> </v>
      </c>
      <c r="W240" s="277" t="str">
        <f>IF(SUM(I240:T240)&lt;90," ",J240/stab.data!$U$8)</f>
        <v xml:space="preserve"> </v>
      </c>
      <c r="X240" s="277" t="str">
        <f>IF(SUM(I240:T240)&lt;90," ",K240*2/stab.data!$U$9)</f>
        <v xml:space="preserve"> </v>
      </c>
      <c r="Y240" s="277" t="str">
        <f>IF(SUM(I240:T240)&lt;90," ",L240*2/stab.data!$U$10)</f>
        <v xml:space="preserve"> </v>
      </c>
      <c r="Z240" s="277" t="str">
        <f>IF(SUM(I240:T240)&lt;90," ",M240/stab.data!$U$11)</f>
        <v xml:space="preserve"> </v>
      </c>
      <c r="AA240" s="277" t="str">
        <f>IF(SUM(I240:T240)&lt;90," ",N240/stab.data!$U$12)</f>
        <v xml:space="preserve"> </v>
      </c>
      <c r="AB240" s="277" t="str">
        <f>IF(SUM(I240:T240)&lt;90," ",O240/stab.data!$U$13)</f>
        <v xml:space="preserve"> </v>
      </c>
      <c r="AC240" s="277" t="str">
        <f>IF(SUM(I240:T240)&lt;90," ",P240/stab.data!$U$14)</f>
        <v xml:space="preserve"> </v>
      </c>
      <c r="AD240" s="277" t="str">
        <f>IF(SUM(I240:T240)&lt;90," ",Q240*2/stab.data!$U$15)</f>
        <v xml:space="preserve"> </v>
      </c>
      <c r="AE240" s="277" t="str">
        <f>IF(SUM(I240:T240)&lt;90," ",R240*2/stab.data!$U$16)</f>
        <v xml:space="preserve"> </v>
      </c>
      <c r="AF240" s="277" t="str">
        <f>IF(SUM(I240:T240)&lt;90," ",S240/stab.data!$U$17)</f>
        <v xml:space="preserve"> </v>
      </c>
      <c r="AG240" s="277" t="str">
        <f>IF(SUM(I240:T240)&lt;90," ",T240/stab.data!$U$18)</f>
        <v xml:space="preserve"> </v>
      </c>
      <c r="AH240" s="277" t="str">
        <f t="shared" si="397"/>
        <v xml:space="preserve"> </v>
      </c>
      <c r="AI240" s="277" t="str">
        <f t="shared" si="398"/>
        <v xml:space="preserve"> </v>
      </c>
      <c r="AJ240" s="278" t="str">
        <f t="shared" si="399"/>
        <v xml:space="preserve"> </v>
      </c>
      <c r="AK240" s="278" t="str">
        <f t="shared" si="400"/>
        <v xml:space="preserve"> </v>
      </c>
      <c r="AL240" s="278" t="str">
        <f t="shared" si="401"/>
        <v xml:space="preserve"> </v>
      </c>
      <c r="AM240" s="278" t="str">
        <f t="shared" si="402"/>
        <v xml:space="preserve"> </v>
      </c>
      <c r="AN240" s="278" t="str">
        <f t="shared" si="403"/>
        <v xml:space="preserve"> </v>
      </c>
      <c r="AO240" s="278" t="str">
        <f t="shared" si="404"/>
        <v xml:space="preserve"> </v>
      </c>
      <c r="AP240" s="278" t="str">
        <f t="shared" si="405"/>
        <v xml:space="preserve"> </v>
      </c>
      <c r="AQ240" s="278" t="str">
        <f t="shared" si="406"/>
        <v xml:space="preserve"> </v>
      </c>
      <c r="AR240" s="278" t="str">
        <f t="shared" si="407"/>
        <v xml:space="preserve"> </v>
      </c>
      <c r="AS240" s="278" t="str">
        <f t="shared" si="408"/>
        <v xml:space="preserve"> </v>
      </c>
      <c r="AT240" s="278" t="str">
        <f t="shared" si="409"/>
        <v xml:space="preserve"> </v>
      </c>
      <c r="AU240" s="278" t="str">
        <f t="shared" si="410"/>
        <v xml:space="preserve"> </v>
      </c>
      <c r="AV240" s="277" t="str">
        <f t="shared" si="411"/>
        <v xml:space="preserve"> </v>
      </c>
      <c r="AW240" s="277" t="str">
        <f t="shared" si="412"/>
        <v xml:space="preserve"> </v>
      </c>
      <c r="AX240" s="277" t="str">
        <f>IF(SUM(I240:T240)&lt;90," ",CO240*AH240*stab.data!$U$20/13/2)</f>
        <v xml:space="preserve"> </v>
      </c>
      <c r="AY240" s="277" t="str">
        <f>IF(SUM(I240:T240)&lt;90," ",CQ240*AH240*stab.data!$U$11/13)</f>
        <v xml:space="preserve"> </v>
      </c>
      <c r="AZ240" s="277" t="str">
        <f t="shared" si="413"/>
        <v xml:space="preserve"> </v>
      </c>
      <c r="BA240" s="279" t="str">
        <f t="shared" si="414"/>
        <v xml:space="preserve"> </v>
      </c>
      <c r="BB240" s="280" t="str">
        <f>IF(SUM(I240:T240)&lt;90," ",EXP('eq. coef.'!$C$104+'eq. coef.'!$C$105*'Amp-TB2 calc'!AJ240+'eq. coef.'!$C$106*'Amp-TB2 calc'!AK240+'eq. coef.'!$C$107*'Amp-TB2 calc'!AL240+'eq. coef.'!$C$108*'Amp-TB2 calc'!AN240+'eq. coef.'!$C$109*'Amp-TB2 calc'!AP240+'eq. coef.'!$C$110*'Amp-TB2 calc'!AQ240+'eq. coef.'!$C$111*'Amp-TB2 calc'!AR240+'eq. coef.'!$C$112*'Amp-TB2 calc'!AS240))</f>
        <v xml:space="preserve"> </v>
      </c>
      <c r="BC240" s="281" t="str">
        <f>IF(SUM(I240:T240)&lt;90," ",EXP('eq. coef.'!$C$176+'eq. coef.'!$C$177*'Amp-TB2 calc'!AJ240+'eq. coef.'!$C$178*'Amp-TB2 calc'!AK240+'eq. coef.'!$C$179*'Amp-TB2 calc'!AL240+'eq. coef.'!$C$180*'Amp-TB2 calc'!AN240+'eq. coef.'!$C$181*'Amp-TB2 calc'!AP240+'eq. coef.'!$C$182*'Amp-TB2 calc'!AQ240+'eq. coef.'!$C$183*'Amp-TB2 calc'!AR240+'eq. coef.'!$C$184*'Amp-TB2 calc'!AS240))</f>
        <v xml:space="preserve"> </v>
      </c>
      <c r="BD240" s="281" t="str">
        <f>IF(SUM(I240:T240)&lt;90," ",('eq. coef.'!$C$234+'eq. coef.'!$C$235*'Amp-TB2 calc'!AJ240+'eq. coef.'!$C$236*'Amp-TB2 calc'!AK240+'eq. coef.'!$C$237*'Amp-TB2 calc'!AL240+'eq. coef.'!$C$238*'Amp-TB2 calc'!AN240+'eq. coef.'!$C$239*'Amp-TB2 calc'!AP240+'eq. coef.'!$C$240*'Amp-TB2 calc'!AQ240+'eq. coef.'!$C$241*'Amp-TB2 calc'!AR240+'eq. coef.'!$C$242*'Amp-TB2 calc'!AS240))</f>
        <v xml:space="preserve"> </v>
      </c>
      <c r="BE240" s="281" t="str">
        <f>IF(SUM(I240:T240)&lt;90," ",('eq. coef.'!$C$270+'eq. coef.'!$C$271*'Amp-TB2 calc'!AJ240+'eq. coef.'!$C$272*'Amp-TB2 calc'!AK240+'eq. coef.'!$C$273*'Amp-TB2 calc'!AL240+'eq. coef.'!$C$274*'Amp-TB2 calc'!AN240+'eq. coef.'!$C$275*'Amp-TB2 calc'!AP240+'eq. coef.'!$C$276*'Amp-TB2 calc'!AQ240+'eq. coef.'!$C$277*'Amp-TB2 calc'!AR240+'eq. coef.'!$C$278*'Amp-TB2 calc'!AS240))</f>
        <v xml:space="preserve"> </v>
      </c>
      <c r="BF240" s="281" t="str">
        <f>IF(SUM(I240:T240)&lt;90," ",EXP('eq. coef.'!$C$328+'eq. coef.'!$C$329*'Amp-TB2 calc'!AJ240+'eq. coef.'!$C$330*'Amp-TB2 calc'!AK240+'eq. coef.'!$C$331*'Amp-TB2 calc'!AL240+'eq. coef.'!$C$332*'Amp-TB2 calc'!AN240+'eq. coef.'!$C$333*'Amp-TB2 calc'!AP240+'eq. coef.'!$C$334*'Amp-TB2 calc'!AQ240+'eq. coef.'!$C$335*'Amp-TB2 calc'!AR240+'eq. coef.'!$C$336*'Amp-TB2 calc'!AS240))</f>
        <v xml:space="preserve"> </v>
      </c>
      <c r="BG240" s="282" t="str">
        <f t="shared" si="366"/>
        <v xml:space="preserve"> </v>
      </c>
      <c r="BH240" s="385" t="str">
        <f t="shared" si="393"/>
        <v xml:space="preserve"> </v>
      </c>
      <c r="BI240" s="385" t="str">
        <f t="shared" si="394"/>
        <v xml:space="preserve"> </v>
      </c>
      <c r="BJ240" s="281" t="str">
        <f t="shared" si="367"/>
        <v xml:space="preserve"> </v>
      </c>
      <c r="BK240" s="283" t="str">
        <f t="shared" si="415"/>
        <v xml:space="preserve"> </v>
      </c>
      <c r="BL240" s="281" t="str">
        <f t="shared" si="416"/>
        <v xml:space="preserve"> </v>
      </c>
      <c r="BM240" s="284" t="str">
        <f t="shared" si="368"/>
        <v xml:space="preserve"> </v>
      </c>
      <c r="BN240" s="285" t="str">
        <f>IF(SUM(I240:T240)&lt;90," ",'eq. coef.'!$C$360+'eq. coef.'!$C$361*'Amp-TB2 calc'!AJ240+'eq. coef.'!$C$362*'Amp-TB2 calc'!AK240+'eq. coef.'!$C$363*'Amp-TB2 calc'!AL240+'eq. coef.'!$C$364*'Amp-TB2 calc'!AN240+'eq. coef.'!$C$365*'Amp-TB2 calc'!AP240+'eq. coef.'!$C$366*'Amp-TB2 calc'!AQ240+'eq. coef.'!$C$367*'Amp-TB2 calc'!AR240+'eq. coef.'!$C$368*'Amp-TB2 calc'!AS240+'eq. coef.'!$C$369*LN(BQ240))</f>
        <v xml:space="preserve"> </v>
      </c>
      <c r="BO240" s="286" t="str">
        <f t="shared" si="417"/>
        <v xml:space="preserve"> </v>
      </c>
      <c r="BP240" s="333" t="str">
        <f t="shared" si="369"/>
        <v xml:space="preserve"> </v>
      </c>
      <c r="BQ240" s="287" t="str">
        <f t="shared" si="418"/>
        <v xml:space="preserve"> </v>
      </c>
      <c r="BR240" s="281" t="str">
        <f t="shared" si="370"/>
        <v xml:space="preserve"> </v>
      </c>
      <c r="BS240" s="283"/>
      <c r="BT240" s="283">
        <f t="shared" si="419"/>
        <v>0</v>
      </c>
      <c r="BU240" s="283">
        <f t="shared" si="420"/>
        <v>0</v>
      </c>
      <c r="BV240" s="281" t="str">
        <f t="shared" si="371"/>
        <v xml:space="preserve"> </v>
      </c>
      <c r="BW240" s="288"/>
      <c r="BX240" s="289" t="str">
        <f>IF(SUM(I240:T240)&lt;90," ",'eq. coef.'!$B$1128*'Amp-TB2 calc'!CH240+'eq. coef.'!$B$1129*'Amp-TB2 calc'!CL240+'eq. coef.'!$B$1130*'Amp-TB2 calc'!CM240+'eq. coef.'!$B$1131*'Amp-TB2 calc'!CO240+'eq. coef.'!$B$1132*'Amp-TB2 calc'!CP240+'eq. coef.'!$B$1133*'Amp-TB2 calc'!CQ240+'eq. coef.'!$B$1134*'Amp-TB2 calc'!CR240+'eq. coef.'!$B$1135*'Amp-TB2 calc'!CU240+'eq. coef.'!$B$1135*'Amp-TB2 calc'!CY240+'eq. coef.'!$B$1137*'Amp-TB2 calc'!CZ240)</f>
        <v xml:space="preserve"> </v>
      </c>
      <c r="BY240" s="290" t="str">
        <f t="shared" si="421"/>
        <v xml:space="preserve"> </v>
      </c>
      <c r="BZ240" s="291"/>
      <c r="CA240" s="290" t="str">
        <f t="shared" si="372"/>
        <v xml:space="preserve"> </v>
      </c>
      <c r="CB240" s="289" t="str">
        <f>IF(SUM(I240:T240)&lt;90," ",EXP('eq. coef.'!$C$396+'eq. coef.'!$C$397*'Amp-TB2 calc'!AJ240+'eq. coef.'!$C$398*'Amp-TB2 calc'!AK240+'eq. coef.'!$C$399*'Amp-TB2 calc'!AL240+'eq. coef.'!$C$400*'Amp-TB2 calc'!AN240+'eq. coef.'!$C$401*'Amp-TB2 calc'!AP240+'eq. coef.'!$C$402*'Amp-TB2 calc'!AQ240+'eq. coef.'!$C$403*'Amp-TB2 calc'!AR240+'eq. coef.'!$C$404*'Amp-TB2 calc'!AS240+'eq. coef.'!$C$405*LN('Amp-TB2 calc'!BQ240)))</f>
        <v xml:space="preserve"> </v>
      </c>
      <c r="CC240" s="283" t="str">
        <f t="shared" si="373"/>
        <v xml:space="preserve"> </v>
      </c>
      <c r="CD240" s="283"/>
      <c r="CE240" s="282" t="str">
        <f t="shared" si="374"/>
        <v xml:space="preserve"> </v>
      </c>
      <c r="CF240" s="282" t="str">
        <f t="shared" si="375"/>
        <v xml:space="preserve"> </v>
      </c>
      <c r="CG240" s="278" t="str">
        <f t="shared" si="422"/>
        <v xml:space="preserve"> </v>
      </c>
      <c r="CH240" s="278" t="str">
        <f t="shared" si="423"/>
        <v xml:space="preserve"> </v>
      </c>
      <c r="CI240" s="278" t="str">
        <f t="shared" si="376"/>
        <v xml:space="preserve"> </v>
      </c>
      <c r="CJ240" s="278" t="str">
        <f t="shared" si="377"/>
        <v xml:space="preserve"> </v>
      </c>
      <c r="CK240" s="278"/>
      <c r="CL240" s="278" t="str">
        <f t="shared" si="378"/>
        <v xml:space="preserve"> </v>
      </c>
      <c r="CM240" s="278" t="str">
        <f t="shared" si="379"/>
        <v xml:space="preserve"> </v>
      </c>
      <c r="CN240" s="278" t="str">
        <f t="shared" si="424"/>
        <v xml:space="preserve"> </v>
      </c>
      <c r="CO240" s="278" t="str">
        <f t="shared" si="380"/>
        <v xml:space="preserve"> </v>
      </c>
      <c r="CP240" s="278" t="str">
        <f t="shared" si="425"/>
        <v xml:space="preserve"> </v>
      </c>
      <c r="CQ240" s="278" t="str">
        <f t="shared" si="381"/>
        <v xml:space="preserve"> </v>
      </c>
      <c r="CR240" s="278" t="str">
        <f t="shared" si="426"/>
        <v xml:space="preserve"> </v>
      </c>
      <c r="CS240" s="278" t="str">
        <f t="shared" si="382"/>
        <v xml:space="preserve"> </v>
      </c>
      <c r="CT240" s="278"/>
      <c r="CU240" s="278" t="str">
        <f t="shared" si="427"/>
        <v xml:space="preserve"> </v>
      </c>
      <c r="CV240" s="278" t="str">
        <f t="shared" si="383"/>
        <v xml:space="preserve"> </v>
      </c>
      <c r="CW240" s="278" t="str">
        <f t="shared" si="384"/>
        <v xml:space="preserve"> </v>
      </c>
      <c r="CX240" s="278"/>
      <c r="CY240" s="278" t="str">
        <f t="shared" si="385"/>
        <v xml:space="preserve"> </v>
      </c>
      <c r="CZ240" s="278" t="str">
        <f t="shared" si="428"/>
        <v xml:space="preserve"> </v>
      </c>
      <c r="DA240" s="278" t="str">
        <f t="shared" si="386"/>
        <v xml:space="preserve"> </v>
      </c>
      <c r="DB240" s="278"/>
      <c r="DC240" s="278" t="str">
        <f t="shared" si="387"/>
        <v xml:space="preserve"> </v>
      </c>
      <c r="DD240" s="278" t="str">
        <f t="shared" si="429"/>
        <v xml:space="preserve"> </v>
      </c>
      <c r="DE240" s="278" t="str">
        <f t="shared" si="430"/>
        <v xml:space="preserve"> </v>
      </c>
      <c r="DF240" s="278" t="str">
        <f t="shared" si="388"/>
        <v xml:space="preserve"> </v>
      </c>
      <c r="DG240" s="283" t="str">
        <f t="shared" si="395"/>
        <v xml:space="preserve"> </v>
      </c>
      <c r="DH240" s="283"/>
      <c r="DI240" s="277" t="str">
        <f t="shared" si="389"/>
        <v xml:space="preserve"> </v>
      </c>
      <c r="DJ240" s="277" t="str">
        <f t="shared" si="390"/>
        <v xml:space="preserve"> </v>
      </c>
      <c r="DK240" s="277" t="str">
        <f t="shared" si="391"/>
        <v xml:space="preserve"> </v>
      </c>
      <c r="DL240" s="278" t="str">
        <f t="shared" si="392"/>
        <v xml:space="preserve"> </v>
      </c>
    </row>
    <row r="241" spans="21:116" x14ac:dyDescent="0.25">
      <c r="U241" s="276" t="str">
        <f t="shared" si="396"/>
        <v xml:space="preserve"> </v>
      </c>
      <c r="V241" s="277" t="str">
        <f>IF(SUM(I241:T241)&lt;90," ",I241/stab.data!$U$7)</f>
        <v xml:space="preserve"> </v>
      </c>
      <c r="W241" s="277" t="str">
        <f>IF(SUM(I241:T241)&lt;90," ",J241/stab.data!$U$8)</f>
        <v xml:space="preserve"> </v>
      </c>
      <c r="X241" s="277" t="str">
        <f>IF(SUM(I241:T241)&lt;90," ",K241*2/stab.data!$U$9)</f>
        <v xml:space="preserve"> </v>
      </c>
      <c r="Y241" s="277" t="str">
        <f>IF(SUM(I241:T241)&lt;90," ",L241*2/stab.data!$U$10)</f>
        <v xml:space="preserve"> </v>
      </c>
      <c r="Z241" s="277" t="str">
        <f>IF(SUM(I241:T241)&lt;90," ",M241/stab.data!$U$11)</f>
        <v xml:space="preserve"> </v>
      </c>
      <c r="AA241" s="277" t="str">
        <f>IF(SUM(I241:T241)&lt;90," ",N241/stab.data!$U$12)</f>
        <v xml:space="preserve"> </v>
      </c>
      <c r="AB241" s="277" t="str">
        <f>IF(SUM(I241:T241)&lt;90," ",O241/stab.data!$U$13)</f>
        <v xml:space="preserve"> </v>
      </c>
      <c r="AC241" s="277" t="str">
        <f>IF(SUM(I241:T241)&lt;90," ",P241/stab.data!$U$14)</f>
        <v xml:space="preserve"> </v>
      </c>
      <c r="AD241" s="277" t="str">
        <f>IF(SUM(I241:T241)&lt;90," ",Q241*2/stab.data!$U$15)</f>
        <v xml:space="preserve"> </v>
      </c>
      <c r="AE241" s="277" t="str">
        <f>IF(SUM(I241:T241)&lt;90," ",R241*2/stab.data!$U$16)</f>
        <v xml:space="preserve"> </v>
      </c>
      <c r="AF241" s="277" t="str">
        <f>IF(SUM(I241:T241)&lt;90," ",S241/stab.data!$U$17)</f>
        <v xml:space="preserve"> </v>
      </c>
      <c r="AG241" s="277" t="str">
        <f>IF(SUM(I241:T241)&lt;90," ",T241/stab.data!$U$18)</f>
        <v xml:space="preserve"> </v>
      </c>
      <c r="AH241" s="277" t="str">
        <f t="shared" si="397"/>
        <v xml:space="preserve"> </v>
      </c>
      <c r="AI241" s="277" t="str">
        <f t="shared" si="398"/>
        <v xml:space="preserve"> </v>
      </c>
      <c r="AJ241" s="278" t="str">
        <f t="shared" si="399"/>
        <v xml:space="preserve"> </v>
      </c>
      <c r="AK241" s="278" t="str">
        <f t="shared" si="400"/>
        <v xml:space="preserve"> </v>
      </c>
      <c r="AL241" s="278" t="str">
        <f t="shared" si="401"/>
        <v xml:space="preserve"> </v>
      </c>
      <c r="AM241" s="278" t="str">
        <f t="shared" si="402"/>
        <v xml:space="preserve"> </v>
      </c>
      <c r="AN241" s="278" t="str">
        <f t="shared" si="403"/>
        <v xml:space="preserve"> </v>
      </c>
      <c r="AO241" s="278" t="str">
        <f t="shared" si="404"/>
        <v xml:space="preserve"> </v>
      </c>
      <c r="AP241" s="278" t="str">
        <f t="shared" si="405"/>
        <v xml:space="preserve"> </v>
      </c>
      <c r="AQ241" s="278" t="str">
        <f t="shared" si="406"/>
        <v xml:space="preserve"> </v>
      </c>
      <c r="AR241" s="278" t="str">
        <f t="shared" si="407"/>
        <v xml:space="preserve"> </v>
      </c>
      <c r="AS241" s="278" t="str">
        <f t="shared" si="408"/>
        <v xml:space="preserve"> </v>
      </c>
      <c r="AT241" s="278" t="str">
        <f t="shared" si="409"/>
        <v xml:space="preserve"> </v>
      </c>
      <c r="AU241" s="278" t="str">
        <f t="shared" si="410"/>
        <v xml:space="preserve"> </v>
      </c>
      <c r="AV241" s="277" t="str">
        <f t="shared" si="411"/>
        <v xml:space="preserve"> </v>
      </c>
      <c r="AW241" s="277" t="str">
        <f t="shared" si="412"/>
        <v xml:space="preserve"> </v>
      </c>
      <c r="AX241" s="277" t="str">
        <f>IF(SUM(I241:T241)&lt;90," ",CO241*AH241*stab.data!$U$20/13/2)</f>
        <v xml:space="preserve"> </v>
      </c>
      <c r="AY241" s="277" t="str">
        <f>IF(SUM(I241:T241)&lt;90," ",CQ241*AH241*stab.data!$U$11/13)</f>
        <v xml:space="preserve"> </v>
      </c>
      <c r="AZ241" s="277" t="str">
        <f t="shared" si="413"/>
        <v xml:space="preserve"> </v>
      </c>
      <c r="BA241" s="279" t="str">
        <f t="shared" si="414"/>
        <v xml:space="preserve"> </v>
      </c>
      <c r="BB241" s="280" t="str">
        <f>IF(SUM(I241:T241)&lt;90," ",EXP('eq. coef.'!$C$104+'eq. coef.'!$C$105*'Amp-TB2 calc'!AJ241+'eq. coef.'!$C$106*'Amp-TB2 calc'!AK241+'eq. coef.'!$C$107*'Amp-TB2 calc'!AL241+'eq. coef.'!$C$108*'Amp-TB2 calc'!AN241+'eq. coef.'!$C$109*'Amp-TB2 calc'!AP241+'eq. coef.'!$C$110*'Amp-TB2 calc'!AQ241+'eq. coef.'!$C$111*'Amp-TB2 calc'!AR241+'eq. coef.'!$C$112*'Amp-TB2 calc'!AS241))</f>
        <v xml:space="preserve"> </v>
      </c>
      <c r="BC241" s="281" t="str">
        <f>IF(SUM(I241:T241)&lt;90," ",EXP('eq. coef.'!$C$176+'eq. coef.'!$C$177*'Amp-TB2 calc'!AJ241+'eq. coef.'!$C$178*'Amp-TB2 calc'!AK241+'eq. coef.'!$C$179*'Amp-TB2 calc'!AL241+'eq. coef.'!$C$180*'Amp-TB2 calc'!AN241+'eq. coef.'!$C$181*'Amp-TB2 calc'!AP241+'eq. coef.'!$C$182*'Amp-TB2 calc'!AQ241+'eq. coef.'!$C$183*'Amp-TB2 calc'!AR241+'eq. coef.'!$C$184*'Amp-TB2 calc'!AS241))</f>
        <v xml:space="preserve"> </v>
      </c>
      <c r="BD241" s="281" t="str">
        <f>IF(SUM(I241:T241)&lt;90," ",('eq. coef.'!$C$234+'eq. coef.'!$C$235*'Amp-TB2 calc'!AJ241+'eq. coef.'!$C$236*'Amp-TB2 calc'!AK241+'eq. coef.'!$C$237*'Amp-TB2 calc'!AL241+'eq. coef.'!$C$238*'Amp-TB2 calc'!AN241+'eq. coef.'!$C$239*'Amp-TB2 calc'!AP241+'eq. coef.'!$C$240*'Amp-TB2 calc'!AQ241+'eq. coef.'!$C$241*'Amp-TB2 calc'!AR241+'eq. coef.'!$C$242*'Amp-TB2 calc'!AS241))</f>
        <v xml:space="preserve"> </v>
      </c>
      <c r="BE241" s="281" t="str">
        <f>IF(SUM(I241:T241)&lt;90," ",('eq. coef.'!$C$270+'eq. coef.'!$C$271*'Amp-TB2 calc'!AJ241+'eq. coef.'!$C$272*'Amp-TB2 calc'!AK241+'eq. coef.'!$C$273*'Amp-TB2 calc'!AL241+'eq. coef.'!$C$274*'Amp-TB2 calc'!AN241+'eq. coef.'!$C$275*'Amp-TB2 calc'!AP241+'eq. coef.'!$C$276*'Amp-TB2 calc'!AQ241+'eq. coef.'!$C$277*'Amp-TB2 calc'!AR241+'eq. coef.'!$C$278*'Amp-TB2 calc'!AS241))</f>
        <v xml:space="preserve"> </v>
      </c>
      <c r="BF241" s="281" t="str">
        <f>IF(SUM(I241:T241)&lt;90," ",EXP('eq. coef.'!$C$328+'eq. coef.'!$C$329*'Amp-TB2 calc'!AJ241+'eq. coef.'!$C$330*'Amp-TB2 calc'!AK241+'eq. coef.'!$C$331*'Amp-TB2 calc'!AL241+'eq. coef.'!$C$332*'Amp-TB2 calc'!AN241+'eq. coef.'!$C$333*'Amp-TB2 calc'!AP241+'eq. coef.'!$C$334*'Amp-TB2 calc'!AQ241+'eq. coef.'!$C$335*'Amp-TB2 calc'!AR241+'eq. coef.'!$C$336*'Amp-TB2 calc'!AS241))</f>
        <v xml:space="preserve"> </v>
      </c>
      <c r="BG241" s="282" t="str">
        <f t="shared" si="366"/>
        <v xml:space="preserve"> </v>
      </c>
      <c r="BH241" s="385" t="str">
        <f t="shared" si="393"/>
        <v xml:space="preserve"> </v>
      </c>
      <c r="BI241" s="385" t="str">
        <f t="shared" si="394"/>
        <v xml:space="preserve"> </v>
      </c>
      <c r="BJ241" s="281" t="str">
        <f t="shared" si="367"/>
        <v xml:space="preserve"> </v>
      </c>
      <c r="BK241" s="283" t="str">
        <f t="shared" si="415"/>
        <v xml:space="preserve"> </v>
      </c>
      <c r="BL241" s="281" t="str">
        <f t="shared" si="416"/>
        <v xml:space="preserve"> </v>
      </c>
      <c r="BM241" s="284" t="str">
        <f t="shared" si="368"/>
        <v xml:space="preserve"> </v>
      </c>
      <c r="BN241" s="285" t="str">
        <f>IF(SUM(I241:T241)&lt;90," ",'eq. coef.'!$C$360+'eq. coef.'!$C$361*'Amp-TB2 calc'!AJ241+'eq. coef.'!$C$362*'Amp-TB2 calc'!AK241+'eq. coef.'!$C$363*'Amp-TB2 calc'!AL241+'eq. coef.'!$C$364*'Amp-TB2 calc'!AN241+'eq. coef.'!$C$365*'Amp-TB2 calc'!AP241+'eq. coef.'!$C$366*'Amp-TB2 calc'!AQ241+'eq. coef.'!$C$367*'Amp-TB2 calc'!AR241+'eq. coef.'!$C$368*'Amp-TB2 calc'!AS241+'eq. coef.'!$C$369*LN(BQ241))</f>
        <v xml:space="preserve"> </v>
      </c>
      <c r="BO241" s="286" t="str">
        <f t="shared" si="417"/>
        <v xml:space="preserve"> </v>
      </c>
      <c r="BP241" s="333" t="str">
        <f t="shared" si="369"/>
        <v xml:space="preserve"> </v>
      </c>
      <c r="BQ241" s="287" t="str">
        <f t="shared" si="418"/>
        <v xml:space="preserve"> </v>
      </c>
      <c r="BR241" s="281" t="str">
        <f t="shared" si="370"/>
        <v xml:space="preserve"> </v>
      </c>
      <c r="BS241" s="283"/>
      <c r="BT241" s="283">
        <f t="shared" si="419"/>
        <v>0</v>
      </c>
      <c r="BU241" s="283">
        <f t="shared" si="420"/>
        <v>0</v>
      </c>
      <c r="BV241" s="281" t="str">
        <f t="shared" si="371"/>
        <v xml:space="preserve"> </v>
      </c>
      <c r="BW241" s="288"/>
      <c r="BX241" s="289" t="str">
        <f>IF(SUM(I241:T241)&lt;90," ",'eq. coef.'!$B$1128*'Amp-TB2 calc'!CH241+'eq. coef.'!$B$1129*'Amp-TB2 calc'!CL241+'eq. coef.'!$B$1130*'Amp-TB2 calc'!CM241+'eq. coef.'!$B$1131*'Amp-TB2 calc'!CO241+'eq. coef.'!$B$1132*'Amp-TB2 calc'!CP241+'eq. coef.'!$B$1133*'Amp-TB2 calc'!CQ241+'eq. coef.'!$B$1134*'Amp-TB2 calc'!CR241+'eq. coef.'!$B$1135*'Amp-TB2 calc'!CU241+'eq. coef.'!$B$1135*'Amp-TB2 calc'!CY241+'eq. coef.'!$B$1137*'Amp-TB2 calc'!CZ241)</f>
        <v xml:space="preserve"> </v>
      </c>
      <c r="BY241" s="290" t="str">
        <f t="shared" si="421"/>
        <v xml:space="preserve"> </v>
      </c>
      <c r="BZ241" s="291"/>
      <c r="CA241" s="290" t="str">
        <f t="shared" si="372"/>
        <v xml:space="preserve"> </v>
      </c>
      <c r="CB241" s="289" t="str">
        <f>IF(SUM(I241:T241)&lt;90," ",EXP('eq. coef.'!$C$396+'eq. coef.'!$C$397*'Amp-TB2 calc'!AJ241+'eq. coef.'!$C$398*'Amp-TB2 calc'!AK241+'eq. coef.'!$C$399*'Amp-TB2 calc'!AL241+'eq. coef.'!$C$400*'Amp-TB2 calc'!AN241+'eq. coef.'!$C$401*'Amp-TB2 calc'!AP241+'eq. coef.'!$C$402*'Amp-TB2 calc'!AQ241+'eq. coef.'!$C$403*'Amp-TB2 calc'!AR241+'eq. coef.'!$C$404*'Amp-TB2 calc'!AS241+'eq. coef.'!$C$405*LN('Amp-TB2 calc'!BQ241)))</f>
        <v xml:space="preserve"> </v>
      </c>
      <c r="CC241" s="283" t="str">
        <f t="shared" si="373"/>
        <v xml:space="preserve"> </v>
      </c>
      <c r="CD241" s="283"/>
      <c r="CE241" s="282" t="str">
        <f t="shared" si="374"/>
        <v xml:space="preserve"> </v>
      </c>
      <c r="CF241" s="282" t="str">
        <f t="shared" si="375"/>
        <v xml:space="preserve"> </v>
      </c>
      <c r="CG241" s="278" t="str">
        <f t="shared" si="422"/>
        <v xml:space="preserve"> </v>
      </c>
      <c r="CH241" s="278" t="str">
        <f t="shared" si="423"/>
        <v xml:space="preserve"> </v>
      </c>
      <c r="CI241" s="278" t="str">
        <f t="shared" si="376"/>
        <v xml:space="preserve"> </v>
      </c>
      <c r="CJ241" s="278" t="str">
        <f t="shared" si="377"/>
        <v xml:space="preserve"> </v>
      </c>
      <c r="CK241" s="278"/>
      <c r="CL241" s="278" t="str">
        <f t="shared" si="378"/>
        <v xml:space="preserve"> </v>
      </c>
      <c r="CM241" s="278" t="str">
        <f t="shared" si="379"/>
        <v xml:space="preserve"> </v>
      </c>
      <c r="CN241" s="278" t="str">
        <f t="shared" si="424"/>
        <v xml:space="preserve"> </v>
      </c>
      <c r="CO241" s="278" t="str">
        <f t="shared" si="380"/>
        <v xml:space="preserve"> </v>
      </c>
      <c r="CP241" s="278" t="str">
        <f t="shared" si="425"/>
        <v xml:space="preserve"> </v>
      </c>
      <c r="CQ241" s="278" t="str">
        <f t="shared" si="381"/>
        <v xml:space="preserve"> </v>
      </c>
      <c r="CR241" s="278" t="str">
        <f t="shared" si="426"/>
        <v xml:space="preserve"> </v>
      </c>
      <c r="CS241" s="278" t="str">
        <f t="shared" si="382"/>
        <v xml:space="preserve"> </v>
      </c>
      <c r="CT241" s="278"/>
      <c r="CU241" s="278" t="str">
        <f t="shared" si="427"/>
        <v xml:space="preserve"> </v>
      </c>
      <c r="CV241" s="278" t="str">
        <f t="shared" si="383"/>
        <v xml:space="preserve"> </v>
      </c>
      <c r="CW241" s="278" t="str">
        <f t="shared" si="384"/>
        <v xml:space="preserve"> </v>
      </c>
      <c r="CX241" s="278"/>
      <c r="CY241" s="278" t="str">
        <f t="shared" si="385"/>
        <v xml:space="preserve"> </v>
      </c>
      <c r="CZ241" s="278" t="str">
        <f t="shared" si="428"/>
        <v xml:space="preserve"> </v>
      </c>
      <c r="DA241" s="278" t="str">
        <f t="shared" si="386"/>
        <v xml:space="preserve"> </v>
      </c>
      <c r="DB241" s="278"/>
      <c r="DC241" s="278" t="str">
        <f t="shared" si="387"/>
        <v xml:space="preserve"> </v>
      </c>
      <c r="DD241" s="278" t="str">
        <f t="shared" si="429"/>
        <v xml:space="preserve"> </v>
      </c>
      <c r="DE241" s="278" t="str">
        <f t="shared" si="430"/>
        <v xml:space="preserve"> </v>
      </c>
      <c r="DF241" s="278" t="str">
        <f t="shared" si="388"/>
        <v xml:space="preserve"> </v>
      </c>
      <c r="DG241" s="283" t="str">
        <f t="shared" si="395"/>
        <v xml:space="preserve"> </v>
      </c>
      <c r="DH241" s="283"/>
      <c r="DI241" s="277" t="str">
        <f t="shared" si="389"/>
        <v xml:space="preserve"> </v>
      </c>
      <c r="DJ241" s="277" t="str">
        <f t="shared" si="390"/>
        <v xml:space="preserve"> </v>
      </c>
      <c r="DK241" s="277" t="str">
        <f t="shared" si="391"/>
        <v xml:space="preserve"> </v>
      </c>
      <c r="DL241" s="278" t="str">
        <f t="shared" si="392"/>
        <v xml:space="preserve"> </v>
      </c>
    </row>
    <row r="242" spans="21:116" x14ac:dyDescent="0.25">
      <c r="U242" s="276" t="str">
        <f t="shared" si="396"/>
        <v xml:space="preserve"> </v>
      </c>
      <c r="V242" s="277" t="str">
        <f>IF(SUM(I242:T242)&lt;90," ",I242/stab.data!$U$7)</f>
        <v xml:space="preserve"> </v>
      </c>
      <c r="W242" s="277" t="str">
        <f>IF(SUM(I242:T242)&lt;90," ",J242/stab.data!$U$8)</f>
        <v xml:space="preserve"> </v>
      </c>
      <c r="X242" s="277" t="str">
        <f>IF(SUM(I242:T242)&lt;90," ",K242*2/stab.data!$U$9)</f>
        <v xml:space="preserve"> </v>
      </c>
      <c r="Y242" s="277" t="str">
        <f>IF(SUM(I242:T242)&lt;90," ",L242*2/stab.data!$U$10)</f>
        <v xml:space="preserve"> </v>
      </c>
      <c r="Z242" s="277" t="str">
        <f>IF(SUM(I242:T242)&lt;90," ",M242/stab.data!$U$11)</f>
        <v xml:space="preserve"> </v>
      </c>
      <c r="AA242" s="277" t="str">
        <f>IF(SUM(I242:T242)&lt;90," ",N242/stab.data!$U$12)</f>
        <v xml:space="preserve"> </v>
      </c>
      <c r="AB242" s="277" t="str">
        <f>IF(SUM(I242:T242)&lt;90," ",O242/stab.data!$U$13)</f>
        <v xml:space="preserve"> </v>
      </c>
      <c r="AC242" s="277" t="str">
        <f>IF(SUM(I242:T242)&lt;90," ",P242/stab.data!$U$14)</f>
        <v xml:space="preserve"> </v>
      </c>
      <c r="AD242" s="277" t="str">
        <f>IF(SUM(I242:T242)&lt;90," ",Q242*2/stab.data!$U$15)</f>
        <v xml:space="preserve"> </v>
      </c>
      <c r="AE242" s="277" t="str">
        <f>IF(SUM(I242:T242)&lt;90," ",R242*2/stab.data!$U$16)</f>
        <v xml:space="preserve"> </v>
      </c>
      <c r="AF242" s="277" t="str">
        <f>IF(SUM(I242:T242)&lt;90," ",S242/stab.data!$U$17)</f>
        <v xml:space="preserve"> </v>
      </c>
      <c r="AG242" s="277" t="str">
        <f>IF(SUM(I242:T242)&lt;90," ",T242/stab.data!$U$18)</f>
        <v xml:space="preserve"> </v>
      </c>
      <c r="AH242" s="277" t="str">
        <f t="shared" si="397"/>
        <v xml:space="preserve"> </v>
      </c>
      <c r="AI242" s="277" t="str">
        <f t="shared" si="398"/>
        <v xml:space="preserve"> </v>
      </c>
      <c r="AJ242" s="278" t="str">
        <f t="shared" si="399"/>
        <v xml:space="preserve"> </v>
      </c>
      <c r="AK242" s="278" t="str">
        <f t="shared" si="400"/>
        <v xml:space="preserve"> </v>
      </c>
      <c r="AL242" s="278" t="str">
        <f t="shared" si="401"/>
        <v xml:space="preserve"> </v>
      </c>
      <c r="AM242" s="278" t="str">
        <f t="shared" si="402"/>
        <v xml:space="preserve"> </v>
      </c>
      <c r="AN242" s="278" t="str">
        <f t="shared" si="403"/>
        <v xml:space="preserve"> </v>
      </c>
      <c r="AO242" s="278" t="str">
        <f t="shared" si="404"/>
        <v xml:space="preserve"> </v>
      </c>
      <c r="AP242" s="278" t="str">
        <f t="shared" si="405"/>
        <v xml:space="preserve"> </v>
      </c>
      <c r="AQ242" s="278" t="str">
        <f t="shared" si="406"/>
        <v xml:space="preserve"> </v>
      </c>
      <c r="AR242" s="278" t="str">
        <f t="shared" si="407"/>
        <v xml:space="preserve"> </v>
      </c>
      <c r="AS242" s="278" t="str">
        <f t="shared" si="408"/>
        <v xml:space="preserve"> </v>
      </c>
      <c r="AT242" s="278" t="str">
        <f t="shared" si="409"/>
        <v xml:space="preserve"> </v>
      </c>
      <c r="AU242" s="278" t="str">
        <f t="shared" si="410"/>
        <v xml:space="preserve"> </v>
      </c>
      <c r="AV242" s="277" t="str">
        <f t="shared" si="411"/>
        <v xml:space="preserve"> </v>
      </c>
      <c r="AW242" s="277" t="str">
        <f t="shared" si="412"/>
        <v xml:space="preserve"> </v>
      </c>
      <c r="AX242" s="277" t="str">
        <f>IF(SUM(I242:T242)&lt;90," ",CO242*AH242*stab.data!$U$20/13/2)</f>
        <v xml:space="preserve"> </v>
      </c>
      <c r="AY242" s="277" t="str">
        <f>IF(SUM(I242:T242)&lt;90," ",CQ242*AH242*stab.data!$U$11/13)</f>
        <v xml:space="preserve"> </v>
      </c>
      <c r="AZ242" s="277" t="str">
        <f t="shared" si="413"/>
        <v xml:space="preserve"> </v>
      </c>
      <c r="BA242" s="279" t="str">
        <f t="shared" si="414"/>
        <v xml:space="preserve"> </v>
      </c>
      <c r="BB242" s="280" t="str">
        <f>IF(SUM(I242:T242)&lt;90," ",EXP('eq. coef.'!$C$104+'eq. coef.'!$C$105*'Amp-TB2 calc'!AJ242+'eq. coef.'!$C$106*'Amp-TB2 calc'!AK242+'eq. coef.'!$C$107*'Amp-TB2 calc'!AL242+'eq. coef.'!$C$108*'Amp-TB2 calc'!AN242+'eq. coef.'!$C$109*'Amp-TB2 calc'!AP242+'eq. coef.'!$C$110*'Amp-TB2 calc'!AQ242+'eq. coef.'!$C$111*'Amp-TB2 calc'!AR242+'eq. coef.'!$C$112*'Amp-TB2 calc'!AS242))</f>
        <v xml:space="preserve"> </v>
      </c>
      <c r="BC242" s="281" t="str">
        <f>IF(SUM(I242:T242)&lt;90," ",EXP('eq. coef.'!$C$176+'eq. coef.'!$C$177*'Amp-TB2 calc'!AJ242+'eq. coef.'!$C$178*'Amp-TB2 calc'!AK242+'eq. coef.'!$C$179*'Amp-TB2 calc'!AL242+'eq. coef.'!$C$180*'Amp-TB2 calc'!AN242+'eq. coef.'!$C$181*'Amp-TB2 calc'!AP242+'eq. coef.'!$C$182*'Amp-TB2 calc'!AQ242+'eq. coef.'!$C$183*'Amp-TB2 calc'!AR242+'eq. coef.'!$C$184*'Amp-TB2 calc'!AS242))</f>
        <v xml:space="preserve"> </v>
      </c>
      <c r="BD242" s="281" t="str">
        <f>IF(SUM(I242:T242)&lt;90," ",('eq. coef.'!$C$234+'eq. coef.'!$C$235*'Amp-TB2 calc'!AJ242+'eq. coef.'!$C$236*'Amp-TB2 calc'!AK242+'eq. coef.'!$C$237*'Amp-TB2 calc'!AL242+'eq. coef.'!$C$238*'Amp-TB2 calc'!AN242+'eq. coef.'!$C$239*'Amp-TB2 calc'!AP242+'eq. coef.'!$C$240*'Amp-TB2 calc'!AQ242+'eq. coef.'!$C$241*'Amp-TB2 calc'!AR242+'eq. coef.'!$C$242*'Amp-TB2 calc'!AS242))</f>
        <v xml:space="preserve"> </v>
      </c>
      <c r="BE242" s="281" t="str">
        <f>IF(SUM(I242:T242)&lt;90," ",('eq. coef.'!$C$270+'eq. coef.'!$C$271*'Amp-TB2 calc'!AJ242+'eq. coef.'!$C$272*'Amp-TB2 calc'!AK242+'eq. coef.'!$C$273*'Amp-TB2 calc'!AL242+'eq. coef.'!$C$274*'Amp-TB2 calc'!AN242+'eq. coef.'!$C$275*'Amp-TB2 calc'!AP242+'eq. coef.'!$C$276*'Amp-TB2 calc'!AQ242+'eq. coef.'!$C$277*'Amp-TB2 calc'!AR242+'eq. coef.'!$C$278*'Amp-TB2 calc'!AS242))</f>
        <v xml:space="preserve"> </v>
      </c>
      <c r="BF242" s="281" t="str">
        <f>IF(SUM(I242:T242)&lt;90," ",EXP('eq. coef.'!$C$328+'eq. coef.'!$C$329*'Amp-TB2 calc'!AJ242+'eq. coef.'!$C$330*'Amp-TB2 calc'!AK242+'eq. coef.'!$C$331*'Amp-TB2 calc'!AL242+'eq. coef.'!$C$332*'Amp-TB2 calc'!AN242+'eq. coef.'!$C$333*'Amp-TB2 calc'!AP242+'eq. coef.'!$C$334*'Amp-TB2 calc'!AQ242+'eq. coef.'!$C$335*'Amp-TB2 calc'!AR242+'eq. coef.'!$C$336*'Amp-TB2 calc'!AS242))</f>
        <v xml:space="preserve"> </v>
      </c>
      <c r="BG242" s="282" t="str">
        <f t="shared" si="366"/>
        <v xml:space="preserve"> </v>
      </c>
      <c r="BH242" s="385" t="str">
        <f t="shared" si="393"/>
        <v xml:space="preserve"> </v>
      </c>
      <c r="BI242" s="385" t="str">
        <f t="shared" si="394"/>
        <v xml:space="preserve"> </v>
      </c>
      <c r="BJ242" s="281" t="str">
        <f t="shared" si="367"/>
        <v xml:space="preserve"> </v>
      </c>
      <c r="BK242" s="283" t="str">
        <f t="shared" si="415"/>
        <v xml:space="preserve"> </v>
      </c>
      <c r="BL242" s="281" t="str">
        <f t="shared" si="416"/>
        <v xml:space="preserve"> </v>
      </c>
      <c r="BM242" s="284" t="str">
        <f t="shared" si="368"/>
        <v xml:space="preserve"> </v>
      </c>
      <c r="BN242" s="285" t="str">
        <f>IF(SUM(I242:T242)&lt;90," ",'eq. coef.'!$C$360+'eq. coef.'!$C$361*'Amp-TB2 calc'!AJ242+'eq. coef.'!$C$362*'Amp-TB2 calc'!AK242+'eq. coef.'!$C$363*'Amp-TB2 calc'!AL242+'eq. coef.'!$C$364*'Amp-TB2 calc'!AN242+'eq. coef.'!$C$365*'Amp-TB2 calc'!AP242+'eq. coef.'!$C$366*'Amp-TB2 calc'!AQ242+'eq. coef.'!$C$367*'Amp-TB2 calc'!AR242+'eq. coef.'!$C$368*'Amp-TB2 calc'!AS242+'eq. coef.'!$C$369*LN(BQ242))</f>
        <v xml:space="preserve"> </v>
      </c>
      <c r="BO242" s="286" t="str">
        <f t="shared" si="417"/>
        <v xml:space="preserve"> </v>
      </c>
      <c r="BP242" s="333" t="str">
        <f t="shared" si="369"/>
        <v xml:space="preserve"> </v>
      </c>
      <c r="BQ242" s="287" t="str">
        <f t="shared" si="418"/>
        <v xml:space="preserve"> </v>
      </c>
      <c r="BR242" s="281" t="str">
        <f t="shared" si="370"/>
        <v xml:space="preserve"> </v>
      </c>
      <c r="BS242" s="283"/>
      <c r="BT242" s="283">
        <f t="shared" si="419"/>
        <v>0</v>
      </c>
      <c r="BU242" s="283">
        <f t="shared" si="420"/>
        <v>0</v>
      </c>
      <c r="BV242" s="281" t="str">
        <f t="shared" si="371"/>
        <v xml:space="preserve"> </v>
      </c>
      <c r="BW242" s="288"/>
      <c r="BX242" s="289" t="str">
        <f>IF(SUM(I242:T242)&lt;90," ",'eq. coef.'!$B$1128*'Amp-TB2 calc'!CH242+'eq. coef.'!$B$1129*'Amp-TB2 calc'!CL242+'eq. coef.'!$B$1130*'Amp-TB2 calc'!CM242+'eq. coef.'!$B$1131*'Amp-TB2 calc'!CO242+'eq. coef.'!$B$1132*'Amp-TB2 calc'!CP242+'eq. coef.'!$B$1133*'Amp-TB2 calc'!CQ242+'eq. coef.'!$B$1134*'Amp-TB2 calc'!CR242+'eq. coef.'!$B$1135*'Amp-TB2 calc'!CU242+'eq. coef.'!$B$1135*'Amp-TB2 calc'!CY242+'eq. coef.'!$B$1137*'Amp-TB2 calc'!CZ242)</f>
        <v xml:space="preserve"> </v>
      </c>
      <c r="BY242" s="290" t="str">
        <f t="shared" si="421"/>
        <v xml:space="preserve"> </v>
      </c>
      <c r="BZ242" s="291"/>
      <c r="CA242" s="290" t="str">
        <f t="shared" si="372"/>
        <v xml:space="preserve"> </v>
      </c>
      <c r="CB242" s="289" t="str">
        <f>IF(SUM(I242:T242)&lt;90," ",EXP('eq. coef.'!$C$396+'eq. coef.'!$C$397*'Amp-TB2 calc'!AJ242+'eq. coef.'!$C$398*'Amp-TB2 calc'!AK242+'eq. coef.'!$C$399*'Amp-TB2 calc'!AL242+'eq. coef.'!$C$400*'Amp-TB2 calc'!AN242+'eq. coef.'!$C$401*'Amp-TB2 calc'!AP242+'eq. coef.'!$C$402*'Amp-TB2 calc'!AQ242+'eq. coef.'!$C$403*'Amp-TB2 calc'!AR242+'eq. coef.'!$C$404*'Amp-TB2 calc'!AS242+'eq. coef.'!$C$405*LN('Amp-TB2 calc'!BQ242)))</f>
        <v xml:space="preserve"> </v>
      </c>
      <c r="CC242" s="283" t="str">
        <f t="shared" si="373"/>
        <v xml:space="preserve"> </v>
      </c>
      <c r="CD242" s="283"/>
      <c r="CE242" s="282" t="str">
        <f t="shared" si="374"/>
        <v xml:space="preserve"> </v>
      </c>
      <c r="CF242" s="282" t="str">
        <f t="shared" si="375"/>
        <v xml:space="preserve"> </v>
      </c>
      <c r="CG242" s="278" t="str">
        <f t="shared" si="422"/>
        <v xml:space="preserve"> </v>
      </c>
      <c r="CH242" s="278" t="str">
        <f t="shared" si="423"/>
        <v xml:space="preserve"> </v>
      </c>
      <c r="CI242" s="278" t="str">
        <f t="shared" si="376"/>
        <v xml:space="preserve"> </v>
      </c>
      <c r="CJ242" s="278" t="str">
        <f t="shared" si="377"/>
        <v xml:space="preserve"> </v>
      </c>
      <c r="CK242" s="278"/>
      <c r="CL242" s="278" t="str">
        <f t="shared" si="378"/>
        <v xml:space="preserve"> </v>
      </c>
      <c r="CM242" s="278" t="str">
        <f t="shared" si="379"/>
        <v xml:space="preserve"> </v>
      </c>
      <c r="CN242" s="278" t="str">
        <f t="shared" si="424"/>
        <v xml:space="preserve"> </v>
      </c>
      <c r="CO242" s="278" t="str">
        <f t="shared" si="380"/>
        <v xml:space="preserve"> </v>
      </c>
      <c r="CP242" s="278" t="str">
        <f t="shared" si="425"/>
        <v xml:space="preserve"> </v>
      </c>
      <c r="CQ242" s="278" t="str">
        <f t="shared" si="381"/>
        <v xml:space="preserve"> </v>
      </c>
      <c r="CR242" s="278" t="str">
        <f t="shared" si="426"/>
        <v xml:space="preserve"> </v>
      </c>
      <c r="CS242" s="278" t="str">
        <f t="shared" si="382"/>
        <v xml:space="preserve"> </v>
      </c>
      <c r="CT242" s="278"/>
      <c r="CU242" s="278" t="str">
        <f t="shared" si="427"/>
        <v xml:space="preserve"> </v>
      </c>
      <c r="CV242" s="278" t="str">
        <f t="shared" si="383"/>
        <v xml:space="preserve"> </v>
      </c>
      <c r="CW242" s="278" t="str">
        <f t="shared" si="384"/>
        <v xml:space="preserve"> </v>
      </c>
      <c r="CX242" s="278"/>
      <c r="CY242" s="278" t="str">
        <f t="shared" si="385"/>
        <v xml:space="preserve"> </v>
      </c>
      <c r="CZ242" s="278" t="str">
        <f t="shared" si="428"/>
        <v xml:space="preserve"> </v>
      </c>
      <c r="DA242" s="278" t="str">
        <f t="shared" si="386"/>
        <v xml:space="preserve"> </v>
      </c>
      <c r="DB242" s="278"/>
      <c r="DC242" s="278" t="str">
        <f t="shared" si="387"/>
        <v xml:space="preserve"> </v>
      </c>
      <c r="DD242" s="278" t="str">
        <f t="shared" si="429"/>
        <v xml:space="preserve"> </v>
      </c>
      <c r="DE242" s="278" t="str">
        <f t="shared" si="430"/>
        <v xml:space="preserve"> </v>
      </c>
      <c r="DF242" s="278" t="str">
        <f t="shared" si="388"/>
        <v xml:space="preserve"> </v>
      </c>
      <c r="DG242" s="283" t="str">
        <f t="shared" si="395"/>
        <v xml:space="preserve"> </v>
      </c>
      <c r="DH242" s="283"/>
      <c r="DI242" s="277" t="str">
        <f t="shared" si="389"/>
        <v xml:space="preserve"> </v>
      </c>
      <c r="DJ242" s="277" t="str">
        <f t="shared" si="390"/>
        <v xml:space="preserve"> </v>
      </c>
      <c r="DK242" s="277" t="str">
        <f t="shared" si="391"/>
        <v xml:space="preserve"> </v>
      </c>
      <c r="DL242" s="278" t="str">
        <f t="shared" si="392"/>
        <v xml:space="preserve"> </v>
      </c>
    </row>
    <row r="243" spans="21:116" x14ac:dyDescent="0.25">
      <c r="U243" s="276" t="str">
        <f t="shared" si="396"/>
        <v xml:space="preserve"> </v>
      </c>
      <c r="V243" s="277" t="str">
        <f>IF(SUM(I243:T243)&lt;90," ",I243/stab.data!$U$7)</f>
        <v xml:space="preserve"> </v>
      </c>
      <c r="W243" s="277" t="str">
        <f>IF(SUM(I243:T243)&lt;90," ",J243/stab.data!$U$8)</f>
        <v xml:space="preserve"> </v>
      </c>
      <c r="X243" s="277" t="str">
        <f>IF(SUM(I243:T243)&lt;90," ",K243*2/stab.data!$U$9)</f>
        <v xml:space="preserve"> </v>
      </c>
      <c r="Y243" s="277" t="str">
        <f>IF(SUM(I243:T243)&lt;90," ",L243*2/stab.data!$U$10)</f>
        <v xml:space="preserve"> </v>
      </c>
      <c r="Z243" s="277" t="str">
        <f>IF(SUM(I243:T243)&lt;90," ",M243/stab.data!$U$11)</f>
        <v xml:space="preserve"> </v>
      </c>
      <c r="AA243" s="277" t="str">
        <f>IF(SUM(I243:T243)&lt;90," ",N243/stab.data!$U$12)</f>
        <v xml:space="preserve"> </v>
      </c>
      <c r="AB243" s="277" t="str">
        <f>IF(SUM(I243:T243)&lt;90," ",O243/stab.data!$U$13)</f>
        <v xml:space="preserve"> </v>
      </c>
      <c r="AC243" s="277" t="str">
        <f>IF(SUM(I243:T243)&lt;90," ",P243/stab.data!$U$14)</f>
        <v xml:space="preserve"> </v>
      </c>
      <c r="AD243" s="277" t="str">
        <f>IF(SUM(I243:T243)&lt;90," ",Q243*2/stab.data!$U$15)</f>
        <v xml:space="preserve"> </v>
      </c>
      <c r="AE243" s="277" t="str">
        <f>IF(SUM(I243:T243)&lt;90," ",R243*2/stab.data!$U$16)</f>
        <v xml:space="preserve"> </v>
      </c>
      <c r="AF243" s="277" t="str">
        <f>IF(SUM(I243:T243)&lt;90," ",S243/stab.data!$U$17)</f>
        <v xml:space="preserve"> </v>
      </c>
      <c r="AG243" s="277" t="str">
        <f>IF(SUM(I243:T243)&lt;90," ",T243/stab.data!$U$18)</f>
        <v xml:space="preserve"> </v>
      </c>
      <c r="AH243" s="277" t="str">
        <f t="shared" si="397"/>
        <v xml:space="preserve"> </v>
      </c>
      <c r="AI243" s="277" t="str">
        <f t="shared" si="398"/>
        <v xml:space="preserve"> </v>
      </c>
      <c r="AJ243" s="278" t="str">
        <f t="shared" si="399"/>
        <v xml:space="preserve"> </v>
      </c>
      <c r="AK243" s="278" t="str">
        <f t="shared" si="400"/>
        <v xml:space="preserve"> </v>
      </c>
      <c r="AL243" s="278" t="str">
        <f t="shared" si="401"/>
        <v xml:space="preserve"> </v>
      </c>
      <c r="AM243" s="278" t="str">
        <f t="shared" si="402"/>
        <v xml:space="preserve"> </v>
      </c>
      <c r="AN243" s="278" t="str">
        <f t="shared" si="403"/>
        <v xml:space="preserve"> </v>
      </c>
      <c r="AO243" s="278" t="str">
        <f t="shared" si="404"/>
        <v xml:space="preserve"> </v>
      </c>
      <c r="AP243" s="278" t="str">
        <f t="shared" si="405"/>
        <v xml:space="preserve"> </v>
      </c>
      <c r="AQ243" s="278" t="str">
        <f t="shared" si="406"/>
        <v xml:space="preserve"> </v>
      </c>
      <c r="AR243" s="278" t="str">
        <f t="shared" si="407"/>
        <v xml:space="preserve"> </v>
      </c>
      <c r="AS243" s="278" t="str">
        <f t="shared" si="408"/>
        <v xml:space="preserve"> </v>
      </c>
      <c r="AT243" s="278" t="str">
        <f t="shared" si="409"/>
        <v xml:space="preserve"> </v>
      </c>
      <c r="AU243" s="278" t="str">
        <f t="shared" si="410"/>
        <v xml:space="preserve"> </v>
      </c>
      <c r="AV243" s="277" t="str">
        <f t="shared" si="411"/>
        <v xml:space="preserve"> </v>
      </c>
      <c r="AW243" s="277" t="str">
        <f t="shared" si="412"/>
        <v xml:space="preserve"> </v>
      </c>
      <c r="AX243" s="277" t="str">
        <f>IF(SUM(I243:T243)&lt;90," ",CO243*AH243*stab.data!$U$20/13/2)</f>
        <v xml:space="preserve"> </v>
      </c>
      <c r="AY243" s="277" t="str">
        <f>IF(SUM(I243:T243)&lt;90," ",CQ243*AH243*stab.data!$U$11/13)</f>
        <v xml:space="preserve"> </v>
      </c>
      <c r="AZ243" s="277" t="str">
        <f t="shared" si="413"/>
        <v xml:space="preserve"> </v>
      </c>
      <c r="BA243" s="279" t="str">
        <f t="shared" si="414"/>
        <v xml:space="preserve"> </v>
      </c>
      <c r="BB243" s="280" t="str">
        <f>IF(SUM(I243:T243)&lt;90," ",EXP('eq. coef.'!$C$104+'eq. coef.'!$C$105*'Amp-TB2 calc'!AJ243+'eq. coef.'!$C$106*'Amp-TB2 calc'!AK243+'eq. coef.'!$C$107*'Amp-TB2 calc'!AL243+'eq. coef.'!$C$108*'Amp-TB2 calc'!AN243+'eq. coef.'!$C$109*'Amp-TB2 calc'!AP243+'eq. coef.'!$C$110*'Amp-TB2 calc'!AQ243+'eq. coef.'!$C$111*'Amp-TB2 calc'!AR243+'eq. coef.'!$C$112*'Amp-TB2 calc'!AS243))</f>
        <v xml:space="preserve"> </v>
      </c>
      <c r="BC243" s="281" t="str">
        <f>IF(SUM(I243:T243)&lt;90," ",EXP('eq. coef.'!$C$176+'eq. coef.'!$C$177*'Amp-TB2 calc'!AJ243+'eq. coef.'!$C$178*'Amp-TB2 calc'!AK243+'eq. coef.'!$C$179*'Amp-TB2 calc'!AL243+'eq. coef.'!$C$180*'Amp-TB2 calc'!AN243+'eq. coef.'!$C$181*'Amp-TB2 calc'!AP243+'eq. coef.'!$C$182*'Amp-TB2 calc'!AQ243+'eq. coef.'!$C$183*'Amp-TB2 calc'!AR243+'eq. coef.'!$C$184*'Amp-TB2 calc'!AS243))</f>
        <v xml:space="preserve"> </v>
      </c>
      <c r="BD243" s="281" t="str">
        <f>IF(SUM(I243:T243)&lt;90," ",('eq. coef.'!$C$234+'eq. coef.'!$C$235*'Amp-TB2 calc'!AJ243+'eq. coef.'!$C$236*'Amp-TB2 calc'!AK243+'eq. coef.'!$C$237*'Amp-TB2 calc'!AL243+'eq. coef.'!$C$238*'Amp-TB2 calc'!AN243+'eq. coef.'!$C$239*'Amp-TB2 calc'!AP243+'eq. coef.'!$C$240*'Amp-TB2 calc'!AQ243+'eq. coef.'!$C$241*'Amp-TB2 calc'!AR243+'eq. coef.'!$C$242*'Amp-TB2 calc'!AS243))</f>
        <v xml:space="preserve"> </v>
      </c>
      <c r="BE243" s="281" t="str">
        <f>IF(SUM(I243:T243)&lt;90," ",('eq. coef.'!$C$270+'eq. coef.'!$C$271*'Amp-TB2 calc'!AJ243+'eq. coef.'!$C$272*'Amp-TB2 calc'!AK243+'eq. coef.'!$C$273*'Amp-TB2 calc'!AL243+'eq. coef.'!$C$274*'Amp-TB2 calc'!AN243+'eq. coef.'!$C$275*'Amp-TB2 calc'!AP243+'eq. coef.'!$C$276*'Amp-TB2 calc'!AQ243+'eq. coef.'!$C$277*'Amp-TB2 calc'!AR243+'eq. coef.'!$C$278*'Amp-TB2 calc'!AS243))</f>
        <v xml:space="preserve"> </v>
      </c>
      <c r="BF243" s="281" t="str">
        <f>IF(SUM(I243:T243)&lt;90," ",EXP('eq. coef.'!$C$328+'eq. coef.'!$C$329*'Amp-TB2 calc'!AJ243+'eq. coef.'!$C$330*'Amp-TB2 calc'!AK243+'eq. coef.'!$C$331*'Amp-TB2 calc'!AL243+'eq. coef.'!$C$332*'Amp-TB2 calc'!AN243+'eq. coef.'!$C$333*'Amp-TB2 calc'!AP243+'eq. coef.'!$C$334*'Amp-TB2 calc'!AQ243+'eq. coef.'!$C$335*'Amp-TB2 calc'!AR243+'eq. coef.'!$C$336*'Amp-TB2 calc'!AS243))</f>
        <v xml:space="preserve"> </v>
      </c>
      <c r="BG243" s="282" t="str">
        <f t="shared" si="366"/>
        <v xml:space="preserve"> </v>
      </c>
      <c r="BH243" s="385" t="str">
        <f t="shared" si="393"/>
        <v xml:space="preserve"> </v>
      </c>
      <c r="BI243" s="385" t="str">
        <f t="shared" si="394"/>
        <v xml:space="preserve"> </v>
      </c>
      <c r="BJ243" s="281" t="str">
        <f t="shared" si="367"/>
        <v xml:space="preserve"> </v>
      </c>
      <c r="BK243" s="283" t="str">
        <f t="shared" si="415"/>
        <v xml:space="preserve"> </v>
      </c>
      <c r="BL243" s="281" t="str">
        <f t="shared" si="416"/>
        <v xml:space="preserve"> </v>
      </c>
      <c r="BM243" s="284" t="str">
        <f t="shared" si="368"/>
        <v xml:space="preserve"> </v>
      </c>
      <c r="BN243" s="285" t="str">
        <f>IF(SUM(I243:T243)&lt;90," ",'eq. coef.'!$C$360+'eq. coef.'!$C$361*'Amp-TB2 calc'!AJ243+'eq. coef.'!$C$362*'Amp-TB2 calc'!AK243+'eq. coef.'!$C$363*'Amp-TB2 calc'!AL243+'eq. coef.'!$C$364*'Amp-TB2 calc'!AN243+'eq. coef.'!$C$365*'Amp-TB2 calc'!AP243+'eq. coef.'!$C$366*'Amp-TB2 calc'!AQ243+'eq. coef.'!$C$367*'Amp-TB2 calc'!AR243+'eq. coef.'!$C$368*'Amp-TB2 calc'!AS243+'eq. coef.'!$C$369*LN(BQ243))</f>
        <v xml:space="preserve"> </v>
      </c>
      <c r="BO243" s="286" t="str">
        <f t="shared" si="417"/>
        <v xml:space="preserve"> </v>
      </c>
      <c r="BP243" s="333" t="str">
        <f t="shared" si="369"/>
        <v xml:space="preserve"> </v>
      </c>
      <c r="BQ243" s="287" t="str">
        <f t="shared" si="418"/>
        <v xml:space="preserve"> </v>
      </c>
      <c r="BR243" s="281" t="str">
        <f t="shared" si="370"/>
        <v xml:space="preserve"> </v>
      </c>
      <c r="BS243" s="283"/>
      <c r="BT243" s="283">
        <f t="shared" si="419"/>
        <v>0</v>
      </c>
      <c r="BU243" s="283">
        <f t="shared" si="420"/>
        <v>0</v>
      </c>
      <c r="BV243" s="281" t="str">
        <f t="shared" si="371"/>
        <v xml:space="preserve"> </v>
      </c>
      <c r="BW243" s="288"/>
      <c r="BX243" s="289" t="str">
        <f>IF(SUM(I243:T243)&lt;90," ",'eq. coef.'!$B$1128*'Amp-TB2 calc'!CH243+'eq. coef.'!$B$1129*'Amp-TB2 calc'!CL243+'eq. coef.'!$B$1130*'Amp-TB2 calc'!CM243+'eq. coef.'!$B$1131*'Amp-TB2 calc'!CO243+'eq. coef.'!$B$1132*'Amp-TB2 calc'!CP243+'eq. coef.'!$B$1133*'Amp-TB2 calc'!CQ243+'eq. coef.'!$B$1134*'Amp-TB2 calc'!CR243+'eq. coef.'!$B$1135*'Amp-TB2 calc'!CU243+'eq. coef.'!$B$1135*'Amp-TB2 calc'!CY243+'eq. coef.'!$B$1137*'Amp-TB2 calc'!CZ243)</f>
        <v xml:space="preserve"> </v>
      </c>
      <c r="BY243" s="290" t="str">
        <f t="shared" si="421"/>
        <v xml:space="preserve"> </v>
      </c>
      <c r="BZ243" s="291"/>
      <c r="CA243" s="290" t="str">
        <f t="shared" si="372"/>
        <v xml:space="preserve"> </v>
      </c>
      <c r="CB243" s="289" t="str">
        <f>IF(SUM(I243:T243)&lt;90," ",EXP('eq. coef.'!$C$396+'eq. coef.'!$C$397*'Amp-TB2 calc'!AJ243+'eq. coef.'!$C$398*'Amp-TB2 calc'!AK243+'eq. coef.'!$C$399*'Amp-TB2 calc'!AL243+'eq. coef.'!$C$400*'Amp-TB2 calc'!AN243+'eq. coef.'!$C$401*'Amp-TB2 calc'!AP243+'eq. coef.'!$C$402*'Amp-TB2 calc'!AQ243+'eq. coef.'!$C$403*'Amp-TB2 calc'!AR243+'eq. coef.'!$C$404*'Amp-TB2 calc'!AS243+'eq. coef.'!$C$405*LN('Amp-TB2 calc'!BQ243)))</f>
        <v xml:space="preserve"> </v>
      </c>
      <c r="CC243" s="283" t="str">
        <f t="shared" si="373"/>
        <v xml:space="preserve"> </v>
      </c>
      <c r="CD243" s="283"/>
      <c r="CE243" s="282" t="str">
        <f t="shared" si="374"/>
        <v xml:space="preserve"> </v>
      </c>
      <c r="CF243" s="282" t="str">
        <f t="shared" si="375"/>
        <v xml:space="preserve"> </v>
      </c>
      <c r="CG243" s="278" t="str">
        <f t="shared" si="422"/>
        <v xml:space="preserve"> </v>
      </c>
      <c r="CH243" s="278" t="str">
        <f t="shared" si="423"/>
        <v xml:space="preserve"> </v>
      </c>
      <c r="CI243" s="278" t="str">
        <f t="shared" si="376"/>
        <v xml:space="preserve"> </v>
      </c>
      <c r="CJ243" s="278" t="str">
        <f t="shared" si="377"/>
        <v xml:space="preserve"> </v>
      </c>
      <c r="CK243" s="278"/>
      <c r="CL243" s="278" t="str">
        <f t="shared" si="378"/>
        <v xml:space="preserve"> </v>
      </c>
      <c r="CM243" s="278" t="str">
        <f t="shared" si="379"/>
        <v xml:space="preserve"> </v>
      </c>
      <c r="CN243" s="278" t="str">
        <f t="shared" si="424"/>
        <v xml:space="preserve"> </v>
      </c>
      <c r="CO243" s="278" t="str">
        <f t="shared" si="380"/>
        <v xml:space="preserve"> </v>
      </c>
      <c r="CP243" s="278" t="str">
        <f t="shared" si="425"/>
        <v xml:space="preserve"> </v>
      </c>
      <c r="CQ243" s="278" t="str">
        <f t="shared" si="381"/>
        <v xml:space="preserve"> </v>
      </c>
      <c r="CR243" s="278" t="str">
        <f t="shared" si="426"/>
        <v xml:space="preserve"> </v>
      </c>
      <c r="CS243" s="278" t="str">
        <f t="shared" si="382"/>
        <v xml:space="preserve"> </v>
      </c>
      <c r="CT243" s="278"/>
      <c r="CU243" s="278" t="str">
        <f t="shared" si="427"/>
        <v xml:space="preserve"> </v>
      </c>
      <c r="CV243" s="278" t="str">
        <f t="shared" si="383"/>
        <v xml:space="preserve"> </v>
      </c>
      <c r="CW243" s="278" t="str">
        <f t="shared" si="384"/>
        <v xml:space="preserve"> </v>
      </c>
      <c r="CX243" s="278"/>
      <c r="CY243" s="278" t="str">
        <f t="shared" si="385"/>
        <v xml:space="preserve"> </v>
      </c>
      <c r="CZ243" s="278" t="str">
        <f t="shared" si="428"/>
        <v xml:space="preserve"> </v>
      </c>
      <c r="DA243" s="278" t="str">
        <f t="shared" si="386"/>
        <v xml:space="preserve"> </v>
      </c>
      <c r="DB243" s="278"/>
      <c r="DC243" s="278" t="str">
        <f t="shared" si="387"/>
        <v xml:space="preserve"> </v>
      </c>
      <c r="DD243" s="278" t="str">
        <f t="shared" si="429"/>
        <v xml:space="preserve"> </v>
      </c>
      <c r="DE243" s="278" t="str">
        <f t="shared" si="430"/>
        <v xml:space="preserve"> </v>
      </c>
      <c r="DF243" s="278" t="str">
        <f t="shared" si="388"/>
        <v xml:space="preserve"> </v>
      </c>
      <c r="DG243" s="283" t="str">
        <f t="shared" si="395"/>
        <v xml:space="preserve"> </v>
      </c>
      <c r="DH243" s="283"/>
      <c r="DI243" s="277" t="str">
        <f t="shared" si="389"/>
        <v xml:space="preserve"> </v>
      </c>
      <c r="DJ243" s="277" t="str">
        <f t="shared" si="390"/>
        <v xml:space="preserve"> </v>
      </c>
      <c r="DK243" s="277" t="str">
        <f t="shared" si="391"/>
        <v xml:space="preserve"> </v>
      </c>
      <c r="DL243" s="278" t="str">
        <f t="shared" si="392"/>
        <v xml:space="preserve"> </v>
      </c>
    </row>
    <row r="244" spans="21:116" x14ac:dyDescent="0.25">
      <c r="U244" s="276" t="str">
        <f t="shared" si="396"/>
        <v xml:space="preserve"> </v>
      </c>
      <c r="V244" s="277" t="str">
        <f>IF(SUM(I244:T244)&lt;90," ",I244/stab.data!$U$7)</f>
        <v xml:space="preserve"> </v>
      </c>
      <c r="W244" s="277" t="str">
        <f>IF(SUM(I244:T244)&lt;90," ",J244/stab.data!$U$8)</f>
        <v xml:space="preserve"> </v>
      </c>
      <c r="X244" s="277" t="str">
        <f>IF(SUM(I244:T244)&lt;90," ",K244*2/stab.data!$U$9)</f>
        <v xml:space="preserve"> </v>
      </c>
      <c r="Y244" s="277" t="str">
        <f>IF(SUM(I244:T244)&lt;90," ",L244*2/stab.data!$U$10)</f>
        <v xml:space="preserve"> </v>
      </c>
      <c r="Z244" s="277" t="str">
        <f>IF(SUM(I244:T244)&lt;90," ",M244/stab.data!$U$11)</f>
        <v xml:space="preserve"> </v>
      </c>
      <c r="AA244" s="277" t="str">
        <f>IF(SUM(I244:T244)&lt;90," ",N244/stab.data!$U$12)</f>
        <v xml:space="preserve"> </v>
      </c>
      <c r="AB244" s="277" t="str">
        <f>IF(SUM(I244:T244)&lt;90," ",O244/stab.data!$U$13)</f>
        <v xml:space="preserve"> </v>
      </c>
      <c r="AC244" s="277" t="str">
        <f>IF(SUM(I244:T244)&lt;90," ",P244/stab.data!$U$14)</f>
        <v xml:space="preserve"> </v>
      </c>
      <c r="AD244" s="277" t="str">
        <f>IF(SUM(I244:T244)&lt;90," ",Q244*2/stab.data!$U$15)</f>
        <v xml:space="preserve"> </v>
      </c>
      <c r="AE244" s="277" t="str">
        <f>IF(SUM(I244:T244)&lt;90," ",R244*2/stab.data!$U$16)</f>
        <v xml:space="preserve"> </v>
      </c>
      <c r="AF244" s="277" t="str">
        <f>IF(SUM(I244:T244)&lt;90," ",S244/stab.data!$U$17)</f>
        <v xml:space="preserve"> </v>
      </c>
      <c r="AG244" s="277" t="str">
        <f>IF(SUM(I244:T244)&lt;90," ",T244/stab.data!$U$18)</f>
        <v xml:space="preserve"> </v>
      </c>
      <c r="AH244" s="277" t="str">
        <f t="shared" si="397"/>
        <v xml:space="preserve"> </v>
      </c>
      <c r="AI244" s="277" t="str">
        <f t="shared" si="398"/>
        <v xml:space="preserve"> </v>
      </c>
      <c r="AJ244" s="278" t="str">
        <f t="shared" si="399"/>
        <v xml:space="preserve"> </v>
      </c>
      <c r="AK244" s="278" t="str">
        <f t="shared" si="400"/>
        <v xml:space="preserve"> </v>
      </c>
      <c r="AL244" s="278" t="str">
        <f t="shared" si="401"/>
        <v xml:space="preserve"> </v>
      </c>
      <c r="AM244" s="278" t="str">
        <f t="shared" si="402"/>
        <v xml:space="preserve"> </v>
      </c>
      <c r="AN244" s="278" t="str">
        <f t="shared" si="403"/>
        <v xml:space="preserve"> </v>
      </c>
      <c r="AO244" s="278" t="str">
        <f t="shared" si="404"/>
        <v xml:space="preserve"> </v>
      </c>
      <c r="AP244" s="278" t="str">
        <f t="shared" si="405"/>
        <v xml:space="preserve"> </v>
      </c>
      <c r="AQ244" s="278" t="str">
        <f t="shared" si="406"/>
        <v xml:space="preserve"> </v>
      </c>
      <c r="AR244" s="278" t="str">
        <f t="shared" si="407"/>
        <v xml:space="preserve"> </v>
      </c>
      <c r="AS244" s="278" t="str">
        <f t="shared" si="408"/>
        <v xml:space="preserve"> </v>
      </c>
      <c r="AT244" s="278" t="str">
        <f t="shared" si="409"/>
        <v xml:space="preserve"> </v>
      </c>
      <c r="AU244" s="278" t="str">
        <f t="shared" si="410"/>
        <v xml:space="preserve"> </v>
      </c>
      <c r="AV244" s="277" t="str">
        <f t="shared" si="411"/>
        <v xml:space="preserve"> </v>
      </c>
      <c r="AW244" s="277" t="str">
        <f t="shared" si="412"/>
        <v xml:space="preserve"> </v>
      </c>
      <c r="AX244" s="277" t="str">
        <f>IF(SUM(I244:T244)&lt;90," ",CO244*AH244*stab.data!$U$20/13/2)</f>
        <v xml:space="preserve"> </v>
      </c>
      <c r="AY244" s="277" t="str">
        <f>IF(SUM(I244:T244)&lt;90," ",CQ244*AH244*stab.data!$U$11/13)</f>
        <v xml:space="preserve"> </v>
      </c>
      <c r="AZ244" s="277" t="str">
        <f t="shared" si="413"/>
        <v xml:space="preserve"> </v>
      </c>
      <c r="BA244" s="279" t="str">
        <f t="shared" si="414"/>
        <v xml:space="preserve"> </v>
      </c>
      <c r="BB244" s="280" t="str">
        <f>IF(SUM(I244:T244)&lt;90," ",EXP('eq. coef.'!$C$104+'eq. coef.'!$C$105*'Amp-TB2 calc'!AJ244+'eq. coef.'!$C$106*'Amp-TB2 calc'!AK244+'eq. coef.'!$C$107*'Amp-TB2 calc'!AL244+'eq. coef.'!$C$108*'Amp-TB2 calc'!AN244+'eq. coef.'!$C$109*'Amp-TB2 calc'!AP244+'eq. coef.'!$C$110*'Amp-TB2 calc'!AQ244+'eq. coef.'!$C$111*'Amp-TB2 calc'!AR244+'eq. coef.'!$C$112*'Amp-TB2 calc'!AS244))</f>
        <v xml:space="preserve"> </v>
      </c>
      <c r="BC244" s="281" t="str">
        <f>IF(SUM(I244:T244)&lt;90," ",EXP('eq. coef.'!$C$176+'eq. coef.'!$C$177*'Amp-TB2 calc'!AJ244+'eq. coef.'!$C$178*'Amp-TB2 calc'!AK244+'eq. coef.'!$C$179*'Amp-TB2 calc'!AL244+'eq. coef.'!$C$180*'Amp-TB2 calc'!AN244+'eq. coef.'!$C$181*'Amp-TB2 calc'!AP244+'eq. coef.'!$C$182*'Amp-TB2 calc'!AQ244+'eq. coef.'!$C$183*'Amp-TB2 calc'!AR244+'eq. coef.'!$C$184*'Amp-TB2 calc'!AS244))</f>
        <v xml:space="preserve"> </v>
      </c>
      <c r="BD244" s="281" t="str">
        <f>IF(SUM(I244:T244)&lt;90," ",('eq. coef.'!$C$234+'eq. coef.'!$C$235*'Amp-TB2 calc'!AJ244+'eq. coef.'!$C$236*'Amp-TB2 calc'!AK244+'eq. coef.'!$C$237*'Amp-TB2 calc'!AL244+'eq. coef.'!$C$238*'Amp-TB2 calc'!AN244+'eq. coef.'!$C$239*'Amp-TB2 calc'!AP244+'eq. coef.'!$C$240*'Amp-TB2 calc'!AQ244+'eq. coef.'!$C$241*'Amp-TB2 calc'!AR244+'eq. coef.'!$C$242*'Amp-TB2 calc'!AS244))</f>
        <v xml:space="preserve"> </v>
      </c>
      <c r="BE244" s="281" t="str">
        <f>IF(SUM(I244:T244)&lt;90," ",('eq. coef.'!$C$270+'eq. coef.'!$C$271*'Amp-TB2 calc'!AJ244+'eq. coef.'!$C$272*'Amp-TB2 calc'!AK244+'eq. coef.'!$C$273*'Amp-TB2 calc'!AL244+'eq. coef.'!$C$274*'Amp-TB2 calc'!AN244+'eq. coef.'!$C$275*'Amp-TB2 calc'!AP244+'eq. coef.'!$C$276*'Amp-TB2 calc'!AQ244+'eq. coef.'!$C$277*'Amp-TB2 calc'!AR244+'eq. coef.'!$C$278*'Amp-TB2 calc'!AS244))</f>
        <v xml:space="preserve"> </v>
      </c>
      <c r="BF244" s="281" t="str">
        <f>IF(SUM(I244:T244)&lt;90," ",EXP('eq. coef.'!$C$328+'eq. coef.'!$C$329*'Amp-TB2 calc'!AJ244+'eq. coef.'!$C$330*'Amp-TB2 calc'!AK244+'eq. coef.'!$C$331*'Amp-TB2 calc'!AL244+'eq. coef.'!$C$332*'Amp-TB2 calc'!AN244+'eq. coef.'!$C$333*'Amp-TB2 calc'!AP244+'eq. coef.'!$C$334*'Amp-TB2 calc'!AQ244+'eq. coef.'!$C$335*'Amp-TB2 calc'!AR244+'eq. coef.'!$C$336*'Amp-TB2 calc'!AS244))</f>
        <v xml:space="preserve"> </v>
      </c>
      <c r="BG244" s="282" t="str">
        <f t="shared" si="366"/>
        <v xml:space="preserve"> </v>
      </c>
      <c r="BH244" s="385" t="str">
        <f t="shared" si="393"/>
        <v xml:space="preserve"> </v>
      </c>
      <c r="BI244" s="385" t="str">
        <f t="shared" si="394"/>
        <v xml:space="preserve"> </v>
      </c>
      <c r="BJ244" s="281" t="str">
        <f t="shared" si="367"/>
        <v xml:space="preserve"> </v>
      </c>
      <c r="BK244" s="283" t="str">
        <f t="shared" si="415"/>
        <v xml:space="preserve"> </v>
      </c>
      <c r="BL244" s="281" t="str">
        <f t="shared" si="416"/>
        <v xml:space="preserve"> </v>
      </c>
      <c r="BM244" s="284" t="str">
        <f t="shared" si="368"/>
        <v xml:space="preserve"> </v>
      </c>
      <c r="BN244" s="285" t="str">
        <f>IF(SUM(I244:T244)&lt;90," ",'eq. coef.'!$C$360+'eq. coef.'!$C$361*'Amp-TB2 calc'!AJ244+'eq. coef.'!$C$362*'Amp-TB2 calc'!AK244+'eq. coef.'!$C$363*'Amp-TB2 calc'!AL244+'eq. coef.'!$C$364*'Amp-TB2 calc'!AN244+'eq. coef.'!$C$365*'Amp-TB2 calc'!AP244+'eq. coef.'!$C$366*'Amp-TB2 calc'!AQ244+'eq. coef.'!$C$367*'Amp-TB2 calc'!AR244+'eq. coef.'!$C$368*'Amp-TB2 calc'!AS244+'eq. coef.'!$C$369*LN(BQ244))</f>
        <v xml:space="preserve"> </v>
      </c>
      <c r="BO244" s="286" t="str">
        <f t="shared" si="417"/>
        <v xml:space="preserve"> </v>
      </c>
      <c r="BP244" s="333" t="str">
        <f t="shared" si="369"/>
        <v xml:space="preserve"> </v>
      </c>
      <c r="BQ244" s="287" t="str">
        <f t="shared" si="418"/>
        <v xml:space="preserve"> </v>
      </c>
      <c r="BR244" s="281" t="str">
        <f t="shared" si="370"/>
        <v xml:space="preserve"> </v>
      </c>
      <c r="BS244" s="283"/>
      <c r="BT244" s="283">
        <f t="shared" si="419"/>
        <v>0</v>
      </c>
      <c r="BU244" s="283">
        <f t="shared" si="420"/>
        <v>0</v>
      </c>
      <c r="BV244" s="281" t="str">
        <f t="shared" si="371"/>
        <v xml:space="preserve"> </v>
      </c>
      <c r="BW244" s="288"/>
      <c r="BX244" s="289" t="str">
        <f>IF(SUM(I244:T244)&lt;90," ",'eq. coef.'!$B$1128*'Amp-TB2 calc'!CH244+'eq. coef.'!$B$1129*'Amp-TB2 calc'!CL244+'eq. coef.'!$B$1130*'Amp-TB2 calc'!CM244+'eq. coef.'!$B$1131*'Amp-TB2 calc'!CO244+'eq. coef.'!$B$1132*'Amp-TB2 calc'!CP244+'eq. coef.'!$B$1133*'Amp-TB2 calc'!CQ244+'eq. coef.'!$B$1134*'Amp-TB2 calc'!CR244+'eq. coef.'!$B$1135*'Amp-TB2 calc'!CU244+'eq. coef.'!$B$1135*'Amp-TB2 calc'!CY244+'eq. coef.'!$B$1137*'Amp-TB2 calc'!CZ244)</f>
        <v xml:space="preserve"> </v>
      </c>
      <c r="BY244" s="290" t="str">
        <f t="shared" si="421"/>
        <v xml:space="preserve"> </v>
      </c>
      <c r="BZ244" s="291"/>
      <c r="CA244" s="290" t="str">
        <f t="shared" si="372"/>
        <v xml:space="preserve"> </v>
      </c>
      <c r="CB244" s="289" t="str">
        <f>IF(SUM(I244:T244)&lt;90," ",EXP('eq. coef.'!$C$396+'eq. coef.'!$C$397*'Amp-TB2 calc'!AJ244+'eq. coef.'!$C$398*'Amp-TB2 calc'!AK244+'eq. coef.'!$C$399*'Amp-TB2 calc'!AL244+'eq. coef.'!$C$400*'Amp-TB2 calc'!AN244+'eq. coef.'!$C$401*'Amp-TB2 calc'!AP244+'eq. coef.'!$C$402*'Amp-TB2 calc'!AQ244+'eq. coef.'!$C$403*'Amp-TB2 calc'!AR244+'eq. coef.'!$C$404*'Amp-TB2 calc'!AS244+'eq. coef.'!$C$405*LN('Amp-TB2 calc'!BQ244)))</f>
        <v xml:space="preserve"> </v>
      </c>
      <c r="CC244" s="283" t="str">
        <f t="shared" si="373"/>
        <v xml:space="preserve"> </v>
      </c>
      <c r="CD244" s="283"/>
      <c r="CE244" s="282" t="str">
        <f t="shared" si="374"/>
        <v xml:space="preserve"> </v>
      </c>
      <c r="CF244" s="282" t="str">
        <f t="shared" si="375"/>
        <v xml:space="preserve"> </v>
      </c>
      <c r="CG244" s="278" t="str">
        <f t="shared" si="422"/>
        <v xml:space="preserve"> </v>
      </c>
      <c r="CH244" s="278" t="str">
        <f t="shared" si="423"/>
        <v xml:space="preserve"> </v>
      </c>
      <c r="CI244" s="278" t="str">
        <f t="shared" si="376"/>
        <v xml:space="preserve"> </v>
      </c>
      <c r="CJ244" s="278" t="str">
        <f t="shared" si="377"/>
        <v xml:space="preserve"> </v>
      </c>
      <c r="CK244" s="278"/>
      <c r="CL244" s="278" t="str">
        <f t="shared" si="378"/>
        <v xml:space="preserve"> </v>
      </c>
      <c r="CM244" s="278" t="str">
        <f t="shared" si="379"/>
        <v xml:space="preserve"> </v>
      </c>
      <c r="CN244" s="278" t="str">
        <f t="shared" si="424"/>
        <v xml:space="preserve"> </v>
      </c>
      <c r="CO244" s="278" t="str">
        <f t="shared" si="380"/>
        <v xml:space="preserve"> </v>
      </c>
      <c r="CP244" s="278" t="str">
        <f t="shared" si="425"/>
        <v xml:space="preserve"> </v>
      </c>
      <c r="CQ244" s="278" t="str">
        <f t="shared" si="381"/>
        <v xml:space="preserve"> </v>
      </c>
      <c r="CR244" s="278" t="str">
        <f t="shared" si="426"/>
        <v xml:space="preserve"> </v>
      </c>
      <c r="CS244" s="278" t="str">
        <f t="shared" si="382"/>
        <v xml:space="preserve"> </v>
      </c>
      <c r="CT244" s="278"/>
      <c r="CU244" s="278" t="str">
        <f t="shared" si="427"/>
        <v xml:space="preserve"> </v>
      </c>
      <c r="CV244" s="278" t="str">
        <f t="shared" si="383"/>
        <v xml:space="preserve"> </v>
      </c>
      <c r="CW244" s="278" t="str">
        <f t="shared" si="384"/>
        <v xml:space="preserve"> </v>
      </c>
      <c r="CX244" s="278"/>
      <c r="CY244" s="278" t="str">
        <f t="shared" si="385"/>
        <v xml:space="preserve"> </v>
      </c>
      <c r="CZ244" s="278" t="str">
        <f t="shared" si="428"/>
        <v xml:space="preserve"> </v>
      </c>
      <c r="DA244" s="278" t="str">
        <f t="shared" si="386"/>
        <v xml:space="preserve"> </v>
      </c>
      <c r="DB244" s="278"/>
      <c r="DC244" s="278" t="str">
        <f t="shared" si="387"/>
        <v xml:space="preserve"> </v>
      </c>
      <c r="DD244" s="278" t="str">
        <f t="shared" si="429"/>
        <v xml:space="preserve"> </v>
      </c>
      <c r="DE244" s="278" t="str">
        <f t="shared" si="430"/>
        <v xml:space="preserve"> </v>
      </c>
      <c r="DF244" s="278" t="str">
        <f t="shared" si="388"/>
        <v xml:space="preserve"> </v>
      </c>
      <c r="DG244" s="283" t="str">
        <f t="shared" si="395"/>
        <v xml:space="preserve"> </v>
      </c>
      <c r="DH244" s="283"/>
      <c r="DI244" s="277" t="str">
        <f t="shared" si="389"/>
        <v xml:space="preserve"> </v>
      </c>
      <c r="DJ244" s="277" t="str">
        <f t="shared" si="390"/>
        <v xml:space="preserve"> </v>
      </c>
      <c r="DK244" s="277" t="str">
        <f t="shared" si="391"/>
        <v xml:space="preserve"> </v>
      </c>
      <c r="DL244" s="278" t="str">
        <f t="shared" si="392"/>
        <v xml:space="preserve"> </v>
      </c>
    </row>
    <row r="245" spans="21:116" x14ac:dyDescent="0.25">
      <c r="U245" s="276" t="str">
        <f t="shared" si="396"/>
        <v xml:space="preserve"> </v>
      </c>
      <c r="V245" s="277" t="str">
        <f>IF(SUM(I245:T245)&lt;90," ",I245/stab.data!$U$7)</f>
        <v xml:space="preserve"> </v>
      </c>
      <c r="W245" s="277" t="str">
        <f>IF(SUM(I245:T245)&lt;90," ",J245/stab.data!$U$8)</f>
        <v xml:space="preserve"> </v>
      </c>
      <c r="X245" s="277" t="str">
        <f>IF(SUM(I245:T245)&lt;90," ",K245*2/stab.data!$U$9)</f>
        <v xml:space="preserve"> </v>
      </c>
      <c r="Y245" s="277" t="str">
        <f>IF(SUM(I245:T245)&lt;90," ",L245*2/stab.data!$U$10)</f>
        <v xml:space="preserve"> </v>
      </c>
      <c r="Z245" s="277" t="str">
        <f>IF(SUM(I245:T245)&lt;90," ",M245/stab.data!$U$11)</f>
        <v xml:space="preserve"> </v>
      </c>
      <c r="AA245" s="277" t="str">
        <f>IF(SUM(I245:T245)&lt;90," ",N245/stab.data!$U$12)</f>
        <v xml:space="preserve"> </v>
      </c>
      <c r="AB245" s="277" t="str">
        <f>IF(SUM(I245:T245)&lt;90," ",O245/stab.data!$U$13)</f>
        <v xml:space="preserve"> </v>
      </c>
      <c r="AC245" s="277" t="str">
        <f>IF(SUM(I245:T245)&lt;90," ",P245/stab.data!$U$14)</f>
        <v xml:space="preserve"> </v>
      </c>
      <c r="AD245" s="277" t="str">
        <f>IF(SUM(I245:T245)&lt;90," ",Q245*2/stab.data!$U$15)</f>
        <v xml:space="preserve"> </v>
      </c>
      <c r="AE245" s="277" t="str">
        <f>IF(SUM(I245:T245)&lt;90," ",R245*2/stab.data!$U$16)</f>
        <v xml:space="preserve"> </v>
      </c>
      <c r="AF245" s="277" t="str">
        <f>IF(SUM(I245:T245)&lt;90," ",S245/stab.data!$U$17)</f>
        <v xml:space="preserve"> </v>
      </c>
      <c r="AG245" s="277" t="str">
        <f>IF(SUM(I245:T245)&lt;90," ",T245/stab.data!$U$18)</f>
        <v xml:space="preserve"> </v>
      </c>
      <c r="AH245" s="277" t="str">
        <f t="shared" si="397"/>
        <v xml:space="preserve"> </v>
      </c>
      <c r="AI245" s="277" t="str">
        <f t="shared" si="398"/>
        <v xml:space="preserve"> </v>
      </c>
      <c r="AJ245" s="278" t="str">
        <f t="shared" si="399"/>
        <v xml:space="preserve"> </v>
      </c>
      <c r="AK245" s="278" t="str">
        <f t="shared" si="400"/>
        <v xml:space="preserve"> </v>
      </c>
      <c r="AL245" s="278" t="str">
        <f t="shared" si="401"/>
        <v xml:space="preserve"> </v>
      </c>
      <c r="AM245" s="278" t="str">
        <f t="shared" si="402"/>
        <v xml:space="preserve"> </v>
      </c>
      <c r="AN245" s="278" t="str">
        <f t="shared" si="403"/>
        <v xml:space="preserve"> </v>
      </c>
      <c r="AO245" s="278" t="str">
        <f t="shared" si="404"/>
        <v xml:space="preserve"> </v>
      </c>
      <c r="AP245" s="278" t="str">
        <f t="shared" si="405"/>
        <v xml:space="preserve"> </v>
      </c>
      <c r="AQ245" s="278" t="str">
        <f t="shared" si="406"/>
        <v xml:space="preserve"> </v>
      </c>
      <c r="AR245" s="278" t="str">
        <f t="shared" si="407"/>
        <v xml:space="preserve"> </v>
      </c>
      <c r="AS245" s="278" t="str">
        <f t="shared" si="408"/>
        <v xml:space="preserve"> </v>
      </c>
      <c r="AT245" s="278" t="str">
        <f t="shared" si="409"/>
        <v xml:space="preserve"> </v>
      </c>
      <c r="AU245" s="278" t="str">
        <f t="shared" si="410"/>
        <v xml:space="preserve"> </v>
      </c>
      <c r="AV245" s="277" t="str">
        <f t="shared" si="411"/>
        <v xml:space="preserve"> </v>
      </c>
      <c r="AW245" s="277" t="str">
        <f t="shared" si="412"/>
        <v xml:space="preserve"> </v>
      </c>
      <c r="AX245" s="277" t="str">
        <f>IF(SUM(I245:T245)&lt;90," ",CO245*AH245*stab.data!$U$20/13/2)</f>
        <v xml:space="preserve"> </v>
      </c>
      <c r="AY245" s="277" t="str">
        <f>IF(SUM(I245:T245)&lt;90," ",CQ245*AH245*stab.data!$U$11/13)</f>
        <v xml:space="preserve"> </v>
      </c>
      <c r="AZ245" s="277" t="str">
        <f t="shared" si="413"/>
        <v xml:space="preserve"> </v>
      </c>
      <c r="BA245" s="279" t="str">
        <f t="shared" si="414"/>
        <v xml:space="preserve"> </v>
      </c>
      <c r="BB245" s="280" t="str">
        <f>IF(SUM(I245:T245)&lt;90," ",EXP('eq. coef.'!$C$104+'eq. coef.'!$C$105*'Amp-TB2 calc'!AJ245+'eq. coef.'!$C$106*'Amp-TB2 calc'!AK245+'eq. coef.'!$C$107*'Amp-TB2 calc'!AL245+'eq. coef.'!$C$108*'Amp-TB2 calc'!AN245+'eq. coef.'!$C$109*'Amp-TB2 calc'!AP245+'eq. coef.'!$C$110*'Amp-TB2 calc'!AQ245+'eq. coef.'!$C$111*'Amp-TB2 calc'!AR245+'eq. coef.'!$C$112*'Amp-TB2 calc'!AS245))</f>
        <v xml:space="preserve"> </v>
      </c>
      <c r="BC245" s="281" t="str">
        <f>IF(SUM(I245:T245)&lt;90," ",EXP('eq. coef.'!$C$176+'eq. coef.'!$C$177*'Amp-TB2 calc'!AJ245+'eq. coef.'!$C$178*'Amp-TB2 calc'!AK245+'eq. coef.'!$C$179*'Amp-TB2 calc'!AL245+'eq. coef.'!$C$180*'Amp-TB2 calc'!AN245+'eq. coef.'!$C$181*'Amp-TB2 calc'!AP245+'eq. coef.'!$C$182*'Amp-TB2 calc'!AQ245+'eq. coef.'!$C$183*'Amp-TB2 calc'!AR245+'eq. coef.'!$C$184*'Amp-TB2 calc'!AS245))</f>
        <v xml:space="preserve"> </v>
      </c>
      <c r="BD245" s="281" t="str">
        <f>IF(SUM(I245:T245)&lt;90," ",('eq. coef.'!$C$234+'eq. coef.'!$C$235*'Amp-TB2 calc'!AJ245+'eq. coef.'!$C$236*'Amp-TB2 calc'!AK245+'eq. coef.'!$C$237*'Amp-TB2 calc'!AL245+'eq. coef.'!$C$238*'Amp-TB2 calc'!AN245+'eq. coef.'!$C$239*'Amp-TB2 calc'!AP245+'eq. coef.'!$C$240*'Amp-TB2 calc'!AQ245+'eq. coef.'!$C$241*'Amp-TB2 calc'!AR245+'eq. coef.'!$C$242*'Amp-TB2 calc'!AS245))</f>
        <v xml:space="preserve"> </v>
      </c>
      <c r="BE245" s="281" t="str">
        <f>IF(SUM(I245:T245)&lt;90," ",('eq. coef.'!$C$270+'eq. coef.'!$C$271*'Amp-TB2 calc'!AJ245+'eq. coef.'!$C$272*'Amp-TB2 calc'!AK245+'eq. coef.'!$C$273*'Amp-TB2 calc'!AL245+'eq. coef.'!$C$274*'Amp-TB2 calc'!AN245+'eq. coef.'!$C$275*'Amp-TB2 calc'!AP245+'eq. coef.'!$C$276*'Amp-TB2 calc'!AQ245+'eq. coef.'!$C$277*'Amp-TB2 calc'!AR245+'eq. coef.'!$C$278*'Amp-TB2 calc'!AS245))</f>
        <v xml:space="preserve"> </v>
      </c>
      <c r="BF245" s="281" t="str">
        <f>IF(SUM(I245:T245)&lt;90," ",EXP('eq. coef.'!$C$328+'eq. coef.'!$C$329*'Amp-TB2 calc'!AJ245+'eq. coef.'!$C$330*'Amp-TB2 calc'!AK245+'eq. coef.'!$C$331*'Amp-TB2 calc'!AL245+'eq. coef.'!$C$332*'Amp-TB2 calc'!AN245+'eq. coef.'!$C$333*'Amp-TB2 calc'!AP245+'eq. coef.'!$C$334*'Amp-TB2 calc'!AQ245+'eq. coef.'!$C$335*'Amp-TB2 calc'!AR245+'eq. coef.'!$C$336*'Amp-TB2 calc'!AS245))</f>
        <v xml:space="preserve"> </v>
      </c>
      <c r="BG245" s="282" t="str">
        <f t="shared" si="366"/>
        <v xml:space="preserve"> </v>
      </c>
      <c r="BH245" s="385" t="str">
        <f t="shared" si="393"/>
        <v xml:space="preserve"> </v>
      </c>
      <c r="BI245" s="385" t="str">
        <f t="shared" si="394"/>
        <v xml:space="preserve"> </v>
      </c>
      <c r="BJ245" s="281" t="str">
        <f t="shared" si="367"/>
        <v xml:space="preserve"> </v>
      </c>
      <c r="BK245" s="283" t="str">
        <f t="shared" si="415"/>
        <v xml:space="preserve"> </v>
      </c>
      <c r="BL245" s="281" t="str">
        <f t="shared" si="416"/>
        <v xml:space="preserve"> </v>
      </c>
      <c r="BM245" s="284" t="str">
        <f t="shared" si="368"/>
        <v xml:space="preserve"> </v>
      </c>
      <c r="BN245" s="285" t="str">
        <f>IF(SUM(I245:T245)&lt;90," ",'eq. coef.'!$C$360+'eq. coef.'!$C$361*'Amp-TB2 calc'!AJ245+'eq. coef.'!$C$362*'Amp-TB2 calc'!AK245+'eq. coef.'!$C$363*'Amp-TB2 calc'!AL245+'eq. coef.'!$C$364*'Amp-TB2 calc'!AN245+'eq. coef.'!$C$365*'Amp-TB2 calc'!AP245+'eq. coef.'!$C$366*'Amp-TB2 calc'!AQ245+'eq. coef.'!$C$367*'Amp-TB2 calc'!AR245+'eq. coef.'!$C$368*'Amp-TB2 calc'!AS245+'eq. coef.'!$C$369*LN(BQ245))</f>
        <v xml:space="preserve"> </v>
      </c>
      <c r="BO245" s="286" t="str">
        <f t="shared" si="417"/>
        <v xml:space="preserve"> </v>
      </c>
      <c r="BP245" s="333" t="str">
        <f t="shared" si="369"/>
        <v xml:space="preserve"> </v>
      </c>
      <c r="BQ245" s="287" t="str">
        <f t="shared" si="418"/>
        <v xml:space="preserve"> </v>
      </c>
      <c r="BR245" s="281" t="str">
        <f t="shared" si="370"/>
        <v xml:space="preserve"> </v>
      </c>
      <c r="BS245" s="283"/>
      <c r="BT245" s="283">
        <f t="shared" si="419"/>
        <v>0</v>
      </c>
      <c r="BU245" s="283">
        <f t="shared" si="420"/>
        <v>0</v>
      </c>
      <c r="BV245" s="281" t="str">
        <f t="shared" si="371"/>
        <v xml:space="preserve"> </v>
      </c>
      <c r="BW245" s="288"/>
      <c r="BX245" s="289" t="str">
        <f>IF(SUM(I245:T245)&lt;90," ",'eq. coef.'!$B$1128*'Amp-TB2 calc'!CH245+'eq. coef.'!$B$1129*'Amp-TB2 calc'!CL245+'eq. coef.'!$B$1130*'Amp-TB2 calc'!CM245+'eq. coef.'!$B$1131*'Amp-TB2 calc'!CO245+'eq. coef.'!$B$1132*'Amp-TB2 calc'!CP245+'eq. coef.'!$B$1133*'Amp-TB2 calc'!CQ245+'eq. coef.'!$B$1134*'Amp-TB2 calc'!CR245+'eq. coef.'!$B$1135*'Amp-TB2 calc'!CU245+'eq. coef.'!$B$1135*'Amp-TB2 calc'!CY245+'eq. coef.'!$B$1137*'Amp-TB2 calc'!CZ245)</f>
        <v xml:space="preserve"> </v>
      </c>
      <c r="BY245" s="290" t="str">
        <f t="shared" si="421"/>
        <v xml:space="preserve"> </v>
      </c>
      <c r="BZ245" s="291"/>
      <c r="CA245" s="290" t="str">
        <f t="shared" si="372"/>
        <v xml:space="preserve"> </v>
      </c>
      <c r="CB245" s="289" t="str">
        <f>IF(SUM(I245:T245)&lt;90," ",EXP('eq. coef.'!$C$396+'eq. coef.'!$C$397*'Amp-TB2 calc'!AJ245+'eq. coef.'!$C$398*'Amp-TB2 calc'!AK245+'eq. coef.'!$C$399*'Amp-TB2 calc'!AL245+'eq. coef.'!$C$400*'Amp-TB2 calc'!AN245+'eq. coef.'!$C$401*'Amp-TB2 calc'!AP245+'eq. coef.'!$C$402*'Amp-TB2 calc'!AQ245+'eq. coef.'!$C$403*'Amp-TB2 calc'!AR245+'eq. coef.'!$C$404*'Amp-TB2 calc'!AS245+'eq. coef.'!$C$405*LN('Amp-TB2 calc'!BQ245)))</f>
        <v xml:space="preserve"> </v>
      </c>
      <c r="CC245" s="283" t="str">
        <f t="shared" si="373"/>
        <v xml:space="preserve"> </v>
      </c>
      <c r="CD245" s="283"/>
      <c r="CE245" s="282" t="str">
        <f t="shared" si="374"/>
        <v xml:space="preserve"> </v>
      </c>
      <c r="CF245" s="282" t="str">
        <f t="shared" si="375"/>
        <v xml:space="preserve"> </v>
      </c>
      <c r="CG245" s="278" t="str">
        <f t="shared" si="422"/>
        <v xml:space="preserve"> </v>
      </c>
      <c r="CH245" s="278" t="str">
        <f t="shared" si="423"/>
        <v xml:space="preserve"> </v>
      </c>
      <c r="CI245" s="278" t="str">
        <f t="shared" si="376"/>
        <v xml:space="preserve"> </v>
      </c>
      <c r="CJ245" s="278" t="str">
        <f t="shared" si="377"/>
        <v xml:space="preserve"> </v>
      </c>
      <c r="CK245" s="278"/>
      <c r="CL245" s="278" t="str">
        <f t="shared" si="378"/>
        <v xml:space="preserve"> </v>
      </c>
      <c r="CM245" s="278" t="str">
        <f t="shared" si="379"/>
        <v xml:space="preserve"> </v>
      </c>
      <c r="CN245" s="278" t="str">
        <f t="shared" si="424"/>
        <v xml:space="preserve"> </v>
      </c>
      <c r="CO245" s="278" t="str">
        <f t="shared" si="380"/>
        <v xml:space="preserve"> </v>
      </c>
      <c r="CP245" s="278" t="str">
        <f t="shared" si="425"/>
        <v xml:space="preserve"> </v>
      </c>
      <c r="CQ245" s="278" t="str">
        <f t="shared" si="381"/>
        <v xml:space="preserve"> </v>
      </c>
      <c r="CR245" s="278" t="str">
        <f t="shared" si="426"/>
        <v xml:space="preserve"> </v>
      </c>
      <c r="CS245" s="278" t="str">
        <f t="shared" si="382"/>
        <v xml:space="preserve"> </v>
      </c>
      <c r="CT245" s="278"/>
      <c r="CU245" s="278" t="str">
        <f t="shared" si="427"/>
        <v xml:space="preserve"> </v>
      </c>
      <c r="CV245" s="278" t="str">
        <f t="shared" si="383"/>
        <v xml:space="preserve"> </v>
      </c>
      <c r="CW245" s="278" t="str">
        <f t="shared" si="384"/>
        <v xml:space="preserve"> </v>
      </c>
      <c r="CX245" s="278"/>
      <c r="CY245" s="278" t="str">
        <f t="shared" si="385"/>
        <v xml:space="preserve"> </v>
      </c>
      <c r="CZ245" s="278" t="str">
        <f t="shared" si="428"/>
        <v xml:space="preserve"> </v>
      </c>
      <c r="DA245" s="278" t="str">
        <f t="shared" si="386"/>
        <v xml:space="preserve"> </v>
      </c>
      <c r="DB245" s="278"/>
      <c r="DC245" s="278" t="str">
        <f t="shared" si="387"/>
        <v xml:space="preserve"> </v>
      </c>
      <c r="DD245" s="278" t="str">
        <f t="shared" si="429"/>
        <v xml:space="preserve"> </v>
      </c>
      <c r="DE245" s="278" t="str">
        <f t="shared" si="430"/>
        <v xml:space="preserve"> </v>
      </c>
      <c r="DF245" s="278" t="str">
        <f t="shared" si="388"/>
        <v xml:space="preserve"> </v>
      </c>
      <c r="DG245" s="283" t="str">
        <f t="shared" si="395"/>
        <v xml:space="preserve"> </v>
      </c>
      <c r="DH245" s="283"/>
      <c r="DI245" s="277" t="str">
        <f t="shared" si="389"/>
        <v xml:space="preserve"> </v>
      </c>
      <c r="DJ245" s="277" t="str">
        <f t="shared" si="390"/>
        <v xml:space="preserve"> </v>
      </c>
      <c r="DK245" s="277" t="str">
        <f t="shared" si="391"/>
        <v xml:space="preserve"> </v>
      </c>
      <c r="DL245" s="278" t="str">
        <f t="shared" si="392"/>
        <v xml:space="preserve"> </v>
      </c>
    </row>
    <row r="246" spans="21:116" x14ac:dyDescent="0.25">
      <c r="U246" s="276" t="str">
        <f t="shared" si="396"/>
        <v xml:space="preserve"> </v>
      </c>
      <c r="V246" s="277" t="str">
        <f>IF(SUM(I246:T246)&lt;90," ",I246/stab.data!$U$7)</f>
        <v xml:space="preserve"> </v>
      </c>
      <c r="W246" s="277" t="str">
        <f>IF(SUM(I246:T246)&lt;90," ",J246/stab.data!$U$8)</f>
        <v xml:space="preserve"> </v>
      </c>
      <c r="X246" s="277" t="str">
        <f>IF(SUM(I246:T246)&lt;90," ",K246*2/stab.data!$U$9)</f>
        <v xml:space="preserve"> </v>
      </c>
      <c r="Y246" s="277" t="str">
        <f>IF(SUM(I246:T246)&lt;90," ",L246*2/stab.data!$U$10)</f>
        <v xml:space="preserve"> </v>
      </c>
      <c r="Z246" s="277" t="str">
        <f>IF(SUM(I246:T246)&lt;90," ",M246/stab.data!$U$11)</f>
        <v xml:space="preserve"> </v>
      </c>
      <c r="AA246" s="277" t="str">
        <f>IF(SUM(I246:T246)&lt;90," ",N246/stab.data!$U$12)</f>
        <v xml:space="preserve"> </v>
      </c>
      <c r="AB246" s="277" t="str">
        <f>IF(SUM(I246:T246)&lt;90," ",O246/stab.data!$U$13)</f>
        <v xml:space="preserve"> </v>
      </c>
      <c r="AC246" s="277" t="str">
        <f>IF(SUM(I246:T246)&lt;90," ",P246/stab.data!$U$14)</f>
        <v xml:space="preserve"> </v>
      </c>
      <c r="AD246" s="277" t="str">
        <f>IF(SUM(I246:T246)&lt;90," ",Q246*2/stab.data!$U$15)</f>
        <v xml:space="preserve"> </v>
      </c>
      <c r="AE246" s="277" t="str">
        <f>IF(SUM(I246:T246)&lt;90," ",R246*2/stab.data!$U$16)</f>
        <v xml:space="preserve"> </v>
      </c>
      <c r="AF246" s="277" t="str">
        <f>IF(SUM(I246:T246)&lt;90," ",S246/stab.data!$U$17)</f>
        <v xml:space="preserve"> </v>
      </c>
      <c r="AG246" s="277" t="str">
        <f>IF(SUM(I246:T246)&lt;90," ",T246/stab.data!$U$18)</f>
        <v xml:space="preserve"> </v>
      </c>
      <c r="AH246" s="277" t="str">
        <f t="shared" si="397"/>
        <v xml:space="preserve"> </v>
      </c>
      <c r="AI246" s="277" t="str">
        <f t="shared" si="398"/>
        <v xml:space="preserve"> </v>
      </c>
      <c r="AJ246" s="278" t="str">
        <f t="shared" si="399"/>
        <v xml:space="preserve"> </v>
      </c>
      <c r="AK246" s="278" t="str">
        <f t="shared" si="400"/>
        <v xml:space="preserve"> </v>
      </c>
      <c r="AL246" s="278" t="str">
        <f t="shared" si="401"/>
        <v xml:space="preserve"> </v>
      </c>
      <c r="AM246" s="278" t="str">
        <f t="shared" si="402"/>
        <v xml:space="preserve"> </v>
      </c>
      <c r="AN246" s="278" t="str">
        <f t="shared" si="403"/>
        <v xml:space="preserve"> </v>
      </c>
      <c r="AO246" s="278" t="str">
        <f t="shared" si="404"/>
        <v xml:space="preserve"> </v>
      </c>
      <c r="AP246" s="278" t="str">
        <f t="shared" si="405"/>
        <v xml:space="preserve"> </v>
      </c>
      <c r="AQ246" s="278" t="str">
        <f t="shared" si="406"/>
        <v xml:space="preserve"> </v>
      </c>
      <c r="AR246" s="278" t="str">
        <f t="shared" si="407"/>
        <v xml:space="preserve"> </v>
      </c>
      <c r="AS246" s="278" t="str">
        <f t="shared" si="408"/>
        <v xml:space="preserve"> </v>
      </c>
      <c r="AT246" s="278" t="str">
        <f t="shared" si="409"/>
        <v xml:space="preserve"> </v>
      </c>
      <c r="AU246" s="278" t="str">
        <f t="shared" si="410"/>
        <v xml:space="preserve"> </v>
      </c>
      <c r="AV246" s="277" t="str">
        <f t="shared" si="411"/>
        <v xml:space="preserve"> </v>
      </c>
      <c r="AW246" s="277" t="str">
        <f t="shared" si="412"/>
        <v xml:space="preserve"> </v>
      </c>
      <c r="AX246" s="277" t="str">
        <f>IF(SUM(I246:T246)&lt;90," ",CO246*AH246*stab.data!$U$20/13/2)</f>
        <v xml:space="preserve"> </v>
      </c>
      <c r="AY246" s="277" t="str">
        <f>IF(SUM(I246:T246)&lt;90," ",CQ246*AH246*stab.data!$U$11/13)</f>
        <v xml:space="preserve"> </v>
      </c>
      <c r="AZ246" s="277" t="str">
        <f t="shared" si="413"/>
        <v xml:space="preserve"> </v>
      </c>
      <c r="BA246" s="279" t="str">
        <f t="shared" si="414"/>
        <v xml:space="preserve"> </v>
      </c>
      <c r="BB246" s="280" t="str">
        <f>IF(SUM(I246:T246)&lt;90," ",EXP('eq. coef.'!$C$104+'eq. coef.'!$C$105*'Amp-TB2 calc'!AJ246+'eq. coef.'!$C$106*'Amp-TB2 calc'!AK246+'eq. coef.'!$C$107*'Amp-TB2 calc'!AL246+'eq. coef.'!$C$108*'Amp-TB2 calc'!AN246+'eq. coef.'!$C$109*'Amp-TB2 calc'!AP246+'eq. coef.'!$C$110*'Amp-TB2 calc'!AQ246+'eq. coef.'!$C$111*'Amp-TB2 calc'!AR246+'eq. coef.'!$C$112*'Amp-TB2 calc'!AS246))</f>
        <v xml:space="preserve"> </v>
      </c>
      <c r="BC246" s="281" t="str">
        <f>IF(SUM(I246:T246)&lt;90," ",EXP('eq. coef.'!$C$176+'eq. coef.'!$C$177*'Amp-TB2 calc'!AJ246+'eq. coef.'!$C$178*'Amp-TB2 calc'!AK246+'eq. coef.'!$C$179*'Amp-TB2 calc'!AL246+'eq. coef.'!$C$180*'Amp-TB2 calc'!AN246+'eq. coef.'!$C$181*'Amp-TB2 calc'!AP246+'eq. coef.'!$C$182*'Amp-TB2 calc'!AQ246+'eq. coef.'!$C$183*'Amp-TB2 calc'!AR246+'eq. coef.'!$C$184*'Amp-TB2 calc'!AS246))</f>
        <v xml:space="preserve"> </v>
      </c>
      <c r="BD246" s="281" t="str">
        <f>IF(SUM(I246:T246)&lt;90," ",('eq. coef.'!$C$234+'eq. coef.'!$C$235*'Amp-TB2 calc'!AJ246+'eq. coef.'!$C$236*'Amp-TB2 calc'!AK246+'eq. coef.'!$C$237*'Amp-TB2 calc'!AL246+'eq. coef.'!$C$238*'Amp-TB2 calc'!AN246+'eq. coef.'!$C$239*'Amp-TB2 calc'!AP246+'eq. coef.'!$C$240*'Amp-TB2 calc'!AQ246+'eq. coef.'!$C$241*'Amp-TB2 calc'!AR246+'eq. coef.'!$C$242*'Amp-TB2 calc'!AS246))</f>
        <v xml:space="preserve"> </v>
      </c>
      <c r="BE246" s="281" t="str">
        <f>IF(SUM(I246:T246)&lt;90," ",('eq. coef.'!$C$270+'eq. coef.'!$C$271*'Amp-TB2 calc'!AJ246+'eq. coef.'!$C$272*'Amp-TB2 calc'!AK246+'eq. coef.'!$C$273*'Amp-TB2 calc'!AL246+'eq. coef.'!$C$274*'Amp-TB2 calc'!AN246+'eq. coef.'!$C$275*'Amp-TB2 calc'!AP246+'eq. coef.'!$C$276*'Amp-TB2 calc'!AQ246+'eq. coef.'!$C$277*'Amp-TB2 calc'!AR246+'eq. coef.'!$C$278*'Amp-TB2 calc'!AS246))</f>
        <v xml:space="preserve"> </v>
      </c>
      <c r="BF246" s="281" t="str">
        <f>IF(SUM(I246:T246)&lt;90," ",EXP('eq. coef.'!$C$328+'eq. coef.'!$C$329*'Amp-TB2 calc'!AJ246+'eq. coef.'!$C$330*'Amp-TB2 calc'!AK246+'eq. coef.'!$C$331*'Amp-TB2 calc'!AL246+'eq. coef.'!$C$332*'Amp-TB2 calc'!AN246+'eq. coef.'!$C$333*'Amp-TB2 calc'!AP246+'eq. coef.'!$C$334*'Amp-TB2 calc'!AQ246+'eq. coef.'!$C$335*'Amp-TB2 calc'!AR246+'eq. coef.'!$C$336*'Amp-TB2 calc'!AS246))</f>
        <v xml:space="preserve"> </v>
      </c>
      <c r="BG246" s="282" t="str">
        <f t="shared" si="366"/>
        <v xml:space="preserve"> </v>
      </c>
      <c r="BH246" s="385" t="str">
        <f t="shared" si="393"/>
        <v xml:space="preserve"> </v>
      </c>
      <c r="BI246" s="385" t="str">
        <f t="shared" si="394"/>
        <v xml:space="preserve"> </v>
      </c>
      <c r="BJ246" s="281" t="str">
        <f t="shared" si="367"/>
        <v xml:space="preserve"> </v>
      </c>
      <c r="BK246" s="283" t="str">
        <f t="shared" si="415"/>
        <v xml:space="preserve"> </v>
      </c>
      <c r="BL246" s="281" t="str">
        <f t="shared" si="416"/>
        <v xml:space="preserve"> </v>
      </c>
      <c r="BM246" s="284" t="str">
        <f t="shared" si="368"/>
        <v xml:space="preserve"> </v>
      </c>
      <c r="BN246" s="285" t="str">
        <f>IF(SUM(I246:T246)&lt;90," ",'eq. coef.'!$C$360+'eq. coef.'!$C$361*'Amp-TB2 calc'!AJ246+'eq. coef.'!$C$362*'Amp-TB2 calc'!AK246+'eq. coef.'!$C$363*'Amp-TB2 calc'!AL246+'eq. coef.'!$C$364*'Amp-TB2 calc'!AN246+'eq. coef.'!$C$365*'Amp-TB2 calc'!AP246+'eq. coef.'!$C$366*'Amp-TB2 calc'!AQ246+'eq. coef.'!$C$367*'Amp-TB2 calc'!AR246+'eq. coef.'!$C$368*'Amp-TB2 calc'!AS246+'eq. coef.'!$C$369*LN(BQ246))</f>
        <v xml:space="preserve"> </v>
      </c>
      <c r="BO246" s="286" t="str">
        <f t="shared" si="417"/>
        <v xml:space="preserve"> </v>
      </c>
      <c r="BP246" s="333" t="str">
        <f t="shared" si="369"/>
        <v xml:space="preserve"> </v>
      </c>
      <c r="BQ246" s="287" t="str">
        <f t="shared" si="418"/>
        <v xml:space="preserve"> </v>
      </c>
      <c r="BR246" s="281" t="str">
        <f t="shared" si="370"/>
        <v xml:space="preserve"> </v>
      </c>
      <c r="BS246" s="283"/>
      <c r="BT246" s="283">
        <f t="shared" si="419"/>
        <v>0</v>
      </c>
      <c r="BU246" s="283">
        <f t="shared" si="420"/>
        <v>0</v>
      </c>
      <c r="BV246" s="281" t="str">
        <f t="shared" si="371"/>
        <v xml:space="preserve"> </v>
      </c>
      <c r="BW246" s="288"/>
      <c r="BX246" s="289" t="str">
        <f>IF(SUM(I246:T246)&lt;90," ",'eq. coef.'!$B$1128*'Amp-TB2 calc'!CH246+'eq. coef.'!$B$1129*'Amp-TB2 calc'!CL246+'eq. coef.'!$B$1130*'Amp-TB2 calc'!CM246+'eq. coef.'!$B$1131*'Amp-TB2 calc'!CO246+'eq. coef.'!$B$1132*'Amp-TB2 calc'!CP246+'eq. coef.'!$B$1133*'Amp-TB2 calc'!CQ246+'eq. coef.'!$B$1134*'Amp-TB2 calc'!CR246+'eq. coef.'!$B$1135*'Amp-TB2 calc'!CU246+'eq. coef.'!$B$1135*'Amp-TB2 calc'!CY246+'eq. coef.'!$B$1137*'Amp-TB2 calc'!CZ246)</f>
        <v xml:space="preserve"> </v>
      </c>
      <c r="BY246" s="290" t="str">
        <f t="shared" si="421"/>
        <v xml:space="preserve"> </v>
      </c>
      <c r="BZ246" s="291"/>
      <c r="CA246" s="290" t="str">
        <f t="shared" si="372"/>
        <v xml:space="preserve"> </v>
      </c>
      <c r="CB246" s="289" t="str">
        <f>IF(SUM(I246:T246)&lt;90," ",EXP('eq. coef.'!$C$396+'eq. coef.'!$C$397*'Amp-TB2 calc'!AJ246+'eq. coef.'!$C$398*'Amp-TB2 calc'!AK246+'eq. coef.'!$C$399*'Amp-TB2 calc'!AL246+'eq. coef.'!$C$400*'Amp-TB2 calc'!AN246+'eq. coef.'!$C$401*'Amp-TB2 calc'!AP246+'eq. coef.'!$C$402*'Amp-TB2 calc'!AQ246+'eq. coef.'!$C$403*'Amp-TB2 calc'!AR246+'eq. coef.'!$C$404*'Amp-TB2 calc'!AS246+'eq. coef.'!$C$405*LN('Amp-TB2 calc'!BQ246)))</f>
        <v xml:space="preserve"> </v>
      </c>
      <c r="CC246" s="283" t="str">
        <f t="shared" si="373"/>
        <v xml:space="preserve"> </v>
      </c>
      <c r="CD246" s="283"/>
      <c r="CE246" s="282" t="str">
        <f t="shared" si="374"/>
        <v xml:space="preserve"> </v>
      </c>
      <c r="CF246" s="282" t="str">
        <f t="shared" si="375"/>
        <v xml:space="preserve"> </v>
      </c>
      <c r="CG246" s="278" t="str">
        <f t="shared" si="422"/>
        <v xml:space="preserve"> </v>
      </c>
      <c r="CH246" s="278" t="str">
        <f t="shared" si="423"/>
        <v xml:space="preserve"> </v>
      </c>
      <c r="CI246" s="278" t="str">
        <f t="shared" si="376"/>
        <v xml:space="preserve"> </v>
      </c>
      <c r="CJ246" s="278" t="str">
        <f t="shared" si="377"/>
        <v xml:space="preserve"> </v>
      </c>
      <c r="CK246" s="278"/>
      <c r="CL246" s="278" t="str">
        <f t="shared" si="378"/>
        <v xml:space="preserve"> </v>
      </c>
      <c r="CM246" s="278" t="str">
        <f t="shared" si="379"/>
        <v xml:space="preserve"> </v>
      </c>
      <c r="CN246" s="278" t="str">
        <f t="shared" si="424"/>
        <v xml:space="preserve"> </v>
      </c>
      <c r="CO246" s="278" t="str">
        <f t="shared" si="380"/>
        <v xml:space="preserve"> </v>
      </c>
      <c r="CP246" s="278" t="str">
        <f t="shared" si="425"/>
        <v xml:space="preserve"> </v>
      </c>
      <c r="CQ246" s="278" t="str">
        <f t="shared" si="381"/>
        <v xml:space="preserve"> </v>
      </c>
      <c r="CR246" s="278" t="str">
        <f t="shared" si="426"/>
        <v xml:space="preserve"> </v>
      </c>
      <c r="CS246" s="278" t="str">
        <f t="shared" si="382"/>
        <v xml:space="preserve"> </v>
      </c>
      <c r="CT246" s="278"/>
      <c r="CU246" s="278" t="str">
        <f t="shared" si="427"/>
        <v xml:space="preserve"> </v>
      </c>
      <c r="CV246" s="278" t="str">
        <f t="shared" si="383"/>
        <v xml:space="preserve"> </v>
      </c>
      <c r="CW246" s="278" t="str">
        <f t="shared" si="384"/>
        <v xml:space="preserve"> </v>
      </c>
      <c r="CX246" s="278"/>
      <c r="CY246" s="278" t="str">
        <f t="shared" si="385"/>
        <v xml:space="preserve"> </v>
      </c>
      <c r="CZ246" s="278" t="str">
        <f t="shared" si="428"/>
        <v xml:space="preserve"> </v>
      </c>
      <c r="DA246" s="278" t="str">
        <f t="shared" si="386"/>
        <v xml:space="preserve"> </v>
      </c>
      <c r="DB246" s="278"/>
      <c r="DC246" s="278" t="str">
        <f t="shared" si="387"/>
        <v xml:space="preserve"> </v>
      </c>
      <c r="DD246" s="278" t="str">
        <f t="shared" si="429"/>
        <v xml:space="preserve"> </v>
      </c>
      <c r="DE246" s="278" t="str">
        <f t="shared" si="430"/>
        <v xml:space="preserve"> </v>
      </c>
      <c r="DF246" s="278" t="str">
        <f t="shared" si="388"/>
        <v xml:space="preserve"> </v>
      </c>
      <c r="DG246" s="283" t="str">
        <f t="shared" si="395"/>
        <v xml:space="preserve"> </v>
      </c>
      <c r="DH246" s="283"/>
      <c r="DI246" s="277" t="str">
        <f t="shared" si="389"/>
        <v xml:space="preserve"> </v>
      </c>
      <c r="DJ246" s="277" t="str">
        <f t="shared" si="390"/>
        <v xml:space="preserve"> </v>
      </c>
      <c r="DK246" s="277" t="str">
        <f t="shared" si="391"/>
        <v xml:space="preserve"> </v>
      </c>
      <c r="DL246" s="278" t="str">
        <f t="shared" si="392"/>
        <v xml:space="preserve"> </v>
      </c>
    </row>
    <row r="247" spans="21:116" x14ac:dyDescent="0.25">
      <c r="U247" s="276" t="str">
        <f t="shared" si="396"/>
        <v xml:space="preserve"> </v>
      </c>
      <c r="V247" s="277" t="str">
        <f>IF(SUM(I247:T247)&lt;90," ",I247/stab.data!$U$7)</f>
        <v xml:space="preserve"> </v>
      </c>
      <c r="W247" s="277" t="str">
        <f>IF(SUM(I247:T247)&lt;90," ",J247/stab.data!$U$8)</f>
        <v xml:space="preserve"> </v>
      </c>
      <c r="X247" s="277" t="str">
        <f>IF(SUM(I247:T247)&lt;90," ",K247*2/stab.data!$U$9)</f>
        <v xml:space="preserve"> </v>
      </c>
      <c r="Y247" s="277" t="str">
        <f>IF(SUM(I247:T247)&lt;90," ",L247*2/stab.data!$U$10)</f>
        <v xml:space="preserve"> </v>
      </c>
      <c r="Z247" s="277" t="str">
        <f>IF(SUM(I247:T247)&lt;90," ",M247/stab.data!$U$11)</f>
        <v xml:space="preserve"> </v>
      </c>
      <c r="AA247" s="277" t="str">
        <f>IF(SUM(I247:T247)&lt;90," ",N247/stab.data!$U$12)</f>
        <v xml:space="preserve"> </v>
      </c>
      <c r="AB247" s="277" t="str">
        <f>IF(SUM(I247:T247)&lt;90," ",O247/stab.data!$U$13)</f>
        <v xml:space="preserve"> </v>
      </c>
      <c r="AC247" s="277" t="str">
        <f>IF(SUM(I247:T247)&lt;90," ",P247/stab.data!$U$14)</f>
        <v xml:space="preserve"> </v>
      </c>
      <c r="AD247" s="277" t="str">
        <f>IF(SUM(I247:T247)&lt;90," ",Q247*2/stab.data!$U$15)</f>
        <v xml:space="preserve"> </v>
      </c>
      <c r="AE247" s="277" t="str">
        <f>IF(SUM(I247:T247)&lt;90," ",R247*2/stab.data!$U$16)</f>
        <v xml:space="preserve"> </v>
      </c>
      <c r="AF247" s="277" t="str">
        <f>IF(SUM(I247:T247)&lt;90," ",S247/stab.data!$U$17)</f>
        <v xml:space="preserve"> </v>
      </c>
      <c r="AG247" s="277" t="str">
        <f>IF(SUM(I247:T247)&lt;90," ",T247/stab.data!$U$18)</f>
        <v xml:space="preserve"> </v>
      </c>
      <c r="AH247" s="277" t="str">
        <f t="shared" si="397"/>
        <v xml:space="preserve"> </v>
      </c>
      <c r="AI247" s="277" t="str">
        <f t="shared" si="398"/>
        <v xml:space="preserve"> </v>
      </c>
      <c r="AJ247" s="278" t="str">
        <f t="shared" si="399"/>
        <v xml:space="preserve"> </v>
      </c>
      <c r="AK247" s="278" t="str">
        <f t="shared" si="400"/>
        <v xml:space="preserve"> </v>
      </c>
      <c r="AL247" s="278" t="str">
        <f t="shared" si="401"/>
        <v xml:space="preserve"> </v>
      </c>
      <c r="AM247" s="278" t="str">
        <f t="shared" si="402"/>
        <v xml:space="preserve"> </v>
      </c>
      <c r="AN247" s="278" t="str">
        <f t="shared" si="403"/>
        <v xml:space="preserve"> </v>
      </c>
      <c r="AO247" s="278" t="str">
        <f t="shared" si="404"/>
        <v xml:space="preserve"> </v>
      </c>
      <c r="AP247" s="278" t="str">
        <f t="shared" si="405"/>
        <v xml:space="preserve"> </v>
      </c>
      <c r="AQ247" s="278" t="str">
        <f t="shared" si="406"/>
        <v xml:space="preserve"> </v>
      </c>
      <c r="AR247" s="278" t="str">
        <f t="shared" si="407"/>
        <v xml:space="preserve"> </v>
      </c>
      <c r="AS247" s="278" t="str">
        <f t="shared" si="408"/>
        <v xml:space="preserve"> </v>
      </c>
      <c r="AT247" s="278" t="str">
        <f t="shared" si="409"/>
        <v xml:space="preserve"> </v>
      </c>
      <c r="AU247" s="278" t="str">
        <f t="shared" si="410"/>
        <v xml:space="preserve"> </v>
      </c>
      <c r="AV247" s="277" t="str">
        <f t="shared" si="411"/>
        <v xml:space="preserve"> </v>
      </c>
      <c r="AW247" s="277" t="str">
        <f t="shared" si="412"/>
        <v xml:space="preserve"> </v>
      </c>
      <c r="AX247" s="277" t="str">
        <f>IF(SUM(I247:T247)&lt;90," ",CO247*AH247*stab.data!$U$20/13/2)</f>
        <v xml:space="preserve"> </v>
      </c>
      <c r="AY247" s="277" t="str">
        <f>IF(SUM(I247:T247)&lt;90," ",CQ247*AH247*stab.data!$U$11/13)</f>
        <v xml:space="preserve"> </v>
      </c>
      <c r="AZ247" s="277" t="str">
        <f t="shared" si="413"/>
        <v xml:space="preserve"> </v>
      </c>
      <c r="BA247" s="279" t="str">
        <f t="shared" si="414"/>
        <v xml:space="preserve"> </v>
      </c>
      <c r="BB247" s="280" t="str">
        <f>IF(SUM(I247:T247)&lt;90," ",EXP('eq. coef.'!$C$104+'eq. coef.'!$C$105*'Amp-TB2 calc'!AJ247+'eq. coef.'!$C$106*'Amp-TB2 calc'!AK247+'eq. coef.'!$C$107*'Amp-TB2 calc'!AL247+'eq. coef.'!$C$108*'Amp-TB2 calc'!AN247+'eq. coef.'!$C$109*'Amp-TB2 calc'!AP247+'eq. coef.'!$C$110*'Amp-TB2 calc'!AQ247+'eq. coef.'!$C$111*'Amp-TB2 calc'!AR247+'eq. coef.'!$C$112*'Amp-TB2 calc'!AS247))</f>
        <v xml:space="preserve"> </v>
      </c>
      <c r="BC247" s="281" t="str">
        <f>IF(SUM(I247:T247)&lt;90," ",EXP('eq. coef.'!$C$176+'eq. coef.'!$C$177*'Amp-TB2 calc'!AJ247+'eq. coef.'!$C$178*'Amp-TB2 calc'!AK247+'eq. coef.'!$C$179*'Amp-TB2 calc'!AL247+'eq. coef.'!$C$180*'Amp-TB2 calc'!AN247+'eq. coef.'!$C$181*'Amp-TB2 calc'!AP247+'eq. coef.'!$C$182*'Amp-TB2 calc'!AQ247+'eq. coef.'!$C$183*'Amp-TB2 calc'!AR247+'eq. coef.'!$C$184*'Amp-TB2 calc'!AS247))</f>
        <v xml:space="preserve"> </v>
      </c>
      <c r="BD247" s="281" t="str">
        <f>IF(SUM(I247:T247)&lt;90," ",('eq. coef.'!$C$234+'eq. coef.'!$C$235*'Amp-TB2 calc'!AJ247+'eq. coef.'!$C$236*'Amp-TB2 calc'!AK247+'eq. coef.'!$C$237*'Amp-TB2 calc'!AL247+'eq. coef.'!$C$238*'Amp-TB2 calc'!AN247+'eq. coef.'!$C$239*'Amp-TB2 calc'!AP247+'eq. coef.'!$C$240*'Amp-TB2 calc'!AQ247+'eq. coef.'!$C$241*'Amp-TB2 calc'!AR247+'eq. coef.'!$C$242*'Amp-TB2 calc'!AS247))</f>
        <v xml:space="preserve"> </v>
      </c>
      <c r="BE247" s="281" t="str">
        <f>IF(SUM(I247:T247)&lt;90," ",('eq. coef.'!$C$270+'eq. coef.'!$C$271*'Amp-TB2 calc'!AJ247+'eq. coef.'!$C$272*'Amp-TB2 calc'!AK247+'eq. coef.'!$C$273*'Amp-TB2 calc'!AL247+'eq. coef.'!$C$274*'Amp-TB2 calc'!AN247+'eq. coef.'!$C$275*'Amp-TB2 calc'!AP247+'eq. coef.'!$C$276*'Amp-TB2 calc'!AQ247+'eq. coef.'!$C$277*'Amp-TB2 calc'!AR247+'eq. coef.'!$C$278*'Amp-TB2 calc'!AS247))</f>
        <v xml:space="preserve"> </v>
      </c>
      <c r="BF247" s="281" t="str">
        <f>IF(SUM(I247:T247)&lt;90," ",EXP('eq. coef.'!$C$328+'eq. coef.'!$C$329*'Amp-TB2 calc'!AJ247+'eq. coef.'!$C$330*'Amp-TB2 calc'!AK247+'eq. coef.'!$C$331*'Amp-TB2 calc'!AL247+'eq. coef.'!$C$332*'Amp-TB2 calc'!AN247+'eq. coef.'!$C$333*'Amp-TB2 calc'!AP247+'eq. coef.'!$C$334*'Amp-TB2 calc'!AQ247+'eq. coef.'!$C$335*'Amp-TB2 calc'!AR247+'eq. coef.'!$C$336*'Amp-TB2 calc'!AS247))</f>
        <v xml:space="preserve"> </v>
      </c>
      <c r="BG247" s="282" t="str">
        <f t="shared" si="366"/>
        <v xml:space="preserve"> </v>
      </c>
      <c r="BH247" s="385" t="str">
        <f t="shared" si="393"/>
        <v xml:space="preserve"> </v>
      </c>
      <c r="BI247" s="385" t="str">
        <f t="shared" si="394"/>
        <v xml:space="preserve"> </v>
      </c>
      <c r="BJ247" s="281" t="str">
        <f t="shared" si="367"/>
        <v xml:space="preserve"> </v>
      </c>
      <c r="BK247" s="283" t="str">
        <f t="shared" si="415"/>
        <v xml:space="preserve"> </v>
      </c>
      <c r="BL247" s="281" t="str">
        <f t="shared" si="416"/>
        <v xml:space="preserve"> </v>
      </c>
      <c r="BM247" s="284" t="str">
        <f t="shared" si="368"/>
        <v xml:space="preserve"> </v>
      </c>
      <c r="BN247" s="285" t="str">
        <f>IF(SUM(I247:T247)&lt;90," ",'eq. coef.'!$C$360+'eq. coef.'!$C$361*'Amp-TB2 calc'!AJ247+'eq. coef.'!$C$362*'Amp-TB2 calc'!AK247+'eq. coef.'!$C$363*'Amp-TB2 calc'!AL247+'eq. coef.'!$C$364*'Amp-TB2 calc'!AN247+'eq. coef.'!$C$365*'Amp-TB2 calc'!AP247+'eq. coef.'!$C$366*'Amp-TB2 calc'!AQ247+'eq. coef.'!$C$367*'Amp-TB2 calc'!AR247+'eq. coef.'!$C$368*'Amp-TB2 calc'!AS247+'eq. coef.'!$C$369*LN(BQ247))</f>
        <v xml:space="preserve"> </v>
      </c>
      <c r="BO247" s="286" t="str">
        <f t="shared" si="417"/>
        <v xml:space="preserve"> </v>
      </c>
      <c r="BP247" s="333" t="str">
        <f t="shared" si="369"/>
        <v xml:space="preserve"> </v>
      </c>
      <c r="BQ247" s="287" t="str">
        <f t="shared" si="418"/>
        <v xml:space="preserve"> </v>
      </c>
      <c r="BR247" s="281" t="str">
        <f t="shared" si="370"/>
        <v xml:space="preserve"> </v>
      </c>
      <c r="BS247" s="283"/>
      <c r="BT247" s="283">
        <f t="shared" si="419"/>
        <v>0</v>
      </c>
      <c r="BU247" s="283">
        <f t="shared" si="420"/>
        <v>0</v>
      </c>
      <c r="BV247" s="281" t="str">
        <f t="shared" si="371"/>
        <v xml:space="preserve"> </v>
      </c>
      <c r="BW247" s="288"/>
      <c r="BX247" s="289" t="str">
        <f>IF(SUM(I247:T247)&lt;90," ",'eq. coef.'!$B$1128*'Amp-TB2 calc'!CH247+'eq. coef.'!$B$1129*'Amp-TB2 calc'!CL247+'eq. coef.'!$B$1130*'Amp-TB2 calc'!CM247+'eq. coef.'!$B$1131*'Amp-TB2 calc'!CO247+'eq. coef.'!$B$1132*'Amp-TB2 calc'!CP247+'eq. coef.'!$B$1133*'Amp-TB2 calc'!CQ247+'eq. coef.'!$B$1134*'Amp-TB2 calc'!CR247+'eq. coef.'!$B$1135*'Amp-TB2 calc'!CU247+'eq. coef.'!$B$1135*'Amp-TB2 calc'!CY247+'eq. coef.'!$B$1137*'Amp-TB2 calc'!CZ247)</f>
        <v xml:space="preserve"> </v>
      </c>
      <c r="BY247" s="290" t="str">
        <f t="shared" si="421"/>
        <v xml:space="preserve"> </v>
      </c>
      <c r="BZ247" s="291"/>
      <c r="CA247" s="290" t="str">
        <f t="shared" si="372"/>
        <v xml:space="preserve"> </v>
      </c>
      <c r="CB247" s="289" t="str">
        <f>IF(SUM(I247:T247)&lt;90," ",EXP('eq. coef.'!$C$396+'eq. coef.'!$C$397*'Amp-TB2 calc'!AJ247+'eq. coef.'!$C$398*'Amp-TB2 calc'!AK247+'eq. coef.'!$C$399*'Amp-TB2 calc'!AL247+'eq. coef.'!$C$400*'Amp-TB2 calc'!AN247+'eq. coef.'!$C$401*'Amp-TB2 calc'!AP247+'eq. coef.'!$C$402*'Amp-TB2 calc'!AQ247+'eq. coef.'!$C$403*'Amp-TB2 calc'!AR247+'eq. coef.'!$C$404*'Amp-TB2 calc'!AS247+'eq. coef.'!$C$405*LN('Amp-TB2 calc'!BQ247)))</f>
        <v xml:space="preserve"> </v>
      </c>
      <c r="CC247" s="283" t="str">
        <f t="shared" si="373"/>
        <v xml:space="preserve"> </v>
      </c>
      <c r="CD247" s="283"/>
      <c r="CE247" s="282" t="str">
        <f t="shared" si="374"/>
        <v xml:space="preserve"> </v>
      </c>
      <c r="CF247" s="282" t="str">
        <f t="shared" si="375"/>
        <v xml:space="preserve"> </v>
      </c>
      <c r="CG247" s="278" t="str">
        <f t="shared" si="422"/>
        <v xml:space="preserve"> </v>
      </c>
      <c r="CH247" s="278" t="str">
        <f t="shared" si="423"/>
        <v xml:space="preserve"> </v>
      </c>
      <c r="CI247" s="278" t="str">
        <f t="shared" si="376"/>
        <v xml:space="preserve"> </v>
      </c>
      <c r="CJ247" s="278" t="str">
        <f t="shared" si="377"/>
        <v xml:space="preserve"> </v>
      </c>
      <c r="CK247" s="278"/>
      <c r="CL247" s="278" t="str">
        <f t="shared" si="378"/>
        <v xml:space="preserve"> </v>
      </c>
      <c r="CM247" s="278" t="str">
        <f t="shared" si="379"/>
        <v xml:space="preserve"> </v>
      </c>
      <c r="CN247" s="278" t="str">
        <f t="shared" si="424"/>
        <v xml:space="preserve"> </v>
      </c>
      <c r="CO247" s="278" t="str">
        <f t="shared" si="380"/>
        <v xml:space="preserve"> </v>
      </c>
      <c r="CP247" s="278" t="str">
        <f t="shared" si="425"/>
        <v xml:space="preserve"> </v>
      </c>
      <c r="CQ247" s="278" t="str">
        <f t="shared" si="381"/>
        <v xml:space="preserve"> </v>
      </c>
      <c r="CR247" s="278" t="str">
        <f t="shared" si="426"/>
        <v xml:space="preserve"> </v>
      </c>
      <c r="CS247" s="278" t="str">
        <f t="shared" si="382"/>
        <v xml:space="preserve"> </v>
      </c>
      <c r="CT247" s="278"/>
      <c r="CU247" s="278" t="str">
        <f t="shared" si="427"/>
        <v xml:space="preserve"> </v>
      </c>
      <c r="CV247" s="278" t="str">
        <f t="shared" si="383"/>
        <v xml:space="preserve"> </v>
      </c>
      <c r="CW247" s="278" t="str">
        <f t="shared" si="384"/>
        <v xml:space="preserve"> </v>
      </c>
      <c r="CX247" s="278"/>
      <c r="CY247" s="278" t="str">
        <f t="shared" si="385"/>
        <v xml:space="preserve"> </v>
      </c>
      <c r="CZ247" s="278" t="str">
        <f t="shared" si="428"/>
        <v xml:space="preserve"> </v>
      </c>
      <c r="DA247" s="278" t="str">
        <f t="shared" si="386"/>
        <v xml:space="preserve"> </v>
      </c>
      <c r="DB247" s="278"/>
      <c r="DC247" s="278" t="str">
        <f t="shared" si="387"/>
        <v xml:space="preserve"> </v>
      </c>
      <c r="DD247" s="278" t="str">
        <f t="shared" si="429"/>
        <v xml:space="preserve"> </v>
      </c>
      <c r="DE247" s="278" t="str">
        <f t="shared" si="430"/>
        <v xml:space="preserve"> </v>
      </c>
      <c r="DF247" s="278" t="str">
        <f t="shared" si="388"/>
        <v xml:space="preserve"> </v>
      </c>
      <c r="DG247" s="283" t="str">
        <f t="shared" si="395"/>
        <v xml:space="preserve"> </v>
      </c>
      <c r="DH247" s="283"/>
      <c r="DI247" s="277" t="str">
        <f t="shared" si="389"/>
        <v xml:space="preserve"> </v>
      </c>
      <c r="DJ247" s="277" t="str">
        <f t="shared" si="390"/>
        <v xml:space="preserve"> </v>
      </c>
      <c r="DK247" s="277" t="str">
        <f t="shared" si="391"/>
        <v xml:space="preserve"> </v>
      </c>
      <c r="DL247" s="278" t="str">
        <f t="shared" si="392"/>
        <v xml:space="preserve"> </v>
      </c>
    </row>
    <row r="248" spans="21:116" x14ac:dyDescent="0.25">
      <c r="U248" s="276" t="str">
        <f t="shared" si="396"/>
        <v xml:space="preserve"> </v>
      </c>
      <c r="V248" s="277" t="str">
        <f>IF(SUM(I248:T248)&lt;90," ",I248/stab.data!$U$7)</f>
        <v xml:space="preserve"> </v>
      </c>
      <c r="W248" s="277" t="str">
        <f>IF(SUM(I248:T248)&lt;90," ",J248/stab.data!$U$8)</f>
        <v xml:space="preserve"> </v>
      </c>
      <c r="X248" s="277" t="str">
        <f>IF(SUM(I248:T248)&lt;90," ",K248*2/stab.data!$U$9)</f>
        <v xml:space="preserve"> </v>
      </c>
      <c r="Y248" s="277" t="str">
        <f>IF(SUM(I248:T248)&lt;90," ",L248*2/stab.data!$U$10)</f>
        <v xml:space="preserve"> </v>
      </c>
      <c r="Z248" s="277" t="str">
        <f>IF(SUM(I248:T248)&lt;90," ",M248/stab.data!$U$11)</f>
        <v xml:space="preserve"> </v>
      </c>
      <c r="AA248" s="277" t="str">
        <f>IF(SUM(I248:T248)&lt;90," ",N248/stab.data!$U$12)</f>
        <v xml:space="preserve"> </v>
      </c>
      <c r="AB248" s="277" t="str">
        <f>IF(SUM(I248:T248)&lt;90," ",O248/stab.data!$U$13)</f>
        <v xml:space="preserve"> </v>
      </c>
      <c r="AC248" s="277" t="str">
        <f>IF(SUM(I248:T248)&lt;90," ",P248/stab.data!$U$14)</f>
        <v xml:space="preserve"> </v>
      </c>
      <c r="AD248" s="277" t="str">
        <f>IF(SUM(I248:T248)&lt;90," ",Q248*2/stab.data!$U$15)</f>
        <v xml:space="preserve"> </v>
      </c>
      <c r="AE248" s="277" t="str">
        <f>IF(SUM(I248:T248)&lt;90," ",R248*2/stab.data!$U$16)</f>
        <v xml:space="preserve"> </v>
      </c>
      <c r="AF248" s="277" t="str">
        <f>IF(SUM(I248:T248)&lt;90," ",S248/stab.data!$U$17)</f>
        <v xml:space="preserve"> </v>
      </c>
      <c r="AG248" s="277" t="str">
        <f>IF(SUM(I248:T248)&lt;90," ",T248/stab.data!$U$18)</f>
        <v xml:space="preserve"> </v>
      </c>
      <c r="AH248" s="277" t="str">
        <f t="shared" si="397"/>
        <v xml:space="preserve"> </v>
      </c>
      <c r="AI248" s="277" t="str">
        <f t="shared" si="398"/>
        <v xml:space="preserve"> </v>
      </c>
      <c r="AJ248" s="278" t="str">
        <f t="shared" si="399"/>
        <v xml:space="preserve"> </v>
      </c>
      <c r="AK248" s="278" t="str">
        <f t="shared" si="400"/>
        <v xml:space="preserve"> </v>
      </c>
      <c r="AL248" s="278" t="str">
        <f t="shared" si="401"/>
        <v xml:space="preserve"> </v>
      </c>
      <c r="AM248" s="278" t="str">
        <f t="shared" si="402"/>
        <v xml:space="preserve"> </v>
      </c>
      <c r="AN248" s="278" t="str">
        <f t="shared" si="403"/>
        <v xml:space="preserve"> </v>
      </c>
      <c r="AO248" s="278" t="str">
        <f t="shared" si="404"/>
        <v xml:space="preserve"> </v>
      </c>
      <c r="AP248" s="278" t="str">
        <f t="shared" si="405"/>
        <v xml:space="preserve"> </v>
      </c>
      <c r="AQ248" s="278" t="str">
        <f t="shared" si="406"/>
        <v xml:space="preserve"> </v>
      </c>
      <c r="AR248" s="278" t="str">
        <f t="shared" si="407"/>
        <v xml:space="preserve"> </v>
      </c>
      <c r="AS248" s="278" t="str">
        <f t="shared" si="408"/>
        <v xml:space="preserve"> </v>
      </c>
      <c r="AT248" s="278" t="str">
        <f t="shared" si="409"/>
        <v xml:space="preserve"> </v>
      </c>
      <c r="AU248" s="278" t="str">
        <f t="shared" si="410"/>
        <v xml:space="preserve"> </v>
      </c>
      <c r="AV248" s="277" t="str">
        <f t="shared" si="411"/>
        <v xml:space="preserve"> </v>
      </c>
      <c r="AW248" s="277" t="str">
        <f t="shared" si="412"/>
        <v xml:space="preserve"> </v>
      </c>
      <c r="AX248" s="277" t="str">
        <f>IF(SUM(I248:T248)&lt;90," ",CO248*AH248*stab.data!$U$20/13/2)</f>
        <v xml:space="preserve"> </v>
      </c>
      <c r="AY248" s="277" t="str">
        <f>IF(SUM(I248:T248)&lt;90," ",CQ248*AH248*stab.data!$U$11/13)</f>
        <v xml:space="preserve"> </v>
      </c>
      <c r="AZ248" s="277" t="str">
        <f t="shared" si="413"/>
        <v xml:space="preserve"> </v>
      </c>
      <c r="BA248" s="279" t="str">
        <f t="shared" si="414"/>
        <v xml:space="preserve"> </v>
      </c>
      <c r="BB248" s="280" t="str">
        <f>IF(SUM(I248:T248)&lt;90," ",EXP('eq. coef.'!$C$104+'eq. coef.'!$C$105*'Amp-TB2 calc'!AJ248+'eq. coef.'!$C$106*'Amp-TB2 calc'!AK248+'eq. coef.'!$C$107*'Amp-TB2 calc'!AL248+'eq. coef.'!$C$108*'Amp-TB2 calc'!AN248+'eq. coef.'!$C$109*'Amp-TB2 calc'!AP248+'eq. coef.'!$C$110*'Amp-TB2 calc'!AQ248+'eq. coef.'!$C$111*'Amp-TB2 calc'!AR248+'eq. coef.'!$C$112*'Amp-TB2 calc'!AS248))</f>
        <v xml:space="preserve"> </v>
      </c>
      <c r="BC248" s="281" t="str">
        <f>IF(SUM(I248:T248)&lt;90," ",EXP('eq. coef.'!$C$176+'eq. coef.'!$C$177*'Amp-TB2 calc'!AJ248+'eq. coef.'!$C$178*'Amp-TB2 calc'!AK248+'eq. coef.'!$C$179*'Amp-TB2 calc'!AL248+'eq. coef.'!$C$180*'Amp-TB2 calc'!AN248+'eq. coef.'!$C$181*'Amp-TB2 calc'!AP248+'eq. coef.'!$C$182*'Amp-TB2 calc'!AQ248+'eq. coef.'!$C$183*'Amp-TB2 calc'!AR248+'eq. coef.'!$C$184*'Amp-TB2 calc'!AS248))</f>
        <v xml:space="preserve"> </v>
      </c>
      <c r="BD248" s="281" t="str">
        <f>IF(SUM(I248:T248)&lt;90," ",('eq. coef.'!$C$234+'eq. coef.'!$C$235*'Amp-TB2 calc'!AJ248+'eq. coef.'!$C$236*'Amp-TB2 calc'!AK248+'eq. coef.'!$C$237*'Amp-TB2 calc'!AL248+'eq. coef.'!$C$238*'Amp-TB2 calc'!AN248+'eq. coef.'!$C$239*'Amp-TB2 calc'!AP248+'eq. coef.'!$C$240*'Amp-TB2 calc'!AQ248+'eq. coef.'!$C$241*'Amp-TB2 calc'!AR248+'eq. coef.'!$C$242*'Amp-TB2 calc'!AS248))</f>
        <v xml:space="preserve"> </v>
      </c>
      <c r="BE248" s="281" t="str">
        <f>IF(SUM(I248:T248)&lt;90," ",('eq. coef.'!$C$270+'eq. coef.'!$C$271*'Amp-TB2 calc'!AJ248+'eq. coef.'!$C$272*'Amp-TB2 calc'!AK248+'eq. coef.'!$C$273*'Amp-TB2 calc'!AL248+'eq. coef.'!$C$274*'Amp-TB2 calc'!AN248+'eq. coef.'!$C$275*'Amp-TB2 calc'!AP248+'eq. coef.'!$C$276*'Amp-TB2 calc'!AQ248+'eq. coef.'!$C$277*'Amp-TB2 calc'!AR248+'eq. coef.'!$C$278*'Amp-TB2 calc'!AS248))</f>
        <v xml:space="preserve"> </v>
      </c>
      <c r="BF248" s="281" t="str">
        <f>IF(SUM(I248:T248)&lt;90," ",EXP('eq. coef.'!$C$328+'eq. coef.'!$C$329*'Amp-TB2 calc'!AJ248+'eq. coef.'!$C$330*'Amp-TB2 calc'!AK248+'eq. coef.'!$C$331*'Amp-TB2 calc'!AL248+'eq. coef.'!$C$332*'Amp-TB2 calc'!AN248+'eq. coef.'!$C$333*'Amp-TB2 calc'!AP248+'eq. coef.'!$C$334*'Amp-TB2 calc'!AQ248+'eq. coef.'!$C$335*'Amp-TB2 calc'!AR248+'eq. coef.'!$C$336*'Amp-TB2 calc'!AS248))</f>
        <v xml:space="preserve"> </v>
      </c>
      <c r="BG248" s="282" t="str">
        <f t="shared" si="366"/>
        <v xml:space="preserve"> </v>
      </c>
      <c r="BH248" s="385" t="str">
        <f t="shared" si="393"/>
        <v xml:space="preserve"> </v>
      </c>
      <c r="BI248" s="385" t="str">
        <f t="shared" si="394"/>
        <v xml:space="preserve"> </v>
      </c>
      <c r="BJ248" s="281" t="str">
        <f t="shared" si="367"/>
        <v xml:space="preserve"> </v>
      </c>
      <c r="BK248" s="283" t="str">
        <f t="shared" si="415"/>
        <v xml:space="preserve"> </v>
      </c>
      <c r="BL248" s="281" t="str">
        <f t="shared" si="416"/>
        <v xml:space="preserve"> </v>
      </c>
      <c r="BM248" s="284" t="str">
        <f t="shared" si="368"/>
        <v xml:space="preserve"> </v>
      </c>
      <c r="BN248" s="285" t="str">
        <f>IF(SUM(I248:T248)&lt;90," ",'eq. coef.'!$C$360+'eq. coef.'!$C$361*'Amp-TB2 calc'!AJ248+'eq. coef.'!$C$362*'Amp-TB2 calc'!AK248+'eq. coef.'!$C$363*'Amp-TB2 calc'!AL248+'eq. coef.'!$C$364*'Amp-TB2 calc'!AN248+'eq. coef.'!$C$365*'Amp-TB2 calc'!AP248+'eq. coef.'!$C$366*'Amp-TB2 calc'!AQ248+'eq. coef.'!$C$367*'Amp-TB2 calc'!AR248+'eq. coef.'!$C$368*'Amp-TB2 calc'!AS248+'eq. coef.'!$C$369*LN(BQ248))</f>
        <v xml:space="preserve"> </v>
      </c>
      <c r="BO248" s="286" t="str">
        <f t="shared" si="417"/>
        <v xml:space="preserve"> </v>
      </c>
      <c r="BP248" s="333" t="str">
        <f t="shared" si="369"/>
        <v xml:space="preserve"> </v>
      </c>
      <c r="BQ248" s="287" t="str">
        <f t="shared" si="418"/>
        <v xml:space="preserve"> </v>
      </c>
      <c r="BR248" s="281" t="str">
        <f t="shared" si="370"/>
        <v xml:space="preserve"> </v>
      </c>
      <c r="BS248" s="283"/>
      <c r="BT248" s="283">
        <f t="shared" si="419"/>
        <v>0</v>
      </c>
      <c r="BU248" s="283">
        <f t="shared" si="420"/>
        <v>0</v>
      </c>
      <c r="BV248" s="281" t="str">
        <f t="shared" si="371"/>
        <v xml:space="preserve"> </v>
      </c>
      <c r="BW248" s="288"/>
      <c r="BX248" s="289" t="str">
        <f>IF(SUM(I248:T248)&lt;90," ",'eq. coef.'!$B$1128*'Amp-TB2 calc'!CH248+'eq. coef.'!$B$1129*'Amp-TB2 calc'!CL248+'eq. coef.'!$B$1130*'Amp-TB2 calc'!CM248+'eq. coef.'!$B$1131*'Amp-TB2 calc'!CO248+'eq. coef.'!$B$1132*'Amp-TB2 calc'!CP248+'eq. coef.'!$B$1133*'Amp-TB2 calc'!CQ248+'eq. coef.'!$B$1134*'Amp-TB2 calc'!CR248+'eq. coef.'!$B$1135*'Amp-TB2 calc'!CU248+'eq. coef.'!$B$1135*'Amp-TB2 calc'!CY248+'eq. coef.'!$B$1137*'Amp-TB2 calc'!CZ248)</f>
        <v xml:space="preserve"> </v>
      </c>
      <c r="BY248" s="290" t="str">
        <f t="shared" si="421"/>
        <v xml:space="preserve"> </v>
      </c>
      <c r="BZ248" s="291"/>
      <c r="CA248" s="290" t="str">
        <f t="shared" si="372"/>
        <v xml:space="preserve"> </v>
      </c>
      <c r="CB248" s="289" t="str">
        <f>IF(SUM(I248:T248)&lt;90," ",EXP('eq. coef.'!$C$396+'eq. coef.'!$C$397*'Amp-TB2 calc'!AJ248+'eq. coef.'!$C$398*'Amp-TB2 calc'!AK248+'eq. coef.'!$C$399*'Amp-TB2 calc'!AL248+'eq. coef.'!$C$400*'Amp-TB2 calc'!AN248+'eq. coef.'!$C$401*'Amp-TB2 calc'!AP248+'eq. coef.'!$C$402*'Amp-TB2 calc'!AQ248+'eq. coef.'!$C$403*'Amp-TB2 calc'!AR248+'eq. coef.'!$C$404*'Amp-TB2 calc'!AS248+'eq. coef.'!$C$405*LN('Amp-TB2 calc'!BQ248)))</f>
        <v xml:space="preserve"> </v>
      </c>
      <c r="CC248" s="283" t="str">
        <f t="shared" si="373"/>
        <v xml:space="preserve"> </v>
      </c>
      <c r="CD248" s="283"/>
      <c r="CE248" s="282" t="str">
        <f t="shared" si="374"/>
        <v xml:space="preserve"> </v>
      </c>
      <c r="CF248" s="282" t="str">
        <f t="shared" si="375"/>
        <v xml:space="preserve"> </v>
      </c>
      <c r="CG248" s="278" t="str">
        <f t="shared" si="422"/>
        <v xml:space="preserve"> </v>
      </c>
      <c r="CH248" s="278" t="str">
        <f t="shared" si="423"/>
        <v xml:space="preserve"> </v>
      </c>
      <c r="CI248" s="278" t="str">
        <f t="shared" si="376"/>
        <v xml:space="preserve"> </v>
      </c>
      <c r="CJ248" s="278" t="str">
        <f t="shared" si="377"/>
        <v xml:space="preserve"> </v>
      </c>
      <c r="CK248" s="278"/>
      <c r="CL248" s="278" t="str">
        <f t="shared" si="378"/>
        <v xml:space="preserve"> </v>
      </c>
      <c r="CM248" s="278" t="str">
        <f t="shared" si="379"/>
        <v xml:space="preserve"> </v>
      </c>
      <c r="CN248" s="278" t="str">
        <f t="shared" si="424"/>
        <v xml:space="preserve"> </v>
      </c>
      <c r="CO248" s="278" t="str">
        <f t="shared" si="380"/>
        <v xml:space="preserve"> </v>
      </c>
      <c r="CP248" s="278" t="str">
        <f t="shared" si="425"/>
        <v xml:space="preserve"> </v>
      </c>
      <c r="CQ248" s="278" t="str">
        <f t="shared" si="381"/>
        <v xml:space="preserve"> </v>
      </c>
      <c r="CR248" s="278" t="str">
        <f t="shared" si="426"/>
        <v xml:space="preserve"> </v>
      </c>
      <c r="CS248" s="278" t="str">
        <f t="shared" si="382"/>
        <v xml:space="preserve"> </v>
      </c>
      <c r="CT248" s="278"/>
      <c r="CU248" s="278" t="str">
        <f t="shared" si="427"/>
        <v xml:space="preserve"> </v>
      </c>
      <c r="CV248" s="278" t="str">
        <f t="shared" si="383"/>
        <v xml:space="preserve"> </v>
      </c>
      <c r="CW248" s="278" t="str">
        <f t="shared" si="384"/>
        <v xml:space="preserve"> </v>
      </c>
      <c r="CX248" s="278"/>
      <c r="CY248" s="278" t="str">
        <f t="shared" si="385"/>
        <v xml:space="preserve"> </v>
      </c>
      <c r="CZ248" s="278" t="str">
        <f t="shared" si="428"/>
        <v xml:space="preserve"> </v>
      </c>
      <c r="DA248" s="278" t="str">
        <f t="shared" si="386"/>
        <v xml:space="preserve"> </v>
      </c>
      <c r="DB248" s="278"/>
      <c r="DC248" s="278" t="str">
        <f t="shared" si="387"/>
        <v xml:space="preserve"> </v>
      </c>
      <c r="DD248" s="278" t="str">
        <f t="shared" si="429"/>
        <v xml:space="preserve"> </v>
      </c>
      <c r="DE248" s="278" t="str">
        <f t="shared" si="430"/>
        <v xml:space="preserve"> </v>
      </c>
      <c r="DF248" s="278" t="str">
        <f t="shared" si="388"/>
        <v xml:space="preserve"> </v>
      </c>
      <c r="DG248" s="283" t="str">
        <f t="shared" si="395"/>
        <v xml:space="preserve"> </v>
      </c>
      <c r="DH248" s="283"/>
      <c r="DI248" s="277" t="str">
        <f t="shared" si="389"/>
        <v xml:space="preserve"> </v>
      </c>
      <c r="DJ248" s="277" t="str">
        <f t="shared" si="390"/>
        <v xml:space="preserve"> </v>
      </c>
      <c r="DK248" s="277" t="str">
        <f t="shared" si="391"/>
        <v xml:space="preserve"> </v>
      </c>
      <c r="DL248" s="278" t="str">
        <f t="shared" si="392"/>
        <v xml:space="preserve"> </v>
      </c>
    </row>
    <row r="249" spans="21:116" x14ac:dyDescent="0.25">
      <c r="U249" s="276" t="str">
        <f t="shared" si="396"/>
        <v xml:space="preserve"> </v>
      </c>
      <c r="V249" s="277" t="str">
        <f>IF(SUM(I249:T249)&lt;90," ",I249/stab.data!$U$7)</f>
        <v xml:space="preserve"> </v>
      </c>
      <c r="W249" s="277" t="str">
        <f>IF(SUM(I249:T249)&lt;90," ",J249/stab.data!$U$8)</f>
        <v xml:space="preserve"> </v>
      </c>
      <c r="X249" s="277" t="str">
        <f>IF(SUM(I249:T249)&lt;90," ",K249*2/stab.data!$U$9)</f>
        <v xml:space="preserve"> </v>
      </c>
      <c r="Y249" s="277" t="str">
        <f>IF(SUM(I249:T249)&lt;90," ",L249*2/stab.data!$U$10)</f>
        <v xml:space="preserve"> </v>
      </c>
      <c r="Z249" s="277" t="str">
        <f>IF(SUM(I249:T249)&lt;90," ",M249/stab.data!$U$11)</f>
        <v xml:space="preserve"> </v>
      </c>
      <c r="AA249" s="277" t="str">
        <f>IF(SUM(I249:T249)&lt;90," ",N249/stab.data!$U$12)</f>
        <v xml:space="preserve"> </v>
      </c>
      <c r="AB249" s="277" t="str">
        <f>IF(SUM(I249:T249)&lt;90," ",O249/stab.data!$U$13)</f>
        <v xml:space="preserve"> </v>
      </c>
      <c r="AC249" s="277" t="str">
        <f>IF(SUM(I249:T249)&lt;90," ",P249/stab.data!$U$14)</f>
        <v xml:space="preserve"> </v>
      </c>
      <c r="AD249" s="277" t="str">
        <f>IF(SUM(I249:T249)&lt;90," ",Q249*2/stab.data!$U$15)</f>
        <v xml:space="preserve"> </v>
      </c>
      <c r="AE249" s="277" t="str">
        <f>IF(SUM(I249:T249)&lt;90," ",R249*2/stab.data!$U$16)</f>
        <v xml:space="preserve"> </v>
      </c>
      <c r="AF249" s="277" t="str">
        <f>IF(SUM(I249:T249)&lt;90," ",S249/stab.data!$U$17)</f>
        <v xml:space="preserve"> </v>
      </c>
      <c r="AG249" s="277" t="str">
        <f>IF(SUM(I249:T249)&lt;90," ",T249/stab.data!$U$18)</f>
        <v xml:space="preserve"> </v>
      </c>
      <c r="AH249" s="277" t="str">
        <f t="shared" si="397"/>
        <v xml:space="preserve"> </v>
      </c>
      <c r="AI249" s="277" t="str">
        <f t="shared" si="398"/>
        <v xml:space="preserve"> </v>
      </c>
      <c r="AJ249" s="278" t="str">
        <f t="shared" si="399"/>
        <v xml:space="preserve"> </v>
      </c>
      <c r="AK249" s="278" t="str">
        <f t="shared" si="400"/>
        <v xml:space="preserve"> </v>
      </c>
      <c r="AL249" s="278" t="str">
        <f t="shared" si="401"/>
        <v xml:space="preserve"> </v>
      </c>
      <c r="AM249" s="278" t="str">
        <f t="shared" si="402"/>
        <v xml:space="preserve"> </v>
      </c>
      <c r="AN249" s="278" t="str">
        <f t="shared" si="403"/>
        <v xml:space="preserve"> </v>
      </c>
      <c r="AO249" s="278" t="str">
        <f t="shared" si="404"/>
        <v xml:space="preserve"> </v>
      </c>
      <c r="AP249" s="278" t="str">
        <f t="shared" si="405"/>
        <v xml:space="preserve"> </v>
      </c>
      <c r="AQ249" s="278" t="str">
        <f t="shared" si="406"/>
        <v xml:space="preserve"> </v>
      </c>
      <c r="AR249" s="278" t="str">
        <f t="shared" si="407"/>
        <v xml:space="preserve"> </v>
      </c>
      <c r="AS249" s="278" t="str">
        <f t="shared" si="408"/>
        <v xml:space="preserve"> </v>
      </c>
      <c r="AT249" s="278" t="str">
        <f t="shared" si="409"/>
        <v xml:space="preserve"> </v>
      </c>
      <c r="AU249" s="278" t="str">
        <f t="shared" si="410"/>
        <v xml:space="preserve"> </v>
      </c>
      <c r="AV249" s="277" t="str">
        <f t="shared" si="411"/>
        <v xml:space="preserve"> </v>
      </c>
      <c r="AW249" s="277" t="str">
        <f t="shared" si="412"/>
        <v xml:space="preserve"> </v>
      </c>
      <c r="AX249" s="277" t="str">
        <f>IF(SUM(I249:T249)&lt;90," ",CO249*AH249*stab.data!$U$20/13/2)</f>
        <v xml:space="preserve"> </v>
      </c>
      <c r="AY249" s="277" t="str">
        <f>IF(SUM(I249:T249)&lt;90," ",CQ249*AH249*stab.data!$U$11/13)</f>
        <v xml:space="preserve"> </v>
      </c>
      <c r="AZ249" s="277" t="str">
        <f t="shared" si="413"/>
        <v xml:space="preserve"> </v>
      </c>
      <c r="BA249" s="279" t="str">
        <f t="shared" si="414"/>
        <v xml:space="preserve"> </v>
      </c>
      <c r="BB249" s="280" t="str">
        <f>IF(SUM(I249:T249)&lt;90," ",EXP('eq. coef.'!$C$104+'eq. coef.'!$C$105*'Amp-TB2 calc'!AJ249+'eq. coef.'!$C$106*'Amp-TB2 calc'!AK249+'eq. coef.'!$C$107*'Amp-TB2 calc'!AL249+'eq. coef.'!$C$108*'Amp-TB2 calc'!AN249+'eq. coef.'!$C$109*'Amp-TB2 calc'!AP249+'eq. coef.'!$C$110*'Amp-TB2 calc'!AQ249+'eq. coef.'!$C$111*'Amp-TB2 calc'!AR249+'eq. coef.'!$C$112*'Amp-TB2 calc'!AS249))</f>
        <v xml:space="preserve"> </v>
      </c>
      <c r="BC249" s="281" t="str">
        <f>IF(SUM(I249:T249)&lt;90," ",EXP('eq. coef.'!$C$176+'eq. coef.'!$C$177*'Amp-TB2 calc'!AJ249+'eq. coef.'!$C$178*'Amp-TB2 calc'!AK249+'eq. coef.'!$C$179*'Amp-TB2 calc'!AL249+'eq. coef.'!$C$180*'Amp-TB2 calc'!AN249+'eq. coef.'!$C$181*'Amp-TB2 calc'!AP249+'eq. coef.'!$C$182*'Amp-TB2 calc'!AQ249+'eq. coef.'!$C$183*'Amp-TB2 calc'!AR249+'eq. coef.'!$C$184*'Amp-TB2 calc'!AS249))</f>
        <v xml:space="preserve"> </v>
      </c>
      <c r="BD249" s="281" t="str">
        <f>IF(SUM(I249:T249)&lt;90," ",('eq. coef.'!$C$234+'eq. coef.'!$C$235*'Amp-TB2 calc'!AJ249+'eq. coef.'!$C$236*'Amp-TB2 calc'!AK249+'eq. coef.'!$C$237*'Amp-TB2 calc'!AL249+'eq. coef.'!$C$238*'Amp-TB2 calc'!AN249+'eq. coef.'!$C$239*'Amp-TB2 calc'!AP249+'eq. coef.'!$C$240*'Amp-TB2 calc'!AQ249+'eq. coef.'!$C$241*'Amp-TB2 calc'!AR249+'eq. coef.'!$C$242*'Amp-TB2 calc'!AS249))</f>
        <v xml:space="preserve"> </v>
      </c>
      <c r="BE249" s="281" t="str">
        <f>IF(SUM(I249:T249)&lt;90," ",('eq. coef.'!$C$270+'eq. coef.'!$C$271*'Amp-TB2 calc'!AJ249+'eq. coef.'!$C$272*'Amp-TB2 calc'!AK249+'eq. coef.'!$C$273*'Amp-TB2 calc'!AL249+'eq. coef.'!$C$274*'Amp-TB2 calc'!AN249+'eq. coef.'!$C$275*'Amp-TB2 calc'!AP249+'eq. coef.'!$C$276*'Amp-TB2 calc'!AQ249+'eq. coef.'!$C$277*'Amp-TB2 calc'!AR249+'eq. coef.'!$C$278*'Amp-TB2 calc'!AS249))</f>
        <v xml:space="preserve"> </v>
      </c>
      <c r="BF249" s="281" t="str">
        <f>IF(SUM(I249:T249)&lt;90," ",EXP('eq. coef.'!$C$328+'eq. coef.'!$C$329*'Amp-TB2 calc'!AJ249+'eq. coef.'!$C$330*'Amp-TB2 calc'!AK249+'eq. coef.'!$C$331*'Amp-TB2 calc'!AL249+'eq. coef.'!$C$332*'Amp-TB2 calc'!AN249+'eq. coef.'!$C$333*'Amp-TB2 calc'!AP249+'eq. coef.'!$C$334*'Amp-TB2 calc'!AQ249+'eq. coef.'!$C$335*'Amp-TB2 calc'!AR249+'eq. coef.'!$C$336*'Amp-TB2 calc'!AS249))</f>
        <v xml:space="preserve"> </v>
      </c>
      <c r="BG249" s="282" t="str">
        <f t="shared" si="366"/>
        <v xml:space="preserve"> </v>
      </c>
      <c r="BH249" s="385" t="str">
        <f t="shared" si="393"/>
        <v xml:space="preserve"> </v>
      </c>
      <c r="BI249" s="385" t="str">
        <f t="shared" si="394"/>
        <v xml:space="preserve"> </v>
      </c>
      <c r="BJ249" s="281" t="str">
        <f t="shared" si="367"/>
        <v xml:space="preserve"> </v>
      </c>
      <c r="BK249" s="283" t="str">
        <f t="shared" si="415"/>
        <v xml:space="preserve"> </v>
      </c>
      <c r="BL249" s="281" t="str">
        <f t="shared" si="416"/>
        <v xml:space="preserve"> </v>
      </c>
      <c r="BM249" s="284" t="str">
        <f t="shared" si="368"/>
        <v xml:space="preserve"> </v>
      </c>
      <c r="BN249" s="285" t="str">
        <f>IF(SUM(I249:T249)&lt;90," ",'eq. coef.'!$C$360+'eq. coef.'!$C$361*'Amp-TB2 calc'!AJ249+'eq. coef.'!$C$362*'Amp-TB2 calc'!AK249+'eq. coef.'!$C$363*'Amp-TB2 calc'!AL249+'eq. coef.'!$C$364*'Amp-TB2 calc'!AN249+'eq. coef.'!$C$365*'Amp-TB2 calc'!AP249+'eq. coef.'!$C$366*'Amp-TB2 calc'!AQ249+'eq. coef.'!$C$367*'Amp-TB2 calc'!AR249+'eq. coef.'!$C$368*'Amp-TB2 calc'!AS249+'eq. coef.'!$C$369*LN(BQ249))</f>
        <v xml:space="preserve"> </v>
      </c>
      <c r="BO249" s="286" t="str">
        <f t="shared" si="417"/>
        <v xml:space="preserve"> </v>
      </c>
      <c r="BP249" s="333" t="str">
        <f t="shared" si="369"/>
        <v xml:space="preserve"> </v>
      </c>
      <c r="BQ249" s="287" t="str">
        <f t="shared" si="418"/>
        <v xml:space="preserve"> </v>
      </c>
      <c r="BR249" s="281" t="str">
        <f t="shared" si="370"/>
        <v xml:space="preserve"> </v>
      </c>
      <c r="BS249" s="283"/>
      <c r="BT249" s="283">
        <f t="shared" si="419"/>
        <v>0</v>
      </c>
      <c r="BU249" s="283">
        <f t="shared" si="420"/>
        <v>0</v>
      </c>
      <c r="BV249" s="281" t="str">
        <f t="shared" si="371"/>
        <v xml:space="preserve"> </v>
      </c>
      <c r="BW249" s="288"/>
      <c r="BX249" s="289" t="str">
        <f>IF(SUM(I249:T249)&lt;90," ",'eq. coef.'!$B$1128*'Amp-TB2 calc'!CH249+'eq. coef.'!$B$1129*'Amp-TB2 calc'!CL249+'eq. coef.'!$B$1130*'Amp-TB2 calc'!CM249+'eq. coef.'!$B$1131*'Amp-TB2 calc'!CO249+'eq. coef.'!$B$1132*'Amp-TB2 calc'!CP249+'eq. coef.'!$B$1133*'Amp-TB2 calc'!CQ249+'eq. coef.'!$B$1134*'Amp-TB2 calc'!CR249+'eq. coef.'!$B$1135*'Amp-TB2 calc'!CU249+'eq. coef.'!$B$1135*'Amp-TB2 calc'!CY249+'eq. coef.'!$B$1137*'Amp-TB2 calc'!CZ249)</f>
        <v xml:space="preserve"> </v>
      </c>
      <c r="BY249" s="290" t="str">
        <f t="shared" si="421"/>
        <v xml:space="preserve"> </v>
      </c>
      <c r="BZ249" s="291"/>
      <c r="CA249" s="290" t="str">
        <f t="shared" si="372"/>
        <v xml:space="preserve"> </v>
      </c>
      <c r="CB249" s="289" t="str">
        <f>IF(SUM(I249:T249)&lt;90," ",EXP('eq. coef.'!$C$396+'eq. coef.'!$C$397*'Amp-TB2 calc'!AJ249+'eq. coef.'!$C$398*'Amp-TB2 calc'!AK249+'eq. coef.'!$C$399*'Amp-TB2 calc'!AL249+'eq. coef.'!$C$400*'Amp-TB2 calc'!AN249+'eq. coef.'!$C$401*'Amp-TB2 calc'!AP249+'eq. coef.'!$C$402*'Amp-TB2 calc'!AQ249+'eq. coef.'!$C$403*'Amp-TB2 calc'!AR249+'eq. coef.'!$C$404*'Amp-TB2 calc'!AS249+'eq. coef.'!$C$405*LN('Amp-TB2 calc'!BQ249)))</f>
        <v xml:space="preserve"> </v>
      </c>
      <c r="CC249" s="283" t="str">
        <f t="shared" si="373"/>
        <v xml:space="preserve"> </v>
      </c>
      <c r="CD249" s="283"/>
      <c r="CE249" s="282" t="str">
        <f t="shared" si="374"/>
        <v xml:space="preserve"> </v>
      </c>
      <c r="CF249" s="282" t="str">
        <f t="shared" si="375"/>
        <v xml:space="preserve"> </v>
      </c>
      <c r="CG249" s="278" t="str">
        <f t="shared" si="422"/>
        <v xml:space="preserve"> </v>
      </c>
      <c r="CH249" s="278" t="str">
        <f t="shared" si="423"/>
        <v xml:space="preserve"> </v>
      </c>
      <c r="CI249" s="278" t="str">
        <f t="shared" si="376"/>
        <v xml:space="preserve"> </v>
      </c>
      <c r="CJ249" s="278" t="str">
        <f t="shared" si="377"/>
        <v xml:space="preserve"> </v>
      </c>
      <c r="CK249" s="278"/>
      <c r="CL249" s="278" t="str">
        <f t="shared" si="378"/>
        <v xml:space="preserve"> </v>
      </c>
      <c r="CM249" s="278" t="str">
        <f t="shared" si="379"/>
        <v xml:space="preserve"> </v>
      </c>
      <c r="CN249" s="278" t="str">
        <f t="shared" si="424"/>
        <v xml:space="preserve"> </v>
      </c>
      <c r="CO249" s="278" t="str">
        <f t="shared" si="380"/>
        <v xml:space="preserve"> </v>
      </c>
      <c r="CP249" s="278" t="str">
        <f t="shared" si="425"/>
        <v xml:space="preserve"> </v>
      </c>
      <c r="CQ249" s="278" t="str">
        <f t="shared" si="381"/>
        <v xml:space="preserve"> </v>
      </c>
      <c r="CR249" s="278" t="str">
        <f t="shared" si="426"/>
        <v xml:space="preserve"> </v>
      </c>
      <c r="CS249" s="278" t="str">
        <f t="shared" si="382"/>
        <v xml:space="preserve"> </v>
      </c>
      <c r="CT249" s="278"/>
      <c r="CU249" s="278" t="str">
        <f t="shared" si="427"/>
        <v xml:space="preserve"> </v>
      </c>
      <c r="CV249" s="278" t="str">
        <f t="shared" si="383"/>
        <v xml:space="preserve"> </v>
      </c>
      <c r="CW249" s="278" t="str">
        <f t="shared" si="384"/>
        <v xml:space="preserve"> </v>
      </c>
      <c r="CX249" s="278"/>
      <c r="CY249" s="278" t="str">
        <f t="shared" si="385"/>
        <v xml:space="preserve"> </v>
      </c>
      <c r="CZ249" s="278" t="str">
        <f t="shared" si="428"/>
        <v xml:space="preserve"> </v>
      </c>
      <c r="DA249" s="278" t="str">
        <f t="shared" si="386"/>
        <v xml:space="preserve"> </v>
      </c>
      <c r="DB249" s="278"/>
      <c r="DC249" s="278" t="str">
        <f t="shared" si="387"/>
        <v xml:space="preserve"> </v>
      </c>
      <c r="DD249" s="278" t="str">
        <f t="shared" si="429"/>
        <v xml:space="preserve"> </v>
      </c>
      <c r="DE249" s="278" t="str">
        <f t="shared" si="430"/>
        <v xml:space="preserve"> </v>
      </c>
      <c r="DF249" s="278" t="str">
        <f t="shared" si="388"/>
        <v xml:space="preserve"> </v>
      </c>
      <c r="DG249" s="283" t="str">
        <f t="shared" si="395"/>
        <v xml:space="preserve"> </v>
      </c>
      <c r="DH249" s="283"/>
      <c r="DI249" s="277" t="str">
        <f t="shared" si="389"/>
        <v xml:space="preserve"> </v>
      </c>
      <c r="DJ249" s="277" t="str">
        <f t="shared" si="390"/>
        <v xml:space="preserve"> </v>
      </c>
      <c r="DK249" s="277" t="str">
        <f t="shared" si="391"/>
        <v xml:space="preserve"> </v>
      </c>
      <c r="DL249" s="278" t="str">
        <f t="shared" si="392"/>
        <v xml:space="preserve"> </v>
      </c>
    </row>
    <row r="250" spans="21:116" x14ac:dyDescent="0.25">
      <c r="U250" s="276" t="str">
        <f t="shared" si="396"/>
        <v xml:space="preserve"> </v>
      </c>
      <c r="V250" s="277" t="str">
        <f>IF(SUM(I250:T250)&lt;90," ",I250/stab.data!$U$7)</f>
        <v xml:space="preserve"> </v>
      </c>
      <c r="W250" s="277" t="str">
        <f>IF(SUM(I250:T250)&lt;90," ",J250/stab.data!$U$8)</f>
        <v xml:space="preserve"> </v>
      </c>
      <c r="X250" s="277" t="str">
        <f>IF(SUM(I250:T250)&lt;90," ",K250*2/stab.data!$U$9)</f>
        <v xml:space="preserve"> </v>
      </c>
      <c r="Y250" s="277" t="str">
        <f>IF(SUM(I250:T250)&lt;90," ",L250*2/stab.data!$U$10)</f>
        <v xml:space="preserve"> </v>
      </c>
      <c r="Z250" s="277" t="str">
        <f>IF(SUM(I250:T250)&lt;90," ",M250/stab.data!$U$11)</f>
        <v xml:space="preserve"> </v>
      </c>
      <c r="AA250" s="277" t="str">
        <f>IF(SUM(I250:T250)&lt;90," ",N250/stab.data!$U$12)</f>
        <v xml:space="preserve"> </v>
      </c>
      <c r="AB250" s="277" t="str">
        <f>IF(SUM(I250:T250)&lt;90," ",O250/stab.data!$U$13)</f>
        <v xml:space="preserve"> </v>
      </c>
      <c r="AC250" s="277" t="str">
        <f>IF(SUM(I250:T250)&lt;90," ",P250/stab.data!$U$14)</f>
        <v xml:space="preserve"> </v>
      </c>
      <c r="AD250" s="277" t="str">
        <f>IF(SUM(I250:T250)&lt;90," ",Q250*2/stab.data!$U$15)</f>
        <v xml:space="preserve"> </v>
      </c>
      <c r="AE250" s="277" t="str">
        <f>IF(SUM(I250:T250)&lt;90," ",R250*2/stab.data!$U$16)</f>
        <v xml:space="preserve"> </v>
      </c>
      <c r="AF250" s="277" t="str">
        <f>IF(SUM(I250:T250)&lt;90," ",S250/stab.data!$U$17)</f>
        <v xml:space="preserve"> </v>
      </c>
      <c r="AG250" s="277" t="str">
        <f>IF(SUM(I250:T250)&lt;90," ",T250/stab.data!$U$18)</f>
        <v xml:space="preserve"> </v>
      </c>
      <c r="AH250" s="277" t="str">
        <f t="shared" si="397"/>
        <v xml:space="preserve"> </v>
      </c>
      <c r="AI250" s="277" t="str">
        <f t="shared" si="398"/>
        <v xml:space="preserve"> </v>
      </c>
      <c r="AJ250" s="278" t="str">
        <f t="shared" si="399"/>
        <v xml:space="preserve"> </v>
      </c>
      <c r="AK250" s="278" t="str">
        <f t="shared" si="400"/>
        <v xml:space="preserve"> </v>
      </c>
      <c r="AL250" s="278" t="str">
        <f t="shared" si="401"/>
        <v xml:space="preserve"> </v>
      </c>
      <c r="AM250" s="278" t="str">
        <f t="shared" si="402"/>
        <v xml:space="preserve"> </v>
      </c>
      <c r="AN250" s="278" t="str">
        <f t="shared" si="403"/>
        <v xml:space="preserve"> </v>
      </c>
      <c r="AO250" s="278" t="str">
        <f t="shared" si="404"/>
        <v xml:space="preserve"> </v>
      </c>
      <c r="AP250" s="278" t="str">
        <f t="shared" si="405"/>
        <v xml:space="preserve"> </v>
      </c>
      <c r="AQ250" s="278" t="str">
        <f t="shared" si="406"/>
        <v xml:space="preserve"> </v>
      </c>
      <c r="AR250" s="278" t="str">
        <f t="shared" si="407"/>
        <v xml:space="preserve"> </v>
      </c>
      <c r="AS250" s="278" t="str">
        <f t="shared" si="408"/>
        <v xml:space="preserve"> </v>
      </c>
      <c r="AT250" s="278" t="str">
        <f t="shared" si="409"/>
        <v xml:space="preserve"> </v>
      </c>
      <c r="AU250" s="278" t="str">
        <f t="shared" si="410"/>
        <v xml:space="preserve"> </v>
      </c>
      <c r="AV250" s="277" t="str">
        <f t="shared" si="411"/>
        <v xml:space="preserve"> </v>
      </c>
      <c r="AW250" s="277" t="str">
        <f t="shared" si="412"/>
        <v xml:space="preserve"> </v>
      </c>
      <c r="AX250" s="277" t="str">
        <f>IF(SUM(I250:T250)&lt;90," ",CO250*AH250*stab.data!$U$20/13/2)</f>
        <v xml:space="preserve"> </v>
      </c>
      <c r="AY250" s="277" t="str">
        <f>IF(SUM(I250:T250)&lt;90," ",CQ250*AH250*stab.data!$U$11/13)</f>
        <v xml:space="preserve"> </v>
      </c>
      <c r="AZ250" s="277" t="str">
        <f t="shared" si="413"/>
        <v xml:space="preserve"> </v>
      </c>
      <c r="BA250" s="279" t="str">
        <f t="shared" si="414"/>
        <v xml:space="preserve"> </v>
      </c>
      <c r="BB250" s="280" t="str">
        <f>IF(SUM(I250:T250)&lt;90," ",EXP('eq. coef.'!$C$104+'eq. coef.'!$C$105*'Amp-TB2 calc'!AJ250+'eq. coef.'!$C$106*'Amp-TB2 calc'!AK250+'eq. coef.'!$C$107*'Amp-TB2 calc'!AL250+'eq. coef.'!$C$108*'Amp-TB2 calc'!AN250+'eq. coef.'!$C$109*'Amp-TB2 calc'!AP250+'eq. coef.'!$C$110*'Amp-TB2 calc'!AQ250+'eq. coef.'!$C$111*'Amp-TB2 calc'!AR250+'eq. coef.'!$C$112*'Amp-TB2 calc'!AS250))</f>
        <v xml:space="preserve"> </v>
      </c>
      <c r="BC250" s="281" t="str">
        <f>IF(SUM(I250:T250)&lt;90," ",EXP('eq. coef.'!$C$176+'eq. coef.'!$C$177*'Amp-TB2 calc'!AJ250+'eq. coef.'!$C$178*'Amp-TB2 calc'!AK250+'eq. coef.'!$C$179*'Amp-TB2 calc'!AL250+'eq. coef.'!$C$180*'Amp-TB2 calc'!AN250+'eq. coef.'!$C$181*'Amp-TB2 calc'!AP250+'eq. coef.'!$C$182*'Amp-TB2 calc'!AQ250+'eq. coef.'!$C$183*'Amp-TB2 calc'!AR250+'eq. coef.'!$C$184*'Amp-TB2 calc'!AS250))</f>
        <v xml:space="preserve"> </v>
      </c>
      <c r="BD250" s="281" t="str">
        <f>IF(SUM(I250:T250)&lt;90," ",('eq. coef.'!$C$234+'eq. coef.'!$C$235*'Amp-TB2 calc'!AJ250+'eq. coef.'!$C$236*'Amp-TB2 calc'!AK250+'eq. coef.'!$C$237*'Amp-TB2 calc'!AL250+'eq. coef.'!$C$238*'Amp-TB2 calc'!AN250+'eq. coef.'!$C$239*'Amp-TB2 calc'!AP250+'eq. coef.'!$C$240*'Amp-TB2 calc'!AQ250+'eq. coef.'!$C$241*'Amp-TB2 calc'!AR250+'eq. coef.'!$C$242*'Amp-TB2 calc'!AS250))</f>
        <v xml:space="preserve"> </v>
      </c>
      <c r="BE250" s="281" t="str">
        <f>IF(SUM(I250:T250)&lt;90," ",('eq. coef.'!$C$270+'eq. coef.'!$C$271*'Amp-TB2 calc'!AJ250+'eq. coef.'!$C$272*'Amp-TB2 calc'!AK250+'eq. coef.'!$C$273*'Amp-TB2 calc'!AL250+'eq. coef.'!$C$274*'Amp-TB2 calc'!AN250+'eq. coef.'!$C$275*'Amp-TB2 calc'!AP250+'eq. coef.'!$C$276*'Amp-TB2 calc'!AQ250+'eq. coef.'!$C$277*'Amp-TB2 calc'!AR250+'eq. coef.'!$C$278*'Amp-TB2 calc'!AS250))</f>
        <v xml:space="preserve"> </v>
      </c>
      <c r="BF250" s="281" t="str">
        <f>IF(SUM(I250:T250)&lt;90," ",EXP('eq. coef.'!$C$328+'eq. coef.'!$C$329*'Amp-TB2 calc'!AJ250+'eq. coef.'!$C$330*'Amp-TB2 calc'!AK250+'eq. coef.'!$C$331*'Amp-TB2 calc'!AL250+'eq. coef.'!$C$332*'Amp-TB2 calc'!AN250+'eq. coef.'!$C$333*'Amp-TB2 calc'!AP250+'eq. coef.'!$C$334*'Amp-TB2 calc'!AQ250+'eq. coef.'!$C$335*'Amp-TB2 calc'!AR250+'eq. coef.'!$C$336*'Amp-TB2 calc'!AS250))</f>
        <v xml:space="preserve"> </v>
      </c>
      <c r="BG250" s="282" t="str">
        <f t="shared" si="366"/>
        <v xml:space="preserve"> </v>
      </c>
      <c r="BH250" s="385" t="str">
        <f t="shared" si="393"/>
        <v xml:space="preserve"> </v>
      </c>
      <c r="BI250" s="385" t="str">
        <f t="shared" si="394"/>
        <v xml:space="preserve"> </v>
      </c>
      <c r="BJ250" s="281" t="str">
        <f t="shared" si="367"/>
        <v xml:space="preserve"> </v>
      </c>
      <c r="BK250" s="283" t="str">
        <f t="shared" si="415"/>
        <v xml:space="preserve"> </v>
      </c>
      <c r="BL250" s="281" t="str">
        <f t="shared" si="416"/>
        <v xml:space="preserve"> </v>
      </c>
      <c r="BM250" s="284" t="str">
        <f t="shared" si="368"/>
        <v xml:space="preserve"> </v>
      </c>
      <c r="BN250" s="285" t="str">
        <f>IF(SUM(I250:T250)&lt;90," ",'eq. coef.'!$C$360+'eq. coef.'!$C$361*'Amp-TB2 calc'!AJ250+'eq. coef.'!$C$362*'Amp-TB2 calc'!AK250+'eq. coef.'!$C$363*'Amp-TB2 calc'!AL250+'eq. coef.'!$C$364*'Amp-TB2 calc'!AN250+'eq. coef.'!$C$365*'Amp-TB2 calc'!AP250+'eq. coef.'!$C$366*'Amp-TB2 calc'!AQ250+'eq. coef.'!$C$367*'Amp-TB2 calc'!AR250+'eq. coef.'!$C$368*'Amp-TB2 calc'!AS250+'eq. coef.'!$C$369*LN(BQ250))</f>
        <v xml:space="preserve"> </v>
      </c>
      <c r="BO250" s="286" t="str">
        <f t="shared" si="417"/>
        <v xml:space="preserve"> </v>
      </c>
      <c r="BP250" s="333" t="str">
        <f t="shared" si="369"/>
        <v xml:space="preserve"> </v>
      </c>
      <c r="BQ250" s="287" t="str">
        <f t="shared" si="418"/>
        <v xml:space="preserve"> </v>
      </c>
      <c r="BR250" s="281" t="str">
        <f t="shared" si="370"/>
        <v xml:space="preserve"> </v>
      </c>
      <c r="BS250" s="283"/>
      <c r="BT250" s="283">
        <f t="shared" si="419"/>
        <v>0</v>
      </c>
      <c r="BU250" s="283">
        <f t="shared" si="420"/>
        <v>0</v>
      </c>
      <c r="BV250" s="281" t="str">
        <f t="shared" si="371"/>
        <v xml:space="preserve"> </v>
      </c>
      <c r="BW250" s="288"/>
      <c r="BX250" s="289" t="str">
        <f>IF(SUM(I250:T250)&lt;90," ",'eq. coef.'!$B$1128*'Amp-TB2 calc'!CH250+'eq. coef.'!$B$1129*'Amp-TB2 calc'!CL250+'eq. coef.'!$B$1130*'Amp-TB2 calc'!CM250+'eq. coef.'!$B$1131*'Amp-TB2 calc'!CO250+'eq. coef.'!$B$1132*'Amp-TB2 calc'!CP250+'eq. coef.'!$B$1133*'Amp-TB2 calc'!CQ250+'eq. coef.'!$B$1134*'Amp-TB2 calc'!CR250+'eq. coef.'!$B$1135*'Amp-TB2 calc'!CU250+'eq. coef.'!$B$1135*'Amp-TB2 calc'!CY250+'eq. coef.'!$B$1137*'Amp-TB2 calc'!CZ250)</f>
        <v xml:space="preserve"> </v>
      </c>
      <c r="BY250" s="290" t="str">
        <f t="shared" si="421"/>
        <v xml:space="preserve"> </v>
      </c>
      <c r="BZ250" s="291"/>
      <c r="CA250" s="290" t="str">
        <f t="shared" si="372"/>
        <v xml:space="preserve"> </v>
      </c>
      <c r="CB250" s="289" t="str">
        <f>IF(SUM(I250:T250)&lt;90," ",EXP('eq. coef.'!$C$396+'eq. coef.'!$C$397*'Amp-TB2 calc'!AJ250+'eq. coef.'!$C$398*'Amp-TB2 calc'!AK250+'eq. coef.'!$C$399*'Amp-TB2 calc'!AL250+'eq. coef.'!$C$400*'Amp-TB2 calc'!AN250+'eq. coef.'!$C$401*'Amp-TB2 calc'!AP250+'eq. coef.'!$C$402*'Amp-TB2 calc'!AQ250+'eq. coef.'!$C$403*'Amp-TB2 calc'!AR250+'eq. coef.'!$C$404*'Amp-TB2 calc'!AS250+'eq. coef.'!$C$405*LN('Amp-TB2 calc'!BQ250)))</f>
        <v xml:space="preserve"> </v>
      </c>
      <c r="CC250" s="283" t="str">
        <f t="shared" si="373"/>
        <v xml:space="preserve"> </v>
      </c>
      <c r="CD250" s="283"/>
      <c r="CE250" s="282" t="str">
        <f t="shared" si="374"/>
        <v xml:space="preserve"> </v>
      </c>
      <c r="CF250" s="282" t="str">
        <f t="shared" si="375"/>
        <v xml:space="preserve"> </v>
      </c>
      <c r="CG250" s="278" t="str">
        <f t="shared" si="422"/>
        <v xml:space="preserve"> </v>
      </c>
      <c r="CH250" s="278" t="str">
        <f t="shared" si="423"/>
        <v xml:space="preserve"> </v>
      </c>
      <c r="CI250" s="278" t="str">
        <f t="shared" si="376"/>
        <v xml:space="preserve"> </v>
      </c>
      <c r="CJ250" s="278" t="str">
        <f t="shared" si="377"/>
        <v xml:space="preserve"> </v>
      </c>
      <c r="CK250" s="278"/>
      <c r="CL250" s="278" t="str">
        <f t="shared" si="378"/>
        <v xml:space="preserve"> </v>
      </c>
      <c r="CM250" s="278" t="str">
        <f t="shared" si="379"/>
        <v xml:space="preserve"> </v>
      </c>
      <c r="CN250" s="278" t="str">
        <f t="shared" si="424"/>
        <v xml:space="preserve"> </v>
      </c>
      <c r="CO250" s="278" t="str">
        <f t="shared" si="380"/>
        <v xml:space="preserve"> </v>
      </c>
      <c r="CP250" s="278" t="str">
        <f t="shared" si="425"/>
        <v xml:space="preserve"> </v>
      </c>
      <c r="CQ250" s="278" t="str">
        <f t="shared" si="381"/>
        <v xml:space="preserve"> </v>
      </c>
      <c r="CR250" s="278" t="str">
        <f t="shared" si="426"/>
        <v xml:space="preserve"> </v>
      </c>
      <c r="CS250" s="278" t="str">
        <f t="shared" si="382"/>
        <v xml:space="preserve"> </v>
      </c>
      <c r="CT250" s="278"/>
      <c r="CU250" s="278" t="str">
        <f t="shared" si="427"/>
        <v xml:space="preserve"> </v>
      </c>
      <c r="CV250" s="278" t="str">
        <f t="shared" si="383"/>
        <v xml:space="preserve"> </v>
      </c>
      <c r="CW250" s="278" t="str">
        <f t="shared" si="384"/>
        <v xml:space="preserve"> </v>
      </c>
      <c r="CX250" s="278"/>
      <c r="CY250" s="278" t="str">
        <f t="shared" si="385"/>
        <v xml:space="preserve"> </v>
      </c>
      <c r="CZ250" s="278" t="str">
        <f t="shared" si="428"/>
        <v xml:space="preserve"> </v>
      </c>
      <c r="DA250" s="278" t="str">
        <f t="shared" si="386"/>
        <v xml:space="preserve"> </v>
      </c>
      <c r="DB250" s="278"/>
      <c r="DC250" s="278" t="str">
        <f t="shared" si="387"/>
        <v xml:space="preserve"> </v>
      </c>
      <c r="DD250" s="278" t="str">
        <f t="shared" si="429"/>
        <v xml:space="preserve"> </v>
      </c>
      <c r="DE250" s="278" t="str">
        <f t="shared" si="430"/>
        <v xml:space="preserve"> </v>
      </c>
      <c r="DF250" s="278" t="str">
        <f t="shared" si="388"/>
        <v xml:space="preserve"> </v>
      </c>
      <c r="DG250" s="283" t="str">
        <f t="shared" si="395"/>
        <v xml:space="preserve"> </v>
      </c>
      <c r="DH250" s="283"/>
      <c r="DI250" s="277" t="str">
        <f t="shared" si="389"/>
        <v xml:space="preserve"> </v>
      </c>
      <c r="DJ250" s="277" t="str">
        <f t="shared" si="390"/>
        <v xml:space="preserve"> </v>
      </c>
      <c r="DK250" s="277" t="str">
        <f t="shared" si="391"/>
        <v xml:space="preserve"> </v>
      </c>
      <c r="DL250" s="278" t="str">
        <f t="shared" si="392"/>
        <v xml:space="preserve"> </v>
      </c>
    </row>
    <row r="251" spans="21:116" x14ac:dyDescent="0.25">
      <c r="U251" s="276" t="str">
        <f t="shared" si="396"/>
        <v xml:space="preserve"> </v>
      </c>
      <c r="V251" s="277" t="str">
        <f>IF(SUM(I251:T251)&lt;90," ",I251/stab.data!$U$7)</f>
        <v xml:space="preserve"> </v>
      </c>
      <c r="W251" s="277" t="str">
        <f>IF(SUM(I251:T251)&lt;90," ",J251/stab.data!$U$8)</f>
        <v xml:space="preserve"> </v>
      </c>
      <c r="X251" s="277" t="str">
        <f>IF(SUM(I251:T251)&lt;90," ",K251*2/stab.data!$U$9)</f>
        <v xml:space="preserve"> </v>
      </c>
      <c r="Y251" s="277" t="str">
        <f>IF(SUM(I251:T251)&lt;90," ",L251*2/stab.data!$U$10)</f>
        <v xml:space="preserve"> </v>
      </c>
      <c r="Z251" s="277" t="str">
        <f>IF(SUM(I251:T251)&lt;90," ",M251/stab.data!$U$11)</f>
        <v xml:space="preserve"> </v>
      </c>
      <c r="AA251" s="277" t="str">
        <f>IF(SUM(I251:T251)&lt;90," ",N251/stab.data!$U$12)</f>
        <v xml:space="preserve"> </v>
      </c>
      <c r="AB251" s="277" t="str">
        <f>IF(SUM(I251:T251)&lt;90," ",O251/stab.data!$U$13)</f>
        <v xml:space="preserve"> </v>
      </c>
      <c r="AC251" s="277" t="str">
        <f>IF(SUM(I251:T251)&lt;90," ",P251/stab.data!$U$14)</f>
        <v xml:space="preserve"> </v>
      </c>
      <c r="AD251" s="277" t="str">
        <f>IF(SUM(I251:T251)&lt;90," ",Q251*2/stab.data!$U$15)</f>
        <v xml:space="preserve"> </v>
      </c>
      <c r="AE251" s="277" t="str">
        <f>IF(SUM(I251:T251)&lt;90," ",R251*2/stab.data!$U$16)</f>
        <v xml:space="preserve"> </v>
      </c>
      <c r="AF251" s="277" t="str">
        <f>IF(SUM(I251:T251)&lt;90," ",S251/stab.data!$U$17)</f>
        <v xml:space="preserve"> </v>
      </c>
      <c r="AG251" s="277" t="str">
        <f>IF(SUM(I251:T251)&lt;90," ",T251/stab.data!$U$18)</f>
        <v xml:space="preserve"> </v>
      </c>
      <c r="AH251" s="277" t="str">
        <f t="shared" si="397"/>
        <v xml:space="preserve"> </v>
      </c>
      <c r="AI251" s="277" t="str">
        <f t="shared" si="398"/>
        <v xml:space="preserve"> </v>
      </c>
      <c r="AJ251" s="278" t="str">
        <f t="shared" si="399"/>
        <v xml:space="preserve"> </v>
      </c>
      <c r="AK251" s="278" t="str">
        <f t="shared" si="400"/>
        <v xml:space="preserve"> </v>
      </c>
      <c r="AL251" s="278" t="str">
        <f t="shared" si="401"/>
        <v xml:space="preserve"> </v>
      </c>
      <c r="AM251" s="278" t="str">
        <f t="shared" si="402"/>
        <v xml:space="preserve"> </v>
      </c>
      <c r="AN251" s="278" t="str">
        <f t="shared" si="403"/>
        <v xml:space="preserve"> </v>
      </c>
      <c r="AO251" s="278" t="str">
        <f t="shared" si="404"/>
        <v xml:space="preserve"> </v>
      </c>
      <c r="AP251" s="278" t="str">
        <f t="shared" si="405"/>
        <v xml:space="preserve"> </v>
      </c>
      <c r="AQ251" s="278" t="str">
        <f t="shared" si="406"/>
        <v xml:space="preserve"> </v>
      </c>
      <c r="AR251" s="278" t="str">
        <f t="shared" si="407"/>
        <v xml:space="preserve"> </v>
      </c>
      <c r="AS251" s="278" t="str">
        <f t="shared" si="408"/>
        <v xml:space="preserve"> </v>
      </c>
      <c r="AT251" s="278" t="str">
        <f t="shared" si="409"/>
        <v xml:space="preserve"> </v>
      </c>
      <c r="AU251" s="278" t="str">
        <f t="shared" si="410"/>
        <v xml:space="preserve"> </v>
      </c>
      <c r="AV251" s="277" t="str">
        <f t="shared" si="411"/>
        <v xml:space="preserve"> </v>
      </c>
      <c r="AW251" s="277" t="str">
        <f t="shared" si="412"/>
        <v xml:space="preserve"> </v>
      </c>
      <c r="AX251" s="277" t="str">
        <f>IF(SUM(I251:T251)&lt;90," ",CO251*AH251*stab.data!$U$20/13/2)</f>
        <v xml:space="preserve"> </v>
      </c>
      <c r="AY251" s="277" t="str">
        <f>IF(SUM(I251:T251)&lt;90," ",CQ251*AH251*stab.data!$U$11/13)</f>
        <v xml:space="preserve"> </v>
      </c>
      <c r="AZ251" s="277" t="str">
        <f t="shared" si="413"/>
        <v xml:space="preserve"> </v>
      </c>
      <c r="BA251" s="279" t="str">
        <f t="shared" si="414"/>
        <v xml:space="preserve"> </v>
      </c>
      <c r="BB251" s="280" t="str">
        <f>IF(SUM(I251:T251)&lt;90," ",EXP('eq. coef.'!$C$104+'eq. coef.'!$C$105*'Amp-TB2 calc'!AJ251+'eq. coef.'!$C$106*'Amp-TB2 calc'!AK251+'eq. coef.'!$C$107*'Amp-TB2 calc'!AL251+'eq. coef.'!$C$108*'Amp-TB2 calc'!AN251+'eq. coef.'!$C$109*'Amp-TB2 calc'!AP251+'eq. coef.'!$C$110*'Amp-TB2 calc'!AQ251+'eq. coef.'!$C$111*'Amp-TB2 calc'!AR251+'eq. coef.'!$C$112*'Amp-TB2 calc'!AS251))</f>
        <v xml:space="preserve"> </v>
      </c>
      <c r="BC251" s="281" t="str">
        <f>IF(SUM(I251:T251)&lt;90," ",EXP('eq. coef.'!$C$176+'eq. coef.'!$C$177*'Amp-TB2 calc'!AJ251+'eq. coef.'!$C$178*'Amp-TB2 calc'!AK251+'eq. coef.'!$C$179*'Amp-TB2 calc'!AL251+'eq. coef.'!$C$180*'Amp-TB2 calc'!AN251+'eq. coef.'!$C$181*'Amp-TB2 calc'!AP251+'eq. coef.'!$C$182*'Amp-TB2 calc'!AQ251+'eq. coef.'!$C$183*'Amp-TB2 calc'!AR251+'eq. coef.'!$C$184*'Amp-TB2 calc'!AS251))</f>
        <v xml:space="preserve"> </v>
      </c>
      <c r="BD251" s="281" t="str">
        <f>IF(SUM(I251:T251)&lt;90," ",('eq. coef.'!$C$234+'eq. coef.'!$C$235*'Amp-TB2 calc'!AJ251+'eq. coef.'!$C$236*'Amp-TB2 calc'!AK251+'eq. coef.'!$C$237*'Amp-TB2 calc'!AL251+'eq. coef.'!$C$238*'Amp-TB2 calc'!AN251+'eq. coef.'!$C$239*'Amp-TB2 calc'!AP251+'eq. coef.'!$C$240*'Amp-TB2 calc'!AQ251+'eq. coef.'!$C$241*'Amp-TB2 calc'!AR251+'eq. coef.'!$C$242*'Amp-TB2 calc'!AS251))</f>
        <v xml:space="preserve"> </v>
      </c>
      <c r="BE251" s="281" t="str">
        <f>IF(SUM(I251:T251)&lt;90," ",('eq. coef.'!$C$270+'eq. coef.'!$C$271*'Amp-TB2 calc'!AJ251+'eq. coef.'!$C$272*'Amp-TB2 calc'!AK251+'eq. coef.'!$C$273*'Amp-TB2 calc'!AL251+'eq. coef.'!$C$274*'Amp-TB2 calc'!AN251+'eq. coef.'!$C$275*'Amp-TB2 calc'!AP251+'eq. coef.'!$C$276*'Amp-TB2 calc'!AQ251+'eq. coef.'!$C$277*'Amp-TB2 calc'!AR251+'eq. coef.'!$C$278*'Amp-TB2 calc'!AS251))</f>
        <v xml:space="preserve"> </v>
      </c>
      <c r="BF251" s="281" t="str">
        <f>IF(SUM(I251:T251)&lt;90," ",EXP('eq. coef.'!$C$328+'eq. coef.'!$C$329*'Amp-TB2 calc'!AJ251+'eq. coef.'!$C$330*'Amp-TB2 calc'!AK251+'eq. coef.'!$C$331*'Amp-TB2 calc'!AL251+'eq. coef.'!$C$332*'Amp-TB2 calc'!AN251+'eq. coef.'!$C$333*'Amp-TB2 calc'!AP251+'eq. coef.'!$C$334*'Amp-TB2 calc'!AQ251+'eq. coef.'!$C$335*'Amp-TB2 calc'!AR251+'eq. coef.'!$C$336*'Amp-TB2 calc'!AS251))</f>
        <v xml:space="preserve"> </v>
      </c>
      <c r="BG251" s="282" t="str">
        <f t="shared" si="366"/>
        <v xml:space="preserve"> </v>
      </c>
      <c r="BH251" s="385" t="str">
        <f t="shared" si="393"/>
        <v xml:space="preserve"> </v>
      </c>
      <c r="BI251" s="385" t="str">
        <f t="shared" si="394"/>
        <v xml:space="preserve"> </v>
      </c>
      <c r="BJ251" s="281" t="str">
        <f t="shared" si="367"/>
        <v xml:space="preserve"> </v>
      </c>
      <c r="BK251" s="283" t="str">
        <f t="shared" si="415"/>
        <v xml:space="preserve"> </v>
      </c>
      <c r="BL251" s="281" t="str">
        <f t="shared" si="416"/>
        <v xml:space="preserve"> </v>
      </c>
      <c r="BM251" s="284" t="str">
        <f t="shared" si="368"/>
        <v xml:space="preserve"> </v>
      </c>
      <c r="BN251" s="285" t="str">
        <f>IF(SUM(I251:T251)&lt;90," ",'eq. coef.'!$C$360+'eq. coef.'!$C$361*'Amp-TB2 calc'!AJ251+'eq. coef.'!$C$362*'Amp-TB2 calc'!AK251+'eq. coef.'!$C$363*'Amp-TB2 calc'!AL251+'eq. coef.'!$C$364*'Amp-TB2 calc'!AN251+'eq. coef.'!$C$365*'Amp-TB2 calc'!AP251+'eq. coef.'!$C$366*'Amp-TB2 calc'!AQ251+'eq. coef.'!$C$367*'Amp-TB2 calc'!AR251+'eq. coef.'!$C$368*'Amp-TB2 calc'!AS251+'eq. coef.'!$C$369*LN(BQ251))</f>
        <v xml:space="preserve"> </v>
      </c>
      <c r="BO251" s="286" t="str">
        <f t="shared" si="417"/>
        <v xml:space="preserve"> </v>
      </c>
      <c r="BP251" s="333" t="str">
        <f t="shared" si="369"/>
        <v xml:space="preserve"> </v>
      </c>
      <c r="BQ251" s="287" t="str">
        <f t="shared" si="418"/>
        <v xml:space="preserve"> </v>
      </c>
      <c r="BR251" s="281" t="str">
        <f t="shared" si="370"/>
        <v xml:space="preserve"> </v>
      </c>
      <c r="BS251" s="283"/>
      <c r="BT251" s="283">
        <f t="shared" si="419"/>
        <v>0</v>
      </c>
      <c r="BU251" s="283">
        <f t="shared" si="420"/>
        <v>0</v>
      </c>
      <c r="BV251" s="281" t="str">
        <f t="shared" si="371"/>
        <v xml:space="preserve"> </v>
      </c>
      <c r="BW251" s="288"/>
      <c r="BX251" s="289" t="str">
        <f>IF(SUM(I251:T251)&lt;90," ",'eq. coef.'!$B$1128*'Amp-TB2 calc'!CH251+'eq. coef.'!$B$1129*'Amp-TB2 calc'!CL251+'eq. coef.'!$B$1130*'Amp-TB2 calc'!CM251+'eq. coef.'!$B$1131*'Amp-TB2 calc'!CO251+'eq. coef.'!$B$1132*'Amp-TB2 calc'!CP251+'eq. coef.'!$B$1133*'Amp-TB2 calc'!CQ251+'eq. coef.'!$B$1134*'Amp-TB2 calc'!CR251+'eq. coef.'!$B$1135*'Amp-TB2 calc'!CU251+'eq. coef.'!$B$1135*'Amp-TB2 calc'!CY251+'eq. coef.'!$B$1137*'Amp-TB2 calc'!CZ251)</f>
        <v xml:space="preserve"> </v>
      </c>
      <c r="BY251" s="290" t="str">
        <f t="shared" si="421"/>
        <v xml:space="preserve"> </v>
      </c>
      <c r="BZ251" s="291"/>
      <c r="CA251" s="290" t="str">
        <f t="shared" si="372"/>
        <v xml:space="preserve"> </v>
      </c>
      <c r="CB251" s="289" t="str">
        <f>IF(SUM(I251:T251)&lt;90," ",EXP('eq. coef.'!$C$396+'eq. coef.'!$C$397*'Amp-TB2 calc'!AJ251+'eq. coef.'!$C$398*'Amp-TB2 calc'!AK251+'eq. coef.'!$C$399*'Amp-TB2 calc'!AL251+'eq. coef.'!$C$400*'Amp-TB2 calc'!AN251+'eq. coef.'!$C$401*'Amp-TB2 calc'!AP251+'eq. coef.'!$C$402*'Amp-TB2 calc'!AQ251+'eq. coef.'!$C$403*'Amp-TB2 calc'!AR251+'eq. coef.'!$C$404*'Amp-TB2 calc'!AS251+'eq. coef.'!$C$405*LN('Amp-TB2 calc'!BQ251)))</f>
        <v xml:space="preserve"> </v>
      </c>
      <c r="CC251" s="283" t="str">
        <f t="shared" si="373"/>
        <v xml:space="preserve"> </v>
      </c>
      <c r="CD251" s="283"/>
      <c r="CE251" s="282" t="str">
        <f t="shared" si="374"/>
        <v xml:space="preserve"> </v>
      </c>
      <c r="CF251" s="282" t="str">
        <f t="shared" si="375"/>
        <v xml:space="preserve"> </v>
      </c>
      <c r="CG251" s="278" t="str">
        <f t="shared" si="422"/>
        <v xml:space="preserve"> </v>
      </c>
      <c r="CH251" s="278" t="str">
        <f t="shared" si="423"/>
        <v xml:space="preserve"> </v>
      </c>
      <c r="CI251" s="278" t="str">
        <f t="shared" si="376"/>
        <v xml:space="preserve"> </v>
      </c>
      <c r="CJ251" s="278" t="str">
        <f t="shared" si="377"/>
        <v xml:space="preserve"> </v>
      </c>
      <c r="CK251" s="278"/>
      <c r="CL251" s="278" t="str">
        <f t="shared" si="378"/>
        <v xml:space="preserve"> </v>
      </c>
      <c r="CM251" s="278" t="str">
        <f t="shared" si="379"/>
        <v xml:space="preserve"> </v>
      </c>
      <c r="CN251" s="278" t="str">
        <f t="shared" si="424"/>
        <v xml:space="preserve"> </v>
      </c>
      <c r="CO251" s="278" t="str">
        <f t="shared" si="380"/>
        <v xml:space="preserve"> </v>
      </c>
      <c r="CP251" s="278" t="str">
        <f t="shared" si="425"/>
        <v xml:space="preserve"> </v>
      </c>
      <c r="CQ251" s="278" t="str">
        <f t="shared" si="381"/>
        <v xml:space="preserve"> </v>
      </c>
      <c r="CR251" s="278" t="str">
        <f t="shared" si="426"/>
        <v xml:space="preserve"> </v>
      </c>
      <c r="CS251" s="278" t="str">
        <f t="shared" si="382"/>
        <v xml:space="preserve"> </v>
      </c>
      <c r="CT251" s="278"/>
      <c r="CU251" s="278" t="str">
        <f t="shared" si="427"/>
        <v xml:space="preserve"> </v>
      </c>
      <c r="CV251" s="278" t="str">
        <f t="shared" si="383"/>
        <v xml:space="preserve"> </v>
      </c>
      <c r="CW251" s="278" t="str">
        <f t="shared" si="384"/>
        <v xml:space="preserve"> </v>
      </c>
      <c r="CX251" s="278"/>
      <c r="CY251" s="278" t="str">
        <f t="shared" si="385"/>
        <v xml:space="preserve"> </v>
      </c>
      <c r="CZ251" s="278" t="str">
        <f t="shared" si="428"/>
        <v xml:space="preserve"> </v>
      </c>
      <c r="DA251" s="278" t="str">
        <f t="shared" si="386"/>
        <v xml:space="preserve"> </v>
      </c>
      <c r="DB251" s="278"/>
      <c r="DC251" s="278" t="str">
        <f t="shared" si="387"/>
        <v xml:space="preserve"> </v>
      </c>
      <c r="DD251" s="278" t="str">
        <f t="shared" si="429"/>
        <v xml:space="preserve"> </v>
      </c>
      <c r="DE251" s="278" t="str">
        <f t="shared" si="430"/>
        <v xml:space="preserve"> </v>
      </c>
      <c r="DF251" s="278" t="str">
        <f t="shared" si="388"/>
        <v xml:space="preserve"> </v>
      </c>
      <c r="DG251" s="283" t="str">
        <f t="shared" si="395"/>
        <v xml:space="preserve"> </v>
      </c>
      <c r="DH251" s="283"/>
      <c r="DI251" s="277" t="str">
        <f t="shared" si="389"/>
        <v xml:space="preserve"> </v>
      </c>
      <c r="DJ251" s="277" t="str">
        <f t="shared" si="390"/>
        <v xml:space="preserve"> </v>
      </c>
      <c r="DK251" s="277" t="str">
        <f t="shared" si="391"/>
        <v xml:space="preserve"> </v>
      </c>
      <c r="DL251" s="278" t="str">
        <f t="shared" si="392"/>
        <v xml:space="preserve"> </v>
      </c>
    </row>
    <row r="252" spans="21:116" x14ac:dyDescent="0.25">
      <c r="U252" s="276" t="str">
        <f t="shared" si="396"/>
        <v xml:space="preserve"> </v>
      </c>
      <c r="V252" s="277" t="str">
        <f>IF(SUM(I252:T252)&lt;90," ",I252/stab.data!$U$7)</f>
        <v xml:space="preserve"> </v>
      </c>
      <c r="W252" s="277" t="str">
        <f>IF(SUM(I252:T252)&lt;90," ",J252/stab.data!$U$8)</f>
        <v xml:space="preserve"> </v>
      </c>
      <c r="X252" s="277" t="str">
        <f>IF(SUM(I252:T252)&lt;90," ",K252*2/stab.data!$U$9)</f>
        <v xml:space="preserve"> </v>
      </c>
      <c r="Y252" s="277" t="str">
        <f>IF(SUM(I252:T252)&lt;90," ",L252*2/stab.data!$U$10)</f>
        <v xml:space="preserve"> </v>
      </c>
      <c r="Z252" s="277" t="str">
        <f>IF(SUM(I252:T252)&lt;90," ",M252/stab.data!$U$11)</f>
        <v xml:space="preserve"> </v>
      </c>
      <c r="AA252" s="277" t="str">
        <f>IF(SUM(I252:T252)&lt;90," ",N252/stab.data!$U$12)</f>
        <v xml:space="preserve"> </v>
      </c>
      <c r="AB252" s="277" t="str">
        <f>IF(SUM(I252:T252)&lt;90," ",O252/stab.data!$U$13)</f>
        <v xml:space="preserve"> </v>
      </c>
      <c r="AC252" s="277" t="str">
        <f>IF(SUM(I252:T252)&lt;90," ",P252/stab.data!$U$14)</f>
        <v xml:space="preserve"> </v>
      </c>
      <c r="AD252" s="277" t="str">
        <f>IF(SUM(I252:T252)&lt;90," ",Q252*2/stab.data!$U$15)</f>
        <v xml:space="preserve"> </v>
      </c>
      <c r="AE252" s="277" t="str">
        <f>IF(SUM(I252:T252)&lt;90," ",R252*2/stab.data!$U$16)</f>
        <v xml:space="preserve"> </v>
      </c>
      <c r="AF252" s="277" t="str">
        <f>IF(SUM(I252:T252)&lt;90," ",S252/stab.data!$U$17)</f>
        <v xml:space="preserve"> </v>
      </c>
      <c r="AG252" s="277" t="str">
        <f>IF(SUM(I252:T252)&lt;90," ",T252/stab.data!$U$18)</f>
        <v xml:space="preserve"> </v>
      </c>
      <c r="AH252" s="277" t="str">
        <f t="shared" si="397"/>
        <v xml:space="preserve"> </v>
      </c>
      <c r="AI252" s="277" t="str">
        <f t="shared" si="398"/>
        <v xml:space="preserve"> </v>
      </c>
      <c r="AJ252" s="278" t="str">
        <f t="shared" si="399"/>
        <v xml:space="preserve"> </v>
      </c>
      <c r="AK252" s="278" t="str">
        <f t="shared" si="400"/>
        <v xml:space="preserve"> </v>
      </c>
      <c r="AL252" s="278" t="str">
        <f t="shared" si="401"/>
        <v xml:space="preserve"> </v>
      </c>
      <c r="AM252" s="278" t="str">
        <f t="shared" si="402"/>
        <v xml:space="preserve"> </v>
      </c>
      <c r="AN252" s="278" t="str">
        <f t="shared" si="403"/>
        <v xml:space="preserve"> </v>
      </c>
      <c r="AO252" s="278" t="str">
        <f t="shared" si="404"/>
        <v xml:space="preserve"> </v>
      </c>
      <c r="AP252" s="278" t="str">
        <f t="shared" si="405"/>
        <v xml:space="preserve"> </v>
      </c>
      <c r="AQ252" s="278" t="str">
        <f t="shared" si="406"/>
        <v xml:space="preserve"> </v>
      </c>
      <c r="AR252" s="278" t="str">
        <f t="shared" si="407"/>
        <v xml:space="preserve"> </v>
      </c>
      <c r="AS252" s="278" t="str">
        <f t="shared" si="408"/>
        <v xml:space="preserve"> </v>
      </c>
      <c r="AT252" s="278" t="str">
        <f t="shared" si="409"/>
        <v xml:space="preserve"> </v>
      </c>
      <c r="AU252" s="278" t="str">
        <f t="shared" si="410"/>
        <v xml:space="preserve"> </v>
      </c>
      <c r="AV252" s="277" t="str">
        <f t="shared" si="411"/>
        <v xml:space="preserve"> </v>
      </c>
      <c r="AW252" s="277" t="str">
        <f t="shared" si="412"/>
        <v xml:space="preserve"> </v>
      </c>
      <c r="AX252" s="277" t="str">
        <f>IF(SUM(I252:T252)&lt;90," ",CO252*AH252*stab.data!$U$20/13/2)</f>
        <v xml:space="preserve"> </v>
      </c>
      <c r="AY252" s="277" t="str">
        <f>IF(SUM(I252:T252)&lt;90," ",CQ252*AH252*stab.data!$U$11/13)</f>
        <v xml:space="preserve"> </v>
      </c>
      <c r="AZ252" s="277" t="str">
        <f t="shared" si="413"/>
        <v xml:space="preserve"> </v>
      </c>
      <c r="BA252" s="279" t="str">
        <f t="shared" si="414"/>
        <v xml:space="preserve"> </v>
      </c>
      <c r="BB252" s="280" t="str">
        <f>IF(SUM(I252:T252)&lt;90," ",EXP('eq. coef.'!$C$104+'eq. coef.'!$C$105*'Amp-TB2 calc'!AJ252+'eq. coef.'!$C$106*'Amp-TB2 calc'!AK252+'eq. coef.'!$C$107*'Amp-TB2 calc'!AL252+'eq. coef.'!$C$108*'Amp-TB2 calc'!AN252+'eq. coef.'!$C$109*'Amp-TB2 calc'!AP252+'eq. coef.'!$C$110*'Amp-TB2 calc'!AQ252+'eq. coef.'!$C$111*'Amp-TB2 calc'!AR252+'eq. coef.'!$C$112*'Amp-TB2 calc'!AS252))</f>
        <v xml:space="preserve"> </v>
      </c>
      <c r="BC252" s="281" t="str">
        <f>IF(SUM(I252:T252)&lt;90," ",EXP('eq. coef.'!$C$176+'eq. coef.'!$C$177*'Amp-TB2 calc'!AJ252+'eq. coef.'!$C$178*'Amp-TB2 calc'!AK252+'eq. coef.'!$C$179*'Amp-TB2 calc'!AL252+'eq. coef.'!$C$180*'Amp-TB2 calc'!AN252+'eq. coef.'!$C$181*'Amp-TB2 calc'!AP252+'eq. coef.'!$C$182*'Amp-TB2 calc'!AQ252+'eq. coef.'!$C$183*'Amp-TB2 calc'!AR252+'eq. coef.'!$C$184*'Amp-TB2 calc'!AS252))</f>
        <v xml:space="preserve"> </v>
      </c>
      <c r="BD252" s="281" t="str">
        <f>IF(SUM(I252:T252)&lt;90," ",('eq. coef.'!$C$234+'eq. coef.'!$C$235*'Amp-TB2 calc'!AJ252+'eq. coef.'!$C$236*'Amp-TB2 calc'!AK252+'eq. coef.'!$C$237*'Amp-TB2 calc'!AL252+'eq. coef.'!$C$238*'Amp-TB2 calc'!AN252+'eq. coef.'!$C$239*'Amp-TB2 calc'!AP252+'eq. coef.'!$C$240*'Amp-TB2 calc'!AQ252+'eq. coef.'!$C$241*'Amp-TB2 calc'!AR252+'eq. coef.'!$C$242*'Amp-TB2 calc'!AS252))</f>
        <v xml:space="preserve"> </v>
      </c>
      <c r="BE252" s="281" t="str">
        <f>IF(SUM(I252:T252)&lt;90," ",('eq. coef.'!$C$270+'eq. coef.'!$C$271*'Amp-TB2 calc'!AJ252+'eq. coef.'!$C$272*'Amp-TB2 calc'!AK252+'eq. coef.'!$C$273*'Amp-TB2 calc'!AL252+'eq. coef.'!$C$274*'Amp-TB2 calc'!AN252+'eq. coef.'!$C$275*'Amp-TB2 calc'!AP252+'eq. coef.'!$C$276*'Amp-TB2 calc'!AQ252+'eq. coef.'!$C$277*'Amp-TB2 calc'!AR252+'eq. coef.'!$C$278*'Amp-TB2 calc'!AS252))</f>
        <v xml:space="preserve"> </v>
      </c>
      <c r="BF252" s="281" t="str">
        <f>IF(SUM(I252:T252)&lt;90," ",EXP('eq. coef.'!$C$328+'eq. coef.'!$C$329*'Amp-TB2 calc'!AJ252+'eq. coef.'!$C$330*'Amp-TB2 calc'!AK252+'eq. coef.'!$C$331*'Amp-TB2 calc'!AL252+'eq. coef.'!$C$332*'Amp-TB2 calc'!AN252+'eq. coef.'!$C$333*'Amp-TB2 calc'!AP252+'eq. coef.'!$C$334*'Amp-TB2 calc'!AQ252+'eq. coef.'!$C$335*'Amp-TB2 calc'!AR252+'eq. coef.'!$C$336*'Amp-TB2 calc'!AS252))</f>
        <v xml:space="preserve"> </v>
      </c>
      <c r="BG252" s="282" t="str">
        <f t="shared" si="366"/>
        <v xml:space="preserve"> </v>
      </c>
      <c r="BH252" s="385" t="str">
        <f t="shared" si="393"/>
        <v xml:space="preserve"> </v>
      </c>
      <c r="BI252" s="385" t="str">
        <f t="shared" si="394"/>
        <v xml:space="preserve"> </v>
      </c>
      <c r="BJ252" s="281" t="str">
        <f t="shared" si="367"/>
        <v xml:space="preserve"> </v>
      </c>
      <c r="BK252" s="283" t="str">
        <f t="shared" si="415"/>
        <v xml:space="preserve"> </v>
      </c>
      <c r="BL252" s="281" t="str">
        <f t="shared" si="416"/>
        <v xml:space="preserve"> </v>
      </c>
      <c r="BM252" s="284" t="str">
        <f t="shared" si="368"/>
        <v xml:space="preserve"> </v>
      </c>
      <c r="BN252" s="285" t="str">
        <f>IF(SUM(I252:T252)&lt;90," ",'eq. coef.'!$C$360+'eq. coef.'!$C$361*'Amp-TB2 calc'!AJ252+'eq. coef.'!$C$362*'Amp-TB2 calc'!AK252+'eq. coef.'!$C$363*'Amp-TB2 calc'!AL252+'eq. coef.'!$C$364*'Amp-TB2 calc'!AN252+'eq. coef.'!$C$365*'Amp-TB2 calc'!AP252+'eq. coef.'!$C$366*'Amp-TB2 calc'!AQ252+'eq. coef.'!$C$367*'Amp-TB2 calc'!AR252+'eq. coef.'!$C$368*'Amp-TB2 calc'!AS252+'eq. coef.'!$C$369*LN(BQ252))</f>
        <v xml:space="preserve"> </v>
      </c>
      <c r="BO252" s="286" t="str">
        <f t="shared" si="417"/>
        <v xml:space="preserve"> </v>
      </c>
      <c r="BP252" s="333" t="str">
        <f t="shared" si="369"/>
        <v xml:space="preserve"> </v>
      </c>
      <c r="BQ252" s="287" t="str">
        <f t="shared" si="418"/>
        <v xml:space="preserve"> </v>
      </c>
      <c r="BR252" s="281" t="str">
        <f t="shared" si="370"/>
        <v xml:space="preserve"> </v>
      </c>
      <c r="BS252" s="283"/>
      <c r="BT252" s="283">
        <f t="shared" si="419"/>
        <v>0</v>
      </c>
      <c r="BU252" s="283">
        <f t="shared" si="420"/>
        <v>0</v>
      </c>
      <c r="BV252" s="281" t="str">
        <f t="shared" si="371"/>
        <v xml:space="preserve"> </v>
      </c>
      <c r="BW252" s="288"/>
      <c r="BX252" s="289" t="str">
        <f>IF(SUM(I252:T252)&lt;90," ",'eq. coef.'!$B$1128*'Amp-TB2 calc'!CH252+'eq. coef.'!$B$1129*'Amp-TB2 calc'!CL252+'eq. coef.'!$B$1130*'Amp-TB2 calc'!CM252+'eq. coef.'!$B$1131*'Amp-TB2 calc'!CO252+'eq. coef.'!$B$1132*'Amp-TB2 calc'!CP252+'eq. coef.'!$B$1133*'Amp-TB2 calc'!CQ252+'eq. coef.'!$B$1134*'Amp-TB2 calc'!CR252+'eq. coef.'!$B$1135*'Amp-TB2 calc'!CU252+'eq. coef.'!$B$1135*'Amp-TB2 calc'!CY252+'eq. coef.'!$B$1137*'Amp-TB2 calc'!CZ252)</f>
        <v xml:space="preserve"> </v>
      </c>
      <c r="BY252" s="290" t="str">
        <f t="shared" si="421"/>
        <v xml:space="preserve"> </v>
      </c>
      <c r="BZ252" s="291"/>
      <c r="CA252" s="290" t="str">
        <f t="shared" si="372"/>
        <v xml:space="preserve"> </v>
      </c>
      <c r="CB252" s="289" t="str">
        <f>IF(SUM(I252:T252)&lt;90," ",EXP('eq. coef.'!$C$396+'eq. coef.'!$C$397*'Amp-TB2 calc'!AJ252+'eq. coef.'!$C$398*'Amp-TB2 calc'!AK252+'eq. coef.'!$C$399*'Amp-TB2 calc'!AL252+'eq. coef.'!$C$400*'Amp-TB2 calc'!AN252+'eq. coef.'!$C$401*'Amp-TB2 calc'!AP252+'eq. coef.'!$C$402*'Amp-TB2 calc'!AQ252+'eq. coef.'!$C$403*'Amp-TB2 calc'!AR252+'eq. coef.'!$C$404*'Amp-TB2 calc'!AS252+'eq. coef.'!$C$405*LN('Amp-TB2 calc'!BQ252)))</f>
        <v xml:space="preserve"> </v>
      </c>
      <c r="CC252" s="283" t="str">
        <f t="shared" si="373"/>
        <v xml:space="preserve"> </v>
      </c>
      <c r="CD252" s="283"/>
      <c r="CE252" s="282" t="str">
        <f t="shared" si="374"/>
        <v xml:space="preserve"> </v>
      </c>
      <c r="CF252" s="282" t="str">
        <f t="shared" si="375"/>
        <v xml:space="preserve"> </v>
      </c>
      <c r="CG252" s="278" t="str">
        <f t="shared" si="422"/>
        <v xml:space="preserve"> </v>
      </c>
      <c r="CH252" s="278" t="str">
        <f t="shared" si="423"/>
        <v xml:space="preserve"> </v>
      </c>
      <c r="CI252" s="278" t="str">
        <f t="shared" si="376"/>
        <v xml:space="preserve"> </v>
      </c>
      <c r="CJ252" s="278" t="str">
        <f t="shared" si="377"/>
        <v xml:space="preserve"> </v>
      </c>
      <c r="CK252" s="278"/>
      <c r="CL252" s="278" t="str">
        <f t="shared" si="378"/>
        <v xml:space="preserve"> </v>
      </c>
      <c r="CM252" s="278" t="str">
        <f t="shared" si="379"/>
        <v xml:space="preserve"> </v>
      </c>
      <c r="CN252" s="278" t="str">
        <f t="shared" si="424"/>
        <v xml:space="preserve"> </v>
      </c>
      <c r="CO252" s="278" t="str">
        <f t="shared" si="380"/>
        <v xml:space="preserve"> </v>
      </c>
      <c r="CP252" s="278" t="str">
        <f t="shared" si="425"/>
        <v xml:space="preserve"> </v>
      </c>
      <c r="CQ252" s="278" t="str">
        <f t="shared" si="381"/>
        <v xml:space="preserve"> </v>
      </c>
      <c r="CR252" s="278" t="str">
        <f t="shared" si="426"/>
        <v xml:space="preserve"> </v>
      </c>
      <c r="CS252" s="278" t="str">
        <f t="shared" si="382"/>
        <v xml:space="preserve"> </v>
      </c>
      <c r="CT252" s="278"/>
      <c r="CU252" s="278" t="str">
        <f t="shared" si="427"/>
        <v xml:space="preserve"> </v>
      </c>
      <c r="CV252" s="278" t="str">
        <f t="shared" si="383"/>
        <v xml:space="preserve"> </v>
      </c>
      <c r="CW252" s="278" t="str">
        <f t="shared" si="384"/>
        <v xml:space="preserve"> </v>
      </c>
      <c r="CX252" s="278"/>
      <c r="CY252" s="278" t="str">
        <f t="shared" si="385"/>
        <v xml:space="preserve"> </v>
      </c>
      <c r="CZ252" s="278" t="str">
        <f t="shared" si="428"/>
        <v xml:space="preserve"> </v>
      </c>
      <c r="DA252" s="278" t="str">
        <f t="shared" si="386"/>
        <v xml:space="preserve"> </v>
      </c>
      <c r="DB252" s="278"/>
      <c r="DC252" s="278" t="str">
        <f t="shared" si="387"/>
        <v xml:space="preserve"> </v>
      </c>
      <c r="DD252" s="278" t="str">
        <f t="shared" si="429"/>
        <v xml:space="preserve"> </v>
      </c>
      <c r="DE252" s="278" t="str">
        <f t="shared" si="430"/>
        <v xml:space="preserve"> </v>
      </c>
      <c r="DF252" s="278" t="str">
        <f t="shared" si="388"/>
        <v xml:space="preserve"> </v>
      </c>
      <c r="DG252" s="283" t="str">
        <f t="shared" si="395"/>
        <v xml:space="preserve"> </v>
      </c>
      <c r="DH252" s="283"/>
      <c r="DI252" s="277" t="str">
        <f t="shared" si="389"/>
        <v xml:space="preserve"> </v>
      </c>
      <c r="DJ252" s="277" t="str">
        <f t="shared" si="390"/>
        <v xml:space="preserve"> </v>
      </c>
      <c r="DK252" s="277" t="str">
        <f t="shared" si="391"/>
        <v xml:space="preserve"> </v>
      </c>
      <c r="DL252" s="278" t="str">
        <f t="shared" si="392"/>
        <v xml:space="preserve"> </v>
      </c>
    </row>
    <row r="253" spans="21:116" x14ac:dyDescent="0.25">
      <c r="U253" s="276" t="str">
        <f t="shared" si="396"/>
        <v xml:space="preserve"> </v>
      </c>
      <c r="V253" s="277" t="str">
        <f>IF(SUM(I253:T253)&lt;90," ",I253/stab.data!$U$7)</f>
        <v xml:space="preserve"> </v>
      </c>
      <c r="W253" s="277" t="str">
        <f>IF(SUM(I253:T253)&lt;90," ",J253/stab.data!$U$8)</f>
        <v xml:space="preserve"> </v>
      </c>
      <c r="X253" s="277" t="str">
        <f>IF(SUM(I253:T253)&lt;90," ",K253*2/stab.data!$U$9)</f>
        <v xml:space="preserve"> </v>
      </c>
      <c r="Y253" s="277" t="str">
        <f>IF(SUM(I253:T253)&lt;90," ",L253*2/stab.data!$U$10)</f>
        <v xml:space="preserve"> </v>
      </c>
      <c r="Z253" s="277" t="str">
        <f>IF(SUM(I253:T253)&lt;90," ",M253/stab.data!$U$11)</f>
        <v xml:space="preserve"> </v>
      </c>
      <c r="AA253" s="277" t="str">
        <f>IF(SUM(I253:T253)&lt;90," ",N253/stab.data!$U$12)</f>
        <v xml:space="preserve"> </v>
      </c>
      <c r="AB253" s="277" t="str">
        <f>IF(SUM(I253:T253)&lt;90," ",O253/stab.data!$U$13)</f>
        <v xml:space="preserve"> </v>
      </c>
      <c r="AC253" s="277" t="str">
        <f>IF(SUM(I253:T253)&lt;90," ",P253/stab.data!$U$14)</f>
        <v xml:space="preserve"> </v>
      </c>
      <c r="AD253" s="277" t="str">
        <f>IF(SUM(I253:T253)&lt;90," ",Q253*2/stab.data!$U$15)</f>
        <v xml:space="preserve"> </v>
      </c>
      <c r="AE253" s="277" t="str">
        <f>IF(SUM(I253:T253)&lt;90," ",R253*2/stab.data!$U$16)</f>
        <v xml:space="preserve"> </v>
      </c>
      <c r="AF253" s="277" t="str">
        <f>IF(SUM(I253:T253)&lt;90," ",S253/stab.data!$U$17)</f>
        <v xml:space="preserve"> </v>
      </c>
      <c r="AG253" s="277" t="str">
        <f>IF(SUM(I253:T253)&lt;90," ",T253/stab.data!$U$18)</f>
        <v xml:space="preserve"> </v>
      </c>
      <c r="AH253" s="277" t="str">
        <f t="shared" si="397"/>
        <v xml:space="preserve"> </v>
      </c>
      <c r="AI253" s="277" t="str">
        <f t="shared" si="398"/>
        <v xml:space="preserve"> </v>
      </c>
      <c r="AJ253" s="278" t="str">
        <f t="shared" si="399"/>
        <v xml:space="preserve"> </v>
      </c>
      <c r="AK253" s="278" t="str">
        <f t="shared" si="400"/>
        <v xml:space="preserve"> </v>
      </c>
      <c r="AL253" s="278" t="str">
        <f t="shared" si="401"/>
        <v xml:space="preserve"> </v>
      </c>
      <c r="AM253" s="278" t="str">
        <f t="shared" si="402"/>
        <v xml:space="preserve"> </v>
      </c>
      <c r="AN253" s="278" t="str">
        <f t="shared" si="403"/>
        <v xml:space="preserve"> </v>
      </c>
      <c r="AO253" s="278" t="str">
        <f t="shared" si="404"/>
        <v xml:space="preserve"> </v>
      </c>
      <c r="AP253" s="278" t="str">
        <f t="shared" si="405"/>
        <v xml:space="preserve"> </v>
      </c>
      <c r="AQ253" s="278" t="str">
        <f t="shared" si="406"/>
        <v xml:space="preserve"> </v>
      </c>
      <c r="AR253" s="278" t="str">
        <f t="shared" si="407"/>
        <v xml:space="preserve"> </v>
      </c>
      <c r="AS253" s="278" t="str">
        <f t="shared" si="408"/>
        <v xml:space="preserve"> </v>
      </c>
      <c r="AT253" s="278" t="str">
        <f t="shared" si="409"/>
        <v xml:space="preserve"> </v>
      </c>
      <c r="AU253" s="278" t="str">
        <f t="shared" si="410"/>
        <v xml:space="preserve"> </v>
      </c>
      <c r="AV253" s="277" t="str">
        <f t="shared" si="411"/>
        <v xml:space="preserve"> </v>
      </c>
      <c r="AW253" s="277" t="str">
        <f t="shared" si="412"/>
        <v xml:space="preserve"> </v>
      </c>
      <c r="AX253" s="277" t="str">
        <f>IF(SUM(I253:T253)&lt;90," ",CO253*AH253*stab.data!$U$20/13/2)</f>
        <v xml:space="preserve"> </v>
      </c>
      <c r="AY253" s="277" t="str">
        <f>IF(SUM(I253:T253)&lt;90," ",CQ253*AH253*stab.data!$U$11/13)</f>
        <v xml:space="preserve"> </v>
      </c>
      <c r="AZ253" s="277" t="str">
        <f t="shared" si="413"/>
        <v xml:space="preserve"> </v>
      </c>
      <c r="BA253" s="279" t="str">
        <f t="shared" si="414"/>
        <v xml:space="preserve"> </v>
      </c>
      <c r="BB253" s="280" t="str">
        <f>IF(SUM(I253:T253)&lt;90," ",EXP('eq. coef.'!$C$104+'eq. coef.'!$C$105*'Amp-TB2 calc'!AJ253+'eq. coef.'!$C$106*'Amp-TB2 calc'!AK253+'eq. coef.'!$C$107*'Amp-TB2 calc'!AL253+'eq. coef.'!$C$108*'Amp-TB2 calc'!AN253+'eq. coef.'!$C$109*'Amp-TB2 calc'!AP253+'eq. coef.'!$C$110*'Amp-TB2 calc'!AQ253+'eq. coef.'!$C$111*'Amp-TB2 calc'!AR253+'eq. coef.'!$C$112*'Amp-TB2 calc'!AS253))</f>
        <v xml:space="preserve"> </v>
      </c>
      <c r="BC253" s="281" t="str">
        <f>IF(SUM(I253:T253)&lt;90," ",EXP('eq. coef.'!$C$176+'eq. coef.'!$C$177*'Amp-TB2 calc'!AJ253+'eq. coef.'!$C$178*'Amp-TB2 calc'!AK253+'eq. coef.'!$C$179*'Amp-TB2 calc'!AL253+'eq. coef.'!$C$180*'Amp-TB2 calc'!AN253+'eq. coef.'!$C$181*'Amp-TB2 calc'!AP253+'eq. coef.'!$C$182*'Amp-TB2 calc'!AQ253+'eq. coef.'!$C$183*'Amp-TB2 calc'!AR253+'eq. coef.'!$C$184*'Amp-TB2 calc'!AS253))</f>
        <v xml:space="preserve"> </v>
      </c>
      <c r="BD253" s="281" t="str">
        <f>IF(SUM(I253:T253)&lt;90," ",('eq. coef.'!$C$234+'eq. coef.'!$C$235*'Amp-TB2 calc'!AJ253+'eq. coef.'!$C$236*'Amp-TB2 calc'!AK253+'eq. coef.'!$C$237*'Amp-TB2 calc'!AL253+'eq. coef.'!$C$238*'Amp-TB2 calc'!AN253+'eq. coef.'!$C$239*'Amp-TB2 calc'!AP253+'eq. coef.'!$C$240*'Amp-TB2 calc'!AQ253+'eq. coef.'!$C$241*'Amp-TB2 calc'!AR253+'eq. coef.'!$C$242*'Amp-TB2 calc'!AS253))</f>
        <v xml:space="preserve"> </v>
      </c>
      <c r="BE253" s="281" t="str">
        <f>IF(SUM(I253:T253)&lt;90," ",('eq. coef.'!$C$270+'eq. coef.'!$C$271*'Amp-TB2 calc'!AJ253+'eq. coef.'!$C$272*'Amp-TB2 calc'!AK253+'eq. coef.'!$C$273*'Amp-TB2 calc'!AL253+'eq. coef.'!$C$274*'Amp-TB2 calc'!AN253+'eq. coef.'!$C$275*'Amp-TB2 calc'!AP253+'eq. coef.'!$C$276*'Amp-TB2 calc'!AQ253+'eq. coef.'!$C$277*'Amp-TB2 calc'!AR253+'eq. coef.'!$C$278*'Amp-TB2 calc'!AS253))</f>
        <v xml:space="preserve"> </v>
      </c>
      <c r="BF253" s="281" t="str">
        <f>IF(SUM(I253:T253)&lt;90," ",EXP('eq. coef.'!$C$328+'eq. coef.'!$C$329*'Amp-TB2 calc'!AJ253+'eq. coef.'!$C$330*'Amp-TB2 calc'!AK253+'eq. coef.'!$C$331*'Amp-TB2 calc'!AL253+'eq. coef.'!$C$332*'Amp-TB2 calc'!AN253+'eq. coef.'!$C$333*'Amp-TB2 calc'!AP253+'eq. coef.'!$C$334*'Amp-TB2 calc'!AQ253+'eq. coef.'!$C$335*'Amp-TB2 calc'!AR253+'eq. coef.'!$C$336*'Amp-TB2 calc'!AS253))</f>
        <v xml:space="preserve"> </v>
      </c>
      <c r="BG253" s="282" t="str">
        <f t="shared" si="366"/>
        <v xml:space="preserve"> </v>
      </c>
      <c r="BH253" s="385" t="str">
        <f t="shared" si="393"/>
        <v xml:space="preserve"> </v>
      </c>
      <c r="BI253" s="385" t="str">
        <f t="shared" si="394"/>
        <v xml:space="preserve"> </v>
      </c>
      <c r="BJ253" s="281" t="str">
        <f t="shared" si="367"/>
        <v xml:space="preserve"> </v>
      </c>
      <c r="BK253" s="283" t="str">
        <f t="shared" si="415"/>
        <v xml:space="preserve"> </v>
      </c>
      <c r="BL253" s="281" t="str">
        <f t="shared" si="416"/>
        <v xml:space="preserve"> </v>
      </c>
      <c r="BM253" s="284" t="str">
        <f t="shared" si="368"/>
        <v xml:space="preserve"> </v>
      </c>
      <c r="BN253" s="285" t="str">
        <f>IF(SUM(I253:T253)&lt;90," ",'eq. coef.'!$C$360+'eq. coef.'!$C$361*'Amp-TB2 calc'!AJ253+'eq. coef.'!$C$362*'Amp-TB2 calc'!AK253+'eq. coef.'!$C$363*'Amp-TB2 calc'!AL253+'eq. coef.'!$C$364*'Amp-TB2 calc'!AN253+'eq. coef.'!$C$365*'Amp-TB2 calc'!AP253+'eq. coef.'!$C$366*'Amp-TB2 calc'!AQ253+'eq. coef.'!$C$367*'Amp-TB2 calc'!AR253+'eq. coef.'!$C$368*'Amp-TB2 calc'!AS253+'eq. coef.'!$C$369*LN(BQ253))</f>
        <v xml:space="preserve"> </v>
      </c>
      <c r="BO253" s="286" t="str">
        <f t="shared" si="417"/>
        <v xml:space="preserve"> </v>
      </c>
      <c r="BP253" s="333" t="str">
        <f t="shared" si="369"/>
        <v xml:space="preserve"> </v>
      </c>
      <c r="BQ253" s="287" t="str">
        <f t="shared" si="418"/>
        <v xml:space="preserve"> </v>
      </c>
      <c r="BR253" s="281" t="str">
        <f t="shared" si="370"/>
        <v xml:space="preserve"> </v>
      </c>
      <c r="BS253" s="283"/>
      <c r="BT253" s="283">
        <f t="shared" si="419"/>
        <v>0</v>
      </c>
      <c r="BU253" s="283">
        <f t="shared" si="420"/>
        <v>0</v>
      </c>
      <c r="BV253" s="281" t="str">
        <f t="shared" si="371"/>
        <v xml:space="preserve"> </v>
      </c>
      <c r="BW253" s="288"/>
      <c r="BX253" s="289" t="str">
        <f>IF(SUM(I253:T253)&lt;90," ",'eq. coef.'!$B$1128*'Amp-TB2 calc'!CH253+'eq. coef.'!$B$1129*'Amp-TB2 calc'!CL253+'eq. coef.'!$B$1130*'Amp-TB2 calc'!CM253+'eq. coef.'!$B$1131*'Amp-TB2 calc'!CO253+'eq. coef.'!$B$1132*'Amp-TB2 calc'!CP253+'eq. coef.'!$B$1133*'Amp-TB2 calc'!CQ253+'eq. coef.'!$B$1134*'Amp-TB2 calc'!CR253+'eq. coef.'!$B$1135*'Amp-TB2 calc'!CU253+'eq. coef.'!$B$1135*'Amp-TB2 calc'!CY253+'eq. coef.'!$B$1137*'Amp-TB2 calc'!CZ253)</f>
        <v xml:space="preserve"> </v>
      </c>
      <c r="BY253" s="290" t="str">
        <f t="shared" si="421"/>
        <v xml:space="preserve"> </v>
      </c>
      <c r="BZ253" s="291"/>
      <c r="CA253" s="290" t="str">
        <f t="shared" si="372"/>
        <v xml:space="preserve"> </v>
      </c>
      <c r="CB253" s="289" t="str">
        <f>IF(SUM(I253:T253)&lt;90," ",EXP('eq. coef.'!$C$396+'eq. coef.'!$C$397*'Amp-TB2 calc'!AJ253+'eq. coef.'!$C$398*'Amp-TB2 calc'!AK253+'eq. coef.'!$C$399*'Amp-TB2 calc'!AL253+'eq. coef.'!$C$400*'Amp-TB2 calc'!AN253+'eq. coef.'!$C$401*'Amp-TB2 calc'!AP253+'eq. coef.'!$C$402*'Amp-TB2 calc'!AQ253+'eq. coef.'!$C$403*'Amp-TB2 calc'!AR253+'eq. coef.'!$C$404*'Amp-TB2 calc'!AS253+'eq. coef.'!$C$405*LN('Amp-TB2 calc'!BQ253)))</f>
        <v xml:space="preserve"> </v>
      </c>
      <c r="CC253" s="283" t="str">
        <f t="shared" si="373"/>
        <v xml:space="preserve"> </v>
      </c>
      <c r="CD253" s="283"/>
      <c r="CE253" s="282" t="str">
        <f t="shared" si="374"/>
        <v xml:space="preserve"> </v>
      </c>
      <c r="CF253" s="282" t="str">
        <f t="shared" si="375"/>
        <v xml:space="preserve"> </v>
      </c>
      <c r="CG253" s="278" t="str">
        <f t="shared" si="422"/>
        <v xml:space="preserve"> </v>
      </c>
      <c r="CH253" s="278" t="str">
        <f t="shared" si="423"/>
        <v xml:space="preserve"> </v>
      </c>
      <c r="CI253" s="278" t="str">
        <f t="shared" si="376"/>
        <v xml:space="preserve"> </v>
      </c>
      <c r="CJ253" s="278" t="str">
        <f t="shared" si="377"/>
        <v xml:space="preserve"> </v>
      </c>
      <c r="CK253" s="278"/>
      <c r="CL253" s="278" t="str">
        <f t="shared" si="378"/>
        <v xml:space="preserve"> </v>
      </c>
      <c r="CM253" s="278" t="str">
        <f t="shared" si="379"/>
        <v xml:space="preserve"> </v>
      </c>
      <c r="CN253" s="278" t="str">
        <f t="shared" si="424"/>
        <v xml:space="preserve"> </v>
      </c>
      <c r="CO253" s="278" t="str">
        <f t="shared" si="380"/>
        <v xml:space="preserve"> </v>
      </c>
      <c r="CP253" s="278" t="str">
        <f t="shared" si="425"/>
        <v xml:space="preserve"> </v>
      </c>
      <c r="CQ253" s="278" t="str">
        <f t="shared" si="381"/>
        <v xml:space="preserve"> </v>
      </c>
      <c r="CR253" s="278" t="str">
        <f t="shared" si="426"/>
        <v xml:space="preserve"> </v>
      </c>
      <c r="CS253" s="278" t="str">
        <f t="shared" si="382"/>
        <v xml:space="preserve"> </v>
      </c>
      <c r="CT253" s="278"/>
      <c r="CU253" s="278" t="str">
        <f t="shared" si="427"/>
        <v xml:space="preserve"> </v>
      </c>
      <c r="CV253" s="278" t="str">
        <f t="shared" si="383"/>
        <v xml:space="preserve"> </v>
      </c>
      <c r="CW253" s="278" t="str">
        <f t="shared" si="384"/>
        <v xml:space="preserve"> </v>
      </c>
      <c r="CX253" s="278"/>
      <c r="CY253" s="278" t="str">
        <f t="shared" si="385"/>
        <v xml:space="preserve"> </v>
      </c>
      <c r="CZ253" s="278" t="str">
        <f t="shared" si="428"/>
        <v xml:space="preserve"> </v>
      </c>
      <c r="DA253" s="278" t="str">
        <f t="shared" si="386"/>
        <v xml:space="preserve"> </v>
      </c>
      <c r="DB253" s="278"/>
      <c r="DC253" s="278" t="str">
        <f t="shared" si="387"/>
        <v xml:space="preserve"> </v>
      </c>
      <c r="DD253" s="278" t="str">
        <f t="shared" si="429"/>
        <v xml:space="preserve"> </v>
      </c>
      <c r="DE253" s="278" t="str">
        <f t="shared" si="430"/>
        <v xml:space="preserve"> </v>
      </c>
      <c r="DF253" s="278" t="str">
        <f t="shared" si="388"/>
        <v xml:space="preserve"> </v>
      </c>
      <c r="DG253" s="283" t="str">
        <f t="shared" si="395"/>
        <v xml:space="preserve"> </v>
      </c>
      <c r="DH253" s="283"/>
      <c r="DI253" s="277" t="str">
        <f t="shared" si="389"/>
        <v xml:space="preserve"> </v>
      </c>
      <c r="DJ253" s="277" t="str">
        <f t="shared" si="390"/>
        <v xml:space="preserve"> </v>
      </c>
      <c r="DK253" s="277" t="str">
        <f t="shared" si="391"/>
        <v xml:space="preserve"> </v>
      </c>
      <c r="DL253" s="278" t="str">
        <f t="shared" si="392"/>
        <v xml:space="preserve"> </v>
      </c>
    </row>
    <row r="254" spans="21:116" x14ac:dyDescent="0.25">
      <c r="U254" s="276" t="str">
        <f t="shared" si="396"/>
        <v xml:space="preserve"> </v>
      </c>
      <c r="V254" s="277" t="str">
        <f>IF(SUM(I254:T254)&lt;90," ",I254/stab.data!$U$7)</f>
        <v xml:space="preserve"> </v>
      </c>
      <c r="W254" s="277" t="str">
        <f>IF(SUM(I254:T254)&lt;90," ",J254/stab.data!$U$8)</f>
        <v xml:space="preserve"> </v>
      </c>
      <c r="X254" s="277" t="str">
        <f>IF(SUM(I254:T254)&lt;90," ",K254*2/stab.data!$U$9)</f>
        <v xml:space="preserve"> </v>
      </c>
      <c r="Y254" s="277" t="str">
        <f>IF(SUM(I254:T254)&lt;90," ",L254*2/stab.data!$U$10)</f>
        <v xml:space="preserve"> </v>
      </c>
      <c r="Z254" s="277" t="str">
        <f>IF(SUM(I254:T254)&lt;90," ",M254/stab.data!$U$11)</f>
        <v xml:space="preserve"> </v>
      </c>
      <c r="AA254" s="277" t="str">
        <f>IF(SUM(I254:T254)&lt;90," ",N254/stab.data!$U$12)</f>
        <v xml:space="preserve"> </v>
      </c>
      <c r="AB254" s="277" t="str">
        <f>IF(SUM(I254:T254)&lt;90," ",O254/stab.data!$U$13)</f>
        <v xml:space="preserve"> </v>
      </c>
      <c r="AC254" s="277" t="str">
        <f>IF(SUM(I254:T254)&lt;90," ",P254/stab.data!$U$14)</f>
        <v xml:space="preserve"> </v>
      </c>
      <c r="AD254" s="277" t="str">
        <f>IF(SUM(I254:T254)&lt;90," ",Q254*2/stab.data!$U$15)</f>
        <v xml:space="preserve"> </v>
      </c>
      <c r="AE254" s="277" t="str">
        <f>IF(SUM(I254:T254)&lt;90," ",R254*2/stab.data!$U$16)</f>
        <v xml:space="preserve"> </v>
      </c>
      <c r="AF254" s="277" t="str">
        <f>IF(SUM(I254:T254)&lt;90," ",S254/stab.data!$U$17)</f>
        <v xml:space="preserve"> </v>
      </c>
      <c r="AG254" s="277" t="str">
        <f>IF(SUM(I254:T254)&lt;90," ",T254/stab.data!$U$18)</f>
        <v xml:space="preserve"> </v>
      </c>
      <c r="AH254" s="277" t="str">
        <f t="shared" si="397"/>
        <v xml:space="preserve"> </v>
      </c>
      <c r="AI254" s="277" t="str">
        <f t="shared" si="398"/>
        <v xml:space="preserve"> </v>
      </c>
      <c r="AJ254" s="278" t="str">
        <f t="shared" si="399"/>
        <v xml:space="preserve"> </v>
      </c>
      <c r="AK254" s="278" t="str">
        <f t="shared" si="400"/>
        <v xml:space="preserve"> </v>
      </c>
      <c r="AL254" s="278" t="str">
        <f t="shared" si="401"/>
        <v xml:space="preserve"> </v>
      </c>
      <c r="AM254" s="278" t="str">
        <f t="shared" si="402"/>
        <v xml:space="preserve"> </v>
      </c>
      <c r="AN254" s="278" t="str">
        <f t="shared" si="403"/>
        <v xml:space="preserve"> </v>
      </c>
      <c r="AO254" s="278" t="str">
        <f t="shared" si="404"/>
        <v xml:space="preserve"> </v>
      </c>
      <c r="AP254" s="278" t="str">
        <f t="shared" si="405"/>
        <v xml:space="preserve"> </v>
      </c>
      <c r="AQ254" s="278" t="str">
        <f t="shared" si="406"/>
        <v xml:space="preserve"> </v>
      </c>
      <c r="AR254" s="278" t="str">
        <f t="shared" si="407"/>
        <v xml:space="preserve"> </v>
      </c>
      <c r="AS254" s="278" t="str">
        <f t="shared" si="408"/>
        <v xml:space="preserve"> </v>
      </c>
      <c r="AT254" s="278" t="str">
        <f t="shared" si="409"/>
        <v xml:space="preserve"> </v>
      </c>
      <c r="AU254" s="278" t="str">
        <f t="shared" si="410"/>
        <v xml:space="preserve"> </v>
      </c>
      <c r="AV254" s="277" t="str">
        <f t="shared" si="411"/>
        <v xml:space="preserve"> </v>
      </c>
      <c r="AW254" s="277" t="str">
        <f t="shared" si="412"/>
        <v xml:space="preserve"> </v>
      </c>
      <c r="AX254" s="277" t="str">
        <f>IF(SUM(I254:T254)&lt;90," ",CO254*AH254*stab.data!$U$20/13/2)</f>
        <v xml:space="preserve"> </v>
      </c>
      <c r="AY254" s="277" t="str">
        <f>IF(SUM(I254:T254)&lt;90," ",CQ254*AH254*stab.data!$U$11/13)</f>
        <v xml:space="preserve"> </v>
      </c>
      <c r="AZ254" s="277" t="str">
        <f t="shared" si="413"/>
        <v xml:space="preserve"> </v>
      </c>
      <c r="BA254" s="279" t="str">
        <f t="shared" si="414"/>
        <v xml:space="preserve"> </v>
      </c>
      <c r="BB254" s="280" t="str">
        <f>IF(SUM(I254:T254)&lt;90," ",EXP('eq. coef.'!$C$104+'eq. coef.'!$C$105*'Amp-TB2 calc'!AJ254+'eq. coef.'!$C$106*'Amp-TB2 calc'!AK254+'eq. coef.'!$C$107*'Amp-TB2 calc'!AL254+'eq. coef.'!$C$108*'Amp-TB2 calc'!AN254+'eq. coef.'!$C$109*'Amp-TB2 calc'!AP254+'eq. coef.'!$C$110*'Amp-TB2 calc'!AQ254+'eq. coef.'!$C$111*'Amp-TB2 calc'!AR254+'eq. coef.'!$C$112*'Amp-TB2 calc'!AS254))</f>
        <v xml:space="preserve"> </v>
      </c>
      <c r="BC254" s="281" t="str">
        <f>IF(SUM(I254:T254)&lt;90," ",EXP('eq. coef.'!$C$176+'eq. coef.'!$C$177*'Amp-TB2 calc'!AJ254+'eq. coef.'!$C$178*'Amp-TB2 calc'!AK254+'eq. coef.'!$C$179*'Amp-TB2 calc'!AL254+'eq. coef.'!$C$180*'Amp-TB2 calc'!AN254+'eq. coef.'!$C$181*'Amp-TB2 calc'!AP254+'eq. coef.'!$C$182*'Amp-TB2 calc'!AQ254+'eq. coef.'!$C$183*'Amp-TB2 calc'!AR254+'eq. coef.'!$C$184*'Amp-TB2 calc'!AS254))</f>
        <v xml:space="preserve"> </v>
      </c>
      <c r="BD254" s="281" t="str">
        <f>IF(SUM(I254:T254)&lt;90," ",('eq. coef.'!$C$234+'eq. coef.'!$C$235*'Amp-TB2 calc'!AJ254+'eq. coef.'!$C$236*'Amp-TB2 calc'!AK254+'eq. coef.'!$C$237*'Amp-TB2 calc'!AL254+'eq. coef.'!$C$238*'Amp-TB2 calc'!AN254+'eq. coef.'!$C$239*'Amp-TB2 calc'!AP254+'eq. coef.'!$C$240*'Amp-TB2 calc'!AQ254+'eq. coef.'!$C$241*'Amp-TB2 calc'!AR254+'eq. coef.'!$C$242*'Amp-TB2 calc'!AS254))</f>
        <v xml:space="preserve"> </v>
      </c>
      <c r="BE254" s="281" t="str">
        <f>IF(SUM(I254:T254)&lt;90," ",('eq. coef.'!$C$270+'eq. coef.'!$C$271*'Amp-TB2 calc'!AJ254+'eq. coef.'!$C$272*'Amp-TB2 calc'!AK254+'eq. coef.'!$C$273*'Amp-TB2 calc'!AL254+'eq. coef.'!$C$274*'Amp-TB2 calc'!AN254+'eq. coef.'!$C$275*'Amp-TB2 calc'!AP254+'eq. coef.'!$C$276*'Amp-TB2 calc'!AQ254+'eq. coef.'!$C$277*'Amp-TB2 calc'!AR254+'eq. coef.'!$C$278*'Amp-TB2 calc'!AS254))</f>
        <v xml:space="preserve"> </v>
      </c>
      <c r="BF254" s="281" t="str">
        <f>IF(SUM(I254:T254)&lt;90," ",EXP('eq. coef.'!$C$328+'eq. coef.'!$C$329*'Amp-TB2 calc'!AJ254+'eq. coef.'!$C$330*'Amp-TB2 calc'!AK254+'eq. coef.'!$C$331*'Amp-TB2 calc'!AL254+'eq. coef.'!$C$332*'Amp-TB2 calc'!AN254+'eq. coef.'!$C$333*'Amp-TB2 calc'!AP254+'eq. coef.'!$C$334*'Amp-TB2 calc'!AQ254+'eq. coef.'!$C$335*'Amp-TB2 calc'!AR254+'eq. coef.'!$C$336*'Amp-TB2 calc'!AS254))</f>
        <v xml:space="preserve"> </v>
      </c>
      <c r="BG254" s="282" t="str">
        <f t="shared" si="366"/>
        <v xml:space="preserve"> </v>
      </c>
      <c r="BH254" s="385" t="str">
        <f t="shared" si="393"/>
        <v xml:space="preserve"> </v>
      </c>
      <c r="BI254" s="385" t="str">
        <f t="shared" si="394"/>
        <v xml:space="preserve"> </v>
      </c>
      <c r="BJ254" s="281" t="str">
        <f t="shared" si="367"/>
        <v xml:space="preserve"> </v>
      </c>
      <c r="BK254" s="283" t="str">
        <f t="shared" si="415"/>
        <v xml:space="preserve"> </v>
      </c>
      <c r="BL254" s="281" t="str">
        <f t="shared" si="416"/>
        <v xml:space="preserve"> </v>
      </c>
      <c r="BM254" s="284" t="str">
        <f t="shared" si="368"/>
        <v xml:space="preserve"> </v>
      </c>
      <c r="BN254" s="285" t="str">
        <f>IF(SUM(I254:T254)&lt;90," ",'eq. coef.'!$C$360+'eq. coef.'!$C$361*'Amp-TB2 calc'!AJ254+'eq. coef.'!$C$362*'Amp-TB2 calc'!AK254+'eq. coef.'!$C$363*'Amp-TB2 calc'!AL254+'eq. coef.'!$C$364*'Amp-TB2 calc'!AN254+'eq. coef.'!$C$365*'Amp-TB2 calc'!AP254+'eq. coef.'!$C$366*'Amp-TB2 calc'!AQ254+'eq. coef.'!$C$367*'Amp-TB2 calc'!AR254+'eq. coef.'!$C$368*'Amp-TB2 calc'!AS254+'eq. coef.'!$C$369*LN(BQ254))</f>
        <v xml:space="preserve"> </v>
      </c>
      <c r="BO254" s="286" t="str">
        <f t="shared" si="417"/>
        <v xml:space="preserve"> </v>
      </c>
      <c r="BP254" s="333" t="str">
        <f t="shared" si="369"/>
        <v xml:space="preserve"> </v>
      </c>
      <c r="BQ254" s="287" t="str">
        <f t="shared" si="418"/>
        <v xml:space="preserve"> </v>
      </c>
      <c r="BR254" s="281" t="str">
        <f t="shared" si="370"/>
        <v xml:space="preserve"> </v>
      </c>
      <c r="BS254" s="283"/>
      <c r="BT254" s="283">
        <f t="shared" si="419"/>
        <v>0</v>
      </c>
      <c r="BU254" s="283">
        <f t="shared" si="420"/>
        <v>0</v>
      </c>
      <c r="BV254" s="281" t="str">
        <f t="shared" si="371"/>
        <v xml:space="preserve"> </v>
      </c>
      <c r="BW254" s="288"/>
      <c r="BX254" s="289" t="str">
        <f>IF(SUM(I254:T254)&lt;90," ",'eq. coef.'!$B$1128*'Amp-TB2 calc'!CH254+'eq. coef.'!$B$1129*'Amp-TB2 calc'!CL254+'eq. coef.'!$B$1130*'Amp-TB2 calc'!CM254+'eq. coef.'!$B$1131*'Amp-TB2 calc'!CO254+'eq. coef.'!$B$1132*'Amp-TB2 calc'!CP254+'eq. coef.'!$B$1133*'Amp-TB2 calc'!CQ254+'eq. coef.'!$B$1134*'Amp-TB2 calc'!CR254+'eq. coef.'!$B$1135*'Amp-TB2 calc'!CU254+'eq. coef.'!$B$1135*'Amp-TB2 calc'!CY254+'eq. coef.'!$B$1137*'Amp-TB2 calc'!CZ254)</f>
        <v xml:space="preserve"> </v>
      </c>
      <c r="BY254" s="290" t="str">
        <f t="shared" si="421"/>
        <v xml:space="preserve"> </v>
      </c>
      <c r="BZ254" s="291"/>
      <c r="CA254" s="290" t="str">
        <f t="shared" si="372"/>
        <v xml:space="preserve"> </v>
      </c>
      <c r="CB254" s="289" t="str">
        <f>IF(SUM(I254:T254)&lt;90," ",EXP('eq. coef.'!$C$396+'eq. coef.'!$C$397*'Amp-TB2 calc'!AJ254+'eq. coef.'!$C$398*'Amp-TB2 calc'!AK254+'eq. coef.'!$C$399*'Amp-TB2 calc'!AL254+'eq. coef.'!$C$400*'Amp-TB2 calc'!AN254+'eq. coef.'!$C$401*'Amp-TB2 calc'!AP254+'eq. coef.'!$C$402*'Amp-TB2 calc'!AQ254+'eq. coef.'!$C$403*'Amp-TB2 calc'!AR254+'eq. coef.'!$C$404*'Amp-TB2 calc'!AS254+'eq. coef.'!$C$405*LN('Amp-TB2 calc'!BQ254)))</f>
        <v xml:space="preserve"> </v>
      </c>
      <c r="CC254" s="283" t="str">
        <f t="shared" si="373"/>
        <v xml:space="preserve"> </v>
      </c>
      <c r="CD254" s="283"/>
      <c r="CE254" s="282" t="str">
        <f t="shared" si="374"/>
        <v xml:space="preserve"> </v>
      </c>
      <c r="CF254" s="282" t="str">
        <f t="shared" si="375"/>
        <v xml:space="preserve"> </v>
      </c>
      <c r="CG254" s="278" t="str">
        <f t="shared" si="422"/>
        <v xml:space="preserve"> </v>
      </c>
      <c r="CH254" s="278" t="str">
        <f t="shared" si="423"/>
        <v xml:space="preserve"> </v>
      </c>
      <c r="CI254" s="278" t="str">
        <f t="shared" si="376"/>
        <v xml:space="preserve"> </v>
      </c>
      <c r="CJ254" s="278" t="str">
        <f t="shared" si="377"/>
        <v xml:space="preserve"> </v>
      </c>
      <c r="CK254" s="278"/>
      <c r="CL254" s="278" t="str">
        <f t="shared" si="378"/>
        <v xml:space="preserve"> </v>
      </c>
      <c r="CM254" s="278" t="str">
        <f t="shared" si="379"/>
        <v xml:space="preserve"> </v>
      </c>
      <c r="CN254" s="278" t="str">
        <f t="shared" si="424"/>
        <v xml:space="preserve"> </v>
      </c>
      <c r="CO254" s="278" t="str">
        <f t="shared" si="380"/>
        <v xml:space="preserve"> </v>
      </c>
      <c r="CP254" s="278" t="str">
        <f t="shared" si="425"/>
        <v xml:space="preserve"> </v>
      </c>
      <c r="CQ254" s="278" t="str">
        <f t="shared" si="381"/>
        <v xml:space="preserve"> </v>
      </c>
      <c r="CR254" s="278" t="str">
        <f t="shared" si="426"/>
        <v xml:space="preserve"> </v>
      </c>
      <c r="CS254" s="278" t="str">
        <f t="shared" si="382"/>
        <v xml:space="preserve"> </v>
      </c>
      <c r="CT254" s="278"/>
      <c r="CU254" s="278" t="str">
        <f t="shared" si="427"/>
        <v xml:space="preserve"> </v>
      </c>
      <c r="CV254" s="278" t="str">
        <f t="shared" si="383"/>
        <v xml:space="preserve"> </v>
      </c>
      <c r="CW254" s="278" t="str">
        <f t="shared" si="384"/>
        <v xml:space="preserve"> </v>
      </c>
      <c r="CX254" s="278"/>
      <c r="CY254" s="278" t="str">
        <f t="shared" si="385"/>
        <v xml:space="preserve"> </v>
      </c>
      <c r="CZ254" s="278" t="str">
        <f t="shared" si="428"/>
        <v xml:space="preserve"> </v>
      </c>
      <c r="DA254" s="278" t="str">
        <f t="shared" si="386"/>
        <v xml:space="preserve"> </v>
      </c>
      <c r="DB254" s="278"/>
      <c r="DC254" s="278" t="str">
        <f t="shared" si="387"/>
        <v xml:space="preserve"> </v>
      </c>
      <c r="DD254" s="278" t="str">
        <f t="shared" si="429"/>
        <v xml:space="preserve"> </v>
      </c>
      <c r="DE254" s="278" t="str">
        <f t="shared" si="430"/>
        <v xml:space="preserve"> </v>
      </c>
      <c r="DF254" s="278" t="str">
        <f t="shared" si="388"/>
        <v xml:space="preserve"> </v>
      </c>
      <c r="DG254" s="283" t="str">
        <f t="shared" si="395"/>
        <v xml:space="preserve"> </v>
      </c>
      <c r="DH254" s="283"/>
      <c r="DI254" s="277" t="str">
        <f t="shared" si="389"/>
        <v xml:space="preserve"> </v>
      </c>
      <c r="DJ254" s="277" t="str">
        <f t="shared" si="390"/>
        <v xml:space="preserve"> </v>
      </c>
      <c r="DK254" s="277" t="str">
        <f t="shared" si="391"/>
        <v xml:space="preserve"> </v>
      </c>
      <c r="DL254" s="278" t="str">
        <f t="shared" si="392"/>
        <v xml:space="preserve"> </v>
      </c>
    </row>
    <row r="255" spans="21:116" x14ac:dyDescent="0.25">
      <c r="U255" s="276" t="str">
        <f t="shared" si="396"/>
        <v xml:space="preserve"> </v>
      </c>
      <c r="V255" s="277" t="str">
        <f>IF(SUM(I255:T255)&lt;90," ",I255/stab.data!$U$7)</f>
        <v xml:space="preserve"> </v>
      </c>
      <c r="W255" s="277" t="str">
        <f>IF(SUM(I255:T255)&lt;90," ",J255/stab.data!$U$8)</f>
        <v xml:space="preserve"> </v>
      </c>
      <c r="X255" s="277" t="str">
        <f>IF(SUM(I255:T255)&lt;90," ",K255*2/stab.data!$U$9)</f>
        <v xml:space="preserve"> </v>
      </c>
      <c r="Y255" s="277" t="str">
        <f>IF(SUM(I255:T255)&lt;90," ",L255*2/stab.data!$U$10)</f>
        <v xml:space="preserve"> </v>
      </c>
      <c r="Z255" s="277" t="str">
        <f>IF(SUM(I255:T255)&lt;90," ",M255/stab.data!$U$11)</f>
        <v xml:space="preserve"> </v>
      </c>
      <c r="AA255" s="277" t="str">
        <f>IF(SUM(I255:T255)&lt;90," ",N255/stab.data!$U$12)</f>
        <v xml:space="preserve"> </v>
      </c>
      <c r="AB255" s="277" t="str">
        <f>IF(SUM(I255:T255)&lt;90," ",O255/stab.data!$U$13)</f>
        <v xml:space="preserve"> </v>
      </c>
      <c r="AC255" s="277" t="str">
        <f>IF(SUM(I255:T255)&lt;90," ",P255/stab.data!$U$14)</f>
        <v xml:space="preserve"> </v>
      </c>
      <c r="AD255" s="277" t="str">
        <f>IF(SUM(I255:T255)&lt;90," ",Q255*2/stab.data!$U$15)</f>
        <v xml:space="preserve"> </v>
      </c>
      <c r="AE255" s="277" t="str">
        <f>IF(SUM(I255:T255)&lt;90," ",R255*2/stab.data!$U$16)</f>
        <v xml:space="preserve"> </v>
      </c>
      <c r="AF255" s="277" t="str">
        <f>IF(SUM(I255:T255)&lt;90," ",S255/stab.data!$U$17)</f>
        <v xml:space="preserve"> </v>
      </c>
      <c r="AG255" s="277" t="str">
        <f>IF(SUM(I255:T255)&lt;90," ",T255/stab.data!$U$18)</f>
        <v xml:space="preserve"> </v>
      </c>
      <c r="AH255" s="277" t="str">
        <f t="shared" si="397"/>
        <v xml:space="preserve"> </v>
      </c>
      <c r="AI255" s="277" t="str">
        <f t="shared" si="398"/>
        <v xml:space="preserve"> </v>
      </c>
      <c r="AJ255" s="278" t="str">
        <f t="shared" si="399"/>
        <v xml:space="preserve"> </v>
      </c>
      <c r="AK255" s="278" t="str">
        <f t="shared" si="400"/>
        <v xml:space="preserve"> </v>
      </c>
      <c r="AL255" s="278" t="str">
        <f t="shared" si="401"/>
        <v xml:space="preserve"> </v>
      </c>
      <c r="AM255" s="278" t="str">
        <f t="shared" si="402"/>
        <v xml:space="preserve"> </v>
      </c>
      <c r="AN255" s="278" t="str">
        <f t="shared" si="403"/>
        <v xml:space="preserve"> </v>
      </c>
      <c r="AO255" s="278" t="str">
        <f t="shared" si="404"/>
        <v xml:space="preserve"> </v>
      </c>
      <c r="AP255" s="278" t="str">
        <f t="shared" si="405"/>
        <v xml:space="preserve"> </v>
      </c>
      <c r="AQ255" s="278" t="str">
        <f t="shared" si="406"/>
        <v xml:space="preserve"> </v>
      </c>
      <c r="AR255" s="278" t="str">
        <f t="shared" si="407"/>
        <v xml:space="preserve"> </v>
      </c>
      <c r="AS255" s="278" t="str">
        <f t="shared" si="408"/>
        <v xml:space="preserve"> </v>
      </c>
      <c r="AT255" s="278" t="str">
        <f t="shared" si="409"/>
        <v xml:space="preserve"> </v>
      </c>
      <c r="AU255" s="278" t="str">
        <f t="shared" si="410"/>
        <v xml:space="preserve"> </v>
      </c>
      <c r="AV255" s="277" t="str">
        <f t="shared" si="411"/>
        <v xml:space="preserve"> </v>
      </c>
      <c r="AW255" s="277" t="str">
        <f t="shared" si="412"/>
        <v xml:space="preserve"> </v>
      </c>
      <c r="AX255" s="277" t="str">
        <f>IF(SUM(I255:T255)&lt;90," ",CO255*AH255*stab.data!$U$20/13/2)</f>
        <v xml:space="preserve"> </v>
      </c>
      <c r="AY255" s="277" t="str">
        <f>IF(SUM(I255:T255)&lt;90," ",CQ255*AH255*stab.data!$U$11/13)</f>
        <v xml:space="preserve"> </v>
      </c>
      <c r="AZ255" s="277" t="str">
        <f t="shared" si="413"/>
        <v xml:space="preserve"> </v>
      </c>
      <c r="BA255" s="279" t="str">
        <f t="shared" si="414"/>
        <v xml:space="preserve"> </v>
      </c>
      <c r="BB255" s="280" t="str">
        <f>IF(SUM(I255:T255)&lt;90," ",EXP('eq. coef.'!$C$104+'eq. coef.'!$C$105*'Amp-TB2 calc'!AJ255+'eq. coef.'!$C$106*'Amp-TB2 calc'!AK255+'eq. coef.'!$C$107*'Amp-TB2 calc'!AL255+'eq. coef.'!$C$108*'Amp-TB2 calc'!AN255+'eq. coef.'!$C$109*'Amp-TB2 calc'!AP255+'eq. coef.'!$C$110*'Amp-TB2 calc'!AQ255+'eq. coef.'!$C$111*'Amp-TB2 calc'!AR255+'eq. coef.'!$C$112*'Amp-TB2 calc'!AS255))</f>
        <v xml:space="preserve"> </v>
      </c>
      <c r="BC255" s="281" t="str">
        <f>IF(SUM(I255:T255)&lt;90," ",EXP('eq. coef.'!$C$176+'eq. coef.'!$C$177*'Amp-TB2 calc'!AJ255+'eq. coef.'!$C$178*'Amp-TB2 calc'!AK255+'eq. coef.'!$C$179*'Amp-TB2 calc'!AL255+'eq. coef.'!$C$180*'Amp-TB2 calc'!AN255+'eq. coef.'!$C$181*'Amp-TB2 calc'!AP255+'eq. coef.'!$C$182*'Amp-TB2 calc'!AQ255+'eq. coef.'!$C$183*'Amp-TB2 calc'!AR255+'eq. coef.'!$C$184*'Amp-TB2 calc'!AS255))</f>
        <v xml:space="preserve"> </v>
      </c>
      <c r="BD255" s="281" t="str">
        <f>IF(SUM(I255:T255)&lt;90," ",('eq. coef.'!$C$234+'eq. coef.'!$C$235*'Amp-TB2 calc'!AJ255+'eq. coef.'!$C$236*'Amp-TB2 calc'!AK255+'eq. coef.'!$C$237*'Amp-TB2 calc'!AL255+'eq. coef.'!$C$238*'Amp-TB2 calc'!AN255+'eq. coef.'!$C$239*'Amp-TB2 calc'!AP255+'eq. coef.'!$C$240*'Amp-TB2 calc'!AQ255+'eq. coef.'!$C$241*'Amp-TB2 calc'!AR255+'eq. coef.'!$C$242*'Amp-TB2 calc'!AS255))</f>
        <v xml:space="preserve"> </v>
      </c>
      <c r="BE255" s="281" t="str">
        <f>IF(SUM(I255:T255)&lt;90," ",('eq. coef.'!$C$270+'eq. coef.'!$C$271*'Amp-TB2 calc'!AJ255+'eq. coef.'!$C$272*'Amp-TB2 calc'!AK255+'eq. coef.'!$C$273*'Amp-TB2 calc'!AL255+'eq. coef.'!$C$274*'Amp-TB2 calc'!AN255+'eq. coef.'!$C$275*'Amp-TB2 calc'!AP255+'eq. coef.'!$C$276*'Amp-TB2 calc'!AQ255+'eq. coef.'!$C$277*'Amp-TB2 calc'!AR255+'eq. coef.'!$C$278*'Amp-TB2 calc'!AS255))</f>
        <v xml:space="preserve"> </v>
      </c>
      <c r="BF255" s="281" t="str">
        <f>IF(SUM(I255:T255)&lt;90," ",EXP('eq. coef.'!$C$328+'eq. coef.'!$C$329*'Amp-TB2 calc'!AJ255+'eq. coef.'!$C$330*'Amp-TB2 calc'!AK255+'eq. coef.'!$C$331*'Amp-TB2 calc'!AL255+'eq. coef.'!$C$332*'Amp-TB2 calc'!AN255+'eq. coef.'!$C$333*'Amp-TB2 calc'!AP255+'eq. coef.'!$C$334*'Amp-TB2 calc'!AQ255+'eq. coef.'!$C$335*'Amp-TB2 calc'!AR255+'eq. coef.'!$C$336*'Amp-TB2 calc'!AS255))</f>
        <v xml:space="preserve"> </v>
      </c>
      <c r="BG255" s="282" t="str">
        <f t="shared" si="366"/>
        <v xml:space="preserve"> </v>
      </c>
      <c r="BH255" s="385" t="str">
        <f t="shared" si="393"/>
        <v xml:space="preserve"> </v>
      </c>
      <c r="BI255" s="385" t="str">
        <f t="shared" si="394"/>
        <v xml:space="preserve"> </v>
      </c>
      <c r="BJ255" s="281" t="str">
        <f t="shared" si="367"/>
        <v xml:space="preserve"> </v>
      </c>
      <c r="BK255" s="283" t="str">
        <f t="shared" si="415"/>
        <v xml:space="preserve"> </v>
      </c>
      <c r="BL255" s="281" t="str">
        <f t="shared" si="416"/>
        <v xml:space="preserve"> </v>
      </c>
      <c r="BM255" s="284" t="str">
        <f t="shared" si="368"/>
        <v xml:space="preserve"> </v>
      </c>
      <c r="BN255" s="285" t="str">
        <f>IF(SUM(I255:T255)&lt;90," ",'eq. coef.'!$C$360+'eq. coef.'!$C$361*'Amp-TB2 calc'!AJ255+'eq. coef.'!$C$362*'Amp-TB2 calc'!AK255+'eq. coef.'!$C$363*'Amp-TB2 calc'!AL255+'eq. coef.'!$C$364*'Amp-TB2 calc'!AN255+'eq. coef.'!$C$365*'Amp-TB2 calc'!AP255+'eq. coef.'!$C$366*'Amp-TB2 calc'!AQ255+'eq. coef.'!$C$367*'Amp-TB2 calc'!AR255+'eq. coef.'!$C$368*'Amp-TB2 calc'!AS255+'eq. coef.'!$C$369*LN(BQ255))</f>
        <v xml:space="preserve"> </v>
      </c>
      <c r="BO255" s="286" t="str">
        <f t="shared" si="417"/>
        <v xml:space="preserve"> </v>
      </c>
      <c r="BP255" s="333" t="str">
        <f t="shared" si="369"/>
        <v xml:space="preserve"> </v>
      </c>
      <c r="BQ255" s="287" t="str">
        <f t="shared" si="418"/>
        <v xml:space="preserve"> </v>
      </c>
      <c r="BR255" s="281" t="str">
        <f t="shared" si="370"/>
        <v xml:space="preserve"> </v>
      </c>
      <c r="BS255" s="283"/>
      <c r="BT255" s="283">
        <f t="shared" si="419"/>
        <v>0</v>
      </c>
      <c r="BU255" s="283">
        <f t="shared" si="420"/>
        <v>0</v>
      </c>
      <c r="BV255" s="281" t="str">
        <f t="shared" si="371"/>
        <v xml:space="preserve"> </v>
      </c>
      <c r="BW255" s="288"/>
      <c r="BX255" s="289" t="str">
        <f>IF(SUM(I255:T255)&lt;90," ",'eq. coef.'!$B$1128*'Amp-TB2 calc'!CH255+'eq. coef.'!$B$1129*'Amp-TB2 calc'!CL255+'eq. coef.'!$B$1130*'Amp-TB2 calc'!CM255+'eq. coef.'!$B$1131*'Amp-TB2 calc'!CO255+'eq. coef.'!$B$1132*'Amp-TB2 calc'!CP255+'eq. coef.'!$B$1133*'Amp-TB2 calc'!CQ255+'eq. coef.'!$B$1134*'Amp-TB2 calc'!CR255+'eq. coef.'!$B$1135*'Amp-TB2 calc'!CU255+'eq. coef.'!$B$1135*'Amp-TB2 calc'!CY255+'eq. coef.'!$B$1137*'Amp-TB2 calc'!CZ255)</f>
        <v xml:space="preserve"> </v>
      </c>
      <c r="BY255" s="290" t="str">
        <f t="shared" si="421"/>
        <v xml:space="preserve"> </v>
      </c>
      <c r="BZ255" s="291"/>
      <c r="CA255" s="290" t="str">
        <f t="shared" si="372"/>
        <v xml:space="preserve"> </v>
      </c>
      <c r="CB255" s="289" t="str">
        <f>IF(SUM(I255:T255)&lt;90," ",EXP('eq. coef.'!$C$396+'eq. coef.'!$C$397*'Amp-TB2 calc'!AJ255+'eq. coef.'!$C$398*'Amp-TB2 calc'!AK255+'eq. coef.'!$C$399*'Amp-TB2 calc'!AL255+'eq. coef.'!$C$400*'Amp-TB2 calc'!AN255+'eq. coef.'!$C$401*'Amp-TB2 calc'!AP255+'eq. coef.'!$C$402*'Amp-TB2 calc'!AQ255+'eq. coef.'!$C$403*'Amp-TB2 calc'!AR255+'eq. coef.'!$C$404*'Amp-TB2 calc'!AS255+'eq. coef.'!$C$405*LN('Amp-TB2 calc'!BQ255)))</f>
        <v xml:space="preserve"> </v>
      </c>
      <c r="CC255" s="283" t="str">
        <f t="shared" si="373"/>
        <v xml:space="preserve"> </v>
      </c>
      <c r="CD255" s="283"/>
      <c r="CE255" s="282" t="str">
        <f t="shared" si="374"/>
        <v xml:space="preserve"> </v>
      </c>
      <c r="CF255" s="282" t="str">
        <f t="shared" si="375"/>
        <v xml:space="preserve"> </v>
      </c>
      <c r="CG255" s="278" t="str">
        <f t="shared" si="422"/>
        <v xml:space="preserve"> </v>
      </c>
      <c r="CH255" s="278" t="str">
        <f t="shared" si="423"/>
        <v xml:space="preserve"> </v>
      </c>
      <c r="CI255" s="278" t="str">
        <f t="shared" si="376"/>
        <v xml:space="preserve"> </v>
      </c>
      <c r="CJ255" s="278" t="str">
        <f t="shared" si="377"/>
        <v xml:space="preserve"> </v>
      </c>
      <c r="CK255" s="278"/>
      <c r="CL255" s="278" t="str">
        <f t="shared" si="378"/>
        <v xml:space="preserve"> </v>
      </c>
      <c r="CM255" s="278" t="str">
        <f t="shared" si="379"/>
        <v xml:space="preserve"> </v>
      </c>
      <c r="CN255" s="278" t="str">
        <f t="shared" si="424"/>
        <v xml:space="preserve"> </v>
      </c>
      <c r="CO255" s="278" t="str">
        <f t="shared" si="380"/>
        <v xml:space="preserve"> </v>
      </c>
      <c r="CP255" s="278" t="str">
        <f t="shared" si="425"/>
        <v xml:space="preserve"> </v>
      </c>
      <c r="CQ255" s="278" t="str">
        <f t="shared" si="381"/>
        <v xml:space="preserve"> </v>
      </c>
      <c r="CR255" s="278" t="str">
        <f t="shared" si="426"/>
        <v xml:space="preserve"> </v>
      </c>
      <c r="CS255" s="278" t="str">
        <f t="shared" si="382"/>
        <v xml:space="preserve"> </v>
      </c>
      <c r="CT255" s="278"/>
      <c r="CU255" s="278" t="str">
        <f t="shared" si="427"/>
        <v xml:space="preserve"> </v>
      </c>
      <c r="CV255" s="278" t="str">
        <f t="shared" si="383"/>
        <v xml:space="preserve"> </v>
      </c>
      <c r="CW255" s="278" t="str">
        <f t="shared" si="384"/>
        <v xml:space="preserve"> </v>
      </c>
      <c r="CX255" s="278"/>
      <c r="CY255" s="278" t="str">
        <f t="shared" si="385"/>
        <v xml:space="preserve"> </v>
      </c>
      <c r="CZ255" s="278" t="str">
        <f t="shared" si="428"/>
        <v xml:space="preserve"> </v>
      </c>
      <c r="DA255" s="278" t="str">
        <f t="shared" si="386"/>
        <v xml:space="preserve"> </v>
      </c>
      <c r="DB255" s="278"/>
      <c r="DC255" s="278" t="str">
        <f t="shared" si="387"/>
        <v xml:space="preserve"> </v>
      </c>
      <c r="DD255" s="278" t="str">
        <f t="shared" si="429"/>
        <v xml:space="preserve"> </v>
      </c>
      <c r="DE255" s="278" t="str">
        <f t="shared" si="430"/>
        <v xml:space="preserve"> </v>
      </c>
      <c r="DF255" s="278" t="str">
        <f t="shared" si="388"/>
        <v xml:space="preserve"> </v>
      </c>
      <c r="DG255" s="283" t="str">
        <f t="shared" si="395"/>
        <v xml:space="preserve"> </v>
      </c>
      <c r="DH255" s="283"/>
      <c r="DI255" s="277" t="str">
        <f t="shared" si="389"/>
        <v xml:space="preserve"> </v>
      </c>
      <c r="DJ255" s="277" t="str">
        <f t="shared" si="390"/>
        <v xml:space="preserve"> </v>
      </c>
      <c r="DK255" s="277" t="str">
        <f t="shared" si="391"/>
        <v xml:space="preserve"> </v>
      </c>
      <c r="DL255" s="278" t="str">
        <f t="shared" si="392"/>
        <v xml:space="preserve"> </v>
      </c>
    </row>
    <row r="256" spans="21:116" x14ac:dyDescent="0.25">
      <c r="U256" s="276" t="str">
        <f t="shared" si="396"/>
        <v xml:space="preserve"> </v>
      </c>
      <c r="V256" s="277" t="str">
        <f>IF(SUM(I256:T256)&lt;90," ",I256/stab.data!$U$7)</f>
        <v xml:space="preserve"> </v>
      </c>
      <c r="W256" s="277" t="str">
        <f>IF(SUM(I256:T256)&lt;90," ",J256/stab.data!$U$8)</f>
        <v xml:space="preserve"> </v>
      </c>
      <c r="X256" s="277" t="str">
        <f>IF(SUM(I256:T256)&lt;90," ",K256*2/stab.data!$U$9)</f>
        <v xml:space="preserve"> </v>
      </c>
      <c r="Y256" s="277" t="str">
        <f>IF(SUM(I256:T256)&lt;90," ",L256*2/stab.data!$U$10)</f>
        <v xml:space="preserve"> </v>
      </c>
      <c r="Z256" s="277" t="str">
        <f>IF(SUM(I256:T256)&lt;90," ",M256/stab.data!$U$11)</f>
        <v xml:space="preserve"> </v>
      </c>
      <c r="AA256" s="277" t="str">
        <f>IF(SUM(I256:T256)&lt;90," ",N256/stab.data!$U$12)</f>
        <v xml:space="preserve"> </v>
      </c>
      <c r="AB256" s="277" t="str">
        <f>IF(SUM(I256:T256)&lt;90," ",O256/stab.data!$U$13)</f>
        <v xml:space="preserve"> </v>
      </c>
      <c r="AC256" s="277" t="str">
        <f>IF(SUM(I256:T256)&lt;90," ",P256/stab.data!$U$14)</f>
        <v xml:space="preserve"> </v>
      </c>
      <c r="AD256" s="277" t="str">
        <f>IF(SUM(I256:T256)&lt;90," ",Q256*2/stab.data!$U$15)</f>
        <v xml:space="preserve"> </v>
      </c>
      <c r="AE256" s="277" t="str">
        <f>IF(SUM(I256:T256)&lt;90," ",R256*2/stab.data!$U$16)</f>
        <v xml:space="preserve"> </v>
      </c>
      <c r="AF256" s="277" t="str">
        <f>IF(SUM(I256:T256)&lt;90," ",S256/stab.data!$U$17)</f>
        <v xml:space="preserve"> </v>
      </c>
      <c r="AG256" s="277" t="str">
        <f>IF(SUM(I256:T256)&lt;90," ",T256/stab.data!$U$18)</f>
        <v xml:space="preserve"> </v>
      </c>
      <c r="AH256" s="277" t="str">
        <f t="shared" si="397"/>
        <v xml:space="preserve"> </v>
      </c>
      <c r="AI256" s="277" t="str">
        <f t="shared" si="398"/>
        <v xml:space="preserve"> </v>
      </c>
      <c r="AJ256" s="278" t="str">
        <f t="shared" si="399"/>
        <v xml:space="preserve"> </v>
      </c>
      <c r="AK256" s="278" t="str">
        <f t="shared" si="400"/>
        <v xml:space="preserve"> </v>
      </c>
      <c r="AL256" s="278" t="str">
        <f t="shared" si="401"/>
        <v xml:space="preserve"> </v>
      </c>
      <c r="AM256" s="278" t="str">
        <f t="shared" si="402"/>
        <v xml:space="preserve"> </v>
      </c>
      <c r="AN256" s="278" t="str">
        <f t="shared" si="403"/>
        <v xml:space="preserve"> </v>
      </c>
      <c r="AO256" s="278" t="str">
        <f t="shared" si="404"/>
        <v xml:space="preserve"> </v>
      </c>
      <c r="AP256" s="278" t="str">
        <f t="shared" si="405"/>
        <v xml:space="preserve"> </v>
      </c>
      <c r="AQ256" s="278" t="str">
        <f t="shared" si="406"/>
        <v xml:space="preserve"> </v>
      </c>
      <c r="AR256" s="278" t="str">
        <f t="shared" si="407"/>
        <v xml:space="preserve"> </v>
      </c>
      <c r="AS256" s="278" t="str">
        <f t="shared" si="408"/>
        <v xml:space="preserve"> </v>
      </c>
      <c r="AT256" s="278" t="str">
        <f t="shared" si="409"/>
        <v xml:space="preserve"> </v>
      </c>
      <c r="AU256" s="278" t="str">
        <f t="shared" si="410"/>
        <v xml:space="preserve"> </v>
      </c>
      <c r="AV256" s="277" t="str">
        <f t="shared" si="411"/>
        <v xml:space="preserve"> </v>
      </c>
      <c r="AW256" s="277" t="str">
        <f t="shared" si="412"/>
        <v xml:space="preserve"> </v>
      </c>
      <c r="AX256" s="277" t="str">
        <f>IF(SUM(I256:T256)&lt;90," ",CO256*AH256*stab.data!$U$20/13/2)</f>
        <v xml:space="preserve"> </v>
      </c>
      <c r="AY256" s="277" t="str">
        <f>IF(SUM(I256:T256)&lt;90," ",CQ256*AH256*stab.data!$U$11/13)</f>
        <v xml:space="preserve"> </v>
      </c>
      <c r="AZ256" s="277" t="str">
        <f t="shared" si="413"/>
        <v xml:space="preserve"> </v>
      </c>
      <c r="BA256" s="279" t="str">
        <f t="shared" si="414"/>
        <v xml:space="preserve"> </v>
      </c>
      <c r="BB256" s="280" t="str">
        <f>IF(SUM(I256:T256)&lt;90," ",EXP('eq. coef.'!$C$104+'eq. coef.'!$C$105*'Amp-TB2 calc'!AJ256+'eq. coef.'!$C$106*'Amp-TB2 calc'!AK256+'eq. coef.'!$C$107*'Amp-TB2 calc'!AL256+'eq. coef.'!$C$108*'Amp-TB2 calc'!AN256+'eq. coef.'!$C$109*'Amp-TB2 calc'!AP256+'eq. coef.'!$C$110*'Amp-TB2 calc'!AQ256+'eq. coef.'!$C$111*'Amp-TB2 calc'!AR256+'eq. coef.'!$C$112*'Amp-TB2 calc'!AS256))</f>
        <v xml:space="preserve"> </v>
      </c>
      <c r="BC256" s="281" t="str">
        <f>IF(SUM(I256:T256)&lt;90," ",EXP('eq. coef.'!$C$176+'eq. coef.'!$C$177*'Amp-TB2 calc'!AJ256+'eq. coef.'!$C$178*'Amp-TB2 calc'!AK256+'eq. coef.'!$C$179*'Amp-TB2 calc'!AL256+'eq. coef.'!$C$180*'Amp-TB2 calc'!AN256+'eq. coef.'!$C$181*'Amp-TB2 calc'!AP256+'eq. coef.'!$C$182*'Amp-TB2 calc'!AQ256+'eq. coef.'!$C$183*'Amp-TB2 calc'!AR256+'eq. coef.'!$C$184*'Amp-TB2 calc'!AS256))</f>
        <v xml:space="preserve"> </v>
      </c>
      <c r="BD256" s="281" t="str">
        <f>IF(SUM(I256:T256)&lt;90," ",('eq. coef.'!$C$234+'eq. coef.'!$C$235*'Amp-TB2 calc'!AJ256+'eq. coef.'!$C$236*'Amp-TB2 calc'!AK256+'eq. coef.'!$C$237*'Amp-TB2 calc'!AL256+'eq. coef.'!$C$238*'Amp-TB2 calc'!AN256+'eq. coef.'!$C$239*'Amp-TB2 calc'!AP256+'eq. coef.'!$C$240*'Amp-TB2 calc'!AQ256+'eq. coef.'!$C$241*'Amp-TB2 calc'!AR256+'eq. coef.'!$C$242*'Amp-TB2 calc'!AS256))</f>
        <v xml:space="preserve"> </v>
      </c>
      <c r="BE256" s="281" t="str">
        <f>IF(SUM(I256:T256)&lt;90," ",('eq. coef.'!$C$270+'eq. coef.'!$C$271*'Amp-TB2 calc'!AJ256+'eq. coef.'!$C$272*'Amp-TB2 calc'!AK256+'eq. coef.'!$C$273*'Amp-TB2 calc'!AL256+'eq. coef.'!$C$274*'Amp-TB2 calc'!AN256+'eq. coef.'!$C$275*'Amp-TB2 calc'!AP256+'eq. coef.'!$C$276*'Amp-TB2 calc'!AQ256+'eq. coef.'!$C$277*'Amp-TB2 calc'!AR256+'eq. coef.'!$C$278*'Amp-TB2 calc'!AS256))</f>
        <v xml:space="preserve"> </v>
      </c>
      <c r="BF256" s="281" t="str">
        <f>IF(SUM(I256:T256)&lt;90," ",EXP('eq. coef.'!$C$328+'eq. coef.'!$C$329*'Amp-TB2 calc'!AJ256+'eq. coef.'!$C$330*'Amp-TB2 calc'!AK256+'eq. coef.'!$C$331*'Amp-TB2 calc'!AL256+'eq. coef.'!$C$332*'Amp-TB2 calc'!AN256+'eq. coef.'!$C$333*'Amp-TB2 calc'!AP256+'eq. coef.'!$C$334*'Amp-TB2 calc'!AQ256+'eq. coef.'!$C$335*'Amp-TB2 calc'!AR256+'eq. coef.'!$C$336*'Amp-TB2 calc'!AS256))</f>
        <v xml:space="preserve"> </v>
      </c>
      <c r="BG256" s="282" t="str">
        <f t="shared" si="366"/>
        <v xml:space="preserve"> </v>
      </c>
      <c r="BH256" s="385" t="str">
        <f t="shared" si="393"/>
        <v xml:space="preserve"> </v>
      </c>
      <c r="BI256" s="385" t="str">
        <f t="shared" si="394"/>
        <v xml:space="preserve"> </v>
      </c>
      <c r="BJ256" s="281" t="str">
        <f t="shared" si="367"/>
        <v xml:space="preserve"> </v>
      </c>
      <c r="BK256" s="283" t="str">
        <f t="shared" si="415"/>
        <v xml:space="preserve"> </v>
      </c>
      <c r="BL256" s="281" t="str">
        <f t="shared" si="416"/>
        <v xml:space="preserve"> </v>
      </c>
      <c r="BM256" s="284" t="str">
        <f t="shared" si="368"/>
        <v xml:space="preserve"> </v>
      </c>
      <c r="BN256" s="285" t="str">
        <f>IF(SUM(I256:T256)&lt;90," ",'eq. coef.'!$C$360+'eq. coef.'!$C$361*'Amp-TB2 calc'!AJ256+'eq. coef.'!$C$362*'Amp-TB2 calc'!AK256+'eq. coef.'!$C$363*'Amp-TB2 calc'!AL256+'eq. coef.'!$C$364*'Amp-TB2 calc'!AN256+'eq. coef.'!$C$365*'Amp-TB2 calc'!AP256+'eq. coef.'!$C$366*'Amp-TB2 calc'!AQ256+'eq. coef.'!$C$367*'Amp-TB2 calc'!AR256+'eq. coef.'!$C$368*'Amp-TB2 calc'!AS256+'eq. coef.'!$C$369*LN(BQ256))</f>
        <v xml:space="preserve"> </v>
      </c>
      <c r="BO256" s="286" t="str">
        <f t="shared" si="417"/>
        <v xml:space="preserve"> </v>
      </c>
      <c r="BP256" s="333" t="str">
        <f t="shared" si="369"/>
        <v xml:space="preserve"> </v>
      </c>
      <c r="BQ256" s="287" t="str">
        <f t="shared" si="418"/>
        <v xml:space="preserve"> </v>
      </c>
      <c r="BR256" s="281" t="str">
        <f t="shared" si="370"/>
        <v xml:space="preserve"> </v>
      </c>
      <c r="BS256" s="283"/>
      <c r="BT256" s="283">
        <f t="shared" si="419"/>
        <v>0</v>
      </c>
      <c r="BU256" s="283">
        <f t="shared" si="420"/>
        <v>0</v>
      </c>
      <c r="BV256" s="281" t="str">
        <f t="shared" si="371"/>
        <v xml:space="preserve"> </v>
      </c>
      <c r="BW256" s="288"/>
      <c r="BX256" s="289" t="str">
        <f>IF(SUM(I256:T256)&lt;90," ",'eq. coef.'!$B$1128*'Amp-TB2 calc'!CH256+'eq. coef.'!$B$1129*'Amp-TB2 calc'!CL256+'eq. coef.'!$B$1130*'Amp-TB2 calc'!CM256+'eq. coef.'!$B$1131*'Amp-TB2 calc'!CO256+'eq. coef.'!$B$1132*'Amp-TB2 calc'!CP256+'eq. coef.'!$B$1133*'Amp-TB2 calc'!CQ256+'eq. coef.'!$B$1134*'Amp-TB2 calc'!CR256+'eq. coef.'!$B$1135*'Amp-TB2 calc'!CU256+'eq. coef.'!$B$1135*'Amp-TB2 calc'!CY256+'eq. coef.'!$B$1137*'Amp-TB2 calc'!CZ256)</f>
        <v xml:space="preserve"> </v>
      </c>
      <c r="BY256" s="290" t="str">
        <f t="shared" si="421"/>
        <v xml:space="preserve"> </v>
      </c>
      <c r="BZ256" s="291"/>
      <c r="CA256" s="290" t="str">
        <f t="shared" si="372"/>
        <v xml:space="preserve"> </v>
      </c>
      <c r="CB256" s="289" t="str">
        <f>IF(SUM(I256:T256)&lt;90," ",EXP('eq. coef.'!$C$396+'eq. coef.'!$C$397*'Amp-TB2 calc'!AJ256+'eq. coef.'!$C$398*'Amp-TB2 calc'!AK256+'eq. coef.'!$C$399*'Amp-TB2 calc'!AL256+'eq. coef.'!$C$400*'Amp-TB2 calc'!AN256+'eq. coef.'!$C$401*'Amp-TB2 calc'!AP256+'eq. coef.'!$C$402*'Amp-TB2 calc'!AQ256+'eq. coef.'!$C$403*'Amp-TB2 calc'!AR256+'eq. coef.'!$C$404*'Amp-TB2 calc'!AS256+'eq. coef.'!$C$405*LN('Amp-TB2 calc'!BQ256)))</f>
        <v xml:space="preserve"> </v>
      </c>
      <c r="CC256" s="283" t="str">
        <f t="shared" si="373"/>
        <v xml:space="preserve"> </v>
      </c>
      <c r="CD256" s="283"/>
      <c r="CE256" s="282" t="str">
        <f t="shared" si="374"/>
        <v xml:space="preserve"> </v>
      </c>
      <c r="CF256" s="282" t="str">
        <f t="shared" si="375"/>
        <v xml:space="preserve"> </v>
      </c>
      <c r="CG256" s="278" t="str">
        <f t="shared" si="422"/>
        <v xml:space="preserve"> </v>
      </c>
      <c r="CH256" s="278" t="str">
        <f t="shared" si="423"/>
        <v xml:space="preserve"> </v>
      </c>
      <c r="CI256" s="278" t="str">
        <f t="shared" si="376"/>
        <v xml:space="preserve"> </v>
      </c>
      <c r="CJ256" s="278" t="str">
        <f t="shared" si="377"/>
        <v xml:space="preserve"> </v>
      </c>
      <c r="CK256" s="278"/>
      <c r="CL256" s="278" t="str">
        <f t="shared" si="378"/>
        <v xml:space="preserve"> </v>
      </c>
      <c r="CM256" s="278" t="str">
        <f t="shared" si="379"/>
        <v xml:space="preserve"> </v>
      </c>
      <c r="CN256" s="278" t="str">
        <f t="shared" si="424"/>
        <v xml:space="preserve"> </v>
      </c>
      <c r="CO256" s="278" t="str">
        <f t="shared" si="380"/>
        <v xml:space="preserve"> </v>
      </c>
      <c r="CP256" s="278" t="str">
        <f t="shared" si="425"/>
        <v xml:space="preserve"> </v>
      </c>
      <c r="CQ256" s="278" t="str">
        <f t="shared" si="381"/>
        <v xml:space="preserve"> </v>
      </c>
      <c r="CR256" s="278" t="str">
        <f t="shared" si="426"/>
        <v xml:space="preserve"> </v>
      </c>
      <c r="CS256" s="278" t="str">
        <f t="shared" si="382"/>
        <v xml:space="preserve"> </v>
      </c>
      <c r="CT256" s="278"/>
      <c r="CU256" s="278" t="str">
        <f t="shared" si="427"/>
        <v xml:space="preserve"> </v>
      </c>
      <c r="CV256" s="278" t="str">
        <f t="shared" si="383"/>
        <v xml:space="preserve"> </v>
      </c>
      <c r="CW256" s="278" t="str">
        <f t="shared" si="384"/>
        <v xml:space="preserve"> </v>
      </c>
      <c r="CX256" s="278"/>
      <c r="CY256" s="278" t="str">
        <f t="shared" si="385"/>
        <v xml:space="preserve"> </v>
      </c>
      <c r="CZ256" s="278" t="str">
        <f t="shared" si="428"/>
        <v xml:space="preserve"> </v>
      </c>
      <c r="DA256" s="278" t="str">
        <f t="shared" si="386"/>
        <v xml:space="preserve"> </v>
      </c>
      <c r="DB256" s="278"/>
      <c r="DC256" s="278" t="str">
        <f t="shared" si="387"/>
        <v xml:space="preserve"> </v>
      </c>
      <c r="DD256" s="278" t="str">
        <f t="shared" si="429"/>
        <v xml:space="preserve"> </v>
      </c>
      <c r="DE256" s="278" t="str">
        <f t="shared" si="430"/>
        <v xml:space="preserve"> </v>
      </c>
      <c r="DF256" s="278" t="str">
        <f t="shared" si="388"/>
        <v xml:space="preserve"> </v>
      </c>
      <c r="DG256" s="283" t="str">
        <f t="shared" si="395"/>
        <v xml:space="preserve"> </v>
      </c>
      <c r="DH256" s="283"/>
      <c r="DI256" s="277" t="str">
        <f t="shared" si="389"/>
        <v xml:space="preserve"> </v>
      </c>
      <c r="DJ256" s="277" t="str">
        <f t="shared" si="390"/>
        <v xml:space="preserve"> </v>
      </c>
      <c r="DK256" s="277" t="str">
        <f t="shared" si="391"/>
        <v xml:space="preserve"> </v>
      </c>
      <c r="DL256" s="278" t="str">
        <f t="shared" si="392"/>
        <v xml:space="preserve"> </v>
      </c>
    </row>
    <row r="257" spans="21:116" x14ac:dyDescent="0.25">
      <c r="U257" s="276" t="str">
        <f t="shared" si="396"/>
        <v xml:space="preserve"> </v>
      </c>
      <c r="V257" s="277" t="str">
        <f>IF(SUM(I257:T257)&lt;90," ",I257/stab.data!$U$7)</f>
        <v xml:space="preserve"> </v>
      </c>
      <c r="W257" s="277" t="str">
        <f>IF(SUM(I257:T257)&lt;90," ",J257/stab.data!$U$8)</f>
        <v xml:space="preserve"> </v>
      </c>
      <c r="X257" s="277" t="str">
        <f>IF(SUM(I257:T257)&lt;90," ",K257*2/stab.data!$U$9)</f>
        <v xml:space="preserve"> </v>
      </c>
      <c r="Y257" s="277" t="str">
        <f>IF(SUM(I257:T257)&lt;90," ",L257*2/stab.data!$U$10)</f>
        <v xml:space="preserve"> </v>
      </c>
      <c r="Z257" s="277" t="str">
        <f>IF(SUM(I257:T257)&lt;90," ",M257/stab.data!$U$11)</f>
        <v xml:space="preserve"> </v>
      </c>
      <c r="AA257" s="277" t="str">
        <f>IF(SUM(I257:T257)&lt;90," ",N257/stab.data!$U$12)</f>
        <v xml:space="preserve"> </v>
      </c>
      <c r="AB257" s="277" t="str">
        <f>IF(SUM(I257:T257)&lt;90," ",O257/stab.data!$U$13)</f>
        <v xml:space="preserve"> </v>
      </c>
      <c r="AC257" s="277" t="str">
        <f>IF(SUM(I257:T257)&lt;90," ",P257/stab.data!$U$14)</f>
        <v xml:space="preserve"> </v>
      </c>
      <c r="AD257" s="277" t="str">
        <f>IF(SUM(I257:T257)&lt;90," ",Q257*2/stab.data!$U$15)</f>
        <v xml:space="preserve"> </v>
      </c>
      <c r="AE257" s="277" t="str">
        <f>IF(SUM(I257:T257)&lt;90," ",R257*2/stab.data!$U$16)</f>
        <v xml:space="preserve"> </v>
      </c>
      <c r="AF257" s="277" t="str">
        <f>IF(SUM(I257:T257)&lt;90," ",S257/stab.data!$U$17)</f>
        <v xml:space="preserve"> </v>
      </c>
      <c r="AG257" s="277" t="str">
        <f>IF(SUM(I257:T257)&lt;90," ",T257/stab.data!$U$18)</f>
        <v xml:space="preserve"> </v>
      </c>
      <c r="AH257" s="277" t="str">
        <f t="shared" si="397"/>
        <v xml:space="preserve"> </v>
      </c>
      <c r="AI257" s="277" t="str">
        <f t="shared" si="398"/>
        <v xml:space="preserve"> </v>
      </c>
      <c r="AJ257" s="278" t="str">
        <f t="shared" si="399"/>
        <v xml:space="preserve"> </v>
      </c>
      <c r="AK257" s="278" t="str">
        <f t="shared" si="400"/>
        <v xml:space="preserve"> </v>
      </c>
      <c r="AL257" s="278" t="str">
        <f t="shared" si="401"/>
        <v xml:space="preserve"> </v>
      </c>
      <c r="AM257" s="278" t="str">
        <f t="shared" si="402"/>
        <v xml:space="preserve"> </v>
      </c>
      <c r="AN257" s="278" t="str">
        <f t="shared" si="403"/>
        <v xml:space="preserve"> </v>
      </c>
      <c r="AO257" s="278" t="str">
        <f t="shared" si="404"/>
        <v xml:space="preserve"> </v>
      </c>
      <c r="AP257" s="278" t="str">
        <f t="shared" si="405"/>
        <v xml:space="preserve"> </v>
      </c>
      <c r="AQ257" s="278" t="str">
        <f t="shared" si="406"/>
        <v xml:space="preserve"> </v>
      </c>
      <c r="AR257" s="278" t="str">
        <f t="shared" si="407"/>
        <v xml:space="preserve"> </v>
      </c>
      <c r="AS257" s="278" t="str">
        <f t="shared" si="408"/>
        <v xml:space="preserve"> </v>
      </c>
      <c r="AT257" s="278" t="str">
        <f t="shared" si="409"/>
        <v xml:space="preserve"> </v>
      </c>
      <c r="AU257" s="278" t="str">
        <f t="shared" si="410"/>
        <v xml:space="preserve"> </v>
      </c>
      <c r="AV257" s="277" t="str">
        <f t="shared" si="411"/>
        <v xml:space="preserve"> </v>
      </c>
      <c r="AW257" s="277" t="str">
        <f t="shared" si="412"/>
        <v xml:space="preserve"> </v>
      </c>
      <c r="AX257" s="277" t="str">
        <f>IF(SUM(I257:T257)&lt;90," ",CO257*AH257*stab.data!$U$20/13/2)</f>
        <v xml:space="preserve"> </v>
      </c>
      <c r="AY257" s="277" t="str">
        <f>IF(SUM(I257:T257)&lt;90," ",CQ257*AH257*stab.data!$U$11/13)</f>
        <v xml:space="preserve"> </v>
      </c>
      <c r="AZ257" s="277" t="str">
        <f t="shared" si="413"/>
        <v xml:space="preserve"> </v>
      </c>
      <c r="BA257" s="279" t="str">
        <f t="shared" si="414"/>
        <v xml:space="preserve"> </v>
      </c>
      <c r="BB257" s="280" t="str">
        <f>IF(SUM(I257:T257)&lt;90," ",EXP('eq. coef.'!$C$104+'eq. coef.'!$C$105*'Amp-TB2 calc'!AJ257+'eq. coef.'!$C$106*'Amp-TB2 calc'!AK257+'eq. coef.'!$C$107*'Amp-TB2 calc'!AL257+'eq. coef.'!$C$108*'Amp-TB2 calc'!AN257+'eq. coef.'!$C$109*'Amp-TB2 calc'!AP257+'eq. coef.'!$C$110*'Amp-TB2 calc'!AQ257+'eq. coef.'!$C$111*'Amp-TB2 calc'!AR257+'eq. coef.'!$C$112*'Amp-TB2 calc'!AS257))</f>
        <v xml:space="preserve"> </v>
      </c>
      <c r="BC257" s="281" t="str">
        <f>IF(SUM(I257:T257)&lt;90," ",EXP('eq. coef.'!$C$176+'eq. coef.'!$C$177*'Amp-TB2 calc'!AJ257+'eq. coef.'!$C$178*'Amp-TB2 calc'!AK257+'eq. coef.'!$C$179*'Amp-TB2 calc'!AL257+'eq. coef.'!$C$180*'Amp-TB2 calc'!AN257+'eq. coef.'!$C$181*'Amp-TB2 calc'!AP257+'eq. coef.'!$C$182*'Amp-TB2 calc'!AQ257+'eq. coef.'!$C$183*'Amp-TB2 calc'!AR257+'eq. coef.'!$C$184*'Amp-TB2 calc'!AS257))</f>
        <v xml:space="preserve"> </v>
      </c>
      <c r="BD257" s="281" t="str">
        <f>IF(SUM(I257:T257)&lt;90," ",('eq. coef.'!$C$234+'eq. coef.'!$C$235*'Amp-TB2 calc'!AJ257+'eq. coef.'!$C$236*'Amp-TB2 calc'!AK257+'eq. coef.'!$C$237*'Amp-TB2 calc'!AL257+'eq. coef.'!$C$238*'Amp-TB2 calc'!AN257+'eq. coef.'!$C$239*'Amp-TB2 calc'!AP257+'eq. coef.'!$C$240*'Amp-TB2 calc'!AQ257+'eq. coef.'!$C$241*'Amp-TB2 calc'!AR257+'eq. coef.'!$C$242*'Amp-TB2 calc'!AS257))</f>
        <v xml:space="preserve"> </v>
      </c>
      <c r="BE257" s="281" t="str">
        <f>IF(SUM(I257:T257)&lt;90," ",('eq. coef.'!$C$270+'eq. coef.'!$C$271*'Amp-TB2 calc'!AJ257+'eq. coef.'!$C$272*'Amp-TB2 calc'!AK257+'eq. coef.'!$C$273*'Amp-TB2 calc'!AL257+'eq. coef.'!$C$274*'Amp-TB2 calc'!AN257+'eq. coef.'!$C$275*'Amp-TB2 calc'!AP257+'eq. coef.'!$C$276*'Amp-TB2 calc'!AQ257+'eq. coef.'!$C$277*'Amp-TB2 calc'!AR257+'eq. coef.'!$C$278*'Amp-TB2 calc'!AS257))</f>
        <v xml:space="preserve"> </v>
      </c>
      <c r="BF257" s="281" t="str">
        <f>IF(SUM(I257:T257)&lt;90," ",EXP('eq. coef.'!$C$328+'eq. coef.'!$C$329*'Amp-TB2 calc'!AJ257+'eq. coef.'!$C$330*'Amp-TB2 calc'!AK257+'eq. coef.'!$C$331*'Amp-TB2 calc'!AL257+'eq. coef.'!$C$332*'Amp-TB2 calc'!AN257+'eq. coef.'!$C$333*'Amp-TB2 calc'!AP257+'eq. coef.'!$C$334*'Amp-TB2 calc'!AQ257+'eq. coef.'!$C$335*'Amp-TB2 calc'!AR257+'eq. coef.'!$C$336*'Amp-TB2 calc'!AS257))</f>
        <v xml:space="preserve"> </v>
      </c>
      <c r="BG257" s="282" t="str">
        <f t="shared" si="366"/>
        <v xml:space="preserve"> </v>
      </c>
      <c r="BH257" s="385" t="str">
        <f t="shared" si="393"/>
        <v xml:space="preserve"> </v>
      </c>
      <c r="BI257" s="385" t="str">
        <f t="shared" si="394"/>
        <v xml:space="preserve"> </v>
      </c>
      <c r="BJ257" s="281" t="str">
        <f t="shared" si="367"/>
        <v xml:space="preserve"> </v>
      </c>
      <c r="BK257" s="283" t="str">
        <f t="shared" si="415"/>
        <v xml:space="preserve"> </v>
      </c>
      <c r="BL257" s="281" t="str">
        <f t="shared" si="416"/>
        <v xml:space="preserve"> </v>
      </c>
      <c r="BM257" s="284" t="str">
        <f t="shared" si="368"/>
        <v xml:space="preserve"> </v>
      </c>
      <c r="BN257" s="285" t="str">
        <f>IF(SUM(I257:T257)&lt;90," ",'eq. coef.'!$C$360+'eq. coef.'!$C$361*'Amp-TB2 calc'!AJ257+'eq. coef.'!$C$362*'Amp-TB2 calc'!AK257+'eq. coef.'!$C$363*'Amp-TB2 calc'!AL257+'eq. coef.'!$C$364*'Amp-TB2 calc'!AN257+'eq. coef.'!$C$365*'Amp-TB2 calc'!AP257+'eq. coef.'!$C$366*'Amp-TB2 calc'!AQ257+'eq. coef.'!$C$367*'Amp-TB2 calc'!AR257+'eq. coef.'!$C$368*'Amp-TB2 calc'!AS257+'eq. coef.'!$C$369*LN(BQ257))</f>
        <v xml:space="preserve"> </v>
      </c>
      <c r="BO257" s="286" t="str">
        <f t="shared" si="417"/>
        <v xml:space="preserve"> </v>
      </c>
      <c r="BP257" s="333" t="str">
        <f t="shared" si="369"/>
        <v xml:space="preserve"> </v>
      </c>
      <c r="BQ257" s="287" t="str">
        <f t="shared" si="418"/>
        <v xml:space="preserve"> </v>
      </c>
      <c r="BR257" s="281" t="str">
        <f t="shared" si="370"/>
        <v xml:space="preserve"> </v>
      </c>
      <c r="BS257" s="283"/>
      <c r="BT257" s="283">
        <f t="shared" si="419"/>
        <v>0</v>
      </c>
      <c r="BU257" s="283">
        <f t="shared" si="420"/>
        <v>0</v>
      </c>
      <c r="BV257" s="281" t="str">
        <f t="shared" si="371"/>
        <v xml:space="preserve"> </v>
      </c>
      <c r="BW257" s="288"/>
      <c r="BX257" s="289" t="str">
        <f>IF(SUM(I257:T257)&lt;90," ",'eq. coef.'!$B$1128*'Amp-TB2 calc'!CH257+'eq. coef.'!$B$1129*'Amp-TB2 calc'!CL257+'eq. coef.'!$B$1130*'Amp-TB2 calc'!CM257+'eq. coef.'!$B$1131*'Amp-TB2 calc'!CO257+'eq. coef.'!$B$1132*'Amp-TB2 calc'!CP257+'eq. coef.'!$B$1133*'Amp-TB2 calc'!CQ257+'eq. coef.'!$B$1134*'Amp-TB2 calc'!CR257+'eq. coef.'!$B$1135*'Amp-TB2 calc'!CU257+'eq. coef.'!$B$1135*'Amp-TB2 calc'!CY257+'eq. coef.'!$B$1137*'Amp-TB2 calc'!CZ257)</f>
        <v xml:space="preserve"> </v>
      </c>
      <c r="BY257" s="290" t="str">
        <f t="shared" si="421"/>
        <v xml:space="preserve"> </v>
      </c>
      <c r="BZ257" s="291"/>
      <c r="CA257" s="290" t="str">
        <f t="shared" si="372"/>
        <v xml:space="preserve"> </v>
      </c>
      <c r="CB257" s="289" t="str">
        <f>IF(SUM(I257:T257)&lt;90," ",EXP('eq. coef.'!$C$396+'eq. coef.'!$C$397*'Amp-TB2 calc'!AJ257+'eq. coef.'!$C$398*'Amp-TB2 calc'!AK257+'eq. coef.'!$C$399*'Amp-TB2 calc'!AL257+'eq. coef.'!$C$400*'Amp-TB2 calc'!AN257+'eq. coef.'!$C$401*'Amp-TB2 calc'!AP257+'eq. coef.'!$C$402*'Amp-TB2 calc'!AQ257+'eq. coef.'!$C$403*'Amp-TB2 calc'!AR257+'eq. coef.'!$C$404*'Amp-TB2 calc'!AS257+'eq. coef.'!$C$405*LN('Amp-TB2 calc'!BQ257)))</f>
        <v xml:space="preserve"> </v>
      </c>
      <c r="CC257" s="283" t="str">
        <f t="shared" si="373"/>
        <v xml:space="preserve"> </v>
      </c>
      <c r="CD257" s="283"/>
      <c r="CE257" s="282" t="str">
        <f t="shared" si="374"/>
        <v xml:space="preserve"> </v>
      </c>
      <c r="CF257" s="282" t="str">
        <f t="shared" si="375"/>
        <v xml:space="preserve"> </v>
      </c>
      <c r="CG257" s="278" t="str">
        <f t="shared" si="422"/>
        <v xml:space="preserve"> </v>
      </c>
      <c r="CH257" s="278" t="str">
        <f t="shared" si="423"/>
        <v xml:space="preserve"> </v>
      </c>
      <c r="CI257" s="278" t="str">
        <f t="shared" si="376"/>
        <v xml:space="preserve"> </v>
      </c>
      <c r="CJ257" s="278" t="str">
        <f t="shared" si="377"/>
        <v xml:space="preserve"> </v>
      </c>
      <c r="CK257" s="278"/>
      <c r="CL257" s="278" t="str">
        <f t="shared" si="378"/>
        <v xml:space="preserve"> </v>
      </c>
      <c r="CM257" s="278" t="str">
        <f t="shared" si="379"/>
        <v xml:space="preserve"> </v>
      </c>
      <c r="CN257" s="278" t="str">
        <f t="shared" si="424"/>
        <v xml:space="preserve"> </v>
      </c>
      <c r="CO257" s="278" t="str">
        <f t="shared" si="380"/>
        <v xml:space="preserve"> </v>
      </c>
      <c r="CP257" s="278" t="str">
        <f t="shared" si="425"/>
        <v xml:space="preserve"> </v>
      </c>
      <c r="CQ257" s="278" t="str">
        <f t="shared" si="381"/>
        <v xml:space="preserve"> </v>
      </c>
      <c r="CR257" s="278" t="str">
        <f t="shared" si="426"/>
        <v xml:space="preserve"> </v>
      </c>
      <c r="CS257" s="278" t="str">
        <f t="shared" si="382"/>
        <v xml:space="preserve"> </v>
      </c>
      <c r="CT257" s="278"/>
      <c r="CU257" s="278" t="str">
        <f t="shared" si="427"/>
        <v xml:space="preserve"> </v>
      </c>
      <c r="CV257" s="278" t="str">
        <f t="shared" si="383"/>
        <v xml:space="preserve"> </v>
      </c>
      <c r="CW257" s="278" t="str">
        <f t="shared" si="384"/>
        <v xml:space="preserve"> </v>
      </c>
      <c r="CX257" s="278"/>
      <c r="CY257" s="278" t="str">
        <f t="shared" si="385"/>
        <v xml:space="preserve"> </v>
      </c>
      <c r="CZ257" s="278" t="str">
        <f t="shared" si="428"/>
        <v xml:space="preserve"> </v>
      </c>
      <c r="DA257" s="278" t="str">
        <f t="shared" si="386"/>
        <v xml:space="preserve"> </v>
      </c>
      <c r="DB257" s="278"/>
      <c r="DC257" s="278" t="str">
        <f t="shared" si="387"/>
        <v xml:space="preserve"> </v>
      </c>
      <c r="DD257" s="278" t="str">
        <f t="shared" si="429"/>
        <v xml:space="preserve"> </v>
      </c>
      <c r="DE257" s="278" t="str">
        <f t="shared" si="430"/>
        <v xml:space="preserve"> </v>
      </c>
      <c r="DF257" s="278" t="str">
        <f t="shared" si="388"/>
        <v xml:space="preserve"> </v>
      </c>
      <c r="DG257" s="283" t="str">
        <f t="shared" si="395"/>
        <v xml:space="preserve"> </v>
      </c>
      <c r="DH257" s="283"/>
      <c r="DI257" s="277" t="str">
        <f t="shared" si="389"/>
        <v xml:space="preserve"> </v>
      </c>
      <c r="DJ257" s="277" t="str">
        <f t="shared" si="390"/>
        <v xml:space="preserve"> </v>
      </c>
      <c r="DK257" s="277" t="str">
        <f t="shared" si="391"/>
        <v xml:space="preserve"> </v>
      </c>
      <c r="DL257" s="278" t="str">
        <f t="shared" si="392"/>
        <v xml:space="preserve"> </v>
      </c>
    </row>
    <row r="258" spans="21:116" x14ac:dyDescent="0.25">
      <c r="U258" s="276" t="str">
        <f t="shared" si="396"/>
        <v xml:space="preserve"> </v>
      </c>
      <c r="V258" s="277" t="str">
        <f>IF(SUM(I258:T258)&lt;90," ",I258/stab.data!$U$7)</f>
        <v xml:space="preserve"> </v>
      </c>
      <c r="W258" s="277" t="str">
        <f>IF(SUM(I258:T258)&lt;90," ",J258/stab.data!$U$8)</f>
        <v xml:space="preserve"> </v>
      </c>
      <c r="X258" s="277" t="str">
        <f>IF(SUM(I258:T258)&lt;90," ",K258*2/stab.data!$U$9)</f>
        <v xml:space="preserve"> </v>
      </c>
      <c r="Y258" s="277" t="str">
        <f>IF(SUM(I258:T258)&lt;90," ",L258*2/stab.data!$U$10)</f>
        <v xml:space="preserve"> </v>
      </c>
      <c r="Z258" s="277" t="str">
        <f>IF(SUM(I258:T258)&lt;90," ",M258/stab.data!$U$11)</f>
        <v xml:space="preserve"> </v>
      </c>
      <c r="AA258" s="277" t="str">
        <f>IF(SUM(I258:T258)&lt;90," ",N258/stab.data!$U$12)</f>
        <v xml:space="preserve"> </v>
      </c>
      <c r="AB258" s="277" t="str">
        <f>IF(SUM(I258:T258)&lt;90," ",O258/stab.data!$U$13)</f>
        <v xml:space="preserve"> </v>
      </c>
      <c r="AC258" s="277" t="str">
        <f>IF(SUM(I258:T258)&lt;90," ",P258/stab.data!$U$14)</f>
        <v xml:space="preserve"> </v>
      </c>
      <c r="AD258" s="277" t="str">
        <f>IF(SUM(I258:T258)&lt;90," ",Q258*2/stab.data!$U$15)</f>
        <v xml:space="preserve"> </v>
      </c>
      <c r="AE258" s="277" t="str">
        <f>IF(SUM(I258:T258)&lt;90," ",R258*2/stab.data!$U$16)</f>
        <v xml:space="preserve"> </v>
      </c>
      <c r="AF258" s="277" t="str">
        <f>IF(SUM(I258:T258)&lt;90," ",S258/stab.data!$U$17)</f>
        <v xml:space="preserve"> </v>
      </c>
      <c r="AG258" s="277" t="str">
        <f>IF(SUM(I258:T258)&lt;90," ",T258/stab.data!$U$18)</f>
        <v xml:space="preserve"> </v>
      </c>
      <c r="AH258" s="277" t="str">
        <f t="shared" si="397"/>
        <v xml:space="preserve"> </v>
      </c>
      <c r="AI258" s="277" t="str">
        <f t="shared" si="398"/>
        <v xml:space="preserve"> </v>
      </c>
      <c r="AJ258" s="278" t="str">
        <f t="shared" si="399"/>
        <v xml:space="preserve"> </v>
      </c>
      <c r="AK258" s="278" t="str">
        <f t="shared" si="400"/>
        <v xml:space="preserve"> </v>
      </c>
      <c r="AL258" s="278" t="str">
        <f t="shared" si="401"/>
        <v xml:space="preserve"> </v>
      </c>
      <c r="AM258" s="278" t="str">
        <f t="shared" si="402"/>
        <v xml:space="preserve"> </v>
      </c>
      <c r="AN258" s="278" t="str">
        <f t="shared" si="403"/>
        <v xml:space="preserve"> </v>
      </c>
      <c r="AO258" s="278" t="str">
        <f t="shared" si="404"/>
        <v xml:space="preserve"> </v>
      </c>
      <c r="AP258" s="278" t="str">
        <f t="shared" si="405"/>
        <v xml:space="preserve"> </v>
      </c>
      <c r="AQ258" s="278" t="str">
        <f t="shared" si="406"/>
        <v xml:space="preserve"> </v>
      </c>
      <c r="AR258" s="278" t="str">
        <f t="shared" si="407"/>
        <v xml:space="preserve"> </v>
      </c>
      <c r="AS258" s="278" t="str">
        <f t="shared" si="408"/>
        <v xml:space="preserve"> </v>
      </c>
      <c r="AT258" s="278" t="str">
        <f t="shared" si="409"/>
        <v xml:space="preserve"> </v>
      </c>
      <c r="AU258" s="278" t="str">
        <f t="shared" si="410"/>
        <v xml:space="preserve"> </v>
      </c>
      <c r="AV258" s="277" t="str">
        <f t="shared" si="411"/>
        <v xml:space="preserve"> </v>
      </c>
      <c r="AW258" s="277" t="str">
        <f t="shared" si="412"/>
        <v xml:space="preserve"> </v>
      </c>
      <c r="AX258" s="277" t="str">
        <f>IF(SUM(I258:T258)&lt;90," ",CO258*AH258*stab.data!$U$20/13/2)</f>
        <v xml:space="preserve"> </v>
      </c>
      <c r="AY258" s="277" t="str">
        <f>IF(SUM(I258:T258)&lt;90," ",CQ258*AH258*stab.data!$U$11/13)</f>
        <v xml:space="preserve"> </v>
      </c>
      <c r="AZ258" s="277" t="str">
        <f t="shared" si="413"/>
        <v xml:space="preserve"> </v>
      </c>
      <c r="BA258" s="279" t="str">
        <f t="shared" si="414"/>
        <v xml:space="preserve"> </v>
      </c>
      <c r="BB258" s="280" t="str">
        <f>IF(SUM(I258:T258)&lt;90," ",EXP('eq. coef.'!$C$104+'eq. coef.'!$C$105*'Amp-TB2 calc'!AJ258+'eq. coef.'!$C$106*'Amp-TB2 calc'!AK258+'eq. coef.'!$C$107*'Amp-TB2 calc'!AL258+'eq. coef.'!$C$108*'Amp-TB2 calc'!AN258+'eq. coef.'!$C$109*'Amp-TB2 calc'!AP258+'eq. coef.'!$C$110*'Amp-TB2 calc'!AQ258+'eq. coef.'!$C$111*'Amp-TB2 calc'!AR258+'eq. coef.'!$C$112*'Amp-TB2 calc'!AS258))</f>
        <v xml:space="preserve"> </v>
      </c>
      <c r="BC258" s="281" t="str">
        <f>IF(SUM(I258:T258)&lt;90," ",EXP('eq. coef.'!$C$176+'eq. coef.'!$C$177*'Amp-TB2 calc'!AJ258+'eq. coef.'!$C$178*'Amp-TB2 calc'!AK258+'eq. coef.'!$C$179*'Amp-TB2 calc'!AL258+'eq. coef.'!$C$180*'Amp-TB2 calc'!AN258+'eq. coef.'!$C$181*'Amp-TB2 calc'!AP258+'eq. coef.'!$C$182*'Amp-TB2 calc'!AQ258+'eq. coef.'!$C$183*'Amp-TB2 calc'!AR258+'eq. coef.'!$C$184*'Amp-TB2 calc'!AS258))</f>
        <v xml:space="preserve"> </v>
      </c>
      <c r="BD258" s="281" t="str">
        <f>IF(SUM(I258:T258)&lt;90," ",('eq. coef.'!$C$234+'eq. coef.'!$C$235*'Amp-TB2 calc'!AJ258+'eq. coef.'!$C$236*'Amp-TB2 calc'!AK258+'eq. coef.'!$C$237*'Amp-TB2 calc'!AL258+'eq. coef.'!$C$238*'Amp-TB2 calc'!AN258+'eq. coef.'!$C$239*'Amp-TB2 calc'!AP258+'eq. coef.'!$C$240*'Amp-TB2 calc'!AQ258+'eq. coef.'!$C$241*'Amp-TB2 calc'!AR258+'eq. coef.'!$C$242*'Amp-TB2 calc'!AS258))</f>
        <v xml:space="preserve"> </v>
      </c>
      <c r="BE258" s="281" t="str">
        <f>IF(SUM(I258:T258)&lt;90," ",('eq. coef.'!$C$270+'eq. coef.'!$C$271*'Amp-TB2 calc'!AJ258+'eq. coef.'!$C$272*'Amp-TB2 calc'!AK258+'eq. coef.'!$C$273*'Amp-TB2 calc'!AL258+'eq. coef.'!$C$274*'Amp-TB2 calc'!AN258+'eq. coef.'!$C$275*'Amp-TB2 calc'!AP258+'eq. coef.'!$C$276*'Amp-TB2 calc'!AQ258+'eq. coef.'!$C$277*'Amp-TB2 calc'!AR258+'eq. coef.'!$C$278*'Amp-TB2 calc'!AS258))</f>
        <v xml:space="preserve"> </v>
      </c>
      <c r="BF258" s="281" t="str">
        <f>IF(SUM(I258:T258)&lt;90," ",EXP('eq. coef.'!$C$328+'eq. coef.'!$C$329*'Amp-TB2 calc'!AJ258+'eq. coef.'!$C$330*'Amp-TB2 calc'!AK258+'eq. coef.'!$C$331*'Amp-TB2 calc'!AL258+'eq. coef.'!$C$332*'Amp-TB2 calc'!AN258+'eq. coef.'!$C$333*'Amp-TB2 calc'!AP258+'eq. coef.'!$C$334*'Amp-TB2 calc'!AQ258+'eq. coef.'!$C$335*'Amp-TB2 calc'!AR258+'eq. coef.'!$C$336*'Amp-TB2 calc'!AS258))</f>
        <v xml:space="preserve"> </v>
      </c>
      <c r="BG258" s="282" t="str">
        <f t="shared" si="366"/>
        <v xml:space="preserve"> </v>
      </c>
      <c r="BH258" s="385" t="str">
        <f t="shared" si="393"/>
        <v xml:space="preserve"> </v>
      </c>
      <c r="BI258" s="385" t="str">
        <f t="shared" si="394"/>
        <v xml:space="preserve"> </v>
      </c>
      <c r="BJ258" s="281" t="str">
        <f t="shared" si="367"/>
        <v xml:space="preserve"> </v>
      </c>
      <c r="BK258" s="283" t="str">
        <f t="shared" si="415"/>
        <v xml:space="preserve"> </v>
      </c>
      <c r="BL258" s="281" t="str">
        <f t="shared" si="416"/>
        <v xml:space="preserve"> </v>
      </c>
      <c r="BM258" s="284" t="str">
        <f t="shared" si="368"/>
        <v xml:space="preserve"> </v>
      </c>
      <c r="BN258" s="285" t="str">
        <f>IF(SUM(I258:T258)&lt;90," ",'eq. coef.'!$C$360+'eq. coef.'!$C$361*'Amp-TB2 calc'!AJ258+'eq. coef.'!$C$362*'Amp-TB2 calc'!AK258+'eq. coef.'!$C$363*'Amp-TB2 calc'!AL258+'eq. coef.'!$C$364*'Amp-TB2 calc'!AN258+'eq. coef.'!$C$365*'Amp-TB2 calc'!AP258+'eq. coef.'!$C$366*'Amp-TB2 calc'!AQ258+'eq. coef.'!$C$367*'Amp-TB2 calc'!AR258+'eq. coef.'!$C$368*'Amp-TB2 calc'!AS258+'eq. coef.'!$C$369*LN(BQ258))</f>
        <v xml:space="preserve"> </v>
      </c>
      <c r="BO258" s="286" t="str">
        <f t="shared" si="417"/>
        <v xml:space="preserve"> </v>
      </c>
      <c r="BP258" s="333" t="str">
        <f t="shared" si="369"/>
        <v xml:space="preserve"> </v>
      </c>
      <c r="BQ258" s="287" t="str">
        <f t="shared" si="418"/>
        <v xml:space="preserve"> </v>
      </c>
      <c r="BR258" s="281" t="str">
        <f t="shared" si="370"/>
        <v xml:space="preserve"> </v>
      </c>
      <c r="BS258" s="283"/>
      <c r="BT258" s="283">
        <f t="shared" si="419"/>
        <v>0</v>
      </c>
      <c r="BU258" s="283">
        <f t="shared" si="420"/>
        <v>0</v>
      </c>
      <c r="BV258" s="281" t="str">
        <f t="shared" si="371"/>
        <v xml:space="preserve"> </v>
      </c>
      <c r="BW258" s="288"/>
      <c r="BX258" s="289" t="str">
        <f>IF(SUM(I258:T258)&lt;90," ",'eq. coef.'!$B$1128*'Amp-TB2 calc'!CH258+'eq. coef.'!$B$1129*'Amp-TB2 calc'!CL258+'eq. coef.'!$B$1130*'Amp-TB2 calc'!CM258+'eq. coef.'!$B$1131*'Amp-TB2 calc'!CO258+'eq. coef.'!$B$1132*'Amp-TB2 calc'!CP258+'eq. coef.'!$B$1133*'Amp-TB2 calc'!CQ258+'eq. coef.'!$B$1134*'Amp-TB2 calc'!CR258+'eq. coef.'!$B$1135*'Amp-TB2 calc'!CU258+'eq. coef.'!$B$1135*'Amp-TB2 calc'!CY258+'eq. coef.'!$B$1137*'Amp-TB2 calc'!CZ258)</f>
        <v xml:space="preserve"> </v>
      </c>
      <c r="BY258" s="290" t="str">
        <f t="shared" si="421"/>
        <v xml:space="preserve"> </v>
      </c>
      <c r="BZ258" s="291"/>
      <c r="CA258" s="290" t="str">
        <f t="shared" si="372"/>
        <v xml:space="preserve"> </v>
      </c>
      <c r="CB258" s="289" t="str">
        <f>IF(SUM(I258:T258)&lt;90," ",EXP('eq. coef.'!$C$396+'eq. coef.'!$C$397*'Amp-TB2 calc'!AJ258+'eq. coef.'!$C$398*'Amp-TB2 calc'!AK258+'eq. coef.'!$C$399*'Amp-TB2 calc'!AL258+'eq. coef.'!$C$400*'Amp-TB2 calc'!AN258+'eq. coef.'!$C$401*'Amp-TB2 calc'!AP258+'eq. coef.'!$C$402*'Amp-TB2 calc'!AQ258+'eq. coef.'!$C$403*'Amp-TB2 calc'!AR258+'eq. coef.'!$C$404*'Amp-TB2 calc'!AS258+'eq. coef.'!$C$405*LN('Amp-TB2 calc'!BQ258)))</f>
        <v xml:space="preserve"> </v>
      </c>
      <c r="CC258" s="283" t="str">
        <f t="shared" si="373"/>
        <v xml:space="preserve"> </v>
      </c>
      <c r="CD258" s="283"/>
      <c r="CE258" s="282" t="str">
        <f t="shared" si="374"/>
        <v xml:space="preserve"> </v>
      </c>
      <c r="CF258" s="282" t="str">
        <f t="shared" si="375"/>
        <v xml:space="preserve"> </v>
      </c>
      <c r="CG258" s="278" t="str">
        <f t="shared" si="422"/>
        <v xml:space="preserve"> </v>
      </c>
      <c r="CH258" s="278" t="str">
        <f t="shared" si="423"/>
        <v xml:space="preserve"> </v>
      </c>
      <c r="CI258" s="278" t="str">
        <f t="shared" si="376"/>
        <v xml:space="preserve"> </v>
      </c>
      <c r="CJ258" s="278" t="str">
        <f t="shared" si="377"/>
        <v xml:space="preserve"> </v>
      </c>
      <c r="CK258" s="278"/>
      <c r="CL258" s="278" t="str">
        <f t="shared" si="378"/>
        <v xml:space="preserve"> </v>
      </c>
      <c r="CM258" s="278" t="str">
        <f t="shared" si="379"/>
        <v xml:space="preserve"> </v>
      </c>
      <c r="CN258" s="278" t="str">
        <f t="shared" si="424"/>
        <v xml:space="preserve"> </v>
      </c>
      <c r="CO258" s="278" t="str">
        <f t="shared" si="380"/>
        <v xml:space="preserve"> </v>
      </c>
      <c r="CP258" s="278" t="str">
        <f t="shared" si="425"/>
        <v xml:space="preserve"> </v>
      </c>
      <c r="CQ258" s="278" t="str">
        <f t="shared" si="381"/>
        <v xml:space="preserve"> </v>
      </c>
      <c r="CR258" s="278" t="str">
        <f t="shared" si="426"/>
        <v xml:space="preserve"> </v>
      </c>
      <c r="CS258" s="278" t="str">
        <f t="shared" si="382"/>
        <v xml:space="preserve"> </v>
      </c>
      <c r="CT258" s="278"/>
      <c r="CU258" s="278" t="str">
        <f t="shared" si="427"/>
        <v xml:space="preserve"> </v>
      </c>
      <c r="CV258" s="278" t="str">
        <f t="shared" si="383"/>
        <v xml:space="preserve"> </v>
      </c>
      <c r="CW258" s="278" t="str">
        <f t="shared" si="384"/>
        <v xml:space="preserve"> </v>
      </c>
      <c r="CX258" s="278"/>
      <c r="CY258" s="278" t="str">
        <f t="shared" si="385"/>
        <v xml:space="preserve"> </v>
      </c>
      <c r="CZ258" s="278" t="str">
        <f t="shared" si="428"/>
        <v xml:space="preserve"> </v>
      </c>
      <c r="DA258" s="278" t="str">
        <f t="shared" si="386"/>
        <v xml:space="preserve"> </v>
      </c>
      <c r="DB258" s="278"/>
      <c r="DC258" s="278" t="str">
        <f t="shared" si="387"/>
        <v xml:space="preserve"> </v>
      </c>
      <c r="DD258" s="278" t="str">
        <f t="shared" si="429"/>
        <v xml:space="preserve"> </v>
      </c>
      <c r="DE258" s="278" t="str">
        <f t="shared" si="430"/>
        <v xml:space="preserve"> </v>
      </c>
      <c r="DF258" s="278" t="str">
        <f t="shared" si="388"/>
        <v xml:space="preserve"> </v>
      </c>
      <c r="DG258" s="283" t="str">
        <f t="shared" si="395"/>
        <v xml:space="preserve"> </v>
      </c>
      <c r="DH258" s="283"/>
      <c r="DI258" s="277" t="str">
        <f t="shared" si="389"/>
        <v xml:space="preserve"> </v>
      </c>
      <c r="DJ258" s="277" t="str">
        <f t="shared" si="390"/>
        <v xml:space="preserve"> </v>
      </c>
      <c r="DK258" s="277" t="str">
        <f t="shared" si="391"/>
        <v xml:space="preserve"> </v>
      </c>
      <c r="DL258" s="278" t="str">
        <f t="shared" si="392"/>
        <v xml:space="preserve"> </v>
      </c>
    </row>
    <row r="259" spans="21:116" x14ac:dyDescent="0.25">
      <c r="U259" s="276" t="str">
        <f t="shared" si="396"/>
        <v xml:space="preserve"> </v>
      </c>
      <c r="V259" s="277" t="str">
        <f>IF(SUM(I259:T259)&lt;90," ",I259/stab.data!$U$7)</f>
        <v xml:space="preserve"> </v>
      </c>
      <c r="W259" s="277" t="str">
        <f>IF(SUM(I259:T259)&lt;90," ",J259/stab.data!$U$8)</f>
        <v xml:space="preserve"> </v>
      </c>
      <c r="X259" s="277" t="str">
        <f>IF(SUM(I259:T259)&lt;90," ",K259*2/stab.data!$U$9)</f>
        <v xml:space="preserve"> </v>
      </c>
      <c r="Y259" s="277" t="str">
        <f>IF(SUM(I259:T259)&lt;90," ",L259*2/stab.data!$U$10)</f>
        <v xml:space="preserve"> </v>
      </c>
      <c r="Z259" s="277" t="str">
        <f>IF(SUM(I259:T259)&lt;90," ",M259/stab.data!$U$11)</f>
        <v xml:space="preserve"> </v>
      </c>
      <c r="AA259" s="277" t="str">
        <f>IF(SUM(I259:T259)&lt;90," ",N259/stab.data!$U$12)</f>
        <v xml:space="preserve"> </v>
      </c>
      <c r="AB259" s="277" t="str">
        <f>IF(SUM(I259:T259)&lt;90," ",O259/stab.data!$U$13)</f>
        <v xml:space="preserve"> </v>
      </c>
      <c r="AC259" s="277" t="str">
        <f>IF(SUM(I259:T259)&lt;90," ",P259/stab.data!$U$14)</f>
        <v xml:space="preserve"> </v>
      </c>
      <c r="AD259" s="277" t="str">
        <f>IF(SUM(I259:T259)&lt;90," ",Q259*2/stab.data!$U$15)</f>
        <v xml:space="preserve"> </v>
      </c>
      <c r="AE259" s="277" t="str">
        <f>IF(SUM(I259:T259)&lt;90," ",R259*2/stab.data!$U$16)</f>
        <v xml:space="preserve"> </v>
      </c>
      <c r="AF259" s="277" t="str">
        <f>IF(SUM(I259:T259)&lt;90," ",S259/stab.data!$U$17)</f>
        <v xml:space="preserve"> </v>
      </c>
      <c r="AG259" s="277" t="str">
        <f>IF(SUM(I259:T259)&lt;90," ",T259/stab.data!$U$18)</f>
        <v xml:space="preserve"> </v>
      </c>
      <c r="AH259" s="277" t="str">
        <f t="shared" si="397"/>
        <v xml:space="preserve"> </v>
      </c>
      <c r="AI259" s="277" t="str">
        <f t="shared" si="398"/>
        <v xml:space="preserve"> </v>
      </c>
      <c r="AJ259" s="278" t="str">
        <f t="shared" si="399"/>
        <v xml:space="preserve"> </v>
      </c>
      <c r="AK259" s="278" t="str">
        <f t="shared" si="400"/>
        <v xml:space="preserve"> </v>
      </c>
      <c r="AL259" s="278" t="str">
        <f t="shared" si="401"/>
        <v xml:space="preserve"> </v>
      </c>
      <c r="AM259" s="278" t="str">
        <f t="shared" si="402"/>
        <v xml:space="preserve"> </v>
      </c>
      <c r="AN259" s="278" t="str">
        <f t="shared" si="403"/>
        <v xml:space="preserve"> </v>
      </c>
      <c r="AO259" s="278" t="str">
        <f t="shared" si="404"/>
        <v xml:space="preserve"> </v>
      </c>
      <c r="AP259" s="278" t="str">
        <f t="shared" si="405"/>
        <v xml:space="preserve"> </v>
      </c>
      <c r="AQ259" s="278" t="str">
        <f t="shared" si="406"/>
        <v xml:space="preserve"> </v>
      </c>
      <c r="AR259" s="278" t="str">
        <f t="shared" si="407"/>
        <v xml:space="preserve"> </v>
      </c>
      <c r="AS259" s="278" t="str">
        <f t="shared" si="408"/>
        <v xml:space="preserve"> </v>
      </c>
      <c r="AT259" s="278" t="str">
        <f t="shared" si="409"/>
        <v xml:space="preserve"> </v>
      </c>
      <c r="AU259" s="278" t="str">
        <f t="shared" si="410"/>
        <v xml:space="preserve"> </v>
      </c>
      <c r="AV259" s="277" t="str">
        <f t="shared" si="411"/>
        <v xml:space="preserve"> </v>
      </c>
      <c r="AW259" s="277" t="str">
        <f t="shared" si="412"/>
        <v xml:space="preserve"> </v>
      </c>
      <c r="AX259" s="277" t="str">
        <f>IF(SUM(I259:T259)&lt;90," ",CO259*AH259*stab.data!$U$20/13/2)</f>
        <v xml:space="preserve"> </v>
      </c>
      <c r="AY259" s="277" t="str">
        <f>IF(SUM(I259:T259)&lt;90," ",CQ259*AH259*stab.data!$U$11/13)</f>
        <v xml:space="preserve"> </v>
      </c>
      <c r="AZ259" s="277" t="str">
        <f t="shared" si="413"/>
        <v xml:space="preserve"> </v>
      </c>
      <c r="BA259" s="279" t="str">
        <f t="shared" si="414"/>
        <v xml:space="preserve"> </v>
      </c>
      <c r="BB259" s="280" t="str">
        <f>IF(SUM(I259:T259)&lt;90," ",EXP('eq. coef.'!$C$104+'eq. coef.'!$C$105*'Amp-TB2 calc'!AJ259+'eq. coef.'!$C$106*'Amp-TB2 calc'!AK259+'eq. coef.'!$C$107*'Amp-TB2 calc'!AL259+'eq. coef.'!$C$108*'Amp-TB2 calc'!AN259+'eq. coef.'!$C$109*'Amp-TB2 calc'!AP259+'eq. coef.'!$C$110*'Amp-TB2 calc'!AQ259+'eq. coef.'!$C$111*'Amp-TB2 calc'!AR259+'eq. coef.'!$C$112*'Amp-TB2 calc'!AS259))</f>
        <v xml:space="preserve"> </v>
      </c>
      <c r="BC259" s="281" t="str">
        <f>IF(SUM(I259:T259)&lt;90," ",EXP('eq. coef.'!$C$176+'eq. coef.'!$C$177*'Amp-TB2 calc'!AJ259+'eq. coef.'!$C$178*'Amp-TB2 calc'!AK259+'eq. coef.'!$C$179*'Amp-TB2 calc'!AL259+'eq. coef.'!$C$180*'Amp-TB2 calc'!AN259+'eq. coef.'!$C$181*'Amp-TB2 calc'!AP259+'eq. coef.'!$C$182*'Amp-TB2 calc'!AQ259+'eq. coef.'!$C$183*'Amp-TB2 calc'!AR259+'eq. coef.'!$C$184*'Amp-TB2 calc'!AS259))</f>
        <v xml:space="preserve"> </v>
      </c>
      <c r="BD259" s="281" t="str">
        <f>IF(SUM(I259:T259)&lt;90," ",('eq. coef.'!$C$234+'eq. coef.'!$C$235*'Amp-TB2 calc'!AJ259+'eq. coef.'!$C$236*'Amp-TB2 calc'!AK259+'eq. coef.'!$C$237*'Amp-TB2 calc'!AL259+'eq. coef.'!$C$238*'Amp-TB2 calc'!AN259+'eq. coef.'!$C$239*'Amp-TB2 calc'!AP259+'eq. coef.'!$C$240*'Amp-TB2 calc'!AQ259+'eq. coef.'!$C$241*'Amp-TB2 calc'!AR259+'eq. coef.'!$C$242*'Amp-TB2 calc'!AS259))</f>
        <v xml:space="preserve"> </v>
      </c>
      <c r="BE259" s="281" t="str">
        <f>IF(SUM(I259:T259)&lt;90," ",('eq. coef.'!$C$270+'eq. coef.'!$C$271*'Amp-TB2 calc'!AJ259+'eq. coef.'!$C$272*'Amp-TB2 calc'!AK259+'eq. coef.'!$C$273*'Amp-TB2 calc'!AL259+'eq. coef.'!$C$274*'Amp-TB2 calc'!AN259+'eq. coef.'!$C$275*'Amp-TB2 calc'!AP259+'eq. coef.'!$C$276*'Amp-TB2 calc'!AQ259+'eq. coef.'!$C$277*'Amp-TB2 calc'!AR259+'eq. coef.'!$C$278*'Amp-TB2 calc'!AS259))</f>
        <v xml:space="preserve"> </v>
      </c>
      <c r="BF259" s="281" t="str">
        <f>IF(SUM(I259:T259)&lt;90," ",EXP('eq. coef.'!$C$328+'eq. coef.'!$C$329*'Amp-TB2 calc'!AJ259+'eq. coef.'!$C$330*'Amp-TB2 calc'!AK259+'eq. coef.'!$C$331*'Amp-TB2 calc'!AL259+'eq. coef.'!$C$332*'Amp-TB2 calc'!AN259+'eq. coef.'!$C$333*'Amp-TB2 calc'!AP259+'eq. coef.'!$C$334*'Amp-TB2 calc'!AQ259+'eq. coef.'!$C$335*'Amp-TB2 calc'!AR259+'eq. coef.'!$C$336*'Amp-TB2 calc'!AS259))</f>
        <v xml:space="preserve"> </v>
      </c>
      <c r="BG259" s="282" t="str">
        <f t="shared" si="366"/>
        <v xml:space="preserve"> </v>
      </c>
      <c r="BH259" s="385" t="str">
        <f t="shared" si="393"/>
        <v xml:space="preserve"> </v>
      </c>
      <c r="BI259" s="385" t="str">
        <f t="shared" si="394"/>
        <v xml:space="preserve"> </v>
      </c>
      <c r="BJ259" s="281" t="str">
        <f t="shared" si="367"/>
        <v xml:space="preserve"> </v>
      </c>
      <c r="BK259" s="283" t="str">
        <f t="shared" si="415"/>
        <v xml:space="preserve"> </v>
      </c>
      <c r="BL259" s="281" t="str">
        <f t="shared" si="416"/>
        <v xml:space="preserve"> </v>
      </c>
      <c r="BM259" s="284" t="str">
        <f t="shared" si="368"/>
        <v xml:space="preserve"> </v>
      </c>
      <c r="BN259" s="285" t="str">
        <f>IF(SUM(I259:T259)&lt;90," ",'eq. coef.'!$C$360+'eq. coef.'!$C$361*'Amp-TB2 calc'!AJ259+'eq. coef.'!$C$362*'Amp-TB2 calc'!AK259+'eq. coef.'!$C$363*'Amp-TB2 calc'!AL259+'eq. coef.'!$C$364*'Amp-TB2 calc'!AN259+'eq. coef.'!$C$365*'Amp-TB2 calc'!AP259+'eq. coef.'!$C$366*'Amp-TB2 calc'!AQ259+'eq. coef.'!$C$367*'Amp-TB2 calc'!AR259+'eq. coef.'!$C$368*'Amp-TB2 calc'!AS259+'eq. coef.'!$C$369*LN(BQ259))</f>
        <v xml:space="preserve"> </v>
      </c>
      <c r="BO259" s="286" t="str">
        <f t="shared" si="417"/>
        <v xml:space="preserve"> </v>
      </c>
      <c r="BP259" s="333" t="str">
        <f t="shared" si="369"/>
        <v xml:space="preserve"> </v>
      </c>
      <c r="BQ259" s="287" t="str">
        <f t="shared" si="418"/>
        <v xml:space="preserve"> </v>
      </c>
      <c r="BR259" s="281" t="str">
        <f t="shared" si="370"/>
        <v xml:space="preserve"> </v>
      </c>
      <c r="BS259" s="283"/>
      <c r="BT259" s="283">
        <f t="shared" si="419"/>
        <v>0</v>
      </c>
      <c r="BU259" s="283">
        <f t="shared" si="420"/>
        <v>0</v>
      </c>
      <c r="BV259" s="281" t="str">
        <f t="shared" si="371"/>
        <v xml:space="preserve"> </v>
      </c>
      <c r="BW259" s="288"/>
      <c r="BX259" s="289" t="str">
        <f>IF(SUM(I259:T259)&lt;90," ",'eq. coef.'!$B$1128*'Amp-TB2 calc'!CH259+'eq. coef.'!$B$1129*'Amp-TB2 calc'!CL259+'eq. coef.'!$B$1130*'Amp-TB2 calc'!CM259+'eq. coef.'!$B$1131*'Amp-TB2 calc'!CO259+'eq. coef.'!$B$1132*'Amp-TB2 calc'!CP259+'eq. coef.'!$B$1133*'Amp-TB2 calc'!CQ259+'eq. coef.'!$B$1134*'Amp-TB2 calc'!CR259+'eq. coef.'!$B$1135*'Amp-TB2 calc'!CU259+'eq. coef.'!$B$1135*'Amp-TB2 calc'!CY259+'eq. coef.'!$B$1137*'Amp-TB2 calc'!CZ259)</f>
        <v xml:space="preserve"> </v>
      </c>
      <c r="BY259" s="290" t="str">
        <f t="shared" si="421"/>
        <v xml:space="preserve"> </v>
      </c>
      <c r="BZ259" s="291"/>
      <c r="CA259" s="290" t="str">
        <f t="shared" si="372"/>
        <v xml:space="preserve"> </v>
      </c>
      <c r="CB259" s="289" t="str">
        <f>IF(SUM(I259:T259)&lt;90," ",EXP('eq. coef.'!$C$396+'eq. coef.'!$C$397*'Amp-TB2 calc'!AJ259+'eq. coef.'!$C$398*'Amp-TB2 calc'!AK259+'eq. coef.'!$C$399*'Amp-TB2 calc'!AL259+'eq. coef.'!$C$400*'Amp-TB2 calc'!AN259+'eq. coef.'!$C$401*'Amp-TB2 calc'!AP259+'eq. coef.'!$C$402*'Amp-TB2 calc'!AQ259+'eq. coef.'!$C$403*'Amp-TB2 calc'!AR259+'eq. coef.'!$C$404*'Amp-TB2 calc'!AS259+'eq. coef.'!$C$405*LN('Amp-TB2 calc'!BQ259)))</f>
        <v xml:space="preserve"> </v>
      </c>
      <c r="CC259" s="283" t="str">
        <f t="shared" si="373"/>
        <v xml:space="preserve"> </v>
      </c>
      <c r="CD259" s="283"/>
      <c r="CE259" s="282" t="str">
        <f t="shared" si="374"/>
        <v xml:space="preserve"> </v>
      </c>
      <c r="CF259" s="282" t="str">
        <f t="shared" si="375"/>
        <v xml:space="preserve"> </v>
      </c>
      <c r="CG259" s="278" t="str">
        <f t="shared" si="422"/>
        <v xml:space="preserve"> </v>
      </c>
      <c r="CH259" s="278" t="str">
        <f t="shared" si="423"/>
        <v xml:space="preserve"> </v>
      </c>
      <c r="CI259" s="278" t="str">
        <f t="shared" si="376"/>
        <v xml:space="preserve"> </v>
      </c>
      <c r="CJ259" s="278" t="str">
        <f t="shared" si="377"/>
        <v xml:space="preserve"> </v>
      </c>
      <c r="CK259" s="278"/>
      <c r="CL259" s="278" t="str">
        <f t="shared" si="378"/>
        <v xml:space="preserve"> </v>
      </c>
      <c r="CM259" s="278" t="str">
        <f t="shared" si="379"/>
        <v xml:space="preserve"> </v>
      </c>
      <c r="CN259" s="278" t="str">
        <f t="shared" si="424"/>
        <v xml:space="preserve"> </v>
      </c>
      <c r="CO259" s="278" t="str">
        <f t="shared" si="380"/>
        <v xml:space="preserve"> </v>
      </c>
      <c r="CP259" s="278" t="str">
        <f t="shared" si="425"/>
        <v xml:space="preserve"> </v>
      </c>
      <c r="CQ259" s="278" t="str">
        <f t="shared" si="381"/>
        <v xml:space="preserve"> </v>
      </c>
      <c r="CR259" s="278" t="str">
        <f t="shared" si="426"/>
        <v xml:space="preserve"> </v>
      </c>
      <c r="CS259" s="278" t="str">
        <f t="shared" si="382"/>
        <v xml:space="preserve"> </v>
      </c>
      <c r="CT259" s="278"/>
      <c r="CU259" s="278" t="str">
        <f t="shared" si="427"/>
        <v xml:space="preserve"> </v>
      </c>
      <c r="CV259" s="278" t="str">
        <f t="shared" si="383"/>
        <v xml:space="preserve"> </v>
      </c>
      <c r="CW259" s="278" t="str">
        <f t="shared" si="384"/>
        <v xml:space="preserve"> </v>
      </c>
      <c r="CX259" s="278"/>
      <c r="CY259" s="278" t="str">
        <f t="shared" si="385"/>
        <v xml:space="preserve"> </v>
      </c>
      <c r="CZ259" s="278" t="str">
        <f t="shared" si="428"/>
        <v xml:space="preserve"> </v>
      </c>
      <c r="DA259" s="278" t="str">
        <f t="shared" si="386"/>
        <v xml:space="preserve"> </v>
      </c>
      <c r="DB259" s="278"/>
      <c r="DC259" s="278" t="str">
        <f t="shared" si="387"/>
        <v xml:space="preserve"> </v>
      </c>
      <c r="DD259" s="278" t="str">
        <f t="shared" si="429"/>
        <v xml:space="preserve"> </v>
      </c>
      <c r="DE259" s="278" t="str">
        <f t="shared" si="430"/>
        <v xml:space="preserve"> </v>
      </c>
      <c r="DF259" s="278" t="str">
        <f t="shared" si="388"/>
        <v xml:space="preserve"> </v>
      </c>
      <c r="DG259" s="283" t="str">
        <f t="shared" si="395"/>
        <v xml:space="preserve"> </v>
      </c>
      <c r="DH259" s="283"/>
      <c r="DI259" s="277" t="str">
        <f t="shared" si="389"/>
        <v xml:space="preserve"> </v>
      </c>
      <c r="DJ259" s="277" t="str">
        <f t="shared" si="390"/>
        <v xml:space="preserve"> </v>
      </c>
      <c r="DK259" s="277" t="str">
        <f t="shared" si="391"/>
        <v xml:space="preserve"> </v>
      </c>
      <c r="DL259" s="278" t="str">
        <f t="shared" si="392"/>
        <v xml:space="preserve"> </v>
      </c>
    </row>
    <row r="260" spans="21:116" x14ac:dyDescent="0.25">
      <c r="U260" s="276" t="str">
        <f t="shared" si="396"/>
        <v xml:space="preserve"> </v>
      </c>
      <c r="V260" s="277" t="str">
        <f>IF(SUM(I260:T260)&lt;90," ",I260/stab.data!$U$7)</f>
        <v xml:space="preserve"> </v>
      </c>
      <c r="W260" s="277" t="str">
        <f>IF(SUM(I260:T260)&lt;90," ",J260/stab.data!$U$8)</f>
        <v xml:space="preserve"> </v>
      </c>
      <c r="X260" s="277" t="str">
        <f>IF(SUM(I260:T260)&lt;90," ",K260*2/stab.data!$U$9)</f>
        <v xml:space="preserve"> </v>
      </c>
      <c r="Y260" s="277" t="str">
        <f>IF(SUM(I260:T260)&lt;90," ",L260*2/stab.data!$U$10)</f>
        <v xml:space="preserve"> </v>
      </c>
      <c r="Z260" s="277" t="str">
        <f>IF(SUM(I260:T260)&lt;90," ",M260/stab.data!$U$11)</f>
        <v xml:space="preserve"> </v>
      </c>
      <c r="AA260" s="277" t="str">
        <f>IF(SUM(I260:T260)&lt;90," ",N260/stab.data!$U$12)</f>
        <v xml:space="preserve"> </v>
      </c>
      <c r="AB260" s="277" t="str">
        <f>IF(SUM(I260:T260)&lt;90," ",O260/stab.data!$U$13)</f>
        <v xml:space="preserve"> </v>
      </c>
      <c r="AC260" s="277" t="str">
        <f>IF(SUM(I260:T260)&lt;90," ",P260/stab.data!$U$14)</f>
        <v xml:space="preserve"> </v>
      </c>
      <c r="AD260" s="277" t="str">
        <f>IF(SUM(I260:T260)&lt;90," ",Q260*2/stab.data!$U$15)</f>
        <v xml:space="preserve"> </v>
      </c>
      <c r="AE260" s="277" t="str">
        <f>IF(SUM(I260:T260)&lt;90," ",R260*2/stab.data!$U$16)</f>
        <v xml:space="preserve"> </v>
      </c>
      <c r="AF260" s="277" t="str">
        <f>IF(SUM(I260:T260)&lt;90," ",S260/stab.data!$U$17)</f>
        <v xml:space="preserve"> </v>
      </c>
      <c r="AG260" s="277" t="str">
        <f>IF(SUM(I260:T260)&lt;90," ",T260/stab.data!$U$18)</f>
        <v xml:space="preserve"> </v>
      </c>
      <c r="AH260" s="277" t="str">
        <f t="shared" si="397"/>
        <v xml:space="preserve"> </v>
      </c>
      <c r="AI260" s="277" t="str">
        <f t="shared" si="398"/>
        <v xml:space="preserve"> </v>
      </c>
      <c r="AJ260" s="278" t="str">
        <f t="shared" si="399"/>
        <v xml:space="preserve"> </v>
      </c>
      <c r="AK260" s="278" t="str">
        <f t="shared" si="400"/>
        <v xml:space="preserve"> </v>
      </c>
      <c r="AL260" s="278" t="str">
        <f t="shared" si="401"/>
        <v xml:space="preserve"> </v>
      </c>
      <c r="AM260" s="278" t="str">
        <f t="shared" si="402"/>
        <v xml:space="preserve"> </v>
      </c>
      <c r="AN260" s="278" t="str">
        <f t="shared" si="403"/>
        <v xml:space="preserve"> </v>
      </c>
      <c r="AO260" s="278" t="str">
        <f t="shared" si="404"/>
        <v xml:space="preserve"> </v>
      </c>
      <c r="AP260" s="278" t="str">
        <f t="shared" si="405"/>
        <v xml:space="preserve"> </v>
      </c>
      <c r="AQ260" s="278" t="str">
        <f t="shared" si="406"/>
        <v xml:space="preserve"> </v>
      </c>
      <c r="AR260" s="278" t="str">
        <f t="shared" si="407"/>
        <v xml:space="preserve"> </v>
      </c>
      <c r="AS260" s="278" t="str">
        <f t="shared" si="408"/>
        <v xml:space="preserve"> </v>
      </c>
      <c r="AT260" s="278" t="str">
        <f t="shared" si="409"/>
        <v xml:space="preserve"> </v>
      </c>
      <c r="AU260" s="278" t="str">
        <f t="shared" si="410"/>
        <v xml:space="preserve"> </v>
      </c>
      <c r="AV260" s="277" t="str">
        <f t="shared" si="411"/>
        <v xml:space="preserve"> </v>
      </c>
      <c r="AW260" s="277" t="str">
        <f t="shared" si="412"/>
        <v xml:space="preserve"> </v>
      </c>
      <c r="AX260" s="277" t="str">
        <f>IF(SUM(I260:T260)&lt;90," ",CO260*AH260*stab.data!$U$20/13/2)</f>
        <v xml:space="preserve"> </v>
      </c>
      <c r="AY260" s="277" t="str">
        <f>IF(SUM(I260:T260)&lt;90," ",CQ260*AH260*stab.data!$U$11/13)</f>
        <v xml:space="preserve"> </v>
      </c>
      <c r="AZ260" s="277" t="str">
        <f t="shared" si="413"/>
        <v xml:space="preserve"> </v>
      </c>
      <c r="BA260" s="279" t="str">
        <f t="shared" si="414"/>
        <v xml:space="preserve"> </v>
      </c>
      <c r="BB260" s="280" t="str">
        <f>IF(SUM(I260:T260)&lt;90," ",EXP('eq. coef.'!$C$104+'eq. coef.'!$C$105*'Amp-TB2 calc'!AJ260+'eq. coef.'!$C$106*'Amp-TB2 calc'!AK260+'eq. coef.'!$C$107*'Amp-TB2 calc'!AL260+'eq. coef.'!$C$108*'Amp-TB2 calc'!AN260+'eq. coef.'!$C$109*'Amp-TB2 calc'!AP260+'eq. coef.'!$C$110*'Amp-TB2 calc'!AQ260+'eq. coef.'!$C$111*'Amp-TB2 calc'!AR260+'eq. coef.'!$C$112*'Amp-TB2 calc'!AS260))</f>
        <v xml:space="preserve"> </v>
      </c>
      <c r="BC260" s="281" t="str">
        <f>IF(SUM(I260:T260)&lt;90," ",EXP('eq. coef.'!$C$176+'eq. coef.'!$C$177*'Amp-TB2 calc'!AJ260+'eq. coef.'!$C$178*'Amp-TB2 calc'!AK260+'eq. coef.'!$C$179*'Amp-TB2 calc'!AL260+'eq. coef.'!$C$180*'Amp-TB2 calc'!AN260+'eq. coef.'!$C$181*'Amp-TB2 calc'!AP260+'eq. coef.'!$C$182*'Amp-TB2 calc'!AQ260+'eq. coef.'!$C$183*'Amp-TB2 calc'!AR260+'eq. coef.'!$C$184*'Amp-TB2 calc'!AS260))</f>
        <v xml:space="preserve"> </v>
      </c>
      <c r="BD260" s="281" t="str">
        <f>IF(SUM(I260:T260)&lt;90," ",('eq. coef.'!$C$234+'eq. coef.'!$C$235*'Amp-TB2 calc'!AJ260+'eq. coef.'!$C$236*'Amp-TB2 calc'!AK260+'eq. coef.'!$C$237*'Amp-TB2 calc'!AL260+'eq. coef.'!$C$238*'Amp-TB2 calc'!AN260+'eq. coef.'!$C$239*'Amp-TB2 calc'!AP260+'eq. coef.'!$C$240*'Amp-TB2 calc'!AQ260+'eq. coef.'!$C$241*'Amp-TB2 calc'!AR260+'eq. coef.'!$C$242*'Amp-TB2 calc'!AS260))</f>
        <v xml:space="preserve"> </v>
      </c>
      <c r="BE260" s="281" t="str">
        <f>IF(SUM(I260:T260)&lt;90," ",('eq. coef.'!$C$270+'eq. coef.'!$C$271*'Amp-TB2 calc'!AJ260+'eq. coef.'!$C$272*'Amp-TB2 calc'!AK260+'eq. coef.'!$C$273*'Amp-TB2 calc'!AL260+'eq. coef.'!$C$274*'Amp-TB2 calc'!AN260+'eq. coef.'!$C$275*'Amp-TB2 calc'!AP260+'eq. coef.'!$C$276*'Amp-TB2 calc'!AQ260+'eq. coef.'!$C$277*'Amp-TB2 calc'!AR260+'eq. coef.'!$C$278*'Amp-TB2 calc'!AS260))</f>
        <v xml:space="preserve"> </v>
      </c>
      <c r="BF260" s="281" t="str">
        <f>IF(SUM(I260:T260)&lt;90," ",EXP('eq. coef.'!$C$328+'eq. coef.'!$C$329*'Amp-TB2 calc'!AJ260+'eq. coef.'!$C$330*'Amp-TB2 calc'!AK260+'eq. coef.'!$C$331*'Amp-TB2 calc'!AL260+'eq. coef.'!$C$332*'Amp-TB2 calc'!AN260+'eq. coef.'!$C$333*'Amp-TB2 calc'!AP260+'eq. coef.'!$C$334*'Amp-TB2 calc'!AQ260+'eq. coef.'!$C$335*'Amp-TB2 calc'!AR260+'eq. coef.'!$C$336*'Amp-TB2 calc'!AS260))</f>
        <v xml:space="preserve"> </v>
      </c>
      <c r="BG260" s="282" t="str">
        <f t="shared" si="366"/>
        <v xml:space="preserve"> </v>
      </c>
      <c r="BH260" s="385" t="str">
        <f t="shared" si="393"/>
        <v xml:space="preserve"> </v>
      </c>
      <c r="BI260" s="385" t="str">
        <f t="shared" si="394"/>
        <v xml:space="preserve"> </v>
      </c>
      <c r="BJ260" s="281" t="str">
        <f t="shared" si="367"/>
        <v xml:space="preserve"> </v>
      </c>
      <c r="BK260" s="283" t="str">
        <f t="shared" si="415"/>
        <v xml:space="preserve"> </v>
      </c>
      <c r="BL260" s="281" t="str">
        <f t="shared" si="416"/>
        <v xml:space="preserve"> </v>
      </c>
      <c r="BM260" s="284" t="str">
        <f t="shared" si="368"/>
        <v xml:space="preserve"> </v>
      </c>
      <c r="BN260" s="285" t="str">
        <f>IF(SUM(I260:T260)&lt;90," ",'eq. coef.'!$C$360+'eq. coef.'!$C$361*'Amp-TB2 calc'!AJ260+'eq. coef.'!$C$362*'Amp-TB2 calc'!AK260+'eq. coef.'!$C$363*'Amp-TB2 calc'!AL260+'eq. coef.'!$C$364*'Amp-TB2 calc'!AN260+'eq. coef.'!$C$365*'Amp-TB2 calc'!AP260+'eq. coef.'!$C$366*'Amp-TB2 calc'!AQ260+'eq. coef.'!$C$367*'Amp-TB2 calc'!AR260+'eq. coef.'!$C$368*'Amp-TB2 calc'!AS260+'eq. coef.'!$C$369*LN(BQ260))</f>
        <v xml:space="preserve"> </v>
      </c>
      <c r="BO260" s="286" t="str">
        <f t="shared" si="417"/>
        <v xml:space="preserve"> </v>
      </c>
      <c r="BP260" s="333" t="str">
        <f t="shared" si="369"/>
        <v xml:space="preserve"> </v>
      </c>
      <c r="BQ260" s="287" t="str">
        <f t="shared" si="418"/>
        <v xml:space="preserve"> </v>
      </c>
      <c r="BR260" s="281" t="str">
        <f t="shared" si="370"/>
        <v xml:space="preserve"> </v>
      </c>
      <c r="BS260" s="283"/>
      <c r="BT260" s="283">
        <f t="shared" si="419"/>
        <v>0</v>
      </c>
      <c r="BU260" s="283">
        <f t="shared" si="420"/>
        <v>0</v>
      </c>
      <c r="BV260" s="281" t="str">
        <f t="shared" si="371"/>
        <v xml:space="preserve"> </v>
      </c>
      <c r="BW260" s="288"/>
      <c r="BX260" s="289" t="str">
        <f>IF(SUM(I260:T260)&lt;90," ",'eq. coef.'!$B$1128*'Amp-TB2 calc'!CH260+'eq. coef.'!$B$1129*'Amp-TB2 calc'!CL260+'eq. coef.'!$B$1130*'Amp-TB2 calc'!CM260+'eq. coef.'!$B$1131*'Amp-TB2 calc'!CO260+'eq. coef.'!$B$1132*'Amp-TB2 calc'!CP260+'eq. coef.'!$B$1133*'Amp-TB2 calc'!CQ260+'eq. coef.'!$B$1134*'Amp-TB2 calc'!CR260+'eq. coef.'!$B$1135*'Amp-TB2 calc'!CU260+'eq. coef.'!$B$1135*'Amp-TB2 calc'!CY260+'eq. coef.'!$B$1137*'Amp-TB2 calc'!CZ260)</f>
        <v xml:space="preserve"> </v>
      </c>
      <c r="BY260" s="290" t="str">
        <f t="shared" si="421"/>
        <v xml:space="preserve"> </v>
      </c>
      <c r="BZ260" s="291"/>
      <c r="CA260" s="290" t="str">
        <f t="shared" si="372"/>
        <v xml:space="preserve"> </v>
      </c>
      <c r="CB260" s="289" t="str">
        <f>IF(SUM(I260:T260)&lt;90," ",EXP('eq. coef.'!$C$396+'eq. coef.'!$C$397*'Amp-TB2 calc'!AJ260+'eq. coef.'!$C$398*'Amp-TB2 calc'!AK260+'eq. coef.'!$C$399*'Amp-TB2 calc'!AL260+'eq. coef.'!$C$400*'Amp-TB2 calc'!AN260+'eq. coef.'!$C$401*'Amp-TB2 calc'!AP260+'eq. coef.'!$C$402*'Amp-TB2 calc'!AQ260+'eq. coef.'!$C$403*'Amp-TB2 calc'!AR260+'eq. coef.'!$C$404*'Amp-TB2 calc'!AS260+'eq. coef.'!$C$405*LN('Amp-TB2 calc'!BQ260)))</f>
        <v xml:space="preserve"> </v>
      </c>
      <c r="CC260" s="283" t="str">
        <f t="shared" si="373"/>
        <v xml:space="preserve"> </v>
      </c>
      <c r="CD260" s="283"/>
      <c r="CE260" s="282" t="str">
        <f t="shared" si="374"/>
        <v xml:space="preserve"> </v>
      </c>
      <c r="CF260" s="282" t="str">
        <f t="shared" si="375"/>
        <v xml:space="preserve"> </v>
      </c>
      <c r="CG260" s="278" t="str">
        <f t="shared" si="422"/>
        <v xml:space="preserve"> </v>
      </c>
      <c r="CH260" s="278" t="str">
        <f t="shared" si="423"/>
        <v xml:space="preserve"> </v>
      </c>
      <c r="CI260" s="278" t="str">
        <f t="shared" si="376"/>
        <v xml:space="preserve"> </v>
      </c>
      <c r="CJ260" s="278" t="str">
        <f t="shared" si="377"/>
        <v xml:space="preserve"> </v>
      </c>
      <c r="CK260" s="278"/>
      <c r="CL260" s="278" t="str">
        <f t="shared" si="378"/>
        <v xml:space="preserve"> </v>
      </c>
      <c r="CM260" s="278" t="str">
        <f t="shared" si="379"/>
        <v xml:space="preserve"> </v>
      </c>
      <c r="CN260" s="278" t="str">
        <f t="shared" si="424"/>
        <v xml:space="preserve"> </v>
      </c>
      <c r="CO260" s="278" t="str">
        <f t="shared" si="380"/>
        <v xml:space="preserve"> </v>
      </c>
      <c r="CP260" s="278" t="str">
        <f t="shared" si="425"/>
        <v xml:space="preserve"> </v>
      </c>
      <c r="CQ260" s="278" t="str">
        <f t="shared" si="381"/>
        <v xml:space="preserve"> </v>
      </c>
      <c r="CR260" s="278" t="str">
        <f t="shared" si="426"/>
        <v xml:space="preserve"> </v>
      </c>
      <c r="CS260" s="278" t="str">
        <f t="shared" si="382"/>
        <v xml:space="preserve"> </v>
      </c>
      <c r="CT260" s="278"/>
      <c r="CU260" s="278" t="str">
        <f t="shared" si="427"/>
        <v xml:space="preserve"> </v>
      </c>
      <c r="CV260" s="278" t="str">
        <f t="shared" si="383"/>
        <v xml:space="preserve"> </v>
      </c>
      <c r="CW260" s="278" t="str">
        <f t="shared" si="384"/>
        <v xml:space="preserve"> </v>
      </c>
      <c r="CX260" s="278"/>
      <c r="CY260" s="278" t="str">
        <f t="shared" si="385"/>
        <v xml:space="preserve"> </v>
      </c>
      <c r="CZ260" s="278" t="str">
        <f t="shared" si="428"/>
        <v xml:space="preserve"> </v>
      </c>
      <c r="DA260" s="278" t="str">
        <f t="shared" si="386"/>
        <v xml:space="preserve"> </v>
      </c>
      <c r="DB260" s="278"/>
      <c r="DC260" s="278" t="str">
        <f t="shared" si="387"/>
        <v xml:space="preserve"> </v>
      </c>
      <c r="DD260" s="278" t="str">
        <f t="shared" si="429"/>
        <v xml:space="preserve"> </v>
      </c>
      <c r="DE260" s="278" t="str">
        <f t="shared" si="430"/>
        <v xml:space="preserve"> </v>
      </c>
      <c r="DF260" s="278" t="str">
        <f t="shared" si="388"/>
        <v xml:space="preserve"> </v>
      </c>
      <c r="DG260" s="283" t="str">
        <f t="shared" si="395"/>
        <v xml:space="preserve"> </v>
      </c>
      <c r="DH260" s="283"/>
      <c r="DI260" s="277" t="str">
        <f t="shared" si="389"/>
        <v xml:space="preserve"> </v>
      </c>
      <c r="DJ260" s="277" t="str">
        <f t="shared" si="390"/>
        <v xml:space="preserve"> </v>
      </c>
      <c r="DK260" s="277" t="str">
        <f t="shared" si="391"/>
        <v xml:space="preserve"> </v>
      </c>
      <c r="DL260" s="278" t="str">
        <f t="shared" si="392"/>
        <v xml:space="preserve"> </v>
      </c>
    </row>
    <row r="261" spans="21:116" x14ac:dyDescent="0.25">
      <c r="U261" s="276" t="str">
        <f t="shared" si="396"/>
        <v xml:space="preserve"> </v>
      </c>
      <c r="V261" s="277" t="str">
        <f>IF(SUM(I261:T261)&lt;90," ",I261/stab.data!$U$7)</f>
        <v xml:space="preserve"> </v>
      </c>
      <c r="W261" s="277" t="str">
        <f>IF(SUM(I261:T261)&lt;90," ",J261/stab.data!$U$8)</f>
        <v xml:space="preserve"> </v>
      </c>
      <c r="X261" s="277" t="str">
        <f>IF(SUM(I261:T261)&lt;90," ",K261*2/stab.data!$U$9)</f>
        <v xml:space="preserve"> </v>
      </c>
      <c r="Y261" s="277" t="str">
        <f>IF(SUM(I261:T261)&lt;90," ",L261*2/stab.data!$U$10)</f>
        <v xml:space="preserve"> </v>
      </c>
      <c r="Z261" s="277" t="str">
        <f>IF(SUM(I261:T261)&lt;90," ",M261/stab.data!$U$11)</f>
        <v xml:space="preserve"> </v>
      </c>
      <c r="AA261" s="277" t="str">
        <f>IF(SUM(I261:T261)&lt;90," ",N261/stab.data!$U$12)</f>
        <v xml:space="preserve"> </v>
      </c>
      <c r="AB261" s="277" t="str">
        <f>IF(SUM(I261:T261)&lt;90," ",O261/stab.data!$U$13)</f>
        <v xml:space="preserve"> </v>
      </c>
      <c r="AC261" s="277" t="str">
        <f>IF(SUM(I261:T261)&lt;90," ",P261/stab.data!$U$14)</f>
        <v xml:space="preserve"> </v>
      </c>
      <c r="AD261" s="277" t="str">
        <f>IF(SUM(I261:T261)&lt;90," ",Q261*2/stab.data!$U$15)</f>
        <v xml:space="preserve"> </v>
      </c>
      <c r="AE261" s="277" t="str">
        <f>IF(SUM(I261:T261)&lt;90," ",R261*2/stab.data!$U$16)</f>
        <v xml:space="preserve"> </v>
      </c>
      <c r="AF261" s="277" t="str">
        <f>IF(SUM(I261:T261)&lt;90," ",S261/stab.data!$U$17)</f>
        <v xml:space="preserve"> </v>
      </c>
      <c r="AG261" s="277" t="str">
        <f>IF(SUM(I261:T261)&lt;90," ",T261/stab.data!$U$18)</f>
        <v xml:space="preserve"> </v>
      </c>
      <c r="AH261" s="277" t="str">
        <f t="shared" si="397"/>
        <v xml:space="preserve"> </v>
      </c>
      <c r="AI261" s="277" t="str">
        <f t="shared" si="398"/>
        <v xml:space="preserve"> </v>
      </c>
      <c r="AJ261" s="278" t="str">
        <f t="shared" si="399"/>
        <v xml:space="preserve"> </v>
      </c>
      <c r="AK261" s="278" t="str">
        <f t="shared" si="400"/>
        <v xml:space="preserve"> </v>
      </c>
      <c r="AL261" s="278" t="str">
        <f t="shared" si="401"/>
        <v xml:space="preserve"> </v>
      </c>
      <c r="AM261" s="278" t="str">
        <f t="shared" si="402"/>
        <v xml:space="preserve"> </v>
      </c>
      <c r="AN261" s="278" t="str">
        <f t="shared" si="403"/>
        <v xml:space="preserve"> </v>
      </c>
      <c r="AO261" s="278" t="str">
        <f t="shared" si="404"/>
        <v xml:space="preserve"> </v>
      </c>
      <c r="AP261" s="278" t="str">
        <f t="shared" si="405"/>
        <v xml:space="preserve"> </v>
      </c>
      <c r="AQ261" s="278" t="str">
        <f t="shared" si="406"/>
        <v xml:space="preserve"> </v>
      </c>
      <c r="AR261" s="278" t="str">
        <f t="shared" si="407"/>
        <v xml:space="preserve"> </v>
      </c>
      <c r="AS261" s="278" t="str">
        <f t="shared" si="408"/>
        <v xml:space="preserve"> </v>
      </c>
      <c r="AT261" s="278" t="str">
        <f t="shared" si="409"/>
        <v xml:space="preserve"> </v>
      </c>
      <c r="AU261" s="278" t="str">
        <f t="shared" si="410"/>
        <v xml:space="preserve"> </v>
      </c>
      <c r="AV261" s="277" t="str">
        <f t="shared" si="411"/>
        <v xml:space="preserve"> </v>
      </c>
      <c r="AW261" s="277" t="str">
        <f t="shared" si="412"/>
        <v xml:space="preserve"> </v>
      </c>
      <c r="AX261" s="277" t="str">
        <f>IF(SUM(I261:T261)&lt;90," ",CO261*AH261*stab.data!$U$20/13/2)</f>
        <v xml:space="preserve"> </v>
      </c>
      <c r="AY261" s="277" t="str">
        <f>IF(SUM(I261:T261)&lt;90," ",CQ261*AH261*stab.data!$U$11/13)</f>
        <v xml:space="preserve"> </v>
      </c>
      <c r="AZ261" s="277" t="str">
        <f t="shared" si="413"/>
        <v xml:space="preserve"> </v>
      </c>
      <c r="BA261" s="279" t="str">
        <f t="shared" si="414"/>
        <v xml:space="preserve"> </v>
      </c>
      <c r="BB261" s="280" t="str">
        <f>IF(SUM(I261:T261)&lt;90," ",EXP('eq. coef.'!$C$104+'eq. coef.'!$C$105*'Amp-TB2 calc'!AJ261+'eq. coef.'!$C$106*'Amp-TB2 calc'!AK261+'eq. coef.'!$C$107*'Amp-TB2 calc'!AL261+'eq. coef.'!$C$108*'Amp-TB2 calc'!AN261+'eq. coef.'!$C$109*'Amp-TB2 calc'!AP261+'eq. coef.'!$C$110*'Amp-TB2 calc'!AQ261+'eq. coef.'!$C$111*'Amp-TB2 calc'!AR261+'eq. coef.'!$C$112*'Amp-TB2 calc'!AS261))</f>
        <v xml:space="preserve"> </v>
      </c>
      <c r="BC261" s="281" t="str">
        <f>IF(SUM(I261:T261)&lt;90," ",EXP('eq. coef.'!$C$176+'eq. coef.'!$C$177*'Amp-TB2 calc'!AJ261+'eq. coef.'!$C$178*'Amp-TB2 calc'!AK261+'eq. coef.'!$C$179*'Amp-TB2 calc'!AL261+'eq. coef.'!$C$180*'Amp-TB2 calc'!AN261+'eq. coef.'!$C$181*'Amp-TB2 calc'!AP261+'eq. coef.'!$C$182*'Amp-TB2 calc'!AQ261+'eq. coef.'!$C$183*'Amp-TB2 calc'!AR261+'eq. coef.'!$C$184*'Amp-TB2 calc'!AS261))</f>
        <v xml:space="preserve"> </v>
      </c>
      <c r="BD261" s="281" t="str">
        <f>IF(SUM(I261:T261)&lt;90," ",('eq. coef.'!$C$234+'eq. coef.'!$C$235*'Amp-TB2 calc'!AJ261+'eq. coef.'!$C$236*'Amp-TB2 calc'!AK261+'eq. coef.'!$C$237*'Amp-TB2 calc'!AL261+'eq. coef.'!$C$238*'Amp-TB2 calc'!AN261+'eq. coef.'!$C$239*'Amp-TB2 calc'!AP261+'eq. coef.'!$C$240*'Amp-TB2 calc'!AQ261+'eq. coef.'!$C$241*'Amp-TB2 calc'!AR261+'eq. coef.'!$C$242*'Amp-TB2 calc'!AS261))</f>
        <v xml:space="preserve"> </v>
      </c>
      <c r="BE261" s="281" t="str">
        <f>IF(SUM(I261:T261)&lt;90," ",('eq. coef.'!$C$270+'eq. coef.'!$C$271*'Amp-TB2 calc'!AJ261+'eq. coef.'!$C$272*'Amp-TB2 calc'!AK261+'eq. coef.'!$C$273*'Amp-TB2 calc'!AL261+'eq. coef.'!$C$274*'Amp-TB2 calc'!AN261+'eq. coef.'!$C$275*'Amp-TB2 calc'!AP261+'eq. coef.'!$C$276*'Amp-TB2 calc'!AQ261+'eq. coef.'!$C$277*'Amp-TB2 calc'!AR261+'eq. coef.'!$C$278*'Amp-TB2 calc'!AS261))</f>
        <v xml:space="preserve"> </v>
      </c>
      <c r="BF261" s="281" t="str">
        <f>IF(SUM(I261:T261)&lt;90," ",EXP('eq. coef.'!$C$328+'eq. coef.'!$C$329*'Amp-TB2 calc'!AJ261+'eq. coef.'!$C$330*'Amp-TB2 calc'!AK261+'eq. coef.'!$C$331*'Amp-TB2 calc'!AL261+'eq. coef.'!$C$332*'Amp-TB2 calc'!AN261+'eq. coef.'!$C$333*'Amp-TB2 calc'!AP261+'eq. coef.'!$C$334*'Amp-TB2 calc'!AQ261+'eq. coef.'!$C$335*'Amp-TB2 calc'!AR261+'eq. coef.'!$C$336*'Amp-TB2 calc'!AS261))</f>
        <v xml:space="preserve"> </v>
      </c>
      <c r="BG261" s="282" t="str">
        <f t="shared" si="366"/>
        <v xml:space="preserve"> </v>
      </c>
      <c r="BH261" s="385" t="str">
        <f t="shared" si="393"/>
        <v xml:space="preserve"> </v>
      </c>
      <c r="BI261" s="385" t="str">
        <f t="shared" si="394"/>
        <v xml:space="preserve"> </v>
      </c>
      <c r="BJ261" s="281" t="str">
        <f t="shared" si="367"/>
        <v xml:space="preserve"> </v>
      </c>
      <c r="BK261" s="283" t="str">
        <f t="shared" si="415"/>
        <v xml:space="preserve"> </v>
      </c>
      <c r="BL261" s="281" t="str">
        <f t="shared" si="416"/>
        <v xml:space="preserve"> </v>
      </c>
      <c r="BM261" s="284" t="str">
        <f t="shared" si="368"/>
        <v xml:space="preserve"> </v>
      </c>
      <c r="BN261" s="285" t="str">
        <f>IF(SUM(I261:T261)&lt;90," ",'eq. coef.'!$C$360+'eq. coef.'!$C$361*'Amp-TB2 calc'!AJ261+'eq. coef.'!$C$362*'Amp-TB2 calc'!AK261+'eq. coef.'!$C$363*'Amp-TB2 calc'!AL261+'eq. coef.'!$C$364*'Amp-TB2 calc'!AN261+'eq. coef.'!$C$365*'Amp-TB2 calc'!AP261+'eq. coef.'!$C$366*'Amp-TB2 calc'!AQ261+'eq. coef.'!$C$367*'Amp-TB2 calc'!AR261+'eq. coef.'!$C$368*'Amp-TB2 calc'!AS261+'eq. coef.'!$C$369*LN(BQ261))</f>
        <v xml:space="preserve"> </v>
      </c>
      <c r="BO261" s="286" t="str">
        <f t="shared" si="417"/>
        <v xml:space="preserve"> </v>
      </c>
      <c r="BP261" s="333" t="str">
        <f t="shared" si="369"/>
        <v xml:space="preserve"> </v>
      </c>
      <c r="BQ261" s="287" t="str">
        <f t="shared" si="418"/>
        <v xml:space="preserve"> </v>
      </c>
      <c r="BR261" s="281" t="str">
        <f t="shared" si="370"/>
        <v xml:space="preserve"> </v>
      </c>
      <c r="BS261" s="283"/>
      <c r="BT261" s="283">
        <f t="shared" si="419"/>
        <v>0</v>
      </c>
      <c r="BU261" s="283">
        <f t="shared" si="420"/>
        <v>0</v>
      </c>
      <c r="BV261" s="281" t="str">
        <f t="shared" si="371"/>
        <v xml:space="preserve"> </v>
      </c>
      <c r="BW261" s="288"/>
      <c r="BX261" s="289" t="str">
        <f>IF(SUM(I261:T261)&lt;90," ",'eq. coef.'!$B$1128*'Amp-TB2 calc'!CH261+'eq. coef.'!$B$1129*'Amp-TB2 calc'!CL261+'eq. coef.'!$B$1130*'Amp-TB2 calc'!CM261+'eq. coef.'!$B$1131*'Amp-TB2 calc'!CO261+'eq. coef.'!$B$1132*'Amp-TB2 calc'!CP261+'eq. coef.'!$B$1133*'Amp-TB2 calc'!CQ261+'eq. coef.'!$B$1134*'Amp-TB2 calc'!CR261+'eq. coef.'!$B$1135*'Amp-TB2 calc'!CU261+'eq. coef.'!$B$1135*'Amp-TB2 calc'!CY261+'eq. coef.'!$B$1137*'Amp-TB2 calc'!CZ261)</f>
        <v xml:space="preserve"> </v>
      </c>
      <c r="BY261" s="290" t="str">
        <f t="shared" si="421"/>
        <v xml:space="preserve"> </v>
      </c>
      <c r="BZ261" s="291"/>
      <c r="CA261" s="290" t="str">
        <f t="shared" si="372"/>
        <v xml:space="preserve"> </v>
      </c>
      <c r="CB261" s="289" t="str">
        <f>IF(SUM(I261:T261)&lt;90," ",EXP('eq. coef.'!$C$396+'eq. coef.'!$C$397*'Amp-TB2 calc'!AJ261+'eq. coef.'!$C$398*'Amp-TB2 calc'!AK261+'eq. coef.'!$C$399*'Amp-TB2 calc'!AL261+'eq. coef.'!$C$400*'Amp-TB2 calc'!AN261+'eq. coef.'!$C$401*'Amp-TB2 calc'!AP261+'eq. coef.'!$C$402*'Amp-TB2 calc'!AQ261+'eq. coef.'!$C$403*'Amp-TB2 calc'!AR261+'eq. coef.'!$C$404*'Amp-TB2 calc'!AS261+'eq. coef.'!$C$405*LN('Amp-TB2 calc'!BQ261)))</f>
        <v xml:space="preserve"> </v>
      </c>
      <c r="CC261" s="283" t="str">
        <f t="shared" si="373"/>
        <v xml:space="preserve"> </v>
      </c>
      <c r="CD261" s="283"/>
      <c r="CE261" s="282" t="str">
        <f t="shared" si="374"/>
        <v xml:space="preserve"> </v>
      </c>
      <c r="CF261" s="282" t="str">
        <f t="shared" si="375"/>
        <v xml:space="preserve"> </v>
      </c>
      <c r="CG261" s="278" t="str">
        <f t="shared" si="422"/>
        <v xml:space="preserve"> </v>
      </c>
      <c r="CH261" s="278" t="str">
        <f t="shared" si="423"/>
        <v xml:space="preserve"> </v>
      </c>
      <c r="CI261" s="278" t="str">
        <f t="shared" si="376"/>
        <v xml:space="preserve"> </v>
      </c>
      <c r="CJ261" s="278" t="str">
        <f t="shared" si="377"/>
        <v xml:space="preserve"> </v>
      </c>
      <c r="CK261" s="278"/>
      <c r="CL261" s="278" t="str">
        <f t="shared" si="378"/>
        <v xml:space="preserve"> </v>
      </c>
      <c r="CM261" s="278" t="str">
        <f t="shared" si="379"/>
        <v xml:space="preserve"> </v>
      </c>
      <c r="CN261" s="278" t="str">
        <f t="shared" si="424"/>
        <v xml:space="preserve"> </v>
      </c>
      <c r="CO261" s="278" t="str">
        <f t="shared" si="380"/>
        <v xml:space="preserve"> </v>
      </c>
      <c r="CP261" s="278" t="str">
        <f t="shared" si="425"/>
        <v xml:space="preserve"> </v>
      </c>
      <c r="CQ261" s="278" t="str">
        <f t="shared" si="381"/>
        <v xml:space="preserve"> </v>
      </c>
      <c r="CR261" s="278" t="str">
        <f t="shared" si="426"/>
        <v xml:space="preserve"> </v>
      </c>
      <c r="CS261" s="278" t="str">
        <f t="shared" si="382"/>
        <v xml:space="preserve"> </v>
      </c>
      <c r="CT261" s="278"/>
      <c r="CU261" s="278" t="str">
        <f t="shared" si="427"/>
        <v xml:space="preserve"> </v>
      </c>
      <c r="CV261" s="278" t="str">
        <f t="shared" si="383"/>
        <v xml:space="preserve"> </v>
      </c>
      <c r="CW261" s="278" t="str">
        <f t="shared" si="384"/>
        <v xml:space="preserve"> </v>
      </c>
      <c r="CX261" s="278"/>
      <c r="CY261" s="278" t="str">
        <f t="shared" si="385"/>
        <v xml:space="preserve"> </v>
      </c>
      <c r="CZ261" s="278" t="str">
        <f t="shared" si="428"/>
        <v xml:space="preserve"> </v>
      </c>
      <c r="DA261" s="278" t="str">
        <f t="shared" si="386"/>
        <v xml:space="preserve"> </v>
      </c>
      <c r="DB261" s="278"/>
      <c r="DC261" s="278" t="str">
        <f t="shared" si="387"/>
        <v xml:space="preserve"> </v>
      </c>
      <c r="DD261" s="278" t="str">
        <f t="shared" si="429"/>
        <v xml:space="preserve"> </v>
      </c>
      <c r="DE261" s="278" t="str">
        <f t="shared" si="430"/>
        <v xml:space="preserve"> </v>
      </c>
      <c r="DF261" s="278" t="str">
        <f t="shared" si="388"/>
        <v xml:space="preserve"> </v>
      </c>
      <c r="DG261" s="283" t="str">
        <f t="shared" si="395"/>
        <v xml:space="preserve"> </v>
      </c>
      <c r="DH261" s="283"/>
      <c r="DI261" s="277" t="str">
        <f t="shared" si="389"/>
        <v xml:space="preserve"> </v>
      </c>
      <c r="DJ261" s="277" t="str">
        <f t="shared" si="390"/>
        <v xml:space="preserve"> </v>
      </c>
      <c r="DK261" s="277" t="str">
        <f t="shared" si="391"/>
        <v xml:space="preserve"> </v>
      </c>
      <c r="DL261" s="278" t="str">
        <f t="shared" si="392"/>
        <v xml:space="preserve"> </v>
      </c>
    </row>
    <row r="262" spans="21:116" x14ac:dyDescent="0.25">
      <c r="U262" s="276" t="str">
        <f t="shared" si="396"/>
        <v xml:space="preserve"> </v>
      </c>
      <c r="V262" s="277" t="str">
        <f>IF(SUM(I262:T262)&lt;90," ",I262/stab.data!$U$7)</f>
        <v xml:space="preserve"> </v>
      </c>
      <c r="W262" s="277" t="str">
        <f>IF(SUM(I262:T262)&lt;90," ",J262/stab.data!$U$8)</f>
        <v xml:space="preserve"> </v>
      </c>
      <c r="X262" s="277" t="str">
        <f>IF(SUM(I262:T262)&lt;90," ",K262*2/stab.data!$U$9)</f>
        <v xml:space="preserve"> </v>
      </c>
      <c r="Y262" s="277" t="str">
        <f>IF(SUM(I262:T262)&lt;90," ",L262*2/stab.data!$U$10)</f>
        <v xml:space="preserve"> </v>
      </c>
      <c r="Z262" s="277" t="str">
        <f>IF(SUM(I262:T262)&lt;90," ",M262/stab.data!$U$11)</f>
        <v xml:space="preserve"> </v>
      </c>
      <c r="AA262" s="277" t="str">
        <f>IF(SUM(I262:T262)&lt;90," ",N262/stab.data!$U$12)</f>
        <v xml:space="preserve"> </v>
      </c>
      <c r="AB262" s="277" t="str">
        <f>IF(SUM(I262:T262)&lt;90," ",O262/stab.data!$U$13)</f>
        <v xml:space="preserve"> </v>
      </c>
      <c r="AC262" s="277" t="str">
        <f>IF(SUM(I262:T262)&lt;90," ",P262/stab.data!$U$14)</f>
        <v xml:space="preserve"> </v>
      </c>
      <c r="AD262" s="277" t="str">
        <f>IF(SUM(I262:T262)&lt;90," ",Q262*2/stab.data!$U$15)</f>
        <v xml:space="preserve"> </v>
      </c>
      <c r="AE262" s="277" t="str">
        <f>IF(SUM(I262:T262)&lt;90," ",R262*2/stab.data!$U$16)</f>
        <v xml:space="preserve"> </v>
      </c>
      <c r="AF262" s="277" t="str">
        <f>IF(SUM(I262:T262)&lt;90," ",S262/stab.data!$U$17)</f>
        <v xml:space="preserve"> </v>
      </c>
      <c r="AG262" s="277" t="str">
        <f>IF(SUM(I262:T262)&lt;90," ",T262/stab.data!$U$18)</f>
        <v xml:space="preserve"> </v>
      </c>
      <c r="AH262" s="277" t="str">
        <f t="shared" si="397"/>
        <v xml:space="preserve"> </v>
      </c>
      <c r="AI262" s="277" t="str">
        <f t="shared" si="398"/>
        <v xml:space="preserve"> </v>
      </c>
      <c r="AJ262" s="278" t="str">
        <f t="shared" si="399"/>
        <v xml:space="preserve"> </v>
      </c>
      <c r="AK262" s="278" t="str">
        <f t="shared" si="400"/>
        <v xml:space="preserve"> </v>
      </c>
      <c r="AL262" s="278" t="str">
        <f t="shared" si="401"/>
        <v xml:space="preserve"> </v>
      </c>
      <c r="AM262" s="278" t="str">
        <f t="shared" si="402"/>
        <v xml:space="preserve"> </v>
      </c>
      <c r="AN262" s="278" t="str">
        <f t="shared" si="403"/>
        <v xml:space="preserve"> </v>
      </c>
      <c r="AO262" s="278" t="str">
        <f t="shared" si="404"/>
        <v xml:space="preserve"> </v>
      </c>
      <c r="AP262" s="278" t="str">
        <f t="shared" si="405"/>
        <v xml:space="preserve"> </v>
      </c>
      <c r="AQ262" s="278" t="str">
        <f t="shared" si="406"/>
        <v xml:space="preserve"> </v>
      </c>
      <c r="AR262" s="278" t="str">
        <f t="shared" si="407"/>
        <v xml:space="preserve"> </v>
      </c>
      <c r="AS262" s="278" t="str">
        <f t="shared" si="408"/>
        <v xml:space="preserve"> </v>
      </c>
      <c r="AT262" s="278" t="str">
        <f t="shared" si="409"/>
        <v xml:space="preserve"> </v>
      </c>
      <c r="AU262" s="278" t="str">
        <f t="shared" si="410"/>
        <v xml:space="preserve"> </v>
      </c>
      <c r="AV262" s="277" t="str">
        <f t="shared" si="411"/>
        <v xml:space="preserve"> </v>
      </c>
      <c r="AW262" s="277" t="str">
        <f t="shared" si="412"/>
        <v xml:space="preserve"> </v>
      </c>
      <c r="AX262" s="277" t="str">
        <f>IF(SUM(I262:T262)&lt;90," ",CO262*AH262*stab.data!$U$20/13/2)</f>
        <v xml:space="preserve"> </v>
      </c>
      <c r="AY262" s="277" t="str">
        <f>IF(SUM(I262:T262)&lt;90," ",CQ262*AH262*stab.data!$U$11/13)</f>
        <v xml:space="preserve"> </v>
      </c>
      <c r="AZ262" s="277" t="str">
        <f t="shared" si="413"/>
        <v xml:space="preserve"> </v>
      </c>
      <c r="BA262" s="279" t="str">
        <f t="shared" si="414"/>
        <v xml:space="preserve"> </v>
      </c>
      <c r="BB262" s="280" t="str">
        <f>IF(SUM(I262:T262)&lt;90," ",EXP('eq. coef.'!$C$104+'eq. coef.'!$C$105*'Amp-TB2 calc'!AJ262+'eq. coef.'!$C$106*'Amp-TB2 calc'!AK262+'eq. coef.'!$C$107*'Amp-TB2 calc'!AL262+'eq. coef.'!$C$108*'Amp-TB2 calc'!AN262+'eq. coef.'!$C$109*'Amp-TB2 calc'!AP262+'eq. coef.'!$C$110*'Amp-TB2 calc'!AQ262+'eq. coef.'!$C$111*'Amp-TB2 calc'!AR262+'eq. coef.'!$C$112*'Amp-TB2 calc'!AS262))</f>
        <v xml:space="preserve"> </v>
      </c>
      <c r="BC262" s="281" t="str">
        <f>IF(SUM(I262:T262)&lt;90," ",EXP('eq. coef.'!$C$176+'eq. coef.'!$C$177*'Amp-TB2 calc'!AJ262+'eq. coef.'!$C$178*'Amp-TB2 calc'!AK262+'eq. coef.'!$C$179*'Amp-TB2 calc'!AL262+'eq. coef.'!$C$180*'Amp-TB2 calc'!AN262+'eq. coef.'!$C$181*'Amp-TB2 calc'!AP262+'eq. coef.'!$C$182*'Amp-TB2 calc'!AQ262+'eq. coef.'!$C$183*'Amp-TB2 calc'!AR262+'eq. coef.'!$C$184*'Amp-TB2 calc'!AS262))</f>
        <v xml:space="preserve"> </v>
      </c>
      <c r="BD262" s="281" t="str">
        <f>IF(SUM(I262:T262)&lt;90," ",('eq. coef.'!$C$234+'eq. coef.'!$C$235*'Amp-TB2 calc'!AJ262+'eq. coef.'!$C$236*'Amp-TB2 calc'!AK262+'eq. coef.'!$C$237*'Amp-TB2 calc'!AL262+'eq. coef.'!$C$238*'Amp-TB2 calc'!AN262+'eq. coef.'!$C$239*'Amp-TB2 calc'!AP262+'eq. coef.'!$C$240*'Amp-TB2 calc'!AQ262+'eq. coef.'!$C$241*'Amp-TB2 calc'!AR262+'eq. coef.'!$C$242*'Amp-TB2 calc'!AS262))</f>
        <v xml:space="preserve"> </v>
      </c>
      <c r="BE262" s="281" t="str">
        <f>IF(SUM(I262:T262)&lt;90," ",('eq. coef.'!$C$270+'eq. coef.'!$C$271*'Amp-TB2 calc'!AJ262+'eq. coef.'!$C$272*'Amp-TB2 calc'!AK262+'eq. coef.'!$C$273*'Amp-TB2 calc'!AL262+'eq. coef.'!$C$274*'Amp-TB2 calc'!AN262+'eq. coef.'!$C$275*'Amp-TB2 calc'!AP262+'eq. coef.'!$C$276*'Amp-TB2 calc'!AQ262+'eq. coef.'!$C$277*'Amp-TB2 calc'!AR262+'eq. coef.'!$C$278*'Amp-TB2 calc'!AS262))</f>
        <v xml:space="preserve"> </v>
      </c>
      <c r="BF262" s="281" t="str">
        <f>IF(SUM(I262:T262)&lt;90," ",EXP('eq. coef.'!$C$328+'eq. coef.'!$C$329*'Amp-TB2 calc'!AJ262+'eq. coef.'!$C$330*'Amp-TB2 calc'!AK262+'eq. coef.'!$C$331*'Amp-TB2 calc'!AL262+'eq. coef.'!$C$332*'Amp-TB2 calc'!AN262+'eq. coef.'!$C$333*'Amp-TB2 calc'!AP262+'eq. coef.'!$C$334*'Amp-TB2 calc'!AQ262+'eq. coef.'!$C$335*'Amp-TB2 calc'!AR262+'eq. coef.'!$C$336*'Amp-TB2 calc'!AS262))</f>
        <v xml:space="preserve"> </v>
      </c>
      <c r="BG262" s="282" t="str">
        <f t="shared" si="366"/>
        <v xml:space="preserve"> </v>
      </c>
      <c r="BH262" s="385" t="str">
        <f t="shared" si="393"/>
        <v xml:space="preserve"> </v>
      </c>
      <c r="BI262" s="385" t="str">
        <f t="shared" si="394"/>
        <v xml:space="preserve"> </v>
      </c>
      <c r="BJ262" s="281" t="str">
        <f t="shared" si="367"/>
        <v xml:space="preserve"> </v>
      </c>
      <c r="BK262" s="283" t="str">
        <f t="shared" si="415"/>
        <v xml:space="preserve"> </v>
      </c>
      <c r="BL262" s="281" t="str">
        <f t="shared" si="416"/>
        <v xml:space="preserve"> </v>
      </c>
      <c r="BM262" s="284" t="str">
        <f t="shared" si="368"/>
        <v xml:space="preserve"> </v>
      </c>
      <c r="BN262" s="285" t="str">
        <f>IF(SUM(I262:T262)&lt;90," ",'eq. coef.'!$C$360+'eq. coef.'!$C$361*'Amp-TB2 calc'!AJ262+'eq. coef.'!$C$362*'Amp-TB2 calc'!AK262+'eq. coef.'!$C$363*'Amp-TB2 calc'!AL262+'eq. coef.'!$C$364*'Amp-TB2 calc'!AN262+'eq. coef.'!$C$365*'Amp-TB2 calc'!AP262+'eq. coef.'!$C$366*'Amp-TB2 calc'!AQ262+'eq. coef.'!$C$367*'Amp-TB2 calc'!AR262+'eq. coef.'!$C$368*'Amp-TB2 calc'!AS262+'eq. coef.'!$C$369*LN(BQ262))</f>
        <v xml:space="preserve"> </v>
      </c>
      <c r="BO262" s="286" t="str">
        <f t="shared" si="417"/>
        <v xml:space="preserve"> </v>
      </c>
      <c r="BP262" s="333" t="str">
        <f t="shared" si="369"/>
        <v xml:space="preserve"> </v>
      </c>
      <c r="BQ262" s="287" t="str">
        <f t="shared" si="418"/>
        <v xml:space="preserve"> </v>
      </c>
      <c r="BR262" s="281" t="str">
        <f t="shared" si="370"/>
        <v xml:space="preserve"> </v>
      </c>
      <c r="BS262" s="283"/>
      <c r="BT262" s="283">
        <f t="shared" si="419"/>
        <v>0</v>
      </c>
      <c r="BU262" s="283">
        <f t="shared" si="420"/>
        <v>0</v>
      </c>
      <c r="BV262" s="281" t="str">
        <f t="shared" si="371"/>
        <v xml:space="preserve"> </v>
      </c>
      <c r="BW262" s="288"/>
      <c r="BX262" s="289" t="str">
        <f>IF(SUM(I262:T262)&lt;90," ",'eq. coef.'!$B$1128*'Amp-TB2 calc'!CH262+'eq. coef.'!$B$1129*'Amp-TB2 calc'!CL262+'eq. coef.'!$B$1130*'Amp-TB2 calc'!CM262+'eq. coef.'!$B$1131*'Amp-TB2 calc'!CO262+'eq. coef.'!$B$1132*'Amp-TB2 calc'!CP262+'eq. coef.'!$B$1133*'Amp-TB2 calc'!CQ262+'eq. coef.'!$B$1134*'Amp-TB2 calc'!CR262+'eq. coef.'!$B$1135*'Amp-TB2 calc'!CU262+'eq. coef.'!$B$1135*'Amp-TB2 calc'!CY262+'eq. coef.'!$B$1137*'Amp-TB2 calc'!CZ262)</f>
        <v xml:space="preserve"> </v>
      </c>
      <c r="BY262" s="290" t="str">
        <f t="shared" si="421"/>
        <v xml:space="preserve"> </v>
      </c>
      <c r="BZ262" s="291"/>
      <c r="CA262" s="290" t="str">
        <f t="shared" si="372"/>
        <v xml:space="preserve"> </v>
      </c>
      <c r="CB262" s="289" t="str">
        <f>IF(SUM(I262:T262)&lt;90," ",EXP('eq. coef.'!$C$396+'eq. coef.'!$C$397*'Amp-TB2 calc'!AJ262+'eq. coef.'!$C$398*'Amp-TB2 calc'!AK262+'eq. coef.'!$C$399*'Amp-TB2 calc'!AL262+'eq. coef.'!$C$400*'Amp-TB2 calc'!AN262+'eq. coef.'!$C$401*'Amp-TB2 calc'!AP262+'eq. coef.'!$C$402*'Amp-TB2 calc'!AQ262+'eq. coef.'!$C$403*'Amp-TB2 calc'!AR262+'eq. coef.'!$C$404*'Amp-TB2 calc'!AS262+'eq. coef.'!$C$405*LN('Amp-TB2 calc'!BQ262)))</f>
        <v xml:space="preserve"> </v>
      </c>
      <c r="CC262" s="283" t="str">
        <f t="shared" si="373"/>
        <v xml:space="preserve"> </v>
      </c>
      <c r="CD262" s="283"/>
      <c r="CE262" s="282" t="str">
        <f t="shared" si="374"/>
        <v xml:space="preserve"> </v>
      </c>
      <c r="CF262" s="282" t="str">
        <f t="shared" si="375"/>
        <v xml:space="preserve"> </v>
      </c>
      <c r="CG262" s="278" t="str">
        <f t="shared" si="422"/>
        <v xml:space="preserve"> </v>
      </c>
      <c r="CH262" s="278" t="str">
        <f t="shared" si="423"/>
        <v xml:space="preserve"> </v>
      </c>
      <c r="CI262" s="278" t="str">
        <f t="shared" si="376"/>
        <v xml:space="preserve"> </v>
      </c>
      <c r="CJ262" s="278" t="str">
        <f t="shared" si="377"/>
        <v xml:space="preserve"> </v>
      </c>
      <c r="CK262" s="278"/>
      <c r="CL262" s="278" t="str">
        <f t="shared" si="378"/>
        <v xml:space="preserve"> </v>
      </c>
      <c r="CM262" s="278" t="str">
        <f t="shared" si="379"/>
        <v xml:space="preserve"> </v>
      </c>
      <c r="CN262" s="278" t="str">
        <f t="shared" si="424"/>
        <v xml:space="preserve"> </v>
      </c>
      <c r="CO262" s="278" t="str">
        <f t="shared" si="380"/>
        <v xml:space="preserve"> </v>
      </c>
      <c r="CP262" s="278" t="str">
        <f t="shared" si="425"/>
        <v xml:space="preserve"> </v>
      </c>
      <c r="CQ262" s="278" t="str">
        <f t="shared" si="381"/>
        <v xml:space="preserve"> </v>
      </c>
      <c r="CR262" s="278" t="str">
        <f t="shared" si="426"/>
        <v xml:space="preserve"> </v>
      </c>
      <c r="CS262" s="278" t="str">
        <f t="shared" si="382"/>
        <v xml:space="preserve"> </v>
      </c>
      <c r="CT262" s="278"/>
      <c r="CU262" s="278" t="str">
        <f t="shared" si="427"/>
        <v xml:space="preserve"> </v>
      </c>
      <c r="CV262" s="278" t="str">
        <f t="shared" si="383"/>
        <v xml:space="preserve"> </v>
      </c>
      <c r="CW262" s="278" t="str">
        <f t="shared" si="384"/>
        <v xml:space="preserve"> </v>
      </c>
      <c r="CX262" s="278"/>
      <c r="CY262" s="278" t="str">
        <f t="shared" si="385"/>
        <v xml:space="preserve"> </v>
      </c>
      <c r="CZ262" s="278" t="str">
        <f t="shared" si="428"/>
        <v xml:space="preserve"> </v>
      </c>
      <c r="DA262" s="278" t="str">
        <f t="shared" si="386"/>
        <v xml:space="preserve"> </v>
      </c>
      <c r="DB262" s="278"/>
      <c r="DC262" s="278" t="str">
        <f t="shared" si="387"/>
        <v xml:space="preserve"> </v>
      </c>
      <c r="DD262" s="278" t="str">
        <f t="shared" si="429"/>
        <v xml:space="preserve"> </v>
      </c>
      <c r="DE262" s="278" t="str">
        <f t="shared" si="430"/>
        <v xml:space="preserve"> </v>
      </c>
      <c r="DF262" s="278" t="str">
        <f t="shared" si="388"/>
        <v xml:space="preserve"> </v>
      </c>
      <c r="DG262" s="283" t="str">
        <f t="shared" si="395"/>
        <v xml:space="preserve"> </v>
      </c>
      <c r="DH262" s="283"/>
      <c r="DI262" s="277" t="str">
        <f t="shared" si="389"/>
        <v xml:space="preserve"> </v>
      </c>
      <c r="DJ262" s="277" t="str">
        <f t="shared" si="390"/>
        <v xml:space="preserve"> </v>
      </c>
      <c r="DK262" s="277" t="str">
        <f t="shared" si="391"/>
        <v xml:space="preserve"> </v>
      </c>
      <c r="DL262" s="278" t="str">
        <f t="shared" si="392"/>
        <v xml:space="preserve"> </v>
      </c>
    </row>
    <row r="263" spans="21:116" x14ac:dyDescent="0.25">
      <c r="U263" s="276" t="str">
        <f t="shared" si="396"/>
        <v xml:space="preserve"> </v>
      </c>
      <c r="V263" s="277" t="str">
        <f>IF(SUM(I263:T263)&lt;90," ",I263/stab.data!$U$7)</f>
        <v xml:space="preserve"> </v>
      </c>
      <c r="W263" s="277" t="str">
        <f>IF(SUM(I263:T263)&lt;90," ",J263/stab.data!$U$8)</f>
        <v xml:space="preserve"> </v>
      </c>
      <c r="X263" s="277" t="str">
        <f>IF(SUM(I263:T263)&lt;90," ",K263*2/stab.data!$U$9)</f>
        <v xml:space="preserve"> </v>
      </c>
      <c r="Y263" s="277" t="str">
        <f>IF(SUM(I263:T263)&lt;90," ",L263*2/stab.data!$U$10)</f>
        <v xml:space="preserve"> </v>
      </c>
      <c r="Z263" s="277" t="str">
        <f>IF(SUM(I263:T263)&lt;90," ",M263/stab.data!$U$11)</f>
        <v xml:space="preserve"> </v>
      </c>
      <c r="AA263" s="277" t="str">
        <f>IF(SUM(I263:T263)&lt;90," ",N263/stab.data!$U$12)</f>
        <v xml:space="preserve"> </v>
      </c>
      <c r="AB263" s="277" t="str">
        <f>IF(SUM(I263:T263)&lt;90," ",O263/stab.data!$U$13)</f>
        <v xml:space="preserve"> </v>
      </c>
      <c r="AC263" s="277" t="str">
        <f>IF(SUM(I263:T263)&lt;90," ",P263/stab.data!$U$14)</f>
        <v xml:space="preserve"> </v>
      </c>
      <c r="AD263" s="277" t="str">
        <f>IF(SUM(I263:T263)&lt;90," ",Q263*2/stab.data!$U$15)</f>
        <v xml:space="preserve"> </v>
      </c>
      <c r="AE263" s="277" t="str">
        <f>IF(SUM(I263:T263)&lt;90," ",R263*2/stab.data!$U$16)</f>
        <v xml:space="preserve"> </v>
      </c>
      <c r="AF263" s="277" t="str">
        <f>IF(SUM(I263:T263)&lt;90," ",S263/stab.data!$U$17)</f>
        <v xml:space="preserve"> </v>
      </c>
      <c r="AG263" s="277" t="str">
        <f>IF(SUM(I263:T263)&lt;90," ",T263/stab.data!$U$18)</f>
        <v xml:space="preserve"> </v>
      </c>
      <c r="AH263" s="277" t="str">
        <f t="shared" si="397"/>
        <v xml:space="preserve"> </v>
      </c>
      <c r="AI263" s="277" t="str">
        <f t="shared" si="398"/>
        <v xml:space="preserve"> </v>
      </c>
      <c r="AJ263" s="278" t="str">
        <f t="shared" si="399"/>
        <v xml:space="preserve"> </v>
      </c>
      <c r="AK263" s="278" t="str">
        <f t="shared" si="400"/>
        <v xml:space="preserve"> </v>
      </c>
      <c r="AL263" s="278" t="str">
        <f t="shared" si="401"/>
        <v xml:space="preserve"> </v>
      </c>
      <c r="AM263" s="278" t="str">
        <f t="shared" si="402"/>
        <v xml:space="preserve"> </v>
      </c>
      <c r="AN263" s="278" t="str">
        <f t="shared" si="403"/>
        <v xml:space="preserve"> </v>
      </c>
      <c r="AO263" s="278" t="str">
        <f t="shared" si="404"/>
        <v xml:space="preserve"> </v>
      </c>
      <c r="AP263" s="278" t="str">
        <f t="shared" si="405"/>
        <v xml:space="preserve"> </v>
      </c>
      <c r="AQ263" s="278" t="str">
        <f t="shared" si="406"/>
        <v xml:space="preserve"> </v>
      </c>
      <c r="AR263" s="278" t="str">
        <f t="shared" si="407"/>
        <v xml:space="preserve"> </v>
      </c>
      <c r="AS263" s="278" t="str">
        <f t="shared" si="408"/>
        <v xml:space="preserve"> </v>
      </c>
      <c r="AT263" s="278" t="str">
        <f t="shared" si="409"/>
        <v xml:space="preserve"> </v>
      </c>
      <c r="AU263" s="278" t="str">
        <f t="shared" si="410"/>
        <v xml:space="preserve"> </v>
      </c>
      <c r="AV263" s="277" t="str">
        <f t="shared" si="411"/>
        <v xml:space="preserve"> </v>
      </c>
      <c r="AW263" s="277" t="str">
        <f t="shared" si="412"/>
        <v xml:space="preserve"> </v>
      </c>
      <c r="AX263" s="277" t="str">
        <f>IF(SUM(I263:T263)&lt;90," ",CO263*AH263*stab.data!$U$20/13/2)</f>
        <v xml:space="preserve"> </v>
      </c>
      <c r="AY263" s="277" t="str">
        <f>IF(SUM(I263:T263)&lt;90," ",CQ263*AH263*stab.data!$U$11/13)</f>
        <v xml:space="preserve"> </v>
      </c>
      <c r="AZ263" s="277" t="str">
        <f t="shared" si="413"/>
        <v xml:space="preserve"> </v>
      </c>
      <c r="BA263" s="279" t="str">
        <f t="shared" si="414"/>
        <v xml:space="preserve"> </v>
      </c>
      <c r="BB263" s="280" t="str">
        <f>IF(SUM(I263:T263)&lt;90," ",EXP('eq. coef.'!$C$104+'eq. coef.'!$C$105*'Amp-TB2 calc'!AJ263+'eq. coef.'!$C$106*'Amp-TB2 calc'!AK263+'eq. coef.'!$C$107*'Amp-TB2 calc'!AL263+'eq. coef.'!$C$108*'Amp-TB2 calc'!AN263+'eq. coef.'!$C$109*'Amp-TB2 calc'!AP263+'eq. coef.'!$C$110*'Amp-TB2 calc'!AQ263+'eq. coef.'!$C$111*'Amp-TB2 calc'!AR263+'eq. coef.'!$C$112*'Amp-TB2 calc'!AS263))</f>
        <v xml:space="preserve"> </v>
      </c>
      <c r="BC263" s="281" t="str">
        <f>IF(SUM(I263:T263)&lt;90," ",EXP('eq. coef.'!$C$176+'eq. coef.'!$C$177*'Amp-TB2 calc'!AJ263+'eq. coef.'!$C$178*'Amp-TB2 calc'!AK263+'eq. coef.'!$C$179*'Amp-TB2 calc'!AL263+'eq. coef.'!$C$180*'Amp-TB2 calc'!AN263+'eq. coef.'!$C$181*'Amp-TB2 calc'!AP263+'eq. coef.'!$C$182*'Amp-TB2 calc'!AQ263+'eq. coef.'!$C$183*'Amp-TB2 calc'!AR263+'eq. coef.'!$C$184*'Amp-TB2 calc'!AS263))</f>
        <v xml:space="preserve"> </v>
      </c>
      <c r="BD263" s="281" t="str">
        <f>IF(SUM(I263:T263)&lt;90," ",('eq. coef.'!$C$234+'eq. coef.'!$C$235*'Amp-TB2 calc'!AJ263+'eq. coef.'!$C$236*'Amp-TB2 calc'!AK263+'eq. coef.'!$C$237*'Amp-TB2 calc'!AL263+'eq. coef.'!$C$238*'Amp-TB2 calc'!AN263+'eq. coef.'!$C$239*'Amp-TB2 calc'!AP263+'eq. coef.'!$C$240*'Amp-TB2 calc'!AQ263+'eq. coef.'!$C$241*'Amp-TB2 calc'!AR263+'eq. coef.'!$C$242*'Amp-TB2 calc'!AS263))</f>
        <v xml:space="preserve"> </v>
      </c>
      <c r="BE263" s="281" t="str">
        <f>IF(SUM(I263:T263)&lt;90," ",('eq. coef.'!$C$270+'eq. coef.'!$C$271*'Amp-TB2 calc'!AJ263+'eq. coef.'!$C$272*'Amp-TB2 calc'!AK263+'eq. coef.'!$C$273*'Amp-TB2 calc'!AL263+'eq. coef.'!$C$274*'Amp-TB2 calc'!AN263+'eq. coef.'!$C$275*'Amp-TB2 calc'!AP263+'eq. coef.'!$C$276*'Amp-TB2 calc'!AQ263+'eq. coef.'!$C$277*'Amp-TB2 calc'!AR263+'eq. coef.'!$C$278*'Amp-TB2 calc'!AS263))</f>
        <v xml:space="preserve"> </v>
      </c>
      <c r="BF263" s="281" t="str">
        <f>IF(SUM(I263:T263)&lt;90," ",EXP('eq. coef.'!$C$328+'eq. coef.'!$C$329*'Amp-TB2 calc'!AJ263+'eq. coef.'!$C$330*'Amp-TB2 calc'!AK263+'eq. coef.'!$C$331*'Amp-TB2 calc'!AL263+'eq. coef.'!$C$332*'Amp-TB2 calc'!AN263+'eq. coef.'!$C$333*'Amp-TB2 calc'!AP263+'eq. coef.'!$C$334*'Amp-TB2 calc'!AQ263+'eq. coef.'!$C$335*'Amp-TB2 calc'!AR263+'eq. coef.'!$C$336*'Amp-TB2 calc'!AS263))</f>
        <v xml:space="preserve"> </v>
      </c>
      <c r="BG263" s="282" t="str">
        <f t="shared" si="366"/>
        <v xml:space="preserve"> </v>
      </c>
      <c r="BH263" s="385" t="str">
        <f t="shared" si="393"/>
        <v xml:space="preserve"> </v>
      </c>
      <c r="BI263" s="385" t="str">
        <f t="shared" si="394"/>
        <v xml:space="preserve"> </v>
      </c>
      <c r="BJ263" s="281" t="str">
        <f t="shared" si="367"/>
        <v xml:space="preserve"> </v>
      </c>
      <c r="BK263" s="283" t="str">
        <f t="shared" si="415"/>
        <v xml:space="preserve"> </v>
      </c>
      <c r="BL263" s="281" t="str">
        <f t="shared" si="416"/>
        <v xml:space="preserve"> </v>
      </c>
      <c r="BM263" s="284" t="str">
        <f t="shared" si="368"/>
        <v xml:space="preserve"> </v>
      </c>
      <c r="BN263" s="285" t="str">
        <f>IF(SUM(I263:T263)&lt;90," ",'eq. coef.'!$C$360+'eq. coef.'!$C$361*'Amp-TB2 calc'!AJ263+'eq. coef.'!$C$362*'Amp-TB2 calc'!AK263+'eq. coef.'!$C$363*'Amp-TB2 calc'!AL263+'eq. coef.'!$C$364*'Amp-TB2 calc'!AN263+'eq. coef.'!$C$365*'Amp-TB2 calc'!AP263+'eq. coef.'!$C$366*'Amp-TB2 calc'!AQ263+'eq. coef.'!$C$367*'Amp-TB2 calc'!AR263+'eq. coef.'!$C$368*'Amp-TB2 calc'!AS263+'eq. coef.'!$C$369*LN(BQ263))</f>
        <v xml:space="preserve"> </v>
      </c>
      <c r="BO263" s="286" t="str">
        <f t="shared" si="417"/>
        <v xml:space="preserve"> </v>
      </c>
      <c r="BP263" s="333" t="str">
        <f t="shared" si="369"/>
        <v xml:space="preserve"> </v>
      </c>
      <c r="BQ263" s="287" t="str">
        <f t="shared" si="418"/>
        <v xml:space="preserve"> </v>
      </c>
      <c r="BR263" s="281" t="str">
        <f t="shared" si="370"/>
        <v xml:space="preserve"> </v>
      </c>
      <c r="BS263" s="283"/>
      <c r="BT263" s="283">
        <f t="shared" si="419"/>
        <v>0</v>
      </c>
      <c r="BU263" s="283">
        <f t="shared" si="420"/>
        <v>0</v>
      </c>
      <c r="BV263" s="281" t="str">
        <f t="shared" si="371"/>
        <v xml:space="preserve"> </v>
      </c>
      <c r="BW263" s="288"/>
      <c r="BX263" s="289" t="str">
        <f>IF(SUM(I263:T263)&lt;90," ",'eq. coef.'!$B$1128*'Amp-TB2 calc'!CH263+'eq. coef.'!$B$1129*'Amp-TB2 calc'!CL263+'eq. coef.'!$B$1130*'Amp-TB2 calc'!CM263+'eq. coef.'!$B$1131*'Amp-TB2 calc'!CO263+'eq. coef.'!$B$1132*'Amp-TB2 calc'!CP263+'eq. coef.'!$B$1133*'Amp-TB2 calc'!CQ263+'eq. coef.'!$B$1134*'Amp-TB2 calc'!CR263+'eq. coef.'!$B$1135*'Amp-TB2 calc'!CU263+'eq. coef.'!$B$1135*'Amp-TB2 calc'!CY263+'eq. coef.'!$B$1137*'Amp-TB2 calc'!CZ263)</f>
        <v xml:space="preserve"> </v>
      </c>
      <c r="BY263" s="290" t="str">
        <f t="shared" si="421"/>
        <v xml:space="preserve"> </v>
      </c>
      <c r="BZ263" s="291"/>
      <c r="CA263" s="290" t="str">
        <f t="shared" si="372"/>
        <v xml:space="preserve"> </v>
      </c>
      <c r="CB263" s="289" t="str">
        <f>IF(SUM(I263:T263)&lt;90," ",EXP('eq. coef.'!$C$396+'eq. coef.'!$C$397*'Amp-TB2 calc'!AJ263+'eq. coef.'!$C$398*'Amp-TB2 calc'!AK263+'eq. coef.'!$C$399*'Amp-TB2 calc'!AL263+'eq. coef.'!$C$400*'Amp-TB2 calc'!AN263+'eq. coef.'!$C$401*'Amp-TB2 calc'!AP263+'eq. coef.'!$C$402*'Amp-TB2 calc'!AQ263+'eq. coef.'!$C$403*'Amp-TB2 calc'!AR263+'eq. coef.'!$C$404*'Amp-TB2 calc'!AS263+'eq. coef.'!$C$405*LN('Amp-TB2 calc'!BQ263)))</f>
        <v xml:space="preserve"> </v>
      </c>
      <c r="CC263" s="283" t="str">
        <f t="shared" si="373"/>
        <v xml:space="preserve"> </v>
      </c>
      <c r="CD263" s="283"/>
      <c r="CE263" s="282" t="str">
        <f t="shared" si="374"/>
        <v xml:space="preserve"> </v>
      </c>
      <c r="CF263" s="282" t="str">
        <f t="shared" si="375"/>
        <v xml:space="preserve"> </v>
      </c>
      <c r="CG263" s="278" t="str">
        <f t="shared" si="422"/>
        <v xml:space="preserve"> </v>
      </c>
      <c r="CH263" s="278" t="str">
        <f t="shared" si="423"/>
        <v xml:space="preserve"> </v>
      </c>
      <c r="CI263" s="278" t="str">
        <f t="shared" si="376"/>
        <v xml:space="preserve"> </v>
      </c>
      <c r="CJ263" s="278" t="str">
        <f t="shared" si="377"/>
        <v xml:space="preserve"> </v>
      </c>
      <c r="CK263" s="278"/>
      <c r="CL263" s="278" t="str">
        <f t="shared" si="378"/>
        <v xml:space="preserve"> </v>
      </c>
      <c r="CM263" s="278" t="str">
        <f t="shared" si="379"/>
        <v xml:space="preserve"> </v>
      </c>
      <c r="CN263" s="278" t="str">
        <f t="shared" si="424"/>
        <v xml:space="preserve"> </v>
      </c>
      <c r="CO263" s="278" t="str">
        <f t="shared" si="380"/>
        <v xml:space="preserve"> </v>
      </c>
      <c r="CP263" s="278" t="str">
        <f t="shared" si="425"/>
        <v xml:space="preserve"> </v>
      </c>
      <c r="CQ263" s="278" t="str">
        <f t="shared" si="381"/>
        <v xml:space="preserve"> </v>
      </c>
      <c r="CR263" s="278" t="str">
        <f t="shared" si="426"/>
        <v xml:space="preserve"> </v>
      </c>
      <c r="CS263" s="278" t="str">
        <f t="shared" si="382"/>
        <v xml:space="preserve"> </v>
      </c>
      <c r="CT263" s="278"/>
      <c r="CU263" s="278" t="str">
        <f t="shared" si="427"/>
        <v xml:space="preserve"> </v>
      </c>
      <c r="CV263" s="278" t="str">
        <f t="shared" si="383"/>
        <v xml:space="preserve"> </v>
      </c>
      <c r="CW263" s="278" t="str">
        <f t="shared" si="384"/>
        <v xml:space="preserve"> </v>
      </c>
      <c r="CX263" s="278"/>
      <c r="CY263" s="278" t="str">
        <f t="shared" si="385"/>
        <v xml:space="preserve"> </v>
      </c>
      <c r="CZ263" s="278" t="str">
        <f t="shared" si="428"/>
        <v xml:space="preserve"> </v>
      </c>
      <c r="DA263" s="278" t="str">
        <f t="shared" si="386"/>
        <v xml:space="preserve"> </v>
      </c>
      <c r="DB263" s="278"/>
      <c r="DC263" s="278" t="str">
        <f t="shared" si="387"/>
        <v xml:space="preserve"> </v>
      </c>
      <c r="DD263" s="278" t="str">
        <f t="shared" si="429"/>
        <v xml:space="preserve"> </v>
      </c>
      <c r="DE263" s="278" t="str">
        <f t="shared" si="430"/>
        <v xml:space="preserve"> </v>
      </c>
      <c r="DF263" s="278" t="str">
        <f t="shared" si="388"/>
        <v xml:space="preserve"> </v>
      </c>
      <c r="DG263" s="283" t="str">
        <f t="shared" si="395"/>
        <v xml:space="preserve"> </v>
      </c>
      <c r="DH263" s="283"/>
      <c r="DI263" s="277" t="str">
        <f t="shared" si="389"/>
        <v xml:space="preserve"> </v>
      </c>
      <c r="DJ263" s="277" t="str">
        <f t="shared" si="390"/>
        <v xml:space="preserve"> </v>
      </c>
      <c r="DK263" s="277" t="str">
        <f t="shared" si="391"/>
        <v xml:space="preserve"> </v>
      </c>
      <c r="DL263" s="278" t="str">
        <f t="shared" si="392"/>
        <v xml:space="preserve"> </v>
      </c>
    </row>
    <row r="264" spans="21:116" x14ac:dyDescent="0.25">
      <c r="U264" s="276" t="str">
        <f t="shared" si="396"/>
        <v xml:space="preserve"> </v>
      </c>
      <c r="V264" s="277" t="str">
        <f>IF(SUM(I264:T264)&lt;90," ",I264/stab.data!$U$7)</f>
        <v xml:space="preserve"> </v>
      </c>
      <c r="W264" s="277" t="str">
        <f>IF(SUM(I264:T264)&lt;90," ",J264/stab.data!$U$8)</f>
        <v xml:space="preserve"> </v>
      </c>
      <c r="X264" s="277" t="str">
        <f>IF(SUM(I264:T264)&lt;90," ",K264*2/stab.data!$U$9)</f>
        <v xml:space="preserve"> </v>
      </c>
      <c r="Y264" s="277" t="str">
        <f>IF(SUM(I264:T264)&lt;90," ",L264*2/stab.data!$U$10)</f>
        <v xml:space="preserve"> </v>
      </c>
      <c r="Z264" s="277" t="str">
        <f>IF(SUM(I264:T264)&lt;90," ",M264/stab.data!$U$11)</f>
        <v xml:space="preserve"> </v>
      </c>
      <c r="AA264" s="277" t="str">
        <f>IF(SUM(I264:T264)&lt;90," ",N264/stab.data!$U$12)</f>
        <v xml:space="preserve"> </v>
      </c>
      <c r="AB264" s="277" t="str">
        <f>IF(SUM(I264:T264)&lt;90," ",O264/stab.data!$U$13)</f>
        <v xml:space="preserve"> </v>
      </c>
      <c r="AC264" s="277" t="str">
        <f>IF(SUM(I264:T264)&lt;90," ",P264/stab.data!$U$14)</f>
        <v xml:space="preserve"> </v>
      </c>
      <c r="AD264" s="277" t="str">
        <f>IF(SUM(I264:T264)&lt;90," ",Q264*2/stab.data!$U$15)</f>
        <v xml:space="preserve"> </v>
      </c>
      <c r="AE264" s="277" t="str">
        <f>IF(SUM(I264:T264)&lt;90," ",R264*2/stab.data!$U$16)</f>
        <v xml:space="preserve"> </v>
      </c>
      <c r="AF264" s="277" t="str">
        <f>IF(SUM(I264:T264)&lt;90," ",S264/stab.data!$U$17)</f>
        <v xml:space="preserve"> </v>
      </c>
      <c r="AG264" s="277" t="str">
        <f>IF(SUM(I264:T264)&lt;90," ",T264/stab.data!$U$18)</f>
        <v xml:space="preserve"> </v>
      </c>
      <c r="AH264" s="277" t="str">
        <f t="shared" si="397"/>
        <v xml:space="preserve"> </v>
      </c>
      <c r="AI264" s="277" t="str">
        <f t="shared" si="398"/>
        <v xml:space="preserve"> </v>
      </c>
      <c r="AJ264" s="278" t="str">
        <f t="shared" si="399"/>
        <v xml:space="preserve"> </v>
      </c>
      <c r="AK264" s="278" t="str">
        <f t="shared" si="400"/>
        <v xml:space="preserve"> </v>
      </c>
      <c r="AL264" s="278" t="str">
        <f t="shared" si="401"/>
        <v xml:space="preserve"> </v>
      </c>
      <c r="AM264" s="278" t="str">
        <f t="shared" si="402"/>
        <v xml:space="preserve"> </v>
      </c>
      <c r="AN264" s="278" t="str">
        <f t="shared" si="403"/>
        <v xml:space="preserve"> </v>
      </c>
      <c r="AO264" s="278" t="str">
        <f t="shared" si="404"/>
        <v xml:space="preserve"> </v>
      </c>
      <c r="AP264" s="278" t="str">
        <f t="shared" si="405"/>
        <v xml:space="preserve"> </v>
      </c>
      <c r="AQ264" s="278" t="str">
        <f t="shared" si="406"/>
        <v xml:space="preserve"> </v>
      </c>
      <c r="AR264" s="278" t="str">
        <f t="shared" si="407"/>
        <v xml:space="preserve"> </v>
      </c>
      <c r="AS264" s="278" t="str">
        <f t="shared" si="408"/>
        <v xml:space="preserve"> </v>
      </c>
      <c r="AT264" s="278" t="str">
        <f t="shared" si="409"/>
        <v xml:space="preserve"> </v>
      </c>
      <c r="AU264" s="278" t="str">
        <f t="shared" si="410"/>
        <v xml:space="preserve"> </v>
      </c>
      <c r="AV264" s="277" t="str">
        <f t="shared" si="411"/>
        <v xml:space="preserve"> </v>
      </c>
      <c r="AW264" s="277" t="str">
        <f t="shared" si="412"/>
        <v xml:space="preserve"> </v>
      </c>
      <c r="AX264" s="277" t="str">
        <f>IF(SUM(I264:T264)&lt;90," ",CO264*AH264*stab.data!$U$20/13/2)</f>
        <v xml:space="preserve"> </v>
      </c>
      <c r="AY264" s="277" t="str">
        <f>IF(SUM(I264:T264)&lt;90," ",CQ264*AH264*stab.data!$U$11/13)</f>
        <v xml:space="preserve"> </v>
      </c>
      <c r="AZ264" s="277" t="str">
        <f t="shared" si="413"/>
        <v xml:space="preserve"> </v>
      </c>
      <c r="BA264" s="279" t="str">
        <f t="shared" si="414"/>
        <v xml:space="preserve"> </v>
      </c>
      <c r="BB264" s="280" t="str">
        <f>IF(SUM(I264:T264)&lt;90," ",EXP('eq. coef.'!$C$104+'eq. coef.'!$C$105*'Amp-TB2 calc'!AJ264+'eq. coef.'!$C$106*'Amp-TB2 calc'!AK264+'eq. coef.'!$C$107*'Amp-TB2 calc'!AL264+'eq. coef.'!$C$108*'Amp-TB2 calc'!AN264+'eq. coef.'!$C$109*'Amp-TB2 calc'!AP264+'eq. coef.'!$C$110*'Amp-TB2 calc'!AQ264+'eq. coef.'!$C$111*'Amp-TB2 calc'!AR264+'eq. coef.'!$C$112*'Amp-TB2 calc'!AS264))</f>
        <v xml:space="preserve"> </v>
      </c>
      <c r="BC264" s="281" t="str">
        <f>IF(SUM(I264:T264)&lt;90," ",EXP('eq. coef.'!$C$176+'eq. coef.'!$C$177*'Amp-TB2 calc'!AJ264+'eq. coef.'!$C$178*'Amp-TB2 calc'!AK264+'eq. coef.'!$C$179*'Amp-TB2 calc'!AL264+'eq. coef.'!$C$180*'Amp-TB2 calc'!AN264+'eq. coef.'!$C$181*'Amp-TB2 calc'!AP264+'eq. coef.'!$C$182*'Amp-TB2 calc'!AQ264+'eq. coef.'!$C$183*'Amp-TB2 calc'!AR264+'eq. coef.'!$C$184*'Amp-TB2 calc'!AS264))</f>
        <v xml:space="preserve"> </v>
      </c>
      <c r="BD264" s="281" t="str">
        <f>IF(SUM(I264:T264)&lt;90," ",('eq. coef.'!$C$234+'eq. coef.'!$C$235*'Amp-TB2 calc'!AJ264+'eq. coef.'!$C$236*'Amp-TB2 calc'!AK264+'eq. coef.'!$C$237*'Amp-TB2 calc'!AL264+'eq. coef.'!$C$238*'Amp-TB2 calc'!AN264+'eq. coef.'!$C$239*'Amp-TB2 calc'!AP264+'eq. coef.'!$C$240*'Amp-TB2 calc'!AQ264+'eq. coef.'!$C$241*'Amp-TB2 calc'!AR264+'eq. coef.'!$C$242*'Amp-TB2 calc'!AS264))</f>
        <v xml:space="preserve"> </v>
      </c>
      <c r="BE264" s="281" t="str">
        <f>IF(SUM(I264:T264)&lt;90," ",('eq. coef.'!$C$270+'eq. coef.'!$C$271*'Amp-TB2 calc'!AJ264+'eq. coef.'!$C$272*'Amp-TB2 calc'!AK264+'eq. coef.'!$C$273*'Amp-TB2 calc'!AL264+'eq. coef.'!$C$274*'Amp-TB2 calc'!AN264+'eq. coef.'!$C$275*'Amp-TB2 calc'!AP264+'eq. coef.'!$C$276*'Amp-TB2 calc'!AQ264+'eq. coef.'!$C$277*'Amp-TB2 calc'!AR264+'eq. coef.'!$C$278*'Amp-TB2 calc'!AS264))</f>
        <v xml:space="preserve"> </v>
      </c>
      <c r="BF264" s="281" t="str">
        <f>IF(SUM(I264:T264)&lt;90," ",EXP('eq. coef.'!$C$328+'eq. coef.'!$C$329*'Amp-TB2 calc'!AJ264+'eq. coef.'!$C$330*'Amp-TB2 calc'!AK264+'eq. coef.'!$C$331*'Amp-TB2 calc'!AL264+'eq. coef.'!$C$332*'Amp-TB2 calc'!AN264+'eq. coef.'!$C$333*'Amp-TB2 calc'!AP264+'eq. coef.'!$C$334*'Amp-TB2 calc'!AQ264+'eq. coef.'!$C$335*'Amp-TB2 calc'!AR264+'eq. coef.'!$C$336*'Amp-TB2 calc'!AS264))</f>
        <v xml:space="preserve"> </v>
      </c>
      <c r="BG264" s="282" t="str">
        <f t="shared" si="366"/>
        <v xml:space="preserve"> </v>
      </c>
      <c r="BH264" s="385" t="str">
        <f t="shared" si="393"/>
        <v xml:space="preserve"> </v>
      </c>
      <c r="BI264" s="385" t="str">
        <f t="shared" si="394"/>
        <v xml:space="preserve"> </v>
      </c>
      <c r="BJ264" s="281" t="str">
        <f t="shared" si="367"/>
        <v xml:space="preserve"> </v>
      </c>
      <c r="BK264" s="283" t="str">
        <f t="shared" si="415"/>
        <v xml:space="preserve"> </v>
      </c>
      <c r="BL264" s="281" t="str">
        <f t="shared" si="416"/>
        <v xml:space="preserve"> </v>
      </c>
      <c r="BM264" s="284" t="str">
        <f t="shared" si="368"/>
        <v xml:space="preserve"> </v>
      </c>
      <c r="BN264" s="285" t="str">
        <f>IF(SUM(I264:T264)&lt;90," ",'eq. coef.'!$C$360+'eq. coef.'!$C$361*'Amp-TB2 calc'!AJ264+'eq. coef.'!$C$362*'Amp-TB2 calc'!AK264+'eq. coef.'!$C$363*'Amp-TB2 calc'!AL264+'eq. coef.'!$C$364*'Amp-TB2 calc'!AN264+'eq. coef.'!$C$365*'Amp-TB2 calc'!AP264+'eq. coef.'!$C$366*'Amp-TB2 calc'!AQ264+'eq. coef.'!$C$367*'Amp-TB2 calc'!AR264+'eq. coef.'!$C$368*'Amp-TB2 calc'!AS264+'eq. coef.'!$C$369*LN(BQ264))</f>
        <v xml:space="preserve"> </v>
      </c>
      <c r="BO264" s="286" t="str">
        <f t="shared" si="417"/>
        <v xml:space="preserve"> </v>
      </c>
      <c r="BP264" s="333" t="str">
        <f t="shared" si="369"/>
        <v xml:space="preserve"> </v>
      </c>
      <c r="BQ264" s="287" t="str">
        <f t="shared" si="418"/>
        <v xml:space="preserve"> </v>
      </c>
      <c r="BR264" s="281" t="str">
        <f t="shared" si="370"/>
        <v xml:space="preserve"> </v>
      </c>
      <c r="BS264" s="283"/>
      <c r="BT264" s="283">
        <f t="shared" si="419"/>
        <v>0</v>
      </c>
      <c r="BU264" s="283">
        <f t="shared" si="420"/>
        <v>0</v>
      </c>
      <c r="BV264" s="281" t="str">
        <f t="shared" si="371"/>
        <v xml:space="preserve"> </v>
      </c>
      <c r="BW264" s="288"/>
      <c r="BX264" s="289" t="str">
        <f>IF(SUM(I264:T264)&lt;90," ",'eq. coef.'!$B$1128*'Amp-TB2 calc'!CH264+'eq. coef.'!$B$1129*'Amp-TB2 calc'!CL264+'eq. coef.'!$B$1130*'Amp-TB2 calc'!CM264+'eq. coef.'!$B$1131*'Amp-TB2 calc'!CO264+'eq. coef.'!$B$1132*'Amp-TB2 calc'!CP264+'eq. coef.'!$B$1133*'Amp-TB2 calc'!CQ264+'eq. coef.'!$B$1134*'Amp-TB2 calc'!CR264+'eq. coef.'!$B$1135*'Amp-TB2 calc'!CU264+'eq. coef.'!$B$1135*'Amp-TB2 calc'!CY264+'eq. coef.'!$B$1137*'Amp-TB2 calc'!CZ264)</f>
        <v xml:space="preserve"> </v>
      </c>
      <c r="BY264" s="290" t="str">
        <f t="shared" si="421"/>
        <v xml:space="preserve"> </v>
      </c>
      <c r="BZ264" s="291"/>
      <c r="CA264" s="290" t="str">
        <f t="shared" si="372"/>
        <v xml:space="preserve"> </v>
      </c>
      <c r="CB264" s="289" t="str">
        <f>IF(SUM(I264:T264)&lt;90," ",EXP('eq. coef.'!$C$396+'eq. coef.'!$C$397*'Amp-TB2 calc'!AJ264+'eq. coef.'!$C$398*'Amp-TB2 calc'!AK264+'eq. coef.'!$C$399*'Amp-TB2 calc'!AL264+'eq. coef.'!$C$400*'Amp-TB2 calc'!AN264+'eq. coef.'!$C$401*'Amp-TB2 calc'!AP264+'eq. coef.'!$C$402*'Amp-TB2 calc'!AQ264+'eq. coef.'!$C$403*'Amp-TB2 calc'!AR264+'eq. coef.'!$C$404*'Amp-TB2 calc'!AS264+'eq. coef.'!$C$405*LN('Amp-TB2 calc'!BQ264)))</f>
        <v xml:space="preserve"> </v>
      </c>
      <c r="CC264" s="283" t="str">
        <f t="shared" si="373"/>
        <v xml:space="preserve"> </v>
      </c>
      <c r="CD264" s="283"/>
      <c r="CE264" s="282" t="str">
        <f t="shared" si="374"/>
        <v xml:space="preserve"> </v>
      </c>
      <c r="CF264" s="282" t="str">
        <f t="shared" si="375"/>
        <v xml:space="preserve"> </v>
      </c>
      <c r="CG264" s="278" t="str">
        <f t="shared" si="422"/>
        <v xml:space="preserve"> </v>
      </c>
      <c r="CH264" s="278" t="str">
        <f t="shared" si="423"/>
        <v xml:space="preserve"> </v>
      </c>
      <c r="CI264" s="278" t="str">
        <f t="shared" si="376"/>
        <v xml:space="preserve"> </v>
      </c>
      <c r="CJ264" s="278" t="str">
        <f t="shared" si="377"/>
        <v xml:space="preserve"> </v>
      </c>
      <c r="CK264" s="278"/>
      <c r="CL264" s="278" t="str">
        <f t="shared" si="378"/>
        <v xml:space="preserve"> </v>
      </c>
      <c r="CM264" s="278" t="str">
        <f t="shared" si="379"/>
        <v xml:space="preserve"> </v>
      </c>
      <c r="CN264" s="278" t="str">
        <f t="shared" si="424"/>
        <v xml:space="preserve"> </v>
      </c>
      <c r="CO264" s="278" t="str">
        <f t="shared" si="380"/>
        <v xml:space="preserve"> </v>
      </c>
      <c r="CP264" s="278" t="str">
        <f t="shared" si="425"/>
        <v xml:space="preserve"> </v>
      </c>
      <c r="CQ264" s="278" t="str">
        <f t="shared" si="381"/>
        <v xml:space="preserve"> </v>
      </c>
      <c r="CR264" s="278" t="str">
        <f t="shared" si="426"/>
        <v xml:space="preserve"> </v>
      </c>
      <c r="CS264" s="278" t="str">
        <f t="shared" si="382"/>
        <v xml:space="preserve"> </v>
      </c>
      <c r="CT264" s="278"/>
      <c r="CU264" s="278" t="str">
        <f t="shared" si="427"/>
        <v xml:space="preserve"> </v>
      </c>
      <c r="CV264" s="278" t="str">
        <f t="shared" si="383"/>
        <v xml:space="preserve"> </v>
      </c>
      <c r="CW264" s="278" t="str">
        <f t="shared" si="384"/>
        <v xml:space="preserve"> </v>
      </c>
      <c r="CX264" s="278"/>
      <c r="CY264" s="278" t="str">
        <f t="shared" si="385"/>
        <v xml:space="preserve"> </v>
      </c>
      <c r="CZ264" s="278" t="str">
        <f t="shared" si="428"/>
        <v xml:space="preserve"> </v>
      </c>
      <c r="DA264" s="278" t="str">
        <f t="shared" si="386"/>
        <v xml:space="preserve"> </v>
      </c>
      <c r="DB264" s="278"/>
      <c r="DC264" s="278" t="str">
        <f t="shared" si="387"/>
        <v xml:space="preserve"> </v>
      </c>
      <c r="DD264" s="278" t="str">
        <f t="shared" si="429"/>
        <v xml:space="preserve"> </v>
      </c>
      <c r="DE264" s="278" t="str">
        <f t="shared" si="430"/>
        <v xml:space="preserve"> </v>
      </c>
      <c r="DF264" s="278" t="str">
        <f t="shared" si="388"/>
        <v xml:space="preserve"> </v>
      </c>
      <c r="DG264" s="283" t="str">
        <f t="shared" si="395"/>
        <v xml:space="preserve"> </v>
      </c>
      <c r="DH264" s="283"/>
      <c r="DI264" s="277" t="str">
        <f t="shared" si="389"/>
        <v xml:space="preserve"> </v>
      </c>
      <c r="DJ264" s="277" t="str">
        <f t="shared" si="390"/>
        <v xml:space="preserve"> </v>
      </c>
      <c r="DK264" s="277" t="str">
        <f t="shared" si="391"/>
        <v xml:space="preserve"> </v>
      </c>
      <c r="DL264" s="278" t="str">
        <f t="shared" si="392"/>
        <v xml:space="preserve"> </v>
      </c>
    </row>
    <row r="265" spans="21:116" x14ac:dyDescent="0.25">
      <c r="U265" s="276" t="str">
        <f t="shared" si="396"/>
        <v xml:space="preserve"> </v>
      </c>
      <c r="V265" s="277" t="str">
        <f>IF(SUM(I265:T265)&lt;90," ",I265/stab.data!$U$7)</f>
        <v xml:space="preserve"> </v>
      </c>
      <c r="W265" s="277" t="str">
        <f>IF(SUM(I265:T265)&lt;90," ",J265/stab.data!$U$8)</f>
        <v xml:space="preserve"> </v>
      </c>
      <c r="X265" s="277" t="str">
        <f>IF(SUM(I265:T265)&lt;90," ",K265*2/stab.data!$U$9)</f>
        <v xml:space="preserve"> </v>
      </c>
      <c r="Y265" s="277" t="str">
        <f>IF(SUM(I265:T265)&lt;90," ",L265*2/stab.data!$U$10)</f>
        <v xml:space="preserve"> </v>
      </c>
      <c r="Z265" s="277" t="str">
        <f>IF(SUM(I265:T265)&lt;90," ",M265/stab.data!$U$11)</f>
        <v xml:space="preserve"> </v>
      </c>
      <c r="AA265" s="277" t="str">
        <f>IF(SUM(I265:T265)&lt;90," ",N265/stab.data!$U$12)</f>
        <v xml:space="preserve"> </v>
      </c>
      <c r="AB265" s="277" t="str">
        <f>IF(SUM(I265:T265)&lt;90," ",O265/stab.data!$U$13)</f>
        <v xml:space="preserve"> </v>
      </c>
      <c r="AC265" s="277" t="str">
        <f>IF(SUM(I265:T265)&lt;90," ",P265/stab.data!$U$14)</f>
        <v xml:space="preserve"> </v>
      </c>
      <c r="AD265" s="277" t="str">
        <f>IF(SUM(I265:T265)&lt;90," ",Q265*2/stab.data!$U$15)</f>
        <v xml:space="preserve"> </v>
      </c>
      <c r="AE265" s="277" t="str">
        <f>IF(SUM(I265:T265)&lt;90," ",R265*2/stab.data!$U$16)</f>
        <v xml:space="preserve"> </v>
      </c>
      <c r="AF265" s="277" t="str">
        <f>IF(SUM(I265:T265)&lt;90," ",S265/stab.data!$U$17)</f>
        <v xml:space="preserve"> </v>
      </c>
      <c r="AG265" s="277" t="str">
        <f>IF(SUM(I265:T265)&lt;90," ",T265/stab.data!$U$18)</f>
        <v xml:space="preserve"> </v>
      </c>
      <c r="AH265" s="277" t="str">
        <f t="shared" si="397"/>
        <v xml:space="preserve"> </v>
      </c>
      <c r="AI265" s="277" t="str">
        <f t="shared" si="398"/>
        <v xml:space="preserve"> </v>
      </c>
      <c r="AJ265" s="278" t="str">
        <f t="shared" si="399"/>
        <v xml:space="preserve"> </v>
      </c>
      <c r="AK265" s="278" t="str">
        <f t="shared" si="400"/>
        <v xml:space="preserve"> </v>
      </c>
      <c r="AL265" s="278" t="str">
        <f t="shared" si="401"/>
        <v xml:space="preserve"> </v>
      </c>
      <c r="AM265" s="278" t="str">
        <f t="shared" si="402"/>
        <v xml:space="preserve"> </v>
      </c>
      <c r="AN265" s="278" t="str">
        <f t="shared" si="403"/>
        <v xml:space="preserve"> </v>
      </c>
      <c r="AO265" s="278" t="str">
        <f t="shared" si="404"/>
        <v xml:space="preserve"> </v>
      </c>
      <c r="AP265" s="278" t="str">
        <f t="shared" si="405"/>
        <v xml:space="preserve"> </v>
      </c>
      <c r="AQ265" s="278" t="str">
        <f t="shared" si="406"/>
        <v xml:space="preserve"> </v>
      </c>
      <c r="AR265" s="278" t="str">
        <f t="shared" si="407"/>
        <v xml:space="preserve"> </v>
      </c>
      <c r="AS265" s="278" t="str">
        <f t="shared" si="408"/>
        <v xml:space="preserve"> </v>
      </c>
      <c r="AT265" s="278" t="str">
        <f t="shared" si="409"/>
        <v xml:space="preserve"> </v>
      </c>
      <c r="AU265" s="278" t="str">
        <f t="shared" si="410"/>
        <v xml:space="preserve"> </v>
      </c>
      <c r="AV265" s="277" t="str">
        <f t="shared" si="411"/>
        <v xml:space="preserve"> </v>
      </c>
      <c r="AW265" s="277" t="str">
        <f t="shared" si="412"/>
        <v xml:space="preserve"> </v>
      </c>
      <c r="AX265" s="277" t="str">
        <f>IF(SUM(I265:T265)&lt;90," ",CO265*AH265*stab.data!$U$20/13/2)</f>
        <v xml:space="preserve"> </v>
      </c>
      <c r="AY265" s="277" t="str">
        <f>IF(SUM(I265:T265)&lt;90," ",CQ265*AH265*stab.data!$U$11/13)</f>
        <v xml:space="preserve"> </v>
      </c>
      <c r="AZ265" s="277" t="str">
        <f t="shared" si="413"/>
        <v xml:space="preserve"> </v>
      </c>
      <c r="BA265" s="279" t="str">
        <f t="shared" si="414"/>
        <v xml:space="preserve"> </v>
      </c>
      <c r="BB265" s="280" t="str">
        <f>IF(SUM(I265:T265)&lt;90," ",EXP('eq. coef.'!$C$104+'eq. coef.'!$C$105*'Amp-TB2 calc'!AJ265+'eq. coef.'!$C$106*'Amp-TB2 calc'!AK265+'eq. coef.'!$C$107*'Amp-TB2 calc'!AL265+'eq. coef.'!$C$108*'Amp-TB2 calc'!AN265+'eq. coef.'!$C$109*'Amp-TB2 calc'!AP265+'eq. coef.'!$C$110*'Amp-TB2 calc'!AQ265+'eq. coef.'!$C$111*'Amp-TB2 calc'!AR265+'eq. coef.'!$C$112*'Amp-TB2 calc'!AS265))</f>
        <v xml:space="preserve"> </v>
      </c>
      <c r="BC265" s="281" t="str">
        <f>IF(SUM(I265:T265)&lt;90," ",EXP('eq. coef.'!$C$176+'eq. coef.'!$C$177*'Amp-TB2 calc'!AJ265+'eq. coef.'!$C$178*'Amp-TB2 calc'!AK265+'eq. coef.'!$C$179*'Amp-TB2 calc'!AL265+'eq. coef.'!$C$180*'Amp-TB2 calc'!AN265+'eq. coef.'!$C$181*'Amp-TB2 calc'!AP265+'eq. coef.'!$C$182*'Amp-TB2 calc'!AQ265+'eq. coef.'!$C$183*'Amp-TB2 calc'!AR265+'eq. coef.'!$C$184*'Amp-TB2 calc'!AS265))</f>
        <v xml:space="preserve"> </v>
      </c>
      <c r="BD265" s="281" t="str">
        <f>IF(SUM(I265:T265)&lt;90," ",('eq. coef.'!$C$234+'eq. coef.'!$C$235*'Amp-TB2 calc'!AJ265+'eq. coef.'!$C$236*'Amp-TB2 calc'!AK265+'eq. coef.'!$C$237*'Amp-TB2 calc'!AL265+'eq. coef.'!$C$238*'Amp-TB2 calc'!AN265+'eq. coef.'!$C$239*'Amp-TB2 calc'!AP265+'eq. coef.'!$C$240*'Amp-TB2 calc'!AQ265+'eq. coef.'!$C$241*'Amp-TB2 calc'!AR265+'eq. coef.'!$C$242*'Amp-TB2 calc'!AS265))</f>
        <v xml:space="preserve"> </v>
      </c>
      <c r="BE265" s="281" t="str">
        <f>IF(SUM(I265:T265)&lt;90," ",('eq. coef.'!$C$270+'eq. coef.'!$C$271*'Amp-TB2 calc'!AJ265+'eq. coef.'!$C$272*'Amp-TB2 calc'!AK265+'eq. coef.'!$C$273*'Amp-TB2 calc'!AL265+'eq. coef.'!$C$274*'Amp-TB2 calc'!AN265+'eq. coef.'!$C$275*'Amp-TB2 calc'!AP265+'eq. coef.'!$C$276*'Amp-TB2 calc'!AQ265+'eq. coef.'!$C$277*'Amp-TB2 calc'!AR265+'eq. coef.'!$C$278*'Amp-TB2 calc'!AS265))</f>
        <v xml:space="preserve"> </v>
      </c>
      <c r="BF265" s="281" t="str">
        <f>IF(SUM(I265:T265)&lt;90," ",EXP('eq. coef.'!$C$328+'eq. coef.'!$C$329*'Amp-TB2 calc'!AJ265+'eq. coef.'!$C$330*'Amp-TB2 calc'!AK265+'eq. coef.'!$C$331*'Amp-TB2 calc'!AL265+'eq. coef.'!$C$332*'Amp-TB2 calc'!AN265+'eq. coef.'!$C$333*'Amp-TB2 calc'!AP265+'eq. coef.'!$C$334*'Amp-TB2 calc'!AQ265+'eq. coef.'!$C$335*'Amp-TB2 calc'!AR265+'eq. coef.'!$C$336*'Amp-TB2 calc'!AS265))</f>
        <v xml:space="preserve"> </v>
      </c>
      <c r="BG265" s="282" t="str">
        <f t="shared" si="366"/>
        <v xml:space="preserve"> </v>
      </c>
      <c r="BH265" s="385" t="str">
        <f t="shared" si="393"/>
        <v xml:space="preserve"> </v>
      </c>
      <c r="BI265" s="385" t="str">
        <f t="shared" si="394"/>
        <v xml:space="preserve"> </v>
      </c>
      <c r="BJ265" s="281" t="str">
        <f t="shared" si="367"/>
        <v xml:space="preserve"> </v>
      </c>
      <c r="BK265" s="283" t="str">
        <f t="shared" si="415"/>
        <v xml:space="preserve"> </v>
      </c>
      <c r="BL265" s="281" t="str">
        <f t="shared" si="416"/>
        <v xml:space="preserve"> </v>
      </c>
      <c r="BM265" s="284" t="str">
        <f t="shared" si="368"/>
        <v xml:space="preserve"> </v>
      </c>
      <c r="BN265" s="285" t="str">
        <f>IF(SUM(I265:T265)&lt;90," ",'eq. coef.'!$C$360+'eq. coef.'!$C$361*'Amp-TB2 calc'!AJ265+'eq. coef.'!$C$362*'Amp-TB2 calc'!AK265+'eq. coef.'!$C$363*'Amp-TB2 calc'!AL265+'eq. coef.'!$C$364*'Amp-TB2 calc'!AN265+'eq. coef.'!$C$365*'Amp-TB2 calc'!AP265+'eq. coef.'!$C$366*'Amp-TB2 calc'!AQ265+'eq. coef.'!$C$367*'Amp-TB2 calc'!AR265+'eq. coef.'!$C$368*'Amp-TB2 calc'!AS265+'eq. coef.'!$C$369*LN(BQ265))</f>
        <v xml:space="preserve"> </v>
      </c>
      <c r="BO265" s="286" t="str">
        <f t="shared" si="417"/>
        <v xml:space="preserve"> </v>
      </c>
      <c r="BP265" s="333" t="str">
        <f t="shared" si="369"/>
        <v xml:space="preserve"> </v>
      </c>
      <c r="BQ265" s="287" t="str">
        <f t="shared" si="418"/>
        <v xml:space="preserve"> </v>
      </c>
      <c r="BR265" s="281" t="str">
        <f t="shared" si="370"/>
        <v xml:space="preserve"> </v>
      </c>
      <c r="BS265" s="283"/>
      <c r="BT265" s="283">
        <f t="shared" si="419"/>
        <v>0</v>
      </c>
      <c r="BU265" s="283">
        <f t="shared" si="420"/>
        <v>0</v>
      </c>
      <c r="BV265" s="281" t="str">
        <f t="shared" si="371"/>
        <v xml:space="preserve"> </v>
      </c>
      <c r="BW265" s="288"/>
      <c r="BX265" s="289" t="str">
        <f>IF(SUM(I265:T265)&lt;90," ",'eq. coef.'!$B$1128*'Amp-TB2 calc'!CH265+'eq. coef.'!$B$1129*'Amp-TB2 calc'!CL265+'eq. coef.'!$B$1130*'Amp-TB2 calc'!CM265+'eq. coef.'!$B$1131*'Amp-TB2 calc'!CO265+'eq. coef.'!$B$1132*'Amp-TB2 calc'!CP265+'eq. coef.'!$B$1133*'Amp-TB2 calc'!CQ265+'eq. coef.'!$B$1134*'Amp-TB2 calc'!CR265+'eq. coef.'!$B$1135*'Amp-TB2 calc'!CU265+'eq. coef.'!$B$1135*'Amp-TB2 calc'!CY265+'eq. coef.'!$B$1137*'Amp-TB2 calc'!CZ265)</f>
        <v xml:space="preserve"> </v>
      </c>
      <c r="BY265" s="290" t="str">
        <f t="shared" si="421"/>
        <v xml:space="preserve"> </v>
      </c>
      <c r="BZ265" s="291"/>
      <c r="CA265" s="290" t="str">
        <f t="shared" si="372"/>
        <v xml:space="preserve"> </v>
      </c>
      <c r="CB265" s="289" t="str">
        <f>IF(SUM(I265:T265)&lt;90," ",EXP('eq. coef.'!$C$396+'eq. coef.'!$C$397*'Amp-TB2 calc'!AJ265+'eq. coef.'!$C$398*'Amp-TB2 calc'!AK265+'eq. coef.'!$C$399*'Amp-TB2 calc'!AL265+'eq. coef.'!$C$400*'Amp-TB2 calc'!AN265+'eq. coef.'!$C$401*'Amp-TB2 calc'!AP265+'eq. coef.'!$C$402*'Amp-TB2 calc'!AQ265+'eq. coef.'!$C$403*'Amp-TB2 calc'!AR265+'eq. coef.'!$C$404*'Amp-TB2 calc'!AS265+'eq. coef.'!$C$405*LN('Amp-TB2 calc'!BQ265)))</f>
        <v xml:space="preserve"> </v>
      </c>
      <c r="CC265" s="283" t="str">
        <f t="shared" si="373"/>
        <v xml:space="preserve"> </v>
      </c>
      <c r="CD265" s="283"/>
      <c r="CE265" s="282" t="str">
        <f t="shared" si="374"/>
        <v xml:space="preserve"> </v>
      </c>
      <c r="CF265" s="282" t="str">
        <f t="shared" si="375"/>
        <v xml:space="preserve"> </v>
      </c>
      <c r="CG265" s="278" t="str">
        <f t="shared" si="422"/>
        <v xml:space="preserve"> </v>
      </c>
      <c r="CH265" s="278" t="str">
        <f t="shared" si="423"/>
        <v xml:space="preserve"> </v>
      </c>
      <c r="CI265" s="278" t="str">
        <f t="shared" si="376"/>
        <v xml:space="preserve"> </v>
      </c>
      <c r="CJ265" s="278" t="str">
        <f t="shared" si="377"/>
        <v xml:space="preserve"> </v>
      </c>
      <c r="CK265" s="278"/>
      <c r="CL265" s="278" t="str">
        <f t="shared" si="378"/>
        <v xml:space="preserve"> </v>
      </c>
      <c r="CM265" s="278" t="str">
        <f t="shared" si="379"/>
        <v xml:space="preserve"> </v>
      </c>
      <c r="CN265" s="278" t="str">
        <f t="shared" si="424"/>
        <v xml:space="preserve"> </v>
      </c>
      <c r="CO265" s="278" t="str">
        <f t="shared" si="380"/>
        <v xml:space="preserve"> </v>
      </c>
      <c r="CP265" s="278" t="str">
        <f t="shared" si="425"/>
        <v xml:space="preserve"> </v>
      </c>
      <c r="CQ265" s="278" t="str">
        <f t="shared" si="381"/>
        <v xml:space="preserve"> </v>
      </c>
      <c r="CR265" s="278" t="str">
        <f t="shared" si="426"/>
        <v xml:space="preserve"> </v>
      </c>
      <c r="CS265" s="278" t="str">
        <f t="shared" si="382"/>
        <v xml:space="preserve"> </v>
      </c>
      <c r="CT265" s="278"/>
      <c r="CU265" s="278" t="str">
        <f t="shared" si="427"/>
        <v xml:space="preserve"> </v>
      </c>
      <c r="CV265" s="278" t="str">
        <f t="shared" si="383"/>
        <v xml:space="preserve"> </v>
      </c>
      <c r="CW265" s="278" t="str">
        <f t="shared" si="384"/>
        <v xml:space="preserve"> </v>
      </c>
      <c r="CX265" s="278"/>
      <c r="CY265" s="278" t="str">
        <f t="shared" si="385"/>
        <v xml:space="preserve"> </v>
      </c>
      <c r="CZ265" s="278" t="str">
        <f t="shared" si="428"/>
        <v xml:space="preserve"> </v>
      </c>
      <c r="DA265" s="278" t="str">
        <f t="shared" si="386"/>
        <v xml:space="preserve"> </v>
      </c>
      <c r="DB265" s="278"/>
      <c r="DC265" s="278" t="str">
        <f t="shared" si="387"/>
        <v xml:space="preserve"> </v>
      </c>
      <c r="DD265" s="278" t="str">
        <f t="shared" si="429"/>
        <v xml:space="preserve"> </v>
      </c>
      <c r="DE265" s="278" t="str">
        <f t="shared" si="430"/>
        <v xml:space="preserve"> </v>
      </c>
      <c r="DF265" s="278" t="str">
        <f t="shared" si="388"/>
        <v xml:space="preserve"> </v>
      </c>
      <c r="DG265" s="283" t="str">
        <f t="shared" si="395"/>
        <v xml:space="preserve"> </v>
      </c>
      <c r="DH265" s="283"/>
      <c r="DI265" s="277" t="str">
        <f t="shared" si="389"/>
        <v xml:space="preserve"> </v>
      </c>
      <c r="DJ265" s="277" t="str">
        <f t="shared" si="390"/>
        <v xml:space="preserve"> </v>
      </c>
      <c r="DK265" s="277" t="str">
        <f t="shared" si="391"/>
        <v xml:space="preserve"> </v>
      </c>
      <c r="DL265" s="278" t="str">
        <f t="shared" si="392"/>
        <v xml:space="preserve"> </v>
      </c>
    </row>
    <row r="266" spans="21:116" x14ac:dyDescent="0.25">
      <c r="U266" s="276" t="str">
        <f t="shared" si="396"/>
        <v xml:space="preserve"> </v>
      </c>
      <c r="V266" s="277" t="str">
        <f>IF(SUM(I266:T266)&lt;90," ",I266/stab.data!$U$7)</f>
        <v xml:space="preserve"> </v>
      </c>
      <c r="W266" s="277" t="str">
        <f>IF(SUM(I266:T266)&lt;90," ",J266/stab.data!$U$8)</f>
        <v xml:space="preserve"> </v>
      </c>
      <c r="X266" s="277" t="str">
        <f>IF(SUM(I266:T266)&lt;90," ",K266*2/stab.data!$U$9)</f>
        <v xml:space="preserve"> </v>
      </c>
      <c r="Y266" s="277" t="str">
        <f>IF(SUM(I266:T266)&lt;90," ",L266*2/stab.data!$U$10)</f>
        <v xml:space="preserve"> </v>
      </c>
      <c r="Z266" s="277" t="str">
        <f>IF(SUM(I266:T266)&lt;90," ",M266/stab.data!$U$11)</f>
        <v xml:space="preserve"> </v>
      </c>
      <c r="AA266" s="277" t="str">
        <f>IF(SUM(I266:T266)&lt;90," ",N266/stab.data!$U$12)</f>
        <v xml:space="preserve"> </v>
      </c>
      <c r="AB266" s="277" t="str">
        <f>IF(SUM(I266:T266)&lt;90," ",O266/stab.data!$U$13)</f>
        <v xml:space="preserve"> </v>
      </c>
      <c r="AC266" s="277" t="str">
        <f>IF(SUM(I266:T266)&lt;90," ",P266/stab.data!$U$14)</f>
        <v xml:space="preserve"> </v>
      </c>
      <c r="AD266" s="277" t="str">
        <f>IF(SUM(I266:T266)&lt;90," ",Q266*2/stab.data!$U$15)</f>
        <v xml:space="preserve"> </v>
      </c>
      <c r="AE266" s="277" t="str">
        <f>IF(SUM(I266:T266)&lt;90," ",R266*2/stab.data!$U$16)</f>
        <v xml:space="preserve"> </v>
      </c>
      <c r="AF266" s="277" t="str">
        <f>IF(SUM(I266:T266)&lt;90," ",S266/stab.data!$U$17)</f>
        <v xml:space="preserve"> </v>
      </c>
      <c r="AG266" s="277" t="str">
        <f>IF(SUM(I266:T266)&lt;90," ",T266/stab.data!$U$18)</f>
        <v xml:space="preserve"> </v>
      </c>
      <c r="AH266" s="277" t="str">
        <f t="shared" si="397"/>
        <v xml:space="preserve"> </v>
      </c>
      <c r="AI266" s="277" t="str">
        <f t="shared" si="398"/>
        <v xml:space="preserve"> </v>
      </c>
      <c r="AJ266" s="278" t="str">
        <f t="shared" si="399"/>
        <v xml:space="preserve"> </v>
      </c>
      <c r="AK266" s="278" t="str">
        <f t="shared" si="400"/>
        <v xml:space="preserve"> </v>
      </c>
      <c r="AL266" s="278" t="str">
        <f t="shared" si="401"/>
        <v xml:space="preserve"> </v>
      </c>
      <c r="AM266" s="278" t="str">
        <f t="shared" si="402"/>
        <v xml:space="preserve"> </v>
      </c>
      <c r="AN266" s="278" t="str">
        <f t="shared" si="403"/>
        <v xml:space="preserve"> </v>
      </c>
      <c r="AO266" s="278" t="str">
        <f t="shared" si="404"/>
        <v xml:space="preserve"> </v>
      </c>
      <c r="AP266" s="278" t="str">
        <f t="shared" si="405"/>
        <v xml:space="preserve"> </v>
      </c>
      <c r="AQ266" s="278" t="str">
        <f t="shared" si="406"/>
        <v xml:space="preserve"> </v>
      </c>
      <c r="AR266" s="278" t="str">
        <f t="shared" si="407"/>
        <v xml:space="preserve"> </v>
      </c>
      <c r="AS266" s="278" t="str">
        <f t="shared" si="408"/>
        <v xml:space="preserve"> </v>
      </c>
      <c r="AT266" s="278" t="str">
        <f t="shared" si="409"/>
        <v xml:space="preserve"> </v>
      </c>
      <c r="AU266" s="278" t="str">
        <f t="shared" si="410"/>
        <v xml:space="preserve"> </v>
      </c>
      <c r="AV266" s="277" t="str">
        <f t="shared" si="411"/>
        <v xml:space="preserve"> </v>
      </c>
      <c r="AW266" s="277" t="str">
        <f t="shared" si="412"/>
        <v xml:space="preserve"> </v>
      </c>
      <c r="AX266" s="277" t="str">
        <f>IF(SUM(I266:T266)&lt;90," ",CO266*AH266*stab.data!$U$20/13/2)</f>
        <v xml:space="preserve"> </v>
      </c>
      <c r="AY266" s="277" t="str">
        <f>IF(SUM(I266:T266)&lt;90," ",CQ266*AH266*stab.data!$U$11/13)</f>
        <v xml:space="preserve"> </v>
      </c>
      <c r="AZ266" s="277" t="str">
        <f t="shared" si="413"/>
        <v xml:space="preserve"> </v>
      </c>
      <c r="BA266" s="279" t="str">
        <f t="shared" si="414"/>
        <v xml:space="preserve"> </v>
      </c>
      <c r="BB266" s="280" t="str">
        <f>IF(SUM(I266:T266)&lt;90," ",EXP('eq. coef.'!$C$104+'eq. coef.'!$C$105*'Amp-TB2 calc'!AJ266+'eq. coef.'!$C$106*'Amp-TB2 calc'!AK266+'eq. coef.'!$C$107*'Amp-TB2 calc'!AL266+'eq. coef.'!$C$108*'Amp-TB2 calc'!AN266+'eq. coef.'!$C$109*'Amp-TB2 calc'!AP266+'eq. coef.'!$C$110*'Amp-TB2 calc'!AQ266+'eq. coef.'!$C$111*'Amp-TB2 calc'!AR266+'eq. coef.'!$C$112*'Amp-TB2 calc'!AS266))</f>
        <v xml:space="preserve"> </v>
      </c>
      <c r="BC266" s="281" t="str">
        <f>IF(SUM(I266:T266)&lt;90," ",EXP('eq. coef.'!$C$176+'eq. coef.'!$C$177*'Amp-TB2 calc'!AJ266+'eq. coef.'!$C$178*'Amp-TB2 calc'!AK266+'eq. coef.'!$C$179*'Amp-TB2 calc'!AL266+'eq. coef.'!$C$180*'Amp-TB2 calc'!AN266+'eq. coef.'!$C$181*'Amp-TB2 calc'!AP266+'eq. coef.'!$C$182*'Amp-TB2 calc'!AQ266+'eq. coef.'!$C$183*'Amp-TB2 calc'!AR266+'eq. coef.'!$C$184*'Amp-TB2 calc'!AS266))</f>
        <v xml:space="preserve"> </v>
      </c>
      <c r="BD266" s="281" t="str">
        <f>IF(SUM(I266:T266)&lt;90," ",('eq. coef.'!$C$234+'eq. coef.'!$C$235*'Amp-TB2 calc'!AJ266+'eq. coef.'!$C$236*'Amp-TB2 calc'!AK266+'eq. coef.'!$C$237*'Amp-TB2 calc'!AL266+'eq. coef.'!$C$238*'Amp-TB2 calc'!AN266+'eq. coef.'!$C$239*'Amp-TB2 calc'!AP266+'eq. coef.'!$C$240*'Amp-TB2 calc'!AQ266+'eq. coef.'!$C$241*'Amp-TB2 calc'!AR266+'eq. coef.'!$C$242*'Amp-TB2 calc'!AS266))</f>
        <v xml:space="preserve"> </v>
      </c>
      <c r="BE266" s="281" t="str">
        <f>IF(SUM(I266:T266)&lt;90," ",('eq. coef.'!$C$270+'eq. coef.'!$C$271*'Amp-TB2 calc'!AJ266+'eq. coef.'!$C$272*'Amp-TB2 calc'!AK266+'eq. coef.'!$C$273*'Amp-TB2 calc'!AL266+'eq. coef.'!$C$274*'Amp-TB2 calc'!AN266+'eq. coef.'!$C$275*'Amp-TB2 calc'!AP266+'eq. coef.'!$C$276*'Amp-TB2 calc'!AQ266+'eq. coef.'!$C$277*'Amp-TB2 calc'!AR266+'eq. coef.'!$C$278*'Amp-TB2 calc'!AS266))</f>
        <v xml:space="preserve"> </v>
      </c>
      <c r="BF266" s="281" t="str">
        <f>IF(SUM(I266:T266)&lt;90," ",EXP('eq. coef.'!$C$328+'eq. coef.'!$C$329*'Amp-TB2 calc'!AJ266+'eq. coef.'!$C$330*'Amp-TB2 calc'!AK266+'eq. coef.'!$C$331*'Amp-TB2 calc'!AL266+'eq. coef.'!$C$332*'Amp-TB2 calc'!AN266+'eq. coef.'!$C$333*'Amp-TB2 calc'!AP266+'eq. coef.'!$C$334*'Amp-TB2 calc'!AQ266+'eq. coef.'!$C$335*'Amp-TB2 calc'!AR266+'eq. coef.'!$C$336*'Amp-TB2 calc'!AS266))</f>
        <v xml:space="preserve"> </v>
      </c>
      <c r="BG266" s="282" t="str">
        <f t="shared" si="366"/>
        <v xml:space="preserve"> </v>
      </c>
      <c r="BH266" s="385" t="str">
        <f t="shared" si="393"/>
        <v xml:space="preserve"> </v>
      </c>
      <c r="BI266" s="385" t="str">
        <f t="shared" si="394"/>
        <v xml:space="preserve"> </v>
      </c>
      <c r="BJ266" s="281" t="str">
        <f t="shared" si="367"/>
        <v xml:space="preserve"> </v>
      </c>
      <c r="BK266" s="283" t="str">
        <f t="shared" si="415"/>
        <v xml:space="preserve"> </v>
      </c>
      <c r="BL266" s="281" t="str">
        <f t="shared" si="416"/>
        <v xml:space="preserve"> </v>
      </c>
      <c r="BM266" s="284" t="str">
        <f t="shared" si="368"/>
        <v xml:space="preserve"> </v>
      </c>
      <c r="BN266" s="285" t="str">
        <f>IF(SUM(I266:T266)&lt;90," ",'eq. coef.'!$C$360+'eq. coef.'!$C$361*'Amp-TB2 calc'!AJ266+'eq. coef.'!$C$362*'Amp-TB2 calc'!AK266+'eq. coef.'!$C$363*'Amp-TB2 calc'!AL266+'eq. coef.'!$C$364*'Amp-TB2 calc'!AN266+'eq. coef.'!$C$365*'Amp-TB2 calc'!AP266+'eq. coef.'!$C$366*'Amp-TB2 calc'!AQ266+'eq. coef.'!$C$367*'Amp-TB2 calc'!AR266+'eq. coef.'!$C$368*'Amp-TB2 calc'!AS266+'eq. coef.'!$C$369*LN(BQ266))</f>
        <v xml:space="preserve"> </v>
      </c>
      <c r="BO266" s="286" t="str">
        <f t="shared" si="417"/>
        <v xml:space="preserve"> </v>
      </c>
      <c r="BP266" s="333" t="str">
        <f t="shared" si="369"/>
        <v xml:space="preserve"> </v>
      </c>
      <c r="BQ266" s="287" t="str">
        <f t="shared" si="418"/>
        <v xml:space="preserve"> </v>
      </c>
      <c r="BR266" s="281" t="str">
        <f t="shared" si="370"/>
        <v xml:space="preserve"> </v>
      </c>
      <c r="BS266" s="283"/>
      <c r="BT266" s="283">
        <f t="shared" si="419"/>
        <v>0</v>
      </c>
      <c r="BU266" s="283">
        <f t="shared" si="420"/>
        <v>0</v>
      </c>
      <c r="BV266" s="281" t="str">
        <f t="shared" si="371"/>
        <v xml:space="preserve"> </v>
      </c>
      <c r="BW266" s="288"/>
      <c r="BX266" s="289" t="str">
        <f>IF(SUM(I266:T266)&lt;90," ",'eq. coef.'!$B$1128*'Amp-TB2 calc'!CH266+'eq. coef.'!$B$1129*'Amp-TB2 calc'!CL266+'eq. coef.'!$B$1130*'Amp-TB2 calc'!CM266+'eq. coef.'!$B$1131*'Amp-TB2 calc'!CO266+'eq. coef.'!$B$1132*'Amp-TB2 calc'!CP266+'eq. coef.'!$B$1133*'Amp-TB2 calc'!CQ266+'eq. coef.'!$B$1134*'Amp-TB2 calc'!CR266+'eq. coef.'!$B$1135*'Amp-TB2 calc'!CU266+'eq. coef.'!$B$1135*'Amp-TB2 calc'!CY266+'eq. coef.'!$B$1137*'Amp-TB2 calc'!CZ266)</f>
        <v xml:space="preserve"> </v>
      </c>
      <c r="BY266" s="290" t="str">
        <f t="shared" si="421"/>
        <v xml:space="preserve"> </v>
      </c>
      <c r="BZ266" s="291"/>
      <c r="CA266" s="290" t="str">
        <f t="shared" si="372"/>
        <v xml:space="preserve"> </v>
      </c>
      <c r="CB266" s="289" t="str">
        <f>IF(SUM(I266:T266)&lt;90," ",EXP('eq. coef.'!$C$396+'eq. coef.'!$C$397*'Amp-TB2 calc'!AJ266+'eq. coef.'!$C$398*'Amp-TB2 calc'!AK266+'eq. coef.'!$C$399*'Amp-TB2 calc'!AL266+'eq. coef.'!$C$400*'Amp-TB2 calc'!AN266+'eq. coef.'!$C$401*'Amp-TB2 calc'!AP266+'eq. coef.'!$C$402*'Amp-TB2 calc'!AQ266+'eq. coef.'!$C$403*'Amp-TB2 calc'!AR266+'eq. coef.'!$C$404*'Amp-TB2 calc'!AS266+'eq. coef.'!$C$405*LN('Amp-TB2 calc'!BQ266)))</f>
        <v xml:space="preserve"> </v>
      </c>
      <c r="CC266" s="283" t="str">
        <f t="shared" si="373"/>
        <v xml:space="preserve"> </v>
      </c>
      <c r="CD266" s="283"/>
      <c r="CE266" s="282" t="str">
        <f t="shared" si="374"/>
        <v xml:space="preserve"> </v>
      </c>
      <c r="CF266" s="282" t="str">
        <f t="shared" si="375"/>
        <v xml:space="preserve"> </v>
      </c>
      <c r="CG266" s="278" t="str">
        <f t="shared" si="422"/>
        <v xml:space="preserve"> </v>
      </c>
      <c r="CH266" s="278" t="str">
        <f t="shared" si="423"/>
        <v xml:space="preserve"> </v>
      </c>
      <c r="CI266" s="278" t="str">
        <f t="shared" si="376"/>
        <v xml:space="preserve"> </v>
      </c>
      <c r="CJ266" s="278" t="str">
        <f t="shared" si="377"/>
        <v xml:space="preserve"> </v>
      </c>
      <c r="CK266" s="278"/>
      <c r="CL266" s="278" t="str">
        <f t="shared" si="378"/>
        <v xml:space="preserve"> </v>
      </c>
      <c r="CM266" s="278" t="str">
        <f t="shared" si="379"/>
        <v xml:space="preserve"> </v>
      </c>
      <c r="CN266" s="278" t="str">
        <f t="shared" si="424"/>
        <v xml:space="preserve"> </v>
      </c>
      <c r="CO266" s="278" t="str">
        <f t="shared" si="380"/>
        <v xml:space="preserve"> </v>
      </c>
      <c r="CP266" s="278" t="str">
        <f t="shared" si="425"/>
        <v xml:space="preserve"> </v>
      </c>
      <c r="CQ266" s="278" t="str">
        <f t="shared" si="381"/>
        <v xml:space="preserve"> </v>
      </c>
      <c r="CR266" s="278" t="str">
        <f t="shared" si="426"/>
        <v xml:space="preserve"> </v>
      </c>
      <c r="CS266" s="278" t="str">
        <f t="shared" si="382"/>
        <v xml:space="preserve"> </v>
      </c>
      <c r="CT266" s="278"/>
      <c r="CU266" s="278" t="str">
        <f t="shared" si="427"/>
        <v xml:space="preserve"> </v>
      </c>
      <c r="CV266" s="278" t="str">
        <f t="shared" si="383"/>
        <v xml:space="preserve"> </v>
      </c>
      <c r="CW266" s="278" t="str">
        <f t="shared" si="384"/>
        <v xml:space="preserve"> </v>
      </c>
      <c r="CX266" s="278"/>
      <c r="CY266" s="278" t="str">
        <f t="shared" si="385"/>
        <v xml:space="preserve"> </v>
      </c>
      <c r="CZ266" s="278" t="str">
        <f t="shared" si="428"/>
        <v xml:space="preserve"> </v>
      </c>
      <c r="DA266" s="278" t="str">
        <f t="shared" si="386"/>
        <v xml:space="preserve"> </v>
      </c>
      <c r="DB266" s="278"/>
      <c r="DC266" s="278" t="str">
        <f t="shared" si="387"/>
        <v xml:space="preserve"> </v>
      </c>
      <c r="DD266" s="278" t="str">
        <f t="shared" si="429"/>
        <v xml:space="preserve"> </v>
      </c>
      <c r="DE266" s="278" t="str">
        <f t="shared" si="430"/>
        <v xml:space="preserve"> </v>
      </c>
      <c r="DF266" s="278" t="str">
        <f t="shared" si="388"/>
        <v xml:space="preserve"> </v>
      </c>
      <c r="DG266" s="283" t="str">
        <f t="shared" si="395"/>
        <v xml:space="preserve"> </v>
      </c>
      <c r="DH266" s="283"/>
      <c r="DI266" s="277" t="str">
        <f t="shared" si="389"/>
        <v xml:space="preserve"> </v>
      </c>
      <c r="DJ266" s="277" t="str">
        <f t="shared" si="390"/>
        <v xml:space="preserve"> </v>
      </c>
      <c r="DK266" s="277" t="str">
        <f t="shared" si="391"/>
        <v xml:space="preserve"> </v>
      </c>
      <c r="DL266" s="278" t="str">
        <f t="shared" si="392"/>
        <v xml:space="preserve"> </v>
      </c>
    </row>
    <row r="267" spans="21:116" x14ac:dyDescent="0.25">
      <c r="U267" s="276" t="str">
        <f t="shared" si="396"/>
        <v xml:space="preserve"> </v>
      </c>
      <c r="V267" s="277" t="str">
        <f>IF(SUM(I267:T267)&lt;90," ",I267/stab.data!$U$7)</f>
        <v xml:space="preserve"> </v>
      </c>
      <c r="W267" s="277" t="str">
        <f>IF(SUM(I267:T267)&lt;90," ",J267/stab.data!$U$8)</f>
        <v xml:space="preserve"> </v>
      </c>
      <c r="X267" s="277" t="str">
        <f>IF(SUM(I267:T267)&lt;90," ",K267*2/stab.data!$U$9)</f>
        <v xml:space="preserve"> </v>
      </c>
      <c r="Y267" s="277" t="str">
        <f>IF(SUM(I267:T267)&lt;90," ",L267*2/stab.data!$U$10)</f>
        <v xml:space="preserve"> </v>
      </c>
      <c r="Z267" s="277" t="str">
        <f>IF(SUM(I267:T267)&lt;90," ",M267/stab.data!$U$11)</f>
        <v xml:space="preserve"> </v>
      </c>
      <c r="AA267" s="277" t="str">
        <f>IF(SUM(I267:T267)&lt;90," ",N267/stab.data!$U$12)</f>
        <v xml:space="preserve"> </v>
      </c>
      <c r="AB267" s="277" t="str">
        <f>IF(SUM(I267:T267)&lt;90," ",O267/stab.data!$U$13)</f>
        <v xml:space="preserve"> </v>
      </c>
      <c r="AC267" s="277" t="str">
        <f>IF(SUM(I267:T267)&lt;90," ",P267/stab.data!$U$14)</f>
        <v xml:space="preserve"> </v>
      </c>
      <c r="AD267" s="277" t="str">
        <f>IF(SUM(I267:T267)&lt;90," ",Q267*2/stab.data!$U$15)</f>
        <v xml:space="preserve"> </v>
      </c>
      <c r="AE267" s="277" t="str">
        <f>IF(SUM(I267:T267)&lt;90," ",R267*2/stab.data!$U$16)</f>
        <v xml:space="preserve"> </v>
      </c>
      <c r="AF267" s="277" t="str">
        <f>IF(SUM(I267:T267)&lt;90," ",S267/stab.data!$U$17)</f>
        <v xml:space="preserve"> </v>
      </c>
      <c r="AG267" s="277" t="str">
        <f>IF(SUM(I267:T267)&lt;90," ",T267/stab.data!$U$18)</f>
        <v xml:space="preserve"> </v>
      </c>
      <c r="AH267" s="277" t="str">
        <f t="shared" si="397"/>
        <v xml:space="preserve"> </v>
      </c>
      <c r="AI267" s="277" t="str">
        <f t="shared" si="398"/>
        <v xml:space="preserve"> </v>
      </c>
      <c r="AJ267" s="278" t="str">
        <f t="shared" si="399"/>
        <v xml:space="preserve"> </v>
      </c>
      <c r="AK267" s="278" t="str">
        <f t="shared" si="400"/>
        <v xml:space="preserve"> </v>
      </c>
      <c r="AL267" s="278" t="str">
        <f t="shared" si="401"/>
        <v xml:space="preserve"> </v>
      </c>
      <c r="AM267" s="278" t="str">
        <f t="shared" si="402"/>
        <v xml:space="preserve"> </v>
      </c>
      <c r="AN267" s="278" t="str">
        <f t="shared" si="403"/>
        <v xml:space="preserve"> </v>
      </c>
      <c r="AO267" s="278" t="str">
        <f t="shared" si="404"/>
        <v xml:space="preserve"> </v>
      </c>
      <c r="AP267" s="278" t="str">
        <f t="shared" si="405"/>
        <v xml:space="preserve"> </v>
      </c>
      <c r="AQ267" s="278" t="str">
        <f t="shared" si="406"/>
        <v xml:space="preserve"> </v>
      </c>
      <c r="AR267" s="278" t="str">
        <f t="shared" si="407"/>
        <v xml:space="preserve"> </v>
      </c>
      <c r="AS267" s="278" t="str">
        <f t="shared" si="408"/>
        <v xml:space="preserve"> </v>
      </c>
      <c r="AT267" s="278" t="str">
        <f t="shared" si="409"/>
        <v xml:space="preserve"> </v>
      </c>
      <c r="AU267" s="278" t="str">
        <f t="shared" si="410"/>
        <v xml:space="preserve"> </v>
      </c>
      <c r="AV267" s="277" t="str">
        <f t="shared" si="411"/>
        <v xml:space="preserve"> </v>
      </c>
      <c r="AW267" s="277" t="str">
        <f t="shared" si="412"/>
        <v xml:space="preserve"> </v>
      </c>
      <c r="AX267" s="277" t="str">
        <f>IF(SUM(I267:T267)&lt;90," ",CO267*AH267*stab.data!$U$20/13/2)</f>
        <v xml:space="preserve"> </v>
      </c>
      <c r="AY267" s="277" t="str">
        <f>IF(SUM(I267:T267)&lt;90," ",CQ267*AH267*stab.data!$U$11/13)</f>
        <v xml:space="preserve"> </v>
      </c>
      <c r="AZ267" s="277" t="str">
        <f t="shared" si="413"/>
        <v xml:space="preserve"> </v>
      </c>
      <c r="BA267" s="279" t="str">
        <f t="shared" si="414"/>
        <v xml:space="preserve"> </v>
      </c>
      <c r="BB267" s="280" t="str">
        <f>IF(SUM(I267:T267)&lt;90," ",EXP('eq. coef.'!$C$104+'eq. coef.'!$C$105*'Amp-TB2 calc'!AJ267+'eq. coef.'!$C$106*'Amp-TB2 calc'!AK267+'eq. coef.'!$C$107*'Amp-TB2 calc'!AL267+'eq. coef.'!$C$108*'Amp-TB2 calc'!AN267+'eq. coef.'!$C$109*'Amp-TB2 calc'!AP267+'eq. coef.'!$C$110*'Amp-TB2 calc'!AQ267+'eq. coef.'!$C$111*'Amp-TB2 calc'!AR267+'eq. coef.'!$C$112*'Amp-TB2 calc'!AS267))</f>
        <v xml:space="preserve"> </v>
      </c>
      <c r="BC267" s="281" t="str">
        <f>IF(SUM(I267:T267)&lt;90," ",EXP('eq. coef.'!$C$176+'eq. coef.'!$C$177*'Amp-TB2 calc'!AJ267+'eq. coef.'!$C$178*'Amp-TB2 calc'!AK267+'eq. coef.'!$C$179*'Amp-TB2 calc'!AL267+'eq. coef.'!$C$180*'Amp-TB2 calc'!AN267+'eq. coef.'!$C$181*'Amp-TB2 calc'!AP267+'eq. coef.'!$C$182*'Amp-TB2 calc'!AQ267+'eq. coef.'!$C$183*'Amp-TB2 calc'!AR267+'eq. coef.'!$C$184*'Amp-TB2 calc'!AS267))</f>
        <v xml:space="preserve"> </v>
      </c>
      <c r="BD267" s="281" t="str">
        <f>IF(SUM(I267:T267)&lt;90," ",('eq. coef.'!$C$234+'eq. coef.'!$C$235*'Amp-TB2 calc'!AJ267+'eq. coef.'!$C$236*'Amp-TB2 calc'!AK267+'eq. coef.'!$C$237*'Amp-TB2 calc'!AL267+'eq. coef.'!$C$238*'Amp-TB2 calc'!AN267+'eq. coef.'!$C$239*'Amp-TB2 calc'!AP267+'eq. coef.'!$C$240*'Amp-TB2 calc'!AQ267+'eq. coef.'!$C$241*'Amp-TB2 calc'!AR267+'eq. coef.'!$C$242*'Amp-TB2 calc'!AS267))</f>
        <v xml:space="preserve"> </v>
      </c>
      <c r="BE267" s="281" t="str">
        <f>IF(SUM(I267:T267)&lt;90," ",('eq. coef.'!$C$270+'eq. coef.'!$C$271*'Amp-TB2 calc'!AJ267+'eq. coef.'!$C$272*'Amp-TB2 calc'!AK267+'eq. coef.'!$C$273*'Amp-TB2 calc'!AL267+'eq. coef.'!$C$274*'Amp-TB2 calc'!AN267+'eq. coef.'!$C$275*'Amp-TB2 calc'!AP267+'eq. coef.'!$C$276*'Amp-TB2 calc'!AQ267+'eq. coef.'!$C$277*'Amp-TB2 calc'!AR267+'eq. coef.'!$C$278*'Amp-TB2 calc'!AS267))</f>
        <v xml:space="preserve"> </v>
      </c>
      <c r="BF267" s="281" t="str">
        <f>IF(SUM(I267:T267)&lt;90," ",EXP('eq. coef.'!$C$328+'eq. coef.'!$C$329*'Amp-TB2 calc'!AJ267+'eq. coef.'!$C$330*'Amp-TB2 calc'!AK267+'eq. coef.'!$C$331*'Amp-TB2 calc'!AL267+'eq. coef.'!$C$332*'Amp-TB2 calc'!AN267+'eq. coef.'!$C$333*'Amp-TB2 calc'!AP267+'eq. coef.'!$C$334*'Amp-TB2 calc'!AQ267+'eq. coef.'!$C$335*'Amp-TB2 calc'!AR267+'eq. coef.'!$C$336*'Amp-TB2 calc'!AS267))</f>
        <v xml:space="preserve"> </v>
      </c>
      <c r="BG267" s="282" t="str">
        <f t="shared" si="366"/>
        <v xml:space="preserve"> </v>
      </c>
      <c r="BH267" s="385" t="str">
        <f t="shared" si="393"/>
        <v xml:space="preserve"> </v>
      </c>
      <c r="BI267" s="385" t="str">
        <f t="shared" si="394"/>
        <v xml:space="preserve"> </v>
      </c>
      <c r="BJ267" s="281" t="str">
        <f t="shared" si="367"/>
        <v xml:space="preserve"> </v>
      </c>
      <c r="BK267" s="283" t="str">
        <f t="shared" si="415"/>
        <v xml:space="preserve"> </v>
      </c>
      <c r="BL267" s="281" t="str">
        <f t="shared" si="416"/>
        <v xml:space="preserve"> </v>
      </c>
      <c r="BM267" s="284" t="str">
        <f t="shared" si="368"/>
        <v xml:space="preserve"> </v>
      </c>
      <c r="BN267" s="285" t="str">
        <f>IF(SUM(I267:T267)&lt;90," ",'eq. coef.'!$C$360+'eq. coef.'!$C$361*'Amp-TB2 calc'!AJ267+'eq. coef.'!$C$362*'Amp-TB2 calc'!AK267+'eq. coef.'!$C$363*'Amp-TB2 calc'!AL267+'eq. coef.'!$C$364*'Amp-TB2 calc'!AN267+'eq. coef.'!$C$365*'Amp-TB2 calc'!AP267+'eq. coef.'!$C$366*'Amp-TB2 calc'!AQ267+'eq. coef.'!$C$367*'Amp-TB2 calc'!AR267+'eq. coef.'!$C$368*'Amp-TB2 calc'!AS267+'eq. coef.'!$C$369*LN(BQ267))</f>
        <v xml:space="preserve"> </v>
      </c>
      <c r="BO267" s="286" t="str">
        <f t="shared" si="417"/>
        <v xml:space="preserve"> </v>
      </c>
      <c r="BP267" s="333" t="str">
        <f t="shared" si="369"/>
        <v xml:space="preserve"> </v>
      </c>
      <c r="BQ267" s="287" t="str">
        <f t="shared" si="418"/>
        <v xml:space="preserve"> </v>
      </c>
      <c r="BR267" s="281" t="str">
        <f t="shared" si="370"/>
        <v xml:space="preserve"> </v>
      </c>
      <c r="BS267" s="283"/>
      <c r="BT267" s="283">
        <f t="shared" si="419"/>
        <v>0</v>
      </c>
      <c r="BU267" s="283">
        <f t="shared" si="420"/>
        <v>0</v>
      </c>
      <c r="BV267" s="281" t="str">
        <f t="shared" si="371"/>
        <v xml:space="preserve"> </v>
      </c>
      <c r="BW267" s="288"/>
      <c r="BX267" s="289" t="str">
        <f>IF(SUM(I267:T267)&lt;90," ",'eq. coef.'!$B$1128*'Amp-TB2 calc'!CH267+'eq. coef.'!$B$1129*'Amp-TB2 calc'!CL267+'eq. coef.'!$B$1130*'Amp-TB2 calc'!CM267+'eq. coef.'!$B$1131*'Amp-TB2 calc'!CO267+'eq. coef.'!$B$1132*'Amp-TB2 calc'!CP267+'eq. coef.'!$B$1133*'Amp-TB2 calc'!CQ267+'eq. coef.'!$B$1134*'Amp-TB2 calc'!CR267+'eq. coef.'!$B$1135*'Amp-TB2 calc'!CU267+'eq. coef.'!$B$1135*'Amp-TB2 calc'!CY267+'eq. coef.'!$B$1137*'Amp-TB2 calc'!CZ267)</f>
        <v xml:space="preserve"> </v>
      </c>
      <c r="BY267" s="290" t="str">
        <f t="shared" si="421"/>
        <v xml:space="preserve"> </v>
      </c>
      <c r="BZ267" s="291"/>
      <c r="CA267" s="290" t="str">
        <f t="shared" si="372"/>
        <v xml:space="preserve"> </v>
      </c>
      <c r="CB267" s="289" t="str">
        <f>IF(SUM(I267:T267)&lt;90," ",EXP('eq. coef.'!$C$396+'eq. coef.'!$C$397*'Amp-TB2 calc'!AJ267+'eq. coef.'!$C$398*'Amp-TB2 calc'!AK267+'eq. coef.'!$C$399*'Amp-TB2 calc'!AL267+'eq. coef.'!$C$400*'Amp-TB2 calc'!AN267+'eq. coef.'!$C$401*'Amp-TB2 calc'!AP267+'eq. coef.'!$C$402*'Amp-TB2 calc'!AQ267+'eq. coef.'!$C$403*'Amp-TB2 calc'!AR267+'eq. coef.'!$C$404*'Amp-TB2 calc'!AS267+'eq. coef.'!$C$405*LN('Amp-TB2 calc'!BQ267)))</f>
        <v xml:space="preserve"> </v>
      </c>
      <c r="CC267" s="283" t="str">
        <f t="shared" si="373"/>
        <v xml:space="preserve"> </v>
      </c>
      <c r="CD267" s="283"/>
      <c r="CE267" s="282" t="str">
        <f t="shared" si="374"/>
        <v xml:space="preserve"> </v>
      </c>
      <c r="CF267" s="282" t="str">
        <f t="shared" si="375"/>
        <v xml:space="preserve"> </v>
      </c>
      <c r="CG267" s="278" t="str">
        <f t="shared" si="422"/>
        <v xml:space="preserve"> </v>
      </c>
      <c r="CH267" s="278" t="str">
        <f t="shared" si="423"/>
        <v xml:space="preserve"> </v>
      </c>
      <c r="CI267" s="278" t="str">
        <f t="shared" si="376"/>
        <v xml:space="preserve"> </v>
      </c>
      <c r="CJ267" s="278" t="str">
        <f t="shared" si="377"/>
        <v xml:space="preserve"> </v>
      </c>
      <c r="CK267" s="278"/>
      <c r="CL267" s="278" t="str">
        <f t="shared" si="378"/>
        <v xml:space="preserve"> </v>
      </c>
      <c r="CM267" s="278" t="str">
        <f t="shared" si="379"/>
        <v xml:space="preserve"> </v>
      </c>
      <c r="CN267" s="278" t="str">
        <f t="shared" si="424"/>
        <v xml:space="preserve"> </v>
      </c>
      <c r="CO267" s="278" t="str">
        <f t="shared" si="380"/>
        <v xml:space="preserve"> </v>
      </c>
      <c r="CP267" s="278" t="str">
        <f t="shared" si="425"/>
        <v xml:space="preserve"> </v>
      </c>
      <c r="CQ267" s="278" t="str">
        <f t="shared" si="381"/>
        <v xml:space="preserve"> </v>
      </c>
      <c r="CR267" s="278" t="str">
        <f t="shared" si="426"/>
        <v xml:space="preserve"> </v>
      </c>
      <c r="CS267" s="278" t="str">
        <f t="shared" si="382"/>
        <v xml:space="preserve"> </v>
      </c>
      <c r="CT267" s="278"/>
      <c r="CU267" s="278" t="str">
        <f t="shared" si="427"/>
        <v xml:space="preserve"> </v>
      </c>
      <c r="CV267" s="278" t="str">
        <f t="shared" si="383"/>
        <v xml:space="preserve"> </v>
      </c>
      <c r="CW267" s="278" t="str">
        <f t="shared" si="384"/>
        <v xml:space="preserve"> </v>
      </c>
      <c r="CX267" s="278"/>
      <c r="CY267" s="278" t="str">
        <f t="shared" si="385"/>
        <v xml:space="preserve"> </v>
      </c>
      <c r="CZ267" s="278" t="str">
        <f t="shared" si="428"/>
        <v xml:space="preserve"> </v>
      </c>
      <c r="DA267" s="278" t="str">
        <f t="shared" si="386"/>
        <v xml:space="preserve"> </v>
      </c>
      <c r="DB267" s="278"/>
      <c r="DC267" s="278" t="str">
        <f t="shared" si="387"/>
        <v xml:space="preserve"> </v>
      </c>
      <c r="DD267" s="278" t="str">
        <f t="shared" si="429"/>
        <v xml:space="preserve"> </v>
      </c>
      <c r="DE267" s="278" t="str">
        <f t="shared" si="430"/>
        <v xml:space="preserve"> </v>
      </c>
      <c r="DF267" s="278" t="str">
        <f t="shared" si="388"/>
        <v xml:space="preserve"> </v>
      </c>
      <c r="DG267" s="283" t="str">
        <f t="shared" si="395"/>
        <v xml:space="preserve"> </v>
      </c>
      <c r="DH267" s="283"/>
      <c r="DI267" s="277" t="str">
        <f t="shared" si="389"/>
        <v xml:space="preserve"> </v>
      </c>
      <c r="DJ267" s="277" t="str">
        <f t="shared" si="390"/>
        <v xml:space="preserve"> </v>
      </c>
      <c r="DK267" s="277" t="str">
        <f t="shared" si="391"/>
        <v xml:space="preserve"> </v>
      </c>
      <c r="DL267" s="278" t="str">
        <f t="shared" si="392"/>
        <v xml:space="preserve"> </v>
      </c>
    </row>
    <row r="268" spans="21:116" x14ac:dyDescent="0.25">
      <c r="U268" s="276" t="str">
        <f t="shared" si="396"/>
        <v xml:space="preserve"> </v>
      </c>
      <c r="V268" s="277" t="str">
        <f>IF(SUM(I268:T268)&lt;90," ",I268/stab.data!$U$7)</f>
        <v xml:space="preserve"> </v>
      </c>
      <c r="W268" s="277" t="str">
        <f>IF(SUM(I268:T268)&lt;90," ",J268/stab.data!$U$8)</f>
        <v xml:space="preserve"> </v>
      </c>
      <c r="X268" s="277" t="str">
        <f>IF(SUM(I268:T268)&lt;90," ",K268*2/stab.data!$U$9)</f>
        <v xml:space="preserve"> </v>
      </c>
      <c r="Y268" s="277" t="str">
        <f>IF(SUM(I268:T268)&lt;90," ",L268*2/stab.data!$U$10)</f>
        <v xml:space="preserve"> </v>
      </c>
      <c r="Z268" s="277" t="str">
        <f>IF(SUM(I268:T268)&lt;90," ",M268/stab.data!$U$11)</f>
        <v xml:space="preserve"> </v>
      </c>
      <c r="AA268" s="277" t="str">
        <f>IF(SUM(I268:T268)&lt;90," ",N268/stab.data!$U$12)</f>
        <v xml:space="preserve"> </v>
      </c>
      <c r="AB268" s="277" t="str">
        <f>IF(SUM(I268:T268)&lt;90," ",O268/stab.data!$U$13)</f>
        <v xml:space="preserve"> </v>
      </c>
      <c r="AC268" s="277" t="str">
        <f>IF(SUM(I268:T268)&lt;90," ",P268/stab.data!$U$14)</f>
        <v xml:space="preserve"> </v>
      </c>
      <c r="AD268" s="277" t="str">
        <f>IF(SUM(I268:T268)&lt;90," ",Q268*2/stab.data!$U$15)</f>
        <v xml:space="preserve"> </v>
      </c>
      <c r="AE268" s="277" t="str">
        <f>IF(SUM(I268:T268)&lt;90," ",R268*2/stab.data!$U$16)</f>
        <v xml:space="preserve"> </v>
      </c>
      <c r="AF268" s="277" t="str">
        <f>IF(SUM(I268:T268)&lt;90," ",S268/stab.data!$U$17)</f>
        <v xml:space="preserve"> </v>
      </c>
      <c r="AG268" s="277" t="str">
        <f>IF(SUM(I268:T268)&lt;90," ",T268/stab.data!$U$18)</f>
        <v xml:space="preserve"> </v>
      </c>
      <c r="AH268" s="277" t="str">
        <f t="shared" si="397"/>
        <v xml:space="preserve"> </v>
      </c>
      <c r="AI268" s="277" t="str">
        <f t="shared" si="398"/>
        <v xml:space="preserve"> </v>
      </c>
      <c r="AJ268" s="278" t="str">
        <f t="shared" si="399"/>
        <v xml:space="preserve"> </v>
      </c>
      <c r="AK268" s="278" t="str">
        <f t="shared" si="400"/>
        <v xml:space="preserve"> </v>
      </c>
      <c r="AL268" s="278" t="str">
        <f t="shared" si="401"/>
        <v xml:space="preserve"> </v>
      </c>
      <c r="AM268" s="278" t="str">
        <f t="shared" si="402"/>
        <v xml:space="preserve"> </v>
      </c>
      <c r="AN268" s="278" t="str">
        <f t="shared" si="403"/>
        <v xml:space="preserve"> </v>
      </c>
      <c r="AO268" s="278" t="str">
        <f t="shared" si="404"/>
        <v xml:space="preserve"> </v>
      </c>
      <c r="AP268" s="278" t="str">
        <f t="shared" si="405"/>
        <v xml:space="preserve"> </v>
      </c>
      <c r="AQ268" s="278" t="str">
        <f t="shared" si="406"/>
        <v xml:space="preserve"> </v>
      </c>
      <c r="AR268" s="278" t="str">
        <f t="shared" si="407"/>
        <v xml:space="preserve"> </v>
      </c>
      <c r="AS268" s="278" t="str">
        <f t="shared" si="408"/>
        <v xml:space="preserve"> </v>
      </c>
      <c r="AT268" s="278" t="str">
        <f t="shared" si="409"/>
        <v xml:space="preserve"> </v>
      </c>
      <c r="AU268" s="278" t="str">
        <f t="shared" si="410"/>
        <v xml:space="preserve"> </v>
      </c>
      <c r="AV268" s="277" t="str">
        <f t="shared" si="411"/>
        <v xml:space="preserve"> </v>
      </c>
      <c r="AW268" s="277" t="str">
        <f t="shared" si="412"/>
        <v xml:space="preserve"> </v>
      </c>
      <c r="AX268" s="277" t="str">
        <f>IF(SUM(I268:T268)&lt;90," ",CO268*AH268*stab.data!$U$20/13/2)</f>
        <v xml:space="preserve"> </v>
      </c>
      <c r="AY268" s="277" t="str">
        <f>IF(SUM(I268:T268)&lt;90," ",CQ268*AH268*stab.data!$U$11/13)</f>
        <v xml:space="preserve"> </v>
      </c>
      <c r="AZ268" s="277" t="str">
        <f t="shared" si="413"/>
        <v xml:space="preserve"> </v>
      </c>
      <c r="BA268" s="279" t="str">
        <f t="shared" si="414"/>
        <v xml:space="preserve"> </v>
      </c>
      <c r="BB268" s="280" t="str">
        <f>IF(SUM(I268:T268)&lt;90," ",EXP('eq. coef.'!$C$104+'eq. coef.'!$C$105*'Amp-TB2 calc'!AJ268+'eq. coef.'!$C$106*'Amp-TB2 calc'!AK268+'eq. coef.'!$C$107*'Amp-TB2 calc'!AL268+'eq. coef.'!$C$108*'Amp-TB2 calc'!AN268+'eq. coef.'!$C$109*'Amp-TB2 calc'!AP268+'eq. coef.'!$C$110*'Amp-TB2 calc'!AQ268+'eq. coef.'!$C$111*'Amp-TB2 calc'!AR268+'eq. coef.'!$C$112*'Amp-TB2 calc'!AS268))</f>
        <v xml:space="preserve"> </v>
      </c>
      <c r="BC268" s="281" t="str">
        <f>IF(SUM(I268:T268)&lt;90," ",EXP('eq. coef.'!$C$176+'eq. coef.'!$C$177*'Amp-TB2 calc'!AJ268+'eq. coef.'!$C$178*'Amp-TB2 calc'!AK268+'eq. coef.'!$C$179*'Amp-TB2 calc'!AL268+'eq. coef.'!$C$180*'Amp-TB2 calc'!AN268+'eq. coef.'!$C$181*'Amp-TB2 calc'!AP268+'eq. coef.'!$C$182*'Amp-TB2 calc'!AQ268+'eq. coef.'!$C$183*'Amp-TB2 calc'!AR268+'eq. coef.'!$C$184*'Amp-TB2 calc'!AS268))</f>
        <v xml:space="preserve"> </v>
      </c>
      <c r="BD268" s="281" t="str">
        <f>IF(SUM(I268:T268)&lt;90," ",('eq. coef.'!$C$234+'eq. coef.'!$C$235*'Amp-TB2 calc'!AJ268+'eq. coef.'!$C$236*'Amp-TB2 calc'!AK268+'eq. coef.'!$C$237*'Amp-TB2 calc'!AL268+'eq. coef.'!$C$238*'Amp-TB2 calc'!AN268+'eq. coef.'!$C$239*'Amp-TB2 calc'!AP268+'eq. coef.'!$C$240*'Amp-TB2 calc'!AQ268+'eq. coef.'!$C$241*'Amp-TB2 calc'!AR268+'eq. coef.'!$C$242*'Amp-TB2 calc'!AS268))</f>
        <v xml:space="preserve"> </v>
      </c>
      <c r="BE268" s="281" t="str">
        <f>IF(SUM(I268:T268)&lt;90," ",('eq. coef.'!$C$270+'eq. coef.'!$C$271*'Amp-TB2 calc'!AJ268+'eq. coef.'!$C$272*'Amp-TB2 calc'!AK268+'eq. coef.'!$C$273*'Amp-TB2 calc'!AL268+'eq. coef.'!$C$274*'Amp-TB2 calc'!AN268+'eq. coef.'!$C$275*'Amp-TB2 calc'!AP268+'eq. coef.'!$C$276*'Amp-TB2 calc'!AQ268+'eq. coef.'!$C$277*'Amp-TB2 calc'!AR268+'eq. coef.'!$C$278*'Amp-TB2 calc'!AS268))</f>
        <v xml:space="preserve"> </v>
      </c>
      <c r="BF268" s="281" t="str">
        <f>IF(SUM(I268:T268)&lt;90," ",EXP('eq. coef.'!$C$328+'eq. coef.'!$C$329*'Amp-TB2 calc'!AJ268+'eq. coef.'!$C$330*'Amp-TB2 calc'!AK268+'eq. coef.'!$C$331*'Amp-TB2 calc'!AL268+'eq. coef.'!$C$332*'Amp-TB2 calc'!AN268+'eq. coef.'!$C$333*'Amp-TB2 calc'!AP268+'eq. coef.'!$C$334*'Amp-TB2 calc'!AQ268+'eq. coef.'!$C$335*'Amp-TB2 calc'!AR268+'eq. coef.'!$C$336*'Amp-TB2 calc'!AS268))</f>
        <v xml:space="preserve"> </v>
      </c>
      <c r="BG268" s="282" t="str">
        <f t="shared" si="366"/>
        <v xml:space="preserve"> </v>
      </c>
      <c r="BH268" s="385" t="str">
        <f t="shared" si="393"/>
        <v xml:space="preserve"> </v>
      </c>
      <c r="BI268" s="385" t="str">
        <f t="shared" si="394"/>
        <v xml:space="preserve"> </v>
      </c>
      <c r="BJ268" s="281" t="str">
        <f t="shared" si="367"/>
        <v xml:space="preserve"> </v>
      </c>
      <c r="BK268" s="283" t="str">
        <f t="shared" si="415"/>
        <v xml:space="preserve"> </v>
      </c>
      <c r="BL268" s="281" t="str">
        <f t="shared" si="416"/>
        <v xml:space="preserve"> </v>
      </c>
      <c r="BM268" s="284" t="str">
        <f t="shared" si="368"/>
        <v xml:space="preserve"> </v>
      </c>
      <c r="BN268" s="285" t="str">
        <f>IF(SUM(I268:T268)&lt;90," ",'eq. coef.'!$C$360+'eq. coef.'!$C$361*'Amp-TB2 calc'!AJ268+'eq. coef.'!$C$362*'Amp-TB2 calc'!AK268+'eq. coef.'!$C$363*'Amp-TB2 calc'!AL268+'eq. coef.'!$C$364*'Amp-TB2 calc'!AN268+'eq. coef.'!$C$365*'Amp-TB2 calc'!AP268+'eq. coef.'!$C$366*'Amp-TB2 calc'!AQ268+'eq. coef.'!$C$367*'Amp-TB2 calc'!AR268+'eq. coef.'!$C$368*'Amp-TB2 calc'!AS268+'eq. coef.'!$C$369*LN(BQ268))</f>
        <v xml:space="preserve"> </v>
      </c>
      <c r="BO268" s="286" t="str">
        <f t="shared" si="417"/>
        <v xml:space="preserve"> </v>
      </c>
      <c r="BP268" s="333" t="str">
        <f t="shared" si="369"/>
        <v xml:space="preserve"> </v>
      </c>
      <c r="BQ268" s="287" t="str">
        <f t="shared" si="418"/>
        <v xml:space="preserve"> </v>
      </c>
      <c r="BR268" s="281" t="str">
        <f t="shared" si="370"/>
        <v xml:space="preserve"> </v>
      </c>
      <c r="BS268" s="283"/>
      <c r="BT268" s="283">
        <f t="shared" si="419"/>
        <v>0</v>
      </c>
      <c r="BU268" s="283">
        <f t="shared" si="420"/>
        <v>0</v>
      </c>
      <c r="BV268" s="281" t="str">
        <f t="shared" si="371"/>
        <v xml:space="preserve"> </v>
      </c>
      <c r="BW268" s="288"/>
      <c r="BX268" s="289" t="str">
        <f>IF(SUM(I268:T268)&lt;90," ",'eq. coef.'!$B$1128*'Amp-TB2 calc'!CH268+'eq. coef.'!$B$1129*'Amp-TB2 calc'!CL268+'eq. coef.'!$B$1130*'Amp-TB2 calc'!CM268+'eq. coef.'!$B$1131*'Amp-TB2 calc'!CO268+'eq. coef.'!$B$1132*'Amp-TB2 calc'!CP268+'eq. coef.'!$B$1133*'Amp-TB2 calc'!CQ268+'eq. coef.'!$B$1134*'Amp-TB2 calc'!CR268+'eq. coef.'!$B$1135*'Amp-TB2 calc'!CU268+'eq. coef.'!$B$1135*'Amp-TB2 calc'!CY268+'eq. coef.'!$B$1137*'Amp-TB2 calc'!CZ268)</f>
        <v xml:space="preserve"> </v>
      </c>
      <c r="BY268" s="290" t="str">
        <f t="shared" si="421"/>
        <v xml:space="preserve"> </v>
      </c>
      <c r="BZ268" s="291"/>
      <c r="CA268" s="290" t="str">
        <f t="shared" si="372"/>
        <v xml:space="preserve"> </v>
      </c>
      <c r="CB268" s="289" t="str">
        <f>IF(SUM(I268:T268)&lt;90," ",EXP('eq. coef.'!$C$396+'eq. coef.'!$C$397*'Amp-TB2 calc'!AJ268+'eq. coef.'!$C$398*'Amp-TB2 calc'!AK268+'eq. coef.'!$C$399*'Amp-TB2 calc'!AL268+'eq. coef.'!$C$400*'Amp-TB2 calc'!AN268+'eq. coef.'!$C$401*'Amp-TB2 calc'!AP268+'eq. coef.'!$C$402*'Amp-TB2 calc'!AQ268+'eq. coef.'!$C$403*'Amp-TB2 calc'!AR268+'eq. coef.'!$C$404*'Amp-TB2 calc'!AS268+'eq. coef.'!$C$405*LN('Amp-TB2 calc'!BQ268)))</f>
        <v xml:space="preserve"> </v>
      </c>
      <c r="CC268" s="283" t="str">
        <f t="shared" si="373"/>
        <v xml:space="preserve"> </v>
      </c>
      <c r="CD268" s="283"/>
      <c r="CE268" s="282" t="str">
        <f t="shared" si="374"/>
        <v xml:space="preserve"> </v>
      </c>
      <c r="CF268" s="282" t="str">
        <f t="shared" si="375"/>
        <v xml:space="preserve"> </v>
      </c>
      <c r="CG268" s="278" t="str">
        <f t="shared" si="422"/>
        <v xml:space="preserve"> </v>
      </c>
      <c r="CH268" s="278" t="str">
        <f t="shared" si="423"/>
        <v xml:space="preserve"> </v>
      </c>
      <c r="CI268" s="278" t="str">
        <f t="shared" si="376"/>
        <v xml:space="preserve"> </v>
      </c>
      <c r="CJ268" s="278" t="str">
        <f t="shared" si="377"/>
        <v xml:space="preserve"> </v>
      </c>
      <c r="CK268" s="278"/>
      <c r="CL268" s="278" t="str">
        <f t="shared" si="378"/>
        <v xml:space="preserve"> </v>
      </c>
      <c r="CM268" s="278" t="str">
        <f t="shared" si="379"/>
        <v xml:space="preserve"> </v>
      </c>
      <c r="CN268" s="278" t="str">
        <f t="shared" si="424"/>
        <v xml:space="preserve"> </v>
      </c>
      <c r="CO268" s="278" t="str">
        <f t="shared" si="380"/>
        <v xml:space="preserve"> </v>
      </c>
      <c r="CP268" s="278" t="str">
        <f t="shared" si="425"/>
        <v xml:space="preserve"> </v>
      </c>
      <c r="CQ268" s="278" t="str">
        <f t="shared" si="381"/>
        <v xml:space="preserve"> </v>
      </c>
      <c r="CR268" s="278" t="str">
        <f t="shared" si="426"/>
        <v xml:space="preserve"> </v>
      </c>
      <c r="CS268" s="278" t="str">
        <f t="shared" si="382"/>
        <v xml:space="preserve"> </v>
      </c>
      <c r="CT268" s="278"/>
      <c r="CU268" s="278" t="str">
        <f t="shared" si="427"/>
        <v xml:space="preserve"> </v>
      </c>
      <c r="CV268" s="278" t="str">
        <f t="shared" si="383"/>
        <v xml:space="preserve"> </v>
      </c>
      <c r="CW268" s="278" t="str">
        <f t="shared" si="384"/>
        <v xml:space="preserve"> </v>
      </c>
      <c r="CX268" s="278"/>
      <c r="CY268" s="278" t="str">
        <f t="shared" si="385"/>
        <v xml:space="preserve"> </v>
      </c>
      <c r="CZ268" s="278" t="str">
        <f t="shared" si="428"/>
        <v xml:space="preserve"> </v>
      </c>
      <c r="DA268" s="278" t="str">
        <f t="shared" si="386"/>
        <v xml:space="preserve"> </v>
      </c>
      <c r="DB268" s="278"/>
      <c r="DC268" s="278" t="str">
        <f t="shared" si="387"/>
        <v xml:space="preserve"> </v>
      </c>
      <c r="DD268" s="278" t="str">
        <f t="shared" si="429"/>
        <v xml:space="preserve"> </v>
      </c>
      <c r="DE268" s="278" t="str">
        <f t="shared" si="430"/>
        <v xml:space="preserve"> </v>
      </c>
      <c r="DF268" s="278" t="str">
        <f t="shared" si="388"/>
        <v xml:space="preserve"> </v>
      </c>
      <c r="DG268" s="283" t="str">
        <f t="shared" si="395"/>
        <v xml:space="preserve"> </v>
      </c>
      <c r="DH268" s="283"/>
      <c r="DI268" s="277" t="str">
        <f t="shared" si="389"/>
        <v xml:space="preserve"> </v>
      </c>
      <c r="DJ268" s="277" t="str">
        <f t="shared" si="390"/>
        <v xml:space="preserve"> </v>
      </c>
      <c r="DK268" s="277" t="str">
        <f t="shared" si="391"/>
        <v xml:space="preserve"> </v>
      </c>
      <c r="DL268" s="278" t="str">
        <f t="shared" si="392"/>
        <v xml:space="preserve"> </v>
      </c>
    </row>
    <row r="269" spans="21:116" x14ac:dyDescent="0.25">
      <c r="U269" s="276" t="str">
        <f t="shared" si="396"/>
        <v xml:space="preserve"> </v>
      </c>
      <c r="V269" s="277" t="str">
        <f>IF(SUM(I269:T269)&lt;90," ",I269/stab.data!$U$7)</f>
        <v xml:space="preserve"> </v>
      </c>
      <c r="W269" s="277" t="str">
        <f>IF(SUM(I269:T269)&lt;90," ",J269/stab.data!$U$8)</f>
        <v xml:space="preserve"> </v>
      </c>
      <c r="X269" s="277" t="str">
        <f>IF(SUM(I269:T269)&lt;90," ",K269*2/stab.data!$U$9)</f>
        <v xml:space="preserve"> </v>
      </c>
      <c r="Y269" s="277" t="str">
        <f>IF(SUM(I269:T269)&lt;90," ",L269*2/stab.data!$U$10)</f>
        <v xml:space="preserve"> </v>
      </c>
      <c r="Z269" s="277" t="str">
        <f>IF(SUM(I269:T269)&lt;90," ",M269/stab.data!$U$11)</f>
        <v xml:space="preserve"> </v>
      </c>
      <c r="AA269" s="277" t="str">
        <f>IF(SUM(I269:T269)&lt;90," ",N269/stab.data!$U$12)</f>
        <v xml:space="preserve"> </v>
      </c>
      <c r="AB269" s="277" t="str">
        <f>IF(SUM(I269:T269)&lt;90," ",O269/stab.data!$U$13)</f>
        <v xml:space="preserve"> </v>
      </c>
      <c r="AC269" s="277" t="str">
        <f>IF(SUM(I269:T269)&lt;90," ",P269/stab.data!$U$14)</f>
        <v xml:space="preserve"> </v>
      </c>
      <c r="AD269" s="277" t="str">
        <f>IF(SUM(I269:T269)&lt;90," ",Q269*2/stab.data!$U$15)</f>
        <v xml:space="preserve"> </v>
      </c>
      <c r="AE269" s="277" t="str">
        <f>IF(SUM(I269:T269)&lt;90," ",R269*2/stab.data!$U$16)</f>
        <v xml:space="preserve"> </v>
      </c>
      <c r="AF269" s="277" t="str">
        <f>IF(SUM(I269:T269)&lt;90," ",S269/stab.data!$U$17)</f>
        <v xml:space="preserve"> </v>
      </c>
      <c r="AG269" s="277" t="str">
        <f>IF(SUM(I269:T269)&lt;90," ",T269/stab.data!$U$18)</f>
        <v xml:space="preserve"> </v>
      </c>
      <c r="AH269" s="277" t="str">
        <f t="shared" si="397"/>
        <v xml:space="preserve"> </v>
      </c>
      <c r="AI269" s="277" t="str">
        <f t="shared" si="398"/>
        <v xml:space="preserve"> </v>
      </c>
      <c r="AJ269" s="278" t="str">
        <f t="shared" si="399"/>
        <v xml:space="preserve"> </v>
      </c>
      <c r="AK269" s="278" t="str">
        <f t="shared" si="400"/>
        <v xml:space="preserve"> </v>
      </c>
      <c r="AL269" s="278" t="str">
        <f t="shared" si="401"/>
        <v xml:space="preserve"> </v>
      </c>
      <c r="AM269" s="278" t="str">
        <f t="shared" si="402"/>
        <v xml:space="preserve"> </v>
      </c>
      <c r="AN269" s="278" t="str">
        <f t="shared" si="403"/>
        <v xml:space="preserve"> </v>
      </c>
      <c r="AO269" s="278" t="str">
        <f t="shared" si="404"/>
        <v xml:space="preserve"> </v>
      </c>
      <c r="AP269" s="278" t="str">
        <f t="shared" si="405"/>
        <v xml:space="preserve"> </v>
      </c>
      <c r="AQ269" s="278" t="str">
        <f t="shared" si="406"/>
        <v xml:space="preserve"> </v>
      </c>
      <c r="AR269" s="278" t="str">
        <f t="shared" si="407"/>
        <v xml:space="preserve"> </v>
      </c>
      <c r="AS269" s="278" t="str">
        <f t="shared" si="408"/>
        <v xml:space="preserve"> </v>
      </c>
      <c r="AT269" s="278" t="str">
        <f t="shared" si="409"/>
        <v xml:space="preserve"> </v>
      </c>
      <c r="AU269" s="278" t="str">
        <f t="shared" si="410"/>
        <v xml:space="preserve"> </v>
      </c>
      <c r="AV269" s="277" t="str">
        <f t="shared" si="411"/>
        <v xml:space="preserve"> </v>
      </c>
      <c r="AW269" s="277" t="str">
        <f t="shared" si="412"/>
        <v xml:space="preserve"> </v>
      </c>
      <c r="AX269" s="277" t="str">
        <f>IF(SUM(I269:T269)&lt;90," ",CO269*AH269*stab.data!$U$20/13/2)</f>
        <v xml:space="preserve"> </v>
      </c>
      <c r="AY269" s="277" t="str">
        <f>IF(SUM(I269:T269)&lt;90," ",CQ269*AH269*stab.data!$U$11/13)</f>
        <v xml:space="preserve"> </v>
      </c>
      <c r="AZ269" s="277" t="str">
        <f t="shared" si="413"/>
        <v xml:space="preserve"> </v>
      </c>
      <c r="BA269" s="279" t="str">
        <f t="shared" si="414"/>
        <v xml:space="preserve"> </v>
      </c>
      <c r="BB269" s="280" t="str">
        <f>IF(SUM(I269:T269)&lt;90," ",EXP('eq. coef.'!$C$104+'eq. coef.'!$C$105*'Amp-TB2 calc'!AJ269+'eq. coef.'!$C$106*'Amp-TB2 calc'!AK269+'eq. coef.'!$C$107*'Amp-TB2 calc'!AL269+'eq. coef.'!$C$108*'Amp-TB2 calc'!AN269+'eq. coef.'!$C$109*'Amp-TB2 calc'!AP269+'eq. coef.'!$C$110*'Amp-TB2 calc'!AQ269+'eq. coef.'!$C$111*'Amp-TB2 calc'!AR269+'eq. coef.'!$C$112*'Amp-TB2 calc'!AS269))</f>
        <v xml:space="preserve"> </v>
      </c>
      <c r="BC269" s="281" t="str">
        <f>IF(SUM(I269:T269)&lt;90," ",EXP('eq. coef.'!$C$176+'eq. coef.'!$C$177*'Amp-TB2 calc'!AJ269+'eq. coef.'!$C$178*'Amp-TB2 calc'!AK269+'eq. coef.'!$C$179*'Amp-TB2 calc'!AL269+'eq. coef.'!$C$180*'Amp-TB2 calc'!AN269+'eq. coef.'!$C$181*'Amp-TB2 calc'!AP269+'eq. coef.'!$C$182*'Amp-TB2 calc'!AQ269+'eq. coef.'!$C$183*'Amp-TB2 calc'!AR269+'eq. coef.'!$C$184*'Amp-TB2 calc'!AS269))</f>
        <v xml:space="preserve"> </v>
      </c>
      <c r="BD269" s="281" t="str">
        <f>IF(SUM(I269:T269)&lt;90," ",('eq. coef.'!$C$234+'eq. coef.'!$C$235*'Amp-TB2 calc'!AJ269+'eq. coef.'!$C$236*'Amp-TB2 calc'!AK269+'eq. coef.'!$C$237*'Amp-TB2 calc'!AL269+'eq. coef.'!$C$238*'Amp-TB2 calc'!AN269+'eq. coef.'!$C$239*'Amp-TB2 calc'!AP269+'eq. coef.'!$C$240*'Amp-TB2 calc'!AQ269+'eq. coef.'!$C$241*'Amp-TB2 calc'!AR269+'eq. coef.'!$C$242*'Amp-TB2 calc'!AS269))</f>
        <v xml:space="preserve"> </v>
      </c>
      <c r="BE269" s="281" t="str">
        <f>IF(SUM(I269:T269)&lt;90," ",('eq. coef.'!$C$270+'eq. coef.'!$C$271*'Amp-TB2 calc'!AJ269+'eq. coef.'!$C$272*'Amp-TB2 calc'!AK269+'eq. coef.'!$C$273*'Amp-TB2 calc'!AL269+'eq. coef.'!$C$274*'Amp-TB2 calc'!AN269+'eq. coef.'!$C$275*'Amp-TB2 calc'!AP269+'eq. coef.'!$C$276*'Amp-TB2 calc'!AQ269+'eq. coef.'!$C$277*'Amp-TB2 calc'!AR269+'eq. coef.'!$C$278*'Amp-TB2 calc'!AS269))</f>
        <v xml:space="preserve"> </v>
      </c>
      <c r="BF269" s="281" t="str">
        <f>IF(SUM(I269:T269)&lt;90," ",EXP('eq. coef.'!$C$328+'eq. coef.'!$C$329*'Amp-TB2 calc'!AJ269+'eq. coef.'!$C$330*'Amp-TB2 calc'!AK269+'eq. coef.'!$C$331*'Amp-TB2 calc'!AL269+'eq. coef.'!$C$332*'Amp-TB2 calc'!AN269+'eq. coef.'!$C$333*'Amp-TB2 calc'!AP269+'eq. coef.'!$C$334*'Amp-TB2 calc'!AQ269+'eq. coef.'!$C$335*'Amp-TB2 calc'!AR269+'eq. coef.'!$C$336*'Amp-TB2 calc'!AS269))</f>
        <v xml:space="preserve"> </v>
      </c>
      <c r="BG269" s="282" t="str">
        <f t="shared" si="366"/>
        <v xml:space="preserve"> </v>
      </c>
      <c r="BH269" s="385" t="str">
        <f t="shared" si="393"/>
        <v xml:space="preserve"> </v>
      </c>
      <c r="BI269" s="385" t="str">
        <f t="shared" si="394"/>
        <v xml:space="preserve"> </v>
      </c>
      <c r="BJ269" s="281" t="str">
        <f t="shared" si="367"/>
        <v xml:space="preserve"> </v>
      </c>
      <c r="BK269" s="283" t="str">
        <f t="shared" si="415"/>
        <v xml:space="preserve"> </v>
      </c>
      <c r="BL269" s="281" t="str">
        <f t="shared" si="416"/>
        <v xml:space="preserve"> </v>
      </c>
      <c r="BM269" s="284" t="str">
        <f t="shared" si="368"/>
        <v xml:space="preserve"> </v>
      </c>
      <c r="BN269" s="285" t="str">
        <f>IF(SUM(I269:T269)&lt;90," ",'eq. coef.'!$C$360+'eq. coef.'!$C$361*'Amp-TB2 calc'!AJ269+'eq. coef.'!$C$362*'Amp-TB2 calc'!AK269+'eq. coef.'!$C$363*'Amp-TB2 calc'!AL269+'eq. coef.'!$C$364*'Amp-TB2 calc'!AN269+'eq. coef.'!$C$365*'Amp-TB2 calc'!AP269+'eq. coef.'!$C$366*'Amp-TB2 calc'!AQ269+'eq. coef.'!$C$367*'Amp-TB2 calc'!AR269+'eq. coef.'!$C$368*'Amp-TB2 calc'!AS269+'eq. coef.'!$C$369*LN(BQ269))</f>
        <v xml:space="preserve"> </v>
      </c>
      <c r="BO269" s="286" t="str">
        <f t="shared" si="417"/>
        <v xml:space="preserve"> </v>
      </c>
      <c r="BP269" s="333" t="str">
        <f t="shared" si="369"/>
        <v xml:space="preserve"> </v>
      </c>
      <c r="BQ269" s="287" t="str">
        <f t="shared" si="418"/>
        <v xml:space="preserve"> </v>
      </c>
      <c r="BR269" s="281" t="str">
        <f t="shared" si="370"/>
        <v xml:space="preserve"> </v>
      </c>
      <c r="BS269" s="283"/>
      <c r="BT269" s="283">
        <f t="shared" si="419"/>
        <v>0</v>
      </c>
      <c r="BU269" s="283">
        <f t="shared" si="420"/>
        <v>0</v>
      </c>
      <c r="BV269" s="281" t="str">
        <f t="shared" si="371"/>
        <v xml:space="preserve"> </v>
      </c>
      <c r="BW269" s="288"/>
      <c r="BX269" s="289" t="str">
        <f>IF(SUM(I269:T269)&lt;90," ",'eq. coef.'!$B$1128*'Amp-TB2 calc'!CH269+'eq. coef.'!$B$1129*'Amp-TB2 calc'!CL269+'eq. coef.'!$B$1130*'Amp-TB2 calc'!CM269+'eq. coef.'!$B$1131*'Amp-TB2 calc'!CO269+'eq. coef.'!$B$1132*'Amp-TB2 calc'!CP269+'eq. coef.'!$B$1133*'Amp-TB2 calc'!CQ269+'eq. coef.'!$B$1134*'Amp-TB2 calc'!CR269+'eq. coef.'!$B$1135*'Amp-TB2 calc'!CU269+'eq. coef.'!$B$1135*'Amp-TB2 calc'!CY269+'eq. coef.'!$B$1137*'Amp-TB2 calc'!CZ269)</f>
        <v xml:space="preserve"> </v>
      </c>
      <c r="BY269" s="290" t="str">
        <f t="shared" si="421"/>
        <v xml:space="preserve"> </v>
      </c>
      <c r="BZ269" s="291"/>
      <c r="CA269" s="290" t="str">
        <f t="shared" si="372"/>
        <v xml:space="preserve"> </v>
      </c>
      <c r="CB269" s="289" t="str">
        <f>IF(SUM(I269:T269)&lt;90," ",EXP('eq. coef.'!$C$396+'eq. coef.'!$C$397*'Amp-TB2 calc'!AJ269+'eq. coef.'!$C$398*'Amp-TB2 calc'!AK269+'eq. coef.'!$C$399*'Amp-TB2 calc'!AL269+'eq. coef.'!$C$400*'Amp-TB2 calc'!AN269+'eq. coef.'!$C$401*'Amp-TB2 calc'!AP269+'eq. coef.'!$C$402*'Amp-TB2 calc'!AQ269+'eq. coef.'!$C$403*'Amp-TB2 calc'!AR269+'eq. coef.'!$C$404*'Amp-TB2 calc'!AS269+'eq. coef.'!$C$405*LN('Amp-TB2 calc'!BQ269)))</f>
        <v xml:space="preserve"> </v>
      </c>
      <c r="CC269" s="283" t="str">
        <f t="shared" si="373"/>
        <v xml:space="preserve"> </v>
      </c>
      <c r="CD269" s="283"/>
      <c r="CE269" s="282" t="str">
        <f t="shared" si="374"/>
        <v xml:space="preserve"> </v>
      </c>
      <c r="CF269" s="282" t="str">
        <f t="shared" si="375"/>
        <v xml:space="preserve"> </v>
      </c>
      <c r="CG269" s="278" t="str">
        <f t="shared" si="422"/>
        <v xml:space="preserve"> </v>
      </c>
      <c r="CH269" s="278" t="str">
        <f t="shared" si="423"/>
        <v xml:space="preserve"> </v>
      </c>
      <c r="CI269" s="278" t="str">
        <f t="shared" si="376"/>
        <v xml:space="preserve"> </v>
      </c>
      <c r="CJ269" s="278" t="str">
        <f t="shared" si="377"/>
        <v xml:space="preserve"> </v>
      </c>
      <c r="CK269" s="278"/>
      <c r="CL269" s="278" t="str">
        <f t="shared" si="378"/>
        <v xml:space="preserve"> </v>
      </c>
      <c r="CM269" s="278" t="str">
        <f t="shared" si="379"/>
        <v xml:space="preserve"> </v>
      </c>
      <c r="CN269" s="278" t="str">
        <f t="shared" si="424"/>
        <v xml:space="preserve"> </v>
      </c>
      <c r="CO269" s="278" t="str">
        <f t="shared" si="380"/>
        <v xml:space="preserve"> </v>
      </c>
      <c r="CP269" s="278" t="str">
        <f t="shared" si="425"/>
        <v xml:space="preserve"> </v>
      </c>
      <c r="CQ269" s="278" t="str">
        <f t="shared" si="381"/>
        <v xml:space="preserve"> </v>
      </c>
      <c r="CR269" s="278" t="str">
        <f t="shared" si="426"/>
        <v xml:space="preserve"> </v>
      </c>
      <c r="CS269" s="278" t="str">
        <f t="shared" si="382"/>
        <v xml:space="preserve"> </v>
      </c>
      <c r="CT269" s="278"/>
      <c r="CU269" s="278" t="str">
        <f t="shared" si="427"/>
        <v xml:space="preserve"> </v>
      </c>
      <c r="CV269" s="278" t="str">
        <f t="shared" si="383"/>
        <v xml:space="preserve"> </v>
      </c>
      <c r="CW269" s="278" t="str">
        <f t="shared" si="384"/>
        <v xml:space="preserve"> </v>
      </c>
      <c r="CX269" s="278"/>
      <c r="CY269" s="278" t="str">
        <f t="shared" si="385"/>
        <v xml:space="preserve"> </v>
      </c>
      <c r="CZ269" s="278" t="str">
        <f t="shared" si="428"/>
        <v xml:space="preserve"> </v>
      </c>
      <c r="DA269" s="278" t="str">
        <f t="shared" si="386"/>
        <v xml:space="preserve"> </v>
      </c>
      <c r="DB269" s="278"/>
      <c r="DC269" s="278" t="str">
        <f t="shared" si="387"/>
        <v xml:space="preserve"> </v>
      </c>
      <c r="DD269" s="278" t="str">
        <f t="shared" si="429"/>
        <v xml:space="preserve"> </v>
      </c>
      <c r="DE269" s="278" t="str">
        <f t="shared" si="430"/>
        <v xml:space="preserve"> </v>
      </c>
      <c r="DF269" s="278" t="str">
        <f t="shared" si="388"/>
        <v xml:space="preserve"> </v>
      </c>
      <c r="DG269" s="283" t="str">
        <f t="shared" si="395"/>
        <v xml:space="preserve"> </v>
      </c>
      <c r="DH269" s="283"/>
      <c r="DI269" s="277" t="str">
        <f t="shared" si="389"/>
        <v xml:space="preserve"> </v>
      </c>
      <c r="DJ269" s="277" t="str">
        <f t="shared" si="390"/>
        <v xml:space="preserve"> </v>
      </c>
      <c r="DK269" s="277" t="str">
        <f t="shared" si="391"/>
        <v xml:space="preserve"> </v>
      </c>
      <c r="DL269" s="278" t="str">
        <f t="shared" si="392"/>
        <v xml:space="preserve"> </v>
      </c>
    </row>
    <row r="270" spans="21:116" x14ac:dyDescent="0.25">
      <c r="U270" s="276" t="str">
        <f t="shared" si="396"/>
        <v xml:space="preserve"> </v>
      </c>
      <c r="V270" s="277" t="str">
        <f>IF(SUM(I270:T270)&lt;90," ",I270/stab.data!$U$7)</f>
        <v xml:space="preserve"> </v>
      </c>
      <c r="W270" s="277" t="str">
        <f>IF(SUM(I270:T270)&lt;90," ",J270/stab.data!$U$8)</f>
        <v xml:space="preserve"> </v>
      </c>
      <c r="X270" s="277" t="str">
        <f>IF(SUM(I270:T270)&lt;90," ",K270*2/stab.data!$U$9)</f>
        <v xml:space="preserve"> </v>
      </c>
      <c r="Y270" s="277" t="str">
        <f>IF(SUM(I270:T270)&lt;90," ",L270*2/stab.data!$U$10)</f>
        <v xml:space="preserve"> </v>
      </c>
      <c r="Z270" s="277" t="str">
        <f>IF(SUM(I270:T270)&lt;90," ",M270/stab.data!$U$11)</f>
        <v xml:space="preserve"> </v>
      </c>
      <c r="AA270" s="277" t="str">
        <f>IF(SUM(I270:T270)&lt;90," ",N270/stab.data!$U$12)</f>
        <v xml:space="preserve"> </v>
      </c>
      <c r="AB270" s="277" t="str">
        <f>IF(SUM(I270:T270)&lt;90," ",O270/stab.data!$U$13)</f>
        <v xml:space="preserve"> </v>
      </c>
      <c r="AC270" s="277" t="str">
        <f>IF(SUM(I270:T270)&lt;90," ",P270/stab.data!$U$14)</f>
        <v xml:space="preserve"> </v>
      </c>
      <c r="AD270" s="277" t="str">
        <f>IF(SUM(I270:T270)&lt;90," ",Q270*2/stab.data!$U$15)</f>
        <v xml:space="preserve"> </v>
      </c>
      <c r="AE270" s="277" t="str">
        <f>IF(SUM(I270:T270)&lt;90," ",R270*2/stab.data!$U$16)</f>
        <v xml:space="preserve"> </v>
      </c>
      <c r="AF270" s="277" t="str">
        <f>IF(SUM(I270:T270)&lt;90," ",S270/stab.data!$U$17)</f>
        <v xml:space="preserve"> </v>
      </c>
      <c r="AG270" s="277" t="str">
        <f>IF(SUM(I270:T270)&lt;90," ",T270/stab.data!$U$18)</f>
        <v xml:space="preserve"> </v>
      </c>
      <c r="AH270" s="277" t="str">
        <f t="shared" si="397"/>
        <v xml:space="preserve"> </v>
      </c>
      <c r="AI270" s="277" t="str">
        <f t="shared" si="398"/>
        <v xml:space="preserve"> </v>
      </c>
      <c r="AJ270" s="278" t="str">
        <f t="shared" si="399"/>
        <v xml:space="preserve"> </v>
      </c>
      <c r="AK270" s="278" t="str">
        <f t="shared" si="400"/>
        <v xml:space="preserve"> </v>
      </c>
      <c r="AL270" s="278" t="str">
        <f t="shared" si="401"/>
        <v xml:space="preserve"> </v>
      </c>
      <c r="AM270" s="278" t="str">
        <f t="shared" si="402"/>
        <v xml:space="preserve"> </v>
      </c>
      <c r="AN270" s="278" t="str">
        <f t="shared" si="403"/>
        <v xml:space="preserve"> </v>
      </c>
      <c r="AO270" s="278" t="str">
        <f t="shared" si="404"/>
        <v xml:space="preserve"> </v>
      </c>
      <c r="AP270" s="278" t="str">
        <f t="shared" si="405"/>
        <v xml:space="preserve"> </v>
      </c>
      <c r="AQ270" s="278" t="str">
        <f t="shared" si="406"/>
        <v xml:space="preserve"> </v>
      </c>
      <c r="AR270" s="278" t="str">
        <f t="shared" si="407"/>
        <v xml:space="preserve"> </v>
      </c>
      <c r="AS270" s="278" t="str">
        <f t="shared" si="408"/>
        <v xml:space="preserve"> </v>
      </c>
      <c r="AT270" s="278" t="str">
        <f t="shared" si="409"/>
        <v xml:space="preserve"> </v>
      </c>
      <c r="AU270" s="278" t="str">
        <f t="shared" si="410"/>
        <v xml:space="preserve"> </v>
      </c>
      <c r="AV270" s="277" t="str">
        <f t="shared" si="411"/>
        <v xml:space="preserve"> </v>
      </c>
      <c r="AW270" s="277" t="str">
        <f t="shared" si="412"/>
        <v xml:space="preserve"> </v>
      </c>
      <c r="AX270" s="277" t="str">
        <f>IF(SUM(I270:T270)&lt;90," ",CO270*AH270*stab.data!$U$20/13/2)</f>
        <v xml:space="preserve"> </v>
      </c>
      <c r="AY270" s="277" t="str">
        <f>IF(SUM(I270:T270)&lt;90," ",CQ270*AH270*stab.data!$U$11/13)</f>
        <v xml:space="preserve"> </v>
      </c>
      <c r="AZ270" s="277" t="str">
        <f t="shared" si="413"/>
        <v xml:space="preserve"> </v>
      </c>
      <c r="BA270" s="279" t="str">
        <f t="shared" si="414"/>
        <v xml:space="preserve"> </v>
      </c>
      <c r="BB270" s="280" t="str">
        <f>IF(SUM(I270:T270)&lt;90," ",EXP('eq. coef.'!$C$104+'eq. coef.'!$C$105*'Amp-TB2 calc'!AJ270+'eq. coef.'!$C$106*'Amp-TB2 calc'!AK270+'eq. coef.'!$C$107*'Amp-TB2 calc'!AL270+'eq. coef.'!$C$108*'Amp-TB2 calc'!AN270+'eq. coef.'!$C$109*'Amp-TB2 calc'!AP270+'eq. coef.'!$C$110*'Amp-TB2 calc'!AQ270+'eq. coef.'!$C$111*'Amp-TB2 calc'!AR270+'eq. coef.'!$C$112*'Amp-TB2 calc'!AS270))</f>
        <v xml:space="preserve"> </v>
      </c>
      <c r="BC270" s="281" t="str">
        <f>IF(SUM(I270:T270)&lt;90," ",EXP('eq. coef.'!$C$176+'eq. coef.'!$C$177*'Amp-TB2 calc'!AJ270+'eq. coef.'!$C$178*'Amp-TB2 calc'!AK270+'eq. coef.'!$C$179*'Amp-TB2 calc'!AL270+'eq. coef.'!$C$180*'Amp-TB2 calc'!AN270+'eq. coef.'!$C$181*'Amp-TB2 calc'!AP270+'eq. coef.'!$C$182*'Amp-TB2 calc'!AQ270+'eq. coef.'!$C$183*'Amp-TB2 calc'!AR270+'eq. coef.'!$C$184*'Amp-TB2 calc'!AS270))</f>
        <v xml:space="preserve"> </v>
      </c>
      <c r="BD270" s="281" t="str">
        <f>IF(SUM(I270:T270)&lt;90," ",('eq. coef.'!$C$234+'eq. coef.'!$C$235*'Amp-TB2 calc'!AJ270+'eq. coef.'!$C$236*'Amp-TB2 calc'!AK270+'eq. coef.'!$C$237*'Amp-TB2 calc'!AL270+'eq. coef.'!$C$238*'Amp-TB2 calc'!AN270+'eq. coef.'!$C$239*'Amp-TB2 calc'!AP270+'eq. coef.'!$C$240*'Amp-TB2 calc'!AQ270+'eq. coef.'!$C$241*'Amp-TB2 calc'!AR270+'eq. coef.'!$C$242*'Amp-TB2 calc'!AS270))</f>
        <v xml:space="preserve"> </v>
      </c>
      <c r="BE270" s="281" t="str">
        <f>IF(SUM(I270:T270)&lt;90," ",('eq. coef.'!$C$270+'eq. coef.'!$C$271*'Amp-TB2 calc'!AJ270+'eq. coef.'!$C$272*'Amp-TB2 calc'!AK270+'eq. coef.'!$C$273*'Amp-TB2 calc'!AL270+'eq. coef.'!$C$274*'Amp-TB2 calc'!AN270+'eq. coef.'!$C$275*'Amp-TB2 calc'!AP270+'eq. coef.'!$C$276*'Amp-TB2 calc'!AQ270+'eq. coef.'!$C$277*'Amp-TB2 calc'!AR270+'eq. coef.'!$C$278*'Amp-TB2 calc'!AS270))</f>
        <v xml:space="preserve"> </v>
      </c>
      <c r="BF270" s="281" t="str">
        <f>IF(SUM(I270:T270)&lt;90," ",EXP('eq. coef.'!$C$328+'eq. coef.'!$C$329*'Amp-TB2 calc'!AJ270+'eq. coef.'!$C$330*'Amp-TB2 calc'!AK270+'eq. coef.'!$C$331*'Amp-TB2 calc'!AL270+'eq. coef.'!$C$332*'Amp-TB2 calc'!AN270+'eq. coef.'!$C$333*'Amp-TB2 calc'!AP270+'eq. coef.'!$C$334*'Amp-TB2 calc'!AQ270+'eq. coef.'!$C$335*'Amp-TB2 calc'!AR270+'eq. coef.'!$C$336*'Amp-TB2 calc'!AS270))</f>
        <v xml:space="preserve"> </v>
      </c>
      <c r="BG270" s="282" t="str">
        <f t="shared" si="366"/>
        <v xml:space="preserve"> </v>
      </c>
      <c r="BH270" s="385" t="str">
        <f t="shared" si="393"/>
        <v xml:space="preserve"> </v>
      </c>
      <c r="BI270" s="385" t="str">
        <f t="shared" si="394"/>
        <v xml:space="preserve"> </v>
      </c>
      <c r="BJ270" s="281" t="str">
        <f t="shared" si="367"/>
        <v xml:space="preserve"> </v>
      </c>
      <c r="BK270" s="283" t="str">
        <f t="shared" si="415"/>
        <v xml:space="preserve"> </v>
      </c>
      <c r="BL270" s="281" t="str">
        <f t="shared" si="416"/>
        <v xml:space="preserve"> </v>
      </c>
      <c r="BM270" s="284" t="str">
        <f t="shared" si="368"/>
        <v xml:space="preserve"> </v>
      </c>
      <c r="BN270" s="285" t="str">
        <f>IF(SUM(I270:T270)&lt;90," ",'eq. coef.'!$C$360+'eq. coef.'!$C$361*'Amp-TB2 calc'!AJ270+'eq. coef.'!$C$362*'Amp-TB2 calc'!AK270+'eq. coef.'!$C$363*'Amp-TB2 calc'!AL270+'eq. coef.'!$C$364*'Amp-TB2 calc'!AN270+'eq. coef.'!$C$365*'Amp-TB2 calc'!AP270+'eq. coef.'!$C$366*'Amp-TB2 calc'!AQ270+'eq. coef.'!$C$367*'Amp-TB2 calc'!AR270+'eq. coef.'!$C$368*'Amp-TB2 calc'!AS270+'eq. coef.'!$C$369*LN(BQ270))</f>
        <v xml:space="preserve"> </v>
      </c>
      <c r="BO270" s="286" t="str">
        <f t="shared" si="417"/>
        <v xml:space="preserve"> </v>
      </c>
      <c r="BP270" s="333" t="str">
        <f t="shared" si="369"/>
        <v xml:space="preserve"> </v>
      </c>
      <c r="BQ270" s="287" t="str">
        <f t="shared" si="418"/>
        <v xml:space="preserve"> </v>
      </c>
      <c r="BR270" s="281" t="str">
        <f t="shared" si="370"/>
        <v xml:space="preserve"> </v>
      </c>
      <c r="BS270" s="283"/>
      <c r="BT270" s="283">
        <f t="shared" si="419"/>
        <v>0</v>
      </c>
      <c r="BU270" s="283">
        <f t="shared" si="420"/>
        <v>0</v>
      </c>
      <c r="BV270" s="281" t="str">
        <f t="shared" si="371"/>
        <v xml:space="preserve"> </v>
      </c>
      <c r="BW270" s="288"/>
      <c r="BX270" s="289" t="str">
        <f>IF(SUM(I270:T270)&lt;90," ",'eq. coef.'!$B$1128*'Amp-TB2 calc'!CH270+'eq. coef.'!$B$1129*'Amp-TB2 calc'!CL270+'eq. coef.'!$B$1130*'Amp-TB2 calc'!CM270+'eq. coef.'!$B$1131*'Amp-TB2 calc'!CO270+'eq. coef.'!$B$1132*'Amp-TB2 calc'!CP270+'eq. coef.'!$B$1133*'Amp-TB2 calc'!CQ270+'eq. coef.'!$B$1134*'Amp-TB2 calc'!CR270+'eq. coef.'!$B$1135*'Amp-TB2 calc'!CU270+'eq. coef.'!$B$1135*'Amp-TB2 calc'!CY270+'eq. coef.'!$B$1137*'Amp-TB2 calc'!CZ270)</f>
        <v xml:space="preserve"> </v>
      </c>
      <c r="BY270" s="290" t="str">
        <f t="shared" si="421"/>
        <v xml:space="preserve"> </v>
      </c>
      <c r="BZ270" s="291"/>
      <c r="CA270" s="290" t="str">
        <f t="shared" si="372"/>
        <v xml:space="preserve"> </v>
      </c>
      <c r="CB270" s="289" t="str">
        <f>IF(SUM(I270:T270)&lt;90," ",EXP('eq. coef.'!$C$396+'eq. coef.'!$C$397*'Amp-TB2 calc'!AJ270+'eq. coef.'!$C$398*'Amp-TB2 calc'!AK270+'eq. coef.'!$C$399*'Amp-TB2 calc'!AL270+'eq. coef.'!$C$400*'Amp-TB2 calc'!AN270+'eq. coef.'!$C$401*'Amp-TB2 calc'!AP270+'eq. coef.'!$C$402*'Amp-TB2 calc'!AQ270+'eq. coef.'!$C$403*'Amp-TB2 calc'!AR270+'eq. coef.'!$C$404*'Amp-TB2 calc'!AS270+'eq. coef.'!$C$405*LN('Amp-TB2 calc'!BQ270)))</f>
        <v xml:space="preserve"> </v>
      </c>
      <c r="CC270" s="283" t="str">
        <f t="shared" si="373"/>
        <v xml:space="preserve"> </v>
      </c>
      <c r="CD270" s="283"/>
      <c r="CE270" s="282" t="str">
        <f t="shared" si="374"/>
        <v xml:space="preserve"> </v>
      </c>
      <c r="CF270" s="282" t="str">
        <f t="shared" si="375"/>
        <v xml:space="preserve"> </v>
      </c>
      <c r="CG270" s="278" t="str">
        <f t="shared" si="422"/>
        <v xml:space="preserve"> </v>
      </c>
      <c r="CH270" s="278" t="str">
        <f t="shared" si="423"/>
        <v xml:space="preserve"> </v>
      </c>
      <c r="CI270" s="278" t="str">
        <f t="shared" si="376"/>
        <v xml:space="preserve"> </v>
      </c>
      <c r="CJ270" s="278" t="str">
        <f t="shared" si="377"/>
        <v xml:space="preserve"> </v>
      </c>
      <c r="CK270" s="278"/>
      <c r="CL270" s="278" t="str">
        <f t="shared" si="378"/>
        <v xml:space="preserve"> </v>
      </c>
      <c r="CM270" s="278" t="str">
        <f t="shared" si="379"/>
        <v xml:space="preserve"> </v>
      </c>
      <c r="CN270" s="278" t="str">
        <f t="shared" si="424"/>
        <v xml:space="preserve"> </v>
      </c>
      <c r="CO270" s="278" t="str">
        <f t="shared" si="380"/>
        <v xml:space="preserve"> </v>
      </c>
      <c r="CP270" s="278" t="str">
        <f t="shared" si="425"/>
        <v xml:space="preserve"> </v>
      </c>
      <c r="CQ270" s="278" t="str">
        <f t="shared" si="381"/>
        <v xml:space="preserve"> </v>
      </c>
      <c r="CR270" s="278" t="str">
        <f t="shared" si="426"/>
        <v xml:space="preserve"> </v>
      </c>
      <c r="CS270" s="278" t="str">
        <f t="shared" si="382"/>
        <v xml:space="preserve"> </v>
      </c>
      <c r="CT270" s="278"/>
      <c r="CU270" s="278" t="str">
        <f t="shared" si="427"/>
        <v xml:space="preserve"> </v>
      </c>
      <c r="CV270" s="278" t="str">
        <f t="shared" si="383"/>
        <v xml:space="preserve"> </v>
      </c>
      <c r="CW270" s="278" t="str">
        <f t="shared" si="384"/>
        <v xml:space="preserve"> </v>
      </c>
      <c r="CX270" s="278"/>
      <c r="CY270" s="278" t="str">
        <f t="shared" si="385"/>
        <v xml:space="preserve"> </v>
      </c>
      <c r="CZ270" s="278" t="str">
        <f t="shared" si="428"/>
        <v xml:space="preserve"> </v>
      </c>
      <c r="DA270" s="278" t="str">
        <f t="shared" si="386"/>
        <v xml:space="preserve"> </v>
      </c>
      <c r="DB270" s="278"/>
      <c r="DC270" s="278" t="str">
        <f t="shared" si="387"/>
        <v xml:space="preserve"> </v>
      </c>
      <c r="DD270" s="278" t="str">
        <f t="shared" si="429"/>
        <v xml:space="preserve"> </v>
      </c>
      <c r="DE270" s="278" t="str">
        <f t="shared" si="430"/>
        <v xml:space="preserve"> </v>
      </c>
      <c r="DF270" s="278" t="str">
        <f t="shared" si="388"/>
        <v xml:space="preserve"> </v>
      </c>
      <c r="DG270" s="283" t="str">
        <f t="shared" si="395"/>
        <v xml:space="preserve"> </v>
      </c>
      <c r="DH270" s="283"/>
      <c r="DI270" s="277" t="str">
        <f t="shared" si="389"/>
        <v xml:space="preserve"> </v>
      </c>
      <c r="DJ270" s="277" t="str">
        <f t="shared" si="390"/>
        <v xml:space="preserve"> </v>
      </c>
      <c r="DK270" s="277" t="str">
        <f t="shared" si="391"/>
        <v xml:space="preserve"> </v>
      </c>
      <c r="DL270" s="278" t="str">
        <f t="shared" si="392"/>
        <v xml:space="preserve"> </v>
      </c>
    </row>
    <row r="271" spans="21:116" x14ac:dyDescent="0.25">
      <c r="U271" s="276" t="str">
        <f t="shared" si="396"/>
        <v xml:space="preserve"> </v>
      </c>
      <c r="V271" s="277" t="str">
        <f>IF(SUM(I271:T271)&lt;90," ",I271/stab.data!$U$7)</f>
        <v xml:space="preserve"> </v>
      </c>
      <c r="W271" s="277" t="str">
        <f>IF(SUM(I271:T271)&lt;90," ",J271/stab.data!$U$8)</f>
        <v xml:space="preserve"> </v>
      </c>
      <c r="X271" s="277" t="str">
        <f>IF(SUM(I271:T271)&lt;90," ",K271*2/stab.data!$U$9)</f>
        <v xml:space="preserve"> </v>
      </c>
      <c r="Y271" s="277" t="str">
        <f>IF(SUM(I271:T271)&lt;90," ",L271*2/stab.data!$U$10)</f>
        <v xml:space="preserve"> </v>
      </c>
      <c r="Z271" s="277" t="str">
        <f>IF(SUM(I271:T271)&lt;90," ",M271/stab.data!$U$11)</f>
        <v xml:space="preserve"> </v>
      </c>
      <c r="AA271" s="277" t="str">
        <f>IF(SUM(I271:T271)&lt;90," ",N271/stab.data!$U$12)</f>
        <v xml:space="preserve"> </v>
      </c>
      <c r="AB271" s="277" t="str">
        <f>IF(SUM(I271:T271)&lt;90," ",O271/stab.data!$U$13)</f>
        <v xml:space="preserve"> </v>
      </c>
      <c r="AC271" s="277" t="str">
        <f>IF(SUM(I271:T271)&lt;90," ",P271/stab.data!$U$14)</f>
        <v xml:space="preserve"> </v>
      </c>
      <c r="AD271" s="277" t="str">
        <f>IF(SUM(I271:T271)&lt;90," ",Q271*2/stab.data!$U$15)</f>
        <v xml:space="preserve"> </v>
      </c>
      <c r="AE271" s="277" t="str">
        <f>IF(SUM(I271:T271)&lt;90," ",R271*2/stab.data!$U$16)</f>
        <v xml:space="preserve"> </v>
      </c>
      <c r="AF271" s="277" t="str">
        <f>IF(SUM(I271:T271)&lt;90," ",S271/stab.data!$U$17)</f>
        <v xml:space="preserve"> </v>
      </c>
      <c r="AG271" s="277" t="str">
        <f>IF(SUM(I271:T271)&lt;90," ",T271/stab.data!$U$18)</f>
        <v xml:space="preserve"> </v>
      </c>
      <c r="AH271" s="277" t="str">
        <f t="shared" si="397"/>
        <v xml:space="preserve"> </v>
      </c>
      <c r="AI271" s="277" t="str">
        <f t="shared" si="398"/>
        <v xml:space="preserve"> </v>
      </c>
      <c r="AJ271" s="278" t="str">
        <f t="shared" si="399"/>
        <v xml:space="preserve"> </v>
      </c>
      <c r="AK271" s="278" t="str">
        <f t="shared" si="400"/>
        <v xml:space="preserve"> </v>
      </c>
      <c r="AL271" s="278" t="str">
        <f t="shared" si="401"/>
        <v xml:space="preserve"> </v>
      </c>
      <c r="AM271" s="278" t="str">
        <f t="shared" si="402"/>
        <v xml:space="preserve"> </v>
      </c>
      <c r="AN271" s="278" t="str">
        <f t="shared" si="403"/>
        <v xml:space="preserve"> </v>
      </c>
      <c r="AO271" s="278" t="str">
        <f t="shared" si="404"/>
        <v xml:space="preserve"> </v>
      </c>
      <c r="AP271" s="278" t="str">
        <f t="shared" si="405"/>
        <v xml:space="preserve"> </v>
      </c>
      <c r="AQ271" s="278" t="str">
        <f t="shared" si="406"/>
        <v xml:space="preserve"> </v>
      </c>
      <c r="AR271" s="278" t="str">
        <f t="shared" si="407"/>
        <v xml:space="preserve"> </v>
      </c>
      <c r="AS271" s="278" t="str">
        <f t="shared" si="408"/>
        <v xml:space="preserve"> </v>
      </c>
      <c r="AT271" s="278" t="str">
        <f t="shared" si="409"/>
        <v xml:space="preserve"> </v>
      </c>
      <c r="AU271" s="278" t="str">
        <f t="shared" si="410"/>
        <v xml:space="preserve"> </v>
      </c>
      <c r="AV271" s="277" t="str">
        <f t="shared" si="411"/>
        <v xml:space="preserve"> </v>
      </c>
      <c r="AW271" s="277" t="str">
        <f t="shared" si="412"/>
        <v xml:space="preserve"> </v>
      </c>
      <c r="AX271" s="277" t="str">
        <f>IF(SUM(I271:T271)&lt;90," ",CO271*AH271*stab.data!$U$20/13/2)</f>
        <v xml:space="preserve"> </v>
      </c>
      <c r="AY271" s="277" t="str">
        <f>IF(SUM(I271:T271)&lt;90," ",CQ271*AH271*stab.data!$U$11/13)</f>
        <v xml:space="preserve"> </v>
      </c>
      <c r="AZ271" s="277" t="str">
        <f t="shared" si="413"/>
        <v xml:space="preserve"> </v>
      </c>
      <c r="BA271" s="279" t="str">
        <f t="shared" si="414"/>
        <v xml:space="preserve"> </v>
      </c>
      <c r="BB271" s="280" t="str">
        <f>IF(SUM(I271:T271)&lt;90," ",EXP('eq. coef.'!$C$104+'eq. coef.'!$C$105*'Amp-TB2 calc'!AJ271+'eq. coef.'!$C$106*'Amp-TB2 calc'!AK271+'eq. coef.'!$C$107*'Amp-TB2 calc'!AL271+'eq. coef.'!$C$108*'Amp-TB2 calc'!AN271+'eq. coef.'!$C$109*'Amp-TB2 calc'!AP271+'eq. coef.'!$C$110*'Amp-TB2 calc'!AQ271+'eq. coef.'!$C$111*'Amp-TB2 calc'!AR271+'eq. coef.'!$C$112*'Amp-TB2 calc'!AS271))</f>
        <v xml:space="preserve"> </v>
      </c>
      <c r="BC271" s="281" t="str">
        <f>IF(SUM(I271:T271)&lt;90," ",EXP('eq. coef.'!$C$176+'eq. coef.'!$C$177*'Amp-TB2 calc'!AJ271+'eq. coef.'!$C$178*'Amp-TB2 calc'!AK271+'eq. coef.'!$C$179*'Amp-TB2 calc'!AL271+'eq. coef.'!$C$180*'Amp-TB2 calc'!AN271+'eq. coef.'!$C$181*'Amp-TB2 calc'!AP271+'eq. coef.'!$C$182*'Amp-TB2 calc'!AQ271+'eq. coef.'!$C$183*'Amp-TB2 calc'!AR271+'eq. coef.'!$C$184*'Amp-TB2 calc'!AS271))</f>
        <v xml:space="preserve"> </v>
      </c>
      <c r="BD271" s="281" t="str">
        <f>IF(SUM(I271:T271)&lt;90," ",('eq. coef.'!$C$234+'eq. coef.'!$C$235*'Amp-TB2 calc'!AJ271+'eq. coef.'!$C$236*'Amp-TB2 calc'!AK271+'eq. coef.'!$C$237*'Amp-TB2 calc'!AL271+'eq. coef.'!$C$238*'Amp-TB2 calc'!AN271+'eq. coef.'!$C$239*'Amp-TB2 calc'!AP271+'eq. coef.'!$C$240*'Amp-TB2 calc'!AQ271+'eq. coef.'!$C$241*'Amp-TB2 calc'!AR271+'eq. coef.'!$C$242*'Amp-TB2 calc'!AS271))</f>
        <v xml:space="preserve"> </v>
      </c>
      <c r="BE271" s="281" t="str">
        <f>IF(SUM(I271:T271)&lt;90," ",('eq. coef.'!$C$270+'eq. coef.'!$C$271*'Amp-TB2 calc'!AJ271+'eq. coef.'!$C$272*'Amp-TB2 calc'!AK271+'eq. coef.'!$C$273*'Amp-TB2 calc'!AL271+'eq. coef.'!$C$274*'Amp-TB2 calc'!AN271+'eq. coef.'!$C$275*'Amp-TB2 calc'!AP271+'eq. coef.'!$C$276*'Amp-TB2 calc'!AQ271+'eq. coef.'!$C$277*'Amp-TB2 calc'!AR271+'eq. coef.'!$C$278*'Amp-TB2 calc'!AS271))</f>
        <v xml:space="preserve"> </v>
      </c>
      <c r="BF271" s="281" t="str">
        <f>IF(SUM(I271:T271)&lt;90," ",EXP('eq. coef.'!$C$328+'eq. coef.'!$C$329*'Amp-TB2 calc'!AJ271+'eq. coef.'!$C$330*'Amp-TB2 calc'!AK271+'eq. coef.'!$C$331*'Amp-TB2 calc'!AL271+'eq. coef.'!$C$332*'Amp-TB2 calc'!AN271+'eq. coef.'!$C$333*'Amp-TB2 calc'!AP271+'eq. coef.'!$C$334*'Amp-TB2 calc'!AQ271+'eq. coef.'!$C$335*'Amp-TB2 calc'!AR271+'eq. coef.'!$C$336*'Amp-TB2 calc'!AS271))</f>
        <v xml:space="preserve"> </v>
      </c>
      <c r="BG271" s="282" t="str">
        <f t="shared" si="366"/>
        <v xml:space="preserve"> </v>
      </c>
      <c r="BH271" s="385" t="str">
        <f t="shared" si="393"/>
        <v xml:space="preserve"> </v>
      </c>
      <c r="BI271" s="385" t="str">
        <f t="shared" si="394"/>
        <v xml:space="preserve"> </v>
      </c>
      <c r="BJ271" s="281" t="str">
        <f t="shared" si="367"/>
        <v xml:space="preserve"> </v>
      </c>
      <c r="BK271" s="283" t="str">
        <f t="shared" si="415"/>
        <v xml:space="preserve"> </v>
      </c>
      <c r="BL271" s="281" t="str">
        <f t="shared" si="416"/>
        <v xml:space="preserve"> </v>
      </c>
      <c r="BM271" s="284" t="str">
        <f t="shared" si="368"/>
        <v xml:space="preserve"> </v>
      </c>
      <c r="BN271" s="285" t="str">
        <f>IF(SUM(I271:T271)&lt;90," ",'eq. coef.'!$C$360+'eq. coef.'!$C$361*'Amp-TB2 calc'!AJ271+'eq. coef.'!$C$362*'Amp-TB2 calc'!AK271+'eq. coef.'!$C$363*'Amp-TB2 calc'!AL271+'eq. coef.'!$C$364*'Amp-TB2 calc'!AN271+'eq. coef.'!$C$365*'Amp-TB2 calc'!AP271+'eq. coef.'!$C$366*'Amp-TB2 calc'!AQ271+'eq. coef.'!$C$367*'Amp-TB2 calc'!AR271+'eq. coef.'!$C$368*'Amp-TB2 calc'!AS271+'eq. coef.'!$C$369*LN(BQ271))</f>
        <v xml:space="preserve"> </v>
      </c>
      <c r="BO271" s="286" t="str">
        <f t="shared" si="417"/>
        <v xml:space="preserve"> </v>
      </c>
      <c r="BP271" s="333" t="str">
        <f t="shared" si="369"/>
        <v xml:space="preserve"> </v>
      </c>
      <c r="BQ271" s="287" t="str">
        <f t="shared" si="418"/>
        <v xml:space="preserve"> </v>
      </c>
      <c r="BR271" s="281" t="str">
        <f t="shared" si="370"/>
        <v xml:space="preserve"> </v>
      </c>
      <c r="BS271" s="283"/>
      <c r="BT271" s="283">
        <f t="shared" si="419"/>
        <v>0</v>
      </c>
      <c r="BU271" s="283">
        <f t="shared" si="420"/>
        <v>0</v>
      </c>
      <c r="BV271" s="281" t="str">
        <f t="shared" si="371"/>
        <v xml:space="preserve"> </v>
      </c>
      <c r="BW271" s="288"/>
      <c r="BX271" s="289" t="str">
        <f>IF(SUM(I271:T271)&lt;90," ",'eq. coef.'!$B$1128*'Amp-TB2 calc'!CH271+'eq. coef.'!$B$1129*'Amp-TB2 calc'!CL271+'eq. coef.'!$B$1130*'Amp-TB2 calc'!CM271+'eq. coef.'!$B$1131*'Amp-TB2 calc'!CO271+'eq. coef.'!$B$1132*'Amp-TB2 calc'!CP271+'eq. coef.'!$B$1133*'Amp-TB2 calc'!CQ271+'eq. coef.'!$B$1134*'Amp-TB2 calc'!CR271+'eq. coef.'!$B$1135*'Amp-TB2 calc'!CU271+'eq. coef.'!$B$1135*'Amp-TB2 calc'!CY271+'eq. coef.'!$B$1137*'Amp-TB2 calc'!CZ271)</f>
        <v xml:space="preserve"> </v>
      </c>
      <c r="BY271" s="290" t="str">
        <f t="shared" si="421"/>
        <v xml:space="preserve"> </v>
      </c>
      <c r="BZ271" s="291"/>
      <c r="CA271" s="290" t="str">
        <f t="shared" si="372"/>
        <v xml:space="preserve"> </v>
      </c>
      <c r="CB271" s="289" t="str">
        <f>IF(SUM(I271:T271)&lt;90," ",EXP('eq. coef.'!$C$396+'eq. coef.'!$C$397*'Amp-TB2 calc'!AJ271+'eq. coef.'!$C$398*'Amp-TB2 calc'!AK271+'eq. coef.'!$C$399*'Amp-TB2 calc'!AL271+'eq. coef.'!$C$400*'Amp-TB2 calc'!AN271+'eq. coef.'!$C$401*'Amp-TB2 calc'!AP271+'eq. coef.'!$C$402*'Amp-TB2 calc'!AQ271+'eq. coef.'!$C$403*'Amp-TB2 calc'!AR271+'eq. coef.'!$C$404*'Amp-TB2 calc'!AS271+'eq. coef.'!$C$405*LN('Amp-TB2 calc'!BQ271)))</f>
        <v xml:space="preserve"> </v>
      </c>
      <c r="CC271" s="283" t="str">
        <f t="shared" si="373"/>
        <v xml:space="preserve"> </v>
      </c>
      <c r="CD271" s="283"/>
      <c r="CE271" s="282" t="str">
        <f t="shared" si="374"/>
        <v xml:space="preserve"> </v>
      </c>
      <c r="CF271" s="282" t="str">
        <f t="shared" si="375"/>
        <v xml:space="preserve"> </v>
      </c>
      <c r="CG271" s="278" t="str">
        <f t="shared" si="422"/>
        <v xml:space="preserve"> </v>
      </c>
      <c r="CH271" s="278" t="str">
        <f t="shared" si="423"/>
        <v xml:space="preserve"> </v>
      </c>
      <c r="CI271" s="278" t="str">
        <f t="shared" si="376"/>
        <v xml:space="preserve"> </v>
      </c>
      <c r="CJ271" s="278" t="str">
        <f t="shared" si="377"/>
        <v xml:space="preserve"> </v>
      </c>
      <c r="CK271" s="278"/>
      <c r="CL271" s="278" t="str">
        <f t="shared" si="378"/>
        <v xml:space="preserve"> </v>
      </c>
      <c r="CM271" s="278" t="str">
        <f t="shared" si="379"/>
        <v xml:space="preserve"> </v>
      </c>
      <c r="CN271" s="278" t="str">
        <f t="shared" si="424"/>
        <v xml:space="preserve"> </v>
      </c>
      <c r="CO271" s="278" t="str">
        <f t="shared" si="380"/>
        <v xml:space="preserve"> </v>
      </c>
      <c r="CP271" s="278" t="str">
        <f t="shared" si="425"/>
        <v xml:space="preserve"> </v>
      </c>
      <c r="CQ271" s="278" t="str">
        <f t="shared" si="381"/>
        <v xml:space="preserve"> </v>
      </c>
      <c r="CR271" s="278" t="str">
        <f t="shared" si="426"/>
        <v xml:space="preserve"> </v>
      </c>
      <c r="CS271" s="278" t="str">
        <f t="shared" si="382"/>
        <v xml:space="preserve"> </v>
      </c>
      <c r="CT271" s="278"/>
      <c r="CU271" s="278" t="str">
        <f t="shared" si="427"/>
        <v xml:space="preserve"> </v>
      </c>
      <c r="CV271" s="278" t="str">
        <f t="shared" si="383"/>
        <v xml:space="preserve"> </v>
      </c>
      <c r="CW271" s="278" t="str">
        <f t="shared" si="384"/>
        <v xml:space="preserve"> </v>
      </c>
      <c r="CX271" s="278"/>
      <c r="CY271" s="278" t="str">
        <f t="shared" si="385"/>
        <v xml:space="preserve"> </v>
      </c>
      <c r="CZ271" s="278" t="str">
        <f t="shared" si="428"/>
        <v xml:space="preserve"> </v>
      </c>
      <c r="DA271" s="278" t="str">
        <f t="shared" si="386"/>
        <v xml:space="preserve"> </v>
      </c>
      <c r="DB271" s="278"/>
      <c r="DC271" s="278" t="str">
        <f t="shared" si="387"/>
        <v xml:space="preserve"> </v>
      </c>
      <c r="DD271" s="278" t="str">
        <f t="shared" si="429"/>
        <v xml:space="preserve"> </v>
      </c>
      <c r="DE271" s="278" t="str">
        <f t="shared" si="430"/>
        <v xml:space="preserve"> </v>
      </c>
      <c r="DF271" s="278" t="str">
        <f t="shared" si="388"/>
        <v xml:space="preserve"> </v>
      </c>
      <c r="DG271" s="283" t="str">
        <f t="shared" si="395"/>
        <v xml:space="preserve"> </v>
      </c>
      <c r="DH271" s="283"/>
      <c r="DI271" s="277" t="str">
        <f t="shared" si="389"/>
        <v xml:space="preserve"> </v>
      </c>
      <c r="DJ271" s="277" t="str">
        <f t="shared" si="390"/>
        <v xml:space="preserve"> </v>
      </c>
      <c r="DK271" s="277" t="str">
        <f t="shared" si="391"/>
        <v xml:space="preserve"> </v>
      </c>
      <c r="DL271" s="278" t="str">
        <f t="shared" si="392"/>
        <v xml:space="preserve"> </v>
      </c>
    </row>
    <row r="272" spans="21:116" x14ac:dyDescent="0.25">
      <c r="U272" s="276" t="str">
        <f t="shared" si="396"/>
        <v xml:space="preserve"> </v>
      </c>
      <c r="V272" s="277" t="str">
        <f>IF(SUM(I272:T272)&lt;90," ",I272/stab.data!$U$7)</f>
        <v xml:space="preserve"> </v>
      </c>
      <c r="W272" s="277" t="str">
        <f>IF(SUM(I272:T272)&lt;90," ",J272/stab.data!$U$8)</f>
        <v xml:space="preserve"> </v>
      </c>
      <c r="X272" s="277" t="str">
        <f>IF(SUM(I272:T272)&lt;90," ",K272*2/stab.data!$U$9)</f>
        <v xml:space="preserve"> </v>
      </c>
      <c r="Y272" s="277" t="str">
        <f>IF(SUM(I272:T272)&lt;90," ",L272*2/stab.data!$U$10)</f>
        <v xml:space="preserve"> </v>
      </c>
      <c r="Z272" s="277" t="str">
        <f>IF(SUM(I272:T272)&lt;90," ",M272/stab.data!$U$11)</f>
        <v xml:space="preserve"> </v>
      </c>
      <c r="AA272" s="277" t="str">
        <f>IF(SUM(I272:T272)&lt;90," ",N272/stab.data!$U$12)</f>
        <v xml:space="preserve"> </v>
      </c>
      <c r="AB272" s="277" t="str">
        <f>IF(SUM(I272:T272)&lt;90," ",O272/stab.data!$U$13)</f>
        <v xml:space="preserve"> </v>
      </c>
      <c r="AC272" s="277" t="str">
        <f>IF(SUM(I272:T272)&lt;90," ",P272/stab.data!$U$14)</f>
        <v xml:space="preserve"> </v>
      </c>
      <c r="AD272" s="277" t="str">
        <f>IF(SUM(I272:T272)&lt;90," ",Q272*2/stab.data!$U$15)</f>
        <v xml:space="preserve"> </v>
      </c>
      <c r="AE272" s="277" t="str">
        <f>IF(SUM(I272:T272)&lt;90," ",R272*2/stab.data!$U$16)</f>
        <v xml:space="preserve"> </v>
      </c>
      <c r="AF272" s="277" t="str">
        <f>IF(SUM(I272:T272)&lt;90," ",S272/stab.data!$U$17)</f>
        <v xml:space="preserve"> </v>
      </c>
      <c r="AG272" s="277" t="str">
        <f>IF(SUM(I272:T272)&lt;90," ",T272/stab.data!$U$18)</f>
        <v xml:space="preserve"> </v>
      </c>
      <c r="AH272" s="277" t="str">
        <f t="shared" si="397"/>
        <v xml:space="preserve"> </v>
      </c>
      <c r="AI272" s="277" t="str">
        <f t="shared" si="398"/>
        <v xml:space="preserve"> </v>
      </c>
      <c r="AJ272" s="278" t="str">
        <f t="shared" si="399"/>
        <v xml:space="preserve"> </v>
      </c>
      <c r="AK272" s="278" t="str">
        <f t="shared" si="400"/>
        <v xml:space="preserve"> </v>
      </c>
      <c r="AL272" s="278" t="str">
        <f t="shared" si="401"/>
        <v xml:space="preserve"> </v>
      </c>
      <c r="AM272" s="278" t="str">
        <f t="shared" si="402"/>
        <v xml:space="preserve"> </v>
      </c>
      <c r="AN272" s="278" t="str">
        <f t="shared" si="403"/>
        <v xml:space="preserve"> </v>
      </c>
      <c r="AO272" s="278" t="str">
        <f t="shared" si="404"/>
        <v xml:space="preserve"> </v>
      </c>
      <c r="AP272" s="278" t="str">
        <f t="shared" si="405"/>
        <v xml:space="preserve"> </v>
      </c>
      <c r="AQ272" s="278" t="str">
        <f t="shared" si="406"/>
        <v xml:space="preserve"> </v>
      </c>
      <c r="AR272" s="278" t="str">
        <f t="shared" si="407"/>
        <v xml:space="preserve"> </v>
      </c>
      <c r="AS272" s="278" t="str">
        <f t="shared" si="408"/>
        <v xml:space="preserve"> </v>
      </c>
      <c r="AT272" s="278" t="str">
        <f t="shared" si="409"/>
        <v xml:space="preserve"> </v>
      </c>
      <c r="AU272" s="278" t="str">
        <f t="shared" si="410"/>
        <v xml:space="preserve"> </v>
      </c>
      <c r="AV272" s="277" t="str">
        <f t="shared" si="411"/>
        <v xml:space="preserve"> </v>
      </c>
      <c r="AW272" s="277" t="str">
        <f t="shared" si="412"/>
        <v xml:space="preserve"> </v>
      </c>
      <c r="AX272" s="277" t="str">
        <f>IF(SUM(I272:T272)&lt;90," ",CO272*AH272*stab.data!$U$20/13/2)</f>
        <v xml:space="preserve"> </v>
      </c>
      <c r="AY272" s="277" t="str">
        <f>IF(SUM(I272:T272)&lt;90," ",CQ272*AH272*stab.data!$U$11/13)</f>
        <v xml:space="preserve"> </v>
      </c>
      <c r="AZ272" s="277" t="str">
        <f t="shared" si="413"/>
        <v xml:space="preserve"> </v>
      </c>
      <c r="BA272" s="279" t="str">
        <f t="shared" si="414"/>
        <v xml:space="preserve"> </v>
      </c>
      <c r="BB272" s="280" t="str">
        <f>IF(SUM(I272:T272)&lt;90," ",EXP('eq. coef.'!$C$104+'eq. coef.'!$C$105*'Amp-TB2 calc'!AJ272+'eq. coef.'!$C$106*'Amp-TB2 calc'!AK272+'eq. coef.'!$C$107*'Amp-TB2 calc'!AL272+'eq. coef.'!$C$108*'Amp-TB2 calc'!AN272+'eq. coef.'!$C$109*'Amp-TB2 calc'!AP272+'eq. coef.'!$C$110*'Amp-TB2 calc'!AQ272+'eq. coef.'!$C$111*'Amp-TB2 calc'!AR272+'eq. coef.'!$C$112*'Amp-TB2 calc'!AS272))</f>
        <v xml:space="preserve"> </v>
      </c>
      <c r="BC272" s="281" t="str">
        <f>IF(SUM(I272:T272)&lt;90," ",EXP('eq. coef.'!$C$176+'eq. coef.'!$C$177*'Amp-TB2 calc'!AJ272+'eq. coef.'!$C$178*'Amp-TB2 calc'!AK272+'eq. coef.'!$C$179*'Amp-TB2 calc'!AL272+'eq. coef.'!$C$180*'Amp-TB2 calc'!AN272+'eq. coef.'!$C$181*'Amp-TB2 calc'!AP272+'eq. coef.'!$C$182*'Amp-TB2 calc'!AQ272+'eq. coef.'!$C$183*'Amp-TB2 calc'!AR272+'eq. coef.'!$C$184*'Amp-TB2 calc'!AS272))</f>
        <v xml:space="preserve"> </v>
      </c>
      <c r="BD272" s="281" t="str">
        <f>IF(SUM(I272:T272)&lt;90," ",('eq. coef.'!$C$234+'eq. coef.'!$C$235*'Amp-TB2 calc'!AJ272+'eq. coef.'!$C$236*'Amp-TB2 calc'!AK272+'eq. coef.'!$C$237*'Amp-TB2 calc'!AL272+'eq. coef.'!$C$238*'Amp-TB2 calc'!AN272+'eq. coef.'!$C$239*'Amp-TB2 calc'!AP272+'eq. coef.'!$C$240*'Amp-TB2 calc'!AQ272+'eq. coef.'!$C$241*'Amp-TB2 calc'!AR272+'eq. coef.'!$C$242*'Amp-TB2 calc'!AS272))</f>
        <v xml:space="preserve"> </v>
      </c>
      <c r="BE272" s="281" t="str">
        <f>IF(SUM(I272:T272)&lt;90," ",('eq. coef.'!$C$270+'eq. coef.'!$C$271*'Amp-TB2 calc'!AJ272+'eq. coef.'!$C$272*'Amp-TB2 calc'!AK272+'eq. coef.'!$C$273*'Amp-TB2 calc'!AL272+'eq. coef.'!$C$274*'Amp-TB2 calc'!AN272+'eq. coef.'!$C$275*'Amp-TB2 calc'!AP272+'eq. coef.'!$C$276*'Amp-TB2 calc'!AQ272+'eq. coef.'!$C$277*'Amp-TB2 calc'!AR272+'eq. coef.'!$C$278*'Amp-TB2 calc'!AS272))</f>
        <v xml:space="preserve"> </v>
      </c>
      <c r="BF272" s="281" t="str">
        <f>IF(SUM(I272:T272)&lt;90," ",EXP('eq. coef.'!$C$328+'eq. coef.'!$C$329*'Amp-TB2 calc'!AJ272+'eq. coef.'!$C$330*'Amp-TB2 calc'!AK272+'eq. coef.'!$C$331*'Amp-TB2 calc'!AL272+'eq. coef.'!$C$332*'Amp-TB2 calc'!AN272+'eq. coef.'!$C$333*'Amp-TB2 calc'!AP272+'eq. coef.'!$C$334*'Amp-TB2 calc'!AQ272+'eq. coef.'!$C$335*'Amp-TB2 calc'!AR272+'eq. coef.'!$C$336*'Amp-TB2 calc'!AS272))</f>
        <v xml:space="preserve"> </v>
      </c>
      <c r="BG272" s="282" t="str">
        <f t="shared" si="366"/>
        <v xml:space="preserve"> </v>
      </c>
      <c r="BH272" s="385" t="str">
        <f t="shared" si="393"/>
        <v xml:space="preserve"> </v>
      </c>
      <c r="BI272" s="385" t="str">
        <f t="shared" si="394"/>
        <v xml:space="preserve"> </v>
      </c>
      <c r="BJ272" s="281" t="str">
        <f t="shared" si="367"/>
        <v xml:space="preserve"> </v>
      </c>
      <c r="BK272" s="283" t="str">
        <f t="shared" si="415"/>
        <v xml:space="preserve"> </v>
      </c>
      <c r="BL272" s="281" t="str">
        <f t="shared" si="416"/>
        <v xml:space="preserve"> </v>
      </c>
      <c r="BM272" s="284" t="str">
        <f t="shared" si="368"/>
        <v xml:space="preserve"> </v>
      </c>
      <c r="BN272" s="285" t="str">
        <f>IF(SUM(I272:T272)&lt;90," ",'eq. coef.'!$C$360+'eq. coef.'!$C$361*'Amp-TB2 calc'!AJ272+'eq. coef.'!$C$362*'Amp-TB2 calc'!AK272+'eq. coef.'!$C$363*'Amp-TB2 calc'!AL272+'eq. coef.'!$C$364*'Amp-TB2 calc'!AN272+'eq. coef.'!$C$365*'Amp-TB2 calc'!AP272+'eq. coef.'!$C$366*'Amp-TB2 calc'!AQ272+'eq. coef.'!$C$367*'Amp-TB2 calc'!AR272+'eq. coef.'!$C$368*'Amp-TB2 calc'!AS272+'eq. coef.'!$C$369*LN(BQ272))</f>
        <v xml:space="preserve"> </v>
      </c>
      <c r="BO272" s="286" t="str">
        <f t="shared" si="417"/>
        <v xml:space="preserve"> </v>
      </c>
      <c r="BP272" s="333" t="str">
        <f t="shared" si="369"/>
        <v xml:space="preserve"> </v>
      </c>
      <c r="BQ272" s="287" t="str">
        <f t="shared" si="418"/>
        <v xml:space="preserve"> </v>
      </c>
      <c r="BR272" s="281" t="str">
        <f t="shared" si="370"/>
        <v xml:space="preserve"> </v>
      </c>
      <c r="BS272" s="283"/>
      <c r="BT272" s="283">
        <f t="shared" si="419"/>
        <v>0</v>
      </c>
      <c r="BU272" s="283">
        <f t="shared" si="420"/>
        <v>0</v>
      </c>
      <c r="BV272" s="281" t="str">
        <f t="shared" si="371"/>
        <v xml:space="preserve"> </v>
      </c>
      <c r="BW272" s="288"/>
      <c r="BX272" s="289" t="str">
        <f>IF(SUM(I272:T272)&lt;90," ",'eq. coef.'!$B$1128*'Amp-TB2 calc'!CH272+'eq. coef.'!$B$1129*'Amp-TB2 calc'!CL272+'eq. coef.'!$B$1130*'Amp-TB2 calc'!CM272+'eq. coef.'!$B$1131*'Amp-TB2 calc'!CO272+'eq. coef.'!$B$1132*'Amp-TB2 calc'!CP272+'eq. coef.'!$B$1133*'Amp-TB2 calc'!CQ272+'eq. coef.'!$B$1134*'Amp-TB2 calc'!CR272+'eq. coef.'!$B$1135*'Amp-TB2 calc'!CU272+'eq. coef.'!$B$1135*'Amp-TB2 calc'!CY272+'eq. coef.'!$B$1137*'Amp-TB2 calc'!CZ272)</f>
        <v xml:space="preserve"> </v>
      </c>
      <c r="BY272" s="290" t="str">
        <f t="shared" si="421"/>
        <v xml:space="preserve"> </v>
      </c>
      <c r="BZ272" s="291"/>
      <c r="CA272" s="290" t="str">
        <f t="shared" si="372"/>
        <v xml:space="preserve"> </v>
      </c>
      <c r="CB272" s="289" t="str">
        <f>IF(SUM(I272:T272)&lt;90," ",EXP('eq. coef.'!$C$396+'eq. coef.'!$C$397*'Amp-TB2 calc'!AJ272+'eq. coef.'!$C$398*'Amp-TB2 calc'!AK272+'eq. coef.'!$C$399*'Amp-TB2 calc'!AL272+'eq. coef.'!$C$400*'Amp-TB2 calc'!AN272+'eq. coef.'!$C$401*'Amp-TB2 calc'!AP272+'eq. coef.'!$C$402*'Amp-TB2 calc'!AQ272+'eq. coef.'!$C$403*'Amp-TB2 calc'!AR272+'eq. coef.'!$C$404*'Amp-TB2 calc'!AS272+'eq. coef.'!$C$405*LN('Amp-TB2 calc'!BQ272)))</f>
        <v xml:space="preserve"> </v>
      </c>
      <c r="CC272" s="283" t="str">
        <f t="shared" si="373"/>
        <v xml:space="preserve"> </v>
      </c>
      <c r="CD272" s="283"/>
      <c r="CE272" s="282" t="str">
        <f t="shared" si="374"/>
        <v xml:space="preserve"> </v>
      </c>
      <c r="CF272" s="282" t="str">
        <f t="shared" si="375"/>
        <v xml:space="preserve"> </v>
      </c>
      <c r="CG272" s="278" t="str">
        <f t="shared" si="422"/>
        <v xml:space="preserve"> </v>
      </c>
      <c r="CH272" s="278" t="str">
        <f t="shared" si="423"/>
        <v xml:space="preserve"> </v>
      </c>
      <c r="CI272" s="278" t="str">
        <f t="shared" si="376"/>
        <v xml:space="preserve"> </v>
      </c>
      <c r="CJ272" s="278" t="str">
        <f t="shared" si="377"/>
        <v xml:space="preserve"> </v>
      </c>
      <c r="CK272" s="278"/>
      <c r="CL272" s="278" t="str">
        <f t="shared" si="378"/>
        <v xml:space="preserve"> </v>
      </c>
      <c r="CM272" s="278" t="str">
        <f t="shared" si="379"/>
        <v xml:space="preserve"> </v>
      </c>
      <c r="CN272" s="278" t="str">
        <f t="shared" si="424"/>
        <v xml:space="preserve"> </v>
      </c>
      <c r="CO272" s="278" t="str">
        <f t="shared" si="380"/>
        <v xml:space="preserve"> </v>
      </c>
      <c r="CP272" s="278" t="str">
        <f t="shared" si="425"/>
        <v xml:space="preserve"> </v>
      </c>
      <c r="CQ272" s="278" t="str">
        <f t="shared" si="381"/>
        <v xml:space="preserve"> </v>
      </c>
      <c r="CR272" s="278" t="str">
        <f t="shared" si="426"/>
        <v xml:space="preserve"> </v>
      </c>
      <c r="CS272" s="278" t="str">
        <f t="shared" si="382"/>
        <v xml:space="preserve"> </v>
      </c>
      <c r="CT272" s="278"/>
      <c r="CU272" s="278" t="str">
        <f t="shared" si="427"/>
        <v xml:space="preserve"> </v>
      </c>
      <c r="CV272" s="278" t="str">
        <f t="shared" si="383"/>
        <v xml:space="preserve"> </v>
      </c>
      <c r="CW272" s="278" t="str">
        <f t="shared" si="384"/>
        <v xml:space="preserve"> </v>
      </c>
      <c r="CX272" s="278"/>
      <c r="CY272" s="278" t="str">
        <f t="shared" si="385"/>
        <v xml:space="preserve"> </v>
      </c>
      <c r="CZ272" s="278" t="str">
        <f t="shared" si="428"/>
        <v xml:space="preserve"> </v>
      </c>
      <c r="DA272" s="278" t="str">
        <f t="shared" si="386"/>
        <v xml:space="preserve"> </v>
      </c>
      <c r="DB272" s="278"/>
      <c r="DC272" s="278" t="str">
        <f t="shared" si="387"/>
        <v xml:space="preserve"> </v>
      </c>
      <c r="DD272" s="278" t="str">
        <f t="shared" si="429"/>
        <v xml:space="preserve"> </v>
      </c>
      <c r="DE272" s="278" t="str">
        <f t="shared" si="430"/>
        <v xml:space="preserve"> </v>
      </c>
      <c r="DF272" s="278" t="str">
        <f t="shared" si="388"/>
        <v xml:space="preserve"> </v>
      </c>
      <c r="DG272" s="283" t="str">
        <f t="shared" si="395"/>
        <v xml:space="preserve"> </v>
      </c>
      <c r="DH272" s="283"/>
      <c r="DI272" s="277" t="str">
        <f t="shared" si="389"/>
        <v xml:space="preserve"> </v>
      </c>
      <c r="DJ272" s="277" t="str">
        <f t="shared" si="390"/>
        <v xml:space="preserve"> </v>
      </c>
      <c r="DK272" s="277" t="str">
        <f t="shared" si="391"/>
        <v xml:space="preserve"> </v>
      </c>
      <c r="DL272" s="278" t="str">
        <f t="shared" si="392"/>
        <v xml:space="preserve"> </v>
      </c>
    </row>
    <row r="273" spans="21:116" x14ac:dyDescent="0.25">
      <c r="U273" s="276" t="str">
        <f t="shared" si="396"/>
        <v xml:space="preserve"> </v>
      </c>
      <c r="V273" s="277" t="str">
        <f>IF(SUM(I273:T273)&lt;90," ",I273/stab.data!$U$7)</f>
        <v xml:space="preserve"> </v>
      </c>
      <c r="W273" s="277" t="str">
        <f>IF(SUM(I273:T273)&lt;90," ",J273/stab.data!$U$8)</f>
        <v xml:space="preserve"> </v>
      </c>
      <c r="X273" s="277" t="str">
        <f>IF(SUM(I273:T273)&lt;90," ",K273*2/stab.data!$U$9)</f>
        <v xml:space="preserve"> </v>
      </c>
      <c r="Y273" s="277" t="str">
        <f>IF(SUM(I273:T273)&lt;90," ",L273*2/stab.data!$U$10)</f>
        <v xml:space="preserve"> </v>
      </c>
      <c r="Z273" s="277" t="str">
        <f>IF(SUM(I273:T273)&lt;90," ",M273/stab.data!$U$11)</f>
        <v xml:space="preserve"> </v>
      </c>
      <c r="AA273" s="277" t="str">
        <f>IF(SUM(I273:T273)&lt;90," ",N273/stab.data!$U$12)</f>
        <v xml:space="preserve"> </v>
      </c>
      <c r="AB273" s="277" t="str">
        <f>IF(SUM(I273:T273)&lt;90," ",O273/stab.data!$U$13)</f>
        <v xml:space="preserve"> </v>
      </c>
      <c r="AC273" s="277" t="str">
        <f>IF(SUM(I273:T273)&lt;90," ",P273/stab.data!$U$14)</f>
        <v xml:space="preserve"> </v>
      </c>
      <c r="AD273" s="277" t="str">
        <f>IF(SUM(I273:T273)&lt;90," ",Q273*2/stab.data!$U$15)</f>
        <v xml:space="preserve"> </v>
      </c>
      <c r="AE273" s="277" t="str">
        <f>IF(SUM(I273:T273)&lt;90," ",R273*2/stab.data!$U$16)</f>
        <v xml:space="preserve"> </v>
      </c>
      <c r="AF273" s="277" t="str">
        <f>IF(SUM(I273:T273)&lt;90," ",S273/stab.data!$U$17)</f>
        <v xml:space="preserve"> </v>
      </c>
      <c r="AG273" s="277" t="str">
        <f>IF(SUM(I273:T273)&lt;90," ",T273/stab.data!$U$18)</f>
        <v xml:space="preserve"> </v>
      </c>
      <c r="AH273" s="277" t="str">
        <f t="shared" si="397"/>
        <v xml:space="preserve"> </v>
      </c>
      <c r="AI273" s="277" t="str">
        <f t="shared" si="398"/>
        <v xml:space="preserve"> </v>
      </c>
      <c r="AJ273" s="278" t="str">
        <f t="shared" si="399"/>
        <v xml:space="preserve"> </v>
      </c>
      <c r="AK273" s="278" t="str">
        <f t="shared" si="400"/>
        <v xml:space="preserve"> </v>
      </c>
      <c r="AL273" s="278" t="str">
        <f t="shared" si="401"/>
        <v xml:space="preserve"> </v>
      </c>
      <c r="AM273" s="278" t="str">
        <f t="shared" si="402"/>
        <v xml:space="preserve"> </v>
      </c>
      <c r="AN273" s="278" t="str">
        <f t="shared" si="403"/>
        <v xml:space="preserve"> </v>
      </c>
      <c r="AO273" s="278" t="str">
        <f t="shared" si="404"/>
        <v xml:space="preserve"> </v>
      </c>
      <c r="AP273" s="278" t="str">
        <f t="shared" si="405"/>
        <v xml:space="preserve"> </v>
      </c>
      <c r="AQ273" s="278" t="str">
        <f t="shared" si="406"/>
        <v xml:space="preserve"> </v>
      </c>
      <c r="AR273" s="278" t="str">
        <f t="shared" si="407"/>
        <v xml:space="preserve"> </v>
      </c>
      <c r="AS273" s="278" t="str">
        <f t="shared" si="408"/>
        <v xml:space="preserve"> </v>
      </c>
      <c r="AT273" s="278" t="str">
        <f t="shared" si="409"/>
        <v xml:space="preserve"> </v>
      </c>
      <c r="AU273" s="278" t="str">
        <f t="shared" si="410"/>
        <v xml:space="preserve"> </v>
      </c>
      <c r="AV273" s="277" t="str">
        <f t="shared" si="411"/>
        <v xml:space="preserve"> </v>
      </c>
      <c r="AW273" s="277" t="str">
        <f t="shared" si="412"/>
        <v xml:space="preserve"> </v>
      </c>
      <c r="AX273" s="277" t="str">
        <f>IF(SUM(I273:T273)&lt;90," ",CO273*AH273*stab.data!$U$20/13/2)</f>
        <v xml:space="preserve"> </v>
      </c>
      <c r="AY273" s="277" t="str">
        <f>IF(SUM(I273:T273)&lt;90," ",CQ273*AH273*stab.data!$U$11/13)</f>
        <v xml:space="preserve"> </v>
      </c>
      <c r="AZ273" s="277" t="str">
        <f t="shared" si="413"/>
        <v xml:space="preserve"> </v>
      </c>
      <c r="BA273" s="279" t="str">
        <f t="shared" si="414"/>
        <v xml:space="preserve"> </v>
      </c>
      <c r="BB273" s="280" t="str">
        <f>IF(SUM(I273:T273)&lt;90," ",EXP('eq. coef.'!$C$104+'eq. coef.'!$C$105*'Amp-TB2 calc'!AJ273+'eq. coef.'!$C$106*'Amp-TB2 calc'!AK273+'eq. coef.'!$C$107*'Amp-TB2 calc'!AL273+'eq. coef.'!$C$108*'Amp-TB2 calc'!AN273+'eq. coef.'!$C$109*'Amp-TB2 calc'!AP273+'eq. coef.'!$C$110*'Amp-TB2 calc'!AQ273+'eq. coef.'!$C$111*'Amp-TB2 calc'!AR273+'eq. coef.'!$C$112*'Amp-TB2 calc'!AS273))</f>
        <v xml:space="preserve"> </v>
      </c>
      <c r="BC273" s="281" t="str">
        <f>IF(SUM(I273:T273)&lt;90," ",EXP('eq. coef.'!$C$176+'eq. coef.'!$C$177*'Amp-TB2 calc'!AJ273+'eq. coef.'!$C$178*'Amp-TB2 calc'!AK273+'eq. coef.'!$C$179*'Amp-TB2 calc'!AL273+'eq. coef.'!$C$180*'Amp-TB2 calc'!AN273+'eq. coef.'!$C$181*'Amp-TB2 calc'!AP273+'eq. coef.'!$C$182*'Amp-TB2 calc'!AQ273+'eq. coef.'!$C$183*'Amp-TB2 calc'!AR273+'eq. coef.'!$C$184*'Amp-TB2 calc'!AS273))</f>
        <v xml:space="preserve"> </v>
      </c>
      <c r="BD273" s="281" t="str">
        <f>IF(SUM(I273:T273)&lt;90," ",('eq. coef.'!$C$234+'eq. coef.'!$C$235*'Amp-TB2 calc'!AJ273+'eq. coef.'!$C$236*'Amp-TB2 calc'!AK273+'eq. coef.'!$C$237*'Amp-TB2 calc'!AL273+'eq. coef.'!$C$238*'Amp-TB2 calc'!AN273+'eq. coef.'!$C$239*'Amp-TB2 calc'!AP273+'eq. coef.'!$C$240*'Amp-TB2 calc'!AQ273+'eq. coef.'!$C$241*'Amp-TB2 calc'!AR273+'eq. coef.'!$C$242*'Amp-TB2 calc'!AS273))</f>
        <v xml:space="preserve"> </v>
      </c>
      <c r="BE273" s="281" t="str">
        <f>IF(SUM(I273:T273)&lt;90," ",('eq. coef.'!$C$270+'eq. coef.'!$C$271*'Amp-TB2 calc'!AJ273+'eq. coef.'!$C$272*'Amp-TB2 calc'!AK273+'eq. coef.'!$C$273*'Amp-TB2 calc'!AL273+'eq. coef.'!$C$274*'Amp-TB2 calc'!AN273+'eq. coef.'!$C$275*'Amp-TB2 calc'!AP273+'eq. coef.'!$C$276*'Amp-TB2 calc'!AQ273+'eq. coef.'!$C$277*'Amp-TB2 calc'!AR273+'eq. coef.'!$C$278*'Amp-TB2 calc'!AS273))</f>
        <v xml:space="preserve"> </v>
      </c>
      <c r="BF273" s="281" t="str">
        <f>IF(SUM(I273:T273)&lt;90," ",EXP('eq. coef.'!$C$328+'eq. coef.'!$C$329*'Amp-TB2 calc'!AJ273+'eq. coef.'!$C$330*'Amp-TB2 calc'!AK273+'eq. coef.'!$C$331*'Amp-TB2 calc'!AL273+'eq. coef.'!$C$332*'Amp-TB2 calc'!AN273+'eq. coef.'!$C$333*'Amp-TB2 calc'!AP273+'eq. coef.'!$C$334*'Amp-TB2 calc'!AQ273+'eq. coef.'!$C$335*'Amp-TB2 calc'!AR273+'eq. coef.'!$C$336*'Amp-TB2 calc'!AS273))</f>
        <v xml:space="preserve"> </v>
      </c>
      <c r="BG273" s="282" t="str">
        <f t="shared" si="366"/>
        <v xml:space="preserve"> </v>
      </c>
      <c r="BH273" s="385" t="str">
        <f t="shared" si="393"/>
        <v xml:space="preserve"> </v>
      </c>
      <c r="BI273" s="385" t="str">
        <f t="shared" si="394"/>
        <v xml:space="preserve"> </v>
      </c>
      <c r="BJ273" s="281" t="str">
        <f t="shared" si="367"/>
        <v xml:space="preserve"> </v>
      </c>
      <c r="BK273" s="283" t="str">
        <f t="shared" si="415"/>
        <v xml:space="preserve"> </v>
      </c>
      <c r="BL273" s="281" t="str">
        <f t="shared" si="416"/>
        <v xml:space="preserve"> </v>
      </c>
      <c r="BM273" s="284" t="str">
        <f t="shared" si="368"/>
        <v xml:space="preserve"> </v>
      </c>
      <c r="BN273" s="285" t="str">
        <f>IF(SUM(I273:T273)&lt;90," ",'eq. coef.'!$C$360+'eq. coef.'!$C$361*'Amp-TB2 calc'!AJ273+'eq. coef.'!$C$362*'Amp-TB2 calc'!AK273+'eq. coef.'!$C$363*'Amp-TB2 calc'!AL273+'eq. coef.'!$C$364*'Amp-TB2 calc'!AN273+'eq. coef.'!$C$365*'Amp-TB2 calc'!AP273+'eq. coef.'!$C$366*'Amp-TB2 calc'!AQ273+'eq. coef.'!$C$367*'Amp-TB2 calc'!AR273+'eq. coef.'!$C$368*'Amp-TB2 calc'!AS273+'eq. coef.'!$C$369*LN(BQ273))</f>
        <v xml:space="preserve"> </v>
      </c>
      <c r="BO273" s="286" t="str">
        <f t="shared" si="417"/>
        <v xml:space="preserve"> </v>
      </c>
      <c r="BP273" s="333" t="str">
        <f t="shared" si="369"/>
        <v xml:space="preserve"> </v>
      </c>
      <c r="BQ273" s="287" t="str">
        <f t="shared" si="418"/>
        <v xml:space="preserve"> </v>
      </c>
      <c r="BR273" s="281" t="str">
        <f t="shared" si="370"/>
        <v xml:space="preserve"> </v>
      </c>
      <c r="BS273" s="283"/>
      <c r="BT273" s="283">
        <f t="shared" si="419"/>
        <v>0</v>
      </c>
      <c r="BU273" s="283">
        <f t="shared" si="420"/>
        <v>0</v>
      </c>
      <c r="BV273" s="281" t="str">
        <f t="shared" si="371"/>
        <v xml:space="preserve"> </v>
      </c>
      <c r="BW273" s="288"/>
      <c r="BX273" s="289" t="str">
        <f>IF(SUM(I273:T273)&lt;90," ",'eq. coef.'!$B$1128*'Amp-TB2 calc'!CH273+'eq. coef.'!$B$1129*'Amp-TB2 calc'!CL273+'eq. coef.'!$B$1130*'Amp-TB2 calc'!CM273+'eq. coef.'!$B$1131*'Amp-TB2 calc'!CO273+'eq. coef.'!$B$1132*'Amp-TB2 calc'!CP273+'eq. coef.'!$B$1133*'Amp-TB2 calc'!CQ273+'eq. coef.'!$B$1134*'Amp-TB2 calc'!CR273+'eq. coef.'!$B$1135*'Amp-TB2 calc'!CU273+'eq. coef.'!$B$1135*'Amp-TB2 calc'!CY273+'eq. coef.'!$B$1137*'Amp-TB2 calc'!CZ273)</f>
        <v xml:space="preserve"> </v>
      </c>
      <c r="BY273" s="290" t="str">
        <f t="shared" si="421"/>
        <v xml:space="preserve"> </v>
      </c>
      <c r="BZ273" s="291"/>
      <c r="CA273" s="290" t="str">
        <f t="shared" si="372"/>
        <v xml:space="preserve"> </v>
      </c>
      <c r="CB273" s="289" t="str">
        <f>IF(SUM(I273:T273)&lt;90," ",EXP('eq. coef.'!$C$396+'eq. coef.'!$C$397*'Amp-TB2 calc'!AJ273+'eq. coef.'!$C$398*'Amp-TB2 calc'!AK273+'eq. coef.'!$C$399*'Amp-TB2 calc'!AL273+'eq. coef.'!$C$400*'Amp-TB2 calc'!AN273+'eq. coef.'!$C$401*'Amp-TB2 calc'!AP273+'eq. coef.'!$C$402*'Amp-TB2 calc'!AQ273+'eq. coef.'!$C$403*'Amp-TB2 calc'!AR273+'eq. coef.'!$C$404*'Amp-TB2 calc'!AS273+'eq. coef.'!$C$405*LN('Amp-TB2 calc'!BQ273)))</f>
        <v xml:space="preserve"> </v>
      </c>
      <c r="CC273" s="283" t="str">
        <f t="shared" si="373"/>
        <v xml:space="preserve"> </v>
      </c>
      <c r="CD273" s="283"/>
      <c r="CE273" s="282" t="str">
        <f t="shared" si="374"/>
        <v xml:space="preserve"> </v>
      </c>
      <c r="CF273" s="282" t="str">
        <f t="shared" si="375"/>
        <v xml:space="preserve"> </v>
      </c>
      <c r="CG273" s="278" t="str">
        <f t="shared" si="422"/>
        <v xml:space="preserve"> </v>
      </c>
      <c r="CH273" s="278" t="str">
        <f t="shared" si="423"/>
        <v xml:space="preserve"> </v>
      </c>
      <c r="CI273" s="278" t="str">
        <f t="shared" si="376"/>
        <v xml:space="preserve"> </v>
      </c>
      <c r="CJ273" s="278" t="str">
        <f t="shared" si="377"/>
        <v xml:space="preserve"> </v>
      </c>
      <c r="CK273" s="278"/>
      <c r="CL273" s="278" t="str">
        <f t="shared" si="378"/>
        <v xml:space="preserve"> </v>
      </c>
      <c r="CM273" s="278" t="str">
        <f t="shared" si="379"/>
        <v xml:space="preserve"> </v>
      </c>
      <c r="CN273" s="278" t="str">
        <f t="shared" si="424"/>
        <v xml:space="preserve"> </v>
      </c>
      <c r="CO273" s="278" t="str">
        <f t="shared" si="380"/>
        <v xml:space="preserve"> </v>
      </c>
      <c r="CP273" s="278" t="str">
        <f t="shared" si="425"/>
        <v xml:space="preserve"> </v>
      </c>
      <c r="CQ273" s="278" t="str">
        <f t="shared" si="381"/>
        <v xml:space="preserve"> </v>
      </c>
      <c r="CR273" s="278" t="str">
        <f t="shared" si="426"/>
        <v xml:space="preserve"> </v>
      </c>
      <c r="CS273" s="278" t="str">
        <f t="shared" si="382"/>
        <v xml:space="preserve"> </v>
      </c>
      <c r="CT273" s="278"/>
      <c r="CU273" s="278" t="str">
        <f t="shared" si="427"/>
        <v xml:space="preserve"> </v>
      </c>
      <c r="CV273" s="278" t="str">
        <f t="shared" si="383"/>
        <v xml:space="preserve"> </v>
      </c>
      <c r="CW273" s="278" t="str">
        <f t="shared" si="384"/>
        <v xml:space="preserve"> </v>
      </c>
      <c r="CX273" s="278"/>
      <c r="CY273" s="278" t="str">
        <f t="shared" si="385"/>
        <v xml:space="preserve"> </v>
      </c>
      <c r="CZ273" s="278" t="str">
        <f t="shared" si="428"/>
        <v xml:space="preserve"> </v>
      </c>
      <c r="DA273" s="278" t="str">
        <f t="shared" si="386"/>
        <v xml:space="preserve"> </v>
      </c>
      <c r="DB273" s="278"/>
      <c r="DC273" s="278" t="str">
        <f t="shared" si="387"/>
        <v xml:space="preserve"> </v>
      </c>
      <c r="DD273" s="278" t="str">
        <f t="shared" si="429"/>
        <v xml:space="preserve"> </v>
      </c>
      <c r="DE273" s="278" t="str">
        <f t="shared" si="430"/>
        <v xml:space="preserve"> </v>
      </c>
      <c r="DF273" s="278" t="str">
        <f t="shared" si="388"/>
        <v xml:space="preserve"> </v>
      </c>
      <c r="DG273" s="283" t="str">
        <f t="shared" si="395"/>
        <v xml:space="preserve"> </v>
      </c>
      <c r="DH273" s="283"/>
      <c r="DI273" s="277" t="str">
        <f t="shared" si="389"/>
        <v xml:space="preserve"> </v>
      </c>
      <c r="DJ273" s="277" t="str">
        <f t="shared" si="390"/>
        <v xml:space="preserve"> </v>
      </c>
      <c r="DK273" s="277" t="str">
        <f t="shared" si="391"/>
        <v xml:space="preserve"> </v>
      </c>
      <c r="DL273" s="278" t="str">
        <f t="shared" si="392"/>
        <v xml:space="preserve"> </v>
      </c>
    </row>
    <row r="274" spans="21:116" x14ac:dyDescent="0.25">
      <c r="U274" s="276" t="str">
        <f t="shared" si="396"/>
        <v xml:space="preserve"> </v>
      </c>
      <c r="V274" s="277" t="str">
        <f>IF(SUM(I274:T274)&lt;90," ",I274/stab.data!$U$7)</f>
        <v xml:space="preserve"> </v>
      </c>
      <c r="W274" s="277" t="str">
        <f>IF(SUM(I274:T274)&lt;90," ",J274/stab.data!$U$8)</f>
        <v xml:space="preserve"> </v>
      </c>
      <c r="X274" s="277" t="str">
        <f>IF(SUM(I274:T274)&lt;90," ",K274*2/stab.data!$U$9)</f>
        <v xml:space="preserve"> </v>
      </c>
      <c r="Y274" s="277" t="str">
        <f>IF(SUM(I274:T274)&lt;90," ",L274*2/stab.data!$U$10)</f>
        <v xml:space="preserve"> </v>
      </c>
      <c r="Z274" s="277" t="str">
        <f>IF(SUM(I274:T274)&lt;90," ",M274/stab.data!$U$11)</f>
        <v xml:space="preserve"> </v>
      </c>
      <c r="AA274" s="277" t="str">
        <f>IF(SUM(I274:T274)&lt;90," ",N274/stab.data!$U$12)</f>
        <v xml:space="preserve"> </v>
      </c>
      <c r="AB274" s="277" t="str">
        <f>IF(SUM(I274:T274)&lt;90," ",O274/stab.data!$U$13)</f>
        <v xml:space="preserve"> </v>
      </c>
      <c r="AC274" s="277" t="str">
        <f>IF(SUM(I274:T274)&lt;90," ",P274/stab.data!$U$14)</f>
        <v xml:space="preserve"> </v>
      </c>
      <c r="AD274" s="277" t="str">
        <f>IF(SUM(I274:T274)&lt;90," ",Q274*2/stab.data!$U$15)</f>
        <v xml:space="preserve"> </v>
      </c>
      <c r="AE274" s="277" t="str">
        <f>IF(SUM(I274:T274)&lt;90," ",R274*2/stab.data!$U$16)</f>
        <v xml:space="preserve"> </v>
      </c>
      <c r="AF274" s="277" t="str">
        <f>IF(SUM(I274:T274)&lt;90," ",S274/stab.data!$U$17)</f>
        <v xml:space="preserve"> </v>
      </c>
      <c r="AG274" s="277" t="str">
        <f>IF(SUM(I274:T274)&lt;90," ",T274/stab.data!$U$18)</f>
        <v xml:space="preserve"> </v>
      </c>
      <c r="AH274" s="277" t="str">
        <f t="shared" si="397"/>
        <v xml:space="preserve"> </v>
      </c>
      <c r="AI274" s="277" t="str">
        <f t="shared" si="398"/>
        <v xml:space="preserve"> </v>
      </c>
      <c r="AJ274" s="278" t="str">
        <f t="shared" si="399"/>
        <v xml:space="preserve"> </v>
      </c>
      <c r="AK274" s="278" t="str">
        <f t="shared" si="400"/>
        <v xml:space="preserve"> </v>
      </c>
      <c r="AL274" s="278" t="str">
        <f t="shared" si="401"/>
        <v xml:space="preserve"> </v>
      </c>
      <c r="AM274" s="278" t="str">
        <f t="shared" si="402"/>
        <v xml:space="preserve"> </v>
      </c>
      <c r="AN274" s="278" t="str">
        <f t="shared" si="403"/>
        <v xml:space="preserve"> </v>
      </c>
      <c r="AO274" s="278" t="str">
        <f t="shared" si="404"/>
        <v xml:space="preserve"> </v>
      </c>
      <c r="AP274" s="278" t="str">
        <f t="shared" si="405"/>
        <v xml:space="preserve"> </v>
      </c>
      <c r="AQ274" s="278" t="str">
        <f t="shared" si="406"/>
        <v xml:space="preserve"> </v>
      </c>
      <c r="AR274" s="278" t="str">
        <f t="shared" si="407"/>
        <v xml:space="preserve"> </v>
      </c>
      <c r="AS274" s="278" t="str">
        <f t="shared" si="408"/>
        <v xml:space="preserve"> </v>
      </c>
      <c r="AT274" s="278" t="str">
        <f t="shared" si="409"/>
        <v xml:space="preserve"> </v>
      </c>
      <c r="AU274" s="278" t="str">
        <f t="shared" si="410"/>
        <v xml:space="preserve"> </v>
      </c>
      <c r="AV274" s="277" t="str">
        <f t="shared" si="411"/>
        <v xml:space="preserve"> </v>
      </c>
      <c r="AW274" s="277" t="str">
        <f t="shared" si="412"/>
        <v xml:space="preserve"> </v>
      </c>
      <c r="AX274" s="277" t="str">
        <f>IF(SUM(I274:T274)&lt;90," ",CO274*AH274*stab.data!$U$20/13/2)</f>
        <v xml:space="preserve"> </v>
      </c>
      <c r="AY274" s="277" t="str">
        <f>IF(SUM(I274:T274)&lt;90," ",CQ274*AH274*stab.data!$U$11/13)</f>
        <v xml:space="preserve"> </v>
      </c>
      <c r="AZ274" s="277" t="str">
        <f t="shared" si="413"/>
        <v xml:space="preserve"> </v>
      </c>
      <c r="BA274" s="279" t="str">
        <f t="shared" si="414"/>
        <v xml:space="preserve"> </v>
      </c>
      <c r="BB274" s="280" t="str">
        <f>IF(SUM(I274:T274)&lt;90," ",EXP('eq. coef.'!$C$104+'eq. coef.'!$C$105*'Amp-TB2 calc'!AJ274+'eq. coef.'!$C$106*'Amp-TB2 calc'!AK274+'eq. coef.'!$C$107*'Amp-TB2 calc'!AL274+'eq. coef.'!$C$108*'Amp-TB2 calc'!AN274+'eq. coef.'!$C$109*'Amp-TB2 calc'!AP274+'eq. coef.'!$C$110*'Amp-TB2 calc'!AQ274+'eq. coef.'!$C$111*'Amp-TB2 calc'!AR274+'eq. coef.'!$C$112*'Amp-TB2 calc'!AS274))</f>
        <v xml:space="preserve"> </v>
      </c>
      <c r="BC274" s="281" t="str">
        <f>IF(SUM(I274:T274)&lt;90," ",EXP('eq. coef.'!$C$176+'eq. coef.'!$C$177*'Amp-TB2 calc'!AJ274+'eq. coef.'!$C$178*'Amp-TB2 calc'!AK274+'eq. coef.'!$C$179*'Amp-TB2 calc'!AL274+'eq. coef.'!$C$180*'Amp-TB2 calc'!AN274+'eq. coef.'!$C$181*'Amp-TB2 calc'!AP274+'eq. coef.'!$C$182*'Amp-TB2 calc'!AQ274+'eq. coef.'!$C$183*'Amp-TB2 calc'!AR274+'eq. coef.'!$C$184*'Amp-TB2 calc'!AS274))</f>
        <v xml:space="preserve"> </v>
      </c>
      <c r="BD274" s="281" t="str">
        <f>IF(SUM(I274:T274)&lt;90," ",('eq. coef.'!$C$234+'eq. coef.'!$C$235*'Amp-TB2 calc'!AJ274+'eq. coef.'!$C$236*'Amp-TB2 calc'!AK274+'eq. coef.'!$C$237*'Amp-TB2 calc'!AL274+'eq. coef.'!$C$238*'Amp-TB2 calc'!AN274+'eq. coef.'!$C$239*'Amp-TB2 calc'!AP274+'eq. coef.'!$C$240*'Amp-TB2 calc'!AQ274+'eq. coef.'!$C$241*'Amp-TB2 calc'!AR274+'eq. coef.'!$C$242*'Amp-TB2 calc'!AS274))</f>
        <v xml:space="preserve"> </v>
      </c>
      <c r="BE274" s="281" t="str">
        <f>IF(SUM(I274:T274)&lt;90," ",('eq. coef.'!$C$270+'eq. coef.'!$C$271*'Amp-TB2 calc'!AJ274+'eq. coef.'!$C$272*'Amp-TB2 calc'!AK274+'eq. coef.'!$C$273*'Amp-TB2 calc'!AL274+'eq. coef.'!$C$274*'Amp-TB2 calc'!AN274+'eq. coef.'!$C$275*'Amp-TB2 calc'!AP274+'eq. coef.'!$C$276*'Amp-TB2 calc'!AQ274+'eq. coef.'!$C$277*'Amp-TB2 calc'!AR274+'eq. coef.'!$C$278*'Amp-TB2 calc'!AS274))</f>
        <v xml:space="preserve"> </v>
      </c>
      <c r="BF274" s="281" t="str">
        <f>IF(SUM(I274:T274)&lt;90," ",EXP('eq. coef.'!$C$328+'eq. coef.'!$C$329*'Amp-TB2 calc'!AJ274+'eq. coef.'!$C$330*'Amp-TB2 calc'!AK274+'eq. coef.'!$C$331*'Amp-TB2 calc'!AL274+'eq. coef.'!$C$332*'Amp-TB2 calc'!AN274+'eq. coef.'!$C$333*'Amp-TB2 calc'!AP274+'eq. coef.'!$C$334*'Amp-TB2 calc'!AQ274+'eq. coef.'!$C$335*'Amp-TB2 calc'!AR274+'eq. coef.'!$C$336*'Amp-TB2 calc'!AS274))</f>
        <v xml:space="preserve"> </v>
      </c>
      <c r="BG274" s="282" t="str">
        <f t="shared" si="366"/>
        <v xml:space="preserve"> </v>
      </c>
      <c r="BH274" s="385" t="str">
        <f t="shared" si="393"/>
        <v xml:space="preserve"> </v>
      </c>
      <c r="BI274" s="385" t="str">
        <f t="shared" si="394"/>
        <v xml:space="preserve"> </v>
      </c>
      <c r="BJ274" s="281" t="str">
        <f t="shared" si="367"/>
        <v xml:space="preserve"> </v>
      </c>
      <c r="BK274" s="283" t="str">
        <f t="shared" si="415"/>
        <v xml:space="preserve"> </v>
      </c>
      <c r="BL274" s="281" t="str">
        <f t="shared" si="416"/>
        <v xml:space="preserve"> </v>
      </c>
      <c r="BM274" s="284" t="str">
        <f t="shared" si="368"/>
        <v xml:space="preserve"> </v>
      </c>
      <c r="BN274" s="285" t="str">
        <f>IF(SUM(I274:T274)&lt;90," ",'eq. coef.'!$C$360+'eq. coef.'!$C$361*'Amp-TB2 calc'!AJ274+'eq. coef.'!$C$362*'Amp-TB2 calc'!AK274+'eq. coef.'!$C$363*'Amp-TB2 calc'!AL274+'eq. coef.'!$C$364*'Amp-TB2 calc'!AN274+'eq. coef.'!$C$365*'Amp-TB2 calc'!AP274+'eq. coef.'!$C$366*'Amp-TB2 calc'!AQ274+'eq. coef.'!$C$367*'Amp-TB2 calc'!AR274+'eq. coef.'!$C$368*'Amp-TB2 calc'!AS274+'eq. coef.'!$C$369*LN(BQ274))</f>
        <v xml:space="preserve"> </v>
      </c>
      <c r="BO274" s="286" t="str">
        <f t="shared" si="417"/>
        <v xml:space="preserve"> </v>
      </c>
      <c r="BP274" s="333" t="str">
        <f t="shared" si="369"/>
        <v xml:space="preserve"> </v>
      </c>
      <c r="BQ274" s="287" t="str">
        <f t="shared" si="418"/>
        <v xml:space="preserve"> </v>
      </c>
      <c r="BR274" s="281" t="str">
        <f t="shared" si="370"/>
        <v xml:space="preserve"> </v>
      </c>
      <c r="BS274" s="283"/>
      <c r="BT274" s="283">
        <f t="shared" si="419"/>
        <v>0</v>
      </c>
      <c r="BU274" s="283">
        <f t="shared" si="420"/>
        <v>0</v>
      </c>
      <c r="BV274" s="281" t="str">
        <f t="shared" si="371"/>
        <v xml:space="preserve"> </v>
      </c>
      <c r="BW274" s="288"/>
      <c r="BX274" s="289" t="str">
        <f>IF(SUM(I274:T274)&lt;90," ",'eq. coef.'!$B$1128*'Amp-TB2 calc'!CH274+'eq. coef.'!$B$1129*'Amp-TB2 calc'!CL274+'eq. coef.'!$B$1130*'Amp-TB2 calc'!CM274+'eq. coef.'!$B$1131*'Amp-TB2 calc'!CO274+'eq. coef.'!$B$1132*'Amp-TB2 calc'!CP274+'eq. coef.'!$B$1133*'Amp-TB2 calc'!CQ274+'eq. coef.'!$B$1134*'Amp-TB2 calc'!CR274+'eq. coef.'!$B$1135*'Amp-TB2 calc'!CU274+'eq. coef.'!$B$1135*'Amp-TB2 calc'!CY274+'eq. coef.'!$B$1137*'Amp-TB2 calc'!CZ274)</f>
        <v xml:space="preserve"> </v>
      </c>
      <c r="BY274" s="290" t="str">
        <f t="shared" si="421"/>
        <v xml:space="preserve"> </v>
      </c>
      <c r="BZ274" s="291"/>
      <c r="CA274" s="290" t="str">
        <f t="shared" si="372"/>
        <v xml:space="preserve"> </v>
      </c>
      <c r="CB274" s="289" t="str">
        <f>IF(SUM(I274:T274)&lt;90," ",EXP('eq. coef.'!$C$396+'eq. coef.'!$C$397*'Amp-TB2 calc'!AJ274+'eq. coef.'!$C$398*'Amp-TB2 calc'!AK274+'eq. coef.'!$C$399*'Amp-TB2 calc'!AL274+'eq. coef.'!$C$400*'Amp-TB2 calc'!AN274+'eq. coef.'!$C$401*'Amp-TB2 calc'!AP274+'eq. coef.'!$C$402*'Amp-TB2 calc'!AQ274+'eq. coef.'!$C$403*'Amp-TB2 calc'!AR274+'eq. coef.'!$C$404*'Amp-TB2 calc'!AS274+'eq. coef.'!$C$405*LN('Amp-TB2 calc'!BQ274)))</f>
        <v xml:space="preserve"> </v>
      </c>
      <c r="CC274" s="283" t="str">
        <f t="shared" si="373"/>
        <v xml:space="preserve"> </v>
      </c>
      <c r="CD274" s="283"/>
      <c r="CE274" s="282" t="str">
        <f t="shared" si="374"/>
        <v xml:space="preserve"> </v>
      </c>
      <c r="CF274" s="282" t="str">
        <f t="shared" si="375"/>
        <v xml:space="preserve"> </v>
      </c>
      <c r="CG274" s="278" t="str">
        <f t="shared" si="422"/>
        <v xml:space="preserve"> </v>
      </c>
      <c r="CH274" s="278" t="str">
        <f t="shared" si="423"/>
        <v xml:space="preserve"> </v>
      </c>
      <c r="CI274" s="278" t="str">
        <f t="shared" si="376"/>
        <v xml:space="preserve"> </v>
      </c>
      <c r="CJ274" s="278" t="str">
        <f t="shared" si="377"/>
        <v xml:space="preserve"> </v>
      </c>
      <c r="CK274" s="278"/>
      <c r="CL274" s="278" t="str">
        <f t="shared" si="378"/>
        <v xml:space="preserve"> </v>
      </c>
      <c r="CM274" s="278" t="str">
        <f t="shared" si="379"/>
        <v xml:space="preserve"> </v>
      </c>
      <c r="CN274" s="278" t="str">
        <f t="shared" si="424"/>
        <v xml:space="preserve"> </v>
      </c>
      <c r="CO274" s="278" t="str">
        <f t="shared" si="380"/>
        <v xml:space="preserve"> </v>
      </c>
      <c r="CP274" s="278" t="str">
        <f t="shared" si="425"/>
        <v xml:space="preserve"> </v>
      </c>
      <c r="CQ274" s="278" t="str">
        <f t="shared" si="381"/>
        <v xml:space="preserve"> </v>
      </c>
      <c r="CR274" s="278" t="str">
        <f t="shared" si="426"/>
        <v xml:space="preserve"> </v>
      </c>
      <c r="CS274" s="278" t="str">
        <f t="shared" si="382"/>
        <v xml:space="preserve"> </v>
      </c>
      <c r="CT274" s="278"/>
      <c r="CU274" s="278" t="str">
        <f t="shared" si="427"/>
        <v xml:space="preserve"> </v>
      </c>
      <c r="CV274" s="278" t="str">
        <f t="shared" si="383"/>
        <v xml:space="preserve"> </v>
      </c>
      <c r="CW274" s="278" t="str">
        <f t="shared" si="384"/>
        <v xml:space="preserve"> </v>
      </c>
      <c r="CX274" s="278"/>
      <c r="CY274" s="278" t="str">
        <f t="shared" si="385"/>
        <v xml:space="preserve"> </v>
      </c>
      <c r="CZ274" s="278" t="str">
        <f t="shared" si="428"/>
        <v xml:space="preserve"> </v>
      </c>
      <c r="DA274" s="278" t="str">
        <f t="shared" si="386"/>
        <v xml:space="preserve"> </v>
      </c>
      <c r="DB274" s="278"/>
      <c r="DC274" s="278" t="str">
        <f t="shared" si="387"/>
        <v xml:space="preserve"> </v>
      </c>
      <c r="DD274" s="278" t="str">
        <f t="shared" si="429"/>
        <v xml:space="preserve"> </v>
      </c>
      <c r="DE274" s="278" t="str">
        <f t="shared" si="430"/>
        <v xml:space="preserve"> </v>
      </c>
      <c r="DF274" s="278" t="str">
        <f t="shared" si="388"/>
        <v xml:space="preserve"> </v>
      </c>
      <c r="DG274" s="283" t="str">
        <f t="shared" si="395"/>
        <v xml:space="preserve"> </v>
      </c>
      <c r="DH274" s="283"/>
      <c r="DI274" s="277" t="str">
        <f t="shared" si="389"/>
        <v xml:space="preserve"> </v>
      </c>
      <c r="DJ274" s="277" t="str">
        <f t="shared" si="390"/>
        <v xml:space="preserve"> </v>
      </c>
      <c r="DK274" s="277" t="str">
        <f t="shared" si="391"/>
        <v xml:space="preserve"> </v>
      </c>
      <c r="DL274" s="278" t="str">
        <f t="shared" si="392"/>
        <v xml:space="preserve"> </v>
      </c>
    </row>
    <row r="275" spans="21:116" x14ac:dyDescent="0.25">
      <c r="U275" s="276" t="str">
        <f t="shared" si="396"/>
        <v xml:space="preserve"> </v>
      </c>
      <c r="V275" s="277" t="str">
        <f>IF(SUM(I275:T275)&lt;90," ",I275/stab.data!$U$7)</f>
        <v xml:space="preserve"> </v>
      </c>
      <c r="W275" s="277" t="str">
        <f>IF(SUM(I275:T275)&lt;90," ",J275/stab.data!$U$8)</f>
        <v xml:space="preserve"> </v>
      </c>
      <c r="X275" s="277" t="str">
        <f>IF(SUM(I275:T275)&lt;90," ",K275*2/stab.data!$U$9)</f>
        <v xml:space="preserve"> </v>
      </c>
      <c r="Y275" s="277" t="str">
        <f>IF(SUM(I275:T275)&lt;90," ",L275*2/stab.data!$U$10)</f>
        <v xml:space="preserve"> </v>
      </c>
      <c r="Z275" s="277" t="str">
        <f>IF(SUM(I275:T275)&lt;90," ",M275/stab.data!$U$11)</f>
        <v xml:space="preserve"> </v>
      </c>
      <c r="AA275" s="277" t="str">
        <f>IF(SUM(I275:T275)&lt;90," ",N275/stab.data!$U$12)</f>
        <v xml:space="preserve"> </v>
      </c>
      <c r="AB275" s="277" t="str">
        <f>IF(SUM(I275:T275)&lt;90," ",O275/stab.data!$U$13)</f>
        <v xml:space="preserve"> </v>
      </c>
      <c r="AC275" s="277" t="str">
        <f>IF(SUM(I275:T275)&lt;90," ",P275/stab.data!$U$14)</f>
        <v xml:space="preserve"> </v>
      </c>
      <c r="AD275" s="277" t="str">
        <f>IF(SUM(I275:T275)&lt;90," ",Q275*2/stab.data!$U$15)</f>
        <v xml:space="preserve"> </v>
      </c>
      <c r="AE275" s="277" t="str">
        <f>IF(SUM(I275:T275)&lt;90," ",R275*2/stab.data!$U$16)</f>
        <v xml:space="preserve"> </v>
      </c>
      <c r="AF275" s="277" t="str">
        <f>IF(SUM(I275:T275)&lt;90," ",S275/stab.data!$U$17)</f>
        <v xml:space="preserve"> </v>
      </c>
      <c r="AG275" s="277" t="str">
        <f>IF(SUM(I275:T275)&lt;90," ",T275/stab.data!$U$18)</f>
        <v xml:space="preserve"> </v>
      </c>
      <c r="AH275" s="277" t="str">
        <f t="shared" si="397"/>
        <v xml:space="preserve"> </v>
      </c>
      <c r="AI275" s="277" t="str">
        <f t="shared" si="398"/>
        <v xml:space="preserve"> </v>
      </c>
      <c r="AJ275" s="278" t="str">
        <f t="shared" si="399"/>
        <v xml:space="preserve"> </v>
      </c>
      <c r="AK275" s="278" t="str">
        <f t="shared" si="400"/>
        <v xml:space="preserve"> </v>
      </c>
      <c r="AL275" s="278" t="str">
        <f t="shared" si="401"/>
        <v xml:space="preserve"> </v>
      </c>
      <c r="AM275" s="278" t="str">
        <f t="shared" si="402"/>
        <v xml:space="preserve"> </v>
      </c>
      <c r="AN275" s="278" t="str">
        <f t="shared" si="403"/>
        <v xml:space="preserve"> </v>
      </c>
      <c r="AO275" s="278" t="str">
        <f t="shared" si="404"/>
        <v xml:space="preserve"> </v>
      </c>
      <c r="AP275" s="278" t="str">
        <f t="shared" si="405"/>
        <v xml:space="preserve"> </v>
      </c>
      <c r="AQ275" s="278" t="str">
        <f t="shared" si="406"/>
        <v xml:space="preserve"> </v>
      </c>
      <c r="AR275" s="278" t="str">
        <f t="shared" si="407"/>
        <v xml:space="preserve"> </v>
      </c>
      <c r="AS275" s="278" t="str">
        <f t="shared" si="408"/>
        <v xml:space="preserve"> </v>
      </c>
      <c r="AT275" s="278" t="str">
        <f t="shared" si="409"/>
        <v xml:space="preserve"> </v>
      </c>
      <c r="AU275" s="278" t="str">
        <f t="shared" si="410"/>
        <v xml:space="preserve"> </v>
      </c>
      <c r="AV275" s="277" t="str">
        <f t="shared" si="411"/>
        <v xml:space="preserve"> </v>
      </c>
      <c r="AW275" s="277" t="str">
        <f t="shared" si="412"/>
        <v xml:space="preserve"> </v>
      </c>
      <c r="AX275" s="277" t="str">
        <f>IF(SUM(I275:T275)&lt;90," ",CO275*AH275*stab.data!$U$20/13/2)</f>
        <v xml:space="preserve"> </v>
      </c>
      <c r="AY275" s="277" t="str">
        <f>IF(SUM(I275:T275)&lt;90," ",CQ275*AH275*stab.data!$U$11/13)</f>
        <v xml:space="preserve"> </v>
      </c>
      <c r="AZ275" s="277" t="str">
        <f t="shared" si="413"/>
        <v xml:space="preserve"> </v>
      </c>
      <c r="BA275" s="279" t="str">
        <f t="shared" si="414"/>
        <v xml:space="preserve"> </v>
      </c>
      <c r="BB275" s="280" t="str">
        <f>IF(SUM(I275:T275)&lt;90," ",EXP('eq. coef.'!$C$104+'eq. coef.'!$C$105*'Amp-TB2 calc'!AJ275+'eq. coef.'!$C$106*'Amp-TB2 calc'!AK275+'eq. coef.'!$C$107*'Amp-TB2 calc'!AL275+'eq. coef.'!$C$108*'Amp-TB2 calc'!AN275+'eq. coef.'!$C$109*'Amp-TB2 calc'!AP275+'eq. coef.'!$C$110*'Amp-TB2 calc'!AQ275+'eq. coef.'!$C$111*'Amp-TB2 calc'!AR275+'eq. coef.'!$C$112*'Amp-TB2 calc'!AS275))</f>
        <v xml:space="preserve"> </v>
      </c>
      <c r="BC275" s="281" t="str">
        <f>IF(SUM(I275:T275)&lt;90," ",EXP('eq. coef.'!$C$176+'eq. coef.'!$C$177*'Amp-TB2 calc'!AJ275+'eq. coef.'!$C$178*'Amp-TB2 calc'!AK275+'eq. coef.'!$C$179*'Amp-TB2 calc'!AL275+'eq. coef.'!$C$180*'Amp-TB2 calc'!AN275+'eq. coef.'!$C$181*'Amp-TB2 calc'!AP275+'eq. coef.'!$C$182*'Amp-TB2 calc'!AQ275+'eq. coef.'!$C$183*'Amp-TB2 calc'!AR275+'eq. coef.'!$C$184*'Amp-TB2 calc'!AS275))</f>
        <v xml:space="preserve"> </v>
      </c>
      <c r="BD275" s="281" t="str">
        <f>IF(SUM(I275:T275)&lt;90," ",('eq. coef.'!$C$234+'eq. coef.'!$C$235*'Amp-TB2 calc'!AJ275+'eq. coef.'!$C$236*'Amp-TB2 calc'!AK275+'eq. coef.'!$C$237*'Amp-TB2 calc'!AL275+'eq. coef.'!$C$238*'Amp-TB2 calc'!AN275+'eq. coef.'!$C$239*'Amp-TB2 calc'!AP275+'eq. coef.'!$C$240*'Amp-TB2 calc'!AQ275+'eq. coef.'!$C$241*'Amp-TB2 calc'!AR275+'eq. coef.'!$C$242*'Amp-TB2 calc'!AS275))</f>
        <v xml:space="preserve"> </v>
      </c>
      <c r="BE275" s="281" t="str">
        <f>IF(SUM(I275:T275)&lt;90," ",('eq. coef.'!$C$270+'eq. coef.'!$C$271*'Amp-TB2 calc'!AJ275+'eq. coef.'!$C$272*'Amp-TB2 calc'!AK275+'eq. coef.'!$C$273*'Amp-TB2 calc'!AL275+'eq. coef.'!$C$274*'Amp-TB2 calc'!AN275+'eq. coef.'!$C$275*'Amp-TB2 calc'!AP275+'eq. coef.'!$C$276*'Amp-TB2 calc'!AQ275+'eq. coef.'!$C$277*'Amp-TB2 calc'!AR275+'eq. coef.'!$C$278*'Amp-TB2 calc'!AS275))</f>
        <v xml:space="preserve"> </v>
      </c>
      <c r="BF275" s="281" t="str">
        <f>IF(SUM(I275:T275)&lt;90," ",EXP('eq. coef.'!$C$328+'eq. coef.'!$C$329*'Amp-TB2 calc'!AJ275+'eq. coef.'!$C$330*'Amp-TB2 calc'!AK275+'eq. coef.'!$C$331*'Amp-TB2 calc'!AL275+'eq. coef.'!$C$332*'Amp-TB2 calc'!AN275+'eq. coef.'!$C$333*'Amp-TB2 calc'!AP275+'eq. coef.'!$C$334*'Amp-TB2 calc'!AQ275+'eq. coef.'!$C$335*'Amp-TB2 calc'!AR275+'eq. coef.'!$C$336*'Amp-TB2 calc'!AS275))</f>
        <v xml:space="preserve"> </v>
      </c>
      <c r="BG275" s="282" t="str">
        <f t="shared" si="366"/>
        <v xml:space="preserve"> </v>
      </c>
      <c r="BH275" s="385" t="str">
        <f t="shared" si="393"/>
        <v xml:space="preserve"> </v>
      </c>
      <c r="BI275" s="385" t="str">
        <f t="shared" si="394"/>
        <v xml:space="preserve"> </v>
      </c>
      <c r="BJ275" s="281" t="str">
        <f t="shared" si="367"/>
        <v xml:space="preserve"> </v>
      </c>
      <c r="BK275" s="283" t="str">
        <f t="shared" si="415"/>
        <v xml:space="preserve"> </v>
      </c>
      <c r="BL275" s="281" t="str">
        <f t="shared" si="416"/>
        <v xml:space="preserve"> </v>
      </c>
      <c r="BM275" s="284" t="str">
        <f t="shared" si="368"/>
        <v xml:space="preserve"> </v>
      </c>
      <c r="BN275" s="285" t="str">
        <f>IF(SUM(I275:T275)&lt;90," ",'eq. coef.'!$C$360+'eq. coef.'!$C$361*'Amp-TB2 calc'!AJ275+'eq. coef.'!$C$362*'Amp-TB2 calc'!AK275+'eq. coef.'!$C$363*'Amp-TB2 calc'!AL275+'eq. coef.'!$C$364*'Amp-TB2 calc'!AN275+'eq. coef.'!$C$365*'Amp-TB2 calc'!AP275+'eq. coef.'!$C$366*'Amp-TB2 calc'!AQ275+'eq. coef.'!$C$367*'Amp-TB2 calc'!AR275+'eq. coef.'!$C$368*'Amp-TB2 calc'!AS275+'eq. coef.'!$C$369*LN(BQ275))</f>
        <v xml:space="preserve"> </v>
      </c>
      <c r="BO275" s="286" t="str">
        <f t="shared" si="417"/>
        <v xml:space="preserve"> </v>
      </c>
      <c r="BP275" s="333" t="str">
        <f t="shared" si="369"/>
        <v xml:space="preserve"> </v>
      </c>
      <c r="BQ275" s="287" t="str">
        <f t="shared" si="418"/>
        <v xml:space="preserve"> </v>
      </c>
      <c r="BR275" s="281" t="str">
        <f t="shared" si="370"/>
        <v xml:space="preserve"> </v>
      </c>
      <c r="BS275" s="283"/>
      <c r="BT275" s="283">
        <f t="shared" si="419"/>
        <v>0</v>
      </c>
      <c r="BU275" s="283">
        <f t="shared" si="420"/>
        <v>0</v>
      </c>
      <c r="BV275" s="281" t="str">
        <f t="shared" si="371"/>
        <v xml:space="preserve"> </v>
      </c>
      <c r="BW275" s="288"/>
      <c r="BX275" s="289" t="str">
        <f>IF(SUM(I275:T275)&lt;90," ",'eq. coef.'!$B$1128*'Amp-TB2 calc'!CH275+'eq. coef.'!$B$1129*'Amp-TB2 calc'!CL275+'eq. coef.'!$B$1130*'Amp-TB2 calc'!CM275+'eq. coef.'!$B$1131*'Amp-TB2 calc'!CO275+'eq. coef.'!$B$1132*'Amp-TB2 calc'!CP275+'eq. coef.'!$B$1133*'Amp-TB2 calc'!CQ275+'eq. coef.'!$B$1134*'Amp-TB2 calc'!CR275+'eq. coef.'!$B$1135*'Amp-TB2 calc'!CU275+'eq. coef.'!$B$1135*'Amp-TB2 calc'!CY275+'eq. coef.'!$B$1137*'Amp-TB2 calc'!CZ275)</f>
        <v xml:space="preserve"> </v>
      </c>
      <c r="BY275" s="290" t="str">
        <f t="shared" si="421"/>
        <v xml:space="preserve"> </v>
      </c>
      <c r="BZ275" s="291"/>
      <c r="CA275" s="290" t="str">
        <f t="shared" si="372"/>
        <v xml:space="preserve"> </v>
      </c>
      <c r="CB275" s="289" t="str">
        <f>IF(SUM(I275:T275)&lt;90," ",EXP('eq. coef.'!$C$396+'eq. coef.'!$C$397*'Amp-TB2 calc'!AJ275+'eq. coef.'!$C$398*'Amp-TB2 calc'!AK275+'eq. coef.'!$C$399*'Amp-TB2 calc'!AL275+'eq. coef.'!$C$400*'Amp-TB2 calc'!AN275+'eq. coef.'!$C$401*'Amp-TB2 calc'!AP275+'eq. coef.'!$C$402*'Amp-TB2 calc'!AQ275+'eq. coef.'!$C$403*'Amp-TB2 calc'!AR275+'eq. coef.'!$C$404*'Amp-TB2 calc'!AS275+'eq. coef.'!$C$405*LN('Amp-TB2 calc'!BQ275)))</f>
        <v xml:space="preserve"> </v>
      </c>
      <c r="CC275" s="283" t="str">
        <f t="shared" si="373"/>
        <v xml:space="preserve"> </v>
      </c>
      <c r="CD275" s="283"/>
      <c r="CE275" s="282" t="str">
        <f t="shared" si="374"/>
        <v xml:space="preserve"> </v>
      </c>
      <c r="CF275" s="282" t="str">
        <f t="shared" si="375"/>
        <v xml:space="preserve"> </v>
      </c>
      <c r="CG275" s="278" t="str">
        <f t="shared" si="422"/>
        <v xml:space="preserve"> </v>
      </c>
      <c r="CH275" s="278" t="str">
        <f t="shared" si="423"/>
        <v xml:space="preserve"> </v>
      </c>
      <c r="CI275" s="278" t="str">
        <f t="shared" si="376"/>
        <v xml:space="preserve"> </v>
      </c>
      <c r="CJ275" s="278" t="str">
        <f t="shared" si="377"/>
        <v xml:space="preserve"> </v>
      </c>
      <c r="CK275" s="278"/>
      <c r="CL275" s="278" t="str">
        <f t="shared" si="378"/>
        <v xml:space="preserve"> </v>
      </c>
      <c r="CM275" s="278" t="str">
        <f t="shared" si="379"/>
        <v xml:space="preserve"> </v>
      </c>
      <c r="CN275" s="278" t="str">
        <f t="shared" si="424"/>
        <v xml:space="preserve"> </v>
      </c>
      <c r="CO275" s="278" t="str">
        <f t="shared" si="380"/>
        <v xml:space="preserve"> </v>
      </c>
      <c r="CP275" s="278" t="str">
        <f t="shared" si="425"/>
        <v xml:space="preserve"> </v>
      </c>
      <c r="CQ275" s="278" t="str">
        <f t="shared" si="381"/>
        <v xml:space="preserve"> </v>
      </c>
      <c r="CR275" s="278" t="str">
        <f t="shared" si="426"/>
        <v xml:space="preserve"> </v>
      </c>
      <c r="CS275" s="278" t="str">
        <f t="shared" si="382"/>
        <v xml:space="preserve"> </v>
      </c>
      <c r="CT275" s="278"/>
      <c r="CU275" s="278" t="str">
        <f t="shared" si="427"/>
        <v xml:space="preserve"> </v>
      </c>
      <c r="CV275" s="278" t="str">
        <f t="shared" si="383"/>
        <v xml:space="preserve"> </v>
      </c>
      <c r="CW275" s="278" t="str">
        <f t="shared" si="384"/>
        <v xml:space="preserve"> </v>
      </c>
      <c r="CX275" s="278"/>
      <c r="CY275" s="278" t="str">
        <f t="shared" si="385"/>
        <v xml:space="preserve"> </v>
      </c>
      <c r="CZ275" s="278" t="str">
        <f t="shared" si="428"/>
        <v xml:space="preserve"> </v>
      </c>
      <c r="DA275" s="278" t="str">
        <f t="shared" si="386"/>
        <v xml:space="preserve"> </v>
      </c>
      <c r="DB275" s="278"/>
      <c r="DC275" s="278" t="str">
        <f t="shared" si="387"/>
        <v xml:space="preserve"> </v>
      </c>
      <c r="DD275" s="278" t="str">
        <f t="shared" si="429"/>
        <v xml:space="preserve"> </v>
      </c>
      <c r="DE275" s="278" t="str">
        <f t="shared" si="430"/>
        <v xml:space="preserve"> </v>
      </c>
      <c r="DF275" s="278" t="str">
        <f t="shared" si="388"/>
        <v xml:space="preserve"> </v>
      </c>
      <c r="DG275" s="283" t="str">
        <f t="shared" si="395"/>
        <v xml:space="preserve"> </v>
      </c>
      <c r="DH275" s="283"/>
      <c r="DI275" s="277" t="str">
        <f t="shared" si="389"/>
        <v xml:space="preserve"> </v>
      </c>
      <c r="DJ275" s="277" t="str">
        <f t="shared" si="390"/>
        <v xml:space="preserve"> </v>
      </c>
      <c r="DK275" s="277" t="str">
        <f t="shared" si="391"/>
        <v xml:space="preserve"> </v>
      </c>
      <c r="DL275" s="278" t="str">
        <f t="shared" si="392"/>
        <v xml:space="preserve"> </v>
      </c>
    </row>
    <row r="276" spans="21:116" x14ac:dyDescent="0.25">
      <c r="U276" s="276" t="str">
        <f t="shared" si="396"/>
        <v xml:space="preserve"> </v>
      </c>
      <c r="V276" s="277" t="str">
        <f>IF(SUM(I276:T276)&lt;90," ",I276/stab.data!$U$7)</f>
        <v xml:space="preserve"> </v>
      </c>
      <c r="W276" s="277" t="str">
        <f>IF(SUM(I276:T276)&lt;90," ",J276/stab.data!$U$8)</f>
        <v xml:space="preserve"> </v>
      </c>
      <c r="X276" s="277" t="str">
        <f>IF(SUM(I276:T276)&lt;90," ",K276*2/stab.data!$U$9)</f>
        <v xml:space="preserve"> </v>
      </c>
      <c r="Y276" s="277" t="str">
        <f>IF(SUM(I276:T276)&lt;90," ",L276*2/stab.data!$U$10)</f>
        <v xml:space="preserve"> </v>
      </c>
      <c r="Z276" s="277" t="str">
        <f>IF(SUM(I276:T276)&lt;90," ",M276/stab.data!$U$11)</f>
        <v xml:space="preserve"> </v>
      </c>
      <c r="AA276" s="277" t="str">
        <f>IF(SUM(I276:T276)&lt;90," ",N276/stab.data!$U$12)</f>
        <v xml:space="preserve"> </v>
      </c>
      <c r="AB276" s="277" t="str">
        <f>IF(SUM(I276:T276)&lt;90," ",O276/stab.data!$U$13)</f>
        <v xml:space="preserve"> </v>
      </c>
      <c r="AC276" s="277" t="str">
        <f>IF(SUM(I276:T276)&lt;90," ",P276/stab.data!$U$14)</f>
        <v xml:space="preserve"> </v>
      </c>
      <c r="AD276" s="277" t="str">
        <f>IF(SUM(I276:T276)&lt;90," ",Q276*2/stab.data!$U$15)</f>
        <v xml:space="preserve"> </v>
      </c>
      <c r="AE276" s="277" t="str">
        <f>IF(SUM(I276:T276)&lt;90," ",R276*2/stab.data!$U$16)</f>
        <v xml:space="preserve"> </v>
      </c>
      <c r="AF276" s="277" t="str">
        <f>IF(SUM(I276:T276)&lt;90," ",S276/stab.data!$U$17)</f>
        <v xml:space="preserve"> </v>
      </c>
      <c r="AG276" s="277" t="str">
        <f>IF(SUM(I276:T276)&lt;90," ",T276/stab.data!$U$18)</f>
        <v xml:space="preserve"> </v>
      </c>
      <c r="AH276" s="277" t="str">
        <f t="shared" si="397"/>
        <v xml:space="preserve"> </v>
      </c>
      <c r="AI276" s="277" t="str">
        <f t="shared" si="398"/>
        <v xml:space="preserve"> </v>
      </c>
      <c r="AJ276" s="278" t="str">
        <f t="shared" si="399"/>
        <v xml:space="preserve"> </v>
      </c>
      <c r="AK276" s="278" t="str">
        <f t="shared" si="400"/>
        <v xml:space="preserve"> </v>
      </c>
      <c r="AL276" s="278" t="str">
        <f t="shared" si="401"/>
        <v xml:space="preserve"> </v>
      </c>
      <c r="AM276" s="278" t="str">
        <f t="shared" si="402"/>
        <v xml:space="preserve"> </v>
      </c>
      <c r="AN276" s="278" t="str">
        <f t="shared" si="403"/>
        <v xml:space="preserve"> </v>
      </c>
      <c r="AO276" s="278" t="str">
        <f t="shared" si="404"/>
        <v xml:space="preserve"> </v>
      </c>
      <c r="AP276" s="278" t="str">
        <f t="shared" si="405"/>
        <v xml:space="preserve"> </v>
      </c>
      <c r="AQ276" s="278" t="str">
        <f t="shared" si="406"/>
        <v xml:space="preserve"> </v>
      </c>
      <c r="AR276" s="278" t="str">
        <f t="shared" si="407"/>
        <v xml:space="preserve"> </v>
      </c>
      <c r="AS276" s="278" t="str">
        <f t="shared" si="408"/>
        <v xml:space="preserve"> </v>
      </c>
      <c r="AT276" s="278" t="str">
        <f t="shared" si="409"/>
        <v xml:space="preserve"> </v>
      </c>
      <c r="AU276" s="278" t="str">
        <f t="shared" si="410"/>
        <v xml:space="preserve"> </v>
      </c>
      <c r="AV276" s="277" t="str">
        <f t="shared" si="411"/>
        <v xml:space="preserve"> </v>
      </c>
      <c r="AW276" s="277" t="str">
        <f t="shared" si="412"/>
        <v xml:space="preserve"> </v>
      </c>
      <c r="AX276" s="277" t="str">
        <f>IF(SUM(I276:T276)&lt;90," ",CO276*AH276*stab.data!$U$20/13/2)</f>
        <v xml:space="preserve"> </v>
      </c>
      <c r="AY276" s="277" t="str">
        <f>IF(SUM(I276:T276)&lt;90," ",CQ276*AH276*stab.data!$U$11/13)</f>
        <v xml:space="preserve"> </v>
      </c>
      <c r="AZ276" s="277" t="str">
        <f t="shared" si="413"/>
        <v xml:space="preserve"> </v>
      </c>
      <c r="BA276" s="279" t="str">
        <f t="shared" si="414"/>
        <v xml:space="preserve"> </v>
      </c>
      <c r="BB276" s="280" t="str">
        <f>IF(SUM(I276:T276)&lt;90," ",EXP('eq. coef.'!$C$104+'eq. coef.'!$C$105*'Amp-TB2 calc'!AJ276+'eq. coef.'!$C$106*'Amp-TB2 calc'!AK276+'eq. coef.'!$C$107*'Amp-TB2 calc'!AL276+'eq. coef.'!$C$108*'Amp-TB2 calc'!AN276+'eq. coef.'!$C$109*'Amp-TB2 calc'!AP276+'eq. coef.'!$C$110*'Amp-TB2 calc'!AQ276+'eq. coef.'!$C$111*'Amp-TB2 calc'!AR276+'eq. coef.'!$C$112*'Amp-TB2 calc'!AS276))</f>
        <v xml:space="preserve"> </v>
      </c>
      <c r="BC276" s="281" t="str">
        <f>IF(SUM(I276:T276)&lt;90," ",EXP('eq. coef.'!$C$176+'eq. coef.'!$C$177*'Amp-TB2 calc'!AJ276+'eq. coef.'!$C$178*'Amp-TB2 calc'!AK276+'eq. coef.'!$C$179*'Amp-TB2 calc'!AL276+'eq. coef.'!$C$180*'Amp-TB2 calc'!AN276+'eq. coef.'!$C$181*'Amp-TB2 calc'!AP276+'eq. coef.'!$C$182*'Amp-TB2 calc'!AQ276+'eq. coef.'!$C$183*'Amp-TB2 calc'!AR276+'eq. coef.'!$C$184*'Amp-TB2 calc'!AS276))</f>
        <v xml:space="preserve"> </v>
      </c>
      <c r="BD276" s="281" t="str">
        <f>IF(SUM(I276:T276)&lt;90," ",('eq. coef.'!$C$234+'eq. coef.'!$C$235*'Amp-TB2 calc'!AJ276+'eq. coef.'!$C$236*'Amp-TB2 calc'!AK276+'eq. coef.'!$C$237*'Amp-TB2 calc'!AL276+'eq. coef.'!$C$238*'Amp-TB2 calc'!AN276+'eq. coef.'!$C$239*'Amp-TB2 calc'!AP276+'eq. coef.'!$C$240*'Amp-TB2 calc'!AQ276+'eq. coef.'!$C$241*'Amp-TB2 calc'!AR276+'eq. coef.'!$C$242*'Amp-TB2 calc'!AS276))</f>
        <v xml:space="preserve"> </v>
      </c>
      <c r="BE276" s="281" t="str">
        <f>IF(SUM(I276:T276)&lt;90," ",('eq. coef.'!$C$270+'eq. coef.'!$C$271*'Amp-TB2 calc'!AJ276+'eq. coef.'!$C$272*'Amp-TB2 calc'!AK276+'eq. coef.'!$C$273*'Amp-TB2 calc'!AL276+'eq. coef.'!$C$274*'Amp-TB2 calc'!AN276+'eq. coef.'!$C$275*'Amp-TB2 calc'!AP276+'eq. coef.'!$C$276*'Amp-TB2 calc'!AQ276+'eq. coef.'!$C$277*'Amp-TB2 calc'!AR276+'eq. coef.'!$C$278*'Amp-TB2 calc'!AS276))</f>
        <v xml:space="preserve"> </v>
      </c>
      <c r="BF276" s="281" t="str">
        <f>IF(SUM(I276:T276)&lt;90," ",EXP('eq. coef.'!$C$328+'eq. coef.'!$C$329*'Amp-TB2 calc'!AJ276+'eq. coef.'!$C$330*'Amp-TB2 calc'!AK276+'eq. coef.'!$C$331*'Amp-TB2 calc'!AL276+'eq. coef.'!$C$332*'Amp-TB2 calc'!AN276+'eq. coef.'!$C$333*'Amp-TB2 calc'!AP276+'eq. coef.'!$C$334*'Amp-TB2 calc'!AQ276+'eq. coef.'!$C$335*'Amp-TB2 calc'!AR276+'eq. coef.'!$C$336*'Amp-TB2 calc'!AS276))</f>
        <v xml:space="preserve"> </v>
      </c>
      <c r="BG276" s="282" t="str">
        <f t="shared" ref="BG276:BG339" si="431">IF(SUM(I276:T276)&lt;90," ",IF(BA276&lt;98.5,"low Total",IF(BA276&gt;102,"high Total",IF(DG276&gt;46.5,"unbalanced",IF(CQ276&lt;0,"unbalanced",IF(DI276&lt;0.54,"low-Mg",IF(CU276&lt;1.5,"low-Ca",IF(CW276&lt;1.99,"low-B cations",IF(CU276&gt;2.05,"high-Ca",IF(DK276&gt;0.25,"high-Al#",IF(I276&lt;38.8-0.42,"low-SiO2",IF(I276&gt;49.8,"high-SiO2",IF(CI276&gt;0.06+0.06*0.2,"high-[4]Ti",IF(CL276&gt;0.57+0.57*0.074,"high-[6]Al",IF(CM276&gt;0.7+0.7*0.07,"high-[6]Ti",IF(CN276&gt;0.04+0.04*0.1,"high-Cr2O3",IF(CO276&gt;1.37+1.37*0.28,"high-Fe3+",IF(O276&lt;9.71-0.35,"low-MgO",IF(O276&gt;18.01+0.35,"high-MgO",IF(CQ276&gt;1.69+1.69*0.28,"high-Fe2+",IF(N276&gt;0.58+0.58*0.3,"high-MnO",IF(P276&gt;12.35+0.25,"high-CaO",IF(CY276&lt;0,"low-ANa",IF(CY276&gt;0.58+0.58*0.11,"high-ANa",IF(R276&lt;0,"low-K2O",IF(R276&gt;2.03+0.05,"high-K2O",IF(DA276&lt;0.03-0.03*0.3,"low-A(Na+K)",IF(DA276&gt;1,"high-A(Na+K)",IF(K276&lt;6.5,"low-Al2O3",IF(K276&gt;15.9+0.36,"high-Al2O3",IF(J276&lt;1.1-0.2,"low-TiO2",IF(M276&lt;5.85-0.44,"low-FeO",IF(M276&gt;16.92+0.44,"high-FeO",IF(Q276&lt;1.07-0.1,"low-Na2O",IF(Q276&gt;3.05+0.1,"high-Na2O","ok")))))))))))))))))))))))))))))))))))</f>
        <v xml:space="preserve"> </v>
      </c>
      <c r="BH276" s="385" t="str">
        <f t="shared" si="393"/>
        <v xml:space="preserve"> </v>
      </c>
      <c r="BI276" s="385" t="str">
        <f t="shared" si="394"/>
        <v xml:space="preserve"> </v>
      </c>
      <c r="BJ276" s="281" t="str">
        <f t="shared" ref="BJ276:BJ339" si="432">IF(SUM(I276:T276)&lt;90," ",ABS(BB276-BQ276)/(BB276+BQ276)*200)</f>
        <v xml:space="preserve"> </v>
      </c>
      <c r="BK276" s="283" t="str">
        <f t="shared" si="415"/>
        <v xml:space="preserve"> </v>
      </c>
      <c r="BL276" s="281" t="str">
        <f t="shared" si="416"/>
        <v xml:space="preserve"> </v>
      </c>
      <c r="BM276" s="284" t="str">
        <f t="shared" ref="BM276:BM339" si="433">IF(SUM(I276:T276)&lt;90," ",IF(BG276="low Total","WRONG",IF(BG276="high Total","WRONG",IF(BG276="unbalanced","WRONG",IF(BG276="low-Mg","WRONG",IF(BG276="low-Ca","WRONG",IF(BG276="high-Ca","WRONG",IF(BJ276&gt;60,"WRONG",IF(BG276="low-B cations","WRONG","OK")))))))))</f>
        <v xml:space="preserve"> </v>
      </c>
      <c r="BN276" s="285" t="str">
        <f>IF(SUM(I276:T276)&lt;90," ",'eq. coef.'!$C$360+'eq. coef.'!$C$361*'Amp-TB2 calc'!AJ276+'eq. coef.'!$C$362*'Amp-TB2 calc'!AK276+'eq. coef.'!$C$363*'Amp-TB2 calc'!AL276+'eq. coef.'!$C$364*'Amp-TB2 calc'!AN276+'eq. coef.'!$C$365*'Amp-TB2 calc'!AP276+'eq. coef.'!$C$366*'Amp-TB2 calc'!AQ276+'eq. coef.'!$C$367*'Amp-TB2 calc'!AR276+'eq. coef.'!$C$368*'Amp-TB2 calc'!AS276+'eq. coef.'!$C$369*LN(BQ276))</f>
        <v xml:space="preserve"> </v>
      </c>
      <c r="BO276" s="286" t="str">
        <f t="shared" si="417"/>
        <v xml:space="preserve"> </v>
      </c>
      <c r="BP276" s="333" t="str">
        <f t="shared" ref="BP276:BP339" si="434">IF(SUM(I276:T276)&lt;90," ",BO276^2)</f>
        <v xml:space="preserve"> </v>
      </c>
      <c r="BQ276" s="287" t="str">
        <f t="shared" si="418"/>
        <v xml:space="preserve"> </v>
      </c>
      <c r="BR276" s="281" t="str">
        <f t="shared" ref="BR276:BR339" si="435">IF(SUM(I276:T276)&lt;90," ",IF(BQ276=BB276,"P1a",IF(BQ276=BC276,"P1b",IF(BQ276=BD276,"P1c",IF(BQ276=BE276,"P1d",IF(BQ276=BF276,"P1e",IF(BQ276=AVERAGE(BC276:BD276),"P1b_c","P1c_d")))))))</f>
        <v xml:space="preserve"> </v>
      </c>
      <c r="BS276" s="283"/>
      <c r="BT276" s="283">
        <f t="shared" si="419"/>
        <v>0</v>
      </c>
      <c r="BU276" s="283">
        <f t="shared" si="420"/>
        <v>0</v>
      </c>
      <c r="BV276" s="281" t="str">
        <f t="shared" ref="BV276:BV339" si="436">IF(SUM(I276:T276)&lt;90," ",BQ276*0.12)</f>
        <v xml:space="preserve"> </v>
      </c>
      <c r="BW276" s="288"/>
      <c r="BX276" s="289" t="str">
        <f>IF(SUM(I276:T276)&lt;90," ",'eq. coef.'!$B$1128*'Amp-TB2 calc'!CH276+'eq. coef.'!$B$1129*'Amp-TB2 calc'!CL276+'eq. coef.'!$B$1130*'Amp-TB2 calc'!CM276+'eq. coef.'!$B$1131*'Amp-TB2 calc'!CO276+'eq. coef.'!$B$1132*'Amp-TB2 calc'!CP276+'eq. coef.'!$B$1133*'Amp-TB2 calc'!CQ276+'eq. coef.'!$B$1134*'Amp-TB2 calc'!CR276+'eq. coef.'!$B$1135*'Amp-TB2 calc'!CU276+'eq. coef.'!$B$1135*'Amp-TB2 calc'!CY276+'eq. coef.'!$B$1137*'Amp-TB2 calc'!CZ276)</f>
        <v xml:space="preserve"> </v>
      </c>
      <c r="BY276" s="290" t="str">
        <f t="shared" si="421"/>
        <v xml:space="preserve"> </v>
      </c>
      <c r="BZ276" s="291"/>
      <c r="CA276" s="290" t="str">
        <f t="shared" ref="CA276:CA339" si="437">IF(SUM(I276:T276)&lt;90," ",-25018.7/(BN276+273.15) + 12.981 + 0.046*(BQ276*10- 1)/(BN276+273.15) + -0.5117*LN(BN276+273.15)+BX276)</f>
        <v xml:space="preserve"> </v>
      </c>
      <c r="CB276" s="289" t="str">
        <f>IF(SUM(I276:T276)&lt;90," ",EXP('eq. coef.'!$C$396+'eq. coef.'!$C$397*'Amp-TB2 calc'!AJ276+'eq. coef.'!$C$398*'Amp-TB2 calc'!AK276+'eq. coef.'!$C$399*'Amp-TB2 calc'!AL276+'eq. coef.'!$C$400*'Amp-TB2 calc'!AN276+'eq. coef.'!$C$401*'Amp-TB2 calc'!AP276+'eq. coef.'!$C$402*'Amp-TB2 calc'!AQ276+'eq. coef.'!$C$403*'Amp-TB2 calc'!AR276+'eq. coef.'!$C$404*'Amp-TB2 calc'!AS276+'eq. coef.'!$C$405*LN('Amp-TB2 calc'!BQ276)))</f>
        <v xml:space="preserve"> </v>
      </c>
      <c r="CC276" s="283" t="str">
        <f t="shared" ref="CC276:CC339" si="438">IF(SUM(I276:T276)&lt;90," ",CB276*0.17)</f>
        <v xml:space="preserve"> </v>
      </c>
      <c r="CD276" s="283"/>
      <c r="CE276" s="282" t="str">
        <f t="shared" ref="CE276:CE339" si="439">IF(SUM(I276:T276)&lt;90," ",IF(CZ276&gt;-0.1857*CH276 + 0.5569,"alkaline",IF(CZ276&gt;-0.0448*CH276 + 0.2793,"alkaline","calc-alkaline")))</f>
        <v xml:space="preserve"> </v>
      </c>
      <c r="CF276" s="282" t="str">
        <f t="shared" ref="CF276:CF339" si="440">IF(SUM(I276:T276)&lt;90," ",IF(CU276&lt;1.5,"low-Ca",IF(DI276&lt;0.5,"low-Mg",IF(CG276&gt;=6.5,"Mg-hornblende",IF(CM276&gt;0.5,"kaersutite",IF(DA276&lt;0.5,"Tschermakitic pargasite",IF(CO276&gt;CL276,"Mg-hastingsite","Pargasite")))))))</f>
        <v xml:space="preserve"> </v>
      </c>
      <c r="CG276" s="278" t="str">
        <f t="shared" si="422"/>
        <v xml:space="preserve"> </v>
      </c>
      <c r="CH276" s="278" t="str">
        <f t="shared" si="423"/>
        <v xml:space="preserve"> </v>
      </c>
      <c r="CI276" s="278" t="str">
        <f t="shared" ref="CI276:CI339" si="441">IF(SUM(I276:T276)&lt;90," ",IF(CG276+CH276&lt;8,8-CG276-CH276,0))</f>
        <v xml:space="preserve"> </v>
      </c>
      <c r="CJ276" s="278" t="str">
        <f t="shared" ref="CJ276:CJ339" si="442">IF(SUM(I276:T276)&lt;90," ",SUM(CG276:CI276))</f>
        <v xml:space="preserve"> </v>
      </c>
      <c r="CK276" s="278"/>
      <c r="CL276" s="278" t="str">
        <f t="shared" ref="CL276:CL339" si="443">IF(SUM(I276:T276)&lt;90," ",AL276-CH276)</f>
        <v xml:space="preserve"> </v>
      </c>
      <c r="CM276" s="278" t="str">
        <f t="shared" ref="CM276:CM339" si="444">IF(SUM(I276:T276)&lt;90," ",AK276-CI276)</f>
        <v xml:space="preserve"> </v>
      </c>
      <c r="CN276" s="278" t="str">
        <f t="shared" si="424"/>
        <v xml:space="preserve"> </v>
      </c>
      <c r="CO276" s="278" t="str">
        <f t="shared" ref="CO276:CO339" si="445">IF(SUM(I276:T276)&lt;90," ",IF(DG276&gt;46,0,46-DG276))</f>
        <v xml:space="preserve"> </v>
      </c>
      <c r="CP276" s="278" t="str">
        <f t="shared" si="425"/>
        <v xml:space="preserve"> </v>
      </c>
      <c r="CQ276" s="278" t="str">
        <f t="shared" ref="CQ276:CQ339" si="446">IF(SUM(I276:T276)&lt;90," ",AN276-CO276)</f>
        <v xml:space="preserve"> </v>
      </c>
      <c r="CR276" s="278" t="str">
        <f t="shared" si="426"/>
        <v xml:space="preserve"> </v>
      </c>
      <c r="CS276" s="278" t="str">
        <f t="shared" ref="CS276:CS339" si="447">IF(SUM(I276:T276)&lt;90," ",SUM(CL276:CR276))</f>
        <v xml:space="preserve"> </v>
      </c>
      <c r="CT276" s="278"/>
      <c r="CU276" s="278" t="str">
        <f t="shared" si="427"/>
        <v xml:space="preserve"> </v>
      </c>
      <c r="CV276" s="278" t="str">
        <f t="shared" ref="CV276:CV339" si="448">IF(SUM(I276:T276)&lt;90," ",IF(2-CU276&lt;=AR276,2-CU276,AR276))</f>
        <v xml:space="preserve"> </v>
      </c>
      <c r="CW276" s="278" t="str">
        <f t="shared" ref="CW276:CW339" si="449">IF(SUM(I276:T276)&lt;90," ",SUM(CU276:CV276))</f>
        <v xml:space="preserve"> </v>
      </c>
      <c r="CX276" s="278"/>
      <c r="CY276" s="278" t="str">
        <f t="shared" ref="CY276:CY339" si="450">IF(SUM(I276:T276)&lt;90," ",AR276-CV276)</f>
        <v xml:space="preserve"> </v>
      </c>
      <c r="CZ276" s="278" t="str">
        <f t="shared" si="428"/>
        <v xml:space="preserve"> </v>
      </c>
      <c r="DA276" s="278" t="str">
        <f t="shared" ref="DA276:DA339" si="451">IF(SUM(I276:T276)&lt;90," ",SUM(CY276:CZ276))</f>
        <v xml:space="preserve"> </v>
      </c>
      <c r="DB276" s="278"/>
      <c r="DC276" s="278" t="str">
        <f t="shared" ref="DC276:DC339" si="452">IF(SUM(I276:T276)&lt;90," ",2-DD276-DE276)</f>
        <v xml:space="preserve"> </v>
      </c>
      <c r="DD276" s="278" t="str">
        <f t="shared" si="429"/>
        <v xml:space="preserve"> </v>
      </c>
      <c r="DE276" s="278" t="str">
        <f t="shared" si="430"/>
        <v xml:space="preserve"> </v>
      </c>
      <c r="DF276" s="278" t="str">
        <f t="shared" ref="DF276:DF339" si="453">IF(SUM(I276:T276)&lt;90," ",SUM(DC276:DE276))</f>
        <v xml:space="preserve"> </v>
      </c>
      <c r="DG276" s="283" t="str">
        <f t="shared" si="395"/>
        <v xml:space="preserve"> </v>
      </c>
      <c r="DH276" s="283"/>
      <c r="DI276" s="277" t="str">
        <f t="shared" ref="DI276:DI339" si="454">IF(SUM(I276:T276)&lt;90," ",CP276/(CP276+CQ276))</f>
        <v xml:space="preserve"> </v>
      </c>
      <c r="DJ276" s="277" t="str">
        <f t="shared" ref="DJ276:DJ339" si="455">IF(SUM(I276:T276)&lt;90," ",CP276/(CP276+CO276+CQ276))</f>
        <v xml:space="preserve"> </v>
      </c>
      <c r="DK276" s="277" t="str">
        <f t="shared" ref="DK276:DK339" si="456">IF(SUM(I276:T276)&lt;90," ",CL276/(CL276+CH276))</f>
        <v xml:space="preserve"> </v>
      </c>
      <c r="DL276" s="278" t="str">
        <f t="shared" ref="DL276:DL339" si="457">IF(SUM(I276:T276)&lt;90," ",CL276+CH276)</f>
        <v xml:space="preserve"> </v>
      </c>
    </row>
    <row r="277" spans="21:116" x14ac:dyDescent="0.25">
      <c r="U277" s="276" t="str">
        <f t="shared" si="396"/>
        <v xml:space="preserve"> </v>
      </c>
      <c r="V277" s="277" t="str">
        <f>IF(SUM(I277:T277)&lt;90," ",I277/stab.data!$U$7)</f>
        <v xml:space="preserve"> </v>
      </c>
      <c r="W277" s="277" t="str">
        <f>IF(SUM(I277:T277)&lt;90," ",J277/stab.data!$U$8)</f>
        <v xml:space="preserve"> </v>
      </c>
      <c r="X277" s="277" t="str">
        <f>IF(SUM(I277:T277)&lt;90," ",K277*2/stab.data!$U$9)</f>
        <v xml:space="preserve"> </v>
      </c>
      <c r="Y277" s="277" t="str">
        <f>IF(SUM(I277:T277)&lt;90," ",L277*2/stab.data!$U$10)</f>
        <v xml:space="preserve"> </v>
      </c>
      <c r="Z277" s="277" t="str">
        <f>IF(SUM(I277:T277)&lt;90," ",M277/stab.data!$U$11)</f>
        <v xml:space="preserve"> </v>
      </c>
      <c r="AA277" s="277" t="str">
        <f>IF(SUM(I277:T277)&lt;90," ",N277/stab.data!$U$12)</f>
        <v xml:space="preserve"> </v>
      </c>
      <c r="AB277" s="277" t="str">
        <f>IF(SUM(I277:T277)&lt;90," ",O277/stab.data!$U$13)</f>
        <v xml:space="preserve"> </v>
      </c>
      <c r="AC277" s="277" t="str">
        <f>IF(SUM(I277:T277)&lt;90," ",P277/stab.data!$U$14)</f>
        <v xml:space="preserve"> </v>
      </c>
      <c r="AD277" s="277" t="str">
        <f>IF(SUM(I277:T277)&lt;90," ",Q277*2/stab.data!$U$15)</f>
        <v xml:space="preserve"> </v>
      </c>
      <c r="AE277" s="277" t="str">
        <f>IF(SUM(I277:T277)&lt;90," ",R277*2/stab.data!$U$16)</f>
        <v xml:space="preserve"> </v>
      </c>
      <c r="AF277" s="277" t="str">
        <f>IF(SUM(I277:T277)&lt;90," ",S277/stab.data!$U$17)</f>
        <v xml:space="preserve"> </v>
      </c>
      <c r="AG277" s="277" t="str">
        <f>IF(SUM(I277:T277)&lt;90," ",T277/stab.data!$U$18)</f>
        <v xml:space="preserve"> </v>
      </c>
      <c r="AH277" s="277" t="str">
        <f t="shared" si="397"/>
        <v xml:space="preserve"> </v>
      </c>
      <c r="AI277" s="277" t="str">
        <f t="shared" si="398"/>
        <v xml:space="preserve"> </v>
      </c>
      <c r="AJ277" s="278" t="str">
        <f t="shared" si="399"/>
        <v xml:space="preserve"> </v>
      </c>
      <c r="AK277" s="278" t="str">
        <f t="shared" si="400"/>
        <v xml:space="preserve"> </v>
      </c>
      <c r="AL277" s="278" t="str">
        <f t="shared" si="401"/>
        <v xml:space="preserve"> </v>
      </c>
      <c r="AM277" s="278" t="str">
        <f t="shared" si="402"/>
        <v xml:space="preserve"> </v>
      </c>
      <c r="AN277" s="278" t="str">
        <f t="shared" si="403"/>
        <v xml:space="preserve"> </v>
      </c>
      <c r="AO277" s="278" t="str">
        <f t="shared" si="404"/>
        <v xml:space="preserve"> </v>
      </c>
      <c r="AP277" s="278" t="str">
        <f t="shared" si="405"/>
        <v xml:space="preserve"> </v>
      </c>
      <c r="AQ277" s="278" t="str">
        <f t="shared" si="406"/>
        <v xml:space="preserve"> </v>
      </c>
      <c r="AR277" s="278" t="str">
        <f t="shared" si="407"/>
        <v xml:space="preserve"> </v>
      </c>
      <c r="AS277" s="278" t="str">
        <f t="shared" si="408"/>
        <v xml:space="preserve"> </v>
      </c>
      <c r="AT277" s="278" t="str">
        <f t="shared" si="409"/>
        <v xml:space="preserve"> </v>
      </c>
      <c r="AU277" s="278" t="str">
        <f t="shared" si="410"/>
        <v xml:space="preserve"> </v>
      </c>
      <c r="AV277" s="277" t="str">
        <f t="shared" si="411"/>
        <v xml:space="preserve"> </v>
      </c>
      <c r="AW277" s="277" t="str">
        <f t="shared" si="412"/>
        <v xml:space="preserve"> </v>
      </c>
      <c r="AX277" s="277" t="str">
        <f>IF(SUM(I277:T277)&lt;90," ",CO277*AH277*stab.data!$U$20/13/2)</f>
        <v xml:space="preserve"> </v>
      </c>
      <c r="AY277" s="277" t="str">
        <f>IF(SUM(I277:T277)&lt;90," ",CQ277*AH277*stab.data!$U$11/13)</f>
        <v xml:space="preserve"> </v>
      </c>
      <c r="AZ277" s="277" t="str">
        <f t="shared" si="413"/>
        <v xml:space="preserve"> </v>
      </c>
      <c r="BA277" s="279" t="str">
        <f t="shared" si="414"/>
        <v xml:space="preserve"> </v>
      </c>
      <c r="BB277" s="280" t="str">
        <f>IF(SUM(I277:T277)&lt;90," ",EXP('eq. coef.'!$C$104+'eq. coef.'!$C$105*'Amp-TB2 calc'!AJ277+'eq. coef.'!$C$106*'Amp-TB2 calc'!AK277+'eq. coef.'!$C$107*'Amp-TB2 calc'!AL277+'eq. coef.'!$C$108*'Amp-TB2 calc'!AN277+'eq. coef.'!$C$109*'Amp-TB2 calc'!AP277+'eq. coef.'!$C$110*'Amp-TB2 calc'!AQ277+'eq. coef.'!$C$111*'Amp-TB2 calc'!AR277+'eq. coef.'!$C$112*'Amp-TB2 calc'!AS277))</f>
        <v xml:space="preserve"> </v>
      </c>
      <c r="BC277" s="281" t="str">
        <f>IF(SUM(I277:T277)&lt;90," ",EXP('eq. coef.'!$C$176+'eq. coef.'!$C$177*'Amp-TB2 calc'!AJ277+'eq. coef.'!$C$178*'Amp-TB2 calc'!AK277+'eq. coef.'!$C$179*'Amp-TB2 calc'!AL277+'eq. coef.'!$C$180*'Amp-TB2 calc'!AN277+'eq. coef.'!$C$181*'Amp-TB2 calc'!AP277+'eq. coef.'!$C$182*'Amp-TB2 calc'!AQ277+'eq. coef.'!$C$183*'Amp-TB2 calc'!AR277+'eq. coef.'!$C$184*'Amp-TB2 calc'!AS277))</f>
        <v xml:space="preserve"> </v>
      </c>
      <c r="BD277" s="281" t="str">
        <f>IF(SUM(I277:T277)&lt;90," ",('eq. coef.'!$C$234+'eq. coef.'!$C$235*'Amp-TB2 calc'!AJ277+'eq. coef.'!$C$236*'Amp-TB2 calc'!AK277+'eq. coef.'!$C$237*'Amp-TB2 calc'!AL277+'eq. coef.'!$C$238*'Amp-TB2 calc'!AN277+'eq. coef.'!$C$239*'Amp-TB2 calc'!AP277+'eq. coef.'!$C$240*'Amp-TB2 calc'!AQ277+'eq. coef.'!$C$241*'Amp-TB2 calc'!AR277+'eq. coef.'!$C$242*'Amp-TB2 calc'!AS277))</f>
        <v xml:space="preserve"> </v>
      </c>
      <c r="BE277" s="281" t="str">
        <f>IF(SUM(I277:T277)&lt;90," ",('eq. coef.'!$C$270+'eq. coef.'!$C$271*'Amp-TB2 calc'!AJ277+'eq. coef.'!$C$272*'Amp-TB2 calc'!AK277+'eq. coef.'!$C$273*'Amp-TB2 calc'!AL277+'eq. coef.'!$C$274*'Amp-TB2 calc'!AN277+'eq. coef.'!$C$275*'Amp-TB2 calc'!AP277+'eq. coef.'!$C$276*'Amp-TB2 calc'!AQ277+'eq. coef.'!$C$277*'Amp-TB2 calc'!AR277+'eq. coef.'!$C$278*'Amp-TB2 calc'!AS277))</f>
        <v xml:space="preserve"> </v>
      </c>
      <c r="BF277" s="281" t="str">
        <f>IF(SUM(I277:T277)&lt;90," ",EXP('eq. coef.'!$C$328+'eq. coef.'!$C$329*'Amp-TB2 calc'!AJ277+'eq. coef.'!$C$330*'Amp-TB2 calc'!AK277+'eq. coef.'!$C$331*'Amp-TB2 calc'!AL277+'eq. coef.'!$C$332*'Amp-TB2 calc'!AN277+'eq. coef.'!$C$333*'Amp-TB2 calc'!AP277+'eq. coef.'!$C$334*'Amp-TB2 calc'!AQ277+'eq. coef.'!$C$335*'Amp-TB2 calc'!AR277+'eq. coef.'!$C$336*'Amp-TB2 calc'!AS277))</f>
        <v xml:space="preserve"> </v>
      </c>
      <c r="BG277" s="282" t="str">
        <f t="shared" si="431"/>
        <v xml:space="preserve"> </v>
      </c>
      <c r="BH277" s="385" t="str">
        <f t="shared" ref="BH277:BH340" si="458">IF(SUM(I277:T277)&lt;90," ",IF(DI277&lt;0.54,"low-Mg",IF(CU277&lt;1.5,"low-Ca",IF(CW277&lt;1.99,"low-B cations",IF(CU277&gt;2.05,"high-Ca",IF(DK277&gt;0.24,"high-Al#",IF(I277&lt;39.2-0.42,"low-SiO2",IF(I277&gt;46.2+0.42,"high-SiO2",IF(CI277&gt;0.06+0.06*0.2,"high-[4]Ti",IF(CL277&gt;0.48+0.48*0.074,"high-[6]Al",IF(CM277&gt;0.66+0.66*0.07,"high-[6]Ti",IF(CN277&gt;0.04+0.04*0.1,"high-Cr2O3",IF(CO277&gt;1.25+1.25*0.28,"high-Fe3+",IF(O277&lt;9.71-0.35,"low-MgO",IF(O277&gt;16.7+0.35,"high-MgO",IF(CQ277&gt;1.69+1.69*0.28,"high-Fe2+",IF(N277&gt;0.32+0.32*0.3,"high-MnO",IF(P277&gt;12.35+0.25,"high-CaO",IF(CY277&lt;0.1,"low-ANa",IF(CY277&gt;0.57+0.57*0.11,"high-ANa",IF(R277&lt;0,"low-K2O",IF(R277&gt;1.3+0.05,"high-K2O",IF(DA277&lt;0.17-0.17*0.3,"low-A(Na+K)",IF(DA277&gt;0.9,"high-A(Na+K)",IF(K277&lt;8.5,"low-Al2O3",IF(K277&gt;14.6+0.4,"high-Al2O3",IF(J277&lt;1.3-0.2,"low-TiO2",IF(M277&lt;8.7-0.44,"low-FeO",IF(M277&gt;16.92+0.44,"high-FeO",IF(Q277&lt;1.6-0.1,"low-Na2O",IF(Q277&gt;2.65+0.1,"high-Na2O","ok")))))))))))))))))))))))))))))))</f>
        <v xml:space="preserve"> </v>
      </c>
      <c r="BI277" s="385" t="str">
        <f t="shared" ref="BI277:BI340" si="459">IF(SUM(I277:T277)&lt;90," ",IF(DI277&lt;0.54,"low-Mg",IF(CU277&lt;1.5,"low-Ca",IF(CW277&lt;1.99,"low-B cations",IF(CU277&gt;2.05,"high-Ca",IF(DK277&gt;0.24,"high-Al#",IF(I277&lt;38.8-0.42,"low-SiO2",IF(I277&gt;47.9+0.42,"high-SiO2",IF(CI277&gt;0.06+0.06*0.2,"high-[4]Ti",IF(CL277&gt;0.55+0.55*0.074,"high-[6]Al",IF(CM277&gt;0.7+0.7*0.07,"high-[6]Ti",IF(CN277&gt;0.03+0.03*0.1,"high-Cr2O3",IF(CO277&gt;1.37+1.37*0.28,"high-Fe3+",IF(O277&lt;9.71-0.35,"low-MgO",IF(O277&gt;18+0.35,"high-MgO",IF(CQ277&gt;1.69+1.69*0.28,"high-Fe2+",IF(N277&gt;0.58+0.58*0.3,"high-MnO",IF(P277&gt;12.35+0.25,"high-CaO",IF(CY277&lt;0,"low-ANa",IF(CY277&gt;0.58+0.58*0.11,"high-ANa",IF(R277&lt;0,"low-K2O",IF(R277&gt;2+0.05,"high-K2O",IF(DA277&lt;0.07-0.07*0.3,"low-A(Na+K)",IF(DA277&gt;0.9,"high-A(Na+K)",IF(K277&lt;6.5,"low-Al2O3",IF(K277&gt;15.9+0.4,"high-Al2O3",IF(J277&lt;1.1-0.2,"low-TiO2",IF(M277&lt;5.9-0.44,"low-FeO",IF(M277&gt;16.92+0.44,"high-FeO",IF(Q277&lt;1.28-0.1,"low-Na2O",IF(Q277&gt;2.9+0.1,"high-Na2O","ok")))))))))))))))))))))))))))))))</f>
        <v xml:space="preserve"> </v>
      </c>
      <c r="BJ277" s="281" t="str">
        <f t="shared" si="432"/>
        <v xml:space="preserve"> </v>
      </c>
      <c r="BK277" s="283" t="str">
        <f t="shared" si="415"/>
        <v xml:space="preserve"> </v>
      </c>
      <c r="BL277" s="281" t="str">
        <f t="shared" si="416"/>
        <v xml:space="preserve"> </v>
      </c>
      <c r="BM277" s="284" t="str">
        <f t="shared" si="433"/>
        <v xml:space="preserve"> </v>
      </c>
      <c r="BN277" s="285" t="str">
        <f>IF(SUM(I277:T277)&lt;90," ",'eq. coef.'!$C$360+'eq. coef.'!$C$361*'Amp-TB2 calc'!AJ277+'eq. coef.'!$C$362*'Amp-TB2 calc'!AK277+'eq. coef.'!$C$363*'Amp-TB2 calc'!AL277+'eq. coef.'!$C$364*'Amp-TB2 calc'!AN277+'eq. coef.'!$C$365*'Amp-TB2 calc'!AP277+'eq. coef.'!$C$366*'Amp-TB2 calc'!AQ277+'eq. coef.'!$C$367*'Amp-TB2 calc'!AR277+'eq. coef.'!$C$368*'Amp-TB2 calc'!AS277+'eq. coef.'!$C$369*LN(BQ277))</f>
        <v xml:space="preserve"> </v>
      </c>
      <c r="BO277" s="286" t="str">
        <f t="shared" si="417"/>
        <v xml:space="preserve"> </v>
      </c>
      <c r="BP277" s="333" t="str">
        <f t="shared" si="434"/>
        <v xml:space="preserve"> </v>
      </c>
      <c r="BQ277" s="287" t="str">
        <f t="shared" si="418"/>
        <v xml:space="preserve"> </v>
      </c>
      <c r="BR277" s="281" t="str">
        <f t="shared" si="435"/>
        <v xml:space="preserve"> </v>
      </c>
      <c r="BS277" s="283"/>
      <c r="BT277" s="283">
        <f t="shared" si="419"/>
        <v>0</v>
      </c>
      <c r="BU277" s="283">
        <f t="shared" si="420"/>
        <v>0</v>
      </c>
      <c r="BV277" s="281" t="str">
        <f t="shared" si="436"/>
        <v xml:space="preserve"> </v>
      </c>
      <c r="BW277" s="288"/>
      <c r="BX277" s="289" t="str">
        <f>IF(SUM(I277:T277)&lt;90," ",'eq. coef.'!$B$1128*'Amp-TB2 calc'!CH277+'eq. coef.'!$B$1129*'Amp-TB2 calc'!CL277+'eq. coef.'!$B$1130*'Amp-TB2 calc'!CM277+'eq. coef.'!$B$1131*'Amp-TB2 calc'!CO277+'eq. coef.'!$B$1132*'Amp-TB2 calc'!CP277+'eq. coef.'!$B$1133*'Amp-TB2 calc'!CQ277+'eq. coef.'!$B$1134*'Amp-TB2 calc'!CR277+'eq. coef.'!$B$1135*'Amp-TB2 calc'!CU277+'eq. coef.'!$B$1135*'Amp-TB2 calc'!CY277+'eq. coef.'!$B$1137*'Amp-TB2 calc'!CZ277)</f>
        <v xml:space="preserve"> </v>
      </c>
      <c r="BY277" s="290" t="str">
        <f t="shared" si="421"/>
        <v xml:space="preserve"> </v>
      </c>
      <c r="BZ277" s="291"/>
      <c r="CA277" s="290" t="str">
        <f t="shared" si="437"/>
        <v xml:space="preserve"> </v>
      </c>
      <c r="CB277" s="289" t="str">
        <f>IF(SUM(I277:T277)&lt;90," ",EXP('eq. coef.'!$C$396+'eq. coef.'!$C$397*'Amp-TB2 calc'!AJ277+'eq. coef.'!$C$398*'Amp-TB2 calc'!AK277+'eq. coef.'!$C$399*'Amp-TB2 calc'!AL277+'eq. coef.'!$C$400*'Amp-TB2 calc'!AN277+'eq. coef.'!$C$401*'Amp-TB2 calc'!AP277+'eq. coef.'!$C$402*'Amp-TB2 calc'!AQ277+'eq. coef.'!$C$403*'Amp-TB2 calc'!AR277+'eq. coef.'!$C$404*'Amp-TB2 calc'!AS277+'eq. coef.'!$C$405*LN('Amp-TB2 calc'!BQ277)))</f>
        <v xml:space="preserve"> </v>
      </c>
      <c r="CC277" s="283" t="str">
        <f t="shared" si="438"/>
        <v xml:space="preserve"> </v>
      </c>
      <c r="CD277" s="283"/>
      <c r="CE277" s="282" t="str">
        <f t="shared" si="439"/>
        <v xml:space="preserve"> </v>
      </c>
      <c r="CF277" s="282" t="str">
        <f t="shared" si="440"/>
        <v xml:space="preserve"> </v>
      </c>
      <c r="CG277" s="278" t="str">
        <f t="shared" si="422"/>
        <v xml:space="preserve"> </v>
      </c>
      <c r="CH277" s="278" t="str">
        <f t="shared" si="423"/>
        <v xml:space="preserve"> </v>
      </c>
      <c r="CI277" s="278" t="str">
        <f t="shared" si="441"/>
        <v xml:space="preserve"> </v>
      </c>
      <c r="CJ277" s="278" t="str">
        <f t="shared" si="442"/>
        <v xml:space="preserve"> </v>
      </c>
      <c r="CK277" s="278"/>
      <c r="CL277" s="278" t="str">
        <f t="shared" si="443"/>
        <v xml:space="preserve"> </v>
      </c>
      <c r="CM277" s="278" t="str">
        <f t="shared" si="444"/>
        <v xml:space="preserve"> </v>
      </c>
      <c r="CN277" s="278" t="str">
        <f t="shared" si="424"/>
        <v xml:space="preserve"> </v>
      </c>
      <c r="CO277" s="278" t="str">
        <f t="shared" si="445"/>
        <v xml:space="preserve"> </v>
      </c>
      <c r="CP277" s="278" t="str">
        <f t="shared" si="425"/>
        <v xml:space="preserve"> </v>
      </c>
      <c r="CQ277" s="278" t="str">
        <f t="shared" si="446"/>
        <v xml:space="preserve"> </v>
      </c>
      <c r="CR277" s="278" t="str">
        <f t="shared" si="426"/>
        <v xml:space="preserve"> </v>
      </c>
      <c r="CS277" s="278" t="str">
        <f t="shared" si="447"/>
        <v xml:space="preserve"> </v>
      </c>
      <c r="CT277" s="278"/>
      <c r="CU277" s="278" t="str">
        <f t="shared" si="427"/>
        <v xml:space="preserve"> </v>
      </c>
      <c r="CV277" s="278" t="str">
        <f t="shared" si="448"/>
        <v xml:space="preserve"> </v>
      </c>
      <c r="CW277" s="278" t="str">
        <f t="shared" si="449"/>
        <v xml:space="preserve"> </v>
      </c>
      <c r="CX277" s="278"/>
      <c r="CY277" s="278" t="str">
        <f t="shared" si="450"/>
        <v xml:space="preserve"> </v>
      </c>
      <c r="CZ277" s="278" t="str">
        <f t="shared" si="428"/>
        <v xml:space="preserve"> </v>
      </c>
      <c r="DA277" s="278" t="str">
        <f t="shared" si="451"/>
        <v xml:space="preserve"> </v>
      </c>
      <c r="DB277" s="278"/>
      <c r="DC277" s="278" t="str">
        <f t="shared" si="452"/>
        <v xml:space="preserve"> </v>
      </c>
      <c r="DD277" s="278" t="str">
        <f t="shared" si="429"/>
        <v xml:space="preserve"> </v>
      </c>
      <c r="DE277" s="278" t="str">
        <f t="shared" si="430"/>
        <v xml:space="preserve"> </v>
      </c>
      <c r="DF277" s="278" t="str">
        <f t="shared" si="453"/>
        <v xml:space="preserve"> </v>
      </c>
      <c r="DG277" s="283" t="str">
        <f t="shared" ref="DG277:DG340" si="460">IF(SUM(I277:T277)&lt;90," ",AJ277*4+AK277*4+AL277*3+AM277*3+AN277*2+AO277*2+AP277*2+AQ277*2+AR277+AS277)</f>
        <v xml:space="preserve"> </v>
      </c>
      <c r="DH277" s="283"/>
      <c r="DI277" s="277" t="str">
        <f t="shared" si="454"/>
        <v xml:space="preserve"> </v>
      </c>
      <c r="DJ277" s="277" t="str">
        <f t="shared" si="455"/>
        <v xml:space="preserve"> </v>
      </c>
      <c r="DK277" s="277" t="str">
        <f t="shared" si="456"/>
        <v xml:space="preserve"> </v>
      </c>
      <c r="DL277" s="278" t="str">
        <f t="shared" si="457"/>
        <v xml:space="preserve"> </v>
      </c>
    </row>
    <row r="278" spans="21:116" x14ac:dyDescent="0.25">
      <c r="U278" s="276" t="str">
        <f t="shared" ref="U278:U341" si="461">IF(SUM(I278:T278)&lt;90," ",SUM(I278:T278))</f>
        <v xml:space="preserve"> </v>
      </c>
      <c r="V278" s="277" t="str">
        <f>IF(SUM(I278:T278)&lt;90," ",I278/stab.data!$U$7)</f>
        <v xml:space="preserve"> </v>
      </c>
      <c r="W278" s="277" t="str">
        <f>IF(SUM(I278:T278)&lt;90," ",J278/stab.data!$U$8)</f>
        <v xml:space="preserve"> </v>
      </c>
      <c r="X278" s="277" t="str">
        <f>IF(SUM(I278:T278)&lt;90," ",K278*2/stab.data!$U$9)</f>
        <v xml:space="preserve"> </v>
      </c>
      <c r="Y278" s="277" t="str">
        <f>IF(SUM(I278:T278)&lt;90," ",L278*2/stab.data!$U$10)</f>
        <v xml:space="preserve"> </v>
      </c>
      <c r="Z278" s="277" t="str">
        <f>IF(SUM(I278:T278)&lt;90," ",M278/stab.data!$U$11)</f>
        <v xml:space="preserve"> </v>
      </c>
      <c r="AA278" s="277" t="str">
        <f>IF(SUM(I278:T278)&lt;90," ",N278/stab.data!$U$12)</f>
        <v xml:space="preserve"> </v>
      </c>
      <c r="AB278" s="277" t="str">
        <f>IF(SUM(I278:T278)&lt;90," ",O278/stab.data!$U$13)</f>
        <v xml:space="preserve"> </v>
      </c>
      <c r="AC278" s="277" t="str">
        <f>IF(SUM(I278:T278)&lt;90," ",P278/stab.data!$U$14)</f>
        <v xml:space="preserve"> </v>
      </c>
      <c r="AD278" s="277" t="str">
        <f>IF(SUM(I278:T278)&lt;90," ",Q278*2/stab.data!$U$15)</f>
        <v xml:space="preserve"> </v>
      </c>
      <c r="AE278" s="277" t="str">
        <f>IF(SUM(I278:T278)&lt;90," ",R278*2/stab.data!$U$16)</f>
        <v xml:space="preserve"> </v>
      </c>
      <c r="AF278" s="277" t="str">
        <f>IF(SUM(I278:T278)&lt;90," ",S278/stab.data!$U$17)</f>
        <v xml:space="preserve"> </v>
      </c>
      <c r="AG278" s="277" t="str">
        <f>IF(SUM(I278:T278)&lt;90," ",T278/stab.data!$U$18)</f>
        <v xml:space="preserve"> </v>
      </c>
      <c r="AH278" s="277" t="str">
        <f t="shared" ref="AH278:AH341" si="462">IF(SUM(I278:T278)&lt;90," ",SUM(V278:AB278))</f>
        <v xml:space="preserve"> </v>
      </c>
      <c r="AI278" s="277" t="str">
        <f t="shared" ref="AI278:AI341" si="463">IF(SUM(I278:T278)&lt;90," ",AL278/SUM(AJ278:AS278))</f>
        <v xml:space="preserve"> </v>
      </c>
      <c r="AJ278" s="278" t="str">
        <f t="shared" ref="AJ278:AJ341" si="464">IF(SUM(I278:T278)&lt;90," ",V278*13/$AH278)</f>
        <v xml:space="preserve"> </v>
      </c>
      <c r="AK278" s="278" t="str">
        <f t="shared" ref="AK278:AK341" si="465">IF(SUM(I278:T278)&lt;90," ",W278*13/$AH278)</f>
        <v xml:space="preserve"> </v>
      </c>
      <c r="AL278" s="278" t="str">
        <f t="shared" ref="AL278:AL341" si="466">IF(SUM(I278:T278)&lt;90," ",X278*13/$AH278)</f>
        <v xml:space="preserve"> </v>
      </c>
      <c r="AM278" s="278" t="str">
        <f t="shared" ref="AM278:AM341" si="467">IF(SUM(I278:T278)&lt;90," ",Y278*13/$AH278)</f>
        <v xml:space="preserve"> </v>
      </c>
      <c r="AN278" s="278" t="str">
        <f t="shared" ref="AN278:AN341" si="468">IF(SUM(I278:T278)&lt;90," ",Z278*13/$AH278)</f>
        <v xml:space="preserve"> </v>
      </c>
      <c r="AO278" s="278" t="str">
        <f t="shared" ref="AO278:AO341" si="469">IF(SUM(I278:T278)&lt;90," ",AA278*13/$AH278)</f>
        <v xml:space="preserve"> </v>
      </c>
      <c r="AP278" s="278" t="str">
        <f t="shared" ref="AP278:AP341" si="470">IF(SUM(I278:T278)&lt;90," ",AB278*13/$AH278)</f>
        <v xml:space="preserve"> </v>
      </c>
      <c r="AQ278" s="278" t="str">
        <f t="shared" ref="AQ278:AQ341" si="471">IF(SUM(I278:T278)&lt;90," ",AC278*13/$AH278)</f>
        <v xml:space="preserve"> </v>
      </c>
      <c r="AR278" s="278" t="str">
        <f t="shared" ref="AR278:AR341" si="472">IF(SUM(I278:T278)&lt;90," ",AD278*13/$AH278)</f>
        <v xml:space="preserve"> </v>
      </c>
      <c r="AS278" s="278" t="str">
        <f t="shared" ref="AS278:AS341" si="473">IF(SUM(I278:T278)&lt;90," ",AE278*13/$AH278)</f>
        <v xml:space="preserve"> </v>
      </c>
      <c r="AT278" s="278" t="str">
        <f t="shared" ref="AT278:AT341" si="474">IF(SUM(I278:T278)&lt;90," ",AF278*13/$AH278)</f>
        <v xml:space="preserve"> </v>
      </c>
      <c r="AU278" s="278" t="str">
        <f t="shared" ref="AU278:AU341" si="475">IF(SUM(I278:T278)&lt;90," ",AG278*13/$AH278)</f>
        <v xml:space="preserve"> </v>
      </c>
      <c r="AV278" s="277" t="str">
        <f t="shared" ref="AV278:AV341" si="476">IF(SUM(I278:T278)&lt;90," ",SUM(AJ278:AS278))</f>
        <v xml:space="preserve"> </v>
      </c>
      <c r="AW278" s="277" t="str">
        <f t="shared" ref="AW278:AW341" si="477">IF(SUM(I278:T278)&lt;90," ",(2-AT278-AU278)*AH278*17/13/2)</f>
        <v xml:space="preserve"> </v>
      </c>
      <c r="AX278" s="277" t="str">
        <f>IF(SUM(I278:T278)&lt;90," ",CO278*AH278*stab.data!$U$20/13/2)</f>
        <v xml:space="preserve"> </v>
      </c>
      <c r="AY278" s="277" t="str">
        <f>IF(SUM(I278:T278)&lt;90," ",CQ278*AH278*stab.data!$U$11/13)</f>
        <v xml:space="preserve"> </v>
      </c>
      <c r="AZ278" s="277" t="str">
        <f t="shared" ref="AZ278:AZ341" si="478">IF(SUM(I278:T278)&lt;90," ",-(S278*0.421070639014633+T278*0.225636758525372))</f>
        <v xml:space="preserve"> </v>
      </c>
      <c r="BA278" s="279" t="str">
        <f t="shared" ref="BA278:BA341" si="479">IF(SUM(I278:T278)&lt;90," ",SUM(I278:T278)-M278+AW278+AX278+AY278+AZ278)</f>
        <v xml:space="preserve"> </v>
      </c>
      <c r="BB278" s="280" t="str">
        <f>IF(SUM(I278:T278)&lt;90," ",EXP('eq. coef.'!$C$104+'eq. coef.'!$C$105*'Amp-TB2 calc'!AJ278+'eq. coef.'!$C$106*'Amp-TB2 calc'!AK278+'eq. coef.'!$C$107*'Amp-TB2 calc'!AL278+'eq. coef.'!$C$108*'Amp-TB2 calc'!AN278+'eq. coef.'!$C$109*'Amp-TB2 calc'!AP278+'eq. coef.'!$C$110*'Amp-TB2 calc'!AQ278+'eq. coef.'!$C$111*'Amp-TB2 calc'!AR278+'eq. coef.'!$C$112*'Amp-TB2 calc'!AS278))</f>
        <v xml:space="preserve"> </v>
      </c>
      <c r="BC278" s="281" t="str">
        <f>IF(SUM(I278:T278)&lt;90," ",EXP('eq. coef.'!$C$176+'eq. coef.'!$C$177*'Amp-TB2 calc'!AJ278+'eq. coef.'!$C$178*'Amp-TB2 calc'!AK278+'eq. coef.'!$C$179*'Amp-TB2 calc'!AL278+'eq. coef.'!$C$180*'Amp-TB2 calc'!AN278+'eq. coef.'!$C$181*'Amp-TB2 calc'!AP278+'eq. coef.'!$C$182*'Amp-TB2 calc'!AQ278+'eq. coef.'!$C$183*'Amp-TB2 calc'!AR278+'eq. coef.'!$C$184*'Amp-TB2 calc'!AS278))</f>
        <v xml:space="preserve"> </v>
      </c>
      <c r="BD278" s="281" t="str">
        <f>IF(SUM(I278:T278)&lt;90," ",('eq. coef.'!$C$234+'eq. coef.'!$C$235*'Amp-TB2 calc'!AJ278+'eq. coef.'!$C$236*'Amp-TB2 calc'!AK278+'eq. coef.'!$C$237*'Amp-TB2 calc'!AL278+'eq. coef.'!$C$238*'Amp-TB2 calc'!AN278+'eq. coef.'!$C$239*'Amp-TB2 calc'!AP278+'eq. coef.'!$C$240*'Amp-TB2 calc'!AQ278+'eq. coef.'!$C$241*'Amp-TB2 calc'!AR278+'eq. coef.'!$C$242*'Amp-TB2 calc'!AS278))</f>
        <v xml:space="preserve"> </v>
      </c>
      <c r="BE278" s="281" t="str">
        <f>IF(SUM(I278:T278)&lt;90," ",('eq. coef.'!$C$270+'eq. coef.'!$C$271*'Amp-TB2 calc'!AJ278+'eq. coef.'!$C$272*'Amp-TB2 calc'!AK278+'eq. coef.'!$C$273*'Amp-TB2 calc'!AL278+'eq. coef.'!$C$274*'Amp-TB2 calc'!AN278+'eq. coef.'!$C$275*'Amp-TB2 calc'!AP278+'eq. coef.'!$C$276*'Amp-TB2 calc'!AQ278+'eq. coef.'!$C$277*'Amp-TB2 calc'!AR278+'eq. coef.'!$C$278*'Amp-TB2 calc'!AS278))</f>
        <v xml:space="preserve"> </v>
      </c>
      <c r="BF278" s="281" t="str">
        <f>IF(SUM(I278:T278)&lt;90," ",EXP('eq. coef.'!$C$328+'eq. coef.'!$C$329*'Amp-TB2 calc'!AJ278+'eq. coef.'!$C$330*'Amp-TB2 calc'!AK278+'eq. coef.'!$C$331*'Amp-TB2 calc'!AL278+'eq. coef.'!$C$332*'Amp-TB2 calc'!AN278+'eq. coef.'!$C$333*'Amp-TB2 calc'!AP278+'eq. coef.'!$C$334*'Amp-TB2 calc'!AQ278+'eq. coef.'!$C$335*'Amp-TB2 calc'!AR278+'eq. coef.'!$C$336*'Amp-TB2 calc'!AS278))</f>
        <v xml:space="preserve"> </v>
      </c>
      <c r="BG278" s="282" t="str">
        <f t="shared" si="431"/>
        <v xml:space="preserve"> </v>
      </c>
      <c r="BH278" s="385" t="str">
        <f t="shared" si="458"/>
        <v xml:space="preserve"> </v>
      </c>
      <c r="BI278" s="385" t="str">
        <f t="shared" si="459"/>
        <v xml:space="preserve"> </v>
      </c>
      <c r="BJ278" s="281" t="str">
        <f t="shared" si="432"/>
        <v xml:space="preserve"> </v>
      </c>
      <c r="BK278" s="283" t="str">
        <f t="shared" ref="BK278:BK341" si="480">IF(SUM(I278:T278)&lt;90," ",(BB278-BF278)/BB278)</f>
        <v xml:space="preserve"> </v>
      </c>
      <c r="BL278" s="281" t="str">
        <f t="shared" ref="BL278:BL341" si="481">IF(SUM(I278:T278)&lt;90," ",BE278-BC278)</f>
        <v xml:space="preserve"> </v>
      </c>
      <c r="BM278" s="284" t="str">
        <f t="shared" si="433"/>
        <v xml:space="preserve"> </v>
      </c>
      <c r="BN278" s="285" t="str">
        <f>IF(SUM(I278:T278)&lt;90," ",'eq. coef.'!$C$360+'eq. coef.'!$C$361*'Amp-TB2 calc'!AJ278+'eq. coef.'!$C$362*'Amp-TB2 calc'!AK278+'eq. coef.'!$C$363*'Amp-TB2 calc'!AL278+'eq. coef.'!$C$364*'Amp-TB2 calc'!AN278+'eq. coef.'!$C$365*'Amp-TB2 calc'!AP278+'eq. coef.'!$C$366*'Amp-TB2 calc'!AQ278+'eq. coef.'!$C$367*'Amp-TB2 calc'!AR278+'eq. coef.'!$C$368*'Amp-TB2 calc'!AS278+'eq. coef.'!$C$369*LN(BQ278))</f>
        <v xml:space="preserve"> </v>
      </c>
      <c r="BO278" s="286" t="str">
        <f t="shared" ref="BO278:BO341" si="482">IF(SUM(I278:T278)&lt;90," ",22)</f>
        <v xml:space="preserve"> </v>
      </c>
      <c r="BP278" s="333" t="str">
        <f t="shared" si="434"/>
        <v xml:space="preserve"> </v>
      </c>
      <c r="BQ278" s="287" t="str">
        <f t="shared" ref="BQ278:BQ341" si="483">IF(SUM(I278:T278)&lt;90," ",IF(BC278&lt;335,BC278,IF(BC278&lt;399,AVERAGE(BC278:BD278),IF(BD278&lt;415,BD278,IF(BE278&lt;470,BD278,IF(BK278&gt;0.22,AVERAGE(BD278:BE278),IF(BL278&gt;350,BF278,IF(BL278&gt;210,BE278,IF(BL278&lt;75,BD278,IF(BK278&lt;-0.2,AVERAGE(BC278:BD278),IF(BK278&gt;0.05,AVERAGE(BD278:BE278),BB278)))))))))))</f>
        <v xml:space="preserve"> </v>
      </c>
      <c r="BR278" s="281" t="str">
        <f t="shared" si="435"/>
        <v xml:space="preserve"> </v>
      </c>
      <c r="BS278" s="283"/>
      <c r="BT278" s="283">
        <f t="shared" ref="BT278:BT341" si="484">ABS(BS278)</f>
        <v>0</v>
      </c>
      <c r="BU278" s="283">
        <f t="shared" ref="BU278:BU341" si="485">BS278^2</f>
        <v>0</v>
      </c>
      <c r="BV278" s="281" t="str">
        <f t="shared" si="436"/>
        <v xml:space="preserve"> </v>
      </c>
      <c r="BW278" s="288"/>
      <c r="BX278" s="289" t="str">
        <f>IF(SUM(I278:T278)&lt;90," ",'eq. coef.'!$B$1128*'Amp-TB2 calc'!CH278+'eq. coef.'!$B$1129*'Amp-TB2 calc'!CL278+'eq. coef.'!$B$1130*'Amp-TB2 calc'!CM278+'eq. coef.'!$B$1131*'Amp-TB2 calc'!CO278+'eq. coef.'!$B$1132*'Amp-TB2 calc'!CP278+'eq. coef.'!$B$1133*'Amp-TB2 calc'!CQ278+'eq. coef.'!$B$1134*'Amp-TB2 calc'!CR278+'eq. coef.'!$B$1135*'Amp-TB2 calc'!CU278+'eq. coef.'!$B$1135*'Amp-TB2 calc'!CY278+'eq. coef.'!$B$1137*'Amp-TB2 calc'!CZ278)</f>
        <v xml:space="preserve"> </v>
      </c>
      <c r="BY278" s="290" t="str">
        <f t="shared" ref="BY278:BY341" si="486">IF(SUM(I278:T278)&lt;90," ",0.4)</f>
        <v xml:space="preserve"> </v>
      </c>
      <c r="BZ278" s="291"/>
      <c r="CA278" s="290" t="str">
        <f t="shared" si="437"/>
        <v xml:space="preserve"> </v>
      </c>
      <c r="CB278" s="289" t="str">
        <f>IF(SUM(I278:T278)&lt;90," ",EXP('eq. coef.'!$C$396+'eq. coef.'!$C$397*'Amp-TB2 calc'!AJ278+'eq. coef.'!$C$398*'Amp-TB2 calc'!AK278+'eq. coef.'!$C$399*'Amp-TB2 calc'!AL278+'eq. coef.'!$C$400*'Amp-TB2 calc'!AN278+'eq. coef.'!$C$401*'Amp-TB2 calc'!AP278+'eq. coef.'!$C$402*'Amp-TB2 calc'!AQ278+'eq. coef.'!$C$403*'Amp-TB2 calc'!AR278+'eq. coef.'!$C$404*'Amp-TB2 calc'!AS278+'eq. coef.'!$C$405*LN('Amp-TB2 calc'!BQ278)))</f>
        <v xml:space="preserve"> </v>
      </c>
      <c r="CC278" s="283" t="str">
        <f t="shared" si="438"/>
        <v xml:space="preserve"> </v>
      </c>
      <c r="CD278" s="283"/>
      <c r="CE278" s="282" t="str">
        <f t="shared" si="439"/>
        <v xml:space="preserve"> </v>
      </c>
      <c r="CF278" s="282" t="str">
        <f t="shared" si="440"/>
        <v xml:space="preserve"> </v>
      </c>
      <c r="CG278" s="278" t="str">
        <f t="shared" ref="CG278:CG341" si="487">IF(SUM(I278:T278)&lt;90," ",AJ278)</f>
        <v xml:space="preserve"> </v>
      </c>
      <c r="CH278" s="278" t="str">
        <f t="shared" ref="CH278:CH341" si="488">IF(SUM(I278:T278)&lt;90," ",IF(AJ278+AL278&gt;8,8-AJ278,AL278))</f>
        <v xml:space="preserve"> </v>
      </c>
      <c r="CI278" s="278" t="str">
        <f t="shared" si="441"/>
        <v xml:space="preserve"> </v>
      </c>
      <c r="CJ278" s="278" t="str">
        <f t="shared" si="442"/>
        <v xml:space="preserve"> </v>
      </c>
      <c r="CK278" s="278"/>
      <c r="CL278" s="278" t="str">
        <f t="shared" si="443"/>
        <v xml:space="preserve"> </v>
      </c>
      <c r="CM278" s="278" t="str">
        <f t="shared" si="444"/>
        <v xml:space="preserve"> </v>
      </c>
      <c r="CN278" s="278" t="str">
        <f t="shared" ref="CN278:CN341" si="489">IF(SUM(I278:T278)&lt;90," ",AM278)</f>
        <v xml:space="preserve"> </v>
      </c>
      <c r="CO278" s="278" t="str">
        <f t="shared" si="445"/>
        <v xml:space="preserve"> </v>
      </c>
      <c r="CP278" s="278" t="str">
        <f t="shared" ref="CP278:CP341" si="490">IF(SUM(I278:T278)&lt;90," ",AP278)</f>
        <v xml:space="preserve"> </v>
      </c>
      <c r="CQ278" s="278" t="str">
        <f t="shared" si="446"/>
        <v xml:space="preserve"> </v>
      </c>
      <c r="CR278" s="278" t="str">
        <f t="shared" ref="CR278:CR341" si="491">IF(SUM(I278:T278)&lt;90," ",AO278)</f>
        <v xml:space="preserve"> </v>
      </c>
      <c r="CS278" s="278" t="str">
        <f t="shared" si="447"/>
        <v xml:space="preserve"> </v>
      </c>
      <c r="CT278" s="278"/>
      <c r="CU278" s="278" t="str">
        <f t="shared" ref="CU278:CU341" si="492">IF(SUM(I278:T278)&lt;90," ",AQ278)</f>
        <v xml:space="preserve"> </v>
      </c>
      <c r="CV278" s="278" t="str">
        <f t="shared" si="448"/>
        <v xml:space="preserve"> </v>
      </c>
      <c r="CW278" s="278" t="str">
        <f t="shared" si="449"/>
        <v xml:space="preserve"> </v>
      </c>
      <c r="CX278" s="278"/>
      <c r="CY278" s="278" t="str">
        <f t="shared" si="450"/>
        <v xml:space="preserve"> </v>
      </c>
      <c r="CZ278" s="278" t="str">
        <f t="shared" ref="CZ278:CZ341" si="493">IF(SUM(I278:T278)&lt;90," ",AS278)</f>
        <v xml:space="preserve"> </v>
      </c>
      <c r="DA278" s="278" t="str">
        <f t="shared" si="451"/>
        <v xml:space="preserve"> </v>
      </c>
      <c r="DB278" s="278"/>
      <c r="DC278" s="278" t="str">
        <f t="shared" si="452"/>
        <v xml:space="preserve"> </v>
      </c>
      <c r="DD278" s="278" t="str">
        <f t="shared" ref="DD278:DD341" si="494">IF(SUM(I278:T278)&lt;90," ",AT278)</f>
        <v xml:space="preserve"> </v>
      </c>
      <c r="DE278" s="278" t="str">
        <f t="shared" ref="DE278:DE341" si="495">IF(SUM(I278:T278)&lt;90," ",AU278)</f>
        <v xml:space="preserve"> </v>
      </c>
      <c r="DF278" s="278" t="str">
        <f t="shared" si="453"/>
        <v xml:space="preserve"> </v>
      </c>
      <c r="DG278" s="283" t="str">
        <f t="shared" si="460"/>
        <v xml:space="preserve"> </v>
      </c>
      <c r="DH278" s="283"/>
      <c r="DI278" s="277" t="str">
        <f t="shared" si="454"/>
        <v xml:space="preserve"> </v>
      </c>
      <c r="DJ278" s="277" t="str">
        <f t="shared" si="455"/>
        <v xml:space="preserve"> </v>
      </c>
      <c r="DK278" s="277" t="str">
        <f t="shared" si="456"/>
        <v xml:space="preserve"> </v>
      </c>
      <c r="DL278" s="278" t="str">
        <f t="shared" si="457"/>
        <v xml:space="preserve"> </v>
      </c>
    </row>
    <row r="279" spans="21:116" x14ac:dyDescent="0.25">
      <c r="U279" s="276" t="str">
        <f t="shared" si="461"/>
        <v xml:space="preserve"> </v>
      </c>
      <c r="V279" s="277" t="str">
        <f>IF(SUM(I279:T279)&lt;90," ",I279/stab.data!$U$7)</f>
        <v xml:space="preserve"> </v>
      </c>
      <c r="W279" s="277" t="str">
        <f>IF(SUM(I279:T279)&lt;90," ",J279/stab.data!$U$8)</f>
        <v xml:space="preserve"> </v>
      </c>
      <c r="X279" s="277" t="str">
        <f>IF(SUM(I279:T279)&lt;90," ",K279*2/stab.data!$U$9)</f>
        <v xml:space="preserve"> </v>
      </c>
      <c r="Y279" s="277" t="str">
        <f>IF(SUM(I279:T279)&lt;90," ",L279*2/stab.data!$U$10)</f>
        <v xml:space="preserve"> </v>
      </c>
      <c r="Z279" s="277" t="str">
        <f>IF(SUM(I279:T279)&lt;90," ",M279/stab.data!$U$11)</f>
        <v xml:space="preserve"> </v>
      </c>
      <c r="AA279" s="277" t="str">
        <f>IF(SUM(I279:T279)&lt;90," ",N279/stab.data!$U$12)</f>
        <v xml:space="preserve"> </v>
      </c>
      <c r="AB279" s="277" t="str">
        <f>IF(SUM(I279:T279)&lt;90," ",O279/stab.data!$U$13)</f>
        <v xml:space="preserve"> </v>
      </c>
      <c r="AC279" s="277" t="str">
        <f>IF(SUM(I279:T279)&lt;90," ",P279/stab.data!$U$14)</f>
        <v xml:space="preserve"> </v>
      </c>
      <c r="AD279" s="277" t="str">
        <f>IF(SUM(I279:T279)&lt;90," ",Q279*2/stab.data!$U$15)</f>
        <v xml:space="preserve"> </v>
      </c>
      <c r="AE279" s="277" t="str">
        <f>IF(SUM(I279:T279)&lt;90," ",R279*2/stab.data!$U$16)</f>
        <v xml:space="preserve"> </v>
      </c>
      <c r="AF279" s="277" t="str">
        <f>IF(SUM(I279:T279)&lt;90," ",S279/stab.data!$U$17)</f>
        <v xml:space="preserve"> </v>
      </c>
      <c r="AG279" s="277" t="str">
        <f>IF(SUM(I279:T279)&lt;90," ",T279/stab.data!$U$18)</f>
        <v xml:space="preserve"> </v>
      </c>
      <c r="AH279" s="277" t="str">
        <f t="shared" si="462"/>
        <v xml:space="preserve"> </v>
      </c>
      <c r="AI279" s="277" t="str">
        <f t="shared" si="463"/>
        <v xml:space="preserve"> </v>
      </c>
      <c r="AJ279" s="278" t="str">
        <f t="shared" si="464"/>
        <v xml:space="preserve"> </v>
      </c>
      <c r="AK279" s="278" t="str">
        <f t="shared" si="465"/>
        <v xml:space="preserve"> </v>
      </c>
      <c r="AL279" s="278" t="str">
        <f t="shared" si="466"/>
        <v xml:space="preserve"> </v>
      </c>
      <c r="AM279" s="278" t="str">
        <f t="shared" si="467"/>
        <v xml:space="preserve"> </v>
      </c>
      <c r="AN279" s="278" t="str">
        <f t="shared" si="468"/>
        <v xml:space="preserve"> </v>
      </c>
      <c r="AO279" s="278" t="str">
        <f t="shared" si="469"/>
        <v xml:space="preserve"> </v>
      </c>
      <c r="AP279" s="278" t="str">
        <f t="shared" si="470"/>
        <v xml:space="preserve"> </v>
      </c>
      <c r="AQ279" s="278" t="str">
        <f t="shared" si="471"/>
        <v xml:space="preserve"> </v>
      </c>
      <c r="AR279" s="278" t="str">
        <f t="shared" si="472"/>
        <v xml:space="preserve"> </v>
      </c>
      <c r="AS279" s="278" t="str">
        <f t="shared" si="473"/>
        <v xml:space="preserve"> </v>
      </c>
      <c r="AT279" s="278" t="str">
        <f t="shared" si="474"/>
        <v xml:space="preserve"> </v>
      </c>
      <c r="AU279" s="278" t="str">
        <f t="shared" si="475"/>
        <v xml:space="preserve"> </v>
      </c>
      <c r="AV279" s="277" t="str">
        <f t="shared" si="476"/>
        <v xml:space="preserve"> </v>
      </c>
      <c r="AW279" s="277" t="str">
        <f t="shared" si="477"/>
        <v xml:space="preserve"> </v>
      </c>
      <c r="AX279" s="277" t="str">
        <f>IF(SUM(I279:T279)&lt;90," ",CO279*AH279*stab.data!$U$20/13/2)</f>
        <v xml:space="preserve"> </v>
      </c>
      <c r="AY279" s="277" t="str">
        <f>IF(SUM(I279:T279)&lt;90," ",CQ279*AH279*stab.data!$U$11/13)</f>
        <v xml:space="preserve"> </v>
      </c>
      <c r="AZ279" s="277" t="str">
        <f t="shared" si="478"/>
        <v xml:space="preserve"> </v>
      </c>
      <c r="BA279" s="279" t="str">
        <f t="shared" si="479"/>
        <v xml:space="preserve"> </v>
      </c>
      <c r="BB279" s="280" t="str">
        <f>IF(SUM(I279:T279)&lt;90," ",EXP('eq. coef.'!$C$104+'eq. coef.'!$C$105*'Amp-TB2 calc'!AJ279+'eq. coef.'!$C$106*'Amp-TB2 calc'!AK279+'eq. coef.'!$C$107*'Amp-TB2 calc'!AL279+'eq. coef.'!$C$108*'Amp-TB2 calc'!AN279+'eq. coef.'!$C$109*'Amp-TB2 calc'!AP279+'eq. coef.'!$C$110*'Amp-TB2 calc'!AQ279+'eq. coef.'!$C$111*'Amp-TB2 calc'!AR279+'eq. coef.'!$C$112*'Amp-TB2 calc'!AS279))</f>
        <v xml:space="preserve"> </v>
      </c>
      <c r="BC279" s="281" t="str">
        <f>IF(SUM(I279:T279)&lt;90," ",EXP('eq. coef.'!$C$176+'eq. coef.'!$C$177*'Amp-TB2 calc'!AJ279+'eq. coef.'!$C$178*'Amp-TB2 calc'!AK279+'eq. coef.'!$C$179*'Amp-TB2 calc'!AL279+'eq. coef.'!$C$180*'Amp-TB2 calc'!AN279+'eq. coef.'!$C$181*'Amp-TB2 calc'!AP279+'eq. coef.'!$C$182*'Amp-TB2 calc'!AQ279+'eq. coef.'!$C$183*'Amp-TB2 calc'!AR279+'eq. coef.'!$C$184*'Amp-TB2 calc'!AS279))</f>
        <v xml:space="preserve"> </v>
      </c>
      <c r="BD279" s="281" t="str">
        <f>IF(SUM(I279:T279)&lt;90," ",('eq. coef.'!$C$234+'eq. coef.'!$C$235*'Amp-TB2 calc'!AJ279+'eq. coef.'!$C$236*'Amp-TB2 calc'!AK279+'eq. coef.'!$C$237*'Amp-TB2 calc'!AL279+'eq. coef.'!$C$238*'Amp-TB2 calc'!AN279+'eq. coef.'!$C$239*'Amp-TB2 calc'!AP279+'eq. coef.'!$C$240*'Amp-TB2 calc'!AQ279+'eq. coef.'!$C$241*'Amp-TB2 calc'!AR279+'eq. coef.'!$C$242*'Amp-TB2 calc'!AS279))</f>
        <v xml:space="preserve"> </v>
      </c>
      <c r="BE279" s="281" t="str">
        <f>IF(SUM(I279:T279)&lt;90," ",('eq. coef.'!$C$270+'eq. coef.'!$C$271*'Amp-TB2 calc'!AJ279+'eq. coef.'!$C$272*'Amp-TB2 calc'!AK279+'eq. coef.'!$C$273*'Amp-TB2 calc'!AL279+'eq. coef.'!$C$274*'Amp-TB2 calc'!AN279+'eq. coef.'!$C$275*'Amp-TB2 calc'!AP279+'eq. coef.'!$C$276*'Amp-TB2 calc'!AQ279+'eq. coef.'!$C$277*'Amp-TB2 calc'!AR279+'eq. coef.'!$C$278*'Amp-TB2 calc'!AS279))</f>
        <v xml:space="preserve"> </v>
      </c>
      <c r="BF279" s="281" t="str">
        <f>IF(SUM(I279:T279)&lt;90," ",EXP('eq. coef.'!$C$328+'eq. coef.'!$C$329*'Amp-TB2 calc'!AJ279+'eq. coef.'!$C$330*'Amp-TB2 calc'!AK279+'eq. coef.'!$C$331*'Amp-TB2 calc'!AL279+'eq. coef.'!$C$332*'Amp-TB2 calc'!AN279+'eq. coef.'!$C$333*'Amp-TB2 calc'!AP279+'eq. coef.'!$C$334*'Amp-TB2 calc'!AQ279+'eq. coef.'!$C$335*'Amp-TB2 calc'!AR279+'eq. coef.'!$C$336*'Amp-TB2 calc'!AS279))</f>
        <v xml:space="preserve"> </v>
      </c>
      <c r="BG279" s="282" t="str">
        <f t="shared" si="431"/>
        <v xml:space="preserve"> </v>
      </c>
      <c r="BH279" s="385" t="str">
        <f t="shared" si="458"/>
        <v xml:space="preserve"> </v>
      </c>
      <c r="BI279" s="385" t="str">
        <f t="shared" si="459"/>
        <v xml:space="preserve"> </v>
      </c>
      <c r="BJ279" s="281" t="str">
        <f t="shared" si="432"/>
        <v xml:space="preserve"> </v>
      </c>
      <c r="BK279" s="283" t="str">
        <f t="shared" si="480"/>
        <v xml:space="preserve"> </v>
      </c>
      <c r="BL279" s="281" t="str">
        <f t="shared" si="481"/>
        <v xml:space="preserve"> </v>
      </c>
      <c r="BM279" s="284" t="str">
        <f t="shared" si="433"/>
        <v xml:space="preserve"> </v>
      </c>
      <c r="BN279" s="285" t="str">
        <f>IF(SUM(I279:T279)&lt;90," ",'eq. coef.'!$C$360+'eq. coef.'!$C$361*'Amp-TB2 calc'!AJ279+'eq. coef.'!$C$362*'Amp-TB2 calc'!AK279+'eq. coef.'!$C$363*'Amp-TB2 calc'!AL279+'eq. coef.'!$C$364*'Amp-TB2 calc'!AN279+'eq. coef.'!$C$365*'Amp-TB2 calc'!AP279+'eq. coef.'!$C$366*'Amp-TB2 calc'!AQ279+'eq. coef.'!$C$367*'Amp-TB2 calc'!AR279+'eq. coef.'!$C$368*'Amp-TB2 calc'!AS279+'eq. coef.'!$C$369*LN(BQ279))</f>
        <v xml:space="preserve"> </v>
      </c>
      <c r="BO279" s="286" t="str">
        <f t="shared" si="482"/>
        <v xml:space="preserve"> </v>
      </c>
      <c r="BP279" s="333" t="str">
        <f t="shared" si="434"/>
        <v xml:space="preserve"> </v>
      </c>
      <c r="BQ279" s="287" t="str">
        <f t="shared" si="483"/>
        <v xml:space="preserve"> </v>
      </c>
      <c r="BR279" s="281" t="str">
        <f t="shared" si="435"/>
        <v xml:space="preserve"> </v>
      </c>
      <c r="BS279" s="283"/>
      <c r="BT279" s="283">
        <f t="shared" si="484"/>
        <v>0</v>
      </c>
      <c r="BU279" s="283">
        <f t="shared" si="485"/>
        <v>0</v>
      </c>
      <c r="BV279" s="281" t="str">
        <f t="shared" si="436"/>
        <v xml:space="preserve"> </v>
      </c>
      <c r="BW279" s="288"/>
      <c r="BX279" s="289" t="str">
        <f>IF(SUM(I279:T279)&lt;90," ",'eq. coef.'!$B$1128*'Amp-TB2 calc'!CH279+'eq. coef.'!$B$1129*'Amp-TB2 calc'!CL279+'eq. coef.'!$B$1130*'Amp-TB2 calc'!CM279+'eq. coef.'!$B$1131*'Amp-TB2 calc'!CO279+'eq. coef.'!$B$1132*'Amp-TB2 calc'!CP279+'eq. coef.'!$B$1133*'Amp-TB2 calc'!CQ279+'eq. coef.'!$B$1134*'Amp-TB2 calc'!CR279+'eq. coef.'!$B$1135*'Amp-TB2 calc'!CU279+'eq. coef.'!$B$1135*'Amp-TB2 calc'!CY279+'eq. coef.'!$B$1137*'Amp-TB2 calc'!CZ279)</f>
        <v xml:space="preserve"> </v>
      </c>
      <c r="BY279" s="290" t="str">
        <f t="shared" si="486"/>
        <v xml:space="preserve"> </v>
      </c>
      <c r="BZ279" s="291"/>
      <c r="CA279" s="290" t="str">
        <f t="shared" si="437"/>
        <v xml:space="preserve"> </v>
      </c>
      <c r="CB279" s="289" t="str">
        <f>IF(SUM(I279:T279)&lt;90," ",EXP('eq. coef.'!$C$396+'eq. coef.'!$C$397*'Amp-TB2 calc'!AJ279+'eq. coef.'!$C$398*'Amp-TB2 calc'!AK279+'eq. coef.'!$C$399*'Amp-TB2 calc'!AL279+'eq. coef.'!$C$400*'Amp-TB2 calc'!AN279+'eq. coef.'!$C$401*'Amp-TB2 calc'!AP279+'eq. coef.'!$C$402*'Amp-TB2 calc'!AQ279+'eq. coef.'!$C$403*'Amp-TB2 calc'!AR279+'eq. coef.'!$C$404*'Amp-TB2 calc'!AS279+'eq. coef.'!$C$405*LN('Amp-TB2 calc'!BQ279)))</f>
        <v xml:space="preserve"> </v>
      </c>
      <c r="CC279" s="283" t="str">
        <f t="shared" si="438"/>
        <v xml:space="preserve"> </v>
      </c>
      <c r="CD279" s="283"/>
      <c r="CE279" s="282" t="str">
        <f t="shared" si="439"/>
        <v xml:space="preserve"> </v>
      </c>
      <c r="CF279" s="282" t="str">
        <f t="shared" si="440"/>
        <v xml:space="preserve"> </v>
      </c>
      <c r="CG279" s="278" t="str">
        <f t="shared" si="487"/>
        <v xml:space="preserve"> </v>
      </c>
      <c r="CH279" s="278" t="str">
        <f t="shared" si="488"/>
        <v xml:space="preserve"> </v>
      </c>
      <c r="CI279" s="278" t="str">
        <f t="shared" si="441"/>
        <v xml:space="preserve"> </v>
      </c>
      <c r="CJ279" s="278" t="str">
        <f t="shared" si="442"/>
        <v xml:space="preserve"> </v>
      </c>
      <c r="CK279" s="278"/>
      <c r="CL279" s="278" t="str">
        <f t="shared" si="443"/>
        <v xml:space="preserve"> </v>
      </c>
      <c r="CM279" s="278" t="str">
        <f t="shared" si="444"/>
        <v xml:space="preserve"> </v>
      </c>
      <c r="CN279" s="278" t="str">
        <f t="shared" si="489"/>
        <v xml:space="preserve"> </v>
      </c>
      <c r="CO279" s="278" t="str">
        <f t="shared" si="445"/>
        <v xml:space="preserve"> </v>
      </c>
      <c r="CP279" s="278" t="str">
        <f t="shared" si="490"/>
        <v xml:space="preserve"> </v>
      </c>
      <c r="CQ279" s="278" t="str">
        <f t="shared" si="446"/>
        <v xml:space="preserve"> </v>
      </c>
      <c r="CR279" s="278" t="str">
        <f t="shared" si="491"/>
        <v xml:space="preserve"> </v>
      </c>
      <c r="CS279" s="278" t="str">
        <f t="shared" si="447"/>
        <v xml:space="preserve"> </v>
      </c>
      <c r="CT279" s="278"/>
      <c r="CU279" s="278" t="str">
        <f t="shared" si="492"/>
        <v xml:space="preserve"> </v>
      </c>
      <c r="CV279" s="278" t="str">
        <f t="shared" si="448"/>
        <v xml:space="preserve"> </v>
      </c>
      <c r="CW279" s="278" t="str">
        <f t="shared" si="449"/>
        <v xml:space="preserve"> </v>
      </c>
      <c r="CX279" s="278"/>
      <c r="CY279" s="278" t="str">
        <f t="shared" si="450"/>
        <v xml:space="preserve"> </v>
      </c>
      <c r="CZ279" s="278" t="str">
        <f t="shared" si="493"/>
        <v xml:space="preserve"> </v>
      </c>
      <c r="DA279" s="278" t="str">
        <f t="shared" si="451"/>
        <v xml:space="preserve"> </v>
      </c>
      <c r="DB279" s="278"/>
      <c r="DC279" s="278" t="str">
        <f t="shared" si="452"/>
        <v xml:space="preserve"> </v>
      </c>
      <c r="DD279" s="278" t="str">
        <f t="shared" si="494"/>
        <v xml:space="preserve"> </v>
      </c>
      <c r="DE279" s="278" t="str">
        <f t="shared" si="495"/>
        <v xml:space="preserve"> </v>
      </c>
      <c r="DF279" s="278" t="str">
        <f t="shared" si="453"/>
        <v xml:space="preserve"> </v>
      </c>
      <c r="DG279" s="283" t="str">
        <f t="shared" si="460"/>
        <v xml:space="preserve"> </v>
      </c>
      <c r="DH279" s="283"/>
      <c r="DI279" s="277" t="str">
        <f t="shared" si="454"/>
        <v xml:space="preserve"> </v>
      </c>
      <c r="DJ279" s="277" t="str">
        <f t="shared" si="455"/>
        <v xml:space="preserve"> </v>
      </c>
      <c r="DK279" s="277" t="str">
        <f t="shared" si="456"/>
        <v xml:space="preserve"> </v>
      </c>
      <c r="DL279" s="278" t="str">
        <f t="shared" si="457"/>
        <v xml:space="preserve"> </v>
      </c>
    </row>
    <row r="280" spans="21:116" x14ac:dyDescent="0.25">
      <c r="U280" s="276" t="str">
        <f t="shared" si="461"/>
        <v xml:space="preserve"> </v>
      </c>
      <c r="V280" s="277" t="str">
        <f>IF(SUM(I280:T280)&lt;90," ",I280/stab.data!$U$7)</f>
        <v xml:space="preserve"> </v>
      </c>
      <c r="W280" s="277" t="str">
        <f>IF(SUM(I280:T280)&lt;90," ",J280/stab.data!$U$8)</f>
        <v xml:space="preserve"> </v>
      </c>
      <c r="X280" s="277" t="str">
        <f>IF(SUM(I280:T280)&lt;90," ",K280*2/stab.data!$U$9)</f>
        <v xml:space="preserve"> </v>
      </c>
      <c r="Y280" s="277" t="str">
        <f>IF(SUM(I280:T280)&lt;90," ",L280*2/stab.data!$U$10)</f>
        <v xml:space="preserve"> </v>
      </c>
      <c r="Z280" s="277" t="str">
        <f>IF(SUM(I280:T280)&lt;90," ",M280/stab.data!$U$11)</f>
        <v xml:space="preserve"> </v>
      </c>
      <c r="AA280" s="277" t="str">
        <f>IF(SUM(I280:T280)&lt;90," ",N280/stab.data!$U$12)</f>
        <v xml:space="preserve"> </v>
      </c>
      <c r="AB280" s="277" t="str">
        <f>IF(SUM(I280:T280)&lt;90," ",O280/stab.data!$U$13)</f>
        <v xml:space="preserve"> </v>
      </c>
      <c r="AC280" s="277" t="str">
        <f>IF(SUM(I280:T280)&lt;90," ",P280/stab.data!$U$14)</f>
        <v xml:space="preserve"> </v>
      </c>
      <c r="AD280" s="277" t="str">
        <f>IF(SUM(I280:T280)&lt;90," ",Q280*2/stab.data!$U$15)</f>
        <v xml:space="preserve"> </v>
      </c>
      <c r="AE280" s="277" t="str">
        <f>IF(SUM(I280:T280)&lt;90," ",R280*2/stab.data!$U$16)</f>
        <v xml:space="preserve"> </v>
      </c>
      <c r="AF280" s="277" t="str">
        <f>IF(SUM(I280:T280)&lt;90," ",S280/stab.data!$U$17)</f>
        <v xml:space="preserve"> </v>
      </c>
      <c r="AG280" s="277" t="str">
        <f>IF(SUM(I280:T280)&lt;90," ",T280/stab.data!$U$18)</f>
        <v xml:space="preserve"> </v>
      </c>
      <c r="AH280" s="277" t="str">
        <f t="shared" si="462"/>
        <v xml:space="preserve"> </v>
      </c>
      <c r="AI280" s="277" t="str">
        <f t="shared" si="463"/>
        <v xml:space="preserve"> </v>
      </c>
      <c r="AJ280" s="278" t="str">
        <f t="shared" si="464"/>
        <v xml:space="preserve"> </v>
      </c>
      <c r="AK280" s="278" t="str">
        <f t="shared" si="465"/>
        <v xml:space="preserve"> </v>
      </c>
      <c r="AL280" s="278" t="str">
        <f t="shared" si="466"/>
        <v xml:space="preserve"> </v>
      </c>
      <c r="AM280" s="278" t="str">
        <f t="shared" si="467"/>
        <v xml:space="preserve"> </v>
      </c>
      <c r="AN280" s="278" t="str">
        <f t="shared" si="468"/>
        <v xml:space="preserve"> </v>
      </c>
      <c r="AO280" s="278" t="str">
        <f t="shared" si="469"/>
        <v xml:space="preserve"> </v>
      </c>
      <c r="AP280" s="278" t="str">
        <f t="shared" si="470"/>
        <v xml:space="preserve"> </v>
      </c>
      <c r="AQ280" s="278" t="str">
        <f t="shared" si="471"/>
        <v xml:space="preserve"> </v>
      </c>
      <c r="AR280" s="278" t="str">
        <f t="shared" si="472"/>
        <v xml:space="preserve"> </v>
      </c>
      <c r="AS280" s="278" t="str">
        <f t="shared" si="473"/>
        <v xml:space="preserve"> </v>
      </c>
      <c r="AT280" s="278" t="str">
        <f t="shared" si="474"/>
        <v xml:space="preserve"> </v>
      </c>
      <c r="AU280" s="278" t="str">
        <f t="shared" si="475"/>
        <v xml:space="preserve"> </v>
      </c>
      <c r="AV280" s="277" t="str">
        <f t="shared" si="476"/>
        <v xml:space="preserve"> </v>
      </c>
      <c r="AW280" s="277" t="str">
        <f t="shared" si="477"/>
        <v xml:space="preserve"> </v>
      </c>
      <c r="AX280" s="277" t="str">
        <f>IF(SUM(I280:T280)&lt;90," ",CO280*AH280*stab.data!$U$20/13/2)</f>
        <v xml:space="preserve"> </v>
      </c>
      <c r="AY280" s="277" t="str">
        <f>IF(SUM(I280:T280)&lt;90," ",CQ280*AH280*stab.data!$U$11/13)</f>
        <v xml:space="preserve"> </v>
      </c>
      <c r="AZ280" s="277" t="str">
        <f t="shared" si="478"/>
        <v xml:space="preserve"> </v>
      </c>
      <c r="BA280" s="279" t="str">
        <f t="shared" si="479"/>
        <v xml:space="preserve"> </v>
      </c>
      <c r="BB280" s="280" t="str">
        <f>IF(SUM(I280:T280)&lt;90," ",EXP('eq. coef.'!$C$104+'eq. coef.'!$C$105*'Amp-TB2 calc'!AJ280+'eq. coef.'!$C$106*'Amp-TB2 calc'!AK280+'eq. coef.'!$C$107*'Amp-TB2 calc'!AL280+'eq. coef.'!$C$108*'Amp-TB2 calc'!AN280+'eq. coef.'!$C$109*'Amp-TB2 calc'!AP280+'eq. coef.'!$C$110*'Amp-TB2 calc'!AQ280+'eq. coef.'!$C$111*'Amp-TB2 calc'!AR280+'eq. coef.'!$C$112*'Amp-TB2 calc'!AS280))</f>
        <v xml:space="preserve"> </v>
      </c>
      <c r="BC280" s="281" t="str">
        <f>IF(SUM(I280:T280)&lt;90," ",EXP('eq. coef.'!$C$176+'eq. coef.'!$C$177*'Amp-TB2 calc'!AJ280+'eq. coef.'!$C$178*'Amp-TB2 calc'!AK280+'eq. coef.'!$C$179*'Amp-TB2 calc'!AL280+'eq. coef.'!$C$180*'Amp-TB2 calc'!AN280+'eq. coef.'!$C$181*'Amp-TB2 calc'!AP280+'eq. coef.'!$C$182*'Amp-TB2 calc'!AQ280+'eq. coef.'!$C$183*'Amp-TB2 calc'!AR280+'eq. coef.'!$C$184*'Amp-TB2 calc'!AS280))</f>
        <v xml:space="preserve"> </v>
      </c>
      <c r="BD280" s="281" t="str">
        <f>IF(SUM(I280:T280)&lt;90," ",('eq. coef.'!$C$234+'eq. coef.'!$C$235*'Amp-TB2 calc'!AJ280+'eq. coef.'!$C$236*'Amp-TB2 calc'!AK280+'eq. coef.'!$C$237*'Amp-TB2 calc'!AL280+'eq. coef.'!$C$238*'Amp-TB2 calc'!AN280+'eq. coef.'!$C$239*'Amp-TB2 calc'!AP280+'eq. coef.'!$C$240*'Amp-TB2 calc'!AQ280+'eq. coef.'!$C$241*'Amp-TB2 calc'!AR280+'eq. coef.'!$C$242*'Amp-TB2 calc'!AS280))</f>
        <v xml:space="preserve"> </v>
      </c>
      <c r="BE280" s="281" t="str">
        <f>IF(SUM(I280:T280)&lt;90," ",('eq. coef.'!$C$270+'eq. coef.'!$C$271*'Amp-TB2 calc'!AJ280+'eq. coef.'!$C$272*'Amp-TB2 calc'!AK280+'eq. coef.'!$C$273*'Amp-TB2 calc'!AL280+'eq. coef.'!$C$274*'Amp-TB2 calc'!AN280+'eq. coef.'!$C$275*'Amp-TB2 calc'!AP280+'eq. coef.'!$C$276*'Amp-TB2 calc'!AQ280+'eq. coef.'!$C$277*'Amp-TB2 calc'!AR280+'eq. coef.'!$C$278*'Amp-TB2 calc'!AS280))</f>
        <v xml:space="preserve"> </v>
      </c>
      <c r="BF280" s="281" t="str">
        <f>IF(SUM(I280:T280)&lt;90," ",EXP('eq. coef.'!$C$328+'eq. coef.'!$C$329*'Amp-TB2 calc'!AJ280+'eq. coef.'!$C$330*'Amp-TB2 calc'!AK280+'eq. coef.'!$C$331*'Amp-TB2 calc'!AL280+'eq. coef.'!$C$332*'Amp-TB2 calc'!AN280+'eq. coef.'!$C$333*'Amp-TB2 calc'!AP280+'eq. coef.'!$C$334*'Amp-TB2 calc'!AQ280+'eq. coef.'!$C$335*'Amp-TB2 calc'!AR280+'eq. coef.'!$C$336*'Amp-TB2 calc'!AS280))</f>
        <v xml:space="preserve"> </v>
      </c>
      <c r="BG280" s="282" t="str">
        <f t="shared" si="431"/>
        <v xml:space="preserve"> </v>
      </c>
      <c r="BH280" s="385" t="str">
        <f t="shared" si="458"/>
        <v xml:space="preserve"> </v>
      </c>
      <c r="BI280" s="385" t="str">
        <f t="shared" si="459"/>
        <v xml:space="preserve"> </v>
      </c>
      <c r="BJ280" s="281" t="str">
        <f t="shared" si="432"/>
        <v xml:space="preserve"> </v>
      </c>
      <c r="BK280" s="283" t="str">
        <f t="shared" si="480"/>
        <v xml:space="preserve"> </v>
      </c>
      <c r="BL280" s="281" t="str">
        <f t="shared" si="481"/>
        <v xml:space="preserve"> </v>
      </c>
      <c r="BM280" s="284" t="str">
        <f t="shared" si="433"/>
        <v xml:space="preserve"> </v>
      </c>
      <c r="BN280" s="285" t="str">
        <f>IF(SUM(I280:T280)&lt;90," ",'eq. coef.'!$C$360+'eq. coef.'!$C$361*'Amp-TB2 calc'!AJ280+'eq. coef.'!$C$362*'Amp-TB2 calc'!AK280+'eq. coef.'!$C$363*'Amp-TB2 calc'!AL280+'eq. coef.'!$C$364*'Amp-TB2 calc'!AN280+'eq. coef.'!$C$365*'Amp-TB2 calc'!AP280+'eq. coef.'!$C$366*'Amp-TB2 calc'!AQ280+'eq. coef.'!$C$367*'Amp-TB2 calc'!AR280+'eq. coef.'!$C$368*'Amp-TB2 calc'!AS280+'eq. coef.'!$C$369*LN(BQ280))</f>
        <v xml:space="preserve"> </v>
      </c>
      <c r="BO280" s="286" t="str">
        <f t="shared" si="482"/>
        <v xml:space="preserve"> </v>
      </c>
      <c r="BP280" s="333" t="str">
        <f t="shared" si="434"/>
        <v xml:space="preserve"> </v>
      </c>
      <c r="BQ280" s="287" t="str">
        <f t="shared" si="483"/>
        <v xml:space="preserve"> </v>
      </c>
      <c r="BR280" s="281" t="str">
        <f t="shared" si="435"/>
        <v xml:space="preserve"> </v>
      </c>
      <c r="BS280" s="283"/>
      <c r="BT280" s="283">
        <f t="shared" si="484"/>
        <v>0</v>
      </c>
      <c r="BU280" s="283">
        <f t="shared" si="485"/>
        <v>0</v>
      </c>
      <c r="BV280" s="281" t="str">
        <f t="shared" si="436"/>
        <v xml:space="preserve"> </v>
      </c>
      <c r="BW280" s="288"/>
      <c r="BX280" s="289" t="str">
        <f>IF(SUM(I280:T280)&lt;90," ",'eq. coef.'!$B$1128*'Amp-TB2 calc'!CH280+'eq. coef.'!$B$1129*'Amp-TB2 calc'!CL280+'eq. coef.'!$B$1130*'Amp-TB2 calc'!CM280+'eq. coef.'!$B$1131*'Amp-TB2 calc'!CO280+'eq. coef.'!$B$1132*'Amp-TB2 calc'!CP280+'eq. coef.'!$B$1133*'Amp-TB2 calc'!CQ280+'eq. coef.'!$B$1134*'Amp-TB2 calc'!CR280+'eq. coef.'!$B$1135*'Amp-TB2 calc'!CU280+'eq. coef.'!$B$1135*'Amp-TB2 calc'!CY280+'eq. coef.'!$B$1137*'Amp-TB2 calc'!CZ280)</f>
        <v xml:space="preserve"> </v>
      </c>
      <c r="BY280" s="290" t="str">
        <f t="shared" si="486"/>
        <v xml:space="preserve"> </v>
      </c>
      <c r="BZ280" s="291"/>
      <c r="CA280" s="290" t="str">
        <f t="shared" si="437"/>
        <v xml:space="preserve"> </v>
      </c>
      <c r="CB280" s="289" t="str">
        <f>IF(SUM(I280:T280)&lt;90," ",EXP('eq. coef.'!$C$396+'eq. coef.'!$C$397*'Amp-TB2 calc'!AJ280+'eq. coef.'!$C$398*'Amp-TB2 calc'!AK280+'eq. coef.'!$C$399*'Amp-TB2 calc'!AL280+'eq. coef.'!$C$400*'Amp-TB2 calc'!AN280+'eq. coef.'!$C$401*'Amp-TB2 calc'!AP280+'eq. coef.'!$C$402*'Amp-TB2 calc'!AQ280+'eq. coef.'!$C$403*'Amp-TB2 calc'!AR280+'eq. coef.'!$C$404*'Amp-TB2 calc'!AS280+'eq. coef.'!$C$405*LN('Amp-TB2 calc'!BQ280)))</f>
        <v xml:space="preserve"> </v>
      </c>
      <c r="CC280" s="283" t="str">
        <f t="shared" si="438"/>
        <v xml:space="preserve"> </v>
      </c>
      <c r="CD280" s="283"/>
      <c r="CE280" s="282" t="str">
        <f t="shared" si="439"/>
        <v xml:space="preserve"> </v>
      </c>
      <c r="CF280" s="282" t="str">
        <f t="shared" si="440"/>
        <v xml:space="preserve"> </v>
      </c>
      <c r="CG280" s="278" t="str">
        <f t="shared" si="487"/>
        <v xml:space="preserve"> </v>
      </c>
      <c r="CH280" s="278" t="str">
        <f t="shared" si="488"/>
        <v xml:space="preserve"> </v>
      </c>
      <c r="CI280" s="278" t="str">
        <f t="shared" si="441"/>
        <v xml:space="preserve"> </v>
      </c>
      <c r="CJ280" s="278" t="str">
        <f t="shared" si="442"/>
        <v xml:space="preserve"> </v>
      </c>
      <c r="CK280" s="278"/>
      <c r="CL280" s="278" t="str">
        <f t="shared" si="443"/>
        <v xml:space="preserve"> </v>
      </c>
      <c r="CM280" s="278" t="str">
        <f t="shared" si="444"/>
        <v xml:space="preserve"> </v>
      </c>
      <c r="CN280" s="278" t="str">
        <f t="shared" si="489"/>
        <v xml:space="preserve"> </v>
      </c>
      <c r="CO280" s="278" t="str">
        <f t="shared" si="445"/>
        <v xml:space="preserve"> </v>
      </c>
      <c r="CP280" s="278" t="str">
        <f t="shared" si="490"/>
        <v xml:space="preserve"> </v>
      </c>
      <c r="CQ280" s="278" t="str">
        <f t="shared" si="446"/>
        <v xml:space="preserve"> </v>
      </c>
      <c r="CR280" s="278" t="str">
        <f t="shared" si="491"/>
        <v xml:space="preserve"> </v>
      </c>
      <c r="CS280" s="278" t="str">
        <f t="shared" si="447"/>
        <v xml:space="preserve"> </v>
      </c>
      <c r="CT280" s="278"/>
      <c r="CU280" s="278" t="str">
        <f t="shared" si="492"/>
        <v xml:space="preserve"> </v>
      </c>
      <c r="CV280" s="278" t="str">
        <f t="shared" si="448"/>
        <v xml:space="preserve"> </v>
      </c>
      <c r="CW280" s="278" t="str">
        <f t="shared" si="449"/>
        <v xml:space="preserve"> </v>
      </c>
      <c r="CX280" s="278"/>
      <c r="CY280" s="278" t="str">
        <f t="shared" si="450"/>
        <v xml:space="preserve"> </v>
      </c>
      <c r="CZ280" s="278" t="str">
        <f t="shared" si="493"/>
        <v xml:space="preserve"> </v>
      </c>
      <c r="DA280" s="278" t="str">
        <f t="shared" si="451"/>
        <v xml:space="preserve"> </v>
      </c>
      <c r="DB280" s="278"/>
      <c r="DC280" s="278" t="str">
        <f t="shared" si="452"/>
        <v xml:space="preserve"> </v>
      </c>
      <c r="DD280" s="278" t="str">
        <f t="shared" si="494"/>
        <v xml:space="preserve"> </v>
      </c>
      <c r="DE280" s="278" t="str">
        <f t="shared" si="495"/>
        <v xml:space="preserve"> </v>
      </c>
      <c r="DF280" s="278" t="str">
        <f t="shared" si="453"/>
        <v xml:space="preserve"> </v>
      </c>
      <c r="DG280" s="283" t="str">
        <f t="shared" si="460"/>
        <v xml:space="preserve"> </v>
      </c>
      <c r="DH280" s="283"/>
      <c r="DI280" s="277" t="str">
        <f t="shared" si="454"/>
        <v xml:space="preserve"> </v>
      </c>
      <c r="DJ280" s="277" t="str">
        <f t="shared" si="455"/>
        <v xml:space="preserve"> </v>
      </c>
      <c r="DK280" s="277" t="str">
        <f t="shared" si="456"/>
        <v xml:space="preserve"> </v>
      </c>
      <c r="DL280" s="278" t="str">
        <f t="shared" si="457"/>
        <v xml:space="preserve"> </v>
      </c>
    </row>
    <row r="281" spans="21:116" x14ac:dyDescent="0.25">
      <c r="U281" s="276" t="str">
        <f t="shared" si="461"/>
        <v xml:space="preserve"> </v>
      </c>
      <c r="V281" s="277" t="str">
        <f>IF(SUM(I281:T281)&lt;90," ",I281/stab.data!$U$7)</f>
        <v xml:space="preserve"> </v>
      </c>
      <c r="W281" s="277" t="str">
        <f>IF(SUM(I281:T281)&lt;90," ",J281/stab.data!$U$8)</f>
        <v xml:space="preserve"> </v>
      </c>
      <c r="X281" s="277" t="str">
        <f>IF(SUM(I281:T281)&lt;90," ",K281*2/stab.data!$U$9)</f>
        <v xml:space="preserve"> </v>
      </c>
      <c r="Y281" s="277" t="str">
        <f>IF(SUM(I281:T281)&lt;90," ",L281*2/stab.data!$U$10)</f>
        <v xml:space="preserve"> </v>
      </c>
      <c r="Z281" s="277" t="str">
        <f>IF(SUM(I281:T281)&lt;90," ",M281/stab.data!$U$11)</f>
        <v xml:space="preserve"> </v>
      </c>
      <c r="AA281" s="277" t="str">
        <f>IF(SUM(I281:T281)&lt;90," ",N281/stab.data!$U$12)</f>
        <v xml:space="preserve"> </v>
      </c>
      <c r="AB281" s="277" t="str">
        <f>IF(SUM(I281:T281)&lt;90," ",O281/stab.data!$U$13)</f>
        <v xml:space="preserve"> </v>
      </c>
      <c r="AC281" s="277" t="str">
        <f>IF(SUM(I281:T281)&lt;90," ",P281/stab.data!$U$14)</f>
        <v xml:space="preserve"> </v>
      </c>
      <c r="AD281" s="277" t="str">
        <f>IF(SUM(I281:T281)&lt;90," ",Q281*2/stab.data!$U$15)</f>
        <v xml:space="preserve"> </v>
      </c>
      <c r="AE281" s="277" t="str">
        <f>IF(SUM(I281:T281)&lt;90," ",R281*2/stab.data!$U$16)</f>
        <v xml:space="preserve"> </v>
      </c>
      <c r="AF281" s="277" t="str">
        <f>IF(SUM(I281:T281)&lt;90," ",S281/stab.data!$U$17)</f>
        <v xml:space="preserve"> </v>
      </c>
      <c r="AG281" s="277" t="str">
        <f>IF(SUM(I281:T281)&lt;90," ",T281/stab.data!$U$18)</f>
        <v xml:space="preserve"> </v>
      </c>
      <c r="AH281" s="277" t="str">
        <f t="shared" si="462"/>
        <v xml:space="preserve"> </v>
      </c>
      <c r="AI281" s="277" t="str">
        <f t="shared" si="463"/>
        <v xml:space="preserve"> </v>
      </c>
      <c r="AJ281" s="278" t="str">
        <f t="shared" si="464"/>
        <v xml:space="preserve"> </v>
      </c>
      <c r="AK281" s="278" t="str">
        <f t="shared" si="465"/>
        <v xml:space="preserve"> </v>
      </c>
      <c r="AL281" s="278" t="str">
        <f t="shared" si="466"/>
        <v xml:space="preserve"> </v>
      </c>
      <c r="AM281" s="278" t="str">
        <f t="shared" si="467"/>
        <v xml:space="preserve"> </v>
      </c>
      <c r="AN281" s="278" t="str">
        <f t="shared" si="468"/>
        <v xml:space="preserve"> </v>
      </c>
      <c r="AO281" s="278" t="str">
        <f t="shared" si="469"/>
        <v xml:space="preserve"> </v>
      </c>
      <c r="AP281" s="278" t="str">
        <f t="shared" si="470"/>
        <v xml:space="preserve"> </v>
      </c>
      <c r="AQ281" s="278" t="str">
        <f t="shared" si="471"/>
        <v xml:space="preserve"> </v>
      </c>
      <c r="AR281" s="278" t="str">
        <f t="shared" si="472"/>
        <v xml:space="preserve"> </v>
      </c>
      <c r="AS281" s="278" t="str">
        <f t="shared" si="473"/>
        <v xml:space="preserve"> </v>
      </c>
      <c r="AT281" s="278" t="str">
        <f t="shared" si="474"/>
        <v xml:space="preserve"> </v>
      </c>
      <c r="AU281" s="278" t="str">
        <f t="shared" si="475"/>
        <v xml:space="preserve"> </v>
      </c>
      <c r="AV281" s="277" t="str">
        <f t="shared" si="476"/>
        <v xml:space="preserve"> </v>
      </c>
      <c r="AW281" s="277" t="str">
        <f t="shared" si="477"/>
        <v xml:space="preserve"> </v>
      </c>
      <c r="AX281" s="277" t="str">
        <f>IF(SUM(I281:T281)&lt;90," ",CO281*AH281*stab.data!$U$20/13/2)</f>
        <v xml:space="preserve"> </v>
      </c>
      <c r="AY281" s="277" t="str">
        <f>IF(SUM(I281:T281)&lt;90," ",CQ281*AH281*stab.data!$U$11/13)</f>
        <v xml:space="preserve"> </v>
      </c>
      <c r="AZ281" s="277" t="str">
        <f t="shared" si="478"/>
        <v xml:space="preserve"> </v>
      </c>
      <c r="BA281" s="279" t="str">
        <f t="shared" si="479"/>
        <v xml:space="preserve"> </v>
      </c>
      <c r="BB281" s="280" t="str">
        <f>IF(SUM(I281:T281)&lt;90," ",EXP('eq. coef.'!$C$104+'eq. coef.'!$C$105*'Amp-TB2 calc'!AJ281+'eq. coef.'!$C$106*'Amp-TB2 calc'!AK281+'eq. coef.'!$C$107*'Amp-TB2 calc'!AL281+'eq. coef.'!$C$108*'Amp-TB2 calc'!AN281+'eq. coef.'!$C$109*'Amp-TB2 calc'!AP281+'eq. coef.'!$C$110*'Amp-TB2 calc'!AQ281+'eq. coef.'!$C$111*'Amp-TB2 calc'!AR281+'eq. coef.'!$C$112*'Amp-TB2 calc'!AS281))</f>
        <v xml:space="preserve"> </v>
      </c>
      <c r="BC281" s="281" t="str">
        <f>IF(SUM(I281:T281)&lt;90," ",EXP('eq. coef.'!$C$176+'eq. coef.'!$C$177*'Amp-TB2 calc'!AJ281+'eq. coef.'!$C$178*'Amp-TB2 calc'!AK281+'eq. coef.'!$C$179*'Amp-TB2 calc'!AL281+'eq. coef.'!$C$180*'Amp-TB2 calc'!AN281+'eq. coef.'!$C$181*'Amp-TB2 calc'!AP281+'eq. coef.'!$C$182*'Amp-TB2 calc'!AQ281+'eq. coef.'!$C$183*'Amp-TB2 calc'!AR281+'eq. coef.'!$C$184*'Amp-TB2 calc'!AS281))</f>
        <v xml:space="preserve"> </v>
      </c>
      <c r="BD281" s="281" t="str">
        <f>IF(SUM(I281:T281)&lt;90," ",('eq. coef.'!$C$234+'eq. coef.'!$C$235*'Amp-TB2 calc'!AJ281+'eq. coef.'!$C$236*'Amp-TB2 calc'!AK281+'eq. coef.'!$C$237*'Amp-TB2 calc'!AL281+'eq. coef.'!$C$238*'Amp-TB2 calc'!AN281+'eq. coef.'!$C$239*'Amp-TB2 calc'!AP281+'eq. coef.'!$C$240*'Amp-TB2 calc'!AQ281+'eq. coef.'!$C$241*'Amp-TB2 calc'!AR281+'eq. coef.'!$C$242*'Amp-TB2 calc'!AS281))</f>
        <v xml:space="preserve"> </v>
      </c>
      <c r="BE281" s="281" t="str">
        <f>IF(SUM(I281:T281)&lt;90," ",('eq. coef.'!$C$270+'eq. coef.'!$C$271*'Amp-TB2 calc'!AJ281+'eq. coef.'!$C$272*'Amp-TB2 calc'!AK281+'eq. coef.'!$C$273*'Amp-TB2 calc'!AL281+'eq. coef.'!$C$274*'Amp-TB2 calc'!AN281+'eq. coef.'!$C$275*'Amp-TB2 calc'!AP281+'eq. coef.'!$C$276*'Amp-TB2 calc'!AQ281+'eq. coef.'!$C$277*'Amp-TB2 calc'!AR281+'eq. coef.'!$C$278*'Amp-TB2 calc'!AS281))</f>
        <v xml:space="preserve"> </v>
      </c>
      <c r="BF281" s="281" t="str">
        <f>IF(SUM(I281:T281)&lt;90," ",EXP('eq. coef.'!$C$328+'eq. coef.'!$C$329*'Amp-TB2 calc'!AJ281+'eq. coef.'!$C$330*'Amp-TB2 calc'!AK281+'eq. coef.'!$C$331*'Amp-TB2 calc'!AL281+'eq. coef.'!$C$332*'Amp-TB2 calc'!AN281+'eq. coef.'!$C$333*'Amp-TB2 calc'!AP281+'eq. coef.'!$C$334*'Amp-TB2 calc'!AQ281+'eq. coef.'!$C$335*'Amp-TB2 calc'!AR281+'eq. coef.'!$C$336*'Amp-TB2 calc'!AS281))</f>
        <v xml:space="preserve"> </v>
      </c>
      <c r="BG281" s="282" t="str">
        <f t="shared" si="431"/>
        <v xml:space="preserve"> </v>
      </c>
      <c r="BH281" s="385" t="str">
        <f t="shared" si="458"/>
        <v xml:space="preserve"> </v>
      </c>
      <c r="BI281" s="385" t="str">
        <f t="shared" si="459"/>
        <v xml:space="preserve"> </v>
      </c>
      <c r="BJ281" s="281" t="str">
        <f t="shared" si="432"/>
        <v xml:space="preserve"> </v>
      </c>
      <c r="BK281" s="283" t="str">
        <f t="shared" si="480"/>
        <v xml:space="preserve"> </v>
      </c>
      <c r="BL281" s="281" t="str">
        <f t="shared" si="481"/>
        <v xml:space="preserve"> </v>
      </c>
      <c r="BM281" s="284" t="str">
        <f t="shared" si="433"/>
        <v xml:space="preserve"> </v>
      </c>
      <c r="BN281" s="285" t="str">
        <f>IF(SUM(I281:T281)&lt;90," ",'eq. coef.'!$C$360+'eq. coef.'!$C$361*'Amp-TB2 calc'!AJ281+'eq. coef.'!$C$362*'Amp-TB2 calc'!AK281+'eq. coef.'!$C$363*'Amp-TB2 calc'!AL281+'eq. coef.'!$C$364*'Amp-TB2 calc'!AN281+'eq. coef.'!$C$365*'Amp-TB2 calc'!AP281+'eq. coef.'!$C$366*'Amp-TB2 calc'!AQ281+'eq. coef.'!$C$367*'Amp-TB2 calc'!AR281+'eq. coef.'!$C$368*'Amp-TB2 calc'!AS281+'eq. coef.'!$C$369*LN(BQ281))</f>
        <v xml:space="preserve"> </v>
      </c>
      <c r="BO281" s="286" t="str">
        <f t="shared" si="482"/>
        <v xml:space="preserve"> </v>
      </c>
      <c r="BP281" s="333" t="str">
        <f t="shared" si="434"/>
        <v xml:space="preserve"> </v>
      </c>
      <c r="BQ281" s="287" t="str">
        <f t="shared" si="483"/>
        <v xml:space="preserve"> </v>
      </c>
      <c r="BR281" s="281" t="str">
        <f t="shared" si="435"/>
        <v xml:space="preserve"> </v>
      </c>
      <c r="BS281" s="283"/>
      <c r="BT281" s="283">
        <f t="shared" si="484"/>
        <v>0</v>
      </c>
      <c r="BU281" s="283">
        <f t="shared" si="485"/>
        <v>0</v>
      </c>
      <c r="BV281" s="281" t="str">
        <f t="shared" si="436"/>
        <v xml:space="preserve"> </v>
      </c>
      <c r="BW281" s="288"/>
      <c r="BX281" s="289" t="str">
        <f>IF(SUM(I281:T281)&lt;90," ",'eq. coef.'!$B$1128*'Amp-TB2 calc'!CH281+'eq. coef.'!$B$1129*'Amp-TB2 calc'!CL281+'eq. coef.'!$B$1130*'Amp-TB2 calc'!CM281+'eq. coef.'!$B$1131*'Amp-TB2 calc'!CO281+'eq. coef.'!$B$1132*'Amp-TB2 calc'!CP281+'eq. coef.'!$B$1133*'Amp-TB2 calc'!CQ281+'eq. coef.'!$B$1134*'Amp-TB2 calc'!CR281+'eq. coef.'!$B$1135*'Amp-TB2 calc'!CU281+'eq. coef.'!$B$1135*'Amp-TB2 calc'!CY281+'eq. coef.'!$B$1137*'Amp-TB2 calc'!CZ281)</f>
        <v xml:space="preserve"> </v>
      </c>
      <c r="BY281" s="290" t="str">
        <f t="shared" si="486"/>
        <v xml:space="preserve"> </v>
      </c>
      <c r="BZ281" s="291"/>
      <c r="CA281" s="290" t="str">
        <f t="shared" si="437"/>
        <v xml:space="preserve"> </v>
      </c>
      <c r="CB281" s="289" t="str">
        <f>IF(SUM(I281:T281)&lt;90," ",EXP('eq. coef.'!$C$396+'eq. coef.'!$C$397*'Amp-TB2 calc'!AJ281+'eq. coef.'!$C$398*'Amp-TB2 calc'!AK281+'eq. coef.'!$C$399*'Amp-TB2 calc'!AL281+'eq. coef.'!$C$400*'Amp-TB2 calc'!AN281+'eq. coef.'!$C$401*'Amp-TB2 calc'!AP281+'eq. coef.'!$C$402*'Amp-TB2 calc'!AQ281+'eq. coef.'!$C$403*'Amp-TB2 calc'!AR281+'eq. coef.'!$C$404*'Amp-TB2 calc'!AS281+'eq. coef.'!$C$405*LN('Amp-TB2 calc'!BQ281)))</f>
        <v xml:space="preserve"> </v>
      </c>
      <c r="CC281" s="283" t="str">
        <f t="shared" si="438"/>
        <v xml:space="preserve"> </v>
      </c>
      <c r="CD281" s="283"/>
      <c r="CE281" s="282" t="str">
        <f t="shared" si="439"/>
        <v xml:space="preserve"> </v>
      </c>
      <c r="CF281" s="282" t="str">
        <f t="shared" si="440"/>
        <v xml:space="preserve"> </v>
      </c>
      <c r="CG281" s="278" t="str">
        <f t="shared" si="487"/>
        <v xml:space="preserve"> </v>
      </c>
      <c r="CH281" s="278" t="str">
        <f t="shared" si="488"/>
        <v xml:space="preserve"> </v>
      </c>
      <c r="CI281" s="278" t="str">
        <f t="shared" si="441"/>
        <v xml:space="preserve"> </v>
      </c>
      <c r="CJ281" s="278" t="str">
        <f t="shared" si="442"/>
        <v xml:space="preserve"> </v>
      </c>
      <c r="CK281" s="278"/>
      <c r="CL281" s="278" t="str">
        <f t="shared" si="443"/>
        <v xml:space="preserve"> </v>
      </c>
      <c r="CM281" s="278" t="str">
        <f t="shared" si="444"/>
        <v xml:space="preserve"> </v>
      </c>
      <c r="CN281" s="278" t="str">
        <f t="shared" si="489"/>
        <v xml:space="preserve"> </v>
      </c>
      <c r="CO281" s="278" t="str">
        <f t="shared" si="445"/>
        <v xml:space="preserve"> </v>
      </c>
      <c r="CP281" s="278" t="str">
        <f t="shared" si="490"/>
        <v xml:space="preserve"> </v>
      </c>
      <c r="CQ281" s="278" t="str">
        <f t="shared" si="446"/>
        <v xml:space="preserve"> </v>
      </c>
      <c r="CR281" s="278" t="str">
        <f t="shared" si="491"/>
        <v xml:space="preserve"> </v>
      </c>
      <c r="CS281" s="278" t="str">
        <f t="shared" si="447"/>
        <v xml:space="preserve"> </v>
      </c>
      <c r="CT281" s="278"/>
      <c r="CU281" s="278" t="str">
        <f t="shared" si="492"/>
        <v xml:space="preserve"> </v>
      </c>
      <c r="CV281" s="278" t="str">
        <f t="shared" si="448"/>
        <v xml:space="preserve"> </v>
      </c>
      <c r="CW281" s="278" t="str">
        <f t="shared" si="449"/>
        <v xml:space="preserve"> </v>
      </c>
      <c r="CX281" s="278"/>
      <c r="CY281" s="278" t="str">
        <f t="shared" si="450"/>
        <v xml:space="preserve"> </v>
      </c>
      <c r="CZ281" s="278" t="str">
        <f t="shared" si="493"/>
        <v xml:space="preserve"> </v>
      </c>
      <c r="DA281" s="278" t="str">
        <f t="shared" si="451"/>
        <v xml:space="preserve"> </v>
      </c>
      <c r="DB281" s="278"/>
      <c r="DC281" s="278" t="str">
        <f t="shared" si="452"/>
        <v xml:space="preserve"> </v>
      </c>
      <c r="DD281" s="278" t="str">
        <f t="shared" si="494"/>
        <v xml:space="preserve"> </v>
      </c>
      <c r="DE281" s="278" t="str">
        <f t="shared" si="495"/>
        <v xml:space="preserve"> </v>
      </c>
      <c r="DF281" s="278" t="str">
        <f t="shared" si="453"/>
        <v xml:space="preserve"> </v>
      </c>
      <c r="DG281" s="283" t="str">
        <f t="shared" si="460"/>
        <v xml:space="preserve"> </v>
      </c>
      <c r="DH281" s="283"/>
      <c r="DI281" s="277" t="str">
        <f t="shared" si="454"/>
        <v xml:space="preserve"> </v>
      </c>
      <c r="DJ281" s="277" t="str">
        <f t="shared" si="455"/>
        <v xml:space="preserve"> </v>
      </c>
      <c r="DK281" s="277" t="str">
        <f t="shared" si="456"/>
        <v xml:space="preserve"> </v>
      </c>
      <c r="DL281" s="278" t="str">
        <f t="shared" si="457"/>
        <v xml:space="preserve"> </v>
      </c>
    </row>
    <row r="282" spans="21:116" x14ac:dyDescent="0.25">
      <c r="U282" s="276" t="str">
        <f t="shared" si="461"/>
        <v xml:space="preserve"> </v>
      </c>
      <c r="V282" s="277" t="str">
        <f>IF(SUM(I282:T282)&lt;90," ",I282/stab.data!$U$7)</f>
        <v xml:space="preserve"> </v>
      </c>
      <c r="W282" s="277" t="str">
        <f>IF(SUM(I282:T282)&lt;90," ",J282/stab.data!$U$8)</f>
        <v xml:space="preserve"> </v>
      </c>
      <c r="X282" s="277" t="str">
        <f>IF(SUM(I282:T282)&lt;90," ",K282*2/stab.data!$U$9)</f>
        <v xml:space="preserve"> </v>
      </c>
      <c r="Y282" s="277" t="str">
        <f>IF(SUM(I282:T282)&lt;90," ",L282*2/stab.data!$U$10)</f>
        <v xml:space="preserve"> </v>
      </c>
      <c r="Z282" s="277" t="str">
        <f>IF(SUM(I282:T282)&lt;90," ",M282/stab.data!$U$11)</f>
        <v xml:space="preserve"> </v>
      </c>
      <c r="AA282" s="277" t="str">
        <f>IF(SUM(I282:T282)&lt;90," ",N282/stab.data!$U$12)</f>
        <v xml:space="preserve"> </v>
      </c>
      <c r="AB282" s="277" t="str">
        <f>IF(SUM(I282:T282)&lt;90," ",O282/stab.data!$U$13)</f>
        <v xml:space="preserve"> </v>
      </c>
      <c r="AC282" s="277" t="str">
        <f>IF(SUM(I282:T282)&lt;90," ",P282/stab.data!$U$14)</f>
        <v xml:space="preserve"> </v>
      </c>
      <c r="AD282" s="277" t="str">
        <f>IF(SUM(I282:T282)&lt;90," ",Q282*2/stab.data!$U$15)</f>
        <v xml:space="preserve"> </v>
      </c>
      <c r="AE282" s="277" t="str">
        <f>IF(SUM(I282:T282)&lt;90," ",R282*2/stab.data!$U$16)</f>
        <v xml:space="preserve"> </v>
      </c>
      <c r="AF282" s="277" t="str">
        <f>IF(SUM(I282:T282)&lt;90," ",S282/stab.data!$U$17)</f>
        <v xml:space="preserve"> </v>
      </c>
      <c r="AG282" s="277" t="str">
        <f>IF(SUM(I282:T282)&lt;90," ",T282/stab.data!$U$18)</f>
        <v xml:space="preserve"> </v>
      </c>
      <c r="AH282" s="277" t="str">
        <f t="shared" si="462"/>
        <v xml:space="preserve"> </v>
      </c>
      <c r="AI282" s="277" t="str">
        <f t="shared" si="463"/>
        <v xml:space="preserve"> </v>
      </c>
      <c r="AJ282" s="278" t="str">
        <f t="shared" si="464"/>
        <v xml:space="preserve"> </v>
      </c>
      <c r="AK282" s="278" t="str">
        <f t="shared" si="465"/>
        <v xml:space="preserve"> </v>
      </c>
      <c r="AL282" s="278" t="str">
        <f t="shared" si="466"/>
        <v xml:space="preserve"> </v>
      </c>
      <c r="AM282" s="278" t="str">
        <f t="shared" si="467"/>
        <v xml:space="preserve"> </v>
      </c>
      <c r="AN282" s="278" t="str">
        <f t="shared" si="468"/>
        <v xml:space="preserve"> </v>
      </c>
      <c r="AO282" s="278" t="str">
        <f t="shared" si="469"/>
        <v xml:space="preserve"> </v>
      </c>
      <c r="AP282" s="278" t="str">
        <f t="shared" si="470"/>
        <v xml:space="preserve"> </v>
      </c>
      <c r="AQ282" s="278" t="str">
        <f t="shared" si="471"/>
        <v xml:space="preserve"> </v>
      </c>
      <c r="AR282" s="278" t="str">
        <f t="shared" si="472"/>
        <v xml:space="preserve"> </v>
      </c>
      <c r="AS282" s="278" t="str">
        <f t="shared" si="473"/>
        <v xml:space="preserve"> </v>
      </c>
      <c r="AT282" s="278" t="str">
        <f t="shared" si="474"/>
        <v xml:space="preserve"> </v>
      </c>
      <c r="AU282" s="278" t="str">
        <f t="shared" si="475"/>
        <v xml:space="preserve"> </v>
      </c>
      <c r="AV282" s="277" t="str">
        <f t="shared" si="476"/>
        <v xml:space="preserve"> </v>
      </c>
      <c r="AW282" s="277" t="str">
        <f t="shared" si="477"/>
        <v xml:space="preserve"> </v>
      </c>
      <c r="AX282" s="277" t="str">
        <f>IF(SUM(I282:T282)&lt;90," ",CO282*AH282*stab.data!$U$20/13/2)</f>
        <v xml:space="preserve"> </v>
      </c>
      <c r="AY282" s="277" t="str">
        <f>IF(SUM(I282:T282)&lt;90," ",CQ282*AH282*stab.data!$U$11/13)</f>
        <v xml:space="preserve"> </v>
      </c>
      <c r="AZ282" s="277" t="str">
        <f t="shared" si="478"/>
        <v xml:space="preserve"> </v>
      </c>
      <c r="BA282" s="279" t="str">
        <f t="shared" si="479"/>
        <v xml:space="preserve"> </v>
      </c>
      <c r="BB282" s="280" t="str">
        <f>IF(SUM(I282:T282)&lt;90," ",EXP('eq. coef.'!$C$104+'eq. coef.'!$C$105*'Amp-TB2 calc'!AJ282+'eq. coef.'!$C$106*'Amp-TB2 calc'!AK282+'eq. coef.'!$C$107*'Amp-TB2 calc'!AL282+'eq. coef.'!$C$108*'Amp-TB2 calc'!AN282+'eq. coef.'!$C$109*'Amp-TB2 calc'!AP282+'eq. coef.'!$C$110*'Amp-TB2 calc'!AQ282+'eq. coef.'!$C$111*'Amp-TB2 calc'!AR282+'eq. coef.'!$C$112*'Amp-TB2 calc'!AS282))</f>
        <v xml:space="preserve"> </v>
      </c>
      <c r="BC282" s="281" t="str">
        <f>IF(SUM(I282:T282)&lt;90," ",EXP('eq. coef.'!$C$176+'eq. coef.'!$C$177*'Amp-TB2 calc'!AJ282+'eq. coef.'!$C$178*'Amp-TB2 calc'!AK282+'eq. coef.'!$C$179*'Amp-TB2 calc'!AL282+'eq. coef.'!$C$180*'Amp-TB2 calc'!AN282+'eq. coef.'!$C$181*'Amp-TB2 calc'!AP282+'eq. coef.'!$C$182*'Amp-TB2 calc'!AQ282+'eq. coef.'!$C$183*'Amp-TB2 calc'!AR282+'eq. coef.'!$C$184*'Amp-TB2 calc'!AS282))</f>
        <v xml:space="preserve"> </v>
      </c>
      <c r="BD282" s="281" t="str">
        <f>IF(SUM(I282:T282)&lt;90," ",('eq. coef.'!$C$234+'eq. coef.'!$C$235*'Amp-TB2 calc'!AJ282+'eq. coef.'!$C$236*'Amp-TB2 calc'!AK282+'eq. coef.'!$C$237*'Amp-TB2 calc'!AL282+'eq. coef.'!$C$238*'Amp-TB2 calc'!AN282+'eq. coef.'!$C$239*'Amp-TB2 calc'!AP282+'eq. coef.'!$C$240*'Amp-TB2 calc'!AQ282+'eq. coef.'!$C$241*'Amp-TB2 calc'!AR282+'eq. coef.'!$C$242*'Amp-TB2 calc'!AS282))</f>
        <v xml:space="preserve"> </v>
      </c>
      <c r="BE282" s="281" t="str">
        <f>IF(SUM(I282:T282)&lt;90," ",('eq. coef.'!$C$270+'eq. coef.'!$C$271*'Amp-TB2 calc'!AJ282+'eq. coef.'!$C$272*'Amp-TB2 calc'!AK282+'eq. coef.'!$C$273*'Amp-TB2 calc'!AL282+'eq. coef.'!$C$274*'Amp-TB2 calc'!AN282+'eq. coef.'!$C$275*'Amp-TB2 calc'!AP282+'eq. coef.'!$C$276*'Amp-TB2 calc'!AQ282+'eq. coef.'!$C$277*'Amp-TB2 calc'!AR282+'eq. coef.'!$C$278*'Amp-TB2 calc'!AS282))</f>
        <v xml:space="preserve"> </v>
      </c>
      <c r="BF282" s="281" t="str">
        <f>IF(SUM(I282:T282)&lt;90," ",EXP('eq. coef.'!$C$328+'eq. coef.'!$C$329*'Amp-TB2 calc'!AJ282+'eq. coef.'!$C$330*'Amp-TB2 calc'!AK282+'eq. coef.'!$C$331*'Amp-TB2 calc'!AL282+'eq. coef.'!$C$332*'Amp-TB2 calc'!AN282+'eq. coef.'!$C$333*'Amp-TB2 calc'!AP282+'eq. coef.'!$C$334*'Amp-TB2 calc'!AQ282+'eq. coef.'!$C$335*'Amp-TB2 calc'!AR282+'eq. coef.'!$C$336*'Amp-TB2 calc'!AS282))</f>
        <v xml:space="preserve"> </v>
      </c>
      <c r="BG282" s="282" t="str">
        <f t="shared" si="431"/>
        <v xml:space="preserve"> </v>
      </c>
      <c r="BH282" s="385" t="str">
        <f t="shared" si="458"/>
        <v xml:space="preserve"> </v>
      </c>
      <c r="BI282" s="385" t="str">
        <f t="shared" si="459"/>
        <v xml:space="preserve"> </v>
      </c>
      <c r="BJ282" s="281" t="str">
        <f t="shared" si="432"/>
        <v xml:space="preserve"> </v>
      </c>
      <c r="BK282" s="283" t="str">
        <f t="shared" si="480"/>
        <v xml:space="preserve"> </v>
      </c>
      <c r="BL282" s="281" t="str">
        <f t="shared" si="481"/>
        <v xml:space="preserve"> </v>
      </c>
      <c r="BM282" s="284" t="str">
        <f t="shared" si="433"/>
        <v xml:space="preserve"> </v>
      </c>
      <c r="BN282" s="285" t="str">
        <f>IF(SUM(I282:T282)&lt;90," ",'eq. coef.'!$C$360+'eq. coef.'!$C$361*'Amp-TB2 calc'!AJ282+'eq. coef.'!$C$362*'Amp-TB2 calc'!AK282+'eq. coef.'!$C$363*'Amp-TB2 calc'!AL282+'eq. coef.'!$C$364*'Amp-TB2 calc'!AN282+'eq. coef.'!$C$365*'Amp-TB2 calc'!AP282+'eq. coef.'!$C$366*'Amp-TB2 calc'!AQ282+'eq. coef.'!$C$367*'Amp-TB2 calc'!AR282+'eq. coef.'!$C$368*'Amp-TB2 calc'!AS282+'eq. coef.'!$C$369*LN(BQ282))</f>
        <v xml:space="preserve"> </v>
      </c>
      <c r="BO282" s="286" t="str">
        <f t="shared" si="482"/>
        <v xml:space="preserve"> </v>
      </c>
      <c r="BP282" s="333" t="str">
        <f t="shared" si="434"/>
        <v xml:space="preserve"> </v>
      </c>
      <c r="BQ282" s="287" t="str">
        <f t="shared" si="483"/>
        <v xml:space="preserve"> </v>
      </c>
      <c r="BR282" s="281" t="str">
        <f t="shared" si="435"/>
        <v xml:space="preserve"> </v>
      </c>
      <c r="BS282" s="283"/>
      <c r="BT282" s="283">
        <f t="shared" si="484"/>
        <v>0</v>
      </c>
      <c r="BU282" s="283">
        <f t="shared" si="485"/>
        <v>0</v>
      </c>
      <c r="BV282" s="281" t="str">
        <f t="shared" si="436"/>
        <v xml:space="preserve"> </v>
      </c>
      <c r="BW282" s="288"/>
      <c r="BX282" s="289" t="str">
        <f>IF(SUM(I282:T282)&lt;90," ",'eq. coef.'!$B$1128*'Amp-TB2 calc'!CH282+'eq. coef.'!$B$1129*'Amp-TB2 calc'!CL282+'eq. coef.'!$B$1130*'Amp-TB2 calc'!CM282+'eq. coef.'!$B$1131*'Amp-TB2 calc'!CO282+'eq. coef.'!$B$1132*'Amp-TB2 calc'!CP282+'eq. coef.'!$B$1133*'Amp-TB2 calc'!CQ282+'eq. coef.'!$B$1134*'Amp-TB2 calc'!CR282+'eq. coef.'!$B$1135*'Amp-TB2 calc'!CU282+'eq. coef.'!$B$1135*'Amp-TB2 calc'!CY282+'eq. coef.'!$B$1137*'Amp-TB2 calc'!CZ282)</f>
        <v xml:space="preserve"> </v>
      </c>
      <c r="BY282" s="290" t="str">
        <f t="shared" si="486"/>
        <v xml:space="preserve"> </v>
      </c>
      <c r="BZ282" s="291"/>
      <c r="CA282" s="290" t="str">
        <f t="shared" si="437"/>
        <v xml:space="preserve"> </v>
      </c>
      <c r="CB282" s="289" t="str">
        <f>IF(SUM(I282:T282)&lt;90," ",EXP('eq. coef.'!$C$396+'eq. coef.'!$C$397*'Amp-TB2 calc'!AJ282+'eq. coef.'!$C$398*'Amp-TB2 calc'!AK282+'eq. coef.'!$C$399*'Amp-TB2 calc'!AL282+'eq. coef.'!$C$400*'Amp-TB2 calc'!AN282+'eq. coef.'!$C$401*'Amp-TB2 calc'!AP282+'eq. coef.'!$C$402*'Amp-TB2 calc'!AQ282+'eq. coef.'!$C$403*'Amp-TB2 calc'!AR282+'eq. coef.'!$C$404*'Amp-TB2 calc'!AS282+'eq. coef.'!$C$405*LN('Amp-TB2 calc'!BQ282)))</f>
        <v xml:space="preserve"> </v>
      </c>
      <c r="CC282" s="283" t="str">
        <f t="shared" si="438"/>
        <v xml:space="preserve"> </v>
      </c>
      <c r="CD282" s="283"/>
      <c r="CE282" s="282" t="str">
        <f t="shared" si="439"/>
        <v xml:space="preserve"> </v>
      </c>
      <c r="CF282" s="282" t="str">
        <f t="shared" si="440"/>
        <v xml:space="preserve"> </v>
      </c>
      <c r="CG282" s="278" t="str">
        <f t="shared" si="487"/>
        <v xml:space="preserve"> </v>
      </c>
      <c r="CH282" s="278" t="str">
        <f t="shared" si="488"/>
        <v xml:space="preserve"> </v>
      </c>
      <c r="CI282" s="278" t="str">
        <f t="shared" si="441"/>
        <v xml:space="preserve"> </v>
      </c>
      <c r="CJ282" s="278" t="str">
        <f t="shared" si="442"/>
        <v xml:space="preserve"> </v>
      </c>
      <c r="CK282" s="278"/>
      <c r="CL282" s="278" t="str">
        <f t="shared" si="443"/>
        <v xml:space="preserve"> </v>
      </c>
      <c r="CM282" s="278" t="str">
        <f t="shared" si="444"/>
        <v xml:space="preserve"> </v>
      </c>
      <c r="CN282" s="278" t="str">
        <f t="shared" si="489"/>
        <v xml:space="preserve"> </v>
      </c>
      <c r="CO282" s="278" t="str">
        <f t="shared" si="445"/>
        <v xml:space="preserve"> </v>
      </c>
      <c r="CP282" s="278" t="str">
        <f t="shared" si="490"/>
        <v xml:space="preserve"> </v>
      </c>
      <c r="CQ282" s="278" t="str">
        <f t="shared" si="446"/>
        <v xml:space="preserve"> </v>
      </c>
      <c r="CR282" s="278" t="str">
        <f t="shared" si="491"/>
        <v xml:space="preserve"> </v>
      </c>
      <c r="CS282" s="278" t="str">
        <f t="shared" si="447"/>
        <v xml:space="preserve"> </v>
      </c>
      <c r="CT282" s="278"/>
      <c r="CU282" s="278" t="str">
        <f t="shared" si="492"/>
        <v xml:space="preserve"> </v>
      </c>
      <c r="CV282" s="278" t="str">
        <f t="shared" si="448"/>
        <v xml:space="preserve"> </v>
      </c>
      <c r="CW282" s="278" t="str">
        <f t="shared" si="449"/>
        <v xml:space="preserve"> </v>
      </c>
      <c r="CX282" s="278"/>
      <c r="CY282" s="278" t="str">
        <f t="shared" si="450"/>
        <v xml:space="preserve"> </v>
      </c>
      <c r="CZ282" s="278" t="str">
        <f t="shared" si="493"/>
        <v xml:space="preserve"> </v>
      </c>
      <c r="DA282" s="278" t="str">
        <f t="shared" si="451"/>
        <v xml:space="preserve"> </v>
      </c>
      <c r="DB282" s="278"/>
      <c r="DC282" s="278" t="str">
        <f t="shared" si="452"/>
        <v xml:space="preserve"> </v>
      </c>
      <c r="DD282" s="278" t="str">
        <f t="shared" si="494"/>
        <v xml:space="preserve"> </v>
      </c>
      <c r="DE282" s="278" t="str">
        <f t="shared" si="495"/>
        <v xml:space="preserve"> </v>
      </c>
      <c r="DF282" s="278" t="str">
        <f t="shared" si="453"/>
        <v xml:space="preserve"> </v>
      </c>
      <c r="DG282" s="283" t="str">
        <f t="shared" si="460"/>
        <v xml:space="preserve"> </v>
      </c>
      <c r="DH282" s="283"/>
      <c r="DI282" s="277" t="str">
        <f t="shared" si="454"/>
        <v xml:space="preserve"> </v>
      </c>
      <c r="DJ282" s="277" t="str">
        <f t="shared" si="455"/>
        <v xml:space="preserve"> </v>
      </c>
      <c r="DK282" s="277" t="str">
        <f t="shared" si="456"/>
        <v xml:space="preserve"> </v>
      </c>
      <c r="DL282" s="278" t="str">
        <f t="shared" si="457"/>
        <v xml:space="preserve"> </v>
      </c>
    </row>
    <row r="283" spans="21:116" x14ac:dyDescent="0.25">
      <c r="U283" s="276" t="str">
        <f t="shared" si="461"/>
        <v xml:space="preserve"> </v>
      </c>
      <c r="V283" s="277" t="str">
        <f>IF(SUM(I283:T283)&lt;90," ",I283/stab.data!$U$7)</f>
        <v xml:space="preserve"> </v>
      </c>
      <c r="W283" s="277" t="str">
        <f>IF(SUM(I283:T283)&lt;90," ",J283/stab.data!$U$8)</f>
        <v xml:space="preserve"> </v>
      </c>
      <c r="X283" s="277" t="str">
        <f>IF(SUM(I283:T283)&lt;90," ",K283*2/stab.data!$U$9)</f>
        <v xml:space="preserve"> </v>
      </c>
      <c r="Y283" s="277" t="str">
        <f>IF(SUM(I283:T283)&lt;90," ",L283*2/stab.data!$U$10)</f>
        <v xml:space="preserve"> </v>
      </c>
      <c r="Z283" s="277" t="str">
        <f>IF(SUM(I283:T283)&lt;90," ",M283/stab.data!$U$11)</f>
        <v xml:space="preserve"> </v>
      </c>
      <c r="AA283" s="277" t="str">
        <f>IF(SUM(I283:T283)&lt;90," ",N283/stab.data!$U$12)</f>
        <v xml:space="preserve"> </v>
      </c>
      <c r="AB283" s="277" t="str">
        <f>IF(SUM(I283:T283)&lt;90," ",O283/stab.data!$U$13)</f>
        <v xml:space="preserve"> </v>
      </c>
      <c r="AC283" s="277" t="str">
        <f>IF(SUM(I283:T283)&lt;90," ",P283/stab.data!$U$14)</f>
        <v xml:space="preserve"> </v>
      </c>
      <c r="AD283" s="277" t="str">
        <f>IF(SUM(I283:T283)&lt;90," ",Q283*2/stab.data!$U$15)</f>
        <v xml:space="preserve"> </v>
      </c>
      <c r="AE283" s="277" t="str">
        <f>IF(SUM(I283:T283)&lt;90," ",R283*2/stab.data!$U$16)</f>
        <v xml:space="preserve"> </v>
      </c>
      <c r="AF283" s="277" t="str">
        <f>IF(SUM(I283:T283)&lt;90," ",S283/stab.data!$U$17)</f>
        <v xml:space="preserve"> </v>
      </c>
      <c r="AG283" s="277" t="str">
        <f>IF(SUM(I283:T283)&lt;90," ",T283/stab.data!$U$18)</f>
        <v xml:space="preserve"> </v>
      </c>
      <c r="AH283" s="277" t="str">
        <f t="shared" si="462"/>
        <v xml:space="preserve"> </v>
      </c>
      <c r="AI283" s="277" t="str">
        <f t="shared" si="463"/>
        <v xml:space="preserve"> </v>
      </c>
      <c r="AJ283" s="278" t="str">
        <f t="shared" si="464"/>
        <v xml:space="preserve"> </v>
      </c>
      <c r="AK283" s="278" t="str">
        <f t="shared" si="465"/>
        <v xml:space="preserve"> </v>
      </c>
      <c r="AL283" s="278" t="str">
        <f t="shared" si="466"/>
        <v xml:space="preserve"> </v>
      </c>
      <c r="AM283" s="278" t="str">
        <f t="shared" si="467"/>
        <v xml:space="preserve"> </v>
      </c>
      <c r="AN283" s="278" t="str">
        <f t="shared" si="468"/>
        <v xml:space="preserve"> </v>
      </c>
      <c r="AO283" s="278" t="str">
        <f t="shared" si="469"/>
        <v xml:space="preserve"> </v>
      </c>
      <c r="AP283" s="278" t="str">
        <f t="shared" si="470"/>
        <v xml:space="preserve"> </v>
      </c>
      <c r="AQ283" s="278" t="str">
        <f t="shared" si="471"/>
        <v xml:space="preserve"> </v>
      </c>
      <c r="AR283" s="278" t="str">
        <f t="shared" si="472"/>
        <v xml:space="preserve"> </v>
      </c>
      <c r="AS283" s="278" t="str">
        <f t="shared" si="473"/>
        <v xml:space="preserve"> </v>
      </c>
      <c r="AT283" s="278" t="str">
        <f t="shared" si="474"/>
        <v xml:space="preserve"> </v>
      </c>
      <c r="AU283" s="278" t="str">
        <f t="shared" si="475"/>
        <v xml:space="preserve"> </v>
      </c>
      <c r="AV283" s="277" t="str">
        <f t="shared" si="476"/>
        <v xml:space="preserve"> </v>
      </c>
      <c r="AW283" s="277" t="str">
        <f t="shared" si="477"/>
        <v xml:space="preserve"> </v>
      </c>
      <c r="AX283" s="277" t="str">
        <f>IF(SUM(I283:T283)&lt;90," ",CO283*AH283*stab.data!$U$20/13/2)</f>
        <v xml:space="preserve"> </v>
      </c>
      <c r="AY283" s="277" t="str">
        <f>IF(SUM(I283:T283)&lt;90," ",CQ283*AH283*stab.data!$U$11/13)</f>
        <v xml:space="preserve"> </v>
      </c>
      <c r="AZ283" s="277" t="str">
        <f t="shared" si="478"/>
        <v xml:space="preserve"> </v>
      </c>
      <c r="BA283" s="279" t="str">
        <f t="shared" si="479"/>
        <v xml:space="preserve"> </v>
      </c>
      <c r="BB283" s="280" t="str">
        <f>IF(SUM(I283:T283)&lt;90," ",EXP('eq. coef.'!$C$104+'eq. coef.'!$C$105*'Amp-TB2 calc'!AJ283+'eq. coef.'!$C$106*'Amp-TB2 calc'!AK283+'eq. coef.'!$C$107*'Amp-TB2 calc'!AL283+'eq. coef.'!$C$108*'Amp-TB2 calc'!AN283+'eq. coef.'!$C$109*'Amp-TB2 calc'!AP283+'eq. coef.'!$C$110*'Amp-TB2 calc'!AQ283+'eq. coef.'!$C$111*'Amp-TB2 calc'!AR283+'eq. coef.'!$C$112*'Amp-TB2 calc'!AS283))</f>
        <v xml:space="preserve"> </v>
      </c>
      <c r="BC283" s="281" t="str">
        <f>IF(SUM(I283:T283)&lt;90," ",EXP('eq. coef.'!$C$176+'eq. coef.'!$C$177*'Amp-TB2 calc'!AJ283+'eq. coef.'!$C$178*'Amp-TB2 calc'!AK283+'eq. coef.'!$C$179*'Amp-TB2 calc'!AL283+'eq. coef.'!$C$180*'Amp-TB2 calc'!AN283+'eq. coef.'!$C$181*'Amp-TB2 calc'!AP283+'eq. coef.'!$C$182*'Amp-TB2 calc'!AQ283+'eq. coef.'!$C$183*'Amp-TB2 calc'!AR283+'eq. coef.'!$C$184*'Amp-TB2 calc'!AS283))</f>
        <v xml:space="preserve"> </v>
      </c>
      <c r="BD283" s="281" t="str">
        <f>IF(SUM(I283:T283)&lt;90," ",('eq. coef.'!$C$234+'eq. coef.'!$C$235*'Amp-TB2 calc'!AJ283+'eq. coef.'!$C$236*'Amp-TB2 calc'!AK283+'eq. coef.'!$C$237*'Amp-TB2 calc'!AL283+'eq. coef.'!$C$238*'Amp-TB2 calc'!AN283+'eq. coef.'!$C$239*'Amp-TB2 calc'!AP283+'eq. coef.'!$C$240*'Amp-TB2 calc'!AQ283+'eq. coef.'!$C$241*'Amp-TB2 calc'!AR283+'eq. coef.'!$C$242*'Amp-TB2 calc'!AS283))</f>
        <v xml:space="preserve"> </v>
      </c>
      <c r="BE283" s="281" t="str">
        <f>IF(SUM(I283:T283)&lt;90," ",('eq. coef.'!$C$270+'eq. coef.'!$C$271*'Amp-TB2 calc'!AJ283+'eq. coef.'!$C$272*'Amp-TB2 calc'!AK283+'eq. coef.'!$C$273*'Amp-TB2 calc'!AL283+'eq. coef.'!$C$274*'Amp-TB2 calc'!AN283+'eq. coef.'!$C$275*'Amp-TB2 calc'!AP283+'eq. coef.'!$C$276*'Amp-TB2 calc'!AQ283+'eq. coef.'!$C$277*'Amp-TB2 calc'!AR283+'eq. coef.'!$C$278*'Amp-TB2 calc'!AS283))</f>
        <v xml:space="preserve"> </v>
      </c>
      <c r="BF283" s="281" t="str">
        <f>IF(SUM(I283:T283)&lt;90," ",EXP('eq. coef.'!$C$328+'eq. coef.'!$C$329*'Amp-TB2 calc'!AJ283+'eq. coef.'!$C$330*'Amp-TB2 calc'!AK283+'eq. coef.'!$C$331*'Amp-TB2 calc'!AL283+'eq. coef.'!$C$332*'Amp-TB2 calc'!AN283+'eq. coef.'!$C$333*'Amp-TB2 calc'!AP283+'eq. coef.'!$C$334*'Amp-TB2 calc'!AQ283+'eq. coef.'!$C$335*'Amp-TB2 calc'!AR283+'eq. coef.'!$C$336*'Amp-TB2 calc'!AS283))</f>
        <v xml:space="preserve"> </v>
      </c>
      <c r="BG283" s="282" t="str">
        <f t="shared" si="431"/>
        <v xml:space="preserve"> </v>
      </c>
      <c r="BH283" s="385" t="str">
        <f t="shared" si="458"/>
        <v xml:space="preserve"> </v>
      </c>
      <c r="BI283" s="385" t="str">
        <f t="shared" si="459"/>
        <v xml:space="preserve"> </v>
      </c>
      <c r="BJ283" s="281" t="str">
        <f t="shared" si="432"/>
        <v xml:space="preserve"> </v>
      </c>
      <c r="BK283" s="283" t="str">
        <f t="shared" si="480"/>
        <v xml:space="preserve"> </v>
      </c>
      <c r="BL283" s="281" t="str">
        <f t="shared" si="481"/>
        <v xml:space="preserve"> </v>
      </c>
      <c r="BM283" s="284" t="str">
        <f t="shared" si="433"/>
        <v xml:space="preserve"> </v>
      </c>
      <c r="BN283" s="285" t="str">
        <f>IF(SUM(I283:T283)&lt;90," ",'eq. coef.'!$C$360+'eq. coef.'!$C$361*'Amp-TB2 calc'!AJ283+'eq. coef.'!$C$362*'Amp-TB2 calc'!AK283+'eq. coef.'!$C$363*'Amp-TB2 calc'!AL283+'eq. coef.'!$C$364*'Amp-TB2 calc'!AN283+'eq. coef.'!$C$365*'Amp-TB2 calc'!AP283+'eq. coef.'!$C$366*'Amp-TB2 calc'!AQ283+'eq. coef.'!$C$367*'Amp-TB2 calc'!AR283+'eq. coef.'!$C$368*'Amp-TB2 calc'!AS283+'eq. coef.'!$C$369*LN(BQ283))</f>
        <v xml:space="preserve"> </v>
      </c>
      <c r="BO283" s="286" t="str">
        <f t="shared" si="482"/>
        <v xml:space="preserve"> </v>
      </c>
      <c r="BP283" s="333" t="str">
        <f t="shared" si="434"/>
        <v xml:space="preserve"> </v>
      </c>
      <c r="BQ283" s="287" t="str">
        <f t="shared" si="483"/>
        <v xml:space="preserve"> </v>
      </c>
      <c r="BR283" s="281" t="str">
        <f t="shared" si="435"/>
        <v xml:space="preserve"> </v>
      </c>
      <c r="BS283" s="283"/>
      <c r="BT283" s="283">
        <f t="shared" si="484"/>
        <v>0</v>
      </c>
      <c r="BU283" s="283">
        <f t="shared" si="485"/>
        <v>0</v>
      </c>
      <c r="BV283" s="281" t="str">
        <f t="shared" si="436"/>
        <v xml:space="preserve"> </v>
      </c>
      <c r="BW283" s="288"/>
      <c r="BX283" s="289" t="str">
        <f>IF(SUM(I283:T283)&lt;90," ",'eq. coef.'!$B$1128*'Amp-TB2 calc'!CH283+'eq. coef.'!$B$1129*'Amp-TB2 calc'!CL283+'eq. coef.'!$B$1130*'Amp-TB2 calc'!CM283+'eq. coef.'!$B$1131*'Amp-TB2 calc'!CO283+'eq. coef.'!$B$1132*'Amp-TB2 calc'!CP283+'eq. coef.'!$B$1133*'Amp-TB2 calc'!CQ283+'eq. coef.'!$B$1134*'Amp-TB2 calc'!CR283+'eq. coef.'!$B$1135*'Amp-TB2 calc'!CU283+'eq. coef.'!$B$1135*'Amp-TB2 calc'!CY283+'eq. coef.'!$B$1137*'Amp-TB2 calc'!CZ283)</f>
        <v xml:space="preserve"> </v>
      </c>
      <c r="BY283" s="290" t="str">
        <f t="shared" si="486"/>
        <v xml:space="preserve"> </v>
      </c>
      <c r="BZ283" s="291"/>
      <c r="CA283" s="290" t="str">
        <f t="shared" si="437"/>
        <v xml:space="preserve"> </v>
      </c>
      <c r="CB283" s="289" t="str">
        <f>IF(SUM(I283:T283)&lt;90," ",EXP('eq. coef.'!$C$396+'eq. coef.'!$C$397*'Amp-TB2 calc'!AJ283+'eq. coef.'!$C$398*'Amp-TB2 calc'!AK283+'eq. coef.'!$C$399*'Amp-TB2 calc'!AL283+'eq. coef.'!$C$400*'Amp-TB2 calc'!AN283+'eq. coef.'!$C$401*'Amp-TB2 calc'!AP283+'eq. coef.'!$C$402*'Amp-TB2 calc'!AQ283+'eq. coef.'!$C$403*'Amp-TB2 calc'!AR283+'eq. coef.'!$C$404*'Amp-TB2 calc'!AS283+'eq. coef.'!$C$405*LN('Amp-TB2 calc'!BQ283)))</f>
        <v xml:space="preserve"> </v>
      </c>
      <c r="CC283" s="283" t="str">
        <f t="shared" si="438"/>
        <v xml:space="preserve"> </v>
      </c>
      <c r="CD283" s="283"/>
      <c r="CE283" s="282" t="str">
        <f t="shared" si="439"/>
        <v xml:space="preserve"> </v>
      </c>
      <c r="CF283" s="282" t="str">
        <f t="shared" si="440"/>
        <v xml:space="preserve"> </v>
      </c>
      <c r="CG283" s="278" t="str">
        <f t="shared" si="487"/>
        <v xml:space="preserve"> </v>
      </c>
      <c r="CH283" s="278" t="str">
        <f t="shared" si="488"/>
        <v xml:space="preserve"> </v>
      </c>
      <c r="CI283" s="278" t="str">
        <f t="shared" si="441"/>
        <v xml:space="preserve"> </v>
      </c>
      <c r="CJ283" s="278" t="str">
        <f t="shared" si="442"/>
        <v xml:space="preserve"> </v>
      </c>
      <c r="CK283" s="278"/>
      <c r="CL283" s="278" t="str">
        <f t="shared" si="443"/>
        <v xml:space="preserve"> </v>
      </c>
      <c r="CM283" s="278" t="str">
        <f t="shared" si="444"/>
        <v xml:space="preserve"> </v>
      </c>
      <c r="CN283" s="278" t="str">
        <f t="shared" si="489"/>
        <v xml:space="preserve"> </v>
      </c>
      <c r="CO283" s="278" t="str">
        <f t="shared" si="445"/>
        <v xml:space="preserve"> </v>
      </c>
      <c r="CP283" s="278" t="str">
        <f t="shared" si="490"/>
        <v xml:space="preserve"> </v>
      </c>
      <c r="CQ283" s="278" t="str">
        <f t="shared" si="446"/>
        <v xml:space="preserve"> </v>
      </c>
      <c r="CR283" s="278" t="str">
        <f t="shared" si="491"/>
        <v xml:space="preserve"> </v>
      </c>
      <c r="CS283" s="278" t="str">
        <f t="shared" si="447"/>
        <v xml:space="preserve"> </v>
      </c>
      <c r="CT283" s="278"/>
      <c r="CU283" s="278" t="str">
        <f t="shared" si="492"/>
        <v xml:space="preserve"> </v>
      </c>
      <c r="CV283" s="278" t="str">
        <f t="shared" si="448"/>
        <v xml:space="preserve"> </v>
      </c>
      <c r="CW283" s="278" t="str">
        <f t="shared" si="449"/>
        <v xml:space="preserve"> </v>
      </c>
      <c r="CX283" s="278"/>
      <c r="CY283" s="278" t="str">
        <f t="shared" si="450"/>
        <v xml:space="preserve"> </v>
      </c>
      <c r="CZ283" s="278" t="str">
        <f t="shared" si="493"/>
        <v xml:space="preserve"> </v>
      </c>
      <c r="DA283" s="278" t="str">
        <f t="shared" si="451"/>
        <v xml:space="preserve"> </v>
      </c>
      <c r="DB283" s="278"/>
      <c r="DC283" s="278" t="str">
        <f t="shared" si="452"/>
        <v xml:space="preserve"> </v>
      </c>
      <c r="DD283" s="278" t="str">
        <f t="shared" si="494"/>
        <v xml:space="preserve"> </v>
      </c>
      <c r="DE283" s="278" t="str">
        <f t="shared" si="495"/>
        <v xml:space="preserve"> </v>
      </c>
      <c r="DF283" s="278" t="str">
        <f t="shared" si="453"/>
        <v xml:space="preserve"> </v>
      </c>
      <c r="DG283" s="283" t="str">
        <f t="shared" si="460"/>
        <v xml:space="preserve"> </v>
      </c>
      <c r="DH283" s="283"/>
      <c r="DI283" s="277" t="str">
        <f t="shared" si="454"/>
        <v xml:space="preserve"> </v>
      </c>
      <c r="DJ283" s="277" t="str">
        <f t="shared" si="455"/>
        <v xml:space="preserve"> </v>
      </c>
      <c r="DK283" s="277" t="str">
        <f t="shared" si="456"/>
        <v xml:space="preserve"> </v>
      </c>
      <c r="DL283" s="278" t="str">
        <f t="shared" si="457"/>
        <v xml:space="preserve"> </v>
      </c>
    </row>
    <row r="284" spans="21:116" x14ac:dyDescent="0.25">
      <c r="U284" s="276" t="str">
        <f t="shared" si="461"/>
        <v xml:space="preserve"> </v>
      </c>
      <c r="V284" s="277" t="str">
        <f>IF(SUM(I284:T284)&lt;90," ",I284/stab.data!$U$7)</f>
        <v xml:space="preserve"> </v>
      </c>
      <c r="W284" s="277" t="str">
        <f>IF(SUM(I284:T284)&lt;90," ",J284/stab.data!$U$8)</f>
        <v xml:space="preserve"> </v>
      </c>
      <c r="X284" s="277" t="str">
        <f>IF(SUM(I284:T284)&lt;90," ",K284*2/stab.data!$U$9)</f>
        <v xml:space="preserve"> </v>
      </c>
      <c r="Y284" s="277" t="str">
        <f>IF(SUM(I284:T284)&lt;90," ",L284*2/stab.data!$U$10)</f>
        <v xml:space="preserve"> </v>
      </c>
      <c r="Z284" s="277" t="str">
        <f>IF(SUM(I284:T284)&lt;90," ",M284/stab.data!$U$11)</f>
        <v xml:space="preserve"> </v>
      </c>
      <c r="AA284" s="277" t="str">
        <f>IF(SUM(I284:T284)&lt;90," ",N284/stab.data!$U$12)</f>
        <v xml:space="preserve"> </v>
      </c>
      <c r="AB284" s="277" t="str">
        <f>IF(SUM(I284:T284)&lt;90," ",O284/stab.data!$U$13)</f>
        <v xml:space="preserve"> </v>
      </c>
      <c r="AC284" s="277" t="str">
        <f>IF(SUM(I284:T284)&lt;90," ",P284/stab.data!$U$14)</f>
        <v xml:space="preserve"> </v>
      </c>
      <c r="AD284" s="277" t="str">
        <f>IF(SUM(I284:T284)&lt;90," ",Q284*2/stab.data!$U$15)</f>
        <v xml:space="preserve"> </v>
      </c>
      <c r="AE284" s="277" t="str">
        <f>IF(SUM(I284:T284)&lt;90," ",R284*2/stab.data!$U$16)</f>
        <v xml:space="preserve"> </v>
      </c>
      <c r="AF284" s="277" t="str">
        <f>IF(SUM(I284:T284)&lt;90," ",S284/stab.data!$U$17)</f>
        <v xml:space="preserve"> </v>
      </c>
      <c r="AG284" s="277" t="str">
        <f>IF(SUM(I284:T284)&lt;90," ",T284/stab.data!$U$18)</f>
        <v xml:space="preserve"> </v>
      </c>
      <c r="AH284" s="277" t="str">
        <f t="shared" si="462"/>
        <v xml:space="preserve"> </v>
      </c>
      <c r="AI284" s="277" t="str">
        <f t="shared" si="463"/>
        <v xml:space="preserve"> </v>
      </c>
      <c r="AJ284" s="278" t="str">
        <f t="shared" si="464"/>
        <v xml:space="preserve"> </v>
      </c>
      <c r="AK284" s="278" t="str">
        <f t="shared" si="465"/>
        <v xml:space="preserve"> </v>
      </c>
      <c r="AL284" s="278" t="str">
        <f t="shared" si="466"/>
        <v xml:space="preserve"> </v>
      </c>
      <c r="AM284" s="278" t="str">
        <f t="shared" si="467"/>
        <v xml:space="preserve"> </v>
      </c>
      <c r="AN284" s="278" t="str">
        <f t="shared" si="468"/>
        <v xml:space="preserve"> </v>
      </c>
      <c r="AO284" s="278" t="str">
        <f t="shared" si="469"/>
        <v xml:space="preserve"> </v>
      </c>
      <c r="AP284" s="278" t="str">
        <f t="shared" si="470"/>
        <v xml:space="preserve"> </v>
      </c>
      <c r="AQ284" s="278" t="str">
        <f t="shared" si="471"/>
        <v xml:space="preserve"> </v>
      </c>
      <c r="AR284" s="278" t="str">
        <f t="shared" si="472"/>
        <v xml:space="preserve"> </v>
      </c>
      <c r="AS284" s="278" t="str">
        <f t="shared" si="473"/>
        <v xml:space="preserve"> </v>
      </c>
      <c r="AT284" s="278" t="str">
        <f t="shared" si="474"/>
        <v xml:space="preserve"> </v>
      </c>
      <c r="AU284" s="278" t="str">
        <f t="shared" si="475"/>
        <v xml:space="preserve"> </v>
      </c>
      <c r="AV284" s="277" t="str">
        <f t="shared" si="476"/>
        <v xml:space="preserve"> </v>
      </c>
      <c r="AW284" s="277" t="str">
        <f t="shared" si="477"/>
        <v xml:space="preserve"> </v>
      </c>
      <c r="AX284" s="277" t="str">
        <f>IF(SUM(I284:T284)&lt;90," ",CO284*AH284*stab.data!$U$20/13/2)</f>
        <v xml:space="preserve"> </v>
      </c>
      <c r="AY284" s="277" t="str">
        <f>IF(SUM(I284:T284)&lt;90," ",CQ284*AH284*stab.data!$U$11/13)</f>
        <v xml:space="preserve"> </v>
      </c>
      <c r="AZ284" s="277" t="str">
        <f t="shared" si="478"/>
        <v xml:space="preserve"> </v>
      </c>
      <c r="BA284" s="279" t="str">
        <f t="shared" si="479"/>
        <v xml:space="preserve"> </v>
      </c>
      <c r="BB284" s="280" t="str">
        <f>IF(SUM(I284:T284)&lt;90," ",EXP('eq. coef.'!$C$104+'eq. coef.'!$C$105*'Amp-TB2 calc'!AJ284+'eq. coef.'!$C$106*'Amp-TB2 calc'!AK284+'eq. coef.'!$C$107*'Amp-TB2 calc'!AL284+'eq. coef.'!$C$108*'Amp-TB2 calc'!AN284+'eq. coef.'!$C$109*'Amp-TB2 calc'!AP284+'eq. coef.'!$C$110*'Amp-TB2 calc'!AQ284+'eq. coef.'!$C$111*'Amp-TB2 calc'!AR284+'eq. coef.'!$C$112*'Amp-TB2 calc'!AS284))</f>
        <v xml:space="preserve"> </v>
      </c>
      <c r="BC284" s="281" t="str">
        <f>IF(SUM(I284:T284)&lt;90," ",EXP('eq. coef.'!$C$176+'eq. coef.'!$C$177*'Amp-TB2 calc'!AJ284+'eq. coef.'!$C$178*'Amp-TB2 calc'!AK284+'eq. coef.'!$C$179*'Amp-TB2 calc'!AL284+'eq. coef.'!$C$180*'Amp-TB2 calc'!AN284+'eq. coef.'!$C$181*'Amp-TB2 calc'!AP284+'eq. coef.'!$C$182*'Amp-TB2 calc'!AQ284+'eq. coef.'!$C$183*'Amp-TB2 calc'!AR284+'eq. coef.'!$C$184*'Amp-TB2 calc'!AS284))</f>
        <v xml:space="preserve"> </v>
      </c>
      <c r="BD284" s="281" t="str">
        <f>IF(SUM(I284:T284)&lt;90," ",('eq. coef.'!$C$234+'eq. coef.'!$C$235*'Amp-TB2 calc'!AJ284+'eq. coef.'!$C$236*'Amp-TB2 calc'!AK284+'eq. coef.'!$C$237*'Amp-TB2 calc'!AL284+'eq. coef.'!$C$238*'Amp-TB2 calc'!AN284+'eq. coef.'!$C$239*'Amp-TB2 calc'!AP284+'eq. coef.'!$C$240*'Amp-TB2 calc'!AQ284+'eq. coef.'!$C$241*'Amp-TB2 calc'!AR284+'eq. coef.'!$C$242*'Amp-TB2 calc'!AS284))</f>
        <v xml:space="preserve"> </v>
      </c>
      <c r="BE284" s="281" t="str">
        <f>IF(SUM(I284:T284)&lt;90," ",('eq. coef.'!$C$270+'eq. coef.'!$C$271*'Amp-TB2 calc'!AJ284+'eq. coef.'!$C$272*'Amp-TB2 calc'!AK284+'eq. coef.'!$C$273*'Amp-TB2 calc'!AL284+'eq. coef.'!$C$274*'Amp-TB2 calc'!AN284+'eq. coef.'!$C$275*'Amp-TB2 calc'!AP284+'eq. coef.'!$C$276*'Amp-TB2 calc'!AQ284+'eq. coef.'!$C$277*'Amp-TB2 calc'!AR284+'eq. coef.'!$C$278*'Amp-TB2 calc'!AS284))</f>
        <v xml:space="preserve"> </v>
      </c>
      <c r="BF284" s="281" t="str">
        <f>IF(SUM(I284:T284)&lt;90," ",EXP('eq. coef.'!$C$328+'eq. coef.'!$C$329*'Amp-TB2 calc'!AJ284+'eq. coef.'!$C$330*'Amp-TB2 calc'!AK284+'eq. coef.'!$C$331*'Amp-TB2 calc'!AL284+'eq. coef.'!$C$332*'Amp-TB2 calc'!AN284+'eq. coef.'!$C$333*'Amp-TB2 calc'!AP284+'eq. coef.'!$C$334*'Amp-TB2 calc'!AQ284+'eq. coef.'!$C$335*'Amp-TB2 calc'!AR284+'eq. coef.'!$C$336*'Amp-TB2 calc'!AS284))</f>
        <v xml:space="preserve"> </v>
      </c>
      <c r="BG284" s="282" t="str">
        <f t="shared" si="431"/>
        <v xml:space="preserve"> </v>
      </c>
      <c r="BH284" s="385" t="str">
        <f t="shared" si="458"/>
        <v xml:space="preserve"> </v>
      </c>
      <c r="BI284" s="385" t="str">
        <f t="shared" si="459"/>
        <v xml:space="preserve"> </v>
      </c>
      <c r="BJ284" s="281" t="str">
        <f t="shared" si="432"/>
        <v xml:space="preserve"> </v>
      </c>
      <c r="BK284" s="283" t="str">
        <f t="shared" si="480"/>
        <v xml:space="preserve"> </v>
      </c>
      <c r="BL284" s="281" t="str">
        <f t="shared" si="481"/>
        <v xml:space="preserve"> </v>
      </c>
      <c r="BM284" s="284" t="str">
        <f t="shared" si="433"/>
        <v xml:space="preserve"> </v>
      </c>
      <c r="BN284" s="285" t="str">
        <f>IF(SUM(I284:T284)&lt;90," ",'eq. coef.'!$C$360+'eq. coef.'!$C$361*'Amp-TB2 calc'!AJ284+'eq. coef.'!$C$362*'Amp-TB2 calc'!AK284+'eq. coef.'!$C$363*'Amp-TB2 calc'!AL284+'eq. coef.'!$C$364*'Amp-TB2 calc'!AN284+'eq. coef.'!$C$365*'Amp-TB2 calc'!AP284+'eq. coef.'!$C$366*'Amp-TB2 calc'!AQ284+'eq. coef.'!$C$367*'Amp-TB2 calc'!AR284+'eq. coef.'!$C$368*'Amp-TB2 calc'!AS284+'eq. coef.'!$C$369*LN(BQ284))</f>
        <v xml:space="preserve"> </v>
      </c>
      <c r="BO284" s="286" t="str">
        <f t="shared" si="482"/>
        <v xml:space="preserve"> </v>
      </c>
      <c r="BP284" s="333" t="str">
        <f t="shared" si="434"/>
        <v xml:space="preserve"> </v>
      </c>
      <c r="BQ284" s="287" t="str">
        <f t="shared" si="483"/>
        <v xml:space="preserve"> </v>
      </c>
      <c r="BR284" s="281" t="str">
        <f t="shared" si="435"/>
        <v xml:space="preserve"> </v>
      </c>
      <c r="BS284" s="283"/>
      <c r="BT284" s="283">
        <f t="shared" si="484"/>
        <v>0</v>
      </c>
      <c r="BU284" s="283">
        <f t="shared" si="485"/>
        <v>0</v>
      </c>
      <c r="BV284" s="281" t="str">
        <f t="shared" si="436"/>
        <v xml:space="preserve"> </v>
      </c>
      <c r="BW284" s="288"/>
      <c r="BX284" s="289" t="str">
        <f>IF(SUM(I284:T284)&lt;90," ",'eq. coef.'!$B$1128*'Amp-TB2 calc'!CH284+'eq. coef.'!$B$1129*'Amp-TB2 calc'!CL284+'eq. coef.'!$B$1130*'Amp-TB2 calc'!CM284+'eq. coef.'!$B$1131*'Amp-TB2 calc'!CO284+'eq. coef.'!$B$1132*'Amp-TB2 calc'!CP284+'eq. coef.'!$B$1133*'Amp-TB2 calc'!CQ284+'eq. coef.'!$B$1134*'Amp-TB2 calc'!CR284+'eq. coef.'!$B$1135*'Amp-TB2 calc'!CU284+'eq. coef.'!$B$1135*'Amp-TB2 calc'!CY284+'eq. coef.'!$B$1137*'Amp-TB2 calc'!CZ284)</f>
        <v xml:space="preserve"> </v>
      </c>
      <c r="BY284" s="290" t="str">
        <f t="shared" si="486"/>
        <v xml:space="preserve"> </v>
      </c>
      <c r="BZ284" s="291"/>
      <c r="CA284" s="290" t="str">
        <f t="shared" si="437"/>
        <v xml:space="preserve"> </v>
      </c>
      <c r="CB284" s="289" t="str">
        <f>IF(SUM(I284:T284)&lt;90," ",EXP('eq. coef.'!$C$396+'eq. coef.'!$C$397*'Amp-TB2 calc'!AJ284+'eq. coef.'!$C$398*'Amp-TB2 calc'!AK284+'eq. coef.'!$C$399*'Amp-TB2 calc'!AL284+'eq. coef.'!$C$400*'Amp-TB2 calc'!AN284+'eq. coef.'!$C$401*'Amp-TB2 calc'!AP284+'eq. coef.'!$C$402*'Amp-TB2 calc'!AQ284+'eq. coef.'!$C$403*'Amp-TB2 calc'!AR284+'eq. coef.'!$C$404*'Amp-TB2 calc'!AS284+'eq. coef.'!$C$405*LN('Amp-TB2 calc'!BQ284)))</f>
        <v xml:space="preserve"> </v>
      </c>
      <c r="CC284" s="283" t="str">
        <f t="shared" si="438"/>
        <v xml:space="preserve"> </v>
      </c>
      <c r="CD284" s="283"/>
      <c r="CE284" s="282" t="str">
        <f t="shared" si="439"/>
        <v xml:space="preserve"> </v>
      </c>
      <c r="CF284" s="282" t="str">
        <f t="shared" si="440"/>
        <v xml:space="preserve"> </v>
      </c>
      <c r="CG284" s="278" t="str">
        <f t="shared" si="487"/>
        <v xml:space="preserve"> </v>
      </c>
      <c r="CH284" s="278" t="str">
        <f t="shared" si="488"/>
        <v xml:space="preserve"> </v>
      </c>
      <c r="CI284" s="278" t="str">
        <f t="shared" si="441"/>
        <v xml:space="preserve"> </v>
      </c>
      <c r="CJ284" s="278" t="str">
        <f t="shared" si="442"/>
        <v xml:space="preserve"> </v>
      </c>
      <c r="CK284" s="278"/>
      <c r="CL284" s="278" t="str">
        <f t="shared" si="443"/>
        <v xml:space="preserve"> </v>
      </c>
      <c r="CM284" s="278" t="str">
        <f t="shared" si="444"/>
        <v xml:space="preserve"> </v>
      </c>
      <c r="CN284" s="278" t="str">
        <f t="shared" si="489"/>
        <v xml:space="preserve"> </v>
      </c>
      <c r="CO284" s="278" t="str">
        <f t="shared" si="445"/>
        <v xml:space="preserve"> </v>
      </c>
      <c r="CP284" s="278" t="str">
        <f t="shared" si="490"/>
        <v xml:space="preserve"> </v>
      </c>
      <c r="CQ284" s="278" t="str">
        <f t="shared" si="446"/>
        <v xml:space="preserve"> </v>
      </c>
      <c r="CR284" s="278" t="str">
        <f t="shared" si="491"/>
        <v xml:space="preserve"> </v>
      </c>
      <c r="CS284" s="278" t="str">
        <f t="shared" si="447"/>
        <v xml:space="preserve"> </v>
      </c>
      <c r="CT284" s="278"/>
      <c r="CU284" s="278" t="str">
        <f t="shared" si="492"/>
        <v xml:space="preserve"> </v>
      </c>
      <c r="CV284" s="278" t="str">
        <f t="shared" si="448"/>
        <v xml:space="preserve"> </v>
      </c>
      <c r="CW284" s="278" t="str">
        <f t="shared" si="449"/>
        <v xml:space="preserve"> </v>
      </c>
      <c r="CX284" s="278"/>
      <c r="CY284" s="278" t="str">
        <f t="shared" si="450"/>
        <v xml:space="preserve"> </v>
      </c>
      <c r="CZ284" s="278" t="str">
        <f t="shared" si="493"/>
        <v xml:space="preserve"> </v>
      </c>
      <c r="DA284" s="278" t="str">
        <f t="shared" si="451"/>
        <v xml:space="preserve"> </v>
      </c>
      <c r="DB284" s="278"/>
      <c r="DC284" s="278" t="str">
        <f t="shared" si="452"/>
        <v xml:space="preserve"> </v>
      </c>
      <c r="DD284" s="278" t="str">
        <f t="shared" si="494"/>
        <v xml:space="preserve"> </v>
      </c>
      <c r="DE284" s="278" t="str">
        <f t="shared" si="495"/>
        <v xml:space="preserve"> </v>
      </c>
      <c r="DF284" s="278" t="str">
        <f t="shared" si="453"/>
        <v xml:space="preserve"> </v>
      </c>
      <c r="DG284" s="283" t="str">
        <f t="shared" si="460"/>
        <v xml:space="preserve"> </v>
      </c>
      <c r="DH284" s="283"/>
      <c r="DI284" s="277" t="str">
        <f t="shared" si="454"/>
        <v xml:space="preserve"> </v>
      </c>
      <c r="DJ284" s="277" t="str">
        <f t="shared" si="455"/>
        <v xml:space="preserve"> </v>
      </c>
      <c r="DK284" s="277" t="str">
        <f t="shared" si="456"/>
        <v xml:space="preserve"> </v>
      </c>
      <c r="DL284" s="278" t="str">
        <f t="shared" si="457"/>
        <v xml:space="preserve"> </v>
      </c>
    </row>
    <row r="285" spans="21:116" x14ac:dyDescent="0.25">
      <c r="U285" s="276" t="str">
        <f t="shared" si="461"/>
        <v xml:space="preserve"> </v>
      </c>
      <c r="V285" s="277" t="str">
        <f>IF(SUM(I285:T285)&lt;90," ",I285/stab.data!$U$7)</f>
        <v xml:space="preserve"> </v>
      </c>
      <c r="W285" s="277" t="str">
        <f>IF(SUM(I285:T285)&lt;90," ",J285/stab.data!$U$8)</f>
        <v xml:space="preserve"> </v>
      </c>
      <c r="X285" s="277" t="str">
        <f>IF(SUM(I285:T285)&lt;90," ",K285*2/stab.data!$U$9)</f>
        <v xml:space="preserve"> </v>
      </c>
      <c r="Y285" s="277" t="str">
        <f>IF(SUM(I285:T285)&lt;90," ",L285*2/stab.data!$U$10)</f>
        <v xml:space="preserve"> </v>
      </c>
      <c r="Z285" s="277" t="str">
        <f>IF(SUM(I285:T285)&lt;90," ",M285/stab.data!$U$11)</f>
        <v xml:space="preserve"> </v>
      </c>
      <c r="AA285" s="277" t="str">
        <f>IF(SUM(I285:T285)&lt;90," ",N285/stab.data!$U$12)</f>
        <v xml:space="preserve"> </v>
      </c>
      <c r="AB285" s="277" t="str">
        <f>IF(SUM(I285:T285)&lt;90," ",O285/stab.data!$U$13)</f>
        <v xml:space="preserve"> </v>
      </c>
      <c r="AC285" s="277" t="str">
        <f>IF(SUM(I285:T285)&lt;90," ",P285/stab.data!$U$14)</f>
        <v xml:space="preserve"> </v>
      </c>
      <c r="AD285" s="277" t="str">
        <f>IF(SUM(I285:T285)&lt;90," ",Q285*2/stab.data!$U$15)</f>
        <v xml:space="preserve"> </v>
      </c>
      <c r="AE285" s="277" t="str">
        <f>IF(SUM(I285:T285)&lt;90," ",R285*2/stab.data!$U$16)</f>
        <v xml:space="preserve"> </v>
      </c>
      <c r="AF285" s="277" t="str">
        <f>IF(SUM(I285:T285)&lt;90," ",S285/stab.data!$U$17)</f>
        <v xml:space="preserve"> </v>
      </c>
      <c r="AG285" s="277" t="str">
        <f>IF(SUM(I285:T285)&lt;90," ",T285/stab.data!$U$18)</f>
        <v xml:space="preserve"> </v>
      </c>
      <c r="AH285" s="277" t="str">
        <f t="shared" si="462"/>
        <v xml:space="preserve"> </v>
      </c>
      <c r="AI285" s="277" t="str">
        <f t="shared" si="463"/>
        <v xml:space="preserve"> </v>
      </c>
      <c r="AJ285" s="278" t="str">
        <f t="shared" si="464"/>
        <v xml:space="preserve"> </v>
      </c>
      <c r="AK285" s="278" t="str">
        <f t="shared" si="465"/>
        <v xml:space="preserve"> </v>
      </c>
      <c r="AL285" s="278" t="str">
        <f t="shared" si="466"/>
        <v xml:space="preserve"> </v>
      </c>
      <c r="AM285" s="278" t="str">
        <f t="shared" si="467"/>
        <v xml:space="preserve"> </v>
      </c>
      <c r="AN285" s="278" t="str">
        <f t="shared" si="468"/>
        <v xml:space="preserve"> </v>
      </c>
      <c r="AO285" s="278" t="str">
        <f t="shared" si="469"/>
        <v xml:space="preserve"> </v>
      </c>
      <c r="AP285" s="278" t="str">
        <f t="shared" si="470"/>
        <v xml:space="preserve"> </v>
      </c>
      <c r="AQ285" s="278" t="str">
        <f t="shared" si="471"/>
        <v xml:space="preserve"> </v>
      </c>
      <c r="AR285" s="278" t="str">
        <f t="shared" si="472"/>
        <v xml:space="preserve"> </v>
      </c>
      <c r="AS285" s="278" t="str">
        <f t="shared" si="473"/>
        <v xml:space="preserve"> </v>
      </c>
      <c r="AT285" s="278" t="str">
        <f t="shared" si="474"/>
        <v xml:space="preserve"> </v>
      </c>
      <c r="AU285" s="278" t="str">
        <f t="shared" si="475"/>
        <v xml:space="preserve"> </v>
      </c>
      <c r="AV285" s="277" t="str">
        <f t="shared" si="476"/>
        <v xml:space="preserve"> </v>
      </c>
      <c r="AW285" s="277" t="str">
        <f t="shared" si="477"/>
        <v xml:space="preserve"> </v>
      </c>
      <c r="AX285" s="277" t="str">
        <f>IF(SUM(I285:T285)&lt;90," ",CO285*AH285*stab.data!$U$20/13/2)</f>
        <v xml:space="preserve"> </v>
      </c>
      <c r="AY285" s="277" t="str">
        <f>IF(SUM(I285:T285)&lt;90," ",CQ285*AH285*stab.data!$U$11/13)</f>
        <v xml:space="preserve"> </v>
      </c>
      <c r="AZ285" s="277" t="str">
        <f t="shared" si="478"/>
        <v xml:space="preserve"> </v>
      </c>
      <c r="BA285" s="279" t="str">
        <f t="shared" si="479"/>
        <v xml:space="preserve"> </v>
      </c>
      <c r="BB285" s="280" t="str">
        <f>IF(SUM(I285:T285)&lt;90," ",EXP('eq. coef.'!$C$104+'eq. coef.'!$C$105*'Amp-TB2 calc'!AJ285+'eq. coef.'!$C$106*'Amp-TB2 calc'!AK285+'eq. coef.'!$C$107*'Amp-TB2 calc'!AL285+'eq. coef.'!$C$108*'Amp-TB2 calc'!AN285+'eq. coef.'!$C$109*'Amp-TB2 calc'!AP285+'eq. coef.'!$C$110*'Amp-TB2 calc'!AQ285+'eq. coef.'!$C$111*'Amp-TB2 calc'!AR285+'eq. coef.'!$C$112*'Amp-TB2 calc'!AS285))</f>
        <v xml:space="preserve"> </v>
      </c>
      <c r="BC285" s="281" t="str">
        <f>IF(SUM(I285:T285)&lt;90," ",EXP('eq. coef.'!$C$176+'eq. coef.'!$C$177*'Amp-TB2 calc'!AJ285+'eq. coef.'!$C$178*'Amp-TB2 calc'!AK285+'eq. coef.'!$C$179*'Amp-TB2 calc'!AL285+'eq. coef.'!$C$180*'Amp-TB2 calc'!AN285+'eq. coef.'!$C$181*'Amp-TB2 calc'!AP285+'eq. coef.'!$C$182*'Amp-TB2 calc'!AQ285+'eq. coef.'!$C$183*'Amp-TB2 calc'!AR285+'eq. coef.'!$C$184*'Amp-TB2 calc'!AS285))</f>
        <v xml:space="preserve"> </v>
      </c>
      <c r="BD285" s="281" t="str">
        <f>IF(SUM(I285:T285)&lt;90," ",('eq. coef.'!$C$234+'eq. coef.'!$C$235*'Amp-TB2 calc'!AJ285+'eq. coef.'!$C$236*'Amp-TB2 calc'!AK285+'eq. coef.'!$C$237*'Amp-TB2 calc'!AL285+'eq. coef.'!$C$238*'Amp-TB2 calc'!AN285+'eq. coef.'!$C$239*'Amp-TB2 calc'!AP285+'eq. coef.'!$C$240*'Amp-TB2 calc'!AQ285+'eq. coef.'!$C$241*'Amp-TB2 calc'!AR285+'eq. coef.'!$C$242*'Amp-TB2 calc'!AS285))</f>
        <v xml:space="preserve"> </v>
      </c>
      <c r="BE285" s="281" t="str">
        <f>IF(SUM(I285:T285)&lt;90," ",('eq. coef.'!$C$270+'eq. coef.'!$C$271*'Amp-TB2 calc'!AJ285+'eq. coef.'!$C$272*'Amp-TB2 calc'!AK285+'eq. coef.'!$C$273*'Amp-TB2 calc'!AL285+'eq. coef.'!$C$274*'Amp-TB2 calc'!AN285+'eq. coef.'!$C$275*'Amp-TB2 calc'!AP285+'eq. coef.'!$C$276*'Amp-TB2 calc'!AQ285+'eq. coef.'!$C$277*'Amp-TB2 calc'!AR285+'eq. coef.'!$C$278*'Amp-TB2 calc'!AS285))</f>
        <v xml:space="preserve"> </v>
      </c>
      <c r="BF285" s="281" t="str">
        <f>IF(SUM(I285:T285)&lt;90," ",EXP('eq. coef.'!$C$328+'eq. coef.'!$C$329*'Amp-TB2 calc'!AJ285+'eq. coef.'!$C$330*'Amp-TB2 calc'!AK285+'eq. coef.'!$C$331*'Amp-TB2 calc'!AL285+'eq. coef.'!$C$332*'Amp-TB2 calc'!AN285+'eq. coef.'!$C$333*'Amp-TB2 calc'!AP285+'eq. coef.'!$C$334*'Amp-TB2 calc'!AQ285+'eq. coef.'!$C$335*'Amp-TB2 calc'!AR285+'eq. coef.'!$C$336*'Amp-TB2 calc'!AS285))</f>
        <v xml:space="preserve"> </v>
      </c>
      <c r="BG285" s="282" t="str">
        <f t="shared" si="431"/>
        <v xml:space="preserve"> </v>
      </c>
      <c r="BH285" s="385" t="str">
        <f t="shared" si="458"/>
        <v xml:space="preserve"> </v>
      </c>
      <c r="BI285" s="385" t="str">
        <f t="shared" si="459"/>
        <v xml:space="preserve"> </v>
      </c>
      <c r="BJ285" s="281" t="str">
        <f t="shared" si="432"/>
        <v xml:space="preserve"> </v>
      </c>
      <c r="BK285" s="283" t="str">
        <f t="shared" si="480"/>
        <v xml:space="preserve"> </v>
      </c>
      <c r="BL285" s="281" t="str">
        <f t="shared" si="481"/>
        <v xml:space="preserve"> </v>
      </c>
      <c r="BM285" s="284" t="str">
        <f t="shared" si="433"/>
        <v xml:space="preserve"> </v>
      </c>
      <c r="BN285" s="285" t="str">
        <f>IF(SUM(I285:T285)&lt;90," ",'eq. coef.'!$C$360+'eq. coef.'!$C$361*'Amp-TB2 calc'!AJ285+'eq. coef.'!$C$362*'Amp-TB2 calc'!AK285+'eq. coef.'!$C$363*'Amp-TB2 calc'!AL285+'eq. coef.'!$C$364*'Amp-TB2 calc'!AN285+'eq. coef.'!$C$365*'Amp-TB2 calc'!AP285+'eq. coef.'!$C$366*'Amp-TB2 calc'!AQ285+'eq. coef.'!$C$367*'Amp-TB2 calc'!AR285+'eq. coef.'!$C$368*'Amp-TB2 calc'!AS285+'eq. coef.'!$C$369*LN(BQ285))</f>
        <v xml:space="preserve"> </v>
      </c>
      <c r="BO285" s="286" t="str">
        <f t="shared" si="482"/>
        <v xml:space="preserve"> </v>
      </c>
      <c r="BP285" s="333" t="str">
        <f t="shared" si="434"/>
        <v xml:space="preserve"> </v>
      </c>
      <c r="BQ285" s="287" t="str">
        <f t="shared" si="483"/>
        <v xml:space="preserve"> </v>
      </c>
      <c r="BR285" s="281" t="str">
        <f t="shared" si="435"/>
        <v xml:space="preserve"> </v>
      </c>
      <c r="BS285" s="283"/>
      <c r="BT285" s="283">
        <f t="shared" si="484"/>
        <v>0</v>
      </c>
      <c r="BU285" s="283">
        <f t="shared" si="485"/>
        <v>0</v>
      </c>
      <c r="BV285" s="281" t="str">
        <f t="shared" si="436"/>
        <v xml:space="preserve"> </v>
      </c>
      <c r="BW285" s="288"/>
      <c r="BX285" s="289" t="str">
        <f>IF(SUM(I285:T285)&lt;90," ",'eq. coef.'!$B$1128*'Amp-TB2 calc'!CH285+'eq. coef.'!$B$1129*'Amp-TB2 calc'!CL285+'eq. coef.'!$B$1130*'Amp-TB2 calc'!CM285+'eq. coef.'!$B$1131*'Amp-TB2 calc'!CO285+'eq. coef.'!$B$1132*'Amp-TB2 calc'!CP285+'eq. coef.'!$B$1133*'Amp-TB2 calc'!CQ285+'eq. coef.'!$B$1134*'Amp-TB2 calc'!CR285+'eq. coef.'!$B$1135*'Amp-TB2 calc'!CU285+'eq. coef.'!$B$1135*'Amp-TB2 calc'!CY285+'eq. coef.'!$B$1137*'Amp-TB2 calc'!CZ285)</f>
        <v xml:space="preserve"> </v>
      </c>
      <c r="BY285" s="290" t="str">
        <f t="shared" si="486"/>
        <v xml:space="preserve"> </v>
      </c>
      <c r="BZ285" s="291"/>
      <c r="CA285" s="290" t="str">
        <f t="shared" si="437"/>
        <v xml:space="preserve"> </v>
      </c>
      <c r="CB285" s="289" t="str">
        <f>IF(SUM(I285:T285)&lt;90," ",EXP('eq. coef.'!$C$396+'eq. coef.'!$C$397*'Amp-TB2 calc'!AJ285+'eq. coef.'!$C$398*'Amp-TB2 calc'!AK285+'eq. coef.'!$C$399*'Amp-TB2 calc'!AL285+'eq. coef.'!$C$400*'Amp-TB2 calc'!AN285+'eq. coef.'!$C$401*'Amp-TB2 calc'!AP285+'eq. coef.'!$C$402*'Amp-TB2 calc'!AQ285+'eq. coef.'!$C$403*'Amp-TB2 calc'!AR285+'eq. coef.'!$C$404*'Amp-TB2 calc'!AS285+'eq. coef.'!$C$405*LN('Amp-TB2 calc'!BQ285)))</f>
        <v xml:space="preserve"> </v>
      </c>
      <c r="CC285" s="283" t="str">
        <f t="shared" si="438"/>
        <v xml:space="preserve"> </v>
      </c>
      <c r="CD285" s="283"/>
      <c r="CE285" s="282" t="str">
        <f t="shared" si="439"/>
        <v xml:space="preserve"> </v>
      </c>
      <c r="CF285" s="282" t="str">
        <f t="shared" si="440"/>
        <v xml:space="preserve"> </v>
      </c>
      <c r="CG285" s="278" t="str">
        <f t="shared" si="487"/>
        <v xml:space="preserve"> </v>
      </c>
      <c r="CH285" s="278" t="str">
        <f t="shared" si="488"/>
        <v xml:space="preserve"> </v>
      </c>
      <c r="CI285" s="278" t="str">
        <f t="shared" si="441"/>
        <v xml:space="preserve"> </v>
      </c>
      <c r="CJ285" s="278" t="str">
        <f t="shared" si="442"/>
        <v xml:space="preserve"> </v>
      </c>
      <c r="CK285" s="278"/>
      <c r="CL285" s="278" t="str">
        <f t="shared" si="443"/>
        <v xml:space="preserve"> </v>
      </c>
      <c r="CM285" s="278" t="str">
        <f t="shared" si="444"/>
        <v xml:space="preserve"> </v>
      </c>
      <c r="CN285" s="278" t="str">
        <f t="shared" si="489"/>
        <v xml:space="preserve"> </v>
      </c>
      <c r="CO285" s="278" t="str">
        <f t="shared" si="445"/>
        <v xml:space="preserve"> </v>
      </c>
      <c r="CP285" s="278" t="str">
        <f t="shared" si="490"/>
        <v xml:space="preserve"> </v>
      </c>
      <c r="CQ285" s="278" t="str">
        <f t="shared" si="446"/>
        <v xml:space="preserve"> </v>
      </c>
      <c r="CR285" s="278" t="str">
        <f t="shared" si="491"/>
        <v xml:space="preserve"> </v>
      </c>
      <c r="CS285" s="278" t="str">
        <f t="shared" si="447"/>
        <v xml:space="preserve"> </v>
      </c>
      <c r="CT285" s="278"/>
      <c r="CU285" s="278" t="str">
        <f t="shared" si="492"/>
        <v xml:space="preserve"> </v>
      </c>
      <c r="CV285" s="278" t="str">
        <f t="shared" si="448"/>
        <v xml:space="preserve"> </v>
      </c>
      <c r="CW285" s="278" t="str">
        <f t="shared" si="449"/>
        <v xml:space="preserve"> </v>
      </c>
      <c r="CX285" s="278"/>
      <c r="CY285" s="278" t="str">
        <f t="shared" si="450"/>
        <v xml:space="preserve"> </v>
      </c>
      <c r="CZ285" s="278" t="str">
        <f t="shared" si="493"/>
        <v xml:space="preserve"> </v>
      </c>
      <c r="DA285" s="278" t="str">
        <f t="shared" si="451"/>
        <v xml:space="preserve"> </v>
      </c>
      <c r="DB285" s="278"/>
      <c r="DC285" s="278" t="str">
        <f t="shared" si="452"/>
        <v xml:space="preserve"> </v>
      </c>
      <c r="DD285" s="278" t="str">
        <f t="shared" si="494"/>
        <v xml:space="preserve"> </v>
      </c>
      <c r="DE285" s="278" t="str">
        <f t="shared" si="495"/>
        <v xml:space="preserve"> </v>
      </c>
      <c r="DF285" s="278" t="str">
        <f t="shared" si="453"/>
        <v xml:space="preserve"> </v>
      </c>
      <c r="DG285" s="283" t="str">
        <f t="shared" si="460"/>
        <v xml:space="preserve"> </v>
      </c>
      <c r="DH285" s="283"/>
      <c r="DI285" s="277" t="str">
        <f t="shared" si="454"/>
        <v xml:space="preserve"> </v>
      </c>
      <c r="DJ285" s="277" t="str">
        <f t="shared" si="455"/>
        <v xml:space="preserve"> </v>
      </c>
      <c r="DK285" s="277" t="str">
        <f t="shared" si="456"/>
        <v xml:space="preserve"> </v>
      </c>
      <c r="DL285" s="278" t="str">
        <f t="shared" si="457"/>
        <v xml:space="preserve"> </v>
      </c>
    </row>
    <row r="286" spans="21:116" x14ac:dyDescent="0.25">
      <c r="U286" s="276" t="str">
        <f t="shared" si="461"/>
        <v xml:space="preserve"> </v>
      </c>
      <c r="V286" s="277" t="str">
        <f>IF(SUM(I286:T286)&lt;90," ",I286/stab.data!$U$7)</f>
        <v xml:space="preserve"> </v>
      </c>
      <c r="W286" s="277" t="str">
        <f>IF(SUM(I286:T286)&lt;90," ",J286/stab.data!$U$8)</f>
        <v xml:space="preserve"> </v>
      </c>
      <c r="X286" s="277" t="str">
        <f>IF(SUM(I286:T286)&lt;90," ",K286*2/stab.data!$U$9)</f>
        <v xml:space="preserve"> </v>
      </c>
      <c r="Y286" s="277" t="str">
        <f>IF(SUM(I286:T286)&lt;90," ",L286*2/stab.data!$U$10)</f>
        <v xml:space="preserve"> </v>
      </c>
      <c r="Z286" s="277" t="str">
        <f>IF(SUM(I286:T286)&lt;90," ",M286/stab.data!$U$11)</f>
        <v xml:space="preserve"> </v>
      </c>
      <c r="AA286" s="277" t="str">
        <f>IF(SUM(I286:T286)&lt;90," ",N286/stab.data!$U$12)</f>
        <v xml:space="preserve"> </v>
      </c>
      <c r="AB286" s="277" t="str">
        <f>IF(SUM(I286:T286)&lt;90," ",O286/stab.data!$U$13)</f>
        <v xml:space="preserve"> </v>
      </c>
      <c r="AC286" s="277" t="str">
        <f>IF(SUM(I286:T286)&lt;90," ",P286/stab.data!$U$14)</f>
        <v xml:space="preserve"> </v>
      </c>
      <c r="AD286" s="277" t="str">
        <f>IF(SUM(I286:T286)&lt;90," ",Q286*2/stab.data!$U$15)</f>
        <v xml:space="preserve"> </v>
      </c>
      <c r="AE286" s="277" t="str">
        <f>IF(SUM(I286:T286)&lt;90," ",R286*2/stab.data!$U$16)</f>
        <v xml:space="preserve"> </v>
      </c>
      <c r="AF286" s="277" t="str">
        <f>IF(SUM(I286:T286)&lt;90," ",S286/stab.data!$U$17)</f>
        <v xml:space="preserve"> </v>
      </c>
      <c r="AG286" s="277" t="str">
        <f>IF(SUM(I286:T286)&lt;90," ",T286/stab.data!$U$18)</f>
        <v xml:space="preserve"> </v>
      </c>
      <c r="AH286" s="277" t="str">
        <f t="shared" si="462"/>
        <v xml:space="preserve"> </v>
      </c>
      <c r="AI286" s="277" t="str">
        <f t="shared" si="463"/>
        <v xml:space="preserve"> </v>
      </c>
      <c r="AJ286" s="278" t="str">
        <f t="shared" si="464"/>
        <v xml:space="preserve"> </v>
      </c>
      <c r="AK286" s="278" t="str">
        <f t="shared" si="465"/>
        <v xml:space="preserve"> </v>
      </c>
      <c r="AL286" s="278" t="str">
        <f t="shared" si="466"/>
        <v xml:space="preserve"> </v>
      </c>
      <c r="AM286" s="278" t="str">
        <f t="shared" si="467"/>
        <v xml:space="preserve"> </v>
      </c>
      <c r="AN286" s="278" t="str">
        <f t="shared" si="468"/>
        <v xml:space="preserve"> </v>
      </c>
      <c r="AO286" s="278" t="str">
        <f t="shared" si="469"/>
        <v xml:space="preserve"> </v>
      </c>
      <c r="AP286" s="278" t="str">
        <f t="shared" si="470"/>
        <v xml:space="preserve"> </v>
      </c>
      <c r="AQ286" s="278" t="str">
        <f t="shared" si="471"/>
        <v xml:space="preserve"> </v>
      </c>
      <c r="AR286" s="278" t="str">
        <f t="shared" si="472"/>
        <v xml:space="preserve"> </v>
      </c>
      <c r="AS286" s="278" t="str">
        <f t="shared" si="473"/>
        <v xml:space="preserve"> </v>
      </c>
      <c r="AT286" s="278" t="str">
        <f t="shared" si="474"/>
        <v xml:space="preserve"> </v>
      </c>
      <c r="AU286" s="278" t="str">
        <f t="shared" si="475"/>
        <v xml:space="preserve"> </v>
      </c>
      <c r="AV286" s="277" t="str">
        <f t="shared" si="476"/>
        <v xml:space="preserve"> </v>
      </c>
      <c r="AW286" s="277" t="str">
        <f t="shared" si="477"/>
        <v xml:space="preserve"> </v>
      </c>
      <c r="AX286" s="277" t="str">
        <f>IF(SUM(I286:T286)&lt;90," ",CO286*AH286*stab.data!$U$20/13/2)</f>
        <v xml:space="preserve"> </v>
      </c>
      <c r="AY286" s="277" t="str">
        <f>IF(SUM(I286:T286)&lt;90," ",CQ286*AH286*stab.data!$U$11/13)</f>
        <v xml:space="preserve"> </v>
      </c>
      <c r="AZ286" s="277" t="str">
        <f t="shared" si="478"/>
        <v xml:space="preserve"> </v>
      </c>
      <c r="BA286" s="279" t="str">
        <f t="shared" si="479"/>
        <v xml:space="preserve"> </v>
      </c>
      <c r="BB286" s="280" t="str">
        <f>IF(SUM(I286:T286)&lt;90," ",EXP('eq. coef.'!$C$104+'eq. coef.'!$C$105*'Amp-TB2 calc'!AJ286+'eq. coef.'!$C$106*'Amp-TB2 calc'!AK286+'eq. coef.'!$C$107*'Amp-TB2 calc'!AL286+'eq. coef.'!$C$108*'Amp-TB2 calc'!AN286+'eq. coef.'!$C$109*'Amp-TB2 calc'!AP286+'eq. coef.'!$C$110*'Amp-TB2 calc'!AQ286+'eq. coef.'!$C$111*'Amp-TB2 calc'!AR286+'eq. coef.'!$C$112*'Amp-TB2 calc'!AS286))</f>
        <v xml:space="preserve"> </v>
      </c>
      <c r="BC286" s="281" t="str">
        <f>IF(SUM(I286:T286)&lt;90," ",EXP('eq. coef.'!$C$176+'eq. coef.'!$C$177*'Amp-TB2 calc'!AJ286+'eq. coef.'!$C$178*'Amp-TB2 calc'!AK286+'eq. coef.'!$C$179*'Amp-TB2 calc'!AL286+'eq. coef.'!$C$180*'Amp-TB2 calc'!AN286+'eq. coef.'!$C$181*'Amp-TB2 calc'!AP286+'eq. coef.'!$C$182*'Amp-TB2 calc'!AQ286+'eq. coef.'!$C$183*'Amp-TB2 calc'!AR286+'eq. coef.'!$C$184*'Amp-TB2 calc'!AS286))</f>
        <v xml:space="preserve"> </v>
      </c>
      <c r="BD286" s="281" t="str">
        <f>IF(SUM(I286:T286)&lt;90," ",('eq. coef.'!$C$234+'eq. coef.'!$C$235*'Amp-TB2 calc'!AJ286+'eq. coef.'!$C$236*'Amp-TB2 calc'!AK286+'eq. coef.'!$C$237*'Amp-TB2 calc'!AL286+'eq. coef.'!$C$238*'Amp-TB2 calc'!AN286+'eq. coef.'!$C$239*'Amp-TB2 calc'!AP286+'eq. coef.'!$C$240*'Amp-TB2 calc'!AQ286+'eq. coef.'!$C$241*'Amp-TB2 calc'!AR286+'eq. coef.'!$C$242*'Amp-TB2 calc'!AS286))</f>
        <v xml:space="preserve"> </v>
      </c>
      <c r="BE286" s="281" t="str">
        <f>IF(SUM(I286:T286)&lt;90," ",('eq. coef.'!$C$270+'eq. coef.'!$C$271*'Amp-TB2 calc'!AJ286+'eq. coef.'!$C$272*'Amp-TB2 calc'!AK286+'eq. coef.'!$C$273*'Amp-TB2 calc'!AL286+'eq. coef.'!$C$274*'Amp-TB2 calc'!AN286+'eq. coef.'!$C$275*'Amp-TB2 calc'!AP286+'eq. coef.'!$C$276*'Amp-TB2 calc'!AQ286+'eq. coef.'!$C$277*'Amp-TB2 calc'!AR286+'eq. coef.'!$C$278*'Amp-TB2 calc'!AS286))</f>
        <v xml:space="preserve"> </v>
      </c>
      <c r="BF286" s="281" t="str">
        <f>IF(SUM(I286:T286)&lt;90," ",EXP('eq. coef.'!$C$328+'eq. coef.'!$C$329*'Amp-TB2 calc'!AJ286+'eq. coef.'!$C$330*'Amp-TB2 calc'!AK286+'eq. coef.'!$C$331*'Amp-TB2 calc'!AL286+'eq. coef.'!$C$332*'Amp-TB2 calc'!AN286+'eq. coef.'!$C$333*'Amp-TB2 calc'!AP286+'eq. coef.'!$C$334*'Amp-TB2 calc'!AQ286+'eq. coef.'!$C$335*'Amp-TB2 calc'!AR286+'eq. coef.'!$C$336*'Amp-TB2 calc'!AS286))</f>
        <v xml:space="preserve"> </v>
      </c>
      <c r="BG286" s="282" t="str">
        <f t="shared" si="431"/>
        <v xml:space="preserve"> </v>
      </c>
      <c r="BH286" s="385" t="str">
        <f t="shared" si="458"/>
        <v xml:space="preserve"> </v>
      </c>
      <c r="BI286" s="385" t="str">
        <f t="shared" si="459"/>
        <v xml:space="preserve"> </v>
      </c>
      <c r="BJ286" s="281" t="str">
        <f t="shared" si="432"/>
        <v xml:space="preserve"> </v>
      </c>
      <c r="BK286" s="283" t="str">
        <f t="shared" si="480"/>
        <v xml:space="preserve"> </v>
      </c>
      <c r="BL286" s="281" t="str">
        <f t="shared" si="481"/>
        <v xml:space="preserve"> </v>
      </c>
      <c r="BM286" s="284" t="str">
        <f t="shared" si="433"/>
        <v xml:space="preserve"> </v>
      </c>
      <c r="BN286" s="285" t="str">
        <f>IF(SUM(I286:T286)&lt;90," ",'eq. coef.'!$C$360+'eq. coef.'!$C$361*'Amp-TB2 calc'!AJ286+'eq. coef.'!$C$362*'Amp-TB2 calc'!AK286+'eq. coef.'!$C$363*'Amp-TB2 calc'!AL286+'eq. coef.'!$C$364*'Amp-TB2 calc'!AN286+'eq. coef.'!$C$365*'Amp-TB2 calc'!AP286+'eq. coef.'!$C$366*'Amp-TB2 calc'!AQ286+'eq. coef.'!$C$367*'Amp-TB2 calc'!AR286+'eq. coef.'!$C$368*'Amp-TB2 calc'!AS286+'eq. coef.'!$C$369*LN(BQ286))</f>
        <v xml:space="preserve"> </v>
      </c>
      <c r="BO286" s="286" t="str">
        <f t="shared" si="482"/>
        <v xml:space="preserve"> </v>
      </c>
      <c r="BP286" s="333" t="str">
        <f t="shared" si="434"/>
        <v xml:space="preserve"> </v>
      </c>
      <c r="BQ286" s="287" t="str">
        <f t="shared" si="483"/>
        <v xml:space="preserve"> </v>
      </c>
      <c r="BR286" s="281" t="str">
        <f t="shared" si="435"/>
        <v xml:space="preserve"> </v>
      </c>
      <c r="BS286" s="283"/>
      <c r="BT286" s="283">
        <f t="shared" si="484"/>
        <v>0</v>
      </c>
      <c r="BU286" s="283">
        <f t="shared" si="485"/>
        <v>0</v>
      </c>
      <c r="BV286" s="281" t="str">
        <f t="shared" si="436"/>
        <v xml:space="preserve"> </v>
      </c>
      <c r="BW286" s="288"/>
      <c r="BX286" s="289" t="str">
        <f>IF(SUM(I286:T286)&lt;90," ",'eq. coef.'!$B$1128*'Amp-TB2 calc'!CH286+'eq. coef.'!$B$1129*'Amp-TB2 calc'!CL286+'eq. coef.'!$B$1130*'Amp-TB2 calc'!CM286+'eq. coef.'!$B$1131*'Amp-TB2 calc'!CO286+'eq. coef.'!$B$1132*'Amp-TB2 calc'!CP286+'eq. coef.'!$B$1133*'Amp-TB2 calc'!CQ286+'eq. coef.'!$B$1134*'Amp-TB2 calc'!CR286+'eq. coef.'!$B$1135*'Amp-TB2 calc'!CU286+'eq. coef.'!$B$1135*'Amp-TB2 calc'!CY286+'eq. coef.'!$B$1137*'Amp-TB2 calc'!CZ286)</f>
        <v xml:space="preserve"> </v>
      </c>
      <c r="BY286" s="290" t="str">
        <f t="shared" si="486"/>
        <v xml:space="preserve"> </v>
      </c>
      <c r="BZ286" s="291"/>
      <c r="CA286" s="290" t="str">
        <f t="shared" si="437"/>
        <v xml:space="preserve"> </v>
      </c>
      <c r="CB286" s="289" t="str">
        <f>IF(SUM(I286:T286)&lt;90," ",EXP('eq. coef.'!$C$396+'eq. coef.'!$C$397*'Amp-TB2 calc'!AJ286+'eq. coef.'!$C$398*'Amp-TB2 calc'!AK286+'eq. coef.'!$C$399*'Amp-TB2 calc'!AL286+'eq. coef.'!$C$400*'Amp-TB2 calc'!AN286+'eq. coef.'!$C$401*'Amp-TB2 calc'!AP286+'eq. coef.'!$C$402*'Amp-TB2 calc'!AQ286+'eq. coef.'!$C$403*'Amp-TB2 calc'!AR286+'eq. coef.'!$C$404*'Amp-TB2 calc'!AS286+'eq. coef.'!$C$405*LN('Amp-TB2 calc'!BQ286)))</f>
        <v xml:space="preserve"> </v>
      </c>
      <c r="CC286" s="283" t="str">
        <f t="shared" si="438"/>
        <v xml:space="preserve"> </v>
      </c>
      <c r="CD286" s="283"/>
      <c r="CE286" s="282" t="str">
        <f t="shared" si="439"/>
        <v xml:space="preserve"> </v>
      </c>
      <c r="CF286" s="282" t="str">
        <f t="shared" si="440"/>
        <v xml:space="preserve"> </v>
      </c>
      <c r="CG286" s="278" t="str">
        <f t="shared" si="487"/>
        <v xml:space="preserve"> </v>
      </c>
      <c r="CH286" s="278" t="str">
        <f t="shared" si="488"/>
        <v xml:space="preserve"> </v>
      </c>
      <c r="CI286" s="278" t="str">
        <f t="shared" si="441"/>
        <v xml:space="preserve"> </v>
      </c>
      <c r="CJ286" s="278" t="str">
        <f t="shared" si="442"/>
        <v xml:space="preserve"> </v>
      </c>
      <c r="CK286" s="278"/>
      <c r="CL286" s="278" t="str">
        <f t="shared" si="443"/>
        <v xml:space="preserve"> </v>
      </c>
      <c r="CM286" s="278" t="str">
        <f t="shared" si="444"/>
        <v xml:space="preserve"> </v>
      </c>
      <c r="CN286" s="278" t="str">
        <f t="shared" si="489"/>
        <v xml:space="preserve"> </v>
      </c>
      <c r="CO286" s="278" t="str">
        <f t="shared" si="445"/>
        <v xml:space="preserve"> </v>
      </c>
      <c r="CP286" s="278" t="str">
        <f t="shared" si="490"/>
        <v xml:space="preserve"> </v>
      </c>
      <c r="CQ286" s="278" t="str">
        <f t="shared" si="446"/>
        <v xml:space="preserve"> </v>
      </c>
      <c r="CR286" s="278" t="str">
        <f t="shared" si="491"/>
        <v xml:space="preserve"> </v>
      </c>
      <c r="CS286" s="278" t="str">
        <f t="shared" si="447"/>
        <v xml:space="preserve"> </v>
      </c>
      <c r="CT286" s="278"/>
      <c r="CU286" s="278" t="str">
        <f t="shared" si="492"/>
        <v xml:space="preserve"> </v>
      </c>
      <c r="CV286" s="278" t="str">
        <f t="shared" si="448"/>
        <v xml:space="preserve"> </v>
      </c>
      <c r="CW286" s="278" t="str">
        <f t="shared" si="449"/>
        <v xml:space="preserve"> </v>
      </c>
      <c r="CX286" s="278"/>
      <c r="CY286" s="278" t="str">
        <f t="shared" si="450"/>
        <v xml:space="preserve"> </v>
      </c>
      <c r="CZ286" s="278" t="str">
        <f t="shared" si="493"/>
        <v xml:space="preserve"> </v>
      </c>
      <c r="DA286" s="278" t="str">
        <f t="shared" si="451"/>
        <v xml:space="preserve"> </v>
      </c>
      <c r="DB286" s="278"/>
      <c r="DC286" s="278" t="str">
        <f t="shared" si="452"/>
        <v xml:space="preserve"> </v>
      </c>
      <c r="DD286" s="278" t="str">
        <f t="shared" si="494"/>
        <v xml:space="preserve"> </v>
      </c>
      <c r="DE286" s="278" t="str">
        <f t="shared" si="495"/>
        <v xml:space="preserve"> </v>
      </c>
      <c r="DF286" s="278" t="str">
        <f t="shared" si="453"/>
        <v xml:space="preserve"> </v>
      </c>
      <c r="DG286" s="283" t="str">
        <f t="shared" si="460"/>
        <v xml:space="preserve"> </v>
      </c>
      <c r="DH286" s="283"/>
      <c r="DI286" s="277" t="str">
        <f t="shared" si="454"/>
        <v xml:space="preserve"> </v>
      </c>
      <c r="DJ286" s="277" t="str">
        <f t="shared" si="455"/>
        <v xml:space="preserve"> </v>
      </c>
      <c r="DK286" s="277" t="str">
        <f t="shared" si="456"/>
        <v xml:space="preserve"> </v>
      </c>
      <c r="DL286" s="278" t="str">
        <f t="shared" si="457"/>
        <v xml:space="preserve"> </v>
      </c>
    </row>
    <row r="287" spans="21:116" x14ac:dyDescent="0.25">
      <c r="U287" s="276" t="str">
        <f t="shared" si="461"/>
        <v xml:space="preserve"> </v>
      </c>
      <c r="V287" s="277" t="str">
        <f>IF(SUM(I287:T287)&lt;90," ",I287/stab.data!$U$7)</f>
        <v xml:space="preserve"> </v>
      </c>
      <c r="W287" s="277" t="str">
        <f>IF(SUM(I287:T287)&lt;90," ",J287/stab.data!$U$8)</f>
        <v xml:space="preserve"> </v>
      </c>
      <c r="X287" s="277" t="str">
        <f>IF(SUM(I287:T287)&lt;90," ",K287*2/stab.data!$U$9)</f>
        <v xml:space="preserve"> </v>
      </c>
      <c r="Y287" s="277" t="str">
        <f>IF(SUM(I287:T287)&lt;90," ",L287*2/stab.data!$U$10)</f>
        <v xml:space="preserve"> </v>
      </c>
      <c r="Z287" s="277" t="str">
        <f>IF(SUM(I287:T287)&lt;90," ",M287/stab.data!$U$11)</f>
        <v xml:space="preserve"> </v>
      </c>
      <c r="AA287" s="277" t="str">
        <f>IF(SUM(I287:T287)&lt;90," ",N287/stab.data!$U$12)</f>
        <v xml:space="preserve"> </v>
      </c>
      <c r="AB287" s="277" t="str">
        <f>IF(SUM(I287:T287)&lt;90," ",O287/stab.data!$U$13)</f>
        <v xml:space="preserve"> </v>
      </c>
      <c r="AC287" s="277" t="str">
        <f>IF(SUM(I287:T287)&lt;90," ",P287/stab.data!$U$14)</f>
        <v xml:space="preserve"> </v>
      </c>
      <c r="AD287" s="277" t="str">
        <f>IF(SUM(I287:T287)&lt;90," ",Q287*2/stab.data!$U$15)</f>
        <v xml:space="preserve"> </v>
      </c>
      <c r="AE287" s="277" t="str">
        <f>IF(SUM(I287:T287)&lt;90," ",R287*2/stab.data!$U$16)</f>
        <v xml:space="preserve"> </v>
      </c>
      <c r="AF287" s="277" t="str">
        <f>IF(SUM(I287:T287)&lt;90," ",S287/stab.data!$U$17)</f>
        <v xml:space="preserve"> </v>
      </c>
      <c r="AG287" s="277" t="str">
        <f>IF(SUM(I287:T287)&lt;90," ",T287/stab.data!$U$18)</f>
        <v xml:space="preserve"> </v>
      </c>
      <c r="AH287" s="277" t="str">
        <f t="shared" si="462"/>
        <v xml:space="preserve"> </v>
      </c>
      <c r="AI287" s="277" t="str">
        <f t="shared" si="463"/>
        <v xml:space="preserve"> </v>
      </c>
      <c r="AJ287" s="278" t="str">
        <f t="shared" si="464"/>
        <v xml:space="preserve"> </v>
      </c>
      <c r="AK287" s="278" t="str">
        <f t="shared" si="465"/>
        <v xml:space="preserve"> </v>
      </c>
      <c r="AL287" s="278" t="str">
        <f t="shared" si="466"/>
        <v xml:space="preserve"> </v>
      </c>
      <c r="AM287" s="278" t="str">
        <f t="shared" si="467"/>
        <v xml:space="preserve"> </v>
      </c>
      <c r="AN287" s="278" t="str">
        <f t="shared" si="468"/>
        <v xml:space="preserve"> </v>
      </c>
      <c r="AO287" s="278" t="str">
        <f t="shared" si="469"/>
        <v xml:space="preserve"> </v>
      </c>
      <c r="AP287" s="278" t="str">
        <f t="shared" si="470"/>
        <v xml:space="preserve"> </v>
      </c>
      <c r="AQ287" s="278" t="str">
        <f t="shared" si="471"/>
        <v xml:space="preserve"> </v>
      </c>
      <c r="AR287" s="278" t="str">
        <f t="shared" si="472"/>
        <v xml:space="preserve"> </v>
      </c>
      <c r="AS287" s="278" t="str">
        <f t="shared" si="473"/>
        <v xml:space="preserve"> </v>
      </c>
      <c r="AT287" s="278" t="str">
        <f t="shared" si="474"/>
        <v xml:space="preserve"> </v>
      </c>
      <c r="AU287" s="278" t="str">
        <f t="shared" si="475"/>
        <v xml:space="preserve"> </v>
      </c>
      <c r="AV287" s="277" t="str">
        <f t="shared" si="476"/>
        <v xml:space="preserve"> </v>
      </c>
      <c r="AW287" s="277" t="str">
        <f t="shared" si="477"/>
        <v xml:space="preserve"> </v>
      </c>
      <c r="AX287" s="277" t="str">
        <f>IF(SUM(I287:T287)&lt;90," ",CO287*AH287*stab.data!$U$20/13/2)</f>
        <v xml:space="preserve"> </v>
      </c>
      <c r="AY287" s="277" t="str">
        <f>IF(SUM(I287:T287)&lt;90," ",CQ287*AH287*stab.data!$U$11/13)</f>
        <v xml:space="preserve"> </v>
      </c>
      <c r="AZ287" s="277" t="str">
        <f t="shared" si="478"/>
        <v xml:space="preserve"> </v>
      </c>
      <c r="BA287" s="279" t="str">
        <f t="shared" si="479"/>
        <v xml:space="preserve"> </v>
      </c>
      <c r="BB287" s="280" t="str">
        <f>IF(SUM(I287:T287)&lt;90," ",EXP('eq. coef.'!$C$104+'eq. coef.'!$C$105*'Amp-TB2 calc'!AJ287+'eq. coef.'!$C$106*'Amp-TB2 calc'!AK287+'eq. coef.'!$C$107*'Amp-TB2 calc'!AL287+'eq. coef.'!$C$108*'Amp-TB2 calc'!AN287+'eq. coef.'!$C$109*'Amp-TB2 calc'!AP287+'eq. coef.'!$C$110*'Amp-TB2 calc'!AQ287+'eq. coef.'!$C$111*'Amp-TB2 calc'!AR287+'eq. coef.'!$C$112*'Amp-TB2 calc'!AS287))</f>
        <v xml:space="preserve"> </v>
      </c>
      <c r="BC287" s="281" t="str">
        <f>IF(SUM(I287:T287)&lt;90," ",EXP('eq. coef.'!$C$176+'eq. coef.'!$C$177*'Amp-TB2 calc'!AJ287+'eq. coef.'!$C$178*'Amp-TB2 calc'!AK287+'eq. coef.'!$C$179*'Amp-TB2 calc'!AL287+'eq. coef.'!$C$180*'Amp-TB2 calc'!AN287+'eq. coef.'!$C$181*'Amp-TB2 calc'!AP287+'eq. coef.'!$C$182*'Amp-TB2 calc'!AQ287+'eq. coef.'!$C$183*'Amp-TB2 calc'!AR287+'eq. coef.'!$C$184*'Amp-TB2 calc'!AS287))</f>
        <v xml:space="preserve"> </v>
      </c>
      <c r="BD287" s="281" t="str">
        <f>IF(SUM(I287:T287)&lt;90," ",('eq. coef.'!$C$234+'eq. coef.'!$C$235*'Amp-TB2 calc'!AJ287+'eq. coef.'!$C$236*'Amp-TB2 calc'!AK287+'eq. coef.'!$C$237*'Amp-TB2 calc'!AL287+'eq. coef.'!$C$238*'Amp-TB2 calc'!AN287+'eq. coef.'!$C$239*'Amp-TB2 calc'!AP287+'eq. coef.'!$C$240*'Amp-TB2 calc'!AQ287+'eq. coef.'!$C$241*'Amp-TB2 calc'!AR287+'eq. coef.'!$C$242*'Amp-TB2 calc'!AS287))</f>
        <v xml:space="preserve"> </v>
      </c>
      <c r="BE287" s="281" t="str">
        <f>IF(SUM(I287:T287)&lt;90," ",('eq. coef.'!$C$270+'eq. coef.'!$C$271*'Amp-TB2 calc'!AJ287+'eq. coef.'!$C$272*'Amp-TB2 calc'!AK287+'eq. coef.'!$C$273*'Amp-TB2 calc'!AL287+'eq. coef.'!$C$274*'Amp-TB2 calc'!AN287+'eq. coef.'!$C$275*'Amp-TB2 calc'!AP287+'eq. coef.'!$C$276*'Amp-TB2 calc'!AQ287+'eq. coef.'!$C$277*'Amp-TB2 calc'!AR287+'eq. coef.'!$C$278*'Amp-TB2 calc'!AS287))</f>
        <v xml:space="preserve"> </v>
      </c>
      <c r="BF287" s="281" t="str">
        <f>IF(SUM(I287:T287)&lt;90," ",EXP('eq. coef.'!$C$328+'eq. coef.'!$C$329*'Amp-TB2 calc'!AJ287+'eq. coef.'!$C$330*'Amp-TB2 calc'!AK287+'eq. coef.'!$C$331*'Amp-TB2 calc'!AL287+'eq. coef.'!$C$332*'Amp-TB2 calc'!AN287+'eq. coef.'!$C$333*'Amp-TB2 calc'!AP287+'eq. coef.'!$C$334*'Amp-TB2 calc'!AQ287+'eq. coef.'!$C$335*'Amp-TB2 calc'!AR287+'eq. coef.'!$C$336*'Amp-TB2 calc'!AS287))</f>
        <v xml:space="preserve"> </v>
      </c>
      <c r="BG287" s="282" t="str">
        <f t="shared" si="431"/>
        <v xml:space="preserve"> </v>
      </c>
      <c r="BH287" s="385" t="str">
        <f t="shared" si="458"/>
        <v xml:space="preserve"> </v>
      </c>
      <c r="BI287" s="385" t="str">
        <f t="shared" si="459"/>
        <v xml:space="preserve"> </v>
      </c>
      <c r="BJ287" s="281" t="str">
        <f t="shared" si="432"/>
        <v xml:space="preserve"> </v>
      </c>
      <c r="BK287" s="283" t="str">
        <f t="shared" si="480"/>
        <v xml:space="preserve"> </v>
      </c>
      <c r="BL287" s="281" t="str">
        <f t="shared" si="481"/>
        <v xml:space="preserve"> </v>
      </c>
      <c r="BM287" s="284" t="str">
        <f t="shared" si="433"/>
        <v xml:space="preserve"> </v>
      </c>
      <c r="BN287" s="285" t="str">
        <f>IF(SUM(I287:T287)&lt;90," ",'eq. coef.'!$C$360+'eq. coef.'!$C$361*'Amp-TB2 calc'!AJ287+'eq. coef.'!$C$362*'Amp-TB2 calc'!AK287+'eq. coef.'!$C$363*'Amp-TB2 calc'!AL287+'eq. coef.'!$C$364*'Amp-TB2 calc'!AN287+'eq. coef.'!$C$365*'Amp-TB2 calc'!AP287+'eq. coef.'!$C$366*'Amp-TB2 calc'!AQ287+'eq. coef.'!$C$367*'Amp-TB2 calc'!AR287+'eq. coef.'!$C$368*'Amp-TB2 calc'!AS287+'eq. coef.'!$C$369*LN(BQ287))</f>
        <v xml:space="preserve"> </v>
      </c>
      <c r="BO287" s="286" t="str">
        <f t="shared" si="482"/>
        <v xml:space="preserve"> </v>
      </c>
      <c r="BP287" s="333" t="str">
        <f t="shared" si="434"/>
        <v xml:space="preserve"> </v>
      </c>
      <c r="BQ287" s="287" t="str">
        <f t="shared" si="483"/>
        <v xml:space="preserve"> </v>
      </c>
      <c r="BR287" s="281" t="str">
        <f t="shared" si="435"/>
        <v xml:space="preserve"> </v>
      </c>
      <c r="BS287" s="283"/>
      <c r="BT287" s="283">
        <f t="shared" si="484"/>
        <v>0</v>
      </c>
      <c r="BU287" s="283">
        <f t="shared" si="485"/>
        <v>0</v>
      </c>
      <c r="BV287" s="281" t="str">
        <f t="shared" si="436"/>
        <v xml:space="preserve"> </v>
      </c>
      <c r="BW287" s="288"/>
      <c r="BX287" s="289" t="str">
        <f>IF(SUM(I287:T287)&lt;90," ",'eq. coef.'!$B$1128*'Amp-TB2 calc'!CH287+'eq. coef.'!$B$1129*'Amp-TB2 calc'!CL287+'eq. coef.'!$B$1130*'Amp-TB2 calc'!CM287+'eq. coef.'!$B$1131*'Amp-TB2 calc'!CO287+'eq. coef.'!$B$1132*'Amp-TB2 calc'!CP287+'eq. coef.'!$B$1133*'Amp-TB2 calc'!CQ287+'eq. coef.'!$B$1134*'Amp-TB2 calc'!CR287+'eq. coef.'!$B$1135*'Amp-TB2 calc'!CU287+'eq. coef.'!$B$1135*'Amp-TB2 calc'!CY287+'eq. coef.'!$B$1137*'Amp-TB2 calc'!CZ287)</f>
        <v xml:space="preserve"> </v>
      </c>
      <c r="BY287" s="290" t="str">
        <f t="shared" si="486"/>
        <v xml:space="preserve"> </v>
      </c>
      <c r="BZ287" s="291"/>
      <c r="CA287" s="290" t="str">
        <f t="shared" si="437"/>
        <v xml:space="preserve"> </v>
      </c>
      <c r="CB287" s="289" t="str">
        <f>IF(SUM(I287:T287)&lt;90," ",EXP('eq. coef.'!$C$396+'eq. coef.'!$C$397*'Amp-TB2 calc'!AJ287+'eq. coef.'!$C$398*'Amp-TB2 calc'!AK287+'eq. coef.'!$C$399*'Amp-TB2 calc'!AL287+'eq. coef.'!$C$400*'Amp-TB2 calc'!AN287+'eq. coef.'!$C$401*'Amp-TB2 calc'!AP287+'eq. coef.'!$C$402*'Amp-TB2 calc'!AQ287+'eq. coef.'!$C$403*'Amp-TB2 calc'!AR287+'eq. coef.'!$C$404*'Amp-TB2 calc'!AS287+'eq. coef.'!$C$405*LN('Amp-TB2 calc'!BQ287)))</f>
        <v xml:space="preserve"> </v>
      </c>
      <c r="CC287" s="283" t="str">
        <f t="shared" si="438"/>
        <v xml:space="preserve"> </v>
      </c>
      <c r="CD287" s="283"/>
      <c r="CE287" s="282" t="str">
        <f t="shared" si="439"/>
        <v xml:space="preserve"> </v>
      </c>
      <c r="CF287" s="282" t="str">
        <f t="shared" si="440"/>
        <v xml:space="preserve"> </v>
      </c>
      <c r="CG287" s="278" t="str">
        <f t="shared" si="487"/>
        <v xml:space="preserve"> </v>
      </c>
      <c r="CH287" s="278" t="str">
        <f t="shared" si="488"/>
        <v xml:space="preserve"> </v>
      </c>
      <c r="CI287" s="278" t="str">
        <f t="shared" si="441"/>
        <v xml:space="preserve"> </v>
      </c>
      <c r="CJ287" s="278" t="str">
        <f t="shared" si="442"/>
        <v xml:space="preserve"> </v>
      </c>
      <c r="CK287" s="278"/>
      <c r="CL287" s="278" t="str">
        <f t="shared" si="443"/>
        <v xml:space="preserve"> </v>
      </c>
      <c r="CM287" s="278" t="str">
        <f t="shared" si="444"/>
        <v xml:space="preserve"> </v>
      </c>
      <c r="CN287" s="278" t="str">
        <f t="shared" si="489"/>
        <v xml:space="preserve"> </v>
      </c>
      <c r="CO287" s="278" t="str">
        <f t="shared" si="445"/>
        <v xml:space="preserve"> </v>
      </c>
      <c r="CP287" s="278" t="str">
        <f t="shared" si="490"/>
        <v xml:space="preserve"> </v>
      </c>
      <c r="CQ287" s="278" t="str">
        <f t="shared" si="446"/>
        <v xml:space="preserve"> </v>
      </c>
      <c r="CR287" s="278" t="str">
        <f t="shared" si="491"/>
        <v xml:space="preserve"> </v>
      </c>
      <c r="CS287" s="278" t="str">
        <f t="shared" si="447"/>
        <v xml:space="preserve"> </v>
      </c>
      <c r="CT287" s="278"/>
      <c r="CU287" s="278" t="str">
        <f t="shared" si="492"/>
        <v xml:space="preserve"> </v>
      </c>
      <c r="CV287" s="278" t="str">
        <f t="shared" si="448"/>
        <v xml:space="preserve"> </v>
      </c>
      <c r="CW287" s="278" t="str">
        <f t="shared" si="449"/>
        <v xml:space="preserve"> </v>
      </c>
      <c r="CX287" s="278"/>
      <c r="CY287" s="278" t="str">
        <f t="shared" si="450"/>
        <v xml:space="preserve"> </v>
      </c>
      <c r="CZ287" s="278" t="str">
        <f t="shared" si="493"/>
        <v xml:space="preserve"> </v>
      </c>
      <c r="DA287" s="278" t="str">
        <f t="shared" si="451"/>
        <v xml:space="preserve"> </v>
      </c>
      <c r="DB287" s="278"/>
      <c r="DC287" s="278" t="str">
        <f t="shared" si="452"/>
        <v xml:space="preserve"> </v>
      </c>
      <c r="DD287" s="278" t="str">
        <f t="shared" si="494"/>
        <v xml:space="preserve"> </v>
      </c>
      <c r="DE287" s="278" t="str">
        <f t="shared" si="495"/>
        <v xml:space="preserve"> </v>
      </c>
      <c r="DF287" s="278" t="str">
        <f t="shared" si="453"/>
        <v xml:space="preserve"> </v>
      </c>
      <c r="DG287" s="283" t="str">
        <f t="shared" si="460"/>
        <v xml:space="preserve"> </v>
      </c>
      <c r="DH287" s="283"/>
      <c r="DI287" s="277" t="str">
        <f t="shared" si="454"/>
        <v xml:space="preserve"> </v>
      </c>
      <c r="DJ287" s="277" t="str">
        <f t="shared" si="455"/>
        <v xml:space="preserve"> </v>
      </c>
      <c r="DK287" s="277" t="str">
        <f t="shared" si="456"/>
        <v xml:space="preserve"> </v>
      </c>
      <c r="DL287" s="278" t="str">
        <f t="shared" si="457"/>
        <v xml:space="preserve"> </v>
      </c>
    </row>
    <row r="288" spans="21:116" x14ac:dyDescent="0.25">
      <c r="U288" s="276" t="str">
        <f t="shared" si="461"/>
        <v xml:space="preserve"> </v>
      </c>
      <c r="V288" s="277" t="str">
        <f>IF(SUM(I288:T288)&lt;90," ",I288/stab.data!$U$7)</f>
        <v xml:space="preserve"> </v>
      </c>
      <c r="W288" s="277" t="str">
        <f>IF(SUM(I288:T288)&lt;90," ",J288/stab.data!$U$8)</f>
        <v xml:space="preserve"> </v>
      </c>
      <c r="X288" s="277" t="str">
        <f>IF(SUM(I288:T288)&lt;90," ",K288*2/stab.data!$U$9)</f>
        <v xml:space="preserve"> </v>
      </c>
      <c r="Y288" s="277" t="str">
        <f>IF(SUM(I288:T288)&lt;90," ",L288*2/stab.data!$U$10)</f>
        <v xml:space="preserve"> </v>
      </c>
      <c r="Z288" s="277" t="str">
        <f>IF(SUM(I288:T288)&lt;90," ",M288/stab.data!$U$11)</f>
        <v xml:space="preserve"> </v>
      </c>
      <c r="AA288" s="277" t="str">
        <f>IF(SUM(I288:T288)&lt;90," ",N288/stab.data!$U$12)</f>
        <v xml:space="preserve"> </v>
      </c>
      <c r="AB288" s="277" t="str">
        <f>IF(SUM(I288:T288)&lt;90," ",O288/stab.data!$U$13)</f>
        <v xml:space="preserve"> </v>
      </c>
      <c r="AC288" s="277" t="str">
        <f>IF(SUM(I288:T288)&lt;90," ",P288/stab.data!$U$14)</f>
        <v xml:space="preserve"> </v>
      </c>
      <c r="AD288" s="277" t="str">
        <f>IF(SUM(I288:T288)&lt;90," ",Q288*2/stab.data!$U$15)</f>
        <v xml:space="preserve"> </v>
      </c>
      <c r="AE288" s="277" t="str">
        <f>IF(SUM(I288:T288)&lt;90," ",R288*2/stab.data!$U$16)</f>
        <v xml:space="preserve"> </v>
      </c>
      <c r="AF288" s="277" t="str">
        <f>IF(SUM(I288:T288)&lt;90," ",S288/stab.data!$U$17)</f>
        <v xml:space="preserve"> </v>
      </c>
      <c r="AG288" s="277" t="str">
        <f>IF(SUM(I288:T288)&lt;90," ",T288/stab.data!$U$18)</f>
        <v xml:space="preserve"> </v>
      </c>
      <c r="AH288" s="277" t="str">
        <f t="shared" si="462"/>
        <v xml:space="preserve"> </v>
      </c>
      <c r="AI288" s="277" t="str">
        <f t="shared" si="463"/>
        <v xml:space="preserve"> </v>
      </c>
      <c r="AJ288" s="278" t="str">
        <f t="shared" si="464"/>
        <v xml:space="preserve"> </v>
      </c>
      <c r="AK288" s="278" t="str">
        <f t="shared" si="465"/>
        <v xml:space="preserve"> </v>
      </c>
      <c r="AL288" s="278" t="str">
        <f t="shared" si="466"/>
        <v xml:space="preserve"> </v>
      </c>
      <c r="AM288" s="278" t="str">
        <f t="shared" si="467"/>
        <v xml:space="preserve"> </v>
      </c>
      <c r="AN288" s="278" t="str">
        <f t="shared" si="468"/>
        <v xml:space="preserve"> </v>
      </c>
      <c r="AO288" s="278" t="str">
        <f t="shared" si="469"/>
        <v xml:space="preserve"> </v>
      </c>
      <c r="AP288" s="278" t="str">
        <f t="shared" si="470"/>
        <v xml:space="preserve"> </v>
      </c>
      <c r="AQ288" s="278" t="str">
        <f t="shared" si="471"/>
        <v xml:space="preserve"> </v>
      </c>
      <c r="AR288" s="278" t="str">
        <f t="shared" si="472"/>
        <v xml:space="preserve"> </v>
      </c>
      <c r="AS288" s="278" t="str">
        <f t="shared" si="473"/>
        <v xml:space="preserve"> </v>
      </c>
      <c r="AT288" s="278" t="str">
        <f t="shared" si="474"/>
        <v xml:space="preserve"> </v>
      </c>
      <c r="AU288" s="278" t="str">
        <f t="shared" si="475"/>
        <v xml:space="preserve"> </v>
      </c>
      <c r="AV288" s="277" t="str">
        <f t="shared" si="476"/>
        <v xml:space="preserve"> </v>
      </c>
      <c r="AW288" s="277" t="str">
        <f t="shared" si="477"/>
        <v xml:space="preserve"> </v>
      </c>
      <c r="AX288" s="277" t="str">
        <f>IF(SUM(I288:T288)&lt;90," ",CO288*AH288*stab.data!$U$20/13/2)</f>
        <v xml:space="preserve"> </v>
      </c>
      <c r="AY288" s="277" t="str">
        <f>IF(SUM(I288:T288)&lt;90," ",CQ288*AH288*stab.data!$U$11/13)</f>
        <v xml:space="preserve"> </v>
      </c>
      <c r="AZ288" s="277" t="str">
        <f t="shared" si="478"/>
        <v xml:space="preserve"> </v>
      </c>
      <c r="BA288" s="279" t="str">
        <f t="shared" si="479"/>
        <v xml:space="preserve"> </v>
      </c>
      <c r="BB288" s="280" t="str">
        <f>IF(SUM(I288:T288)&lt;90," ",EXP('eq. coef.'!$C$104+'eq. coef.'!$C$105*'Amp-TB2 calc'!AJ288+'eq. coef.'!$C$106*'Amp-TB2 calc'!AK288+'eq. coef.'!$C$107*'Amp-TB2 calc'!AL288+'eq. coef.'!$C$108*'Amp-TB2 calc'!AN288+'eq. coef.'!$C$109*'Amp-TB2 calc'!AP288+'eq. coef.'!$C$110*'Amp-TB2 calc'!AQ288+'eq. coef.'!$C$111*'Amp-TB2 calc'!AR288+'eq. coef.'!$C$112*'Amp-TB2 calc'!AS288))</f>
        <v xml:space="preserve"> </v>
      </c>
      <c r="BC288" s="281" t="str">
        <f>IF(SUM(I288:T288)&lt;90," ",EXP('eq. coef.'!$C$176+'eq. coef.'!$C$177*'Amp-TB2 calc'!AJ288+'eq. coef.'!$C$178*'Amp-TB2 calc'!AK288+'eq. coef.'!$C$179*'Amp-TB2 calc'!AL288+'eq. coef.'!$C$180*'Amp-TB2 calc'!AN288+'eq. coef.'!$C$181*'Amp-TB2 calc'!AP288+'eq. coef.'!$C$182*'Amp-TB2 calc'!AQ288+'eq. coef.'!$C$183*'Amp-TB2 calc'!AR288+'eq. coef.'!$C$184*'Amp-TB2 calc'!AS288))</f>
        <v xml:space="preserve"> </v>
      </c>
      <c r="BD288" s="281" t="str">
        <f>IF(SUM(I288:T288)&lt;90," ",('eq. coef.'!$C$234+'eq. coef.'!$C$235*'Amp-TB2 calc'!AJ288+'eq. coef.'!$C$236*'Amp-TB2 calc'!AK288+'eq. coef.'!$C$237*'Amp-TB2 calc'!AL288+'eq. coef.'!$C$238*'Amp-TB2 calc'!AN288+'eq. coef.'!$C$239*'Amp-TB2 calc'!AP288+'eq. coef.'!$C$240*'Amp-TB2 calc'!AQ288+'eq. coef.'!$C$241*'Amp-TB2 calc'!AR288+'eq. coef.'!$C$242*'Amp-TB2 calc'!AS288))</f>
        <v xml:space="preserve"> </v>
      </c>
      <c r="BE288" s="281" t="str">
        <f>IF(SUM(I288:T288)&lt;90," ",('eq. coef.'!$C$270+'eq. coef.'!$C$271*'Amp-TB2 calc'!AJ288+'eq. coef.'!$C$272*'Amp-TB2 calc'!AK288+'eq. coef.'!$C$273*'Amp-TB2 calc'!AL288+'eq. coef.'!$C$274*'Amp-TB2 calc'!AN288+'eq. coef.'!$C$275*'Amp-TB2 calc'!AP288+'eq. coef.'!$C$276*'Amp-TB2 calc'!AQ288+'eq. coef.'!$C$277*'Amp-TB2 calc'!AR288+'eq. coef.'!$C$278*'Amp-TB2 calc'!AS288))</f>
        <v xml:space="preserve"> </v>
      </c>
      <c r="BF288" s="281" t="str">
        <f>IF(SUM(I288:T288)&lt;90," ",EXP('eq. coef.'!$C$328+'eq. coef.'!$C$329*'Amp-TB2 calc'!AJ288+'eq. coef.'!$C$330*'Amp-TB2 calc'!AK288+'eq. coef.'!$C$331*'Amp-TB2 calc'!AL288+'eq. coef.'!$C$332*'Amp-TB2 calc'!AN288+'eq. coef.'!$C$333*'Amp-TB2 calc'!AP288+'eq. coef.'!$C$334*'Amp-TB2 calc'!AQ288+'eq. coef.'!$C$335*'Amp-TB2 calc'!AR288+'eq. coef.'!$C$336*'Amp-TB2 calc'!AS288))</f>
        <v xml:space="preserve"> </v>
      </c>
      <c r="BG288" s="282" t="str">
        <f t="shared" si="431"/>
        <v xml:space="preserve"> </v>
      </c>
      <c r="BH288" s="385" t="str">
        <f t="shared" si="458"/>
        <v xml:space="preserve"> </v>
      </c>
      <c r="BI288" s="385" t="str">
        <f t="shared" si="459"/>
        <v xml:space="preserve"> </v>
      </c>
      <c r="BJ288" s="281" t="str">
        <f t="shared" si="432"/>
        <v xml:space="preserve"> </v>
      </c>
      <c r="BK288" s="283" t="str">
        <f t="shared" si="480"/>
        <v xml:space="preserve"> </v>
      </c>
      <c r="BL288" s="281" t="str">
        <f t="shared" si="481"/>
        <v xml:space="preserve"> </v>
      </c>
      <c r="BM288" s="284" t="str">
        <f t="shared" si="433"/>
        <v xml:space="preserve"> </v>
      </c>
      <c r="BN288" s="285" t="str">
        <f>IF(SUM(I288:T288)&lt;90," ",'eq. coef.'!$C$360+'eq. coef.'!$C$361*'Amp-TB2 calc'!AJ288+'eq. coef.'!$C$362*'Amp-TB2 calc'!AK288+'eq. coef.'!$C$363*'Amp-TB2 calc'!AL288+'eq. coef.'!$C$364*'Amp-TB2 calc'!AN288+'eq. coef.'!$C$365*'Amp-TB2 calc'!AP288+'eq. coef.'!$C$366*'Amp-TB2 calc'!AQ288+'eq. coef.'!$C$367*'Amp-TB2 calc'!AR288+'eq. coef.'!$C$368*'Amp-TB2 calc'!AS288+'eq. coef.'!$C$369*LN(BQ288))</f>
        <v xml:space="preserve"> </v>
      </c>
      <c r="BO288" s="286" t="str">
        <f t="shared" si="482"/>
        <v xml:space="preserve"> </v>
      </c>
      <c r="BP288" s="333" t="str">
        <f t="shared" si="434"/>
        <v xml:space="preserve"> </v>
      </c>
      <c r="BQ288" s="287" t="str">
        <f t="shared" si="483"/>
        <v xml:space="preserve"> </v>
      </c>
      <c r="BR288" s="281" t="str">
        <f t="shared" si="435"/>
        <v xml:space="preserve"> </v>
      </c>
      <c r="BS288" s="283"/>
      <c r="BT288" s="283">
        <f t="shared" si="484"/>
        <v>0</v>
      </c>
      <c r="BU288" s="283">
        <f t="shared" si="485"/>
        <v>0</v>
      </c>
      <c r="BV288" s="281" t="str">
        <f t="shared" si="436"/>
        <v xml:space="preserve"> </v>
      </c>
      <c r="BW288" s="288"/>
      <c r="BX288" s="289" t="str">
        <f>IF(SUM(I288:T288)&lt;90," ",'eq. coef.'!$B$1128*'Amp-TB2 calc'!CH288+'eq. coef.'!$B$1129*'Amp-TB2 calc'!CL288+'eq. coef.'!$B$1130*'Amp-TB2 calc'!CM288+'eq. coef.'!$B$1131*'Amp-TB2 calc'!CO288+'eq. coef.'!$B$1132*'Amp-TB2 calc'!CP288+'eq. coef.'!$B$1133*'Amp-TB2 calc'!CQ288+'eq. coef.'!$B$1134*'Amp-TB2 calc'!CR288+'eq. coef.'!$B$1135*'Amp-TB2 calc'!CU288+'eq. coef.'!$B$1135*'Amp-TB2 calc'!CY288+'eq. coef.'!$B$1137*'Amp-TB2 calc'!CZ288)</f>
        <v xml:space="preserve"> </v>
      </c>
      <c r="BY288" s="290" t="str">
        <f t="shared" si="486"/>
        <v xml:space="preserve"> </v>
      </c>
      <c r="BZ288" s="291"/>
      <c r="CA288" s="290" t="str">
        <f t="shared" si="437"/>
        <v xml:space="preserve"> </v>
      </c>
      <c r="CB288" s="289" t="str">
        <f>IF(SUM(I288:T288)&lt;90," ",EXP('eq. coef.'!$C$396+'eq. coef.'!$C$397*'Amp-TB2 calc'!AJ288+'eq. coef.'!$C$398*'Amp-TB2 calc'!AK288+'eq. coef.'!$C$399*'Amp-TB2 calc'!AL288+'eq. coef.'!$C$400*'Amp-TB2 calc'!AN288+'eq. coef.'!$C$401*'Amp-TB2 calc'!AP288+'eq. coef.'!$C$402*'Amp-TB2 calc'!AQ288+'eq. coef.'!$C$403*'Amp-TB2 calc'!AR288+'eq. coef.'!$C$404*'Amp-TB2 calc'!AS288+'eq. coef.'!$C$405*LN('Amp-TB2 calc'!BQ288)))</f>
        <v xml:space="preserve"> </v>
      </c>
      <c r="CC288" s="283" t="str">
        <f t="shared" si="438"/>
        <v xml:space="preserve"> </v>
      </c>
      <c r="CD288" s="283"/>
      <c r="CE288" s="282" t="str">
        <f t="shared" si="439"/>
        <v xml:space="preserve"> </v>
      </c>
      <c r="CF288" s="282" t="str">
        <f t="shared" si="440"/>
        <v xml:space="preserve"> </v>
      </c>
      <c r="CG288" s="278" t="str">
        <f t="shared" si="487"/>
        <v xml:space="preserve"> </v>
      </c>
      <c r="CH288" s="278" t="str">
        <f t="shared" si="488"/>
        <v xml:space="preserve"> </v>
      </c>
      <c r="CI288" s="278" t="str">
        <f t="shared" si="441"/>
        <v xml:space="preserve"> </v>
      </c>
      <c r="CJ288" s="278" t="str">
        <f t="shared" si="442"/>
        <v xml:space="preserve"> </v>
      </c>
      <c r="CK288" s="278"/>
      <c r="CL288" s="278" t="str">
        <f t="shared" si="443"/>
        <v xml:space="preserve"> </v>
      </c>
      <c r="CM288" s="278" t="str">
        <f t="shared" si="444"/>
        <v xml:space="preserve"> </v>
      </c>
      <c r="CN288" s="278" t="str">
        <f t="shared" si="489"/>
        <v xml:space="preserve"> </v>
      </c>
      <c r="CO288" s="278" t="str">
        <f t="shared" si="445"/>
        <v xml:space="preserve"> </v>
      </c>
      <c r="CP288" s="278" t="str">
        <f t="shared" si="490"/>
        <v xml:space="preserve"> </v>
      </c>
      <c r="CQ288" s="278" t="str">
        <f t="shared" si="446"/>
        <v xml:space="preserve"> </v>
      </c>
      <c r="CR288" s="278" t="str">
        <f t="shared" si="491"/>
        <v xml:space="preserve"> </v>
      </c>
      <c r="CS288" s="278" t="str">
        <f t="shared" si="447"/>
        <v xml:space="preserve"> </v>
      </c>
      <c r="CT288" s="278"/>
      <c r="CU288" s="278" t="str">
        <f t="shared" si="492"/>
        <v xml:space="preserve"> </v>
      </c>
      <c r="CV288" s="278" t="str">
        <f t="shared" si="448"/>
        <v xml:space="preserve"> </v>
      </c>
      <c r="CW288" s="278" t="str">
        <f t="shared" si="449"/>
        <v xml:space="preserve"> </v>
      </c>
      <c r="CX288" s="278"/>
      <c r="CY288" s="278" t="str">
        <f t="shared" si="450"/>
        <v xml:space="preserve"> </v>
      </c>
      <c r="CZ288" s="278" t="str">
        <f t="shared" si="493"/>
        <v xml:space="preserve"> </v>
      </c>
      <c r="DA288" s="278" t="str">
        <f t="shared" si="451"/>
        <v xml:space="preserve"> </v>
      </c>
      <c r="DB288" s="278"/>
      <c r="DC288" s="278" t="str">
        <f t="shared" si="452"/>
        <v xml:space="preserve"> </v>
      </c>
      <c r="DD288" s="278" t="str">
        <f t="shared" si="494"/>
        <v xml:space="preserve"> </v>
      </c>
      <c r="DE288" s="278" t="str">
        <f t="shared" si="495"/>
        <v xml:space="preserve"> </v>
      </c>
      <c r="DF288" s="278" t="str">
        <f t="shared" si="453"/>
        <v xml:space="preserve"> </v>
      </c>
      <c r="DG288" s="283" t="str">
        <f t="shared" si="460"/>
        <v xml:space="preserve"> </v>
      </c>
      <c r="DH288" s="283"/>
      <c r="DI288" s="277" t="str">
        <f t="shared" si="454"/>
        <v xml:space="preserve"> </v>
      </c>
      <c r="DJ288" s="277" t="str">
        <f t="shared" si="455"/>
        <v xml:space="preserve"> </v>
      </c>
      <c r="DK288" s="277" t="str">
        <f t="shared" si="456"/>
        <v xml:space="preserve"> </v>
      </c>
      <c r="DL288" s="278" t="str">
        <f t="shared" si="457"/>
        <v xml:space="preserve"> </v>
      </c>
    </row>
    <row r="289" spans="21:116" x14ac:dyDescent="0.25">
      <c r="U289" s="276" t="str">
        <f t="shared" si="461"/>
        <v xml:space="preserve"> </v>
      </c>
      <c r="V289" s="277" t="str">
        <f>IF(SUM(I289:T289)&lt;90," ",I289/stab.data!$U$7)</f>
        <v xml:space="preserve"> </v>
      </c>
      <c r="W289" s="277" t="str">
        <f>IF(SUM(I289:T289)&lt;90," ",J289/stab.data!$U$8)</f>
        <v xml:space="preserve"> </v>
      </c>
      <c r="X289" s="277" t="str">
        <f>IF(SUM(I289:T289)&lt;90," ",K289*2/stab.data!$U$9)</f>
        <v xml:space="preserve"> </v>
      </c>
      <c r="Y289" s="277" t="str">
        <f>IF(SUM(I289:T289)&lt;90," ",L289*2/stab.data!$U$10)</f>
        <v xml:space="preserve"> </v>
      </c>
      <c r="Z289" s="277" t="str">
        <f>IF(SUM(I289:T289)&lt;90," ",M289/stab.data!$U$11)</f>
        <v xml:space="preserve"> </v>
      </c>
      <c r="AA289" s="277" t="str">
        <f>IF(SUM(I289:T289)&lt;90," ",N289/stab.data!$U$12)</f>
        <v xml:space="preserve"> </v>
      </c>
      <c r="AB289" s="277" t="str">
        <f>IF(SUM(I289:T289)&lt;90," ",O289/stab.data!$U$13)</f>
        <v xml:space="preserve"> </v>
      </c>
      <c r="AC289" s="277" t="str">
        <f>IF(SUM(I289:T289)&lt;90," ",P289/stab.data!$U$14)</f>
        <v xml:space="preserve"> </v>
      </c>
      <c r="AD289" s="277" t="str">
        <f>IF(SUM(I289:T289)&lt;90," ",Q289*2/stab.data!$U$15)</f>
        <v xml:space="preserve"> </v>
      </c>
      <c r="AE289" s="277" t="str">
        <f>IF(SUM(I289:T289)&lt;90," ",R289*2/stab.data!$U$16)</f>
        <v xml:space="preserve"> </v>
      </c>
      <c r="AF289" s="277" t="str">
        <f>IF(SUM(I289:T289)&lt;90," ",S289/stab.data!$U$17)</f>
        <v xml:space="preserve"> </v>
      </c>
      <c r="AG289" s="277" t="str">
        <f>IF(SUM(I289:T289)&lt;90," ",T289/stab.data!$U$18)</f>
        <v xml:space="preserve"> </v>
      </c>
      <c r="AH289" s="277" t="str">
        <f t="shared" si="462"/>
        <v xml:space="preserve"> </v>
      </c>
      <c r="AI289" s="277" t="str">
        <f t="shared" si="463"/>
        <v xml:space="preserve"> </v>
      </c>
      <c r="AJ289" s="278" t="str">
        <f t="shared" si="464"/>
        <v xml:space="preserve"> </v>
      </c>
      <c r="AK289" s="278" t="str">
        <f t="shared" si="465"/>
        <v xml:space="preserve"> </v>
      </c>
      <c r="AL289" s="278" t="str">
        <f t="shared" si="466"/>
        <v xml:space="preserve"> </v>
      </c>
      <c r="AM289" s="278" t="str">
        <f t="shared" si="467"/>
        <v xml:space="preserve"> </v>
      </c>
      <c r="AN289" s="278" t="str">
        <f t="shared" si="468"/>
        <v xml:space="preserve"> </v>
      </c>
      <c r="AO289" s="278" t="str">
        <f t="shared" si="469"/>
        <v xml:space="preserve"> </v>
      </c>
      <c r="AP289" s="278" t="str">
        <f t="shared" si="470"/>
        <v xml:space="preserve"> </v>
      </c>
      <c r="AQ289" s="278" t="str">
        <f t="shared" si="471"/>
        <v xml:space="preserve"> </v>
      </c>
      <c r="AR289" s="278" t="str">
        <f t="shared" si="472"/>
        <v xml:space="preserve"> </v>
      </c>
      <c r="AS289" s="278" t="str">
        <f t="shared" si="473"/>
        <v xml:space="preserve"> </v>
      </c>
      <c r="AT289" s="278" t="str">
        <f t="shared" si="474"/>
        <v xml:space="preserve"> </v>
      </c>
      <c r="AU289" s="278" t="str">
        <f t="shared" si="475"/>
        <v xml:space="preserve"> </v>
      </c>
      <c r="AV289" s="277" t="str">
        <f t="shared" si="476"/>
        <v xml:space="preserve"> </v>
      </c>
      <c r="AW289" s="277" t="str">
        <f t="shared" si="477"/>
        <v xml:space="preserve"> </v>
      </c>
      <c r="AX289" s="277" t="str">
        <f>IF(SUM(I289:T289)&lt;90," ",CO289*AH289*stab.data!$U$20/13/2)</f>
        <v xml:space="preserve"> </v>
      </c>
      <c r="AY289" s="277" t="str">
        <f>IF(SUM(I289:T289)&lt;90," ",CQ289*AH289*stab.data!$U$11/13)</f>
        <v xml:space="preserve"> </v>
      </c>
      <c r="AZ289" s="277" t="str">
        <f t="shared" si="478"/>
        <v xml:space="preserve"> </v>
      </c>
      <c r="BA289" s="279" t="str">
        <f t="shared" si="479"/>
        <v xml:space="preserve"> </v>
      </c>
      <c r="BB289" s="280" t="str">
        <f>IF(SUM(I289:T289)&lt;90," ",EXP('eq. coef.'!$C$104+'eq. coef.'!$C$105*'Amp-TB2 calc'!AJ289+'eq. coef.'!$C$106*'Amp-TB2 calc'!AK289+'eq. coef.'!$C$107*'Amp-TB2 calc'!AL289+'eq. coef.'!$C$108*'Amp-TB2 calc'!AN289+'eq. coef.'!$C$109*'Amp-TB2 calc'!AP289+'eq. coef.'!$C$110*'Amp-TB2 calc'!AQ289+'eq. coef.'!$C$111*'Amp-TB2 calc'!AR289+'eq. coef.'!$C$112*'Amp-TB2 calc'!AS289))</f>
        <v xml:space="preserve"> </v>
      </c>
      <c r="BC289" s="281" t="str">
        <f>IF(SUM(I289:T289)&lt;90," ",EXP('eq. coef.'!$C$176+'eq. coef.'!$C$177*'Amp-TB2 calc'!AJ289+'eq. coef.'!$C$178*'Amp-TB2 calc'!AK289+'eq. coef.'!$C$179*'Amp-TB2 calc'!AL289+'eq. coef.'!$C$180*'Amp-TB2 calc'!AN289+'eq. coef.'!$C$181*'Amp-TB2 calc'!AP289+'eq. coef.'!$C$182*'Amp-TB2 calc'!AQ289+'eq. coef.'!$C$183*'Amp-TB2 calc'!AR289+'eq. coef.'!$C$184*'Amp-TB2 calc'!AS289))</f>
        <v xml:space="preserve"> </v>
      </c>
      <c r="BD289" s="281" t="str">
        <f>IF(SUM(I289:T289)&lt;90," ",('eq. coef.'!$C$234+'eq. coef.'!$C$235*'Amp-TB2 calc'!AJ289+'eq. coef.'!$C$236*'Amp-TB2 calc'!AK289+'eq. coef.'!$C$237*'Amp-TB2 calc'!AL289+'eq. coef.'!$C$238*'Amp-TB2 calc'!AN289+'eq. coef.'!$C$239*'Amp-TB2 calc'!AP289+'eq. coef.'!$C$240*'Amp-TB2 calc'!AQ289+'eq. coef.'!$C$241*'Amp-TB2 calc'!AR289+'eq. coef.'!$C$242*'Amp-TB2 calc'!AS289))</f>
        <v xml:space="preserve"> </v>
      </c>
      <c r="BE289" s="281" t="str">
        <f>IF(SUM(I289:T289)&lt;90," ",('eq. coef.'!$C$270+'eq. coef.'!$C$271*'Amp-TB2 calc'!AJ289+'eq. coef.'!$C$272*'Amp-TB2 calc'!AK289+'eq. coef.'!$C$273*'Amp-TB2 calc'!AL289+'eq. coef.'!$C$274*'Amp-TB2 calc'!AN289+'eq. coef.'!$C$275*'Amp-TB2 calc'!AP289+'eq. coef.'!$C$276*'Amp-TB2 calc'!AQ289+'eq. coef.'!$C$277*'Amp-TB2 calc'!AR289+'eq. coef.'!$C$278*'Amp-TB2 calc'!AS289))</f>
        <v xml:space="preserve"> </v>
      </c>
      <c r="BF289" s="281" t="str">
        <f>IF(SUM(I289:T289)&lt;90," ",EXP('eq. coef.'!$C$328+'eq. coef.'!$C$329*'Amp-TB2 calc'!AJ289+'eq. coef.'!$C$330*'Amp-TB2 calc'!AK289+'eq. coef.'!$C$331*'Amp-TB2 calc'!AL289+'eq. coef.'!$C$332*'Amp-TB2 calc'!AN289+'eq. coef.'!$C$333*'Amp-TB2 calc'!AP289+'eq. coef.'!$C$334*'Amp-TB2 calc'!AQ289+'eq. coef.'!$C$335*'Amp-TB2 calc'!AR289+'eq. coef.'!$C$336*'Amp-TB2 calc'!AS289))</f>
        <v xml:space="preserve"> </v>
      </c>
      <c r="BG289" s="282" t="str">
        <f t="shared" si="431"/>
        <v xml:space="preserve"> </v>
      </c>
      <c r="BH289" s="385" t="str">
        <f t="shared" si="458"/>
        <v xml:space="preserve"> </v>
      </c>
      <c r="BI289" s="385" t="str">
        <f t="shared" si="459"/>
        <v xml:space="preserve"> </v>
      </c>
      <c r="BJ289" s="281" t="str">
        <f t="shared" si="432"/>
        <v xml:space="preserve"> </v>
      </c>
      <c r="BK289" s="283" t="str">
        <f t="shared" si="480"/>
        <v xml:space="preserve"> </v>
      </c>
      <c r="BL289" s="281" t="str">
        <f t="shared" si="481"/>
        <v xml:space="preserve"> </v>
      </c>
      <c r="BM289" s="284" t="str">
        <f t="shared" si="433"/>
        <v xml:space="preserve"> </v>
      </c>
      <c r="BN289" s="285" t="str">
        <f>IF(SUM(I289:T289)&lt;90," ",'eq. coef.'!$C$360+'eq. coef.'!$C$361*'Amp-TB2 calc'!AJ289+'eq. coef.'!$C$362*'Amp-TB2 calc'!AK289+'eq. coef.'!$C$363*'Amp-TB2 calc'!AL289+'eq. coef.'!$C$364*'Amp-TB2 calc'!AN289+'eq. coef.'!$C$365*'Amp-TB2 calc'!AP289+'eq. coef.'!$C$366*'Amp-TB2 calc'!AQ289+'eq. coef.'!$C$367*'Amp-TB2 calc'!AR289+'eq. coef.'!$C$368*'Amp-TB2 calc'!AS289+'eq. coef.'!$C$369*LN(BQ289))</f>
        <v xml:space="preserve"> </v>
      </c>
      <c r="BO289" s="286" t="str">
        <f t="shared" si="482"/>
        <v xml:space="preserve"> </v>
      </c>
      <c r="BP289" s="333" t="str">
        <f t="shared" si="434"/>
        <v xml:space="preserve"> </v>
      </c>
      <c r="BQ289" s="287" t="str">
        <f t="shared" si="483"/>
        <v xml:space="preserve"> </v>
      </c>
      <c r="BR289" s="281" t="str">
        <f t="shared" si="435"/>
        <v xml:space="preserve"> </v>
      </c>
      <c r="BS289" s="283"/>
      <c r="BT289" s="283">
        <f t="shared" si="484"/>
        <v>0</v>
      </c>
      <c r="BU289" s="283">
        <f t="shared" si="485"/>
        <v>0</v>
      </c>
      <c r="BV289" s="281" t="str">
        <f t="shared" si="436"/>
        <v xml:space="preserve"> </v>
      </c>
      <c r="BW289" s="288"/>
      <c r="BX289" s="289" t="str">
        <f>IF(SUM(I289:T289)&lt;90," ",'eq. coef.'!$B$1128*'Amp-TB2 calc'!CH289+'eq. coef.'!$B$1129*'Amp-TB2 calc'!CL289+'eq. coef.'!$B$1130*'Amp-TB2 calc'!CM289+'eq. coef.'!$B$1131*'Amp-TB2 calc'!CO289+'eq. coef.'!$B$1132*'Amp-TB2 calc'!CP289+'eq. coef.'!$B$1133*'Amp-TB2 calc'!CQ289+'eq. coef.'!$B$1134*'Amp-TB2 calc'!CR289+'eq. coef.'!$B$1135*'Amp-TB2 calc'!CU289+'eq. coef.'!$B$1135*'Amp-TB2 calc'!CY289+'eq. coef.'!$B$1137*'Amp-TB2 calc'!CZ289)</f>
        <v xml:space="preserve"> </v>
      </c>
      <c r="BY289" s="290" t="str">
        <f t="shared" si="486"/>
        <v xml:space="preserve"> </v>
      </c>
      <c r="BZ289" s="291"/>
      <c r="CA289" s="290" t="str">
        <f t="shared" si="437"/>
        <v xml:space="preserve"> </v>
      </c>
      <c r="CB289" s="289" t="str">
        <f>IF(SUM(I289:T289)&lt;90," ",EXP('eq. coef.'!$C$396+'eq. coef.'!$C$397*'Amp-TB2 calc'!AJ289+'eq. coef.'!$C$398*'Amp-TB2 calc'!AK289+'eq. coef.'!$C$399*'Amp-TB2 calc'!AL289+'eq. coef.'!$C$400*'Amp-TB2 calc'!AN289+'eq. coef.'!$C$401*'Amp-TB2 calc'!AP289+'eq. coef.'!$C$402*'Amp-TB2 calc'!AQ289+'eq. coef.'!$C$403*'Amp-TB2 calc'!AR289+'eq. coef.'!$C$404*'Amp-TB2 calc'!AS289+'eq. coef.'!$C$405*LN('Amp-TB2 calc'!BQ289)))</f>
        <v xml:space="preserve"> </v>
      </c>
      <c r="CC289" s="283" t="str">
        <f t="shared" si="438"/>
        <v xml:space="preserve"> </v>
      </c>
      <c r="CD289" s="283"/>
      <c r="CE289" s="282" t="str">
        <f t="shared" si="439"/>
        <v xml:space="preserve"> </v>
      </c>
      <c r="CF289" s="282" t="str">
        <f t="shared" si="440"/>
        <v xml:space="preserve"> </v>
      </c>
      <c r="CG289" s="278" t="str">
        <f t="shared" si="487"/>
        <v xml:space="preserve"> </v>
      </c>
      <c r="CH289" s="278" t="str">
        <f t="shared" si="488"/>
        <v xml:space="preserve"> </v>
      </c>
      <c r="CI289" s="278" t="str">
        <f t="shared" si="441"/>
        <v xml:space="preserve"> </v>
      </c>
      <c r="CJ289" s="278" t="str">
        <f t="shared" si="442"/>
        <v xml:space="preserve"> </v>
      </c>
      <c r="CK289" s="278"/>
      <c r="CL289" s="278" t="str">
        <f t="shared" si="443"/>
        <v xml:space="preserve"> </v>
      </c>
      <c r="CM289" s="278" t="str">
        <f t="shared" si="444"/>
        <v xml:space="preserve"> </v>
      </c>
      <c r="CN289" s="278" t="str">
        <f t="shared" si="489"/>
        <v xml:space="preserve"> </v>
      </c>
      <c r="CO289" s="278" t="str">
        <f t="shared" si="445"/>
        <v xml:space="preserve"> </v>
      </c>
      <c r="CP289" s="278" t="str">
        <f t="shared" si="490"/>
        <v xml:space="preserve"> </v>
      </c>
      <c r="CQ289" s="278" t="str">
        <f t="shared" si="446"/>
        <v xml:space="preserve"> </v>
      </c>
      <c r="CR289" s="278" t="str">
        <f t="shared" si="491"/>
        <v xml:space="preserve"> </v>
      </c>
      <c r="CS289" s="278" t="str">
        <f t="shared" si="447"/>
        <v xml:space="preserve"> </v>
      </c>
      <c r="CT289" s="278"/>
      <c r="CU289" s="278" t="str">
        <f t="shared" si="492"/>
        <v xml:space="preserve"> </v>
      </c>
      <c r="CV289" s="278" t="str">
        <f t="shared" si="448"/>
        <v xml:space="preserve"> </v>
      </c>
      <c r="CW289" s="278" t="str">
        <f t="shared" si="449"/>
        <v xml:space="preserve"> </v>
      </c>
      <c r="CX289" s="278"/>
      <c r="CY289" s="278" t="str">
        <f t="shared" si="450"/>
        <v xml:space="preserve"> </v>
      </c>
      <c r="CZ289" s="278" t="str">
        <f t="shared" si="493"/>
        <v xml:space="preserve"> </v>
      </c>
      <c r="DA289" s="278" t="str">
        <f t="shared" si="451"/>
        <v xml:space="preserve"> </v>
      </c>
      <c r="DB289" s="278"/>
      <c r="DC289" s="278" t="str">
        <f t="shared" si="452"/>
        <v xml:space="preserve"> </v>
      </c>
      <c r="DD289" s="278" t="str">
        <f t="shared" si="494"/>
        <v xml:space="preserve"> </v>
      </c>
      <c r="DE289" s="278" t="str">
        <f t="shared" si="495"/>
        <v xml:space="preserve"> </v>
      </c>
      <c r="DF289" s="278" t="str">
        <f t="shared" si="453"/>
        <v xml:space="preserve"> </v>
      </c>
      <c r="DG289" s="283" t="str">
        <f t="shared" si="460"/>
        <v xml:space="preserve"> </v>
      </c>
      <c r="DH289" s="283"/>
      <c r="DI289" s="277" t="str">
        <f t="shared" si="454"/>
        <v xml:space="preserve"> </v>
      </c>
      <c r="DJ289" s="277" t="str">
        <f t="shared" si="455"/>
        <v xml:space="preserve"> </v>
      </c>
      <c r="DK289" s="277" t="str">
        <f t="shared" si="456"/>
        <v xml:space="preserve"> </v>
      </c>
      <c r="DL289" s="278" t="str">
        <f t="shared" si="457"/>
        <v xml:space="preserve"> </v>
      </c>
    </row>
    <row r="290" spans="21:116" x14ac:dyDescent="0.25">
      <c r="U290" s="276" t="str">
        <f t="shared" si="461"/>
        <v xml:space="preserve"> </v>
      </c>
      <c r="V290" s="277" t="str">
        <f>IF(SUM(I290:T290)&lt;90," ",I290/stab.data!$U$7)</f>
        <v xml:space="preserve"> </v>
      </c>
      <c r="W290" s="277" t="str">
        <f>IF(SUM(I290:T290)&lt;90," ",J290/stab.data!$U$8)</f>
        <v xml:space="preserve"> </v>
      </c>
      <c r="X290" s="277" t="str">
        <f>IF(SUM(I290:T290)&lt;90," ",K290*2/stab.data!$U$9)</f>
        <v xml:space="preserve"> </v>
      </c>
      <c r="Y290" s="277" t="str">
        <f>IF(SUM(I290:T290)&lt;90," ",L290*2/stab.data!$U$10)</f>
        <v xml:space="preserve"> </v>
      </c>
      <c r="Z290" s="277" t="str">
        <f>IF(SUM(I290:T290)&lt;90," ",M290/stab.data!$U$11)</f>
        <v xml:space="preserve"> </v>
      </c>
      <c r="AA290" s="277" t="str">
        <f>IF(SUM(I290:T290)&lt;90," ",N290/stab.data!$U$12)</f>
        <v xml:space="preserve"> </v>
      </c>
      <c r="AB290" s="277" t="str">
        <f>IF(SUM(I290:T290)&lt;90," ",O290/stab.data!$U$13)</f>
        <v xml:space="preserve"> </v>
      </c>
      <c r="AC290" s="277" t="str">
        <f>IF(SUM(I290:T290)&lt;90," ",P290/stab.data!$U$14)</f>
        <v xml:space="preserve"> </v>
      </c>
      <c r="AD290" s="277" t="str">
        <f>IF(SUM(I290:T290)&lt;90," ",Q290*2/stab.data!$U$15)</f>
        <v xml:space="preserve"> </v>
      </c>
      <c r="AE290" s="277" t="str">
        <f>IF(SUM(I290:T290)&lt;90," ",R290*2/stab.data!$U$16)</f>
        <v xml:space="preserve"> </v>
      </c>
      <c r="AF290" s="277" t="str">
        <f>IF(SUM(I290:T290)&lt;90," ",S290/stab.data!$U$17)</f>
        <v xml:space="preserve"> </v>
      </c>
      <c r="AG290" s="277" t="str">
        <f>IF(SUM(I290:T290)&lt;90," ",T290/stab.data!$U$18)</f>
        <v xml:space="preserve"> </v>
      </c>
      <c r="AH290" s="277" t="str">
        <f t="shared" si="462"/>
        <v xml:space="preserve"> </v>
      </c>
      <c r="AI290" s="277" t="str">
        <f t="shared" si="463"/>
        <v xml:space="preserve"> </v>
      </c>
      <c r="AJ290" s="278" t="str">
        <f t="shared" si="464"/>
        <v xml:space="preserve"> </v>
      </c>
      <c r="AK290" s="278" t="str">
        <f t="shared" si="465"/>
        <v xml:space="preserve"> </v>
      </c>
      <c r="AL290" s="278" t="str">
        <f t="shared" si="466"/>
        <v xml:space="preserve"> </v>
      </c>
      <c r="AM290" s="278" t="str">
        <f t="shared" si="467"/>
        <v xml:space="preserve"> </v>
      </c>
      <c r="AN290" s="278" t="str">
        <f t="shared" si="468"/>
        <v xml:space="preserve"> </v>
      </c>
      <c r="AO290" s="278" t="str">
        <f t="shared" si="469"/>
        <v xml:space="preserve"> </v>
      </c>
      <c r="AP290" s="278" t="str">
        <f t="shared" si="470"/>
        <v xml:space="preserve"> </v>
      </c>
      <c r="AQ290" s="278" t="str">
        <f t="shared" si="471"/>
        <v xml:space="preserve"> </v>
      </c>
      <c r="AR290" s="278" t="str">
        <f t="shared" si="472"/>
        <v xml:space="preserve"> </v>
      </c>
      <c r="AS290" s="278" t="str">
        <f t="shared" si="473"/>
        <v xml:space="preserve"> </v>
      </c>
      <c r="AT290" s="278" t="str">
        <f t="shared" si="474"/>
        <v xml:space="preserve"> </v>
      </c>
      <c r="AU290" s="278" t="str">
        <f t="shared" si="475"/>
        <v xml:space="preserve"> </v>
      </c>
      <c r="AV290" s="277" t="str">
        <f t="shared" si="476"/>
        <v xml:space="preserve"> </v>
      </c>
      <c r="AW290" s="277" t="str">
        <f t="shared" si="477"/>
        <v xml:space="preserve"> </v>
      </c>
      <c r="AX290" s="277" t="str">
        <f>IF(SUM(I290:T290)&lt;90," ",CO290*AH290*stab.data!$U$20/13/2)</f>
        <v xml:space="preserve"> </v>
      </c>
      <c r="AY290" s="277" t="str">
        <f>IF(SUM(I290:T290)&lt;90," ",CQ290*AH290*stab.data!$U$11/13)</f>
        <v xml:space="preserve"> </v>
      </c>
      <c r="AZ290" s="277" t="str">
        <f t="shared" si="478"/>
        <v xml:space="preserve"> </v>
      </c>
      <c r="BA290" s="279" t="str">
        <f t="shared" si="479"/>
        <v xml:space="preserve"> </v>
      </c>
      <c r="BB290" s="280" t="str">
        <f>IF(SUM(I290:T290)&lt;90," ",EXP('eq. coef.'!$C$104+'eq. coef.'!$C$105*'Amp-TB2 calc'!AJ290+'eq. coef.'!$C$106*'Amp-TB2 calc'!AK290+'eq. coef.'!$C$107*'Amp-TB2 calc'!AL290+'eq. coef.'!$C$108*'Amp-TB2 calc'!AN290+'eq. coef.'!$C$109*'Amp-TB2 calc'!AP290+'eq. coef.'!$C$110*'Amp-TB2 calc'!AQ290+'eq. coef.'!$C$111*'Amp-TB2 calc'!AR290+'eq. coef.'!$C$112*'Amp-TB2 calc'!AS290))</f>
        <v xml:space="preserve"> </v>
      </c>
      <c r="BC290" s="281" t="str">
        <f>IF(SUM(I290:T290)&lt;90," ",EXP('eq. coef.'!$C$176+'eq. coef.'!$C$177*'Amp-TB2 calc'!AJ290+'eq. coef.'!$C$178*'Amp-TB2 calc'!AK290+'eq. coef.'!$C$179*'Amp-TB2 calc'!AL290+'eq. coef.'!$C$180*'Amp-TB2 calc'!AN290+'eq. coef.'!$C$181*'Amp-TB2 calc'!AP290+'eq. coef.'!$C$182*'Amp-TB2 calc'!AQ290+'eq. coef.'!$C$183*'Amp-TB2 calc'!AR290+'eq. coef.'!$C$184*'Amp-TB2 calc'!AS290))</f>
        <v xml:space="preserve"> </v>
      </c>
      <c r="BD290" s="281" t="str">
        <f>IF(SUM(I290:T290)&lt;90," ",('eq. coef.'!$C$234+'eq. coef.'!$C$235*'Amp-TB2 calc'!AJ290+'eq. coef.'!$C$236*'Amp-TB2 calc'!AK290+'eq. coef.'!$C$237*'Amp-TB2 calc'!AL290+'eq. coef.'!$C$238*'Amp-TB2 calc'!AN290+'eq. coef.'!$C$239*'Amp-TB2 calc'!AP290+'eq. coef.'!$C$240*'Amp-TB2 calc'!AQ290+'eq. coef.'!$C$241*'Amp-TB2 calc'!AR290+'eq. coef.'!$C$242*'Amp-TB2 calc'!AS290))</f>
        <v xml:space="preserve"> </v>
      </c>
      <c r="BE290" s="281" t="str">
        <f>IF(SUM(I290:T290)&lt;90," ",('eq. coef.'!$C$270+'eq. coef.'!$C$271*'Amp-TB2 calc'!AJ290+'eq. coef.'!$C$272*'Amp-TB2 calc'!AK290+'eq. coef.'!$C$273*'Amp-TB2 calc'!AL290+'eq. coef.'!$C$274*'Amp-TB2 calc'!AN290+'eq. coef.'!$C$275*'Amp-TB2 calc'!AP290+'eq. coef.'!$C$276*'Amp-TB2 calc'!AQ290+'eq. coef.'!$C$277*'Amp-TB2 calc'!AR290+'eq. coef.'!$C$278*'Amp-TB2 calc'!AS290))</f>
        <v xml:space="preserve"> </v>
      </c>
      <c r="BF290" s="281" t="str">
        <f>IF(SUM(I290:T290)&lt;90," ",EXP('eq. coef.'!$C$328+'eq. coef.'!$C$329*'Amp-TB2 calc'!AJ290+'eq. coef.'!$C$330*'Amp-TB2 calc'!AK290+'eq. coef.'!$C$331*'Amp-TB2 calc'!AL290+'eq. coef.'!$C$332*'Amp-TB2 calc'!AN290+'eq. coef.'!$C$333*'Amp-TB2 calc'!AP290+'eq. coef.'!$C$334*'Amp-TB2 calc'!AQ290+'eq. coef.'!$C$335*'Amp-TB2 calc'!AR290+'eq. coef.'!$C$336*'Amp-TB2 calc'!AS290))</f>
        <v xml:space="preserve"> </v>
      </c>
      <c r="BG290" s="282" t="str">
        <f t="shared" si="431"/>
        <v xml:space="preserve"> </v>
      </c>
      <c r="BH290" s="385" t="str">
        <f t="shared" si="458"/>
        <v xml:space="preserve"> </v>
      </c>
      <c r="BI290" s="385" t="str">
        <f t="shared" si="459"/>
        <v xml:space="preserve"> </v>
      </c>
      <c r="BJ290" s="281" t="str">
        <f t="shared" si="432"/>
        <v xml:space="preserve"> </v>
      </c>
      <c r="BK290" s="283" t="str">
        <f t="shared" si="480"/>
        <v xml:space="preserve"> </v>
      </c>
      <c r="BL290" s="281" t="str">
        <f t="shared" si="481"/>
        <v xml:space="preserve"> </v>
      </c>
      <c r="BM290" s="284" t="str">
        <f t="shared" si="433"/>
        <v xml:space="preserve"> </v>
      </c>
      <c r="BN290" s="285" t="str">
        <f>IF(SUM(I290:T290)&lt;90," ",'eq. coef.'!$C$360+'eq. coef.'!$C$361*'Amp-TB2 calc'!AJ290+'eq. coef.'!$C$362*'Amp-TB2 calc'!AK290+'eq. coef.'!$C$363*'Amp-TB2 calc'!AL290+'eq. coef.'!$C$364*'Amp-TB2 calc'!AN290+'eq. coef.'!$C$365*'Amp-TB2 calc'!AP290+'eq. coef.'!$C$366*'Amp-TB2 calc'!AQ290+'eq. coef.'!$C$367*'Amp-TB2 calc'!AR290+'eq. coef.'!$C$368*'Amp-TB2 calc'!AS290+'eq. coef.'!$C$369*LN(BQ290))</f>
        <v xml:space="preserve"> </v>
      </c>
      <c r="BO290" s="286" t="str">
        <f t="shared" si="482"/>
        <v xml:space="preserve"> </v>
      </c>
      <c r="BP290" s="333" t="str">
        <f t="shared" si="434"/>
        <v xml:space="preserve"> </v>
      </c>
      <c r="BQ290" s="287" t="str">
        <f t="shared" si="483"/>
        <v xml:space="preserve"> </v>
      </c>
      <c r="BR290" s="281" t="str">
        <f t="shared" si="435"/>
        <v xml:space="preserve"> </v>
      </c>
      <c r="BS290" s="283"/>
      <c r="BT290" s="283">
        <f t="shared" si="484"/>
        <v>0</v>
      </c>
      <c r="BU290" s="283">
        <f t="shared" si="485"/>
        <v>0</v>
      </c>
      <c r="BV290" s="281" t="str">
        <f t="shared" si="436"/>
        <v xml:space="preserve"> </v>
      </c>
      <c r="BW290" s="288"/>
      <c r="BX290" s="289" t="str">
        <f>IF(SUM(I290:T290)&lt;90," ",'eq. coef.'!$B$1128*'Amp-TB2 calc'!CH290+'eq. coef.'!$B$1129*'Amp-TB2 calc'!CL290+'eq. coef.'!$B$1130*'Amp-TB2 calc'!CM290+'eq. coef.'!$B$1131*'Amp-TB2 calc'!CO290+'eq. coef.'!$B$1132*'Amp-TB2 calc'!CP290+'eq. coef.'!$B$1133*'Amp-TB2 calc'!CQ290+'eq. coef.'!$B$1134*'Amp-TB2 calc'!CR290+'eq. coef.'!$B$1135*'Amp-TB2 calc'!CU290+'eq. coef.'!$B$1135*'Amp-TB2 calc'!CY290+'eq. coef.'!$B$1137*'Amp-TB2 calc'!CZ290)</f>
        <v xml:space="preserve"> </v>
      </c>
      <c r="BY290" s="290" t="str">
        <f t="shared" si="486"/>
        <v xml:space="preserve"> </v>
      </c>
      <c r="BZ290" s="291"/>
      <c r="CA290" s="290" t="str">
        <f t="shared" si="437"/>
        <v xml:space="preserve"> </v>
      </c>
      <c r="CB290" s="289" t="str">
        <f>IF(SUM(I290:T290)&lt;90," ",EXP('eq. coef.'!$C$396+'eq. coef.'!$C$397*'Amp-TB2 calc'!AJ290+'eq. coef.'!$C$398*'Amp-TB2 calc'!AK290+'eq. coef.'!$C$399*'Amp-TB2 calc'!AL290+'eq. coef.'!$C$400*'Amp-TB2 calc'!AN290+'eq. coef.'!$C$401*'Amp-TB2 calc'!AP290+'eq. coef.'!$C$402*'Amp-TB2 calc'!AQ290+'eq. coef.'!$C$403*'Amp-TB2 calc'!AR290+'eq. coef.'!$C$404*'Amp-TB2 calc'!AS290+'eq. coef.'!$C$405*LN('Amp-TB2 calc'!BQ290)))</f>
        <v xml:space="preserve"> </v>
      </c>
      <c r="CC290" s="283" t="str">
        <f t="shared" si="438"/>
        <v xml:space="preserve"> </v>
      </c>
      <c r="CD290" s="283"/>
      <c r="CE290" s="282" t="str">
        <f t="shared" si="439"/>
        <v xml:space="preserve"> </v>
      </c>
      <c r="CF290" s="282" t="str">
        <f t="shared" si="440"/>
        <v xml:space="preserve"> </v>
      </c>
      <c r="CG290" s="278" t="str">
        <f t="shared" si="487"/>
        <v xml:space="preserve"> </v>
      </c>
      <c r="CH290" s="278" t="str">
        <f t="shared" si="488"/>
        <v xml:space="preserve"> </v>
      </c>
      <c r="CI290" s="278" t="str">
        <f t="shared" si="441"/>
        <v xml:space="preserve"> </v>
      </c>
      <c r="CJ290" s="278" t="str">
        <f t="shared" si="442"/>
        <v xml:space="preserve"> </v>
      </c>
      <c r="CK290" s="278"/>
      <c r="CL290" s="278" t="str">
        <f t="shared" si="443"/>
        <v xml:space="preserve"> </v>
      </c>
      <c r="CM290" s="278" t="str">
        <f t="shared" si="444"/>
        <v xml:space="preserve"> </v>
      </c>
      <c r="CN290" s="278" t="str">
        <f t="shared" si="489"/>
        <v xml:space="preserve"> </v>
      </c>
      <c r="CO290" s="278" t="str">
        <f t="shared" si="445"/>
        <v xml:space="preserve"> </v>
      </c>
      <c r="CP290" s="278" t="str">
        <f t="shared" si="490"/>
        <v xml:space="preserve"> </v>
      </c>
      <c r="CQ290" s="278" t="str">
        <f t="shared" si="446"/>
        <v xml:space="preserve"> </v>
      </c>
      <c r="CR290" s="278" t="str">
        <f t="shared" si="491"/>
        <v xml:space="preserve"> </v>
      </c>
      <c r="CS290" s="278" t="str">
        <f t="shared" si="447"/>
        <v xml:space="preserve"> </v>
      </c>
      <c r="CT290" s="278"/>
      <c r="CU290" s="278" t="str">
        <f t="shared" si="492"/>
        <v xml:space="preserve"> </v>
      </c>
      <c r="CV290" s="278" t="str">
        <f t="shared" si="448"/>
        <v xml:space="preserve"> </v>
      </c>
      <c r="CW290" s="278" t="str">
        <f t="shared" si="449"/>
        <v xml:space="preserve"> </v>
      </c>
      <c r="CX290" s="278"/>
      <c r="CY290" s="278" t="str">
        <f t="shared" si="450"/>
        <v xml:space="preserve"> </v>
      </c>
      <c r="CZ290" s="278" t="str">
        <f t="shared" si="493"/>
        <v xml:space="preserve"> </v>
      </c>
      <c r="DA290" s="278" t="str">
        <f t="shared" si="451"/>
        <v xml:space="preserve"> </v>
      </c>
      <c r="DB290" s="278"/>
      <c r="DC290" s="278" t="str">
        <f t="shared" si="452"/>
        <v xml:space="preserve"> </v>
      </c>
      <c r="DD290" s="278" t="str">
        <f t="shared" si="494"/>
        <v xml:space="preserve"> </v>
      </c>
      <c r="DE290" s="278" t="str">
        <f t="shared" si="495"/>
        <v xml:space="preserve"> </v>
      </c>
      <c r="DF290" s="278" t="str">
        <f t="shared" si="453"/>
        <v xml:space="preserve"> </v>
      </c>
      <c r="DG290" s="283" t="str">
        <f t="shared" si="460"/>
        <v xml:space="preserve"> </v>
      </c>
      <c r="DH290" s="283"/>
      <c r="DI290" s="277" t="str">
        <f t="shared" si="454"/>
        <v xml:space="preserve"> </v>
      </c>
      <c r="DJ290" s="277" t="str">
        <f t="shared" si="455"/>
        <v xml:space="preserve"> </v>
      </c>
      <c r="DK290" s="277" t="str">
        <f t="shared" si="456"/>
        <v xml:space="preserve"> </v>
      </c>
      <c r="DL290" s="278" t="str">
        <f t="shared" si="457"/>
        <v xml:space="preserve"> </v>
      </c>
    </row>
    <row r="291" spans="21:116" x14ac:dyDescent="0.25">
      <c r="U291" s="276" t="str">
        <f t="shared" si="461"/>
        <v xml:space="preserve"> </v>
      </c>
      <c r="V291" s="277" t="str">
        <f>IF(SUM(I291:T291)&lt;90," ",I291/stab.data!$U$7)</f>
        <v xml:space="preserve"> </v>
      </c>
      <c r="W291" s="277" t="str">
        <f>IF(SUM(I291:T291)&lt;90," ",J291/stab.data!$U$8)</f>
        <v xml:space="preserve"> </v>
      </c>
      <c r="X291" s="277" t="str">
        <f>IF(SUM(I291:T291)&lt;90," ",K291*2/stab.data!$U$9)</f>
        <v xml:space="preserve"> </v>
      </c>
      <c r="Y291" s="277" t="str">
        <f>IF(SUM(I291:T291)&lt;90," ",L291*2/stab.data!$U$10)</f>
        <v xml:space="preserve"> </v>
      </c>
      <c r="Z291" s="277" t="str">
        <f>IF(SUM(I291:T291)&lt;90," ",M291/stab.data!$U$11)</f>
        <v xml:space="preserve"> </v>
      </c>
      <c r="AA291" s="277" t="str">
        <f>IF(SUM(I291:T291)&lt;90," ",N291/stab.data!$U$12)</f>
        <v xml:space="preserve"> </v>
      </c>
      <c r="AB291" s="277" t="str">
        <f>IF(SUM(I291:T291)&lt;90," ",O291/stab.data!$U$13)</f>
        <v xml:space="preserve"> </v>
      </c>
      <c r="AC291" s="277" t="str">
        <f>IF(SUM(I291:T291)&lt;90," ",P291/stab.data!$U$14)</f>
        <v xml:space="preserve"> </v>
      </c>
      <c r="AD291" s="277" t="str">
        <f>IF(SUM(I291:T291)&lt;90," ",Q291*2/stab.data!$U$15)</f>
        <v xml:space="preserve"> </v>
      </c>
      <c r="AE291" s="277" t="str">
        <f>IF(SUM(I291:T291)&lt;90," ",R291*2/stab.data!$U$16)</f>
        <v xml:space="preserve"> </v>
      </c>
      <c r="AF291" s="277" t="str">
        <f>IF(SUM(I291:T291)&lt;90," ",S291/stab.data!$U$17)</f>
        <v xml:space="preserve"> </v>
      </c>
      <c r="AG291" s="277" t="str">
        <f>IF(SUM(I291:T291)&lt;90," ",T291/stab.data!$U$18)</f>
        <v xml:space="preserve"> </v>
      </c>
      <c r="AH291" s="277" t="str">
        <f t="shared" si="462"/>
        <v xml:space="preserve"> </v>
      </c>
      <c r="AI291" s="277" t="str">
        <f t="shared" si="463"/>
        <v xml:space="preserve"> </v>
      </c>
      <c r="AJ291" s="278" t="str">
        <f t="shared" si="464"/>
        <v xml:space="preserve"> </v>
      </c>
      <c r="AK291" s="278" t="str">
        <f t="shared" si="465"/>
        <v xml:space="preserve"> </v>
      </c>
      <c r="AL291" s="278" t="str">
        <f t="shared" si="466"/>
        <v xml:space="preserve"> </v>
      </c>
      <c r="AM291" s="278" t="str">
        <f t="shared" si="467"/>
        <v xml:space="preserve"> </v>
      </c>
      <c r="AN291" s="278" t="str">
        <f t="shared" si="468"/>
        <v xml:space="preserve"> </v>
      </c>
      <c r="AO291" s="278" t="str">
        <f t="shared" si="469"/>
        <v xml:space="preserve"> </v>
      </c>
      <c r="AP291" s="278" t="str">
        <f t="shared" si="470"/>
        <v xml:space="preserve"> </v>
      </c>
      <c r="AQ291" s="278" t="str">
        <f t="shared" si="471"/>
        <v xml:space="preserve"> </v>
      </c>
      <c r="AR291" s="278" t="str">
        <f t="shared" si="472"/>
        <v xml:space="preserve"> </v>
      </c>
      <c r="AS291" s="278" t="str">
        <f t="shared" si="473"/>
        <v xml:space="preserve"> </v>
      </c>
      <c r="AT291" s="278" t="str">
        <f t="shared" si="474"/>
        <v xml:space="preserve"> </v>
      </c>
      <c r="AU291" s="278" t="str">
        <f t="shared" si="475"/>
        <v xml:space="preserve"> </v>
      </c>
      <c r="AV291" s="277" t="str">
        <f t="shared" si="476"/>
        <v xml:space="preserve"> </v>
      </c>
      <c r="AW291" s="277" t="str">
        <f t="shared" si="477"/>
        <v xml:space="preserve"> </v>
      </c>
      <c r="AX291" s="277" t="str">
        <f>IF(SUM(I291:T291)&lt;90," ",CO291*AH291*stab.data!$U$20/13/2)</f>
        <v xml:space="preserve"> </v>
      </c>
      <c r="AY291" s="277" t="str">
        <f>IF(SUM(I291:T291)&lt;90," ",CQ291*AH291*stab.data!$U$11/13)</f>
        <v xml:space="preserve"> </v>
      </c>
      <c r="AZ291" s="277" t="str">
        <f t="shared" si="478"/>
        <v xml:space="preserve"> </v>
      </c>
      <c r="BA291" s="279" t="str">
        <f t="shared" si="479"/>
        <v xml:space="preserve"> </v>
      </c>
      <c r="BB291" s="280" t="str">
        <f>IF(SUM(I291:T291)&lt;90," ",EXP('eq. coef.'!$C$104+'eq. coef.'!$C$105*'Amp-TB2 calc'!AJ291+'eq. coef.'!$C$106*'Amp-TB2 calc'!AK291+'eq. coef.'!$C$107*'Amp-TB2 calc'!AL291+'eq. coef.'!$C$108*'Amp-TB2 calc'!AN291+'eq. coef.'!$C$109*'Amp-TB2 calc'!AP291+'eq. coef.'!$C$110*'Amp-TB2 calc'!AQ291+'eq. coef.'!$C$111*'Amp-TB2 calc'!AR291+'eq. coef.'!$C$112*'Amp-TB2 calc'!AS291))</f>
        <v xml:space="preserve"> </v>
      </c>
      <c r="BC291" s="281" t="str">
        <f>IF(SUM(I291:T291)&lt;90," ",EXP('eq. coef.'!$C$176+'eq. coef.'!$C$177*'Amp-TB2 calc'!AJ291+'eq. coef.'!$C$178*'Amp-TB2 calc'!AK291+'eq. coef.'!$C$179*'Amp-TB2 calc'!AL291+'eq. coef.'!$C$180*'Amp-TB2 calc'!AN291+'eq. coef.'!$C$181*'Amp-TB2 calc'!AP291+'eq. coef.'!$C$182*'Amp-TB2 calc'!AQ291+'eq. coef.'!$C$183*'Amp-TB2 calc'!AR291+'eq. coef.'!$C$184*'Amp-TB2 calc'!AS291))</f>
        <v xml:space="preserve"> </v>
      </c>
      <c r="BD291" s="281" t="str">
        <f>IF(SUM(I291:T291)&lt;90," ",('eq. coef.'!$C$234+'eq. coef.'!$C$235*'Amp-TB2 calc'!AJ291+'eq. coef.'!$C$236*'Amp-TB2 calc'!AK291+'eq. coef.'!$C$237*'Amp-TB2 calc'!AL291+'eq. coef.'!$C$238*'Amp-TB2 calc'!AN291+'eq. coef.'!$C$239*'Amp-TB2 calc'!AP291+'eq. coef.'!$C$240*'Amp-TB2 calc'!AQ291+'eq. coef.'!$C$241*'Amp-TB2 calc'!AR291+'eq. coef.'!$C$242*'Amp-TB2 calc'!AS291))</f>
        <v xml:space="preserve"> </v>
      </c>
      <c r="BE291" s="281" t="str">
        <f>IF(SUM(I291:T291)&lt;90," ",('eq. coef.'!$C$270+'eq. coef.'!$C$271*'Amp-TB2 calc'!AJ291+'eq. coef.'!$C$272*'Amp-TB2 calc'!AK291+'eq. coef.'!$C$273*'Amp-TB2 calc'!AL291+'eq. coef.'!$C$274*'Amp-TB2 calc'!AN291+'eq. coef.'!$C$275*'Amp-TB2 calc'!AP291+'eq. coef.'!$C$276*'Amp-TB2 calc'!AQ291+'eq. coef.'!$C$277*'Amp-TB2 calc'!AR291+'eq. coef.'!$C$278*'Amp-TB2 calc'!AS291))</f>
        <v xml:space="preserve"> </v>
      </c>
      <c r="BF291" s="281" t="str">
        <f>IF(SUM(I291:T291)&lt;90," ",EXP('eq. coef.'!$C$328+'eq. coef.'!$C$329*'Amp-TB2 calc'!AJ291+'eq. coef.'!$C$330*'Amp-TB2 calc'!AK291+'eq. coef.'!$C$331*'Amp-TB2 calc'!AL291+'eq. coef.'!$C$332*'Amp-TB2 calc'!AN291+'eq. coef.'!$C$333*'Amp-TB2 calc'!AP291+'eq. coef.'!$C$334*'Amp-TB2 calc'!AQ291+'eq. coef.'!$C$335*'Amp-TB2 calc'!AR291+'eq. coef.'!$C$336*'Amp-TB2 calc'!AS291))</f>
        <v xml:space="preserve"> </v>
      </c>
      <c r="BG291" s="282" t="str">
        <f t="shared" si="431"/>
        <v xml:space="preserve"> </v>
      </c>
      <c r="BH291" s="385" t="str">
        <f t="shared" si="458"/>
        <v xml:space="preserve"> </v>
      </c>
      <c r="BI291" s="385" t="str">
        <f t="shared" si="459"/>
        <v xml:space="preserve"> </v>
      </c>
      <c r="BJ291" s="281" t="str">
        <f t="shared" si="432"/>
        <v xml:space="preserve"> </v>
      </c>
      <c r="BK291" s="283" t="str">
        <f t="shared" si="480"/>
        <v xml:space="preserve"> </v>
      </c>
      <c r="BL291" s="281" t="str">
        <f t="shared" si="481"/>
        <v xml:space="preserve"> </v>
      </c>
      <c r="BM291" s="284" t="str">
        <f t="shared" si="433"/>
        <v xml:space="preserve"> </v>
      </c>
      <c r="BN291" s="285" t="str">
        <f>IF(SUM(I291:T291)&lt;90," ",'eq. coef.'!$C$360+'eq. coef.'!$C$361*'Amp-TB2 calc'!AJ291+'eq. coef.'!$C$362*'Amp-TB2 calc'!AK291+'eq. coef.'!$C$363*'Amp-TB2 calc'!AL291+'eq. coef.'!$C$364*'Amp-TB2 calc'!AN291+'eq. coef.'!$C$365*'Amp-TB2 calc'!AP291+'eq. coef.'!$C$366*'Amp-TB2 calc'!AQ291+'eq. coef.'!$C$367*'Amp-TB2 calc'!AR291+'eq. coef.'!$C$368*'Amp-TB2 calc'!AS291+'eq. coef.'!$C$369*LN(BQ291))</f>
        <v xml:space="preserve"> </v>
      </c>
      <c r="BO291" s="286" t="str">
        <f t="shared" si="482"/>
        <v xml:space="preserve"> </v>
      </c>
      <c r="BP291" s="333" t="str">
        <f t="shared" si="434"/>
        <v xml:space="preserve"> </v>
      </c>
      <c r="BQ291" s="287" t="str">
        <f t="shared" si="483"/>
        <v xml:space="preserve"> </v>
      </c>
      <c r="BR291" s="281" t="str">
        <f t="shared" si="435"/>
        <v xml:space="preserve"> </v>
      </c>
      <c r="BS291" s="283"/>
      <c r="BT291" s="283">
        <f t="shared" si="484"/>
        <v>0</v>
      </c>
      <c r="BU291" s="283">
        <f t="shared" si="485"/>
        <v>0</v>
      </c>
      <c r="BV291" s="281" t="str">
        <f t="shared" si="436"/>
        <v xml:space="preserve"> </v>
      </c>
      <c r="BW291" s="288"/>
      <c r="BX291" s="289" t="str">
        <f>IF(SUM(I291:T291)&lt;90," ",'eq. coef.'!$B$1128*'Amp-TB2 calc'!CH291+'eq. coef.'!$B$1129*'Amp-TB2 calc'!CL291+'eq. coef.'!$B$1130*'Amp-TB2 calc'!CM291+'eq. coef.'!$B$1131*'Amp-TB2 calc'!CO291+'eq. coef.'!$B$1132*'Amp-TB2 calc'!CP291+'eq. coef.'!$B$1133*'Amp-TB2 calc'!CQ291+'eq. coef.'!$B$1134*'Amp-TB2 calc'!CR291+'eq. coef.'!$B$1135*'Amp-TB2 calc'!CU291+'eq. coef.'!$B$1135*'Amp-TB2 calc'!CY291+'eq. coef.'!$B$1137*'Amp-TB2 calc'!CZ291)</f>
        <v xml:space="preserve"> </v>
      </c>
      <c r="BY291" s="290" t="str">
        <f t="shared" si="486"/>
        <v xml:space="preserve"> </v>
      </c>
      <c r="BZ291" s="291"/>
      <c r="CA291" s="290" t="str">
        <f t="shared" si="437"/>
        <v xml:space="preserve"> </v>
      </c>
      <c r="CB291" s="289" t="str">
        <f>IF(SUM(I291:T291)&lt;90," ",EXP('eq. coef.'!$C$396+'eq. coef.'!$C$397*'Amp-TB2 calc'!AJ291+'eq. coef.'!$C$398*'Amp-TB2 calc'!AK291+'eq. coef.'!$C$399*'Amp-TB2 calc'!AL291+'eq. coef.'!$C$400*'Amp-TB2 calc'!AN291+'eq. coef.'!$C$401*'Amp-TB2 calc'!AP291+'eq. coef.'!$C$402*'Amp-TB2 calc'!AQ291+'eq. coef.'!$C$403*'Amp-TB2 calc'!AR291+'eq. coef.'!$C$404*'Amp-TB2 calc'!AS291+'eq. coef.'!$C$405*LN('Amp-TB2 calc'!BQ291)))</f>
        <v xml:space="preserve"> </v>
      </c>
      <c r="CC291" s="283" t="str">
        <f t="shared" si="438"/>
        <v xml:space="preserve"> </v>
      </c>
      <c r="CD291" s="283"/>
      <c r="CE291" s="282" t="str">
        <f t="shared" si="439"/>
        <v xml:space="preserve"> </v>
      </c>
      <c r="CF291" s="282" t="str">
        <f t="shared" si="440"/>
        <v xml:space="preserve"> </v>
      </c>
      <c r="CG291" s="278" t="str">
        <f t="shared" si="487"/>
        <v xml:space="preserve"> </v>
      </c>
      <c r="CH291" s="278" t="str">
        <f t="shared" si="488"/>
        <v xml:space="preserve"> </v>
      </c>
      <c r="CI291" s="278" t="str">
        <f t="shared" si="441"/>
        <v xml:space="preserve"> </v>
      </c>
      <c r="CJ291" s="278" t="str">
        <f t="shared" si="442"/>
        <v xml:space="preserve"> </v>
      </c>
      <c r="CK291" s="278"/>
      <c r="CL291" s="278" t="str">
        <f t="shared" si="443"/>
        <v xml:space="preserve"> </v>
      </c>
      <c r="CM291" s="278" t="str">
        <f t="shared" si="444"/>
        <v xml:space="preserve"> </v>
      </c>
      <c r="CN291" s="278" t="str">
        <f t="shared" si="489"/>
        <v xml:space="preserve"> </v>
      </c>
      <c r="CO291" s="278" t="str">
        <f t="shared" si="445"/>
        <v xml:space="preserve"> </v>
      </c>
      <c r="CP291" s="278" t="str">
        <f t="shared" si="490"/>
        <v xml:space="preserve"> </v>
      </c>
      <c r="CQ291" s="278" t="str">
        <f t="shared" si="446"/>
        <v xml:space="preserve"> </v>
      </c>
      <c r="CR291" s="278" t="str">
        <f t="shared" si="491"/>
        <v xml:space="preserve"> </v>
      </c>
      <c r="CS291" s="278" t="str">
        <f t="shared" si="447"/>
        <v xml:space="preserve"> </v>
      </c>
      <c r="CT291" s="278"/>
      <c r="CU291" s="278" t="str">
        <f t="shared" si="492"/>
        <v xml:space="preserve"> </v>
      </c>
      <c r="CV291" s="278" t="str">
        <f t="shared" si="448"/>
        <v xml:space="preserve"> </v>
      </c>
      <c r="CW291" s="278" t="str">
        <f t="shared" si="449"/>
        <v xml:space="preserve"> </v>
      </c>
      <c r="CX291" s="278"/>
      <c r="CY291" s="278" t="str">
        <f t="shared" si="450"/>
        <v xml:space="preserve"> </v>
      </c>
      <c r="CZ291" s="278" t="str">
        <f t="shared" si="493"/>
        <v xml:space="preserve"> </v>
      </c>
      <c r="DA291" s="278" t="str">
        <f t="shared" si="451"/>
        <v xml:space="preserve"> </v>
      </c>
      <c r="DB291" s="278"/>
      <c r="DC291" s="278" t="str">
        <f t="shared" si="452"/>
        <v xml:space="preserve"> </v>
      </c>
      <c r="DD291" s="278" t="str">
        <f t="shared" si="494"/>
        <v xml:space="preserve"> </v>
      </c>
      <c r="DE291" s="278" t="str">
        <f t="shared" si="495"/>
        <v xml:space="preserve"> </v>
      </c>
      <c r="DF291" s="278" t="str">
        <f t="shared" si="453"/>
        <v xml:space="preserve"> </v>
      </c>
      <c r="DG291" s="283" t="str">
        <f t="shared" si="460"/>
        <v xml:space="preserve"> </v>
      </c>
      <c r="DH291" s="283"/>
      <c r="DI291" s="277" t="str">
        <f t="shared" si="454"/>
        <v xml:space="preserve"> </v>
      </c>
      <c r="DJ291" s="277" t="str">
        <f t="shared" si="455"/>
        <v xml:space="preserve"> </v>
      </c>
      <c r="DK291" s="277" t="str">
        <f t="shared" si="456"/>
        <v xml:space="preserve"> </v>
      </c>
      <c r="DL291" s="278" t="str">
        <f t="shared" si="457"/>
        <v xml:space="preserve"> </v>
      </c>
    </row>
    <row r="292" spans="21:116" x14ac:dyDescent="0.25">
      <c r="U292" s="276" t="str">
        <f t="shared" si="461"/>
        <v xml:space="preserve"> </v>
      </c>
      <c r="V292" s="277" t="str">
        <f>IF(SUM(I292:T292)&lt;90," ",I292/stab.data!$U$7)</f>
        <v xml:space="preserve"> </v>
      </c>
      <c r="W292" s="277" t="str">
        <f>IF(SUM(I292:T292)&lt;90," ",J292/stab.data!$U$8)</f>
        <v xml:space="preserve"> </v>
      </c>
      <c r="X292" s="277" t="str">
        <f>IF(SUM(I292:T292)&lt;90," ",K292*2/stab.data!$U$9)</f>
        <v xml:space="preserve"> </v>
      </c>
      <c r="Y292" s="277" t="str">
        <f>IF(SUM(I292:T292)&lt;90," ",L292*2/stab.data!$U$10)</f>
        <v xml:space="preserve"> </v>
      </c>
      <c r="Z292" s="277" t="str">
        <f>IF(SUM(I292:T292)&lt;90," ",M292/stab.data!$U$11)</f>
        <v xml:space="preserve"> </v>
      </c>
      <c r="AA292" s="277" t="str">
        <f>IF(SUM(I292:T292)&lt;90," ",N292/stab.data!$U$12)</f>
        <v xml:space="preserve"> </v>
      </c>
      <c r="AB292" s="277" t="str">
        <f>IF(SUM(I292:T292)&lt;90," ",O292/stab.data!$U$13)</f>
        <v xml:space="preserve"> </v>
      </c>
      <c r="AC292" s="277" t="str">
        <f>IF(SUM(I292:T292)&lt;90," ",P292/stab.data!$U$14)</f>
        <v xml:space="preserve"> </v>
      </c>
      <c r="AD292" s="277" t="str">
        <f>IF(SUM(I292:T292)&lt;90," ",Q292*2/stab.data!$U$15)</f>
        <v xml:space="preserve"> </v>
      </c>
      <c r="AE292" s="277" t="str">
        <f>IF(SUM(I292:T292)&lt;90," ",R292*2/stab.data!$U$16)</f>
        <v xml:space="preserve"> </v>
      </c>
      <c r="AF292" s="277" t="str">
        <f>IF(SUM(I292:T292)&lt;90," ",S292/stab.data!$U$17)</f>
        <v xml:space="preserve"> </v>
      </c>
      <c r="AG292" s="277" t="str">
        <f>IF(SUM(I292:T292)&lt;90," ",T292/stab.data!$U$18)</f>
        <v xml:space="preserve"> </v>
      </c>
      <c r="AH292" s="277" t="str">
        <f t="shared" si="462"/>
        <v xml:space="preserve"> </v>
      </c>
      <c r="AI292" s="277" t="str">
        <f t="shared" si="463"/>
        <v xml:space="preserve"> </v>
      </c>
      <c r="AJ292" s="278" t="str">
        <f t="shared" si="464"/>
        <v xml:space="preserve"> </v>
      </c>
      <c r="AK292" s="278" t="str">
        <f t="shared" si="465"/>
        <v xml:space="preserve"> </v>
      </c>
      <c r="AL292" s="278" t="str">
        <f t="shared" si="466"/>
        <v xml:space="preserve"> </v>
      </c>
      <c r="AM292" s="278" t="str">
        <f t="shared" si="467"/>
        <v xml:space="preserve"> </v>
      </c>
      <c r="AN292" s="278" t="str">
        <f t="shared" si="468"/>
        <v xml:space="preserve"> </v>
      </c>
      <c r="AO292" s="278" t="str">
        <f t="shared" si="469"/>
        <v xml:space="preserve"> </v>
      </c>
      <c r="AP292" s="278" t="str">
        <f t="shared" si="470"/>
        <v xml:space="preserve"> </v>
      </c>
      <c r="AQ292" s="278" t="str">
        <f t="shared" si="471"/>
        <v xml:space="preserve"> </v>
      </c>
      <c r="AR292" s="278" t="str">
        <f t="shared" si="472"/>
        <v xml:space="preserve"> </v>
      </c>
      <c r="AS292" s="278" t="str">
        <f t="shared" si="473"/>
        <v xml:space="preserve"> </v>
      </c>
      <c r="AT292" s="278" t="str">
        <f t="shared" si="474"/>
        <v xml:space="preserve"> </v>
      </c>
      <c r="AU292" s="278" t="str">
        <f t="shared" si="475"/>
        <v xml:space="preserve"> </v>
      </c>
      <c r="AV292" s="277" t="str">
        <f t="shared" si="476"/>
        <v xml:space="preserve"> </v>
      </c>
      <c r="AW292" s="277" t="str">
        <f t="shared" si="477"/>
        <v xml:space="preserve"> </v>
      </c>
      <c r="AX292" s="277" t="str">
        <f>IF(SUM(I292:T292)&lt;90," ",CO292*AH292*stab.data!$U$20/13/2)</f>
        <v xml:space="preserve"> </v>
      </c>
      <c r="AY292" s="277" t="str">
        <f>IF(SUM(I292:T292)&lt;90," ",CQ292*AH292*stab.data!$U$11/13)</f>
        <v xml:space="preserve"> </v>
      </c>
      <c r="AZ292" s="277" t="str">
        <f t="shared" si="478"/>
        <v xml:space="preserve"> </v>
      </c>
      <c r="BA292" s="279" t="str">
        <f t="shared" si="479"/>
        <v xml:space="preserve"> </v>
      </c>
      <c r="BB292" s="280" t="str">
        <f>IF(SUM(I292:T292)&lt;90," ",EXP('eq. coef.'!$C$104+'eq. coef.'!$C$105*'Amp-TB2 calc'!AJ292+'eq. coef.'!$C$106*'Amp-TB2 calc'!AK292+'eq. coef.'!$C$107*'Amp-TB2 calc'!AL292+'eq. coef.'!$C$108*'Amp-TB2 calc'!AN292+'eq. coef.'!$C$109*'Amp-TB2 calc'!AP292+'eq. coef.'!$C$110*'Amp-TB2 calc'!AQ292+'eq. coef.'!$C$111*'Amp-TB2 calc'!AR292+'eq. coef.'!$C$112*'Amp-TB2 calc'!AS292))</f>
        <v xml:space="preserve"> </v>
      </c>
      <c r="BC292" s="281" t="str">
        <f>IF(SUM(I292:T292)&lt;90," ",EXP('eq. coef.'!$C$176+'eq. coef.'!$C$177*'Amp-TB2 calc'!AJ292+'eq. coef.'!$C$178*'Amp-TB2 calc'!AK292+'eq. coef.'!$C$179*'Amp-TB2 calc'!AL292+'eq. coef.'!$C$180*'Amp-TB2 calc'!AN292+'eq. coef.'!$C$181*'Amp-TB2 calc'!AP292+'eq. coef.'!$C$182*'Amp-TB2 calc'!AQ292+'eq. coef.'!$C$183*'Amp-TB2 calc'!AR292+'eq. coef.'!$C$184*'Amp-TB2 calc'!AS292))</f>
        <v xml:space="preserve"> </v>
      </c>
      <c r="BD292" s="281" t="str">
        <f>IF(SUM(I292:T292)&lt;90," ",('eq. coef.'!$C$234+'eq. coef.'!$C$235*'Amp-TB2 calc'!AJ292+'eq. coef.'!$C$236*'Amp-TB2 calc'!AK292+'eq. coef.'!$C$237*'Amp-TB2 calc'!AL292+'eq. coef.'!$C$238*'Amp-TB2 calc'!AN292+'eq. coef.'!$C$239*'Amp-TB2 calc'!AP292+'eq. coef.'!$C$240*'Amp-TB2 calc'!AQ292+'eq. coef.'!$C$241*'Amp-TB2 calc'!AR292+'eq. coef.'!$C$242*'Amp-TB2 calc'!AS292))</f>
        <v xml:space="preserve"> </v>
      </c>
      <c r="BE292" s="281" t="str">
        <f>IF(SUM(I292:T292)&lt;90," ",('eq. coef.'!$C$270+'eq. coef.'!$C$271*'Amp-TB2 calc'!AJ292+'eq. coef.'!$C$272*'Amp-TB2 calc'!AK292+'eq. coef.'!$C$273*'Amp-TB2 calc'!AL292+'eq. coef.'!$C$274*'Amp-TB2 calc'!AN292+'eq. coef.'!$C$275*'Amp-TB2 calc'!AP292+'eq. coef.'!$C$276*'Amp-TB2 calc'!AQ292+'eq. coef.'!$C$277*'Amp-TB2 calc'!AR292+'eq. coef.'!$C$278*'Amp-TB2 calc'!AS292))</f>
        <v xml:space="preserve"> </v>
      </c>
      <c r="BF292" s="281" t="str">
        <f>IF(SUM(I292:T292)&lt;90," ",EXP('eq. coef.'!$C$328+'eq. coef.'!$C$329*'Amp-TB2 calc'!AJ292+'eq. coef.'!$C$330*'Amp-TB2 calc'!AK292+'eq. coef.'!$C$331*'Amp-TB2 calc'!AL292+'eq. coef.'!$C$332*'Amp-TB2 calc'!AN292+'eq. coef.'!$C$333*'Amp-TB2 calc'!AP292+'eq. coef.'!$C$334*'Amp-TB2 calc'!AQ292+'eq. coef.'!$C$335*'Amp-TB2 calc'!AR292+'eq. coef.'!$C$336*'Amp-TB2 calc'!AS292))</f>
        <v xml:space="preserve"> </v>
      </c>
      <c r="BG292" s="282" t="str">
        <f t="shared" si="431"/>
        <v xml:space="preserve"> </v>
      </c>
      <c r="BH292" s="385" t="str">
        <f t="shared" si="458"/>
        <v xml:space="preserve"> </v>
      </c>
      <c r="BI292" s="385" t="str">
        <f t="shared" si="459"/>
        <v xml:space="preserve"> </v>
      </c>
      <c r="BJ292" s="281" t="str">
        <f t="shared" si="432"/>
        <v xml:space="preserve"> </v>
      </c>
      <c r="BK292" s="283" t="str">
        <f t="shared" si="480"/>
        <v xml:space="preserve"> </v>
      </c>
      <c r="BL292" s="281" t="str">
        <f t="shared" si="481"/>
        <v xml:space="preserve"> </v>
      </c>
      <c r="BM292" s="284" t="str">
        <f t="shared" si="433"/>
        <v xml:space="preserve"> </v>
      </c>
      <c r="BN292" s="285" t="str">
        <f>IF(SUM(I292:T292)&lt;90," ",'eq. coef.'!$C$360+'eq. coef.'!$C$361*'Amp-TB2 calc'!AJ292+'eq. coef.'!$C$362*'Amp-TB2 calc'!AK292+'eq. coef.'!$C$363*'Amp-TB2 calc'!AL292+'eq. coef.'!$C$364*'Amp-TB2 calc'!AN292+'eq. coef.'!$C$365*'Amp-TB2 calc'!AP292+'eq. coef.'!$C$366*'Amp-TB2 calc'!AQ292+'eq. coef.'!$C$367*'Amp-TB2 calc'!AR292+'eq. coef.'!$C$368*'Amp-TB2 calc'!AS292+'eq. coef.'!$C$369*LN(BQ292))</f>
        <v xml:space="preserve"> </v>
      </c>
      <c r="BO292" s="286" t="str">
        <f t="shared" si="482"/>
        <v xml:space="preserve"> </v>
      </c>
      <c r="BP292" s="333" t="str">
        <f t="shared" si="434"/>
        <v xml:space="preserve"> </v>
      </c>
      <c r="BQ292" s="287" t="str">
        <f t="shared" si="483"/>
        <v xml:space="preserve"> </v>
      </c>
      <c r="BR292" s="281" t="str">
        <f t="shared" si="435"/>
        <v xml:space="preserve"> </v>
      </c>
      <c r="BS292" s="283"/>
      <c r="BT292" s="283">
        <f t="shared" si="484"/>
        <v>0</v>
      </c>
      <c r="BU292" s="283">
        <f t="shared" si="485"/>
        <v>0</v>
      </c>
      <c r="BV292" s="281" t="str">
        <f t="shared" si="436"/>
        <v xml:space="preserve"> </v>
      </c>
      <c r="BW292" s="288"/>
      <c r="BX292" s="289" t="str">
        <f>IF(SUM(I292:T292)&lt;90," ",'eq. coef.'!$B$1128*'Amp-TB2 calc'!CH292+'eq. coef.'!$B$1129*'Amp-TB2 calc'!CL292+'eq. coef.'!$B$1130*'Amp-TB2 calc'!CM292+'eq. coef.'!$B$1131*'Amp-TB2 calc'!CO292+'eq. coef.'!$B$1132*'Amp-TB2 calc'!CP292+'eq. coef.'!$B$1133*'Amp-TB2 calc'!CQ292+'eq. coef.'!$B$1134*'Amp-TB2 calc'!CR292+'eq. coef.'!$B$1135*'Amp-TB2 calc'!CU292+'eq. coef.'!$B$1135*'Amp-TB2 calc'!CY292+'eq. coef.'!$B$1137*'Amp-TB2 calc'!CZ292)</f>
        <v xml:space="preserve"> </v>
      </c>
      <c r="BY292" s="290" t="str">
        <f t="shared" si="486"/>
        <v xml:space="preserve"> </v>
      </c>
      <c r="BZ292" s="291"/>
      <c r="CA292" s="290" t="str">
        <f t="shared" si="437"/>
        <v xml:space="preserve"> </v>
      </c>
      <c r="CB292" s="289" t="str">
        <f>IF(SUM(I292:T292)&lt;90," ",EXP('eq. coef.'!$C$396+'eq. coef.'!$C$397*'Amp-TB2 calc'!AJ292+'eq. coef.'!$C$398*'Amp-TB2 calc'!AK292+'eq. coef.'!$C$399*'Amp-TB2 calc'!AL292+'eq. coef.'!$C$400*'Amp-TB2 calc'!AN292+'eq. coef.'!$C$401*'Amp-TB2 calc'!AP292+'eq. coef.'!$C$402*'Amp-TB2 calc'!AQ292+'eq. coef.'!$C$403*'Amp-TB2 calc'!AR292+'eq. coef.'!$C$404*'Amp-TB2 calc'!AS292+'eq. coef.'!$C$405*LN('Amp-TB2 calc'!BQ292)))</f>
        <v xml:space="preserve"> </v>
      </c>
      <c r="CC292" s="283" t="str">
        <f t="shared" si="438"/>
        <v xml:space="preserve"> </v>
      </c>
      <c r="CD292" s="283"/>
      <c r="CE292" s="282" t="str">
        <f t="shared" si="439"/>
        <v xml:space="preserve"> </v>
      </c>
      <c r="CF292" s="282" t="str">
        <f t="shared" si="440"/>
        <v xml:space="preserve"> </v>
      </c>
      <c r="CG292" s="278" t="str">
        <f t="shared" si="487"/>
        <v xml:space="preserve"> </v>
      </c>
      <c r="CH292" s="278" t="str">
        <f t="shared" si="488"/>
        <v xml:space="preserve"> </v>
      </c>
      <c r="CI292" s="278" t="str">
        <f t="shared" si="441"/>
        <v xml:space="preserve"> </v>
      </c>
      <c r="CJ292" s="278" t="str">
        <f t="shared" si="442"/>
        <v xml:space="preserve"> </v>
      </c>
      <c r="CK292" s="278"/>
      <c r="CL292" s="278" t="str">
        <f t="shared" si="443"/>
        <v xml:space="preserve"> </v>
      </c>
      <c r="CM292" s="278" t="str">
        <f t="shared" si="444"/>
        <v xml:space="preserve"> </v>
      </c>
      <c r="CN292" s="278" t="str">
        <f t="shared" si="489"/>
        <v xml:space="preserve"> </v>
      </c>
      <c r="CO292" s="278" t="str">
        <f t="shared" si="445"/>
        <v xml:space="preserve"> </v>
      </c>
      <c r="CP292" s="278" t="str">
        <f t="shared" si="490"/>
        <v xml:space="preserve"> </v>
      </c>
      <c r="CQ292" s="278" t="str">
        <f t="shared" si="446"/>
        <v xml:space="preserve"> </v>
      </c>
      <c r="CR292" s="278" t="str">
        <f t="shared" si="491"/>
        <v xml:space="preserve"> </v>
      </c>
      <c r="CS292" s="278" t="str">
        <f t="shared" si="447"/>
        <v xml:space="preserve"> </v>
      </c>
      <c r="CT292" s="278"/>
      <c r="CU292" s="278" t="str">
        <f t="shared" si="492"/>
        <v xml:space="preserve"> </v>
      </c>
      <c r="CV292" s="278" t="str">
        <f t="shared" si="448"/>
        <v xml:space="preserve"> </v>
      </c>
      <c r="CW292" s="278" t="str">
        <f t="shared" si="449"/>
        <v xml:space="preserve"> </v>
      </c>
      <c r="CX292" s="278"/>
      <c r="CY292" s="278" t="str">
        <f t="shared" si="450"/>
        <v xml:space="preserve"> </v>
      </c>
      <c r="CZ292" s="278" t="str">
        <f t="shared" si="493"/>
        <v xml:space="preserve"> </v>
      </c>
      <c r="DA292" s="278" t="str">
        <f t="shared" si="451"/>
        <v xml:space="preserve"> </v>
      </c>
      <c r="DB292" s="278"/>
      <c r="DC292" s="278" t="str">
        <f t="shared" si="452"/>
        <v xml:space="preserve"> </v>
      </c>
      <c r="DD292" s="278" t="str">
        <f t="shared" si="494"/>
        <v xml:space="preserve"> </v>
      </c>
      <c r="DE292" s="278" t="str">
        <f t="shared" si="495"/>
        <v xml:space="preserve"> </v>
      </c>
      <c r="DF292" s="278" t="str">
        <f t="shared" si="453"/>
        <v xml:space="preserve"> </v>
      </c>
      <c r="DG292" s="283" t="str">
        <f t="shared" si="460"/>
        <v xml:space="preserve"> </v>
      </c>
      <c r="DH292" s="283"/>
      <c r="DI292" s="277" t="str">
        <f t="shared" si="454"/>
        <v xml:space="preserve"> </v>
      </c>
      <c r="DJ292" s="277" t="str">
        <f t="shared" si="455"/>
        <v xml:space="preserve"> </v>
      </c>
      <c r="DK292" s="277" t="str">
        <f t="shared" si="456"/>
        <v xml:space="preserve"> </v>
      </c>
      <c r="DL292" s="278" t="str">
        <f t="shared" si="457"/>
        <v xml:space="preserve"> </v>
      </c>
    </row>
    <row r="293" spans="21:116" x14ac:dyDescent="0.25">
      <c r="U293" s="276" t="str">
        <f t="shared" si="461"/>
        <v xml:space="preserve"> </v>
      </c>
      <c r="V293" s="277" t="str">
        <f>IF(SUM(I293:T293)&lt;90," ",I293/stab.data!$U$7)</f>
        <v xml:space="preserve"> </v>
      </c>
      <c r="W293" s="277" t="str">
        <f>IF(SUM(I293:T293)&lt;90," ",J293/stab.data!$U$8)</f>
        <v xml:space="preserve"> </v>
      </c>
      <c r="X293" s="277" t="str">
        <f>IF(SUM(I293:T293)&lt;90," ",K293*2/stab.data!$U$9)</f>
        <v xml:space="preserve"> </v>
      </c>
      <c r="Y293" s="277" t="str">
        <f>IF(SUM(I293:T293)&lt;90," ",L293*2/stab.data!$U$10)</f>
        <v xml:space="preserve"> </v>
      </c>
      <c r="Z293" s="277" t="str">
        <f>IF(SUM(I293:T293)&lt;90," ",M293/stab.data!$U$11)</f>
        <v xml:space="preserve"> </v>
      </c>
      <c r="AA293" s="277" t="str">
        <f>IF(SUM(I293:T293)&lt;90," ",N293/stab.data!$U$12)</f>
        <v xml:space="preserve"> </v>
      </c>
      <c r="AB293" s="277" t="str">
        <f>IF(SUM(I293:T293)&lt;90," ",O293/stab.data!$U$13)</f>
        <v xml:space="preserve"> </v>
      </c>
      <c r="AC293" s="277" t="str">
        <f>IF(SUM(I293:T293)&lt;90," ",P293/stab.data!$U$14)</f>
        <v xml:space="preserve"> </v>
      </c>
      <c r="AD293" s="277" t="str">
        <f>IF(SUM(I293:T293)&lt;90," ",Q293*2/stab.data!$U$15)</f>
        <v xml:space="preserve"> </v>
      </c>
      <c r="AE293" s="277" t="str">
        <f>IF(SUM(I293:T293)&lt;90," ",R293*2/stab.data!$U$16)</f>
        <v xml:space="preserve"> </v>
      </c>
      <c r="AF293" s="277" t="str">
        <f>IF(SUM(I293:T293)&lt;90," ",S293/stab.data!$U$17)</f>
        <v xml:space="preserve"> </v>
      </c>
      <c r="AG293" s="277" t="str">
        <f>IF(SUM(I293:T293)&lt;90," ",T293/stab.data!$U$18)</f>
        <v xml:space="preserve"> </v>
      </c>
      <c r="AH293" s="277" t="str">
        <f t="shared" si="462"/>
        <v xml:space="preserve"> </v>
      </c>
      <c r="AI293" s="277" t="str">
        <f t="shared" si="463"/>
        <v xml:space="preserve"> </v>
      </c>
      <c r="AJ293" s="278" t="str">
        <f t="shared" si="464"/>
        <v xml:space="preserve"> </v>
      </c>
      <c r="AK293" s="278" t="str">
        <f t="shared" si="465"/>
        <v xml:space="preserve"> </v>
      </c>
      <c r="AL293" s="278" t="str">
        <f t="shared" si="466"/>
        <v xml:space="preserve"> </v>
      </c>
      <c r="AM293" s="278" t="str">
        <f t="shared" si="467"/>
        <v xml:space="preserve"> </v>
      </c>
      <c r="AN293" s="278" t="str">
        <f t="shared" si="468"/>
        <v xml:space="preserve"> </v>
      </c>
      <c r="AO293" s="278" t="str">
        <f t="shared" si="469"/>
        <v xml:space="preserve"> </v>
      </c>
      <c r="AP293" s="278" t="str">
        <f t="shared" si="470"/>
        <v xml:space="preserve"> </v>
      </c>
      <c r="AQ293" s="278" t="str">
        <f t="shared" si="471"/>
        <v xml:space="preserve"> </v>
      </c>
      <c r="AR293" s="278" t="str">
        <f t="shared" si="472"/>
        <v xml:space="preserve"> </v>
      </c>
      <c r="AS293" s="278" t="str">
        <f t="shared" si="473"/>
        <v xml:space="preserve"> </v>
      </c>
      <c r="AT293" s="278" t="str">
        <f t="shared" si="474"/>
        <v xml:space="preserve"> </v>
      </c>
      <c r="AU293" s="278" t="str">
        <f t="shared" si="475"/>
        <v xml:space="preserve"> </v>
      </c>
      <c r="AV293" s="277" t="str">
        <f t="shared" si="476"/>
        <v xml:space="preserve"> </v>
      </c>
      <c r="AW293" s="277" t="str">
        <f t="shared" si="477"/>
        <v xml:space="preserve"> </v>
      </c>
      <c r="AX293" s="277" t="str">
        <f>IF(SUM(I293:T293)&lt;90," ",CO293*AH293*stab.data!$U$20/13/2)</f>
        <v xml:space="preserve"> </v>
      </c>
      <c r="AY293" s="277" t="str">
        <f>IF(SUM(I293:T293)&lt;90," ",CQ293*AH293*stab.data!$U$11/13)</f>
        <v xml:space="preserve"> </v>
      </c>
      <c r="AZ293" s="277" t="str">
        <f t="shared" si="478"/>
        <v xml:space="preserve"> </v>
      </c>
      <c r="BA293" s="279" t="str">
        <f t="shared" si="479"/>
        <v xml:space="preserve"> </v>
      </c>
      <c r="BB293" s="280" t="str">
        <f>IF(SUM(I293:T293)&lt;90," ",EXP('eq. coef.'!$C$104+'eq. coef.'!$C$105*'Amp-TB2 calc'!AJ293+'eq. coef.'!$C$106*'Amp-TB2 calc'!AK293+'eq. coef.'!$C$107*'Amp-TB2 calc'!AL293+'eq. coef.'!$C$108*'Amp-TB2 calc'!AN293+'eq. coef.'!$C$109*'Amp-TB2 calc'!AP293+'eq. coef.'!$C$110*'Amp-TB2 calc'!AQ293+'eq. coef.'!$C$111*'Amp-TB2 calc'!AR293+'eq. coef.'!$C$112*'Amp-TB2 calc'!AS293))</f>
        <v xml:space="preserve"> </v>
      </c>
      <c r="BC293" s="281" t="str">
        <f>IF(SUM(I293:T293)&lt;90," ",EXP('eq. coef.'!$C$176+'eq. coef.'!$C$177*'Amp-TB2 calc'!AJ293+'eq. coef.'!$C$178*'Amp-TB2 calc'!AK293+'eq. coef.'!$C$179*'Amp-TB2 calc'!AL293+'eq. coef.'!$C$180*'Amp-TB2 calc'!AN293+'eq. coef.'!$C$181*'Amp-TB2 calc'!AP293+'eq. coef.'!$C$182*'Amp-TB2 calc'!AQ293+'eq. coef.'!$C$183*'Amp-TB2 calc'!AR293+'eq. coef.'!$C$184*'Amp-TB2 calc'!AS293))</f>
        <v xml:space="preserve"> </v>
      </c>
      <c r="BD293" s="281" t="str">
        <f>IF(SUM(I293:T293)&lt;90," ",('eq. coef.'!$C$234+'eq. coef.'!$C$235*'Amp-TB2 calc'!AJ293+'eq. coef.'!$C$236*'Amp-TB2 calc'!AK293+'eq. coef.'!$C$237*'Amp-TB2 calc'!AL293+'eq. coef.'!$C$238*'Amp-TB2 calc'!AN293+'eq. coef.'!$C$239*'Amp-TB2 calc'!AP293+'eq. coef.'!$C$240*'Amp-TB2 calc'!AQ293+'eq. coef.'!$C$241*'Amp-TB2 calc'!AR293+'eq. coef.'!$C$242*'Amp-TB2 calc'!AS293))</f>
        <v xml:space="preserve"> </v>
      </c>
      <c r="BE293" s="281" t="str">
        <f>IF(SUM(I293:T293)&lt;90," ",('eq. coef.'!$C$270+'eq. coef.'!$C$271*'Amp-TB2 calc'!AJ293+'eq. coef.'!$C$272*'Amp-TB2 calc'!AK293+'eq. coef.'!$C$273*'Amp-TB2 calc'!AL293+'eq. coef.'!$C$274*'Amp-TB2 calc'!AN293+'eq. coef.'!$C$275*'Amp-TB2 calc'!AP293+'eq. coef.'!$C$276*'Amp-TB2 calc'!AQ293+'eq. coef.'!$C$277*'Amp-TB2 calc'!AR293+'eq. coef.'!$C$278*'Amp-TB2 calc'!AS293))</f>
        <v xml:space="preserve"> </v>
      </c>
      <c r="BF293" s="281" t="str">
        <f>IF(SUM(I293:T293)&lt;90," ",EXP('eq. coef.'!$C$328+'eq. coef.'!$C$329*'Amp-TB2 calc'!AJ293+'eq. coef.'!$C$330*'Amp-TB2 calc'!AK293+'eq. coef.'!$C$331*'Amp-TB2 calc'!AL293+'eq. coef.'!$C$332*'Amp-TB2 calc'!AN293+'eq. coef.'!$C$333*'Amp-TB2 calc'!AP293+'eq. coef.'!$C$334*'Amp-TB2 calc'!AQ293+'eq. coef.'!$C$335*'Amp-TB2 calc'!AR293+'eq. coef.'!$C$336*'Amp-TB2 calc'!AS293))</f>
        <v xml:space="preserve"> </v>
      </c>
      <c r="BG293" s="282" t="str">
        <f t="shared" si="431"/>
        <v xml:space="preserve"> </v>
      </c>
      <c r="BH293" s="385" t="str">
        <f t="shared" si="458"/>
        <v xml:space="preserve"> </v>
      </c>
      <c r="BI293" s="385" t="str">
        <f t="shared" si="459"/>
        <v xml:space="preserve"> </v>
      </c>
      <c r="BJ293" s="281" t="str">
        <f t="shared" si="432"/>
        <v xml:space="preserve"> </v>
      </c>
      <c r="BK293" s="283" t="str">
        <f t="shared" si="480"/>
        <v xml:space="preserve"> </v>
      </c>
      <c r="BL293" s="281" t="str">
        <f t="shared" si="481"/>
        <v xml:space="preserve"> </v>
      </c>
      <c r="BM293" s="284" t="str">
        <f t="shared" si="433"/>
        <v xml:space="preserve"> </v>
      </c>
      <c r="BN293" s="285" t="str">
        <f>IF(SUM(I293:T293)&lt;90," ",'eq. coef.'!$C$360+'eq. coef.'!$C$361*'Amp-TB2 calc'!AJ293+'eq. coef.'!$C$362*'Amp-TB2 calc'!AK293+'eq. coef.'!$C$363*'Amp-TB2 calc'!AL293+'eq. coef.'!$C$364*'Amp-TB2 calc'!AN293+'eq. coef.'!$C$365*'Amp-TB2 calc'!AP293+'eq. coef.'!$C$366*'Amp-TB2 calc'!AQ293+'eq. coef.'!$C$367*'Amp-TB2 calc'!AR293+'eq. coef.'!$C$368*'Amp-TB2 calc'!AS293+'eq. coef.'!$C$369*LN(BQ293))</f>
        <v xml:space="preserve"> </v>
      </c>
      <c r="BO293" s="286" t="str">
        <f t="shared" si="482"/>
        <v xml:space="preserve"> </v>
      </c>
      <c r="BP293" s="333" t="str">
        <f t="shared" si="434"/>
        <v xml:space="preserve"> </v>
      </c>
      <c r="BQ293" s="287" t="str">
        <f t="shared" si="483"/>
        <v xml:space="preserve"> </v>
      </c>
      <c r="BR293" s="281" t="str">
        <f t="shared" si="435"/>
        <v xml:space="preserve"> </v>
      </c>
      <c r="BS293" s="283"/>
      <c r="BT293" s="283">
        <f t="shared" si="484"/>
        <v>0</v>
      </c>
      <c r="BU293" s="283">
        <f t="shared" si="485"/>
        <v>0</v>
      </c>
      <c r="BV293" s="281" t="str">
        <f t="shared" si="436"/>
        <v xml:space="preserve"> </v>
      </c>
      <c r="BW293" s="288"/>
      <c r="BX293" s="289" t="str">
        <f>IF(SUM(I293:T293)&lt;90," ",'eq. coef.'!$B$1128*'Amp-TB2 calc'!CH293+'eq. coef.'!$B$1129*'Amp-TB2 calc'!CL293+'eq. coef.'!$B$1130*'Amp-TB2 calc'!CM293+'eq. coef.'!$B$1131*'Amp-TB2 calc'!CO293+'eq. coef.'!$B$1132*'Amp-TB2 calc'!CP293+'eq. coef.'!$B$1133*'Amp-TB2 calc'!CQ293+'eq. coef.'!$B$1134*'Amp-TB2 calc'!CR293+'eq. coef.'!$B$1135*'Amp-TB2 calc'!CU293+'eq. coef.'!$B$1135*'Amp-TB2 calc'!CY293+'eq. coef.'!$B$1137*'Amp-TB2 calc'!CZ293)</f>
        <v xml:space="preserve"> </v>
      </c>
      <c r="BY293" s="290" t="str">
        <f t="shared" si="486"/>
        <v xml:space="preserve"> </v>
      </c>
      <c r="BZ293" s="291"/>
      <c r="CA293" s="290" t="str">
        <f t="shared" si="437"/>
        <v xml:space="preserve"> </v>
      </c>
      <c r="CB293" s="289" t="str">
        <f>IF(SUM(I293:T293)&lt;90," ",EXP('eq. coef.'!$C$396+'eq. coef.'!$C$397*'Amp-TB2 calc'!AJ293+'eq. coef.'!$C$398*'Amp-TB2 calc'!AK293+'eq. coef.'!$C$399*'Amp-TB2 calc'!AL293+'eq. coef.'!$C$400*'Amp-TB2 calc'!AN293+'eq. coef.'!$C$401*'Amp-TB2 calc'!AP293+'eq. coef.'!$C$402*'Amp-TB2 calc'!AQ293+'eq. coef.'!$C$403*'Amp-TB2 calc'!AR293+'eq. coef.'!$C$404*'Amp-TB2 calc'!AS293+'eq. coef.'!$C$405*LN('Amp-TB2 calc'!BQ293)))</f>
        <v xml:space="preserve"> </v>
      </c>
      <c r="CC293" s="283" t="str">
        <f t="shared" si="438"/>
        <v xml:space="preserve"> </v>
      </c>
      <c r="CD293" s="283"/>
      <c r="CE293" s="282" t="str">
        <f t="shared" si="439"/>
        <v xml:space="preserve"> </v>
      </c>
      <c r="CF293" s="282" t="str">
        <f t="shared" si="440"/>
        <v xml:space="preserve"> </v>
      </c>
      <c r="CG293" s="278" t="str">
        <f t="shared" si="487"/>
        <v xml:space="preserve"> </v>
      </c>
      <c r="CH293" s="278" t="str">
        <f t="shared" si="488"/>
        <v xml:space="preserve"> </v>
      </c>
      <c r="CI293" s="278" t="str">
        <f t="shared" si="441"/>
        <v xml:space="preserve"> </v>
      </c>
      <c r="CJ293" s="278" t="str">
        <f t="shared" si="442"/>
        <v xml:space="preserve"> </v>
      </c>
      <c r="CK293" s="278"/>
      <c r="CL293" s="278" t="str">
        <f t="shared" si="443"/>
        <v xml:space="preserve"> </v>
      </c>
      <c r="CM293" s="278" t="str">
        <f t="shared" si="444"/>
        <v xml:space="preserve"> </v>
      </c>
      <c r="CN293" s="278" t="str">
        <f t="shared" si="489"/>
        <v xml:space="preserve"> </v>
      </c>
      <c r="CO293" s="278" t="str">
        <f t="shared" si="445"/>
        <v xml:space="preserve"> </v>
      </c>
      <c r="CP293" s="278" t="str">
        <f t="shared" si="490"/>
        <v xml:space="preserve"> </v>
      </c>
      <c r="CQ293" s="278" t="str">
        <f t="shared" si="446"/>
        <v xml:space="preserve"> </v>
      </c>
      <c r="CR293" s="278" t="str">
        <f t="shared" si="491"/>
        <v xml:space="preserve"> </v>
      </c>
      <c r="CS293" s="278" t="str">
        <f t="shared" si="447"/>
        <v xml:space="preserve"> </v>
      </c>
      <c r="CT293" s="278"/>
      <c r="CU293" s="278" t="str">
        <f t="shared" si="492"/>
        <v xml:space="preserve"> </v>
      </c>
      <c r="CV293" s="278" t="str">
        <f t="shared" si="448"/>
        <v xml:space="preserve"> </v>
      </c>
      <c r="CW293" s="278" t="str">
        <f t="shared" si="449"/>
        <v xml:space="preserve"> </v>
      </c>
      <c r="CX293" s="278"/>
      <c r="CY293" s="278" t="str">
        <f t="shared" si="450"/>
        <v xml:space="preserve"> </v>
      </c>
      <c r="CZ293" s="278" t="str">
        <f t="shared" si="493"/>
        <v xml:space="preserve"> </v>
      </c>
      <c r="DA293" s="278" t="str">
        <f t="shared" si="451"/>
        <v xml:space="preserve"> </v>
      </c>
      <c r="DB293" s="278"/>
      <c r="DC293" s="278" t="str">
        <f t="shared" si="452"/>
        <v xml:space="preserve"> </v>
      </c>
      <c r="DD293" s="278" t="str">
        <f t="shared" si="494"/>
        <v xml:space="preserve"> </v>
      </c>
      <c r="DE293" s="278" t="str">
        <f t="shared" si="495"/>
        <v xml:space="preserve"> </v>
      </c>
      <c r="DF293" s="278" t="str">
        <f t="shared" si="453"/>
        <v xml:space="preserve"> </v>
      </c>
      <c r="DG293" s="283" t="str">
        <f t="shared" si="460"/>
        <v xml:space="preserve"> </v>
      </c>
      <c r="DH293" s="283"/>
      <c r="DI293" s="277" t="str">
        <f t="shared" si="454"/>
        <v xml:space="preserve"> </v>
      </c>
      <c r="DJ293" s="277" t="str">
        <f t="shared" si="455"/>
        <v xml:space="preserve"> </v>
      </c>
      <c r="DK293" s="277" t="str">
        <f t="shared" si="456"/>
        <v xml:space="preserve"> </v>
      </c>
      <c r="DL293" s="278" t="str">
        <f t="shared" si="457"/>
        <v xml:space="preserve"> </v>
      </c>
    </row>
    <row r="294" spans="21:116" x14ac:dyDescent="0.25">
      <c r="U294" s="276" t="str">
        <f t="shared" si="461"/>
        <v xml:space="preserve"> </v>
      </c>
      <c r="V294" s="277" t="str">
        <f>IF(SUM(I294:T294)&lt;90," ",I294/stab.data!$U$7)</f>
        <v xml:space="preserve"> </v>
      </c>
      <c r="W294" s="277" t="str">
        <f>IF(SUM(I294:T294)&lt;90," ",J294/stab.data!$U$8)</f>
        <v xml:space="preserve"> </v>
      </c>
      <c r="X294" s="277" t="str">
        <f>IF(SUM(I294:T294)&lt;90," ",K294*2/stab.data!$U$9)</f>
        <v xml:space="preserve"> </v>
      </c>
      <c r="Y294" s="277" t="str">
        <f>IF(SUM(I294:T294)&lt;90," ",L294*2/stab.data!$U$10)</f>
        <v xml:space="preserve"> </v>
      </c>
      <c r="Z294" s="277" t="str">
        <f>IF(SUM(I294:T294)&lt;90," ",M294/stab.data!$U$11)</f>
        <v xml:space="preserve"> </v>
      </c>
      <c r="AA294" s="277" t="str">
        <f>IF(SUM(I294:T294)&lt;90," ",N294/stab.data!$U$12)</f>
        <v xml:space="preserve"> </v>
      </c>
      <c r="AB294" s="277" t="str">
        <f>IF(SUM(I294:T294)&lt;90," ",O294/stab.data!$U$13)</f>
        <v xml:space="preserve"> </v>
      </c>
      <c r="AC294" s="277" t="str">
        <f>IF(SUM(I294:T294)&lt;90," ",P294/stab.data!$U$14)</f>
        <v xml:space="preserve"> </v>
      </c>
      <c r="AD294" s="277" t="str">
        <f>IF(SUM(I294:T294)&lt;90," ",Q294*2/stab.data!$U$15)</f>
        <v xml:space="preserve"> </v>
      </c>
      <c r="AE294" s="277" t="str">
        <f>IF(SUM(I294:T294)&lt;90," ",R294*2/stab.data!$U$16)</f>
        <v xml:space="preserve"> </v>
      </c>
      <c r="AF294" s="277" t="str">
        <f>IF(SUM(I294:T294)&lt;90," ",S294/stab.data!$U$17)</f>
        <v xml:space="preserve"> </v>
      </c>
      <c r="AG294" s="277" t="str">
        <f>IF(SUM(I294:T294)&lt;90," ",T294/stab.data!$U$18)</f>
        <v xml:space="preserve"> </v>
      </c>
      <c r="AH294" s="277" t="str">
        <f t="shared" si="462"/>
        <v xml:space="preserve"> </v>
      </c>
      <c r="AI294" s="277" t="str">
        <f t="shared" si="463"/>
        <v xml:space="preserve"> </v>
      </c>
      <c r="AJ294" s="278" t="str">
        <f t="shared" si="464"/>
        <v xml:space="preserve"> </v>
      </c>
      <c r="AK294" s="278" t="str">
        <f t="shared" si="465"/>
        <v xml:space="preserve"> </v>
      </c>
      <c r="AL294" s="278" t="str">
        <f t="shared" si="466"/>
        <v xml:space="preserve"> </v>
      </c>
      <c r="AM294" s="278" t="str">
        <f t="shared" si="467"/>
        <v xml:space="preserve"> </v>
      </c>
      <c r="AN294" s="278" t="str">
        <f t="shared" si="468"/>
        <v xml:space="preserve"> </v>
      </c>
      <c r="AO294" s="278" t="str">
        <f t="shared" si="469"/>
        <v xml:space="preserve"> </v>
      </c>
      <c r="AP294" s="278" t="str">
        <f t="shared" si="470"/>
        <v xml:space="preserve"> </v>
      </c>
      <c r="AQ294" s="278" t="str">
        <f t="shared" si="471"/>
        <v xml:space="preserve"> </v>
      </c>
      <c r="AR294" s="278" t="str">
        <f t="shared" si="472"/>
        <v xml:space="preserve"> </v>
      </c>
      <c r="AS294" s="278" t="str">
        <f t="shared" si="473"/>
        <v xml:space="preserve"> </v>
      </c>
      <c r="AT294" s="278" t="str">
        <f t="shared" si="474"/>
        <v xml:space="preserve"> </v>
      </c>
      <c r="AU294" s="278" t="str">
        <f t="shared" si="475"/>
        <v xml:space="preserve"> </v>
      </c>
      <c r="AV294" s="277" t="str">
        <f t="shared" si="476"/>
        <v xml:space="preserve"> </v>
      </c>
      <c r="AW294" s="277" t="str">
        <f t="shared" si="477"/>
        <v xml:space="preserve"> </v>
      </c>
      <c r="AX294" s="277" t="str">
        <f>IF(SUM(I294:T294)&lt;90," ",CO294*AH294*stab.data!$U$20/13/2)</f>
        <v xml:space="preserve"> </v>
      </c>
      <c r="AY294" s="277" t="str">
        <f>IF(SUM(I294:T294)&lt;90," ",CQ294*AH294*stab.data!$U$11/13)</f>
        <v xml:space="preserve"> </v>
      </c>
      <c r="AZ294" s="277" t="str">
        <f t="shared" si="478"/>
        <v xml:space="preserve"> </v>
      </c>
      <c r="BA294" s="279" t="str">
        <f t="shared" si="479"/>
        <v xml:space="preserve"> </v>
      </c>
      <c r="BB294" s="280" t="str">
        <f>IF(SUM(I294:T294)&lt;90," ",EXP('eq. coef.'!$C$104+'eq. coef.'!$C$105*'Amp-TB2 calc'!AJ294+'eq. coef.'!$C$106*'Amp-TB2 calc'!AK294+'eq. coef.'!$C$107*'Amp-TB2 calc'!AL294+'eq. coef.'!$C$108*'Amp-TB2 calc'!AN294+'eq. coef.'!$C$109*'Amp-TB2 calc'!AP294+'eq. coef.'!$C$110*'Amp-TB2 calc'!AQ294+'eq. coef.'!$C$111*'Amp-TB2 calc'!AR294+'eq. coef.'!$C$112*'Amp-TB2 calc'!AS294))</f>
        <v xml:space="preserve"> </v>
      </c>
      <c r="BC294" s="281" t="str">
        <f>IF(SUM(I294:T294)&lt;90," ",EXP('eq. coef.'!$C$176+'eq. coef.'!$C$177*'Amp-TB2 calc'!AJ294+'eq. coef.'!$C$178*'Amp-TB2 calc'!AK294+'eq. coef.'!$C$179*'Amp-TB2 calc'!AL294+'eq. coef.'!$C$180*'Amp-TB2 calc'!AN294+'eq. coef.'!$C$181*'Amp-TB2 calc'!AP294+'eq. coef.'!$C$182*'Amp-TB2 calc'!AQ294+'eq. coef.'!$C$183*'Amp-TB2 calc'!AR294+'eq. coef.'!$C$184*'Amp-TB2 calc'!AS294))</f>
        <v xml:space="preserve"> </v>
      </c>
      <c r="BD294" s="281" t="str">
        <f>IF(SUM(I294:T294)&lt;90," ",('eq. coef.'!$C$234+'eq. coef.'!$C$235*'Amp-TB2 calc'!AJ294+'eq. coef.'!$C$236*'Amp-TB2 calc'!AK294+'eq. coef.'!$C$237*'Amp-TB2 calc'!AL294+'eq. coef.'!$C$238*'Amp-TB2 calc'!AN294+'eq. coef.'!$C$239*'Amp-TB2 calc'!AP294+'eq. coef.'!$C$240*'Amp-TB2 calc'!AQ294+'eq. coef.'!$C$241*'Amp-TB2 calc'!AR294+'eq. coef.'!$C$242*'Amp-TB2 calc'!AS294))</f>
        <v xml:space="preserve"> </v>
      </c>
      <c r="BE294" s="281" t="str">
        <f>IF(SUM(I294:T294)&lt;90," ",('eq. coef.'!$C$270+'eq. coef.'!$C$271*'Amp-TB2 calc'!AJ294+'eq. coef.'!$C$272*'Amp-TB2 calc'!AK294+'eq. coef.'!$C$273*'Amp-TB2 calc'!AL294+'eq. coef.'!$C$274*'Amp-TB2 calc'!AN294+'eq. coef.'!$C$275*'Amp-TB2 calc'!AP294+'eq. coef.'!$C$276*'Amp-TB2 calc'!AQ294+'eq. coef.'!$C$277*'Amp-TB2 calc'!AR294+'eq. coef.'!$C$278*'Amp-TB2 calc'!AS294))</f>
        <v xml:space="preserve"> </v>
      </c>
      <c r="BF294" s="281" t="str">
        <f>IF(SUM(I294:T294)&lt;90," ",EXP('eq. coef.'!$C$328+'eq. coef.'!$C$329*'Amp-TB2 calc'!AJ294+'eq. coef.'!$C$330*'Amp-TB2 calc'!AK294+'eq. coef.'!$C$331*'Amp-TB2 calc'!AL294+'eq. coef.'!$C$332*'Amp-TB2 calc'!AN294+'eq. coef.'!$C$333*'Amp-TB2 calc'!AP294+'eq. coef.'!$C$334*'Amp-TB2 calc'!AQ294+'eq. coef.'!$C$335*'Amp-TB2 calc'!AR294+'eq. coef.'!$C$336*'Amp-TB2 calc'!AS294))</f>
        <v xml:space="preserve"> </v>
      </c>
      <c r="BG294" s="282" t="str">
        <f t="shared" si="431"/>
        <v xml:space="preserve"> </v>
      </c>
      <c r="BH294" s="385" t="str">
        <f t="shared" si="458"/>
        <v xml:space="preserve"> </v>
      </c>
      <c r="BI294" s="385" t="str">
        <f t="shared" si="459"/>
        <v xml:space="preserve"> </v>
      </c>
      <c r="BJ294" s="281" t="str">
        <f t="shared" si="432"/>
        <v xml:space="preserve"> </v>
      </c>
      <c r="BK294" s="283" t="str">
        <f t="shared" si="480"/>
        <v xml:space="preserve"> </v>
      </c>
      <c r="BL294" s="281" t="str">
        <f t="shared" si="481"/>
        <v xml:space="preserve"> </v>
      </c>
      <c r="BM294" s="284" t="str">
        <f t="shared" si="433"/>
        <v xml:space="preserve"> </v>
      </c>
      <c r="BN294" s="285" t="str">
        <f>IF(SUM(I294:T294)&lt;90," ",'eq. coef.'!$C$360+'eq. coef.'!$C$361*'Amp-TB2 calc'!AJ294+'eq. coef.'!$C$362*'Amp-TB2 calc'!AK294+'eq. coef.'!$C$363*'Amp-TB2 calc'!AL294+'eq. coef.'!$C$364*'Amp-TB2 calc'!AN294+'eq. coef.'!$C$365*'Amp-TB2 calc'!AP294+'eq. coef.'!$C$366*'Amp-TB2 calc'!AQ294+'eq. coef.'!$C$367*'Amp-TB2 calc'!AR294+'eq. coef.'!$C$368*'Amp-TB2 calc'!AS294+'eq. coef.'!$C$369*LN(BQ294))</f>
        <v xml:space="preserve"> </v>
      </c>
      <c r="BO294" s="286" t="str">
        <f t="shared" si="482"/>
        <v xml:space="preserve"> </v>
      </c>
      <c r="BP294" s="333" t="str">
        <f t="shared" si="434"/>
        <v xml:space="preserve"> </v>
      </c>
      <c r="BQ294" s="287" t="str">
        <f t="shared" si="483"/>
        <v xml:space="preserve"> </v>
      </c>
      <c r="BR294" s="281" t="str">
        <f t="shared" si="435"/>
        <v xml:space="preserve"> </v>
      </c>
      <c r="BS294" s="283"/>
      <c r="BT294" s="283">
        <f t="shared" si="484"/>
        <v>0</v>
      </c>
      <c r="BU294" s="283">
        <f t="shared" si="485"/>
        <v>0</v>
      </c>
      <c r="BV294" s="281" t="str">
        <f t="shared" si="436"/>
        <v xml:space="preserve"> </v>
      </c>
      <c r="BW294" s="288"/>
      <c r="BX294" s="289" t="str">
        <f>IF(SUM(I294:T294)&lt;90," ",'eq. coef.'!$B$1128*'Amp-TB2 calc'!CH294+'eq. coef.'!$B$1129*'Amp-TB2 calc'!CL294+'eq. coef.'!$B$1130*'Amp-TB2 calc'!CM294+'eq. coef.'!$B$1131*'Amp-TB2 calc'!CO294+'eq. coef.'!$B$1132*'Amp-TB2 calc'!CP294+'eq. coef.'!$B$1133*'Amp-TB2 calc'!CQ294+'eq. coef.'!$B$1134*'Amp-TB2 calc'!CR294+'eq. coef.'!$B$1135*'Amp-TB2 calc'!CU294+'eq. coef.'!$B$1135*'Amp-TB2 calc'!CY294+'eq. coef.'!$B$1137*'Amp-TB2 calc'!CZ294)</f>
        <v xml:space="preserve"> </v>
      </c>
      <c r="BY294" s="290" t="str">
        <f t="shared" si="486"/>
        <v xml:space="preserve"> </v>
      </c>
      <c r="BZ294" s="291"/>
      <c r="CA294" s="290" t="str">
        <f t="shared" si="437"/>
        <v xml:space="preserve"> </v>
      </c>
      <c r="CB294" s="289" t="str">
        <f>IF(SUM(I294:T294)&lt;90," ",EXP('eq. coef.'!$C$396+'eq. coef.'!$C$397*'Amp-TB2 calc'!AJ294+'eq. coef.'!$C$398*'Amp-TB2 calc'!AK294+'eq. coef.'!$C$399*'Amp-TB2 calc'!AL294+'eq. coef.'!$C$400*'Amp-TB2 calc'!AN294+'eq. coef.'!$C$401*'Amp-TB2 calc'!AP294+'eq. coef.'!$C$402*'Amp-TB2 calc'!AQ294+'eq. coef.'!$C$403*'Amp-TB2 calc'!AR294+'eq. coef.'!$C$404*'Amp-TB2 calc'!AS294+'eq. coef.'!$C$405*LN('Amp-TB2 calc'!BQ294)))</f>
        <v xml:space="preserve"> </v>
      </c>
      <c r="CC294" s="283" t="str">
        <f t="shared" si="438"/>
        <v xml:space="preserve"> </v>
      </c>
      <c r="CD294" s="283"/>
      <c r="CE294" s="282" t="str">
        <f t="shared" si="439"/>
        <v xml:space="preserve"> </v>
      </c>
      <c r="CF294" s="282" t="str">
        <f t="shared" si="440"/>
        <v xml:space="preserve"> </v>
      </c>
      <c r="CG294" s="278" t="str">
        <f t="shared" si="487"/>
        <v xml:space="preserve"> </v>
      </c>
      <c r="CH294" s="278" t="str">
        <f t="shared" si="488"/>
        <v xml:space="preserve"> </v>
      </c>
      <c r="CI294" s="278" t="str">
        <f t="shared" si="441"/>
        <v xml:space="preserve"> </v>
      </c>
      <c r="CJ294" s="278" t="str">
        <f t="shared" si="442"/>
        <v xml:space="preserve"> </v>
      </c>
      <c r="CK294" s="278"/>
      <c r="CL294" s="278" t="str">
        <f t="shared" si="443"/>
        <v xml:space="preserve"> </v>
      </c>
      <c r="CM294" s="278" t="str">
        <f t="shared" si="444"/>
        <v xml:space="preserve"> </v>
      </c>
      <c r="CN294" s="278" t="str">
        <f t="shared" si="489"/>
        <v xml:space="preserve"> </v>
      </c>
      <c r="CO294" s="278" t="str">
        <f t="shared" si="445"/>
        <v xml:space="preserve"> </v>
      </c>
      <c r="CP294" s="278" t="str">
        <f t="shared" si="490"/>
        <v xml:space="preserve"> </v>
      </c>
      <c r="CQ294" s="278" t="str">
        <f t="shared" si="446"/>
        <v xml:space="preserve"> </v>
      </c>
      <c r="CR294" s="278" t="str">
        <f t="shared" si="491"/>
        <v xml:space="preserve"> </v>
      </c>
      <c r="CS294" s="278" t="str">
        <f t="shared" si="447"/>
        <v xml:space="preserve"> </v>
      </c>
      <c r="CT294" s="278"/>
      <c r="CU294" s="278" t="str">
        <f t="shared" si="492"/>
        <v xml:space="preserve"> </v>
      </c>
      <c r="CV294" s="278" t="str">
        <f t="shared" si="448"/>
        <v xml:space="preserve"> </v>
      </c>
      <c r="CW294" s="278" t="str">
        <f t="shared" si="449"/>
        <v xml:space="preserve"> </v>
      </c>
      <c r="CX294" s="278"/>
      <c r="CY294" s="278" t="str">
        <f t="shared" si="450"/>
        <v xml:space="preserve"> </v>
      </c>
      <c r="CZ294" s="278" t="str">
        <f t="shared" si="493"/>
        <v xml:space="preserve"> </v>
      </c>
      <c r="DA294" s="278" t="str">
        <f t="shared" si="451"/>
        <v xml:space="preserve"> </v>
      </c>
      <c r="DB294" s="278"/>
      <c r="DC294" s="278" t="str">
        <f t="shared" si="452"/>
        <v xml:space="preserve"> </v>
      </c>
      <c r="DD294" s="278" t="str">
        <f t="shared" si="494"/>
        <v xml:space="preserve"> </v>
      </c>
      <c r="DE294" s="278" t="str">
        <f t="shared" si="495"/>
        <v xml:space="preserve"> </v>
      </c>
      <c r="DF294" s="278" t="str">
        <f t="shared" si="453"/>
        <v xml:space="preserve"> </v>
      </c>
      <c r="DG294" s="283" t="str">
        <f t="shared" si="460"/>
        <v xml:space="preserve"> </v>
      </c>
      <c r="DH294" s="283"/>
      <c r="DI294" s="277" t="str">
        <f t="shared" si="454"/>
        <v xml:space="preserve"> </v>
      </c>
      <c r="DJ294" s="277" t="str">
        <f t="shared" si="455"/>
        <v xml:space="preserve"> </v>
      </c>
      <c r="DK294" s="277" t="str">
        <f t="shared" si="456"/>
        <v xml:space="preserve"> </v>
      </c>
      <c r="DL294" s="278" t="str">
        <f t="shared" si="457"/>
        <v xml:space="preserve"> </v>
      </c>
    </row>
    <row r="295" spans="21:116" x14ac:dyDescent="0.25">
      <c r="U295" s="276" t="str">
        <f t="shared" si="461"/>
        <v xml:space="preserve"> </v>
      </c>
      <c r="V295" s="277" t="str">
        <f>IF(SUM(I295:T295)&lt;90," ",I295/stab.data!$U$7)</f>
        <v xml:space="preserve"> </v>
      </c>
      <c r="W295" s="277" t="str">
        <f>IF(SUM(I295:T295)&lt;90," ",J295/stab.data!$U$8)</f>
        <v xml:space="preserve"> </v>
      </c>
      <c r="X295" s="277" t="str">
        <f>IF(SUM(I295:T295)&lt;90," ",K295*2/stab.data!$U$9)</f>
        <v xml:space="preserve"> </v>
      </c>
      <c r="Y295" s="277" t="str">
        <f>IF(SUM(I295:T295)&lt;90," ",L295*2/stab.data!$U$10)</f>
        <v xml:space="preserve"> </v>
      </c>
      <c r="Z295" s="277" t="str">
        <f>IF(SUM(I295:T295)&lt;90," ",M295/stab.data!$U$11)</f>
        <v xml:space="preserve"> </v>
      </c>
      <c r="AA295" s="277" t="str">
        <f>IF(SUM(I295:T295)&lt;90," ",N295/stab.data!$U$12)</f>
        <v xml:space="preserve"> </v>
      </c>
      <c r="AB295" s="277" t="str">
        <f>IF(SUM(I295:T295)&lt;90," ",O295/stab.data!$U$13)</f>
        <v xml:space="preserve"> </v>
      </c>
      <c r="AC295" s="277" t="str">
        <f>IF(SUM(I295:T295)&lt;90," ",P295/stab.data!$U$14)</f>
        <v xml:space="preserve"> </v>
      </c>
      <c r="AD295" s="277" t="str">
        <f>IF(SUM(I295:T295)&lt;90," ",Q295*2/stab.data!$U$15)</f>
        <v xml:space="preserve"> </v>
      </c>
      <c r="AE295" s="277" t="str">
        <f>IF(SUM(I295:T295)&lt;90," ",R295*2/stab.data!$U$16)</f>
        <v xml:space="preserve"> </v>
      </c>
      <c r="AF295" s="277" t="str">
        <f>IF(SUM(I295:T295)&lt;90," ",S295/stab.data!$U$17)</f>
        <v xml:space="preserve"> </v>
      </c>
      <c r="AG295" s="277" t="str">
        <f>IF(SUM(I295:T295)&lt;90," ",T295/stab.data!$U$18)</f>
        <v xml:space="preserve"> </v>
      </c>
      <c r="AH295" s="277" t="str">
        <f t="shared" si="462"/>
        <v xml:space="preserve"> </v>
      </c>
      <c r="AI295" s="277" t="str">
        <f t="shared" si="463"/>
        <v xml:space="preserve"> </v>
      </c>
      <c r="AJ295" s="278" t="str">
        <f t="shared" si="464"/>
        <v xml:space="preserve"> </v>
      </c>
      <c r="AK295" s="278" t="str">
        <f t="shared" si="465"/>
        <v xml:space="preserve"> </v>
      </c>
      <c r="AL295" s="278" t="str">
        <f t="shared" si="466"/>
        <v xml:space="preserve"> </v>
      </c>
      <c r="AM295" s="278" t="str">
        <f t="shared" si="467"/>
        <v xml:space="preserve"> </v>
      </c>
      <c r="AN295" s="278" t="str">
        <f t="shared" si="468"/>
        <v xml:space="preserve"> </v>
      </c>
      <c r="AO295" s="278" t="str">
        <f t="shared" si="469"/>
        <v xml:space="preserve"> </v>
      </c>
      <c r="AP295" s="278" t="str">
        <f t="shared" si="470"/>
        <v xml:space="preserve"> </v>
      </c>
      <c r="AQ295" s="278" t="str">
        <f t="shared" si="471"/>
        <v xml:space="preserve"> </v>
      </c>
      <c r="AR295" s="278" t="str">
        <f t="shared" si="472"/>
        <v xml:space="preserve"> </v>
      </c>
      <c r="AS295" s="278" t="str">
        <f t="shared" si="473"/>
        <v xml:space="preserve"> </v>
      </c>
      <c r="AT295" s="278" t="str">
        <f t="shared" si="474"/>
        <v xml:space="preserve"> </v>
      </c>
      <c r="AU295" s="278" t="str">
        <f t="shared" si="475"/>
        <v xml:space="preserve"> </v>
      </c>
      <c r="AV295" s="277" t="str">
        <f t="shared" si="476"/>
        <v xml:space="preserve"> </v>
      </c>
      <c r="AW295" s="277" t="str">
        <f t="shared" si="477"/>
        <v xml:space="preserve"> </v>
      </c>
      <c r="AX295" s="277" t="str">
        <f>IF(SUM(I295:T295)&lt;90," ",CO295*AH295*stab.data!$U$20/13/2)</f>
        <v xml:space="preserve"> </v>
      </c>
      <c r="AY295" s="277" t="str">
        <f>IF(SUM(I295:T295)&lt;90," ",CQ295*AH295*stab.data!$U$11/13)</f>
        <v xml:space="preserve"> </v>
      </c>
      <c r="AZ295" s="277" t="str">
        <f t="shared" si="478"/>
        <v xml:space="preserve"> </v>
      </c>
      <c r="BA295" s="279" t="str">
        <f t="shared" si="479"/>
        <v xml:space="preserve"> </v>
      </c>
      <c r="BB295" s="280" t="str">
        <f>IF(SUM(I295:T295)&lt;90," ",EXP('eq. coef.'!$C$104+'eq. coef.'!$C$105*'Amp-TB2 calc'!AJ295+'eq. coef.'!$C$106*'Amp-TB2 calc'!AK295+'eq. coef.'!$C$107*'Amp-TB2 calc'!AL295+'eq. coef.'!$C$108*'Amp-TB2 calc'!AN295+'eq. coef.'!$C$109*'Amp-TB2 calc'!AP295+'eq. coef.'!$C$110*'Amp-TB2 calc'!AQ295+'eq. coef.'!$C$111*'Amp-TB2 calc'!AR295+'eq. coef.'!$C$112*'Amp-TB2 calc'!AS295))</f>
        <v xml:space="preserve"> </v>
      </c>
      <c r="BC295" s="281" t="str">
        <f>IF(SUM(I295:T295)&lt;90," ",EXP('eq. coef.'!$C$176+'eq. coef.'!$C$177*'Amp-TB2 calc'!AJ295+'eq. coef.'!$C$178*'Amp-TB2 calc'!AK295+'eq. coef.'!$C$179*'Amp-TB2 calc'!AL295+'eq. coef.'!$C$180*'Amp-TB2 calc'!AN295+'eq. coef.'!$C$181*'Amp-TB2 calc'!AP295+'eq. coef.'!$C$182*'Amp-TB2 calc'!AQ295+'eq. coef.'!$C$183*'Amp-TB2 calc'!AR295+'eq. coef.'!$C$184*'Amp-TB2 calc'!AS295))</f>
        <v xml:space="preserve"> </v>
      </c>
      <c r="BD295" s="281" t="str">
        <f>IF(SUM(I295:T295)&lt;90," ",('eq. coef.'!$C$234+'eq. coef.'!$C$235*'Amp-TB2 calc'!AJ295+'eq. coef.'!$C$236*'Amp-TB2 calc'!AK295+'eq. coef.'!$C$237*'Amp-TB2 calc'!AL295+'eq. coef.'!$C$238*'Amp-TB2 calc'!AN295+'eq. coef.'!$C$239*'Amp-TB2 calc'!AP295+'eq. coef.'!$C$240*'Amp-TB2 calc'!AQ295+'eq. coef.'!$C$241*'Amp-TB2 calc'!AR295+'eq. coef.'!$C$242*'Amp-TB2 calc'!AS295))</f>
        <v xml:space="preserve"> </v>
      </c>
      <c r="BE295" s="281" t="str">
        <f>IF(SUM(I295:T295)&lt;90," ",('eq. coef.'!$C$270+'eq. coef.'!$C$271*'Amp-TB2 calc'!AJ295+'eq. coef.'!$C$272*'Amp-TB2 calc'!AK295+'eq. coef.'!$C$273*'Amp-TB2 calc'!AL295+'eq. coef.'!$C$274*'Amp-TB2 calc'!AN295+'eq. coef.'!$C$275*'Amp-TB2 calc'!AP295+'eq. coef.'!$C$276*'Amp-TB2 calc'!AQ295+'eq. coef.'!$C$277*'Amp-TB2 calc'!AR295+'eq. coef.'!$C$278*'Amp-TB2 calc'!AS295))</f>
        <v xml:space="preserve"> </v>
      </c>
      <c r="BF295" s="281" t="str">
        <f>IF(SUM(I295:T295)&lt;90," ",EXP('eq. coef.'!$C$328+'eq. coef.'!$C$329*'Amp-TB2 calc'!AJ295+'eq. coef.'!$C$330*'Amp-TB2 calc'!AK295+'eq. coef.'!$C$331*'Amp-TB2 calc'!AL295+'eq. coef.'!$C$332*'Amp-TB2 calc'!AN295+'eq. coef.'!$C$333*'Amp-TB2 calc'!AP295+'eq. coef.'!$C$334*'Amp-TB2 calc'!AQ295+'eq. coef.'!$C$335*'Amp-TB2 calc'!AR295+'eq. coef.'!$C$336*'Amp-TB2 calc'!AS295))</f>
        <v xml:space="preserve"> </v>
      </c>
      <c r="BG295" s="282" t="str">
        <f t="shared" si="431"/>
        <v xml:space="preserve"> </v>
      </c>
      <c r="BH295" s="385" t="str">
        <f t="shared" si="458"/>
        <v xml:space="preserve"> </v>
      </c>
      <c r="BI295" s="385" t="str">
        <f t="shared" si="459"/>
        <v xml:space="preserve"> </v>
      </c>
      <c r="BJ295" s="281" t="str">
        <f t="shared" si="432"/>
        <v xml:space="preserve"> </v>
      </c>
      <c r="BK295" s="283" t="str">
        <f t="shared" si="480"/>
        <v xml:space="preserve"> </v>
      </c>
      <c r="BL295" s="281" t="str">
        <f t="shared" si="481"/>
        <v xml:space="preserve"> </v>
      </c>
      <c r="BM295" s="284" t="str">
        <f t="shared" si="433"/>
        <v xml:space="preserve"> </v>
      </c>
      <c r="BN295" s="285" t="str">
        <f>IF(SUM(I295:T295)&lt;90," ",'eq. coef.'!$C$360+'eq. coef.'!$C$361*'Amp-TB2 calc'!AJ295+'eq. coef.'!$C$362*'Amp-TB2 calc'!AK295+'eq. coef.'!$C$363*'Amp-TB2 calc'!AL295+'eq. coef.'!$C$364*'Amp-TB2 calc'!AN295+'eq. coef.'!$C$365*'Amp-TB2 calc'!AP295+'eq. coef.'!$C$366*'Amp-TB2 calc'!AQ295+'eq. coef.'!$C$367*'Amp-TB2 calc'!AR295+'eq. coef.'!$C$368*'Amp-TB2 calc'!AS295+'eq. coef.'!$C$369*LN(BQ295))</f>
        <v xml:space="preserve"> </v>
      </c>
      <c r="BO295" s="286" t="str">
        <f t="shared" si="482"/>
        <v xml:space="preserve"> </v>
      </c>
      <c r="BP295" s="333" t="str">
        <f t="shared" si="434"/>
        <v xml:space="preserve"> </v>
      </c>
      <c r="BQ295" s="287" t="str">
        <f t="shared" si="483"/>
        <v xml:space="preserve"> </v>
      </c>
      <c r="BR295" s="281" t="str">
        <f t="shared" si="435"/>
        <v xml:space="preserve"> </v>
      </c>
      <c r="BS295" s="283"/>
      <c r="BT295" s="283">
        <f t="shared" si="484"/>
        <v>0</v>
      </c>
      <c r="BU295" s="283">
        <f t="shared" si="485"/>
        <v>0</v>
      </c>
      <c r="BV295" s="281" t="str">
        <f t="shared" si="436"/>
        <v xml:space="preserve"> </v>
      </c>
      <c r="BW295" s="288"/>
      <c r="BX295" s="289" t="str">
        <f>IF(SUM(I295:T295)&lt;90," ",'eq. coef.'!$B$1128*'Amp-TB2 calc'!CH295+'eq. coef.'!$B$1129*'Amp-TB2 calc'!CL295+'eq. coef.'!$B$1130*'Amp-TB2 calc'!CM295+'eq. coef.'!$B$1131*'Amp-TB2 calc'!CO295+'eq. coef.'!$B$1132*'Amp-TB2 calc'!CP295+'eq. coef.'!$B$1133*'Amp-TB2 calc'!CQ295+'eq. coef.'!$B$1134*'Amp-TB2 calc'!CR295+'eq. coef.'!$B$1135*'Amp-TB2 calc'!CU295+'eq. coef.'!$B$1135*'Amp-TB2 calc'!CY295+'eq. coef.'!$B$1137*'Amp-TB2 calc'!CZ295)</f>
        <v xml:space="preserve"> </v>
      </c>
      <c r="BY295" s="290" t="str">
        <f t="shared" si="486"/>
        <v xml:space="preserve"> </v>
      </c>
      <c r="BZ295" s="291"/>
      <c r="CA295" s="290" t="str">
        <f t="shared" si="437"/>
        <v xml:space="preserve"> </v>
      </c>
      <c r="CB295" s="289" t="str">
        <f>IF(SUM(I295:T295)&lt;90," ",EXP('eq. coef.'!$C$396+'eq. coef.'!$C$397*'Amp-TB2 calc'!AJ295+'eq. coef.'!$C$398*'Amp-TB2 calc'!AK295+'eq. coef.'!$C$399*'Amp-TB2 calc'!AL295+'eq. coef.'!$C$400*'Amp-TB2 calc'!AN295+'eq. coef.'!$C$401*'Amp-TB2 calc'!AP295+'eq. coef.'!$C$402*'Amp-TB2 calc'!AQ295+'eq. coef.'!$C$403*'Amp-TB2 calc'!AR295+'eq. coef.'!$C$404*'Amp-TB2 calc'!AS295+'eq. coef.'!$C$405*LN('Amp-TB2 calc'!BQ295)))</f>
        <v xml:space="preserve"> </v>
      </c>
      <c r="CC295" s="283" t="str">
        <f t="shared" si="438"/>
        <v xml:space="preserve"> </v>
      </c>
      <c r="CD295" s="283"/>
      <c r="CE295" s="282" t="str">
        <f t="shared" si="439"/>
        <v xml:space="preserve"> </v>
      </c>
      <c r="CF295" s="282" t="str">
        <f t="shared" si="440"/>
        <v xml:space="preserve"> </v>
      </c>
      <c r="CG295" s="278" t="str">
        <f t="shared" si="487"/>
        <v xml:space="preserve"> </v>
      </c>
      <c r="CH295" s="278" t="str">
        <f t="shared" si="488"/>
        <v xml:space="preserve"> </v>
      </c>
      <c r="CI295" s="278" t="str">
        <f t="shared" si="441"/>
        <v xml:space="preserve"> </v>
      </c>
      <c r="CJ295" s="278" t="str">
        <f t="shared" si="442"/>
        <v xml:space="preserve"> </v>
      </c>
      <c r="CK295" s="278"/>
      <c r="CL295" s="278" t="str">
        <f t="shared" si="443"/>
        <v xml:space="preserve"> </v>
      </c>
      <c r="CM295" s="278" t="str">
        <f t="shared" si="444"/>
        <v xml:space="preserve"> </v>
      </c>
      <c r="CN295" s="278" t="str">
        <f t="shared" si="489"/>
        <v xml:space="preserve"> </v>
      </c>
      <c r="CO295" s="278" t="str">
        <f t="shared" si="445"/>
        <v xml:space="preserve"> </v>
      </c>
      <c r="CP295" s="278" t="str">
        <f t="shared" si="490"/>
        <v xml:space="preserve"> </v>
      </c>
      <c r="CQ295" s="278" t="str">
        <f t="shared" si="446"/>
        <v xml:space="preserve"> </v>
      </c>
      <c r="CR295" s="278" t="str">
        <f t="shared" si="491"/>
        <v xml:space="preserve"> </v>
      </c>
      <c r="CS295" s="278" t="str">
        <f t="shared" si="447"/>
        <v xml:space="preserve"> </v>
      </c>
      <c r="CT295" s="278"/>
      <c r="CU295" s="278" t="str">
        <f t="shared" si="492"/>
        <v xml:space="preserve"> </v>
      </c>
      <c r="CV295" s="278" t="str">
        <f t="shared" si="448"/>
        <v xml:space="preserve"> </v>
      </c>
      <c r="CW295" s="278" t="str">
        <f t="shared" si="449"/>
        <v xml:space="preserve"> </v>
      </c>
      <c r="CX295" s="278"/>
      <c r="CY295" s="278" t="str">
        <f t="shared" si="450"/>
        <v xml:space="preserve"> </v>
      </c>
      <c r="CZ295" s="278" t="str">
        <f t="shared" si="493"/>
        <v xml:space="preserve"> </v>
      </c>
      <c r="DA295" s="278" t="str">
        <f t="shared" si="451"/>
        <v xml:space="preserve"> </v>
      </c>
      <c r="DB295" s="278"/>
      <c r="DC295" s="278" t="str">
        <f t="shared" si="452"/>
        <v xml:space="preserve"> </v>
      </c>
      <c r="DD295" s="278" t="str">
        <f t="shared" si="494"/>
        <v xml:space="preserve"> </v>
      </c>
      <c r="DE295" s="278" t="str">
        <f t="shared" si="495"/>
        <v xml:space="preserve"> </v>
      </c>
      <c r="DF295" s="278" t="str">
        <f t="shared" si="453"/>
        <v xml:space="preserve"> </v>
      </c>
      <c r="DG295" s="283" t="str">
        <f t="shared" si="460"/>
        <v xml:space="preserve"> </v>
      </c>
      <c r="DH295" s="283"/>
      <c r="DI295" s="277" t="str">
        <f t="shared" si="454"/>
        <v xml:space="preserve"> </v>
      </c>
      <c r="DJ295" s="277" t="str">
        <f t="shared" si="455"/>
        <v xml:space="preserve"> </v>
      </c>
      <c r="DK295" s="277" t="str">
        <f t="shared" si="456"/>
        <v xml:space="preserve"> </v>
      </c>
      <c r="DL295" s="278" t="str">
        <f t="shared" si="457"/>
        <v xml:space="preserve"> </v>
      </c>
    </row>
    <row r="296" spans="21:116" x14ac:dyDescent="0.25">
      <c r="U296" s="276" t="str">
        <f t="shared" si="461"/>
        <v xml:space="preserve"> </v>
      </c>
      <c r="V296" s="277" t="str">
        <f>IF(SUM(I296:T296)&lt;90," ",I296/stab.data!$U$7)</f>
        <v xml:space="preserve"> </v>
      </c>
      <c r="W296" s="277" t="str">
        <f>IF(SUM(I296:T296)&lt;90," ",J296/stab.data!$U$8)</f>
        <v xml:space="preserve"> </v>
      </c>
      <c r="X296" s="277" t="str">
        <f>IF(SUM(I296:T296)&lt;90," ",K296*2/stab.data!$U$9)</f>
        <v xml:space="preserve"> </v>
      </c>
      <c r="Y296" s="277" t="str">
        <f>IF(SUM(I296:T296)&lt;90," ",L296*2/stab.data!$U$10)</f>
        <v xml:space="preserve"> </v>
      </c>
      <c r="Z296" s="277" t="str">
        <f>IF(SUM(I296:T296)&lt;90," ",M296/stab.data!$U$11)</f>
        <v xml:space="preserve"> </v>
      </c>
      <c r="AA296" s="277" t="str">
        <f>IF(SUM(I296:T296)&lt;90," ",N296/stab.data!$U$12)</f>
        <v xml:space="preserve"> </v>
      </c>
      <c r="AB296" s="277" t="str">
        <f>IF(SUM(I296:T296)&lt;90," ",O296/stab.data!$U$13)</f>
        <v xml:space="preserve"> </v>
      </c>
      <c r="AC296" s="277" t="str">
        <f>IF(SUM(I296:T296)&lt;90," ",P296/stab.data!$U$14)</f>
        <v xml:space="preserve"> </v>
      </c>
      <c r="AD296" s="277" t="str">
        <f>IF(SUM(I296:T296)&lt;90," ",Q296*2/stab.data!$U$15)</f>
        <v xml:space="preserve"> </v>
      </c>
      <c r="AE296" s="277" t="str">
        <f>IF(SUM(I296:T296)&lt;90," ",R296*2/stab.data!$U$16)</f>
        <v xml:space="preserve"> </v>
      </c>
      <c r="AF296" s="277" t="str">
        <f>IF(SUM(I296:T296)&lt;90," ",S296/stab.data!$U$17)</f>
        <v xml:space="preserve"> </v>
      </c>
      <c r="AG296" s="277" t="str">
        <f>IF(SUM(I296:T296)&lt;90," ",T296/stab.data!$U$18)</f>
        <v xml:space="preserve"> </v>
      </c>
      <c r="AH296" s="277" t="str">
        <f t="shared" si="462"/>
        <v xml:space="preserve"> </v>
      </c>
      <c r="AI296" s="277" t="str">
        <f t="shared" si="463"/>
        <v xml:space="preserve"> </v>
      </c>
      <c r="AJ296" s="278" t="str">
        <f t="shared" si="464"/>
        <v xml:space="preserve"> </v>
      </c>
      <c r="AK296" s="278" t="str">
        <f t="shared" si="465"/>
        <v xml:space="preserve"> </v>
      </c>
      <c r="AL296" s="278" t="str">
        <f t="shared" si="466"/>
        <v xml:space="preserve"> </v>
      </c>
      <c r="AM296" s="278" t="str">
        <f t="shared" si="467"/>
        <v xml:space="preserve"> </v>
      </c>
      <c r="AN296" s="278" t="str">
        <f t="shared" si="468"/>
        <v xml:space="preserve"> </v>
      </c>
      <c r="AO296" s="278" t="str">
        <f t="shared" si="469"/>
        <v xml:space="preserve"> </v>
      </c>
      <c r="AP296" s="278" t="str">
        <f t="shared" si="470"/>
        <v xml:space="preserve"> </v>
      </c>
      <c r="AQ296" s="278" t="str">
        <f t="shared" si="471"/>
        <v xml:space="preserve"> </v>
      </c>
      <c r="AR296" s="278" t="str">
        <f t="shared" si="472"/>
        <v xml:space="preserve"> </v>
      </c>
      <c r="AS296" s="278" t="str">
        <f t="shared" si="473"/>
        <v xml:space="preserve"> </v>
      </c>
      <c r="AT296" s="278" t="str">
        <f t="shared" si="474"/>
        <v xml:space="preserve"> </v>
      </c>
      <c r="AU296" s="278" t="str">
        <f t="shared" si="475"/>
        <v xml:space="preserve"> </v>
      </c>
      <c r="AV296" s="277" t="str">
        <f t="shared" si="476"/>
        <v xml:space="preserve"> </v>
      </c>
      <c r="AW296" s="277" t="str">
        <f t="shared" si="477"/>
        <v xml:space="preserve"> </v>
      </c>
      <c r="AX296" s="277" t="str">
        <f>IF(SUM(I296:T296)&lt;90," ",CO296*AH296*stab.data!$U$20/13/2)</f>
        <v xml:space="preserve"> </v>
      </c>
      <c r="AY296" s="277" t="str">
        <f>IF(SUM(I296:T296)&lt;90," ",CQ296*AH296*stab.data!$U$11/13)</f>
        <v xml:space="preserve"> </v>
      </c>
      <c r="AZ296" s="277" t="str">
        <f t="shared" si="478"/>
        <v xml:space="preserve"> </v>
      </c>
      <c r="BA296" s="279" t="str">
        <f t="shared" si="479"/>
        <v xml:space="preserve"> </v>
      </c>
      <c r="BB296" s="280" t="str">
        <f>IF(SUM(I296:T296)&lt;90," ",EXP('eq. coef.'!$C$104+'eq. coef.'!$C$105*'Amp-TB2 calc'!AJ296+'eq. coef.'!$C$106*'Amp-TB2 calc'!AK296+'eq. coef.'!$C$107*'Amp-TB2 calc'!AL296+'eq. coef.'!$C$108*'Amp-TB2 calc'!AN296+'eq. coef.'!$C$109*'Amp-TB2 calc'!AP296+'eq. coef.'!$C$110*'Amp-TB2 calc'!AQ296+'eq. coef.'!$C$111*'Amp-TB2 calc'!AR296+'eq. coef.'!$C$112*'Amp-TB2 calc'!AS296))</f>
        <v xml:space="preserve"> </v>
      </c>
      <c r="BC296" s="281" t="str">
        <f>IF(SUM(I296:T296)&lt;90," ",EXP('eq. coef.'!$C$176+'eq. coef.'!$C$177*'Amp-TB2 calc'!AJ296+'eq. coef.'!$C$178*'Amp-TB2 calc'!AK296+'eq. coef.'!$C$179*'Amp-TB2 calc'!AL296+'eq. coef.'!$C$180*'Amp-TB2 calc'!AN296+'eq. coef.'!$C$181*'Amp-TB2 calc'!AP296+'eq. coef.'!$C$182*'Amp-TB2 calc'!AQ296+'eq. coef.'!$C$183*'Amp-TB2 calc'!AR296+'eq. coef.'!$C$184*'Amp-TB2 calc'!AS296))</f>
        <v xml:space="preserve"> </v>
      </c>
      <c r="BD296" s="281" t="str">
        <f>IF(SUM(I296:T296)&lt;90," ",('eq. coef.'!$C$234+'eq. coef.'!$C$235*'Amp-TB2 calc'!AJ296+'eq. coef.'!$C$236*'Amp-TB2 calc'!AK296+'eq. coef.'!$C$237*'Amp-TB2 calc'!AL296+'eq. coef.'!$C$238*'Amp-TB2 calc'!AN296+'eq. coef.'!$C$239*'Amp-TB2 calc'!AP296+'eq. coef.'!$C$240*'Amp-TB2 calc'!AQ296+'eq. coef.'!$C$241*'Amp-TB2 calc'!AR296+'eq. coef.'!$C$242*'Amp-TB2 calc'!AS296))</f>
        <v xml:space="preserve"> </v>
      </c>
      <c r="BE296" s="281" t="str">
        <f>IF(SUM(I296:T296)&lt;90," ",('eq. coef.'!$C$270+'eq. coef.'!$C$271*'Amp-TB2 calc'!AJ296+'eq. coef.'!$C$272*'Amp-TB2 calc'!AK296+'eq. coef.'!$C$273*'Amp-TB2 calc'!AL296+'eq. coef.'!$C$274*'Amp-TB2 calc'!AN296+'eq. coef.'!$C$275*'Amp-TB2 calc'!AP296+'eq. coef.'!$C$276*'Amp-TB2 calc'!AQ296+'eq. coef.'!$C$277*'Amp-TB2 calc'!AR296+'eq. coef.'!$C$278*'Amp-TB2 calc'!AS296))</f>
        <v xml:space="preserve"> </v>
      </c>
      <c r="BF296" s="281" t="str">
        <f>IF(SUM(I296:T296)&lt;90," ",EXP('eq. coef.'!$C$328+'eq. coef.'!$C$329*'Amp-TB2 calc'!AJ296+'eq. coef.'!$C$330*'Amp-TB2 calc'!AK296+'eq. coef.'!$C$331*'Amp-TB2 calc'!AL296+'eq. coef.'!$C$332*'Amp-TB2 calc'!AN296+'eq. coef.'!$C$333*'Amp-TB2 calc'!AP296+'eq. coef.'!$C$334*'Amp-TB2 calc'!AQ296+'eq. coef.'!$C$335*'Amp-TB2 calc'!AR296+'eq. coef.'!$C$336*'Amp-TB2 calc'!AS296))</f>
        <v xml:space="preserve"> </v>
      </c>
      <c r="BG296" s="282" t="str">
        <f t="shared" si="431"/>
        <v xml:space="preserve"> </v>
      </c>
      <c r="BH296" s="385" t="str">
        <f t="shared" si="458"/>
        <v xml:space="preserve"> </v>
      </c>
      <c r="BI296" s="385" t="str">
        <f t="shared" si="459"/>
        <v xml:space="preserve"> </v>
      </c>
      <c r="BJ296" s="281" t="str">
        <f t="shared" si="432"/>
        <v xml:space="preserve"> </v>
      </c>
      <c r="BK296" s="283" t="str">
        <f t="shared" si="480"/>
        <v xml:space="preserve"> </v>
      </c>
      <c r="BL296" s="281" t="str">
        <f t="shared" si="481"/>
        <v xml:space="preserve"> </v>
      </c>
      <c r="BM296" s="284" t="str">
        <f t="shared" si="433"/>
        <v xml:space="preserve"> </v>
      </c>
      <c r="BN296" s="285" t="str">
        <f>IF(SUM(I296:T296)&lt;90," ",'eq. coef.'!$C$360+'eq. coef.'!$C$361*'Amp-TB2 calc'!AJ296+'eq. coef.'!$C$362*'Amp-TB2 calc'!AK296+'eq. coef.'!$C$363*'Amp-TB2 calc'!AL296+'eq. coef.'!$C$364*'Amp-TB2 calc'!AN296+'eq. coef.'!$C$365*'Amp-TB2 calc'!AP296+'eq. coef.'!$C$366*'Amp-TB2 calc'!AQ296+'eq. coef.'!$C$367*'Amp-TB2 calc'!AR296+'eq. coef.'!$C$368*'Amp-TB2 calc'!AS296+'eq. coef.'!$C$369*LN(BQ296))</f>
        <v xml:space="preserve"> </v>
      </c>
      <c r="BO296" s="286" t="str">
        <f t="shared" si="482"/>
        <v xml:space="preserve"> </v>
      </c>
      <c r="BP296" s="333" t="str">
        <f t="shared" si="434"/>
        <v xml:space="preserve"> </v>
      </c>
      <c r="BQ296" s="287" t="str">
        <f t="shared" si="483"/>
        <v xml:space="preserve"> </v>
      </c>
      <c r="BR296" s="281" t="str">
        <f t="shared" si="435"/>
        <v xml:space="preserve"> </v>
      </c>
      <c r="BS296" s="283"/>
      <c r="BT296" s="283">
        <f t="shared" si="484"/>
        <v>0</v>
      </c>
      <c r="BU296" s="283">
        <f t="shared" si="485"/>
        <v>0</v>
      </c>
      <c r="BV296" s="281" t="str">
        <f t="shared" si="436"/>
        <v xml:space="preserve"> </v>
      </c>
      <c r="BW296" s="288"/>
      <c r="BX296" s="289" t="str">
        <f>IF(SUM(I296:T296)&lt;90," ",'eq. coef.'!$B$1128*'Amp-TB2 calc'!CH296+'eq. coef.'!$B$1129*'Amp-TB2 calc'!CL296+'eq. coef.'!$B$1130*'Amp-TB2 calc'!CM296+'eq. coef.'!$B$1131*'Amp-TB2 calc'!CO296+'eq. coef.'!$B$1132*'Amp-TB2 calc'!CP296+'eq. coef.'!$B$1133*'Amp-TB2 calc'!CQ296+'eq. coef.'!$B$1134*'Amp-TB2 calc'!CR296+'eq. coef.'!$B$1135*'Amp-TB2 calc'!CU296+'eq. coef.'!$B$1135*'Amp-TB2 calc'!CY296+'eq. coef.'!$B$1137*'Amp-TB2 calc'!CZ296)</f>
        <v xml:space="preserve"> </v>
      </c>
      <c r="BY296" s="290" t="str">
        <f t="shared" si="486"/>
        <v xml:space="preserve"> </v>
      </c>
      <c r="BZ296" s="291"/>
      <c r="CA296" s="290" t="str">
        <f t="shared" si="437"/>
        <v xml:space="preserve"> </v>
      </c>
      <c r="CB296" s="289" t="str">
        <f>IF(SUM(I296:T296)&lt;90," ",EXP('eq. coef.'!$C$396+'eq. coef.'!$C$397*'Amp-TB2 calc'!AJ296+'eq. coef.'!$C$398*'Amp-TB2 calc'!AK296+'eq. coef.'!$C$399*'Amp-TB2 calc'!AL296+'eq. coef.'!$C$400*'Amp-TB2 calc'!AN296+'eq. coef.'!$C$401*'Amp-TB2 calc'!AP296+'eq. coef.'!$C$402*'Amp-TB2 calc'!AQ296+'eq. coef.'!$C$403*'Amp-TB2 calc'!AR296+'eq. coef.'!$C$404*'Amp-TB2 calc'!AS296+'eq. coef.'!$C$405*LN('Amp-TB2 calc'!BQ296)))</f>
        <v xml:space="preserve"> </v>
      </c>
      <c r="CC296" s="283" t="str">
        <f t="shared" si="438"/>
        <v xml:space="preserve"> </v>
      </c>
      <c r="CD296" s="283"/>
      <c r="CE296" s="282" t="str">
        <f t="shared" si="439"/>
        <v xml:space="preserve"> </v>
      </c>
      <c r="CF296" s="282" t="str">
        <f t="shared" si="440"/>
        <v xml:space="preserve"> </v>
      </c>
      <c r="CG296" s="278" t="str">
        <f t="shared" si="487"/>
        <v xml:space="preserve"> </v>
      </c>
      <c r="CH296" s="278" t="str">
        <f t="shared" si="488"/>
        <v xml:space="preserve"> </v>
      </c>
      <c r="CI296" s="278" t="str">
        <f t="shared" si="441"/>
        <v xml:space="preserve"> </v>
      </c>
      <c r="CJ296" s="278" t="str">
        <f t="shared" si="442"/>
        <v xml:space="preserve"> </v>
      </c>
      <c r="CK296" s="278"/>
      <c r="CL296" s="278" t="str">
        <f t="shared" si="443"/>
        <v xml:space="preserve"> </v>
      </c>
      <c r="CM296" s="278" t="str">
        <f t="shared" si="444"/>
        <v xml:space="preserve"> </v>
      </c>
      <c r="CN296" s="278" t="str">
        <f t="shared" si="489"/>
        <v xml:space="preserve"> </v>
      </c>
      <c r="CO296" s="278" t="str">
        <f t="shared" si="445"/>
        <v xml:space="preserve"> </v>
      </c>
      <c r="CP296" s="278" t="str">
        <f t="shared" si="490"/>
        <v xml:space="preserve"> </v>
      </c>
      <c r="CQ296" s="278" t="str">
        <f t="shared" si="446"/>
        <v xml:space="preserve"> </v>
      </c>
      <c r="CR296" s="278" t="str">
        <f t="shared" si="491"/>
        <v xml:space="preserve"> </v>
      </c>
      <c r="CS296" s="278" t="str">
        <f t="shared" si="447"/>
        <v xml:space="preserve"> </v>
      </c>
      <c r="CT296" s="278"/>
      <c r="CU296" s="278" t="str">
        <f t="shared" si="492"/>
        <v xml:space="preserve"> </v>
      </c>
      <c r="CV296" s="278" t="str">
        <f t="shared" si="448"/>
        <v xml:space="preserve"> </v>
      </c>
      <c r="CW296" s="278" t="str">
        <f t="shared" si="449"/>
        <v xml:space="preserve"> </v>
      </c>
      <c r="CX296" s="278"/>
      <c r="CY296" s="278" t="str">
        <f t="shared" si="450"/>
        <v xml:space="preserve"> </v>
      </c>
      <c r="CZ296" s="278" t="str">
        <f t="shared" si="493"/>
        <v xml:space="preserve"> </v>
      </c>
      <c r="DA296" s="278" t="str">
        <f t="shared" si="451"/>
        <v xml:space="preserve"> </v>
      </c>
      <c r="DB296" s="278"/>
      <c r="DC296" s="278" t="str">
        <f t="shared" si="452"/>
        <v xml:space="preserve"> </v>
      </c>
      <c r="DD296" s="278" t="str">
        <f t="shared" si="494"/>
        <v xml:space="preserve"> </v>
      </c>
      <c r="DE296" s="278" t="str">
        <f t="shared" si="495"/>
        <v xml:space="preserve"> </v>
      </c>
      <c r="DF296" s="278" t="str">
        <f t="shared" si="453"/>
        <v xml:space="preserve"> </v>
      </c>
      <c r="DG296" s="283" t="str">
        <f t="shared" si="460"/>
        <v xml:space="preserve"> </v>
      </c>
      <c r="DH296" s="283"/>
      <c r="DI296" s="277" t="str">
        <f t="shared" si="454"/>
        <v xml:space="preserve"> </v>
      </c>
      <c r="DJ296" s="277" t="str">
        <f t="shared" si="455"/>
        <v xml:space="preserve"> </v>
      </c>
      <c r="DK296" s="277" t="str">
        <f t="shared" si="456"/>
        <v xml:space="preserve"> </v>
      </c>
      <c r="DL296" s="278" t="str">
        <f t="shared" si="457"/>
        <v xml:space="preserve"> </v>
      </c>
    </row>
    <row r="297" spans="21:116" x14ac:dyDescent="0.25">
      <c r="U297" s="276" t="str">
        <f t="shared" si="461"/>
        <v xml:space="preserve"> </v>
      </c>
      <c r="V297" s="277" t="str">
        <f>IF(SUM(I297:T297)&lt;90," ",I297/stab.data!$U$7)</f>
        <v xml:space="preserve"> </v>
      </c>
      <c r="W297" s="277" t="str">
        <f>IF(SUM(I297:T297)&lt;90," ",J297/stab.data!$U$8)</f>
        <v xml:space="preserve"> </v>
      </c>
      <c r="X297" s="277" t="str">
        <f>IF(SUM(I297:T297)&lt;90," ",K297*2/stab.data!$U$9)</f>
        <v xml:space="preserve"> </v>
      </c>
      <c r="Y297" s="277" t="str">
        <f>IF(SUM(I297:T297)&lt;90," ",L297*2/stab.data!$U$10)</f>
        <v xml:space="preserve"> </v>
      </c>
      <c r="Z297" s="277" t="str">
        <f>IF(SUM(I297:T297)&lt;90," ",M297/stab.data!$U$11)</f>
        <v xml:space="preserve"> </v>
      </c>
      <c r="AA297" s="277" t="str">
        <f>IF(SUM(I297:T297)&lt;90," ",N297/stab.data!$U$12)</f>
        <v xml:space="preserve"> </v>
      </c>
      <c r="AB297" s="277" t="str">
        <f>IF(SUM(I297:T297)&lt;90," ",O297/stab.data!$U$13)</f>
        <v xml:space="preserve"> </v>
      </c>
      <c r="AC297" s="277" t="str">
        <f>IF(SUM(I297:T297)&lt;90," ",P297/stab.data!$U$14)</f>
        <v xml:space="preserve"> </v>
      </c>
      <c r="AD297" s="277" t="str">
        <f>IF(SUM(I297:T297)&lt;90," ",Q297*2/stab.data!$U$15)</f>
        <v xml:space="preserve"> </v>
      </c>
      <c r="AE297" s="277" t="str">
        <f>IF(SUM(I297:T297)&lt;90," ",R297*2/stab.data!$U$16)</f>
        <v xml:space="preserve"> </v>
      </c>
      <c r="AF297" s="277" t="str">
        <f>IF(SUM(I297:T297)&lt;90," ",S297/stab.data!$U$17)</f>
        <v xml:space="preserve"> </v>
      </c>
      <c r="AG297" s="277" t="str">
        <f>IF(SUM(I297:T297)&lt;90," ",T297/stab.data!$U$18)</f>
        <v xml:space="preserve"> </v>
      </c>
      <c r="AH297" s="277" t="str">
        <f t="shared" si="462"/>
        <v xml:space="preserve"> </v>
      </c>
      <c r="AI297" s="277" t="str">
        <f t="shared" si="463"/>
        <v xml:space="preserve"> </v>
      </c>
      <c r="AJ297" s="278" t="str">
        <f t="shared" si="464"/>
        <v xml:space="preserve"> </v>
      </c>
      <c r="AK297" s="278" t="str">
        <f t="shared" si="465"/>
        <v xml:space="preserve"> </v>
      </c>
      <c r="AL297" s="278" t="str">
        <f t="shared" si="466"/>
        <v xml:space="preserve"> </v>
      </c>
      <c r="AM297" s="278" t="str">
        <f t="shared" si="467"/>
        <v xml:space="preserve"> </v>
      </c>
      <c r="AN297" s="278" t="str">
        <f t="shared" si="468"/>
        <v xml:space="preserve"> </v>
      </c>
      <c r="AO297" s="278" t="str">
        <f t="shared" si="469"/>
        <v xml:space="preserve"> </v>
      </c>
      <c r="AP297" s="278" t="str">
        <f t="shared" si="470"/>
        <v xml:space="preserve"> </v>
      </c>
      <c r="AQ297" s="278" t="str">
        <f t="shared" si="471"/>
        <v xml:space="preserve"> </v>
      </c>
      <c r="AR297" s="278" t="str">
        <f t="shared" si="472"/>
        <v xml:space="preserve"> </v>
      </c>
      <c r="AS297" s="278" t="str">
        <f t="shared" si="473"/>
        <v xml:space="preserve"> </v>
      </c>
      <c r="AT297" s="278" t="str">
        <f t="shared" si="474"/>
        <v xml:space="preserve"> </v>
      </c>
      <c r="AU297" s="278" t="str">
        <f t="shared" si="475"/>
        <v xml:space="preserve"> </v>
      </c>
      <c r="AV297" s="277" t="str">
        <f t="shared" si="476"/>
        <v xml:space="preserve"> </v>
      </c>
      <c r="AW297" s="277" t="str">
        <f t="shared" si="477"/>
        <v xml:space="preserve"> </v>
      </c>
      <c r="AX297" s="277" t="str">
        <f>IF(SUM(I297:T297)&lt;90," ",CO297*AH297*stab.data!$U$20/13/2)</f>
        <v xml:space="preserve"> </v>
      </c>
      <c r="AY297" s="277" t="str">
        <f>IF(SUM(I297:T297)&lt;90," ",CQ297*AH297*stab.data!$U$11/13)</f>
        <v xml:space="preserve"> </v>
      </c>
      <c r="AZ297" s="277" t="str">
        <f t="shared" si="478"/>
        <v xml:space="preserve"> </v>
      </c>
      <c r="BA297" s="279" t="str">
        <f t="shared" si="479"/>
        <v xml:space="preserve"> </v>
      </c>
      <c r="BB297" s="280" t="str">
        <f>IF(SUM(I297:T297)&lt;90," ",EXP('eq. coef.'!$C$104+'eq. coef.'!$C$105*'Amp-TB2 calc'!AJ297+'eq. coef.'!$C$106*'Amp-TB2 calc'!AK297+'eq. coef.'!$C$107*'Amp-TB2 calc'!AL297+'eq. coef.'!$C$108*'Amp-TB2 calc'!AN297+'eq. coef.'!$C$109*'Amp-TB2 calc'!AP297+'eq. coef.'!$C$110*'Amp-TB2 calc'!AQ297+'eq. coef.'!$C$111*'Amp-TB2 calc'!AR297+'eq. coef.'!$C$112*'Amp-TB2 calc'!AS297))</f>
        <v xml:space="preserve"> </v>
      </c>
      <c r="BC297" s="281" t="str">
        <f>IF(SUM(I297:T297)&lt;90," ",EXP('eq. coef.'!$C$176+'eq. coef.'!$C$177*'Amp-TB2 calc'!AJ297+'eq. coef.'!$C$178*'Amp-TB2 calc'!AK297+'eq. coef.'!$C$179*'Amp-TB2 calc'!AL297+'eq. coef.'!$C$180*'Amp-TB2 calc'!AN297+'eq. coef.'!$C$181*'Amp-TB2 calc'!AP297+'eq. coef.'!$C$182*'Amp-TB2 calc'!AQ297+'eq. coef.'!$C$183*'Amp-TB2 calc'!AR297+'eq. coef.'!$C$184*'Amp-TB2 calc'!AS297))</f>
        <v xml:space="preserve"> </v>
      </c>
      <c r="BD297" s="281" t="str">
        <f>IF(SUM(I297:T297)&lt;90," ",('eq. coef.'!$C$234+'eq. coef.'!$C$235*'Amp-TB2 calc'!AJ297+'eq. coef.'!$C$236*'Amp-TB2 calc'!AK297+'eq. coef.'!$C$237*'Amp-TB2 calc'!AL297+'eq. coef.'!$C$238*'Amp-TB2 calc'!AN297+'eq. coef.'!$C$239*'Amp-TB2 calc'!AP297+'eq. coef.'!$C$240*'Amp-TB2 calc'!AQ297+'eq. coef.'!$C$241*'Amp-TB2 calc'!AR297+'eq. coef.'!$C$242*'Amp-TB2 calc'!AS297))</f>
        <v xml:space="preserve"> </v>
      </c>
      <c r="BE297" s="281" t="str">
        <f>IF(SUM(I297:T297)&lt;90," ",('eq. coef.'!$C$270+'eq. coef.'!$C$271*'Amp-TB2 calc'!AJ297+'eq. coef.'!$C$272*'Amp-TB2 calc'!AK297+'eq. coef.'!$C$273*'Amp-TB2 calc'!AL297+'eq. coef.'!$C$274*'Amp-TB2 calc'!AN297+'eq. coef.'!$C$275*'Amp-TB2 calc'!AP297+'eq. coef.'!$C$276*'Amp-TB2 calc'!AQ297+'eq. coef.'!$C$277*'Amp-TB2 calc'!AR297+'eq. coef.'!$C$278*'Amp-TB2 calc'!AS297))</f>
        <v xml:space="preserve"> </v>
      </c>
      <c r="BF297" s="281" t="str">
        <f>IF(SUM(I297:T297)&lt;90," ",EXP('eq. coef.'!$C$328+'eq. coef.'!$C$329*'Amp-TB2 calc'!AJ297+'eq. coef.'!$C$330*'Amp-TB2 calc'!AK297+'eq. coef.'!$C$331*'Amp-TB2 calc'!AL297+'eq. coef.'!$C$332*'Amp-TB2 calc'!AN297+'eq. coef.'!$C$333*'Amp-TB2 calc'!AP297+'eq. coef.'!$C$334*'Amp-TB2 calc'!AQ297+'eq. coef.'!$C$335*'Amp-TB2 calc'!AR297+'eq. coef.'!$C$336*'Amp-TB2 calc'!AS297))</f>
        <v xml:space="preserve"> </v>
      </c>
      <c r="BG297" s="282" t="str">
        <f t="shared" si="431"/>
        <v xml:space="preserve"> </v>
      </c>
      <c r="BH297" s="385" t="str">
        <f t="shared" si="458"/>
        <v xml:space="preserve"> </v>
      </c>
      <c r="BI297" s="385" t="str">
        <f t="shared" si="459"/>
        <v xml:space="preserve"> </v>
      </c>
      <c r="BJ297" s="281" t="str">
        <f t="shared" si="432"/>
        <v xml:space="preserve"> </v>
      </c>
      <c r="BK297" s="283" t="str">
        <f t="shared" si="480"/>
        <v xml:space="preserve"> </v>
      </c>
      <c r="BL297" s="281" t="str">
        <f t="shared" si="481"/>
        <v xml:space="preserve"> </v>
      </c>
      <c r="BM297" s="284" t="str">
        <f t="shared" si="433"/>
        <v xml:space="preserve"> </v>
      </c>
      <c r="BN297" s="285" t="str">
        <f>IF(SUM(I297:T297)&lt;90," ",'eq. coef.'!$C$360+'eq. coef.'!$C$361*'Amp-TB2 calc'!AJ297+'eq. coef.'!$C$362*'Amp-TB2 calc'!AK297+'eq. coef.'!$C$363*'Amp-TB2 calc'!AL297+'eq. coef.'!$C$364*'Amp-TB2 calc'!AN297+'eq. coef.'!$C$365*'Amp-TB2 calc'!AP297+'eq. coef.'!$C$366*'Amp-TB2 calc'!AQ297+'eq. coef.'!$C$367*'Amp-TB2 calc'!AR297+'eq. coef.'!$C$368*'Amp-TB2 calc'!AS297+'eq. coef.'!$C$369*LN(BQ297))</f>
        <v xml:space="preserve"> </v>
      </c>
      <c r="BO297" s="286" t="str">
        <f t="shared" si="482"/>
        <v xml:space="preserve"> </v>
      </c>
      <c r="BP297" s="333" t="str">
        <f t="shared" si="434"/>
        <v xml:space="preserve"> </v>
      </c>
      <c r="BQ297" s="287" t="str">
        <f t="shared" si="483"/>
        <v xml:space="preserve"> </v>
      </c>
      <c r="BR297" s="281" t="str">
        <f t="shared" si="435"/>
        <v xml:space="preserve"> </v>
      </c>
      <c r="BS297" s="283"/>
      <c r="BT297" s="283">
        <f t="shared" si="484"/>
        <v>0</v>
      </c>
      <c r="BU297" s="283">
        <f t="shared" si="485"/>
        <v>0</v>
      </c>
      <c r="BV297" s="281" t="str">
        <f t="shared" si="436"/>
        <v xml:space="preserve"> </v>
      </c>
      <c r="BW297" s="288"/>
      <c r="BX297" s="289" t="str">
        <f>IF(SUM(I297:T297)&lt;90," ",'eq. coef.'!$B$1128*'Amp-TB2 calc'!CH297+'eq. coef.'!$B$1129*'Amp-TB2 calc'!CL297+'eq. coef.'!$B$1130*'Amp-TB2 calc'!CM297+'eq. coef.'!$B$1131*'Amp-TB2 calc'!CO297+'eq. coef.'!$B$1132*'Amp-TB2 calc'!CP297+'eq. coef.'!$B$1133*'Amp-TB2 calc'!CQ297+'eq. coef.'!$B$1134*'Amp-TB2 calc'!CR297+'eq. coef.'!$B$1135*'Amp-TB2 calc'!CU297+'eq. coef.'!$B$1135*'Amp-TB2 calc'!CY297+'eq. coef.'!$B$1137*'Amp-TB2 calc'!CZ297)</f>
        <v xml:space="preserve"> </v>
      </c>
      <c r="BY297" s="290" t="str">
        <f t="shared" si="486"/>
        <v xml:space="preserve"> </v>
      </c>
      <c r="BZ297" s="291"/>
      <c r="CA297" s="290" t="str">
        <f t="shared" si="437"/>
        <v xml:space="preserve"> </v>
      </c>
      <c r="CB297" s="289" t="str">
        <f>IF(SUM(I297:T297)&lt;90," ",EXP('eq. coef.'!$C$396+'eq. coef.'!$C$397*'Amp-TB2 calc'!AJ297+'eq. coef.'!$C$398*'Amp-TB2 calc'!AK297+'eq. coef.'!$C$399*'Amp-TB2 calc'!AL297+'eq. coef.'!$C$400*'Amp-TB2 calc'!AN297+'eq. coef.'!$C$401*'Amp-TB2 calc'!AP297+'eq. coef.'!$C$402*'Amp-TB2 calc'!AQ297+'eq. coef.'!$C$403*'Amp-TB2 calc'!AR297+'eq. coef.'!$C$404*'Amp-TB2 calc'!AS297+'eq. coef.'!$C$405*LN('Amp-TB2 calc'!BQ297)))</f>
        <v xml:space="preserve"> </v>
      </c>
      <c r="CC297" s="283" t="str">
        <f t="shared" si="438"/>
        <v xml:space="preserve"> </v>
      </c>
      <c r="CD297" s="283"/>
      <c r="CE297" s="282" t="str">
        <f t="shared" si="439"/>
        <v xml:space="preserve"> </v>
      </c>
      <c r="CF297" s="282" t="str">
        <f t="shared" si="440"/>
        <v xml:space="preserve"> </v>
      </c>
      <c r="CG297" s="278" t="str">
        <f t="shared" si="487"/>
        <v xml:space="preserve"> </v>
      </c>
      <c r="CH297" s="278" t="str">
        <f t="shared" si="488"/>
        <v xml:space="preserve"> </v>
      </c>
      <c r="CI297" s="278" t="str">
        <f t="shared" si="441"/>
        <v xml:space="preserve"> </v>
      </c>
      <c r="CJ297" s="278" t="str">
        <f t="shared" si="442"/>
        <v xml:space="preserve"> </v>
      </c>
      <c r="CK297" s="278"/>
      <c r="CL297" s="278" t="str">
        <f t="shared" si="443"/>
        <v xml:space="preserve"> </v>
      </c>
      <c r="CM297" s="278" t="str">
        <f t="shared" si="444"/>
        <v xml:space="preserve"> </v>
      </c>
      <c r="CN297" s="278" t="str">
        <f t="shared" si="489"/>
        <v xml:space="preserve"> </v>
      </c>
      <c r="CO297" s="278" t="str">
        <f t="shared" si="445"/>
        <v xml:space="preserve"> </v>
      </c>
      <c r="CP297" s="278" t="str">
        <f t="shared" si="490"/>
        <v xml:space="preserve"> </v>
      </c>
      <c r="CQ297" s="278" t="str">
        <f t="shared" si="446"/>
        <v xml:space="preserve"> </v>
      </c>
      <c r="CR297" s="278" t="str">
        <f t="shared" si="491"/>
        <v xml:space="preserve"> </v>
      </c>
      <c r="CS297" s="278" t="str">
        <f t="shared" si="447"/>
        <v xml:space="preserve"> </v>
      </c>
      <c r="CT297" s="278"/>
      <c r="CU297" s="278" t="str">
        <f t="shared" si="492"/>
        <v xml:space="preserve"> </v>
      </c>
      <c r="CV297" s="278" t="str">
        <f t="shared" si="448"/>
        <v xml:space="preserve"> </v>
      </c>
      <c r="CW297" s="278" t="str">
        <f t="shared" si="449"/>
        <v xml:space="preserve"> </v>
      </c>
      <c r="CX297" s="278"/>
      <c r="CY297" s="278" t="str">
        <f t="shared" si="450"/>
        <v xml:space="preserve"> </v>
      </c>
      <c r="CZ297" s="278" t="str">
        <f t="shared" si="493"/>
        <v xml:space="preserve"> </v>
      </c>
      <c r="DA297" s="278" t="str">
        <f t="shared" si="451"/>
        <v xml:space="preserve"> </v>
      </c>
      <c r="DB297" s="278"/>
      <c r="DC297" s="278" t="str">
        <f t="shared" si="452"/>
        <v xml:space="preserve"> </v>
      </c>
      <c r="DD297" s="278" t="str">
        <f t="shared" si="494"/>
        <v xml:space="preserve"> </v>
      </c>
      <c r="DE297" s="278" t="str">
        <f t="shared" si="495"/>
        <v xml:space="preserve"> </v>
      </c>
      <c r="DF297" s="278" t="str">
        <f t="shared" si="453"/>
        <v xml:space="preserve"> </v>
      </c>
      <c r="DG297" s="283" t="str">
        <f t="shared" si="460"/>
        <v xml:space="preserve"> </v>
      </c>
      <c r="DH297" s="283"/>
      <c r="DI297" s="277" t="str">
        <f t="shared" si="454"/>
        <v xml:space="preserve"> </v>
      </c>
      <c r="DJ297" s="277" t="str">
        <f t="shared" si="455"/>
        <v xml:space="preserve"> </v>
      </c>
      <c r="DK297" s="277" t="str">
        <f t="shared" si="456"/>
        <v xml:space="preserve"> </v>
      </c>
      <c r="DL297" s="278" t="str">
        <f t="shared" si="457"/>
        <v xml:space="preserve"> </v>
      </c>
    </row>
    <row r="298" spans="21:116" x14ac:dyDescent="0.25">
      <c r="U298" s="276" t="str">
        <f t="shared" si="461"/>
        <v xml:space="preserve"> </v>
      </c>
      <c r="V298" s="277" t="str">
        <f>IF(SUM(I298:T298)&lt;90," ",I298/stab.data!$U$7)</f>
        <v xml:space="preserve"> </v>
      </c>
      <c r="W298" s="277" t="str">
        <f>IF(SUM(I298:T298)&lt;90," ",J298/stab.data!$U$8)</f>
        <v xml:space="preserve"> </v>
      </c>
      <c r="X298" s="277" t="str">
        <f>IF(SUM(I298:T298)&lt;90," ",K298*2/stab.data!$U$9)</f>
        <v xml:space="preserve"> </v>
      </c>
      <c r="Y298" s="277" t="str">
        <f>IF(SUM(I298:T298)&lt;90," ",L298*2/stab.data!$U$10)</f>
        <v xml:space="preserve"> </v>
      </c>
      <c r="Z298" s="277" t="str">
        <f>IF(SUM(I298:T298)&lt;90," ",M298/stab.data!$U$11)</f>
        <v xml:space="preserve"> </v>
      </c>
      <c r="AA298" s="277" t="str">
        <f>IF(SUM(I298:T298)&lt;90," ",N298/stab.data!$U$12)</f>
        <v xml:space="preserve"> </v>
      </c>
      <c r="AB298" s="277" t="str">
        <f>IF(SUM(I298:T298)&lt;90," ",O298/stab.data!$U$13)</f>
        <v xml:space="preserve"> </v>
      </c>
      <c r="AC298" s="277" t="str">
        <f>IF(SUM(I298:T298)&lt;90," ",P298/stab.data!$U$14)</f>
        <v xml:space="preserve"> </v>
      </c>
      <c r="AD298" s="277" t="str">
        <f>IF(SUM(I298:T298)&lt;90," ",Q298*2/stab.data!$U$15)</f>
        <v xml:space="preserve"> </v>
      </c>
      <c r="AE298" s="277" t="str">
        <f>IF(SUM(I298:T298)&lt;90," ",R298*2/stab.data!$U$16)</f>
        <v xml:space="preserve"> </v>
      </c>
      <c r="AF298" s="277" t="str">
        <f>IF(SUM(I298:T298)&lt;90," ",S298/stab.data!$U$17)</f>
        <v xml:space="preserve"> </v>
      </c>
      <c r="AG298" s="277" t="str">
        <f>IF(SUM(I298:T298)&lt;90," ",T298/stab.data!$U$18)</f>
        <v xml:space="preserve"> </v>
      </c>
      <c r="AH298" s="277" t="str">
        <f t="shared" si="462"/>
        <v xml:space="preserve"> </v>
      </c>
      <c r="AI298" s="277" t="str">
        <f t="shared" si="463"/>
        <v xml:space="preserve"> </v>
      </c>
      <c r="AJ298" s="278" t="str">
        <f t="shared" si="464"/>
        <v xml:space="preserve"> </v>
      </c>
      <c r="AK298" s="278" t="str">
        <f t="shared" si="465"/>
        <v xml:space="preserve"> </v>
      </c>
      <c r="AL298" s="278" t="str">
        <f t="shared" si="466"/>
        <v xml:space="preserve"> </v>
      </c>
      <c r="AM298" s="278" t="str">
        <f t="shared" si="467"/>
        <v xml:space="preserve"> </v>
      </c>
      <c r="AN298" s="278" t="str">
        <f t="shared" si="468"/>
        <v xml:space="preserve"> </v>
      </c>
      <c r="AO298" s="278" t="str">
        <f t="shared" si="469"/>
        <v xml:space="preserve"> </v>
      </c>
      <c r="AP298" s="278" t="str">
        <f t="shared" si="470"/>
        <v xml:space="preserve"> </v>
      </c>
      <c r="AQ298" s="278" t="str">
        <f t="shared" si="471"/>
        <v xml:space="preserve"> </v>
      </c>
      <c r="AR298" s="278" t="str">
        <f t="shared" si="472"/>
        <v xml:space="preserve"> </v>
      </c>
      <c r="AS298" s="278" t="str">
        <f t="shared" si="473"/>
        <v xml:space="preserve"> </v>
      </c>
      <c r="AT298" s="278" t="str">
        <f t="shared" si="474"/>
        <v xml:space="preserve"> </v>
      </c>
      <c r="AU298" s="278" t="str">
        <f t="shared" si="475"/>
        <v xml:space="preserve"> </v>
      </c>
      <c r="AV298" s="277" t="str">
        <f t="shared" si="476"/>
        <v xml:space="preserve"> </v>
      </c>
      <c r="AW298" s="277" t="str">
        <f t="shared" si="477"/>
        <v xml:space="preserve"> </v>
      </c>
      <c r="AX298" s="277" t="str">
        <f>IF(SUM(I298:T298)&lt;90," ",CO298*AH298*stab.data!$U$20/13/2)</f>
        <v xml:space="preserve"> </v>
      </c>
      <c r="AY298" s="277" t="str">
        <f>IF(SUM(I298:T298)&lt;90," ",CQ298*AH298*stab.data!$U$11/13)</f>
        <v xml:space="preserve"> </v>
      </c>
      <c r="AZ298" s="277" t="str">
        <f t="shared" si="478"/>
        <v xml:space="preserve"> </v>
      </c>
      <c r="BA298" s="279" t="str">
        <f t="shared" si="479"/>
        <v xml:space="preserve"> </v>
      </c>
      <c r="BB298" s="280" t="str">
        <f>IF(SUM(I298:T298)&lt;90," ",EXP('eq. coef.'!$C$104+'eq. coef.'!$C$105*'Amp-TB2 calc'!AJ298+'eq. coef.'!$C$106*'Amp-TB2 calc'!AK298+'eq. coef.'!$C$107*'Amp-TB2 calc'!AL298+'eq. coef.'!$C$108*'Amp-TB2 calc'!AN298+'eq. coef.'!$C$109*'Amp-TB2 calc'!AP298+'eq. coef.'!$C$110*'Amp-TB2 calc'!AQ298+'eq. coef.'!$C$111*'Amp-TB2 calc'!AR298+'eq. coef.'!$C$112*'Amp-TB2 calc'!AS298))</f>
        <v xml:space="preserve"> </v>
      </c>
      <c r="BC298" s="281" t="str">
        <f>IF(SUM(I298:T298)&lt;90," ",EXP('eq. coef.'!$C$176+'eq. coef.'!$C$177*'Amp-TB2 calc'!AJ298+'eq. coef.'!$C$178*'Amp-TB2 calc'!AK298+'eq. coef.'!$C$179*'Amp-TB2 calc'!AL298+'eq. coef.'!$C$180*'Amp-TB2 calc'!AN298+'eq. coef.'!$C$181*'Amp-TB2 calc'!AP298+'eq. coef.'!$C$182*'Amp-TB2 calc'!AQ298+'eq. coef.'!$C$183*'Amp-TB2 calc'!AR298+'eq. coef.'!$C$184*'Amp-TB2 calc'!AS298))</f>
        <v xml:space="preserve"> </v>
      </c>
      <c r="BD298" s="281" t="str">
        <f>IF(SUM(I298:T298)&lt;90," ",('eq. coef.'!$C$234+'eq. coef.'!$C$235*'Amp-TB2 calc'!AJ298+'eq. coef.'!$C$236*'Amp-TB2 calc'!AK298+'eq. coef.'!$C$237*'Amp-TB2 calc'!AL298+'eq. coef.'!$C$238*'Amp-TB2 calc'!AN298+'eq. coef.'!$C$239*'Amp-TB2 calc'!AP298+'eq. coef.'!$C$240*'Amp-TB2 calc'!AQ298+'eq. coef.'!$C$241*'Amp-TB2 calc'!AR298+'eq. coef.'!$C$242*'Amp-TB2 calc'!AS298))</f>
        <v xml:space="preserve"> </v>
      </c>
      <c r="BE298" s="281" t="str">
        <f>IF(SUM(I298:T298)&lt;90," ",('eq. coef.'!$C$270+'eq. coef.'!$C$271*'Amp-TB2 calc'!AJ298+'eq. coef.'!$C$272*'Amp-TB2 calc'!AK298+'eq. coef.'!$C$273*'Amp-TB2 calc'!AL298+'eq. coef.'!$C$274*'Amp-TB2 calc'!AN298+'eq. coef.'!$C$275*'Amp-TB2 calc'!AP298+'eq. coef.'!$C$276*'Amp-TB2 calc'!AQ298+'eq. coef.'!$C$277*'Amp-TB2 calc'!AR298+'eq. coef.'!$C$278*'Amp-TB2 calc'!AS298))</f>
        <v xml:space="preserve"> </v>
      </c>
      <c r="BF298" s="281" t="str">
        <f>IF(SUM(I298:T298)&lt;90," ",EXP('eq. coef.'!$C$328+'eq. coef.'!$C$329*'Amp-TB2 calc'!AJ298+'eq. coef.'!$C$330*'Amp-TB2 calc'!AK298+'eq. coef.'!$C$331*'Amp-TB2 calc'!AL298+'eq. coef.'!$C$332*'Amp-TB2 calc'!AN298+'eq. coef.'!$C$333*'Amp-TB2 calc'!AP298+'eq. coef.'!$C$334*'Amp-TB2 calc'!AQ298+'eq. coef.'!$C$335*'Amp-TB2 calc'!AR298+'eq. coef.'!$C$336*'Amp-TB2 calc'!AS298))</f>
        <v xml:space="preserve"> </v>
      </c>
      <c r="BG298" s="282" t="str">
        <f t="shared" si="431"/>
        <v xml:space="preserve"> </v>
      </c>
      <c r="BH298" s="385" t="str">
        <f t="shared" si="458"/>
        <v xml:space="preserve"> </v>
      </c>
      <c r="BI298" s="385" t="str">
        <f t="shared" si="459"/>
        <v xml:space="preserve"> </v>
      </c>
      <c r="BJ298" s="281" t="str">
        <f t="shared" si="432"/>
        <v xml:space="preserve"> </v>
      </c>
      <c r="BK298" s="283" t="str">
        <f t="shared" si="480"/>
        <v xml:space="preserve"> </v>
      </c>
      <c r="BL298" s="281" t="str">
        <f t="shared" si="481"/>
        <v xml:space="preserve"> </v>
      </c>
      <c r="BM298" s="284" t="str">
        <f t="shared" si="433"/>
        <v xml:space="preserve"> </v>
      </c>
      <c r="BN298" s="285" t="str">
        <f>IF(SUM(I298:T298)&lt;90," ",'eq. coef.'!$C$360+'eq. coef.'!$C$361*'Amp-TB2 calc'!AJ298+'eq. coef.'!$C$362*'Amp-TB2 calc'!AK298+'eq. coef.'!$C$363*'Amp-TB2 calc'!AL298+'eq. coef.'!$C$364*'Amp-TB2 calc'!AN298+'eq. coef.'!$C$365*'Amp-TB2 calc'!AP298+'eq. coef.'!$C$366*'Amp-TB2 calc'!AQ298+'eq. coef.'!$C$367*'Amp-TB2 calc'!AR298+'eq. coef.'!$C$368*'Amp-TB2 calc'!AS298+'eq. coef.'!$C$369*LN(BQ298))</f>
        <v xml:space="preserve"> </v>
      </c>
      <c r="BO298" s="286" t="str">
        <f t="shared" si="482"/>
        <v xml:space="preserve"> </v>
      </c>
      <c r="BP298" s="333" t="str">
        <f t="shared" si="434"/>
        <v xml:space="preserve"> </v>
      </c>
      <c r="BQ298" s="287" t="str">
        <f t="shared" si="483"/>
        <v xml:space="preserve"> </v>
      </c>
      <c r="BR298" s="281" t="str">
        <f t="shared" si="435"/>
        <v xml:space="preserve"> </v>
      </c>
      <c r="BS298" s="283"/>
      <c r="BT298" s="283">
        <f t="shared" si="484"/>
        <v>0</v>
      </c>
      <c r="BU298" s="283">
        <f t="shared" si="485"/>
        <v>0</v>
      </c>
      <c r="BV298" s="281" t="str">
        <f t="shared" si="436"/>
        <v xml:space="preserve"> </v>
      </c>
      <c r="BW298" s="288"/>
      <c r="BX298" s="289" t="str">
        <f>IF(SUM(I298:T298)&lt;90," ",'eq. coef.'!$B$1128*'Amp-TB2 calc'!CH298+'eq. coef.'!$B$1129*'Amp-TB2 calc'!CL298+'eq. coef.'!$B$1130*'Amp-TB2 calc'!CM298+'eq. coef.'!$B$1131*'Amp-TB2 calc'!CO298+'eq. coef.'!$B$1132*'Amp-TB2 calc'!CP298+'eq. coef.'!$B$1133*'Amp-TB2 calc'!CQ298+'eq. coef.'!$B$1134*'Amp-TB2 calc'!CR298+'eq. coef.'!$B$1135*'Amp-TB2 calc'!CU298+'eq. coef.'!$B$1135*'Amp-TB2 calc'!CY298+'eq. coef.'!$B$1137*'Amp-TB2 calc'!CZ298)</f>
        <v xml:space="preserve"> </v>
      </c>
      <c r="BY298" s="290" t="str">
        <f t="shared" si="486"/>
        <v xml:space="preserve"> </v>
      </c>
      <c r="BZ298" s="291"/>
      <c r="CA298" s="290" t="str">
        <f t="shared" si="437"/>
        <v xml:space="preserve"> </v>
      </c>
      <c r="CB298" s="289" t="str">
        <f>IF(SUM(I298:T298)&lt;90," ",EXP('eq. coef.'!$C$396+'eq. coef.'!$C$397*'Amp-TB2 calc'!AJ298+'eq. coef.'!$C$398*'Amp-TB2 calc'!AK298+'eq. coef.'!$C$399*'Amp-TB2 calc'!AL298+'eq. coef.'!$C$400*'Amp-TB2 calc'!AN298+'eq. coef.'!$C$401*'Amp-TB2 calc'!AP298+'eq. coef.'!$C$402*'Amp-TB2 calc'!AQ298+'eq. coef.'!$C$403*'Amp-TB2 calc'!AR298+'eq. coef.'!$C$404*'Amp-TB2 calc'!AS298+'eq. coef.'!$C$405*LN('Amp-TB2 calc'!BQ298)))</f>
        <v xml:space="preserve"> </v>
      </c>
      <c r="CC298" s="283" t="str">
        <f t="shared" si="438"/>
        <v xml:space="preserve"> </v>
      </c>
      <c r="CD298" s="283"/>
      <c r="CE298" s="282" t="str">
        <f t="shared" si="439"/>
        <v xml:space="preserve"> </v>
      </c>
      <c r="CF298" s="282" t="str">
        <f t="shared" si="440"/>
        <v xml:space="preserve"> </v>
      </c>
      <c r="CG298" s="278" t="str">
        <f t="shared" si="487"/>
        <v xml:space="preserve"> </v>
      </c>
      <c r="CH298" s="278" t="str">
        <f t="shared" si="488"/>
        <v xml:space="preserve"> </v>
      </c>
      <c r="CI298" s="278" t="str">
        <f t="shared" si="441"/>
        <v xml:space="preserve"> </v>
      </c>
      <c r="CJ298" s="278" t="str">
        <f t="shared" si="442"/>
        <v xml:space="preserve"> </v>
      </c>
      <c r="CK298" s="278"/>
      <c r="CL298" s="278" t="str">
        <f t="shared" si="443"/>
        <v xml:space="preserve"> </v>
      </c>
      <c r="CM298" s="278" t="str">
        <f t="shared" si="444"/>
        <v xml:space="preserve"> </v>
      </c>
      <c r="CN298" s="278" t="str">
        <f t="shared" si="489"/>
        <v xml:space="preserve"> </v>
      </c>
      <c r="CO298" s="278" t="str">
        <f t="shared" si="445"/>
        <v xml:space="preserve"> </v>
      </c>
      <c r="CP298" s="278" t="str">
        <f t="shared" si="490"/>
        <v xml:space="preserve"> </v>
      </c>
      <c r="CQ298" s="278" t="str">
        <f t="shared" si="446"/>
        <v xml:space="preserve"> </v>
      </c>
      <c r="CR298" s="278" t="str">
        <f t="shared" si="491"/>
        <v xml:space="preserve"> </v>
      </c>
      <c r="CS298" s="278" t="str">
        <f t="shared" si="447"/>
        <v xml:space="preserve"> </v>
      </c>
      <c r="CT298" s="278"/>
      <c r="CU298" s="278" t="str">
        <f t="shared" si="492"/>
        <v xml:space="preserve"> </v>
      </c>
      <c r="CV298" s="278" t="str">
        <f t="shared" si="448"/>
        <v xml:space="preserve"> </v>
      </c>
      <c r="CW298" s="278" t="str">
        <f t="shared" si="449"/>
        <v xml:space="preserve"> </v>
      </c>
      <c r="CX298" s="278"/>
      <c r="CY298" s="278" t="str">
        <f t="shared" si="450"/>
        <v xml:space="preserve"> </v>
      </c>
      <c r="CZ298" s="278" t="str">
        <f t="shared" si="493"/>
        <v xml:space="preserve"> </v>
      </c>
      <c r="DA298" s="278" t="str">
        <f t="shared" si="451"/>
        <v xml:space="preserve"> </v>
      </c>
      <c r="DB298" s="278"/>
      <c r="DC298" s="278" t="str">
        <f t="shared" si="452"/>
        <v xml:space="preserve"> </v>
      </c>
      <c r="DD298" s="278" t="str">
        <f t="shared" si="494"/>
        <v xml:space="preserve"> </v>
      </c>
      <c r="DE298" s="278" t="str">
        <f t="shared" si="495"/>
        <v xml:space="preserve"> </v>
      </c>
      <c r="DF298" s="278" t="str">
        <f t="shared" si="453"/>
        <v xml:space="preserve"> </v>
      </c>
      <c r="DG298" s="283" t="str">
        <f t="shared" si="460"/>
        <v xml:space="preserve"> </v>
      </c>
      <c r="DH298" s="283"/>
      <c r="DI298" s="277" t="str">
        <f t="shared" si="454"/>
        <v xml:space="preserve"> </v>
      </c>
      <c r="DJ298" s="277" t="str">
        <f t="shared" si="455"/>
        <v xml:space="preserve"> </v>
      </c>
      <c r="DK298" s="277" t="str">
        <f t="shared" si="456"/>
        <v xml:space="preserve"> </v>
      </c>
      <c r="DL298" s="278" t="str">
        <f t="shared" si="457"/>
        <v xml:space="preserve"> </v>
      </c>
    </row>
    <row r="299" spans="21:116" x14ac:dyDescent="0.25">
      <c r="U299" s="276" t="str">
        <f t="shared" si="461"/>
        <v xml:space="preserve"> </v>
      </c>
      <c r="V299" s="277" t="str">
        <f>IF(SUM(I299:T299)&lt;90," ",I299/stab.data!$U$7)</f>
        <v xml:space="preserve"> </v>
      </c>
      <c r="W299" s="277" t="str">
        <f>IF(SUM(I299:T299)&lt;90," ",J299/stab.data!$U$8)</f>
        <v xml:space="preserve"> </v>
      </c>
      <c r="X299" s="277" t="str">
        <f>IF(SUM(I299:T299)&lt;90," ",K299*2/stab.data!$U$9)</f>
        <v xml:space="preserve"> </v>
      </c>
      <c r="Y299" s="277" t="str">
        <f>IF(SUM(I299:T299)&lt;90," ",L299*2/stab.data!$U$10)</f>
        <v xml:space="preserve"> </v>
      </c>
      <c r="Z299" s="277" t="str">
        <f>IF(SUM(I299:T299)&lt;90," ",M299/stab.data!$U$11)</f>
        <v xml:space="preserve"> </v>
      </c>
      <c r="AA299" s="277" t="str">
        <f>IF(SUM(I299:T299)&lt;90," ",N299/stab.data!$U$12)</f>
        <v xml:space="preserve"> </v>
      </c>
      <c r="AB299" s="277" t="str">
        <f>IF(SUM(I299:T299)&lt;90," ",O299/stab.data!$U$13)</f>
        <v xml:space="preserve"> </v>
      </c>
      <c r="AC299" s="277" t="str">
        <f>IF(SUM(I299:T299)&lt;90," ",P299/stab.data!$U$14)</f>
        <v xml:space="preserve"> </v>
      </c>
      <c r="AD299" s="277" t="str">
        <f>IF(SUM(I299:T299)&lt;90," ",Q299*2/stab.data!$U$15)</f>
        <v xml:space="preserve"> </v>
      </c>
      <c r="AE299" s="277" t="str">
        <f>IF(SUM(I299:T299)&lt;90," ",R299*2/stab.data!$U$16)</f>
        <v xml:space="preserve"> </v>
      </c>
      <c r="AF299" s="277" t="str">
        <f>IF(SUM(I299:T299)&lt;90," ",S299/stab.data!$U$17)</f>
        <v xml:space="preserve"> </v>
      </c>
      <c r="AG299" s="277" t="str">
        <f>IF(SUM(I299:T299)&lt;90," ",T299/stab.data!$U$18)</f>
        <v xml:space="preserve"> </v>
      </c>
      <c r="AH299" s="277" t="str">
        <f t="shared" si="462"/>
        <v xml:space="preserve"> </v>
      </c>
      <c r="AI299" s="277" t="str">
        <f t="shared" si="463"/>
        <v xml:space="preserve"> </v>
      </c>
      <c r="AJ299" s="278" t="str">
        <f t="shared" si="464"/>
        <v xml:space="preserve"> </v>
      </c>
      <c r="AK299" s="278" t="str">
        <f t="shared" si="465"/>
        <v xml:space="preserve"> </v>
      </c>
      <c r="AL299" s="278" t="str">
        <f t="shared" si="466"/>
        <v xml:space="preserve"> </v>
      </c>
      <c r="AM299" s="278" t="str">
        <f t="shared" si="467"/>
        <v xml:space="preserve"> </v>
      </c>
      <c r="AN299" s="278" t="str">
        <f t="shared" si="468"/>
        <v xml:space="preserve"> </v>
      </c>
      <c r="AO299" s="278" t="str">
        <f t="shared" si="469"/>
        <v xml:space="preserve"> </v>
      </c>
      <c r="AP299" s="278" t="str">
        <f t="shared" si="470"/>
        <v xml:space="preserve"> </v>
      </c>
      <c r="AQ299" s="278" t="str">
        <f t="shared" si="471"/>
        <v xml:space="preserve"> </v>
      </c>
      <c r="AR299" s="278" t="str">
        <f t="shared" si="472"/>
        <v xml:space="preserve"> </v>
      </c>
      <c r="AS299" s="278" t="str">
        <f t="shared" si="473"/>
        <v xml:space="preserve"> </v>
      </c>
      <c r="AT299" s="278" t="str">
        <f t="shared" si="474"/>
        <v xml:space="preserve"> </v>
      </c>
      <c r="AU299" s="278" t="str">
        <f t="shared" si="475"/>
        <v xml:space="preserve"> </v>
      </c>
      <c r="AV299" s="277" t="str">
        <f t="shared" si="476"/>
        <v xml:space="preserve"> </v>
      </c>
      <c r="AW299" s="277" t="str">
        <f t="shared" si="477"/>
        <v xml:space="preserve"> </v>
      </c>
      <c r="AX299" s="277" t="str">
        <f>IF(SUM(I299:T299)&lt;90," ",CO299*AH299*stab.data!$U$20/13/2)</f>
        <v xml:space="preserve"> </v>
      </c>
      <c r="AY299" s="277" t="str">
        <f>IF(SUM(I299:T299)&lt;90," ",CQ299*AH299*stab.data!$U$11/13)</f>
        <v xml:space="preserve"> </v>
      </c>
      <c r="AZ299" s="277" t="str">
        <f t="shared" si="478"/>
        <v xml:space="preserve"> </v>
      </c>
      <c r="BA299" s="279" t="str">
        <f t="shared" si="479"/>
        <v xml:space="preserve"> </v>
      </c>
      <c r="BB299" s="280" t="str">
        <f>IF(SUM(I299:T299)&lt;90," ",EXP('eq. coef.'!$C$104+'eq. coef.'!$C$105*'Amp-TB2 calc'!AJ299+'eq. coef.'!$C$106*'Amp-TB2 calc'!AK299+'eq. coef.'!$C$107*'Amp-TB2 calc'!AL299+'eq. coef.'!$C$108*'Amp-TB2 calc'!AN299+'eq. coef.'!$C$109*'Amp-TB2 calc'!AP299+'eq. coef.'!$C$110*'Amp-TB2 calc'!AQ299+'eq. coef.'!$C$111*'Amp-TB2 calc'!AR299+'eq. coef.'!$C$112*'Amp-TB2 calc'!AS299))</f>
        <v xml:space="preserve"> </v>
      </c>
      <c r="BC299" s="281" t="str">
        <f>IF(SUM(I299:T299)&lt;90," ",EXP('eq. coef.'!$C$176+'eq. coef.'!$C$177*'Amp-TB2 calc'!AJ299+'eq. coef.'!$C$178*'Amp-TB2 calc'!AK299+'eq. coef.'!$C$179*'Amp-TB2 calc'!AL299+'eq. coef.'!$C$180*'Amp-TB2 calc'!AN299+'eq. coef.'!$C$181*'Amp-TB2 calc'!AP299+'eq. coef.'!$C$182*'Amp-TB2 calc'!AQ299+'eq. coef.'!$C$183*'Amp-TB2 calc'!AR299+'eq. coef.'!$C$184*'Amp-TB2 calc'!AS299))</f>
        <v xml:space="preserve"> </v>
      </c>
      <c r="BD299" s="281" t="str">
        <f>IF(SUM(I299:T299)&lt;90," ",('eq. coef.'!$C$234+'eq. coef.'!$C$235*'Amp-TB2 calc'!AJ299+'eq. coef.'!$C$236*'Amp-TB2 calc'!AK299+'eq. coef.'!$C$237*'Amp-TB2 calc'!AL299+'eq. coef.'!$C$238*'Amp-TB2 calc'!AN299+'eq. coef.'!$C$239*'Amp-TB2 calc'!AP299+'eq. coef.'!$C$240*'Amp-TB2 calc'!AQ299+'eq. coef.'!$C$241*'Amp-TB2 calc'!AR299+'eq. coef.'!$C$242*'Amp-TB2 calc'!AS299))</f>
        <v xml:space="preserve"> </v>
      </c>
      <c r="BE299" s="281" t="str">
        <f>IF(SUM(I299:T299)&lt;90," ",('eq. coef.'!$C$270+'eq. coef.'!$C$271*'Amp-TB2 calc'!AJ299+'eq. coef.'!$C$272*'Amp-TB2 calc'!AK299+'eq. coef.'!$C$273*'Amp-TB2 calc'!AL299+'eq. coef.'!$C$274*'Amp-TB2 calc'!AN299+'eq. coef.'!$C$275*'Amp-TB2 calc'!AP299+'eq. coef.'!$C$276*'Amp-TB2 calc'!AQ299+'eq. coef.'!$C$277*'Amp-TB2 calc'!AR299+'eq. coef.'!$C$278*'Amp-TB2 calc'!AS299))</f>
        <v xml:space="preserve"> </v>
      </c>
      <c r="BF299" s="281" t="str">
        <f>IF(SUM(I299:T299)&lt;90," ",EXP('eq. coef.'!$C$328+'eq. coef.'!$C$329*'Amp-TB2 calc'!AJ299+'eq. coef.'!$C$330*'Amp-TB2 calc'!AK299+'eq. coef.'!$C$331*'Amp-TB2 calc'!AL299+'eq. coef.'!$C$332*'Amp-TB2 calc'!AN299+'eq. coef.'!$C$333*'Amp-TB2 calc'!AP299+'eq. coef.'!$C$334*'Amp-TB2 calc'!AQ299+'eq. coef.'!$C$335*'Amp-TB2 calc'!AR299+'eq. coef.'!$C$336*'Amp-TB2 calc'!AS299))</f>
        <v xml:space="preserve"> </v>
      </c>
      <c r="BG299" s="282" t="str">
        <f t="shared" si="431"/>
        <v xml:space="preserve"> </v>
      </c>
      <c r="BH299" s="385" t="str">
        <f t="shared" si="458"/>
        <v xml:space="preserve"> </v>
      </c>
      <c r="BI299" s="385" t="str">
        <f t="shared" si="459"/>
        <v xml:space="preserve"> </v>
      </c>
      <c r="BJ299" s="281" t="str">
        <f t="shared" si="432"/>
        <v xml:space="preserve"> </v>
      </c>
      <c r="BK299" s="283" t="str">
        <f t="shared" si="480"/>
        <v xml:space="preserve"> </v>
      </c>
      <c r="BL299" s="281" t="str">
        <f t="shared" si="481"/>
        <v xml:space="preserve"> </v>
      </c>
      <c r="BM299" s="284" t="str">
        <f t="shared" si="433"/>
        <v xml:space="preserve"> </v>
      </c>
      <c r="BN299" s="285" t="str">
        <f>IF(SUM(I299:T299)&lt;90," ",'eq. coef.'!$C$360+'eq. coef.'!$C$361*'Amp-TB2 calc'!AJ299+'eq. coef.'!$C$362*'Amp-TB2 calc'!AK299+'eq. coef.'!$C$363*'Amp-TB2 calc'!AL299+'eq. coef.'!$C$364*'Amp-TB2 calc'!AN299+'eq. coef.'!$C$365*'Amp-TB2 calc'!AP299+'eq. coef.'!$C$366*'Amp-TB2 calc'!AQ299+'eq. coef.'!$C$367*'Amp-TB2 calc'!AR299+'eq. coef.'!$C$368*'Amp-TB2 calc'!AS299+'eq. coef.'!$C$369*LN(BQ299))</f>
        <v xml:space="preserve"> </v>
      </c>
      <c r="BO299" s="286" t="str">
        <f t="shared" si="482"/>
        <v xml:space="preserve"> </v>
      </c>
      <c r="BP299" s="333" t="str">
        <f t="shared" si="434"/>
        <v xml:space="preserve"> </v>
      </c>
      <c r="BQ299" s="287" t="str">
        <f t="shared" si="483"/>
        <v xml:space="preserve"> </v>
      </c>
      <c r="BR299" s="281" t="str">
        <f t="shared" si="435"/>
        <v xml:space="preserve"> </v>
      </c>
      <c r="BS299" s="283"/>
      <c r="BT299" s="283">
        <f t="shared" si="484"/>
        <v>0</v>
      </c>
      <c r="BU299" s="283">
        <f t="shared" si="485"/>
        <v>0</v>
      </c>
      <c r="BV299" s="281" t="str">
        <f t="shared" si="436"/>
        <v xml:space="preserve"> </v>
      </c>
      <c r="BW299" s="288"/>
      <c r="BX299" s="289" t="str">
        <f>IF(SUM(I299:T299)&lt;90," ",'eq. coef.'!$B$1128*'Amp-TB2 calc'!CH299+'eq. coef.'!$B$1129*'Amp-TB2 calc'!CL299+'eq. coef.'!$B$1130*'Amp-TB2 calc'!CM299+'eq. coef.'!$B$1131*'Amp-TB2 calc'!CO299+'eq. coef.'!$B$1132*'Amp-TB2 calc'!CP299+'eq. coef.'!$B$1133*'Amp-TB2 calc'!CQ299+'eq. coef.'!$B$1134*'Amp-TB2 calc'!CR299+'eq. coef.'!$B$1135*'Amp-TB2 calc'!CU299+'eq. coef.'!$B$1135*'Amp-TB2 calc'!CY299+'eq. coef.'!$B$1137*'Amp-TB2 calc'!CZ299)</f>
        <v xml:space="preserve"> </v>
      </c>
      <c r="BY299" s="290" t="str">
        <f t="shared" si="486"/>
        <v xml:space="preserve"> </v>
      </c>
      <c r="BZ299" s="291"/>
      <c r="CA299" s="290" t="str">
        <f t="shared" si="437"/>
        <v xml:space="preserve"> </v>
      </c>
      <c r="CB299" s="289" t="str">
        <f>IF(SUM(I299:T299)&lt;90," ",EXP('eq. coef.'!$C$396+'eq. coef.'!$C$397*'Amp-TB2 calc'!AJ299+'eq. coef.'!$C$398*'Amp-TB2 calc'!AK299+'eq. coef.'!$C$399*'Amp-TB2 calc'!AL299+'eq. coef.'!$C$400*'Amp-TB2 calc'!AN299+'eq. coef.'!$C$401*'Amp-TB2 calc'!AP299+'eq. coef.'!$C$402*'Amp-TB2 calc'!AQ299+'eq. coef.'!$C$403*'Amp-TB2 calc'!AR299+'eq. coef.'!$C$404*'Amp-TB2 calc'!AS299+'eq. coef.'!$C$405*LN('Amp-TB2 calc'!BQ299)))</f>
        <v xml:space="preserve"> </v>
      </c>
      <c r="CC299" s="283" t="str">
        <f t="shared" si="438"/>
        <v xml:space="preserve"> </v>
      </c>
      <c r="CD299" s="283"/>
      <c r="CE299" s="282" t="str">
        <f t="shared" si="439"/>
        <v xml:space="preserve"> </v>
      </c>
      <c r="CF299" s="282" t="str">
        <f t="shared" si="440"/>
        <v xml:space="preserve"> </v>
      </c>
      <c r="CG299" s="278" t="str">
        <f t="shared" si="487"/>
        <v xml:space="preserve"> </v>
      </c>
      <c r="CH299" s="278" t="str">
        <f t="shared" si="488"/>
        <v xml:space="preserve"> </v>
      </c>
      <c r="CI299" s="278" t="str">
        <f t="shared" si="441"/>
        <v xml:space="preserve"> </v>
      </c>
      <c r="CJ299" s="278" t="str">
        <f t="shared" si="442"/>
        <v xml:space="preserve"> </v>
      </c>
      <c r="CK299" s="278"/>
      <c r="CL299" s="278" t="str">
        <f t="shared" si="443"/>
        <v xml:space="preserve"> </v>
      </c>
      <c r="CM299" s="278" t="str">
        <f t="shared" si="444"/>
        <v xml:space="preserve"> </v>
      </c>
      <c r="CN299" s="278" t="str">
        <f t="shared" si="489"/>
        <v xml:space="preserve"> </v>
      </c>
      <c r="CO299" s="278" t="str">
        <f t="shared" si="445"/>
        <v xml:space="preserve"> </v>
      </c>
      <c r="CP299" s="278" t="str">
        <f t="shared" si="490"/>
        <v xml:space="preserve"> </v>
      </c>
      <c r="CQ299" s="278" t="str">
        <f t="shared" si="446"/>
        <v xml:space="preserve"> </v>
      </c>
      <c r="CR299" s="278" t="str">
        <f t="shared" si="491"/>
        <v xml:space="preserve"> </v>
      </c>
      <c r="CS299" s="278" t="str">
        <f t="shared" si="447"/>
        <v xml:space="preserve"> </v>
      </c>
      <c r="CT299" s="278"/>
      <c r="CU299" s="278" t="str">
        <f t="shared" si="492"/>
        <v xml:space="preserve"> </v>
      </c>
      <c r="CV299" s="278" t="str">
        <f t="shared" si="448"/>
        <v xml:space="preserve"> </v>
      </c>
      <c r="CW299" s="278" t="str">
        <f t="shared" si="449"/>
        <v xml:space="preserve"> </v>
      </c>
      <c r="CX299" s="278"/>
      <c r="CY299" s="278" t="str">
        <f t="shared" si="450"/>
        <v xml:space="preserve"> </v>
      </c>
      <c r="CZ299" s="278" t="str">
        <f t="shared" si="493"/>
        <v xml:space="preserve"> </v>
      </c>
      <c r="DA299" s="278" t="str">
        <f t="shared" si="451"/>
        <v xml:space="preserve"> </v>
      </c>
      <c r="DB299" s="278"/>
      <c r="DC299" s="278" t="str">
        <f t="shared" si="452"/>
        <v xml:space="preserve"> </v>
      </c>
      <c r="DD299" s="278" t="str">
        <f t="shared" si="494"/>
        <v xml:space="preserve"> </v>
      </c>
      <c r="DE299" s="278" t="str">
        <f t="shared" si="495"/>
        <v xml:space="preserve"> </v>
      </c>
      <c r="DF299" s="278" t="str">
        <f t="shared" si="453"/>
        <v xml:space="preserve"> </v>
      </c>
      <c r="DG299" s="283" t="str">
        <f t="shared" si="460"/>
        <v xml:space="preserve"> </v>
      </c>
      <c r="DH299" s="283"/>
      <c r="DI299" s="277" t="str">
        <f t="shared" si="454"/>
        <v xml:space="preserve"> </v>
      </c>
      <c r="DJ299" s="277" t="str">
        <f t="shared" si="455"/>
        <v xml:space="preserve"> </v>
      </c>
      <c r="DK299" s="277" t="str">
        <f t="shared" si="456"/>
        <v xml:space="preserve"> </v>
      </c>
      <c r="DL299" s="278" t="str">
        <f t="shared" si="457"/>
        <v xml:space="preserve"> </v>
      </c>
    </row>
    <row r="300" spans="21:116" x14ac:dyDescent="0.25">
      <c r="U300" s="276" t="str">
        <f t="shared" si="461"/>
        <v xml:space="preserve"> </v>
      </c>
      <c r="V300" s="277" t="str">
        <f>IF(SUM(I300:T300)&lt;90," ",I300/stab.data!$U$7)</f>
        <v xml:space="preserve"> </v>
      </c>
      <c r="W300" s="277" t="str">
        <f>IF(SUM(I300:T300)&lt;90," ",J300/stab.data!$U$8)</f>
        <v xml:space="preserve"> </v>
      </c>
      <c r="X300" s="277" t="str">
        <f>IF(SUM(I300:T300)&lt;90," ",K300*2/stab.data!$U$9)</f>
        <v xml:space="preserve"> </v>
      </c>
      <c r="Y300" s="277" t="str">
        <f>IF(SUM(I300:T300)&lt;90," ",L300*2/stab.data!$U$10)</f>
        <v xml:space="preserve"> </v>
      </c>
      <c r="Z300" s="277" t="str">
        <f>IF(SUM(I300:T300)&lt;90," ",M300/stab.data!$U$11)</f>
        <v xml:space="preserve"> </v>
      </c>
      <c r="AA300" s="277" t="str">
        <f>IF(SUM(I300:T300)&lt;90," ",N300/stab.data!$U$12)</f>
        <v xml:space="preserve"> </v>
      </c>
      <c r="AB300" s="277" t="str">
        <f>IF(SUM(I300:T300)&lt;90," ",O300/stab.data!$U$13)</f>
        <v xml:space="preserve"> </v>
      </c>
      <c r="AC300" s="277" t="str">
        <f>IF(SUM(I300:T300)&lt;90," ",P300/stab.data!$U$14)</f>
        <v xml:space="preserve"> </v>
      </c>
      <c r="AD300" s="277" t="str">
        <f>IF(SUM(I300:T300)&lt;90," ",Q300*2/stab.data!$U$15)</f>
        <v xml:space="preserve"> </v>
      </c>
      <c r="AE300" s="277" t="str">
        <f>IF(SUM(I300:T300)&lt;90," ",R300*2/stab.data!$U$16)</f>
        <v xml:space="preserve"> </v>
      </c>
      <c r="AF300" s="277" t="str">
        <f>IF(SUM(I300:T300)&lt;90," ",S300/stab.data!$U$17)</f>
        <v xml:space="preserve"> </v>
      </c>
      <c r="AG300" s="277" t="str">
        <f>IF(SUM(I300:T300)&lt;90," ",T300/stab.data!$U$18)</f>
        <v xml:space="preserve"> </v>
      </c>
      <c r="AH300" s="277" t="str">
        <f t="shared" si="462"/>
        <v xml:space="preserve"> </v>
      </c>
      <c r="AI300" s="277" t="str">
        <f t="shared" si="463"/>
        <v xml:space="preserve"> </v>
      </c>
      <c r="AJ300" s="278" t="str">
        <f t="shared" si="464"/>
        <v xml:space="preserve"> </v>
      </c>
      <c r="AK300" s="278" t="str">
        <f t="shared" si="465"/>
        <v xml:space="preserve"> </v>
      </c>
      <c r="AL300" s="278" t="str">
        <f t="shared" si="466"/>
        <v xml:space="preserve"> </v>
      </c>
      <c r="AM300" s="278" t="str">
        <f t="shared" si="467"/>
        <v xml:space="preserve"> </v>
      </c>
      <c r="AN300" s="278" t="str">
        <f t="shared" si="468"/>
        <v xml:space="preserve"> </v>
      </c>
      <c r="AO300" s="278" t="str">
        <f t="shared" si="469"/>
        <v xml:space="preserve"> </v>
      </c>
      <c r="AP300" s="278" t="str">
        <f t="shared" si="470"/>
        <v xml:space="preserve"> </v>
      </c>
      <c r="AQ300" s="278" t="str">
        <f t="shared" si="471"/>
        <v xml:space="preserve"> </v>
      </c>
      <c r="AR300" s="278" t="str">
        <f t="shared" si="472"/>
        <v xml:space="preserve"> </v>
      </c>
      <c r="AS300" s="278" t="str">
        <f t="shared" si="473"/>
        <v xml:space="preserve"> </v>
      </c>
      <c r="AT300" s="278" t="str">
        <f t="shared" si="474"/>
        <v xml:space="preserve"> </v>
      </c>
      <c r="AU300" s="278" t="str">
        <f t="shared" si="475"/>
        <v xml:space="preserve"> </v>
      </c>
      <c r="AV300" s="277" t="str">
        <f t="shared" si="476"/>
        <v xml:space="preserve"> </v>
      </c>
      <c r="AW300" s="277" t="str">
        <f t="shared" si="477"/>
        <v xml:space="preserve"> </v>
      </c>
      <c r="AX300" s="277" t="str">
        <f>IF(SUM(I300:T300)&lt;90," ",CO300*AH300*stab.data!$U$20/13/2)</f>
        <v xml:space="preserve"> </v>
      </c>
      <c r="AY300" s="277" t="str">
        <f>IF(SUM(I300:T300)&lt;90," ",CQ300*AH300*stab.data!$U$11/13)</f>
        <v xml:space="preserve"> </v>
      </c>
      <c r="AZ300" s="277" t="str">
        <f t="shared" si="478"/>
        <v xml:space="preserve"> </v>
      </c>
      <c r="BA300" s="279" t="str">
        <f t="shared" si="479"/>
        <v xml:space="preserve"> </v>
      </c>
      <c r="BB300" s="280" t="str">
        <f>IF(SUM(I300:T300)&lt;90," ",EXP('eq. coef.'!$C$104+'eq. coef.'!$C$105*'Amp-TB2 calc'!AJ300+'eq. coef.'!$C$106*'Amp-TB2 calc'!AK300+'eq. coef.'!$C$107*'Amp-TB2 calc'!AL300+'eq. coef.'!$C$108*'Amp-TB2 calc'!AN300+'eq. coef.'!$C$109*'Amp-TB2 calc'!AP300+'eq. coef.'!$C$110*'Amp-TB2 calc'!AQ300+'eq. coef.'!$C$111*'Amp-TB2 calc'!AR300+'eq. coef.'!$C$112*'Amp-TB2 calc'!AS300))</f>
        <v xml:space="preserve"> </v>
      </c>
      <c r="BC300" s="281" t="str">
        <f>IF(SUM(I300:T300)&lt;90," ",EXP('eq. coef.'!$C$176+'eq. coef.'!$C$177*'Amp-TB2 calc'!AJ300+'eq. coef.'!$C$178*'Amp-TB2 calc'!AK300+'eq. coef.'!$C$179*'Amp-TB2 calc'!AL300+'eq. coef.'!$C$180*'Amp-TB2 calc'!AN300+'eq. coef.'!$C$181*'Amp-TB2 calc'!AP300+'eq. coef.'!$C$182*'Amp-TB2 calc'!AQ300+'eq. coef.'!$C$183*'Amp-TB2 calc'!AR300+'eq. coef.'!$C$184*'Amp-TB2 calc'!AS300))</f>
        <v xml:space="preserve"> </v>
      </c>
      <c r="BD300" s="281" t="str">
        <f>IF(SUM(I300:T300)&lt;90," ",('eq. coef.'!$C$234+'eq. coef.'!$C$235*'Amp-TB2 calc'!AJ300+'eq. coef.'!$C$236*'Amp-TB2 calc'!AK300+'eq. coef.'!$C$237*'Amp-TB2 calc'!AL300+'eq. coef.'!$C$238*'Amp-TB2 calc'!AN300+'eq. coef.'!$C$239*'Amp-TB2 calc'!AP300+'eq. coef.'!$C$240*'Amp-TB2 calc'!AQ300+'eq. coef.'!$C$241*'Amp-TB2 calc'!AR300+'eq. coef.'!$C$242*'Amp-TB2 calc'!AS300))</f>
        <v xml:space="preserve"> </v>
      </c>
      <c r="BE300" s="281" t="str">
        <f>IF(SUM(I300:T300)&lt;90," ",('eq. coef.'!$C$270+'eq. coef.'!$C$271*'Amp-TB2 calc'!AJ300+'eq. coef.'!$C$272*'Amp-TB2 calc'!AK300+'eq. coef.'!$C$273*'Amp-TB2 calc'!AL300+'eq. coef.'!$C$274*'Amp-TB2 calc'!AN300+'eq. coef.'!$C$275*'Amp-TB2 calc'!AP300+'eq. coef.'!$C$276*'Amp-TB2 calc'!AQ300+'eq. coef.'!$C$277*'Amp-TB2 calc'!AR300+'eq. coef.'!$C$278*'Amp-TB2 calc'!AS300))</f>
        <v xml:space="preserve"> </v>
      </c>
      <c r="BF300" s="281" t="str">
        <f>IF(SUM(I300:T300)&lt;90," ",EXP('eq. coef.'!$C$328+'eq. coef.'!$C$329*'Amp-TB2 calc'!AJ300+'eq. coef.'!$C$330*'Amp-TB2 calc'!AK300+'eq. coef.'!$C$331*'Amp-TB2 calc'!AL300+'eq. coef.'!$C$332*'Amp-TB2 calc'!AN300+'eq. coef.'!$C$333*'Amp-TB2 calc'!AP300+'eq. coef.'!$C$334*'Amp-TB2 calc'!AQ300+'eq. coef.'!$C$335*'Amp-TB2 calc'!AR300+'eq. coef.'!$C$336*'Amp-TB2 calc'!AS300))</f>
        <v xml:space="preserve"> </v>
      </c>
      <c r="BG300" s="282" t="str">
        <f t="shared" si="431"/>
        <v xml:space="preserve"> </v>
      </c>
      <c r="BH300" s="385" t="str">
        <f t="shared" si="458"/>
        <v xml:space="preserve"> </v>
      </c>
      <c r="BI300" s="385" t="str">
        <f t="shared" si="459"/>
        <v xml:space="preserve"> </v>
      </c>
      <c r="BJ300" s="281" t="str">
        <f t="shared" si="432"/>
        <v xml:space="preserve"> </v>
      </c>
      <c r="BK300" s="283" t="str">
        <f t="shared" si="480"/>
        <v xml:space="preserve"> </v>
      </c>
      <c r="BL300" s="281" t="str">
        <f t="shared" si="481"/>
        <v xml:space="preserve"> </v>
      </c>
      <c r="BM300" s="284" t="str">
        <f t="shared" si="433"/>
        <v xml:space="preserve"> </v>
      </c>
      <c r="BN300" s="285" t="str">
        <f>IF(SUM(I300:T300)&lt;90," ",'eq. coef.'!$C$360+'eq. coef.'!$C$361*'Amp-TB2 calc'!AJ300+'eq. coef.'!$C$362*'Amp-TB2 calc'!AK300+'eq. coef.'!$C$363*'Amp-TB2 calc'!AL300+'eq. coef.'!$C$364*'Amp-TB2 calc'!AN300+'eq. coef.'!$C$365*'Amp-TB2 calc'!AP300+'eq. coef.'!$C$366*'Amp-TB2 calc'!AQ300+'eq. coef.'!$C$367*'Amp-TB2 calc'!AR300+'eq. coef.'!$C$368*'Amp-TB2 calc'!AS300+'eq. coef.'!$C$369*LN(BQ300))</f>
        <v xml:space="preserve"> </v>
      </c>
      <c r="BO300" s="286" t="str">
        <f t="shared" si="482"/>
        <v xml:space="preserve"> </v>
      </c>
      <c r="BP300" s="333" t="str">
        <f t="shared" si="434"/>
        <v xml:space="preserve"> </v>
      </c>
      <c r="BQ300" s="287" t="str">
        <f t="shared" si="483"/>
        <v xml:space="preserve"> </v>
      </c>
      <c r="BR300" s="281" t="str">
        <f t="shared" si="435"/>
        <v xml:space="preserve"> </v>
      </c>
      <c r="BS300" s="283"/>
      <c r="BT300" s="283">
        <f t="shared" si="484"/>
        <v>0</v>
      </c>
      <c r="BU300" s="283">
        <f t="shared" si="485"/>
        <v>0</v>
      </c>
      <c r="BV300" s="281" t="str">
        <f t="shared" si="436"/>
        <v xml:space="preserve"> </v>
      </c>
      <c r="BW300" s="288"/>
      <c r="BX300" s="289" t="str">
        <f>IF(SUM(I300:T300)&lt;90," ",'eq. coef.'!$B$1128*'Amp-TB2 calc'!CH300+'eq. coef.'!$B$1129*'Amp-TB2 calc'!CL300+'eq. coef.'!$B$1130*'Amp-TB2 calc'!CM300+'eq. coef.'!$B$1131*'Amp-TB2 calc'!CO300+'eq. coef.'!$B$1132*'Amp-TB2 calc'!CP300+'eq. coef.'!$B$1133*'Amp-TB2 calc'!CQ300+'eq. coef.'!$B$1134*'Amp-TB2 calc'!CR300+'eq. coef.'!$B$1135*'Amp-TB2 calc'!CU300+'eq. coef.'!$B$1135*'Amp-TB2 calc'!CY300+'eq. coef.'!$B$1137*'Amp-TB2 calc'!CZ300)</f>
        <v xml:space="preserve"> </v>
      </c>
      <c r="BY300" s="290" t="str">
        <f t="shared" si="486"/>
        <v xml:space="preserve"> </v>
      </c>
      <c r="BZ300" s="291"/>
      <c r="CA300" s="290" t="str">
        <f t="shared" si="437"/>
        <v xml:space="preserve"> </v>
      </c>
      <c r="CB300" s="289" t="str">
        <f>IF(SUM(I300:T300)&lt;90," ",EXP('eq. coef.'!$C$396+'eq. coef.'!$C$397*'Amp-TB2 calc'!AJ300+'eq. coef.'!$C$398*'Amp-TB2 calc'!AK300+'eq. coef.'!$C$399*'Amp-TB2 calc'!AL300+'eq. coef.'!$C$400*'Amp-TB2 calc'!AN300+'eq. coef.'!$C$401*'Amp-TB2 calc'!AP300+'eq. coef.'!$C$402*'Amp-TB2 calc'!AQ300+'eq. coef.'!$C$403*'Amp-TB2 calc'!AR300+'eq. coef.'!$C$404*'Amp-TB2 calc'!AS300+'eq. coef.'!$C$405*LN('Amp-TB2 calc'!BQ300)))</f>
        <v xml:space="preserve"> </v>
      </c>
      <c r="CC300" s="283" t="str">
        <f t="shared" si="438"/>
        <v xml:space="preserve"> </v>
      </c>
      <c r="CD300" s="283"/>
      <c r="CE300" s="282" t="str">
        <f t="shared" si="439"/>
        <v xml:space="preserve"> </v>
      </c>
      <c r="CF300" s="282" t="str">
        <f t="shared" si="440"/>
        <v xml:space="preserve"> </v>
      </c>
      <c r="CG300" s="278" t="str">
        <f t="shared" si="487"/>
        <v xml:space="preserve"> </v>
      </c>
      <c r="CH300" s="278" t="str">
        <f t="shared" si="488"/>
        <v xml:space="preserve"> </v>
      </c>
      <c r="CI300" s="278" t="str">
        <f t="shared" si="441"/>
        <v xml:space="preserve"> </v>
      </c>
      <c r="CJ300" s="278" t="str">
        <f t="shared" si="442"/>
        <v xml:space="preserve"> </v>
      </c>
      <c r="CK300" s="278"/>
      <c r="CL300" s="278" t="str">
        <f t="shared" si="443"/>
        <v xml:space="preserve"> </v>
      </c>
      <c r="CM300" s="278" t="str">
        <f t="shared" si="444"/>
        <v xml:space="preserve"> </v>
      </c>
      <c r="CN300" s="278" t="str">
        <f t="shared" si="489"/>
        <v xml:space="preserve"> </v>
      </c>
      <c r="CO300" s="278" t="str">
        <f t="shared" si="445"/>
        <v xml:space="preserve"> </v>
      </c>
      <c r="CP300" s="278" t="str">
        <f t="shared" si="490"/>
        <v xml:space="preserve"> </v>
      </c>
      <c r="CQ300" s="278" t="str">
        <f t="shared" si="446"/>
        <v xml:space="preserve"> </v>
      </c>
      <c r="CR300" s="278" t="str">
        <f t="shared" si="491"/>
        <v xml:space="preserve"> </v>
      </c>
      <c r="CS300" s="278" t="str">
        <f t="shared" si="447"/>
        <v xml:space="preserve"> </v>
      </c>
      <c r="CT300" s="278"/>
      <c r="CU300" s="278" t="str">
        <f t="shared" si="492"/>
        <v xml:space="preserve"> </v>
      </c>
      <c r="CV300" s="278" t="str">
        <f t="shared" si="448"/>
        <v xml:space="preserve"> </v>
      </c>
      <c r="CW300" s="278" t="str">
        <f t="shared" si="449"/>
        <v xml:space="preserve"> </v>
      </c>
      <c r="CX300" s="278"/>
      <c r="CY300" s="278" t="str">
        <f t="shared" si="450"/>
        <v xml:space="preserve"> </v>
      </c>
      <c r="CZ300" s="278" t="str">
        <f t="shared" si="493"/>
        <v xml:space="preserve"> </v>
      </c>
      <c r="DA300" s="278" t="str">
        <f t="shared" si="451"/>
        <v xml:space="preserve"> </v>
      </c>
      <c r="DB300" s="278"/>
      <c r="DC300" s="278" t="str">
        <f t="shared" si="452"/>
        <v xml:space="preserve"> </v>
      </c>
      <c r="DD300" s="278" t="str">
        <f t="shared" si="494"/>
        <v xml:space="preserve"> </v>
      </c>
      <c r="DE300" s="278" t="str">
        <f t="shared" si="495"/>
        <v xml:space="preserve"> </v>
      </c>
      <c r="DF300" s="278" t="str">
        <f t="shared" si="453"/>
        <v xml:space="preserve"> </v>
      </c>
      <c r="DG300" s="283" t="str">
        <f t="shared" si="460"/>
        <v xml:space="preserve"> </v>
      </c>
      <c r="DH300" s="283"/>
      <c r="DI300" s="277" t="str">
        <f t="shared" si="454"/>
        <v xml:space="preserve"> </v>
      </c>
      <c r="DJ300" s="277" t="str">
        <f t="shared" si="455"/>
        <v xml:space="preserve"> </v>
      </c>
      <c r="DK300" s="277" t="str">
        <f t="shared" si="456"/>
        <v xml:space="preserve"> </v>
      </c>
      <c r="DL300" s="278" t="str">
        <f t="shared" si="457"/>
        <v xml:space="preserve"> </v>
      </c>
    </row>
    <row r="301" spans="21:116" x14ac:dyDescent="0.25">
      <c r="U301" s="276" t="str">
        <f t="shared" si="461"/>
        <v xml:space="preserve"> </v>
      </c>
      <c r="V301" s="277" t="str">
        <f>IF(SUM(I301:T301)&lt;90," ",I301/stab.data!$U$7)</f>
        <v xml:space="preserve"> </v>
      </c>
      <c r="W301" s="277" t="str">
        <f>IF(SUM(I301:T301)&lt;90," ",J301/stab.data!$U$8)</f>
        <v xml:space="preserve"> </v>
      </c>
      <c r="X301" s="277" t="str">
        <f>IF(SUM(I301:T301)&lt;90," ",K301*2/stab.data!$U$9)</f>
        <v xml:space="preserve"> </v>
      </c>
      <c r="Y301" s="277" t="str">
        <f>IF(SUM(I301:T301)&lt;90," ",L301*2/stab.data!$U$10)</f>
        <v xml:space="preserve"> </v>
      </c>
      <c r="Z301" s="277" t="str">
        <f>IF(SUM(I301:T301)&lt;90," ",M301/stab.data!$U$11)</f>
        <v xml:space="preserve"> </v>
      </c>
      <c r="AA301" s="277" t="str">
        <f>IF(SUM(I301:T301)&lt;90," ",N301/stab.data!$U$12)</f>
        <v xml:space="preserve"> </v>
      </c>
      <c r="AB301" s="277" t="str">
        <f>IF(SUM(I301:T301)&lt;90," ",O301/stab.data!$U$13)</f>
        <v xml:space="preserve"> </v>
      </c>
      <c r="AC301" s="277" t="str">
        <f>IF(SUM(I301:T301)&lt;90," ",P301/stab.data!$U$14)</f>
        <v xml:space="preserve"> </v>
      </c>
      <c r="AD301" s="277" t="str">
        <f>IF(SUM(I301:T301)&lt;90," ",Q301*2/stab.data!$U$15)</f>
        <v xml:space="preserve"> </v>
      </c>
      <c r="AE301" s="277" t="str">
        <f>IF(SUM(I301:T301)&lt;90," ",R301*2/stab.data!$U$16)</f>
        <v xml:space="preserve"> </v>
      </c>
      <c r="AF301" s="277" t="str">
        <f>IF(SUM(I301:T301)&lt;90," ",S301/stab.data!$U$17)</f>
        <v xml:space="preserve"> </v>
      </c>
      <c r="AG301" s="277" t="str">
        <f>IF(SUM(I301:T301)&lt;90," ",T301/stab.data!$U$18)</f>
        <v xml:space="preserve"> </v>
      </c>
      <c r="AH301" s="277" t="str">
        <f t="shared" si="462"/>
        <v xml:space="preserve"> </v>
      </c>
      <c r="AI301" s="277" t="str">
        <f t="shared" si="463"/>
        <v xml:space="preserve"> </v>
      </c>
      <c r="AJ301" s="278" t="str">
        <f t="shared" si="464"/>
        <v xml:space="preserve"> </v>
      </c>
      <c r="AK301" s="278" t="str">
        <f t="shared" si="465"/>
        <v xml:space="preserve"> </v>
      </c>
      <c r="AL301" s="278" t="str">
        <f t="shared" si="466"/>
        <v xml:space="preserve"> </v>
      </c>
      <c r="AM301" s="278" t="str">
        <f t="shared" si="467"/>
        <v xml:space="preserve"> </v>
      </c>
      <c r="AN301" s="278" t="str">
        <f t="shared" si="468"/>
        <v xml:space="preserve"> </v>
      </c>
      <c r="AO301" s="278" t="str">
        <f t="shared" si="469"/>
        <v xml:space="preserve"> </v>
      </c>
      <c r="AP301" s="278" t="str">
        <f t="shared" si="470"/>
        <v xml:space="preserve"> </v>
      </c>
      <c r="AQ301" s="278" t="str">
        <f t="shared" si="471"/>
        <v xml:space="preserve"> </v>
      </c>
      <c r="AR301" s="278" t="str">
        <f t="shared" si="472"/>
        <v xml:space="preserve"> </v>
      </c>
      <c r="AS301" s="278" t="str">
        <f t="shared" si="473"/>
        <v xml:space="preserve"> </v>
      </c>
      <c r="AT301" s="278" t="str">
        <f t="shared" si="474"/>
        <v xml:space="preserve"> </v>
      </c>
      <c r="AU301" s="278" t="str">
        <f t="shared" si="475"/>
        <v xml:space="preserve"> </v>
      </c>
      <c r="AV301" s="277" t="str">
        <f t="shared" si="476"/>
        <v xml:space="preserve"> </v>
      </c>
      <c r="AW301" s="277" t="str">
        <f t="shared" si="477"/>
        <v xml:space="preserve"> </v>
      </c>
      <c r="AX301" s="277" t="str">
        <f>IF(SUM(I301:T301)&lt;90," ",CO301*AH301*stab.data!$U$20/13/2)</f>
        <v xml:space="preserve"> </v>
      </c>
      <c r="AY301" s="277" t="str">
        <f>IF(SUM(I301:T301)&lt;90," ",CQ301*AH301*stab.data!$U$11/13)</f>
        <v xml:space="preserve"> </v>
      </c>
      <c r="AZ301" s="277" t="str">
        <f t="shared" si="478"/>
        <v xml:space="preserve"> </v>
      </c>
      <c r="BA301" s="279" t="str">
        <f t="shared" si="479"/>
        <v xml:space="preserve"> </v>
      </c>
      <c r="BB301" s="280" t="str">
        <f>IF(SUM(I301:T301)&lt;90," ",EXP('eq. coef.'!$C$104+'eq. coef.'!$C$105*'Amp-TB2 calc'!AJ301+'eq. coef.'!$C$106*'Amp-TB2 calc'!AK301+'eq. coef.'!$C$107*'Amp-TB2 calc'!AL301+'eq. coef.'!$C$108*'Amp-TB2 calc'!AN301+'eq. coef.'!$C$109*'Amp-TB2 calc'!AP301+'eq. coef.'!$C$110*'Amp-TB2 calc'!AQ301+'eq. coef.'!$C$111*'Amp-TB2 calc'!AR301+'eq. coef.'!$C$112*'Amp-TB2 calc'!AS301))</f>
        <v xml:space="preserve"> </v>
      </c>
      <c r="BC301" s="281" t="str">
        <f>IF(SUM(I301:T301)&lt;90," ",EXP('eq. coef.'!$C$176+'eq. coef.'!$C$177*'Amp-TB2 calc'!AJ301+'eq. coef.'!$C$178*'Amp-TB2 calc'!AK301+'eq. coef.'!$C$179*'Amp-TB2 calc'!AL301+'eq. coef.'!$C$180*'Amp-TB2 calc'!AN301+'eq. coef.'!$C$181*'Amp-TB2 calc'!AP301+'eq. coef.'!$C$182*'Amp-TB2 calc'!AQ301+'eq. coef.'!$C$183*'Amp-TB2 calc'!AR301+'eq. coef.'!$C$184*'Amp-TB2 calc'!AS301))</f>
        <v xml:space="preserve"> </v>
      </c>
      <c r="BD301" s="281" t="str">
        <f>IF(SUM(I301:T301)&lt;90," ",('eq. coef.'!$C$234+'eq. coef.'!$C$235*'Amp-TB2 calc'!AJ301+'eq. coef.'!$C$236*'Amp-TB2 calc'!AK301+'eq. coef.'!$C$237*'Amp-TB2 calc'!AL301+'eq. coef.'!$C$238*'Amp-TB2 calc'!AN301+'eq. coef.'!$C$239*'Amp-TB2 calc'!AP301+'eq. coef.'!$C$240*'Amp-TB2 calc'!AQ301+'eq. coef.'!$C$241*'Amp-TB2 calc'!AR301+'eq. coef.'!$C$242*'Amp-TB2 calc'!AS301))</f>
        <v xml:space="preserve"> </v>
      </c>
      <c r="BE301" s="281" t="str">
        <f>IF(SUM(I301:T301)&lt;90," ",('eq. coef.'!$C$270+'eq. coef.'!$C$271*'Amp-TB2 calc'!AJ301+'eq. coef.'!$C$272*'Amp-TB2 calc'!AK301+'eq. coef.'!$C$273*'Amp-TB2 calc'!AL301+'eq. coef.'!$C$274*'Amp-TB2 calc'!AN301+'eq. coef.'!$C$275*'Amp-TB2 calc'!AP301+'eq. coef.'!$C$276*'Amp-TB2 calc'!AQ301+'eq. coef.'!$C$277*'Amp-TB2 calc'!AR301+'eq. coef.'!$C$278*'Amp-TB2 calc'!AS301))</f>
        <v xml:space="preserve"> </v>
      </c>
      <c r="BF301" s="281" t="str">
        <f>IF(SUM(I301:T301)&lt;90," ",EXP('eq. coef.'!$C$328+'eq. coef.'!$C$329*'Amp-TB2 calc'!AJ301+'eq. coef.'!$C$330*'Amp-TB2 calc'!AK301+'eq. coef.'!$C$331*'Amp-TB2 calc'!AL301+'eq. coef.'!$C$332*'Amp-TB2 calc'!AN301+'eq. coef.'!$C$333*'Amp-TB2 calc'!AP301+'eq. coef.'!$C$334*'Amp-TB2 calc'!AQ301+'eq. coef.'!$C$335*'Amp-TB2 calc'!AR301+'eq. coef.'!$C$336*'Amp-TB2 calc'!AS301))</f>
        <v xml:space="preserve"> </v>
      </c>
      <c r="BG301" s="282" t="str">
        <f t="shared" si="431"/>
        <v xml:space="preserve"> </v>
      </c>
      <c r="BH301" s="385" t="str">
        <f t="shared" si="458"/>
        <v xml:space="preserve"> </v>
      </c>
      <c r="BI301" s="385" t="str">
        <f t="shared" si="459"/>
        <v xml:space="preserve"> </v>
      </c>
      <c r="BJ301" s="281" t="str">
        <f t="shared" si="432"/>
        <v xml:space="preserve"> </v>
      </c>
      <c r="BK301" s="283" t="str">
        <f t="shared" si="480"/>
        <v xml:space="preserve"> </v>
      </c>
      <c r="BL301" s="281" t="str">
        <f t="shared" si="481"/>
        <v xml:space="preserve"> </v>
      </c>
      <c r="BM301" s="284" t="str">
        <f t="shared" si="433"/>
        <v xml:space="preserve"> </v>
      </c>
      <c r="BN301" s="285" t="str">
        <f>IF(SUM(I301:T301)&lt;90," ",'eq. coef.'!$C$360+'eq. coef.'!$C$361*'Amp-TB2 calc'!AJ301+'eq. coef.'!$C$362*'Amp-TB2 calc'!AK301+'eq. coef.'!$C$363*'Amp-TB2 calc'!AL301+'eq. coef.'!$C$364*'Amp-TB2 calc'!AN301+'eq. coef.'!$C$365*'Amp-TB2 calc'!AP301+'eq. coef.'!$C$366*'Amp-TB2 calc'!AQ301+'eq. coef.'!$C$367*'Amp-TB2 calc'!AR301+'eq. coef.'!$C$368*'Amp-TB2 calc'!AS301+'eq. coef.'!$C$369*LN(BQ301))</f>
        <v xml:space="preserve"> </v>
      </c>
      <c r="BO301" s="286" t="str">
        <f t="shared" si="482"/>
        <v xml:space="preserve"> </v>
      </c>
      <c r="BP301" s="333" t="str">
        <f t="shared" si="434"/>
        <v xml:space="preserve"> </v>
      </c>
      <c r="BQ301" s="287" t="str">
        <f t="shared" si="483"/>
        <v xml:space="preserve"> </v>
      </c>
      <c r="BR301" s="281" t="str">
        <f t="shared" si="435"/>
        <v xml:space="preserve"> </v>
      </c>
      <c r="BS301" s="283"/>
      <c r="BT301" s="283">
        <f t="shared" si="484"/>
        <v>0</v>
      </c>
      <c r="BU301" s="283">
        <f t="shared" si="485"/>
        <v>0</v>
      </c>
      <c r="BV301" s="281" t="str">
        <f t="shared" si="436"/>
        <v xml:space="preserve"> </v>
      </c>
      <c r="BW301" s="288"/>
      <c r="BX301" s="289" t="str">
        <f>IF(SUM(I301:T301)&lt;90," ",'eq. coef.'!$B$1128*'Amp-TB2 calc'!CH301+'eq. coef.'!$B$1129*'Amp-TB2 calc'!CL301+'eq. coef.'!$B$1130*'Amp-TB2 calc'!CM301+'eq. coef.'!$B$1131*'Amp-TB2 calc'!CO301+'eq. coef.'!$B$1132*'Amp-TB2 calc'!CP301+'eq. coef.'!$B$1133*'Amp-TB2 calc'!CQ301+'eq. coef.'!$B$1134*'Amp-TB2 calc'!CR301+'eq. coef.'!$B$1135*'Amp-TB2 calc'!CU301+'eq. coef.'!$B$1135*'Amp-TB2 calc'!CY301+'eq. coef.'!$B$1137*'Amp-TB2 calc'!CZ301)</f>
        <v xml:space="preserve"> </v>
      </c>
      <c r="BY301" s="290" t="str">
        <f t="shared" si="486"/>
        <v xml:space="preserve"> </v>
      </c>
      <c r="BZ301" s="291"/>
      <c r="CA301" s="290" t="str">
        <f t="shared" si="437"/>
        <v xml:space="preserve"> </v>
      </c>
      <c r="CB301" s="289" t="str">
        <f>IF(SUM(I301:T301)&lt;90," ",EXP('eq. coef.'!$C$396+'eq. coef.'!$C$397*'Amp-TB2 calc'!AJ301+'eq. coef.'!$C$398*'Amp-TB2 calc'!AK301+'eq. coef.'!$C$399*'Amp-TB2 calc'!AL301+'eq. coef.'!$C$400*'Amp-TB2 calc'!AN301+'eq. coef.'!$C$401*'Amp-TB2 calc'!AP301+'eq. coef.'!$C$402*'Amp-TB2 calc'!AQ301+'eq. coef.'!$C$403*'Amp-TB2 calc'!AR301+'eq. coef.'!$C$404*'Amp-TB2 calc'!AS301+'eq. coef.'!$C$405*LN('Amp-TB2 calc'!BQ301)))</f>
        <v xml:space="preserve"> </v>
      </c>
      <c r="CC301" s="283" t="str">
        <f t="shared" si="438"/>
        <v xml:space="preserve"> </v>
      </c>
      <c r="CD301" s="283"/>
      <c r="CE301" s="282" t="str">
        <f t="shared" si="439"/>
        <v xml:space="preserve"> </v>
      </c>
      <c r="CF301" s="282" t="str">
        <f t="shared" si="440"/>
        <v xml:space="preserve"> </v>
      </c>
      <c r="CG301" s="278" t="str">
        <f t="shared" si="487"/>
        <v xml:space="preserve"> </v>
      </c>
      <c r="CH301" s="278" t="str">
        <f t="shared" si="488"/>
        <v xml:space="preserve"> </v>
      </c>
      <c r="CI301" s="278" t="str">
        <f t="shared" si="441"/>
        <v xml:space="preserve"> </v>
      </c>
      <c r="CJ301" s="278" t="str">
        <f t="shared" si="442"/>
        <v xml:space="preserve"> </v>
      </c>
      <c r="CK301" s="278"/>
      <c r="CL301" s="278" t="str">
        <f t="shared" si="443"/>
        <v xml:space="preserve"> </v>
      </c>
      <c r="CM301" s="278" t="str">
        <f t="shared" si="444"/>
        <v xml:space="preserve"> </v>
      </c>
      <c r="CN301" s="278" t="str">
        <f t="shared" si="489"/>
        <v xml:space="preserve"> </v>
      </c>
      <c r="CO301" s="278" t="str">
        <f t="shared" si="445"/>
        <v xml:space="preserve"> </v>
      </c>
      <c r="CP301" s="278" t="str">
        <f t="shared" si="490"/>
        <v xml:space="preserve"> </v>
      </c>
      <c r="CQ301" s="278" t="str">
        <f t="shared" si="446"/>
        <v xml:space="preserve"> </v>
      </c>
      <c r="CR301" s="278" t="str">
        <f t="shared" si="491"/>
        <v xml:space="preserve"> </v>
      </c>
      <c r="CS301" s="278" t="str">
        <f t="shared" si="447"/>
        <v xml:space="preserve"> </v>
      </c>
      <c r="CT301" s="278"/>
      <c r="CU301" s="278" t="str">
        <f t="shared" si="492"/>
        <v xml:space="preserve"> </v>
      </c>
      <c r="CV301" s="278" t="str">
        <f t="shared" si="448"/>
        <v xml:space="preserve"> </v>
      </c>
      <c r="CW301" s="278" t="str">
        <f t="shared" si="449"/>
        <v xml:space="preserve"> </v>
      </c>
      <c r="CX301" s="278"/>
      <c r="CY301" s="278" t="str">
        <f t="shared" si="450"/>
        <v xml:space="preserve"> </v>
      </c>
      <c r="CZ301" s="278" t="str">
        <f t="shared" si="493"/>
        <v xml:space="preserve"> </v>
      </c>
      <c r="DA301" s="278" t="str">
        <f t="shared" si="451"/>
        <v xml:space="preserve"> </v>
      </c>
      <c r="DB301" s="278"/>
      <c r="DC301" s="278" t="str">
        <f t="shared" si="452"/>
        <v xml:space="preserve"> </v>
      </c>
      <c r="DD301" s="278" t="str">
        <f t="shared" si="494"/>
        <v xml:space="preserve"> </v>
      </c>
      <c r="DE301" s="278" t="str">
        <f t="shared" si="495"/>
        <v xml:space="preserve"> </v>
      </c>
      <c r="DF301" s="278" t="str">
        <f t="shared" si="453"/>
        <v xml:space="preserve"> </v>
      </c>
      <c r="DG301" s="283" t="str">
        <f t="shared" si="460"/>
        <v xml:space="preserve"> </v>
      </c>
      <c r="DH301" s="283"/>
      <c r="DI301" s="277" t="str">
        <f t="shared" si="454"/>
        <v xml:space="preserve"> </v>
      </c>
      <c r="DJ301" s="277" t="str">
        <f t="shared" si="455"/>
        <v xml:space="preserve"> </v>
      </c>
      <c r="DK301" s="277" t="str">
        <f t="shared" si="456"/>
        <v xml:space="preserve"> </v>
      </c>
      <c r="DL301" s="278" t="str">
        <f t="shared" si="457"/>
        <v xml:space="preserve"> </v>
      </c>
    </row>
    <row r="302" spans="21:116" x14ac:dyDescent="0.25">
      <c r="U302" s="276" t="str">
        <f t="shared" si="461"/>
        <v xml:space="preserve"> </v>
      </c>
      <c r="V302" s="277" t="str">
        <f>IF(SUM(I302:T302)&lt;90," ",I302/stab.data!$U$7)</f>
        <v xml:space="preserve"> </v>
      </c>
      <c r="W302" s="277" t="str">
        <f>IF(SUM(I302:T302)&lt;90," ",J302/stab.data!$U$8)</f>
        <v xml:space="preserve"> </v>
      </c>
      <c r="X302" s="277" t="str">
        <f>IF(SUM(I302:T302)&lt;90," ",K302*2/stab.data!$U$9)</f>
        <v xml:space="preserve"> </v>
      </c>
      <c r="Y302" s="277" t="str">
        <f>IF(SUM(I302:T302)&lt;90," ",L302*2/stab.data!$U$10)</f>
        <v xml:space="preserve"> </v>
      </c>
      <c r="Z302" s="277" t="str">
        <f>IF(SUM(I302:T302)&lt;90," ",M302/stab.data!$U$11)</f>
        <v xml:space="preserve"> </v>
      </c>
      <c r="AA302" s="277" t="str">
        <f>IF(SUM(I302:T302)&lt;90," ",N302/stab.data!$U$12)</f>
        <v xml:space="preserve"> </v>
      </c>
      <c r="AB302" s="277" t="str">
        <f>IF(SUM(I302:T302)&lt;90," ",O302/stab.data!$U$13)</f>
        <v xml:space="preserve"> </v>
      </c>
      <c r="AC302" s="277" t="str">
        <f>IF(SUM(I302:T302)&lt;90," ",P302/stab.data!$U$14)</f>
        <v xml:space="preserve"> </v>
      </c>
      <c r="AD302" s="277" t="str">
        <f>IF(SUM(I302:T302)&lt;90," ",Q302*2/stab.data!$U$15)</f>
        <v xml:space="preserve"> </v>
      </c>
      <c r="AE302" s="277" t="str">
        <f>IF(SUM(I302:T302)&lt;90," ",R302*2/stab.data!$U$16)</f>
        <v xml:space="preserve"> </v>
      </c>
      <c r="AF302" s="277" t="str">
        <f>IF(SUM(I302:T302)&lt;90," ",S302/stab.data!$U$17)</f>
        <v xml:space="preserve"> </v>
      </c>
      <c r="AG302" s="277" t="str">
        <f>IF(SUM(I302:T302)&lt;90," ",T302/stab.data!$U$18)</f>
        <v xml:space="preserve"> </v>
      </c>
      <c r="AH302" s="277" t="str">
        <f t="shared" si="462"/>
        <v xml:space="preserve"> </v>
      </c>
      <c r="AI302" s="277" t="str">
        <f t="shared" si="463"/>
        <v xml:space="preserve"> </v>
      </c>
      <c r="AJ302" s="278" t="str">
        <f t="shared" si="464"/>
        <v xml:space="preserve"> </v>
      </c>
      <c r="AK302" s="278" t="str">
        <f t="shared" si="465"/>
        <v xml:space="preserve"> </v>
      </c>
      <c r="AL302" s="278" t="str">
        <f t="shared" si="466"/>
        <v xml:space="preserve"> </v>
      </c>
      <c r="AM302" s="278" t="str">
        <f t="shared" si="467"/>
        <v xml:space="preserve"> </v>
      </c>
      <c r="AN302" s="278" t="str">
        <f t="shared" si="468"/>
        <v xml:space="preserve"> </v>
      </c>
      <c r="AO302" s="278" t="str">
        <f t="shared" si="469"/>
        <v xml:space="preserve"> </v>
      </c>
      <c r="AP302" s="278" t="str">
        <f t="shared" si="470"/>
        <v xml:space="preserve"> </v>
      </c>
      <c r="AQ302" s="278" t="str">
        <f t="shared" si="471"/>
        <v xml:space="preserve"> </v>
      </c>
      <c r="AR302" s="278" t="str">
        <f t="shared" si="472"/>
        <v xml:space="preserve"> </v>
      </c>
      <c r="AS302" s="278" t="str">
        <f t="shared" si="473"/>
        <v xml:space="preserve"> </v>
      </c>
      <c r="AT302" s="278" t="str">
        <f t="shared" si="474"/>
        <v xml:space="preserve"> </v>
      </c>
      <c r="AU302" s="278" t="str">
        <f t="shared" si="475"/>
        <v xml:space="preserve"> </v>
      </c>
      <c r="AV302" s="277" t="str">
        <f t="shared" si="476"/>
        <v xml:space="preserve"> </v>
      </c>
      <c r="AW302" s="277" t="str">
        <f t="shared" si="477"/>
        <v xml:space="preserve"> </v>
      </c>
      <c r="AX302" s="277" t="str">
        <f>IF(SUM(I302:T302)&lt;90," ",CO302*AH302*stab.data!$U$20/13/2)</f>
        <v xml:space="preserve"> </v>
      </c>
      <c r="AY302" s="277" t="str">
        <f>IF(SUM(I302:T302)&lt;90," ",CQ302*AH302*stab.data!$U$11/13)</f>
        <v xml:space="preserve"> </v>
      </c>
      <c r="AZ302" s="277" t="str">
        <f t="shared" si="478"/>
        <v xml:space="preserve"> </v>
      </c>
      <c r="BA302" s="279" t="str">
        <f t="shared" si="479"/>
        <v xml:space="preserve"> </v>
      </c>
      <c r="BB302" s="280" t="str">
        <f>IF(SUM(I302:T302)&lt;90," ",EXP('eq. coef.'!$C$104+'eq. coef.'!$C$105*'Amp-TB2 calc'!AJ302+'eq. coef.'!$C$106*'Amp-TB2 calc'!AK302+'eq. coef.'!$C$107*'Amp-TB2 calc'!AL302+'eq. coef.'!$C$108*'Amp-TB2 calc'!AN302+'eq. coef.'!$C$109*'Amp-TB2 calc'!AP302+'eq. coef.'!$C$110*'Amp-TB2 calc'!AQ302+'eq. coef.'!$C$111*'Amp-TB2 calc'!AR302+'eq. coef.'!$C$112*'Amp-TB2 calc'!AS302))</f>
        <v xml:space="preserve"> </v>
      </c>
      <c r="BC302" s="281" t="str">
        <f>IF(SUM(I302:T302)&lt;90," ",EXP('eq. coef.'!$C$176+'eq. coef.'!$C$177*'Amp-TB2 calc'!AJ302+'eq. coef.'!$C$178*'Amp-TB2 calc'!AK302+'eq. coef.'!$C$179*'Amp-TB2 calc'!AL302+'eq. coef.'!$C$180*'Amp-TB2 calc'!AN302+'eq. coef.'!$C$181*'Amp-TB2 calc'!AP302+'eq. coef.'!$C$182*'Amp-TB2 calc'!AQ302+'eq. coef.'!$C$183*'Amp-TB2 calc'!AR302+'eq. coef.'!$C$184*'Amp-TB2 calc'!AS302))</f>
        <v xml:space="preserve"> </v>
      </c>
      <c r="BD302" s="281" t="str">
        <f>IF(SUM(I302:T302)&lt;90," ",('eq. coef.'!$C$234+'eq. coef.'!$C$235*'Amp-TB2 calc'!AJ302+'eq. coef.'!$C$236*'Amp-TB2 calc'!AK302+'eq. coef.'!$C$237*'Amp-TB2 calc'!AL302+'eq. coef.'!$C$238*'Amp-TB2 calc'!AN302+'eq. coef.'!$C$239*'Amp-TB2 calc'!AP302+'eq. coef.'!$C$240*'Amp-TB2 calc'!AQ302+'eq. coef.'!$C$241*'Amp-TB2 calc'!AR302+'eq. coef.'!$C$242*'Amp-TB2 calc'!AS302))</f>
        <v xml:space="preserve"> </v>
      </c>
      <c r="BE302" s="281" t="str">
        <f>IF(SUM(I302:T302)&lt;90," ",('eq. coef.'!$C$270+'eq. coef.'!$C$271*'Amp-TB2 calc'!AJ302+'eq. coef.'!$C$272*'Amp-TB2 calc'!AK302+'eq. coef.'!$C$273*'Amp-TB2 calc'!AL302+'eq. coef.'!$C$274*'Amp-TB2 calc'!AN302+'eq. coef.'!$C$275*'Amp-TB2 calc'!AP302+'eq. coef.'!$C$276*'Amp-TB2 calc'!AQ302+'eq. coef.'!$C$277*'Amp-TB2 calc'!AR302+'eq. coef.'!$C$278*'Amp-TB2 calc'!AS302))</f>
        <v xml:space="preserve"> </v>
      </c>
      <c r="BF302" s="281" t="str">
        <f>IF(SUM(I302:T302)&lt;90," ",EXP('eq. coef.'!$C$328+'eq. coef.'!$C$329*'Amp-TB2 calc'!AJ302+'eq. coef.'!$C$330*'Amp-TB2 calc'!AK302+'eq. coef.'!$C$331*'Amp-TB2 calc'!AL302+'eq. coef.'!$C$332*'Amp-TB2 calc'!AN302+'eq. coef.'!$C$333*'Amp-TB2 calc'!AP302+'eq. coef.'!$C$334*'Amp-TB2 calc'!AQ302+'eq. coef.'!$C$335*'Amp-TB2 calc'!AR302+'eq. coef.'!$C$336*'Amp-TB2 calc'!AS302))</f>
        <v xml:space="preserve"> </v>
      </c>
      <c r="BG302" s="282" t="str">
        <f t="shared" si="431"/>
        <v xml:space="preserve"> </v>
      </c>
      <c r="BH302" s="385" t="str">
        <f t="shared" si="458"/>
        <v xml:space="preserve"> </v>
      </c>
      <c r="BI302" s="385" t="str">
        <f t="shared" si="459"/>
        <v xml:space="preserve"> </v>
      </c>
      <c r="BJ302" s="281" t="str">
        <f t="shared" si="432"/>
        <v xml:space="preserve"> </v>
      </c>
      <c r="BK302" s="283" t="str">
        <f t="shared" si="480"/>
        <v xml:space="preserve"> </v>
      </c>
      <c r="BL302" s="281" t="str">
        <f t="shared" si="481"/>
        <v xml:space="preserve"> </v>
      </c>
      <c r="BM302" s="284" t="str">
        <f t="shared" si="433"/>
        <v xml:space="preserve"> </v>
      </c>
      <c r="BN302" s="285" t="str">
        <f>IF(SUM(I302:T302)&lt;90," ",'eq. coef.'!$C$360+'eq. coef.'!$C$361*'Amp-TB2 calc'!AJ302+'eq. coef.'!$C$362*'Amp-TB2 calc'!AK302+'eq. coef.'!$C$363*'Amp-TB2 calc'!AL302+'eq. coef.'!$C$364*'Amp-TB2 calc'!AN302+'eq. coef.'!$C$365*'Amp-TB2 calc'!AP302+'eq. coef.'!$C$366*'Amp-TB2 calc'!AQ302+'eq. coef.'!$C$367*'Amp-TB2 calc'!AR302+'eq. coef.'!$C$368*'Amp-TB2 calc'!AS302+'eq. coef.'!$C$369*LN(BQ302))</f>
        <v xml:space="preserve"> </v>
      </c>
      <c r="BO302" s="286" t="str">
        <f t="shared" si="482"/>
        <v xml:space="preserve"> </v>
      </c>
      <c r="BP302" s="333" t="str">
        <f t="shared" si="434"/>
        <v xml:space="preserve"> </v>
      </c>
      <c r="BQ302" s="287" t="str">
        <f t="shared" si="483"/>
        <v xml:space="preserve"> </v>
      </c>
      <c r="BR302" s="281" t="str">
        <f t="shared" si="435"/>
        <v xml:space="preserve"> </v>
      </c>
      <c r="BS302" s="283"/>
      <c r="BT302" s="283">
        <f t="shared" si="484"/>
        <v>0</v>
      </c>
      <c r="BU302" s="283">
        <f t="shared" si="485"/>
        <v>0</v>
      </c>
      <c r="BV302" s="281" t="str">
        <f t="shared" si="436"/>
        <v xml:space="preserve"> </v>
      </c>
      <c r="BW302" s="288"/>
      <c r="BX302" s="289" t="str">
        <f>IF(SUM(I302:T302)&lt;90," ",'eq. coef.'!$B$1128*'Amp-TB2 calc'!CH302+'eq. coef.'!$B$1129*'Amp-TB2 calc'!CL302+'eq. coef.'!$B$1130*'Amp-TB2 calc'!CM302+'eq. coef.'!$B$1131*'Amp-TB2 calc'!CO302+'eq. coef.'!$B$1132*'Amp-TB2 calc'!CP302+'eq. coef.'!$B$1133*'Amp-TB2 calc'!CQ302+'eq. coef.'!$B$1134*'Amp-TB2 calc'!CR302+'eq. coef.'!$B$1135*'Amp-TB2 calc'!CU302+'eq. coef.'!$B$1135*'Amp-TB2 calc'!CY302+'eq. coef.'!$B$1137*'Amp-TB2 calc'!CZ302)</f>
        <v xml:space="preserve"> </v>
      </c>
      <c r="BY302" s="290" t="str">
        <f t="shared" si="486"/>
        <v xml:space="preserve"> </v>
      </c>
      <c r="BZ302" s="291"/>
      <c r="CA302" s="290" t="str">
        <f t="shared" si="437"/>
        <v xml:space="preserve"> </v>
      </c>
      <c r="CB302" s="289" t="str">
        <f>IF(SUM(I302:T302)&lt;90," ",EXP('eq. coef.'!$C$396+'eq. coef.'!$C$397*'Amp-TB2 calc'!AJ302+'eq. coef.'!$C$398*'Amp-TB2 calc'!AK302+'eq. coef.'!$C$399*'Amp-TB2 calc'!AL302+'eq. coef.'!$C$400*'Amp-TB2 calc'!AN302+'eq. coef.'!$C$401*'Amp-TB2 calc'!AP302+'eq. coef.'!$C$402*'Amp-TB2 calc'!AQ302+'eq. coef.'!$C$403*'Amp-TB2 calc'!AR302+'eq. coef.'!$C$404*'Amp-TB2 calc'!AS302+'eq. coef.'!$C$405*LN('Amp-TB2 calc'!BQ302)))</f>
        <v xml:space="preserve"> </v>
      </c>
      <c r="CC302" s="283" t="str">
        <f t="shared" si="438"/>
        <v xml:space="preserve"> </v>
      </c>
      <c r="CD302" s="283"/>
      <c r="CE302" s="282" t="str">
        <f t="shared" si="439"/>
        <v xml:space="preserve"> </v>
      </c>
      <c r="CF302" s="282" t="str">
        <f t="shared" si="440"/>
        <v xml:space="preserve"> </v>
      </c>
      <c r="CG302" s="278" t="str">
        <f t="shared" si="487"/>
        <v xml:space="preserve"> </v>
      </c>
      <c r="CH302" s="278" t="str">
        <f t="shared" si="488"/>
        <v xml:space="preserve"> </v>
      </c>
      <c r="CI302" s="278" t="str">
        <f t="shared" si="441"/>
        <v xml:space="preserve"> </v>
      </c>
      <c r="CJ302" s="278" t="str">
        <f t="shared" si="442"/>
        <v xml:space="preserve"> </v>
      </c>
      <c r="CK302" s="278"/>
      <c r="CL302" s="278" t="str">
        <f t="shared" si="443"/>
        <v xml:space="preserve"> </v>
      </c>
      <c r="CM302" s="278" t="str">
        <f t="shared" si="444"/>
        <v xml:space="preserve"> </v>
      </c>
      <c r="CN302" s="278" t="str">
        <f t="shared" si="489"/>
        <v xml:space="preserve"> </v>
      </c>
      <c r="CO302" s="278" t="str">
        <f t="shared" si="445"/>
        <v xml:space="preserve"> </v>
      </c>
      <c r="CP302" s="278" t="str">
        <f t="shared" si="490"/>
        <v xml:space="preserve"> </v>
      </c>
      <c r="CQ302" s="278" t="str">
        <f t="shared" si="446"/>
        <v xml:space="preserve"> </v>
      </c>
      <c r="CR302" s="278" t="str">
        <f t="shared" si="491"/>
        <v xml:space="preserve"> </v>
      </c>
      <c r="CS302" s="278" t="str">
        <f t="shared" si="447"/>
        <v xml:space="preserve"> </v>
      </c>
      <c r="CT302" s="278"/>
      <c r="CU302" s="278" t="str">
        <f t="shared" si="492"/>
        <v xml:space="preserve"> </v>
      </c>
      <c r="CV302" s="278" t="str">
        <f t="shared" si="448"/>
        <v xml:space="preserve"> </v>
      </c>
      <c r="CW302" s="278" t="str">
        <f t="shared" si="449"/>
        <v xml:space="preserve"> </v>
      </c>
      <c r="CX302" s="278"/>
      <c r="CY302" s="278" t="str">
        <f t="shared" si="450"/>
        <v xml:space="preserve"> </v>
      </c>
      <c r="CZ302" s="278" t="str">
        <f t="shared" si="493"/>
        <v xml:space="preserve"> </v>
      </c>
      <c r="DA302" s="278" t="str">
        <f t="shared" si="451"/>
        <v xml:space="preserve"> </v>
      </c>
      <c r="DB302" s="278"/>
      <c r="DC302" s="278" t="str">
        <f t="shared" si="452"/>
        <v xml:space="preserve"> </v>
      </c>
      <c r="DD302" s="278" t="str">
        <f t="shared" si="494"/>
        <v xml:space="preserve"> </v>
      </c>
      <c r="DE302" s="278" t="str">
        <f t="shared" si="495"/>
        <v xml:space="preserve"> </v>
      </c>
      <c r="DF302" s="278" t="str">
        <f t="shared" si="453"/>
        <v xml:space="preserve"> </v>
      </c>
      <c r="DG302" s="283" t="str">
        <f t="shared" si="460"/>
        <v xml:space="preserve"> </v>
      </c>
      <c r="DH302" s="283"/>
      <c r="DI302" s="277" t="str">
        <f t="shared" si="454"/>
        <v xml:space="preserve"> </v>
      </c>
      <c r="DJ302" s="277" t="str">
        <f t="shared" si="455"/>
        <v xml:space="preserve"> </v>
      </c>
      <c r="DK302" s="277" t="str">
        <f t="shared" si="456"/>
        <v xml:space="preserve"> </v>
      </c>
      <c r="DL302" s="278" t="str">
        <f t="shared" si="457"/>
        <v xml:space="preserve"> </v>
      </c>
    </row>
    <row r="303" spans="21:116" x14ac:dyDescent="0.25">
      <c r="U303" s="276" t="str">
        <f t="shared" si="461"/>
        <v xml:space="preserve"> </v>
      </c>
      <c r="V303" s="277" t="str">
        <f>IF(SUM(I303:T303)&lt;90," ",I303/stab.data!$U$7)</f>
        <v xml:space="preserve"> </v>
      </c>
      <c r="W303" s="277" t="str">
        <f>IF(SUM(I303:T303)&lt;90," ",J303/stab.data!$U$8)</f>
        <v xml:space="preserve"> </v>
      </c>
      <c r="X303" s="277" t="str">
        <f>IF(SUM(I303:T303)&lt;90," ",K303*2/stab.data!$U$9)</f>
        <v xml:space="preserve"> </v>
      </c>
      <c r="Y303" s="277" t="str">
        <f>IF(SUM(I303:T303)&lt;90," ",L303*2/stab.data!$U$10)</f>
        <v xml:space="preserve"> </v>
      </c>
      <c r="Z303" s="277" t="str">
        <f>IF(SUM(I303:T303)&lt;90," ",M303/stab.data!$U$11)</f>
        <v xml:space="preserve"> </v>
      </c>
      <c r="AA303" s="277" t="str">
        <f>IF(SUM(I303:T303)&lt;90," ",N303/stab.data!$U$12)</f>
        <v xml:space="preserve"> </v>
      </c>
      <c r="AB303" s="277" t="str">
        <f>IF(SUM(I303:T303)&lt;90," ",O303/stab.data!$U$13)</f>
        <v xml:space="preserve"> </v>
      </c>
      <c r="AC303" s="277" t="str">
        <f>IF(SUM(I303:T303)&lt;90," ",P303/stab.data!$U$14)</f>
        <v xml:space="preserve"> </v>
      </c>
      <c r="AD303" s="277" t="str">
        <f>IF(SUM(I303:T303)&lt;90," ",Q303*2/stab.data!$U$15)</f>
        <v xml:space="preserve"> </v>
      </c>
      <c r="AE303" s="277" t="str">
        <f>IF(SUM(I303:T303)&lt;90," ",R303*2/stab.data!$U$16)</f>
        <v xml:space="preserve"> </v>
      </c>
      <c r="AF303" s="277" t="str">
        <f>IF(SUM(I303:T303)&lt;90," ",S303/stab.data!$U$17)</f>
        <v xml:space="preserve"> </v>
      </c>
      <c r="AG303" s="277" t="str">
        <f>IF(SUM(I303:T303)&lt;90," ",T303/stab.data!$U$18)</f>
        <v xml:space="preserve"> </v>
      </c>
      <c r="AH303" s="277" t="str">
        <f t="shared" si="462"/>
        <v xml:space="preserve"> </v>
      </c>
      <c r="AI303" s="277" t="str">
        <f t="shared" si="463"/>
        <v xml:space="preserve"> </v>
      </c>
      <c r="AJ303" s="278" t="str">
        <f t="shared" si="464"/>
        <v xml:space="preserve"> </v>
      </c>
      <c r="AK303" s="278" t="str">
        <f t="shared" si="465"/>
        <v xml:space="preserve"> </v>
      </c>
      <c r="AL303" s="278" t="str">
        <f t="shared" si="466"/>
        <v xml:space="preserve"> </v>
      </c>
      <c r="AM303" s="278" t="str">
        <f t="shared" si="467"/>
        <v xml:space="preserve"> </v>
      </c>
      <c r="AN303" s="278" t="str">
        <f t="shared" si="468"/>
        <v xml:space="preserve"> </v>
      </c>
      <c r="AO303" s="278" t="str">
        <f t="shared" si="469"/>
        <v xml:space="preserve"> </v>
      </c>
      <c r="AP303" s="278" t="str">
        <f t="shared" si="470"/>
        <v xml:space="preserve"> </v>
      </c>
      <c r="AQ303" s="278" t="str">
        <f t="shared" si="471"/>
        <v xml:space="preserve"> </v>
      </c>
      <c r="AR303" s="278" t="str">
        <f t="shared" si="472"/>
        <v xml:space="preserve"> </v>
      </c>
      <c r="AS303" s="278" t="str">
        <f t="shared" si="473"/>
        <v xml:space="preserve"> </v>
      </c>
      <c r="AT303" s="278" t="str">
        <f t="shared" si="474"/>
        <v xml:space="preserve"> </v>
      </c>
      <c r="AU303" s="278" t="str">
        <f t="shared" si="475"/>
        <v xml:space="preserve"> </v>
      </c>
      <c r="AV303" s="277" t="str">
        <f t="shared" si="476"/>
        <v xml:space="preserve"> </v>
      </c>
      <c r="AW303" s="277" t="str">
        <f t="shared" si="477"/>
        <v xml:space="preserve"> </v>
      </c>
      <c r="AX303" s="277" t="str">
        <f>IF(SUM(I303:T303)&lt;90," ",CO303*AH303*stab.data!$U$20/13/2)</f>
        <v xml:space="preserve"> </v>
      </c>
      <c r="AY303" s="277" t="str">
        <f>IF(SUM(I303:T303)&lt;90," ",CQ303*AH303*stab.data!$U$11/13)</f>
        <v xml:space="preserve"> </v>
      </c>
      <c r="AZ303" s="277" t="str">
        <f t="shared" si="478"/>
        <v xml:space="preserve"> </v>
      </c>
      <c r="BA303" s="279" t="str">
        <f t="shared" si="479"/>
        <v xml:space="preserve"> </v>
      </c>
      <c r="BB303" s="280" t="str">
        <f>IF(SUM(I303:T303)&lt;90," ",EXP('eq. coef.'!$C$104+'eq. coef.'!$C$105*'Amp-TB2 calc'!AJ303+'eq. coef.'!$C$106*'Amp-TB2 calc'!AK303+'eq. coef.'!$C$107*'Amp-TB2 calc'!AL303+'eq. coef.'!$C$108*'Amp-TB2 calc'!AN303+'eq. coef.'!$C$109*'Amp-TB2 calc'!AP303+'eq. coef.'!$C$110*'Amp-TB2 calc'!AQ303+'eq. coef.'!$C$111*'Amp-TB2 calc'!AR303+'eq. coef.'!$C$112*'Amp-TB2 calc'!AS303))</f>
        <v xml:space="preserve"> </v>
      </c>
      <c r="BC303" s="281" t="str">
        <f>IF(SUM(I303:T303)&lt;90," ",EXP('eq. coef.'!$C$176+'eq. coef.'!$C$177*'Amp-TB2 calc'!AJ303+'eq. coef.'!$C$178*'Amp-TB2 calc'!AK303+'eq. coef.'!$C$179*'Amp-TB2 calc'!AL303+'eq. coef.'!$C$180*'Amp-TB2 calc'!AN303+'eq. coef.'!$C$181*'Amp-TB2 calc'!AP303+'eq. coef.'!$C$182*'Amp-TB2 calc'!AQ303+'eq. coef.'!$C$183*'Amp-TB2 calc'!AR303+'eq. coef.'!$C$184*'Amp-TB2 calc'!AS303))</f>
        <v xml:space="preserve"> </v>
      </c>
      <c r="BD303" s="281" t="str">
        <f>IF(SUM(I303:T303)&lt;90," ",('eq. coef.'!$C$234+'eq. coef.'!$C$235*'Amp-TB2 calc'!AJ303+'eq. coef.'!$C$236*'Amp-TB2 calc'!AK303+'eq. coef.'!$C$237*'Amp-TB2 calc'!AL303+'eq. coef.'!$C$238*'Amp-TB2 calc'!AN303+'eq. coef.'!$C$239*'Amp-TB2 calc'!AP303+'eq. coef.'!$C$240*'Amp-TB2 calc'!AQ303+'eq. coef.'!$C$241*'Amp-TB2 calc'!AR303+'eq. coef.'!$C$242*'Amp-TB2 calc'!AS303))</f>
        <v xml:space="preserve"> </v>
      </c>
      <c r="BE303" s="281" t="str">
        <f>IF(SUM(I303:T303)&lt;90," ",('eq. coef.'!$C$270+'eq. coef.'!$C$271*'Amp-TB2 calc'!AJ303+'eq. coef.'!$C$272*'Amp-TB2 calc'!AK303+'eq. coef.'!$C$273*'Amp-TB2 calc'!AL303+'eq. coef.'!$C$274*'Amp-TB2 calc'!AN303+'eq. coef.'!$C$275*'Amp-TB2 calc'!AP303+'eq. coef.'!$C$276*'Amp-TB2 calc'!AQ303+'eq. coef.'!$C$277*'Amp-TB2 calc'!AR303+'eq. coef.'!$C$278*'Amp-TB2 calc'!AS303))</f>
        <v xml:space="preserve"> </v>
      </c>
      <c r="BF303" s="281" t="str">
        <f>IF(SUM(I303:T303)&lt;90," ",EXP('eq. coef.'!$C$328+'eq. coef.'!$C$329*'Amp-TB2 calc'!AJ303+'eq. coef.'!$C$330*'Amp-TB2 calc'!AK303+'eq. coef.'!$C$331*'Amp-TB2 calc'!AL303+'eq. coef.'!$C$332*'Amp-TB2 calc'!AN303+'eq. coef.'!$C$333*'Amp-TB2 calc'!AP303+'eq. coef.'!$C$334*'Amp-TB2 calc'!AQ303+'eq. coef.'!$C$335*'Amp-TB2 calc'!AR303+'eq. coef.'!$C$336*'Amp-TB2 calc'!AS303))</f>
        <v xml:space="preserve"> </v>
      </c>
      <c r="BG303" s="282" t="str">
        <f t="shared" si="431"/>
        <v xml:space="preserve"> </v>
      </c>
      <c r="BH303" s="385" t="str">
        <f t="shared" si="458"/>
        <v xml:space="preserve"> </v>
      </c>
      <c r="BI303" s="385" t="str">
        <f t="shared" si="459"/>
        <v xml:space="preserve"> </v>
      </c>
      <c r="BJ303" s="281" t="str">
        <f t="shared" si="432"/>
        <v xml:space="preserve"> </v>
      </c>
      <c r="BK303" s="283" t="str">
        <f t="shared" si="480"/>
        <v xml:space="preserve"> </v>
      </c>
      <c r="BL303" s="281" t="str">
        <f t="shared" si="481"/>
        <v xml:space="preserve"> </v>
      </c>
      <c r="BM303" s="284" t="str">
        <f t="shared" si="433"/>
        <v xml:space="preserve"> </v>
      </c>
      <c r="BN303" s="285" t="str">
        <f>IF(SUM(I303:T303)&lt;90," ",'eq. coef.'!$C$360+'eq. coef.'!$C$361*'Amp-TB2 calc'!AJ303+'eq. coef.'!$C$362*'Amp-TB2 calc'!AK303+'eq. coef.'!$C$363*'Amp-TB2 calc'!AL303+'eq. coef.'!$C$364*'Amp-TB2 calc'!AN303+'eq. coef.'!$C$365*'Amp-TB2 calc'!AP303+'eq. coef.'!$C$366*'Amp-TB2 calc'!AQ303+'eq. coef.'!$C$367*'Amp-TB2 calc'!AR303+'eq. coef.'!$C$368*'Amp-TB2 calc'!AS303+'eq. coef.'!$C$369*LN(BQ303))</f>
        <v xml:space="preserve"> </v>
      </c>
      <c r="BO303" s="286" t="str">
        <f t="shared" si="482"/>
        <v xml:space="preserve"> </v>
      </c>
      <c r="BP303" s="333" t="str">
        <f t="shared" si="434"/>
        <v xml:space="preserve"> </v>
      </c>
      <c r="BQ303" s="287" t="str">
        <f t="shared" si="483"/>
        <v xml:space="preserve"> </v>
      </c>
      <c r="BR303" s="281" t="str">
        <f t="shared" si="435"/>
        <v xml:space="preserve"> </v>
      </c>
      <c r="BS303" s="283"/>
      <c r="BT303" s="283">
        <f t="shared" si="484"/>
        <v>0</v>
      </c>
      <c r="BU303" s="283">
        <f t="shared" si="485"/>
        <v>0</v>
      </c>
      <c r="BV303" s="281" t="str">
        <f t="shared" si="436"/>
        <v xml:space="preserve"> </v>
      </c>
      <c r="BW303" s="288"/>
      <c r="BX303" s="289" t="str">
        <f>IF(SUM(I303:T303)&lt;90," ",'eq. coef.'!$B$1128*'Amp-TB2 calc'!CH303+'eq. coef.'!$B$1129*'Amp-TB2 calc'!CL303+'eq. coef.'!$B$1130*'Amp-TB2 calc'!CM303+'eq. coef.'!$B$1131*'Amp-TB2 calc'!CO303+'eq. coef.'!$B$1132*'Amp-TB2 calc'!CP303+'eq. coef.'!$B$1133*'Amp-TB2 calc'!CQ303+'eq. coef.'!$B$1134*'Amp-TB2 calc'!CR303+'eq. coef.'!$B$1135*'Amp-TB2 calc'!CU303+'eq. coef.'!$B$1135*'Amp-TB2 calc'!CY303+'eq. coef.'!$B$1137*'Amp-TB2 calc'!CZ303)</f>
        <v xml:space="preserve"> </v>
      </c>
      <c r="BY303" s="290" t="str">
        <f t="shared" si="486"/>
        <v xml:space="preserve"> </v>
      </c>
      <c r="BZ303" s="291"/>
      <c r="CA303" s="290" t="str">
        <f t="shared" si="437"/>
        <v xml:space="preserve"> </v>
      </c>
      <c r="CB303" s="289" t="str">
        <f>IF(SUM(I303:T303)&lt;90," ",EXP('eq. coef.'!$C$396+'eq. coef.'!$C$397*'Amp-TB2 calc'!AJ303+'eq. coef.'!$C$398*'Amp-TB2 calc'!AK303+'eq. coef.'!$C$399*'Amp-TB2 calc'!AL303+'eq. coef.'!$C$400*'Amp-TB2 calc'!AN303+'eq. coef.'!$C$401*'Amp-TB2 calc'!AP303+'eq. coef.'!$C$402*'Amp-TB2 calc'!AQ303+'eq. coef.'!$C$403*'Amp-TB2 calc'!AR303+'eq. coef.'!$C$404*'Amp-TB2 calc'!AS303+'eq. coef.'!$C$405*LN('Amp-TB2 calc'!BQ303)))</f>
        <v xml:space="preserve"> </v>
      </c>
      <c r="CC303" s="283" t="str">
        <f t="shared" si="438"/>
        <v xml:space="preserve"> </v>
      </c>
      <c r="CD303" s="283"/>
      <c r="CE303" s="282" t="str">
        <f t="shared" si="439"/>
        <v xml:space="preserve"> </v>
      </c>
      <c r="CF303" s="282" t="str">
        <f t="shared" si="440"/>
        <v xml:space="preserve"> </v>
      </c>
      <c r="CG303" s="278" t="str">
        <f t="shared" si="487"/>
        <v xml:space="preserve"> </v>
      </c>
      <c r="CH303" s="278" t="str">
        <f t="shared" si="488"/>
        <v xml:space="preserve"> </v>
      </c>
      <c r="CI303" s="278" t="str">
        <f t="shared" si="441"/>
        <v xml:space="preserve"> </v>
      </c>
      <c r="CJ303" s="278" t="str">
        <f t="shared" si="442"/>
        <v xml:space="preserve"> </v>
      </c>
      <c r="CK303" s="278"/>
      <c r="CL303" s="278" t="str">
        <f t="shared" si="443"/>
        <v xml:space="preserve"> </v>
      </c>
      <c r="CM303" s="278" t="str">
        <f t="shared" si="444"/>
        <v xml:space="preserve"> </v>
      </c>
      <c r="CN303" s="278" t="str">
        <f t="shared" si="489"/>
        <v xml:space="preserve"> </v>
      </c>
      <c r="CO303" s="278" t="str">
        <f t="shared" si="445"/>
        <v xml:space="preserve"> </v>
      </c>
      <c r="CP303" s="278" t="str">
        <f t="shared" si="490"/>
        <v xml:space="preserve"> </v>
      </c>
      <c r="CQ303" s="278" t="str">
        <f t="shared" si="446"/>
        <v xml:space="preserve"> </v>
      </c>
      <c r="CR303" s="278" t="str">
        <f t="shared" si="491"/>
        <v xml:space="preserve"> </v>
      </c>
      <c r="CS303" s="278" t="str">
        <f t="shared" si="447"/>
        <v xml:space="preserve"> </v>
      </c>
      <c r="CT303" s="278"/>
      <c r="CU303" s="278" t="str">
        <f t="shared" si="492"/>
        <v xml:space="preserve"> </v>
      </c>
      <c r="CV303" s="278" t="str">
        <f t="shared" si="448"/>
        <v xml:space="preserve"> </v>
      </c>
      <c r="CW303" s="278" t="str">
        <f t="shared" si="449"/>
        <v xml:space="preserve"> </v>
      </c>
      <c r="CX303" s="278"/>
      <c r="CY303" s="278" t="str">
        <f t="shared" si="450"/>
        <v xml:space="preserve"> </v>
      </c>
      <c r="CZ303" s="278" t="str">
        <f t="shared" si="493"/>
        <v xml:space="preserve"> </v>
      </c>
      <c r="DA303" s="278" t="str">
        <f t="shared" si="451"/>
        <v xml:space="preserve"> </v>
      </c>
      <c r="DB303" s="278"/>
      <c r="DC303" s="278" t="str">
        <f t="shared" si="452"/>
        <v xml:space="preserve"> </v>
      </c>
      <c r="DD303" s="278" t="str">
        <f t="shared" si="494"/>
        <v xml:space="preserve"> </v>
      </c>
      <c r="DE303" s="278" t="str">
        <f t="shared" si="495"/>
        <v xml:space="preserve"> </v>
      </c>
      <c r="DF303" s="278" t="str">
        <f t="shared" si="453"/>
        <v xml:space="preserve"> </v>
      </c>
      <c r="DG303" s="283" t="str">
        <f t="shared" si="460"/>
        <v xml:space="preserve"> </v>
      </c>
      <c r="DH303" s="283"/>
      <c r="DI303" s="277" t="str">
        <f t="shared" si="454"/>
        <v xml:space="preserve"> </v>
      </c>
      <c r="DJ303" s="277" t="str">
        <f t="shared" si="455"/>
        <v xml:space="preserve"> </v>
      </c>
      <c r="DK303" s="277" t="str">
        <f t="shared" si="456"/>
        <v xml:space="preserve"> </v>
      </c>
      <c r="DL303" s="278" t="str">
        <f t="shared" si="457"/>
        <v xml:space="preserve"> </v>
      </c>
    </row>
    <row r="304" spans="21:116" x14ac:dyDescent="0.25">
      <c r="U304" s="276" t="str">
        <f t="shared" si="461"/>
        <v xml:space="preserve"> </v>
      </c>
      <c r="V304" s="277" t="str">
        <f>IF(SUM(I304:T304)&lt;90," ",I304/stab.data!$U$7)</f>
        <v xml:space="preserve"> </v>
      </c>
      <c r="W304" s="277" t="str">
        <f>IF(SUM(I304:T304)&lt;90," ",J304/stab.data!$U$8)</f>
        <v xml:space="preserve"> </v>
      </c>
      <c r="X304" s="277" t="str">
        <f>IF(SUM(I304:T304)&lt;90," ",K304*2/stab.data!$U$9)</f>
        <v xml:space="preserve"> </v>
      </c>
      <c r="Y304" s="277" t="str">
        <f>IF(SUM(I304:T304)&lt;90," ",L304*2/stab.data!$U$10)</f>
        <v xml:space="preserve"> </v>
      </c>
      <c r="Z304" s="277" t="str">
        <f>IF(SUM(I304:T304)&lt;90," ",M304/stab.data!$U$11)</f>
        <v xml:space="preserve"> </v>
      </c>
      <c r="AA304" s="277" t="str">
        <f>IF(SUM(I304:T304)&lt;90," ",N304/stab.data!$U$12)</f>
        <v xml:space="preserve"> </v>
      </c>
      <c r="AB304" s="277" t="str">
        <f>IF(SUM(I304:T304)&lt;90," ",O304/stab.data!$U$13)</f>
        <v xml:space="preserve"> </v>
      </c>
      <c r="AC304" s="277" t="str">
        <f>IF(SUM(I304:T304)&lt;90," ",P304/stab.data!$U$14)</f>
        <v xml:space="preserve"> </v>
      </c>
      <c r="AD304" s="277" t="str">
        <f>IF(SUM(I304:T304)&lt;90," ",Q304*2/stab.data!$U$15)</f>
        <v xml:space="preserve"> </v>
      </c>
      <c r="AE304" s="277" t="str">
        <f>IF(SUM(I304:T304)&lt;90," ",R304*2/stab.data!$U$16)</f>
        <v xml:space="preserve"> </v>
      </c>
      <c r="AF304" s="277" t="str">
        <f>IF(SUM(I304:T304)&lt;90," ",S304/stab.data!$U$17)</f>
        <v xml:space="preserve"> </v>
      </c>
      <c r="AG304" s="277" t="str">
        <f>IF(SUM(I304:T304)&lt;90," ",T304/stab.data!$U$18)</f>
        <v xml:space="preserve"> </v>
      </c>
      <c r="AH304" s="277" t="str">
        <f t="shared" si="462"/>
        <v xml:space="preserve"> </v>
      </c>
      <c r="AI304" s="277" t="str">
        <f t="shared" si="463"/>
        <v xml:space="preserve"> </v>
      </c>
      <c r="AJ304" s="278" t="str">
        <f t="shared" si="464"/>
        <v xml:space="preserve"> </v>
      </c>
      <c r="AK304" s="278" t="str">
        <f t="shared" si="465"/>
        <v xml:space="preserve"> </v>
      </c>
      <c r="AL304" s="278" t="str">
        <f t="shared" si="466"/>
        <v xml:space="preserve"> </v>
      </c>
      <c r="AM304" s="278" t="str">
        <f t="shared" si="467"/>
        <v xml:space="preserve"> </v>
      </c>
      <c r="AN304" s="278" t="str">
        <f t="shared" si="468"/>
        <v xml:space="preserve"> </v>
      </c>
      <c r="AO304" s="278" t="str">
        <f t="shared" si="469"/>
        <v xml:space="preserve"> </v>
      </c>
      <c r="AP304" s="278" t="str">
        <f t="shared" si="470"/>
        <v xml:space="preserve"> </v>
      </c>
      <c r="AQ304" s="278" t="str">
        <f t="shared" si="471"/>
        <v xml:space="preserve"> </v>
      </c>
      <c r="AR304" s="278" t="str">
        <f t="shared" si="472"/>
        <v xml:space="preserve"> </v>
      </c>
      <c r="AS304" s="278" t="str">
        <f t="shared" si="473"/>
        <v xml:space="preserve"> </v>
      </c>
      <c r="AT304" s="278" t="str">
        <f t="shared" si="474"/>
        <v xml:space="preserve"> </v>
      </c>
      <c r="AU304" s="278" t="str">
        <f t="shared" si="475"/>
        <v xml:space="preserve"> </v>
      </c>
      <c r="AV304" s="277" t="str">
        <f t="shared" si="476"/>
        <v xml:space="preserve"> </v>
      </c>
      <c r="AW304" s="277" t="str">
        <f t="shared" si="477"/>
        <v xml:space="preserve"> </v>
      </c>
      <c r="AX304" s="277" t="str">
        <f>IF(SUM(I304:T304)&lt;90," ",CO304*AH304*stab.data!$U$20/13/2)</f>
        <v xml:space="preserve"> </v>
      </c>
      <c r="AY304" s="277" t="str">
        <f>IF(SUM(I304:T304)&lt;90," ",CQ304*AH304*stab.data!$U$11/13)</f>
        <v xml:space="preserve"> </v>
      </c>
      <c r="AZ304" s="277" t="str">
        <f t="shared" si="478"/>
        <v xml:space="preserve"> </v>
      </c>
      <c r="BA304" s="279" t="str">
        <f t="shared" si="479"/>
        <v xml:space="preserve"> </v>
      </c>
      <c r="BB304" s="280" t="str">
        <f>IF(SUM(I304:T304)&lt;90," ",EXP('eq. coef.'!$C$104+'eq. coef.'!$C$105*'Amp-TB2 calc'!AJ304+'eq. coef.'!$C$106*'Amp-TB2 calc'!AK304+'eq. coef.'!$C$107*'Amp-TB2 calc'!AL304+'eq. coef.'!$C$108*'Amp-TB2 calc'!AN304+'eq. coef.'!$C$109*'Amp-TB2 calc'!AP304+'eq. coef.'!$C$110*'Amp-TB2 calc'!AQ304+'eq. coef.'!$C$111*'Amp-TB2 calc'!AR304+'eq. coef.'!$C$112*'Amp-TB2 calc'!AS304))</f>
        <v xml:space="preserve"> </v>
      </c>
      <c r="BC304" s="281" t="str">
        <f>IF(SUM(I304:T304)&lt;90," ",EXP('eq. coef.'!$C$176+'eq. coef.'!$C$177*'Amp-TB2 calc'!AJ304+'eq. coef.'!$C$178*'Amp-TB2 calc'!AK304+'eq. coef.'!$C$179*'Amp-TB2 calc'!AL304+'eq. coef.'!$C$180*'Amp-TB2 calc'!AN304+'eq. coef.'!$C$181*'Amp-TB2 calc'!AP304+'eq. coef.'!$C$182*'Amp-TB2 calc'!AQ304+'eq. coef.'!$C$183*'Amp-TB2 calc'!AR304+'eq. coef.'!$C$184*'Amp-TB2 calc'!AS304))</f>
        <v xml:space="preserve"> </v>
      </c>
      <c r="BD304" s="281" t="str">
        <f>IF(SUM(I304:T304)&lt;90," ",('eq. coef.'!$C$234+'eq. coef.'!$C$235*'Amp-TB2 calc'!AJ304+'eq. coef.'!$C$236*'Amp-TB2 calc'!AK304+'eq. coef.'!$C$237*'Amp-TB2 calc'!AL304+'eq. coef.'!$C$238*'Amp-TB2 calc'!AN304+'eq. coef.'!$C$239*'Amp-TB2 calc'!AP304+'eq. coef.'!$C$240*'Amp-TB2 calc'!AQ304+'eq. coef.'!$C$241*'Amp-TB2 calc'!AR304+'eq. coef.'!$C$242*'Amp-TB2 calc'!AS304))</f>
        <v xml:space="preserve"> </v>
      </c>
      <c r="BE304" s="281" t="str">
        <f>IF(SUM(I304:T304)&lt;90," ",('eq. coef.'!$C$270+'eq. coef.'!$C$271*'Amp-TB2 calc'!AJ304+'eq. coef.'!$C$272*'Amp-TB2 calc'!AK304+'eq. coef.'!$C$273*'Amp-TB2 calc'!AL304+'eq. coef.'!$C$274*'Amp-TB2 calc'!AN304+'eq. coef.'!$C$275*'Amp-TB2 calc'!AP304+'eq. coef.'!$C$276*'Amp-TB2 calc'!AQ304+'eq. coef.'!$C$277*'Amp-TB2 calc'!AR304+'eq. coef.'!$C$278*'Amp-TB2 calc'!AS304))</f>
        <v xml:space="preserve"> </v>
      </c>
      <c r="BF304" s="281" t="str">
        <f>IF(SUM(I304:T304)&lt;90," ",EXP('eq. coef.'!$C$328+'eq. coef.'!$C$329*'Amp-TB2 calc'!AJ304+'eq. coef.'!$C$330*'Amp-TB2 calc'!AK304+'eq. coef.'!$C$331*'Amp-TB2 calc'!AL304+'eq. coef.'!$C$332*'Amp-TB2 calc'!AN304+'eq. coef.'!$C$333*'Amp-TB2 calc'!AP304+'eq. coef.'!$C$334*'Amp-TB2 calc'!AQ304+'eq. coef.'!$C$335*'Amp-TB2 calc'!AR304+'eq. coef.'!$C$336*'Amp-TB2 calc'!AS304))</f>
        <v xml:space="preserve"> </v>
      </c>
      <c r="BG304" s="282" t="str">
        <f t="shared" si="431"/>
        <v xml:space="preserve"> </v>
      </c>
      <c r="BH304" s="385" t="str">
        <f t="shared" si="458"/>
        <v xml:space="preserve"> </v>
      </c>
      <c r="BI304" s="385" t="str">
        <f t="shared" si="459"/>
        <v xml:space="preserve"> </v>
      </c>
      <c r="BJ304" s="281" t="str">
        <f t="shared" si="432"/>
        <v xml:space="preserve"> </v>
      </c>
      <c r="BK304" s="283" t="str">
        <f t="shared" si="480"/>
        <v xml:space="preserve"> </v>
      </c>
      <c r="BL304" s="281" t="str">
        <f t="shared" si="481"/>
        <v xml:space="preserve"> </v>
      </c>
      <c r="BM304" s="284" t="str">
        <f t="shared" si="433"/>
        <v xml:space="preserve"> </v>
      </c>
      <c r="BN304" s="285" t="str">
        <f>IF(SUM(I304:T304)&lt;90," ",'eq. coef.'!$C$360+'eq. coef.'!$C$361*'Amp-TB2 calc'!AJ304+'eq. coef.'!$C$362*'Amp-TB2 calc'!AK304+'eq. coef.'!$C$363*'Amp-TB2 calc'!AL304+'eq. coef.'!$C$364*'Amp-TB2 calc'!AN304+'eq. coef.'!$C$365*'Amp-TB2 calc'!AP304+'eq. coef.'!$C$366*'Amp-TB2 calc'!AQ304+'eq. coef.'!$C$367*'Amp-TB2 calc'!AR304+'eq. coef.'!$C$368*'Amp-TB2 calc'!AS304+'eq. coef.'!$C$369*LN(BQ304))</f>
        <v xml:space="preserve"> </v>
      </c>
      <c r="BO304" s="286" t="str">
        <f t="shared" si="482"/>
        <v xml:space="preserve"> </v>
      </c>
      <c r="BP304" s="333" t="str">
        <f t="shared" si="434"/>
        <v xml:space="preserve"> </v>
      </c>
      <c r="BQ304" s="287" t="str">
        <f t="shared" si="483"/>
        <v xml:space="preserve"> </v>
      </c>
      <c r="BR304" s="281" t="str">
        <f t="shared" si="435"/>
        <v xml:space="preserve"> </v>
      </c>
      <c r="BS304" s="283"/>
      <c r="BT304" s="283">
        <f t="shared" si="484"/>
        <v>0</v>
      </c>
      <c r="BU304" s="283">
        <f t="shared" si="485"/>
        <v>0</v>
      </c>
      <c r="BV304" s="281" t="str">
        <f t="shared" si="436"/>
        <v xml:space="preserve"> </v>
      </c>
      <c r="BW304" s="288"/>
      <c r="BX304" s="289" t="str">
        <f>IF(SUM(I304:T304)&lt;90," ",'eq. coef.'!$B$1128*'Amp-TB2 calc'!CH304+'eq. coef.'!$B$1129*'Amp-TB2 calc'!CL304+'eq. coef.'!$B$1130*'Amp-TB2 calc'!CM304+'eq. coef.'!$B$1131*'Amp-TB2 calc'!CO304+'eq. coef.'!$B$1132*'Amp-TB2 calc'!CP304+'eq. coef.'!$B$1133*'Amp-TB2 calc'!CQ304+'eq. coef.'!$B$1134*'Amp-TB2 calc'!CR304+'eq. coef.'!$B$1135*'Amp-TB2 calc'!CU304+'eq. coef.'!$B$1135*'Amp-TB2 calc'!CY304+'eq. coef.'!$B$1137*'Amp-TB2 calc'!CZ304)</f>
        <v xml:space="preserve"> </v>
      </c>
      <c r="BY304" s="290" t="str">
        <f t="shared" si="486"/>
        <v xml:space="preserve"> </v>
      </c>
      <c r="BZ304" s="291"/>
      <c r="CA304" s="290" t="str">
        <f t="shared" si="437"/>
        <v xml:space="preserve"> </v>
      </c>
      <c r="CB304" s="289" t="str">
        <f>IF(SUM(I304:T304)&lt;90," ",EXP('eq. coef.'!$C$396+'eq. coef.'!$C$397*'Amp-TB2 calc'!AJ304+'eq. coef.'!$C$398*'Amp-TB2 calc'!AK304+'eq. coef.'!$C$399*'Amp-TB2 calc'!AL304+'eq. coef.'!$C$400*'Amp-TB2 calc'!AN304+'eq. coef.'!$C$401*'Amp-TB2 calc'!AP304+'eq. coef.'!$C$402*'Amp-TB2 calc'!AQ304+'eq. coef.'!$C$403*'Amp-TB2 calc'!AR304+'eq. coef.'!$C$404*'Amp-TB2 calc'!AS304+'eq. coef.'!$C$405*LN('Amp-TB2 calc'!BQ304)))</f>
        <v xml:space="preserve"> </v>
      </c>
      <c r="CC304" s="283" t="str">
        <f t="shared" si="438"/>
        <v xml:space="preserve"> </v>
      </c>
      <c r="CD304" s="283"/>
      <c r="CE304" s="282" t="str">
        <f t="shared" si="439"/>
        <v xml:space="preserve"> </v>
      </c>
      <c r="CF304" s="282" t="str">
        <f t="shared" si="440"/>
        <v xml:space="preserve"> </v>
      </c>
      <c r="CG304" s="278" t="str">
        <f t="shared" si="487"/>
        <v xml:space="preserve"> </v>
      </c>
      <c r="CH304" s="278" t="str">
        <f t="shared" si="488"/>
        <v xml:space="preserve"> </v>
      </c>
      <c r="CI304" s="278" t="str">
        <f t="shared" si="441"/>
        <v xml:space="preserve"> </v>
      </c>
      <c r="CJ304" s="278" t="str">
        <f t="shared" si="442"/>
        <v xml:space="preserve"> </v>
      </c>
      <c r="CK304" s="278"/>
      <c r="CL304" s="278" t="str">
        <f t="shared" si="443"/>
        <v xml:space="preserve"> </v>
      </c>
      <c r="CM304" s="278" t="str">
        <f t="shared" si="444"/>
        <v xml:space="preserve"> </v>
      </c>
      <c r="CN304" s="278" t="str">
        <f t="shared" si="489"/>
        <v xml:space="preserve"> </v>
      </c>
      <c r="CO304" s="278" t="str">
        <f t="shared" si="445"/>
        <v xml:space="preserve"> </v>
      </c>
      <c r="CP304" s="278" t="str">
        <f t="shared" si="490"/>
        <v xml:space="preserve"> </v>
      </c>
      <c r="CQ304" s="278" t="str">
        <f t="shared" si="446"/>
        <v xml:space="preserve"> </v>
      </c>
      <c r="CR304" s="278" t="str">
        <f t="shared" si="491"/>
        <v xml:space="preserve"> </v>
      </c>
      <c r="CS304" s="278" t="str">
        <f t="shared" si="447"/>
        <v xml:space="preserve"> </v>
      </c>
      <c r="CT304" s="278"/>
      <c r="CU304" s="278" t="str">
        <f t="shared" si="492"/>
        <v xml:space="preserve"> </v>
      </c>
      <c r="CV304" s="278" t="str">
        <f t="shared" si="448"/>
        <v xml:space="preserve"> </v>
      </c>
      <c r="CW304" s="278" t="str">
        <f t="shared" si="449"/>
        <v xml:space="preserve"> </v>
      </c>
      <c r="CX304" s="278"/>
      <c r="CY304" s="278" t="str">
        <f t="shared" si="450"/>
        <v xml:space="preserve"> </v>
      </c>
      <c r="CZ304" s="278" t="str">
        <f t="shared" si="493"/>
        <v xml:space="preserve"> </v>
      </c>
      <c r="DA304" s="278" t="str">
        <f t="shared" si="451"/>
        <v xml:space="preserve"> </v>
      </c>
      <c r="DB304" s="278"/>
      <c r="DC304" s="278" t="str">
        <f t="shared" si="452"/>
        <v xml:space="preserve"> </v>
      </c>
      <c r="DD304" s="278" t="str">
        <f t="shared" si="494"/>
        <v xml:space="preserve"> </v>
      </c>
      <c r="DE304" s="278" t="str">
        <f t="shared" si="495"/>
        <v xml:space="preserve"> </v>
      </c>
      <c r="DF304" s="278" t="str">
        <f t="shared" si="453"/>
        <v xml:space="preserve"> </v>
      </c>
      <c r="DG304" s="283" t="str">
        <f t="shared" si="460"/>
        <v xml:space="preserve"> </v>
      </c>
      <c r="DH304" s="283"/>
      <c r="DI304" s="277" t="str">
        <f t="shared" si="454"/>
        <v xml:space="preserve"> </v>
      </c>
      <c r="DJ304" s="277" t="str">
        <f t="shared" si="455"/>
        <v xml:space="preserve"> </v>
      </c>
      <c r="DK304" s="277" t="str">
        <f t="shared" si="456"/>
        <v xml:space="preserve"> </v>
      </c>
      <c r="DL304" s="278" t="str">
        <f t="shared" si="457"/>
        <v xml:space="preserve"> </v>
      </c>
    </row>
    <row r="305" spans="21:116" x14ac:dyDescent="0.25">
      <c r="U305" s="276" t="str">
        <f t="shared" si="461"/>
        <v xml:space="preserve"> </v>
      </c>
      <c r="V305" s="277" t="str">
        <f>IF(SUM(I305:T305)&lt;90," ",I305/stab.data!$U$7)</f>
        <v xml:space="preserve"> </v>
      </c>
      <c r="W305" s="277" t="str">
        <f>IF(SUM(I305:T305)&lt;90," ",J305/stab.data!$U$8)</f>
        <v xml:space="preserve"> </v>
      </c>
      <c r="X305" s="277" t="str">
        <f>IF(SUM(I305:T305)&lt;90," ",K305*2/stab.data!$U$9)</f>
        <v xml:space="preserve"> </v>
      </c>
      <c r="Y305" s="277" t="str">
        <f>IF(SUM(I305:T305)&lt;90," ",L305*2/stab.data!$U$10)</f>
        <v xml:space="preserve"> </v>
      </c>
      <c r="Z305" s="277" t="str">
        <f>IF(SUM(I305:T305)&lt;90," ",M305/stab.data!$U$11)</f>
        <v xml:space="preserve"> </v>
      </c>
      <c r="AA305" s="277" t="str">
        <f>IF(SUM(I305:T305)&lt;90," ",N305/stab.data!$U$12)</f>
        <v xml:space="preserve"> </v>
      </c>
      <c r="AB305" s="277" t="str">
        <f>IF(SUM(I305:T305)&lt;90," ",O305/stab.data!$U$13)</f>
        <v xml:space="preserve"> </v>
      </c>
      <c r="AC305" s="277" t="str">
        <f>IF(SUM(I305:T305)&lt;90," ",P305/stab.data!$U$14)</f>
        <v xml:space="preserve"> </v>
      </c>
      <c r="AD305" s="277" t="str">
        <f>IF(SUM(I305:T305)&lt;90," ",Q305*2/stab.data!$U$15)</f>
        <v xml:space="preserve"> </v>
      </c>
      <c r="AE305" s="277" t="str">
        <f>IF(SUM(I305:T305)&lt;90," ",R305*2/stab.data!$U$16)</f>
        <v xml:space="preserve"> </v>
      </c>
      <c r="AF305" s="277" t="str">
        <f>IF(SUM(I305:T305)&lt;90," ",S305/stab.data!$U$17)</f>
        <v xml:space="preserve"> </v>
      </c>
      <c r="AG305" s="277" t="str">
        <f>IF(SUM(I305:T305)&lt;90," ",T305/stab.data!$U$18)</f>
        <v xml:space="preserve"> </v>
      </c>
      <c r="AH305" s="277" t="str">
        <f t="shared" si="462"/>
        <v xml:space="preserve"> </v>
      </c>
      <c r="AI305" s="277" t="str">
        <f t="shared" si="463"/>
        <v xml:space="preserve"> </v>
      </c>
      <c r="AJ305" s="278" t="str">
        <f t="shared" si="464"/>
        <v xml:space="preserve"> </v>
      </c>
      <c r="AK305" s="278" t="str">
        <f t="shared" si="465"/>
        <v xml:space="preserve"> </v>
      </c>
      <c r="AL305" s="278" t="str">
        <f t="shared" si="466"/>
        <v xml:space="preserve"> </v>
      </c>
      <c r="AM305" s="278" t="str">
        <f t="shared" si="467"/>
        <v xml:space="preserve"> </v>
      </c>
      <c r="AN305" s="278" t="str">
        <f t="shared" si="468"/>
        <v xml:space="preserve"> </v>
      </c>
      <c r="AO305" s="278" t="str">
        <f t="shared" si="469"/>
        <v xml:space="preserve"> </v>
      </c>
      <c r="AP305" s="278" t="str">
        <f t="shared" si="470"/>
        <v xml:space="preserve"> </v>
      </c>
      <c r="AQ305" s="278" t="str">
        <f t="shared" si="471"/>
        <v xml:space="preserve"> </v>
      </c>
      <c r="AR305" s="278" t="str">
        <f t="shared" si="472"/>
        <v xml:space="preserve"> </v>
      </c>
      <c r="AS305" s="278" t="str">
        <f t="shared" si="473"/>
        <v xml:space="preserve"> </v>
      </c>
      <c r="AT305" s="278" t="str">
        <f t="shared" si="474"/>
        <v xml:space="preserve"> </v>
      </c>
      <c r="AU305" s="278" t="str">
        <f t="shared" si="475"/>
        <v xml:space="preserve"> </v>
      </c>
      <c r="AV305" s="277" t="str">
        <f t="shared" si="476"/>
        <v xml:space="preserve"> </v>
      </c>
      <c r="AW305" s="277" t="str">
        <f t="shared" si="477"/>
        <v xml:space="preserve"> </v>
      </c>
      <c r="AX305" s="277" t="str">
        <f>IF(SUM(I305:T305)&lt;90," ",CO305*AH305*stab.data!$U$20/13/2)</f>
        <v xml:space="preserve"> </v>
      </c>
      <c r="AY305" s="277" t="str">
        <f>IF(SUM(I305:T305)&lt;90," ",CQ305*AH305*stab.data!$U$11/13)</f>
        <v xml:space="preserve"> </v>
      </c>
      <c r="AZ305" s="277" t="str">
        <f t="shared" si="478"/>
        <v xml:space="preserve"> </v>
      </c>
      <c r="BA305" s="279" t="str">
        <f t="shared" si="479"/>
        <v xml:space="preserve"> </v>
      </c>
      <c r="BB305" s="280" t="str">
        <f>IF(SUM(I305:T305)&lt;90," ",EXP('eq. coef.'!$C$104+'eq. coef.'!$C$105*'Amp-TB2 calc'!AJ305+'eq. coef.'!$C$106*'Amp-TB2 calc'!AK305+'eq. coef.'!$C$107*'Amp-TB2 calc'!AL305+'eq. coef.'!$C$108*'Amp-TB2 calc'!AN305+'eq. coef.'!$C$109*'Amp-TB2 calc'!AP305+'eq. coef.'!$C$110*'Amp-TB2 calc'!AQ305+'eq. coef.'!$C$111*'Amp-TB2 calc'!AR305+'eq. coef.'!$C$112*'Amp-TB2 calc'!AS305))</f>
        <v xml:space="preserve"> </v>
      </c>
      <c r="BC305" s="281" t="str">
        <f>IF(SUM(I305:T305)&lt;90," ",EXP('eq. coef.'!$C$176+'eq. coef.'!$C$177*'Amp-TB2 calc'!AJ305+'eq. coef.'!$C$178*'Amp-TB2 calc'!AK305+'eq. coef.'!$C$179*'Amp-TB2 calc'!AL305+'eq. coef.'!$C$180*'Amp-TB2 calc'!AN305+'eq. coef.'!$C$181*'Amp-TB2 calc'!AP305+'eq. coef.'!$C$182*'Amp-TB2 calc'!AQ305+'eq. coef.'!$C$183*'Amp-TB2 calc'!AR305+'eq. coef.'!$C$184*'Amp-TB2 calc'!AS305))</f>
        <v xml:space="preserve"> </v>
      </c>
      <c r="BD305" s="281" t="str">
        <f>IF(SUM(I305:T305)&lt;90," ",('eq. coef.'!$C$234+'eq. coef.'!$C$235*'Amp-TB2 calc'!AJ305+'eq. coef.'!$C$236*'Amp-TB2 calc'!AK305+'eq. coef.'!$C$237*'Amp-TB2 calc'!AL305+'eq. coef.'!$C$238*'Amp-TB2 calc'!AN305+'eq. coef.'!$C$239*'Amp-TB2 calc'!AP305+'eq. coef.'!$C$240*'Amp-TB2 calc'!AQ305+'eq. coef.'!$C$241*'Amp-TB2 calc'!AR305+'eq. coef.'!$C$242*'Amp-TB2 calc'!AS305))</f>
        <v xml:space="preserve"> </v>
      </c>
      <c r="BE305" s="281" t="str">
        <f>IF(SUM(I305:T305)&lt;90," ",('eq. coef.'!$C$270+'eq. coef.'!$C$271*'Amp-TB2 calc'!AJ305+'eq. coef.'!$C$272*'Amp-TB2 calc'!AK305+'eq. coef.'!$C$273*'Amp-TB2 calc'!AL305+'eq. coef.'!$C$274*'Amp-TB2 calc'!AN305+'eq. coef.'!$C$275*'Amp-TB2 calc'!AP305+'eq. coef.'!$C$276*'Amp-TB2 calc'!AQ305+'eq. coef.'!$C$277*'Amp-TB2 calc'!AR305+'eq. coef.'!$C$278*'Amp-TB2 calc'!AS305))</f>
        <v xml:space="preserve"> </v>
      </c>
      <c r="BF305" s="281" t="str">
        <f>IF(SUM(I305:T305)&lt;90," ",EXP('eq. coef.'!$C$328+'eq. coef.'!$C$329*'Amp-TB2 calc'!AJ305+'eq. coef.'!$C$330*'Amp-TB2 calc'!AK305+'eq. coef.'!$C$331*'Amp-TB2 calc'!AL305+'eq. coef.'!$C$332*'Amp-TB2 calc'!AN305+'eq. coef.'!$C$333*'Amp-TB2 calc'!AP305+'eq. coef.'!$C$334*'Amp-TB2 calc'!AQ305+'eq. coef.'!$C$335*'Amp-TB2 calc'!AR305+'eq. coef.'!$C$336*'Amp-TB2 calc'!AS305))</f>
        <v xml:space="preserve"> </v>
      </c>
      <c r="BG305" s="282" t="str">
        <f t="shared" si="431"/>
        <v xml:space="preserve"> </v>
      </c>
      <c r="BH305" s="385" t="str">
        <f t="shared" si="458"/>
        <v xml:space="preserve"> </v>
      </c>
      <c r="BI305" s="385" t="str">
        <f t="shared" si="459"/>
        <v xml:space="preserve"> </v>
      </c>
      <c r="BJ305" s="281" t="str">
        <f t="shared" si="432"/>
        <v xml:space="preserve"> </v>
      </c>
      <c r="BK305" s="283" t="str">
        <f t="shared" si="480"/>
        <v xml:space="preserve"> </v>
      </c>
      <c r="BL305" s="281" t="str">
        <f t="shared" si="481"/>
        <v xml:space="preserve"> </v>
      </c>
      <c r="BM305" s="284" t="str">
        <f t="shared" si="433"/>
        <v xml:space="preserve"> </v>
      </c>
      <c r="BN305" s="285" t="str">
        <f>IF(SUM(I305:T305)&lt;90," ",'eq. coef.'!$C$360+'eq. coef.'!$C$361*'Amp-TB2 calc'!AJ305+'eq. coef.'!$C$362*'Amp-TB2 calc'!AK305+'eq. coef.'!$C$363*'Amp-TB2 calc'!AL305+'eq. coef.'!$C$364*'Amp-TB2 calc'!AN305+'eq. coef.'!$C$365*'Amp-TB2 calc'!AP305+'eq. coef.'!$C$366*'Amp-TB2 calc'!AQ305+'eq. coef.'!$C$367*'Amp-TB2 calc'!AR305+'eq. coef.'!$C$368*'Amp-TB2 calc'!AS305+'eq. coef.'!$C$369*LN(BQ305))</f>
        <v xml:space="preserve"> </v>
      </c>
      <c r="BO305" s="286" t="str">
        <f t="shared" si="482"/>
        <v xml:space="preserve"> </v>
      </c>
      <c r="BP305" s="333" t="str">
        <f t="shared" si="434"/>
        <v xml:space="preserve"> </v>
      </c>
      <c r="BQ305" s="287" t="str">
        <f t="shared" si="483"/>
        <v xml:space="preserve"> </v>
      </c>
      <c r="BR305" s="281" t="str">
        <f t="shared" si="435"/>
        <v xml:space="preserve"> </v>
      </c>
      <c r="BS305" s="283"/>
      <c r="BT305" s="283">
        <f t="shared" si="484"/>
        <v>0</v>
      </c>
      <c r="BU305" s="283">
        <f t="shared" si="485"/>
        <v>0</v>
      </c>
      <c r="BV305" s="281" t="str">
        <f t="shared" si="436"/>
        <v xml:space="preserve"> </v>
      </c>
      <c r="BW305" s="288"/>
      <c r="BX305" s="289" t="str">
        <f>IF(SUM(I305:T305)&lt;90," ",'eq. coef.'!$B$1128*'Amp-TB2 calc'!CH305+'eq. coef.'!$B$1129*'Amp-TB2 calc'!CL305+'eq. coef.'!$B$1130*'Amp-TB2 calc'!CM305+'eq. coef.'!$B$1131*'Amp-TB2 calc'!CO305+'eq. coef.'!$B$1132*'Amp-TB2 calc'!CP305+'eq. coef.'!$B$1133*'Amp-TB2 calc'!CQ305+'eq. coef.'!$B$1134*'Amp-TB2 calc'!CR305+'eq. coef.'!$B$1135*'Amp-TB2 calc'!CU305+'eq. coef.'!$B$1135*'Amp-TB2 calc'!CY305+'eq. coef.'!$B$1137*'Amp-TB2 calc'!CZ305)</f>
        <v xml:space="preserve"> </v>
      </c>
      <c r="BY305" s="290" t="str">
        <f t="shared" si="486"/>
        <v xml:space="preserve"> </v>
      </c>
      <c r="BZ305" s="291"/>
      <c r="CA305" s="290" t="str">
        <f t="shared" si="437"/>
        <v xml:space="preserve"> </v>
      </c>
      <c r="CB305" s="289" t="str">
        <f>IF(SUM(I305:T305)&lt;90," ",EXP('eq. coef.'!$C$396+'eq. coef.'!$C$397*'Amp-TB2 calc'!AJ305+'eq. coef.'!$C$398*'Amp-TB2 calc'!AK305+'eq. coef.'!$C$399*'Amp-TB2 calc'!AL305+'eq. coef.'!$C$400*'Amp-TB2 calc'!AN305+'eq. coef.'!$C$401*'Amp-TB2 calc'!AP305+'eq. coef.'!$C$402*'Amp-TB2 calc'!AQ305+'eq. coef.'!$C$403*'Amp-TB2 calc'!AR305+'eq. coef.'!$C$404*'Amp-TB2 calc'!AS305+'eq. coef.'!$C$405*LN('Amp-TB2 calc'!BQ305)))</f>
        <v xml:space="preserve"> </v>
      </c>
      <c r="CC305" s="283" t="str">
        <f t="shared" si="438"/>
        <v xml:space="preserve"> </v>
      </c>
      <c r="CD305" s="283"/>
      <c r="CE305" s="282" t="str">
        <f t="shared" si="439"/>
        <v xml:space="preserve"> </v>
      </c>
      <c r="CF305" s="282" t="str">
        <f t="shared" si="440"/>
        <v xml:space="preserve"> </v>
      </c>
      <c r="CG305" s="278" t="str">
        <f t="shared" si="487"/>
        <v xml:space="preserve"> </v>
      </c>
      <c r="CH305" s="278" t="str">
        <f t="shared" si="488"/>
        <v xml:space="preserve"> </v>
      </c>
      <c r="CI305" s="278" t="str">
        <f t="shared" si="441"/>
        <v xml:space="preserve"> </v>
      </c>
      <c r="CJ305" s="278" t="str">
        <f t="shared" si="442"/>
        <v xml:space="preserve"> </v>
      </c>
      <c r="CK305" s="278"/>
      <c r="CL305" s="278" t="str">
        <f t="shared" si="443"/>
        <v xml:space="preserve"> </v>
      </c>
      <c r="CM305" s="278" t="str">
        <f t="shared" si="444"/>
        <v xml:space="preserve"> </v>
      </c>
      <c r="CN305" s="278" t="str">
        <f t="shared" si="489"/>
        <v xml:space="preserve"> </v>
      </c>
      <c r="CO305" s="278" t="str">
        <f t="shared" si="445"/>
        <v xml:space="preserve"> </v>
      </c>
      <c r="CP305" s="278" t="str">
        <f t="shared" si="490"/>
        <v xml:space="preserve"> </v>
      </c>
      <c r="CQ305" s="278" t="str">
        <f t="shared" si="446"/>
        <v xml:space="preserve"> </v>
      </c>
      <c r="CR305" s="278" t="str">
        <f t="shared" si="491"/>
        <v xml:space="preserve"> </v>
      </c>
      <c r="CS305" s="278" t="str">
        <f t="shared" si="447"/>
        <v xml:space="preserve"> </v>
      </c>
      <c r="CT305" s="278"/>
      <c r="CU305" s="278" t="str">
        <f t="shared" si="492"/>
        <v xml:space="preserve"> </v>
      </c>
      <c r="CV305" s="278" t="str">
        <f t="shared" si="448"/>
        <v xml:space="preserve"> </v>
      </c>
      <c r="CW305" s="278" t="str">
        <f t="shared" si="449"/>
        <v xml:space="preserve"> </v>
      </c>
      <c r="CX305" s="278"/>
      <c r="CY305" s="278" t="str">
        <f t="shared" si="450"/>
        <v xml:space="preserve"> </v>
      </c>
      <c r="CZ305" s="278" t="str">
        <f t="shared" si="493"/>
        <v xml:space="preserve"> </v>
      </c>
      <c r="DA305" s="278" t="str">
        <f t="shared" si="451"/>
        <v xml:space="preserve"> </v>
      </c>
      <c r="DB305" s="278"/>
      <c r="DC305" s="278" t="str">
        <f t="shared" si="452"/>
        <v xml:space="preserve"> </v>
      </c>
      <c r="DD305" s="278" t="str">
        <f t="shared" si="494"/>
        <v xml:space="preserve"> </v>
      </c>
      <c r="DE305" s="278" t="str">
        <f t="shared" si="495"/>
        <v xml:space="preserve"> </v>
      </c>
      <c r="DF305" s="278" t="str">
        <f t="shared" si="453"/>
        <v xml:space="preserve"> </v>
      </c>
      <c r="DG305" s="283" t="str">
        <f t="shared" si="460"/>
        <v xml:space="preserve"> </v>
      </c>
      <c r="DH305" s="283"/>
      <c r="DI305" s="277" t="str">
        <f t="shared" si="454"/>
        <v xml:space="preserve"> </v>
      </c>
      <c r="DJ305" s="277" t="str">
        <f t="shared" si="455"/>
        <v xml:space="preserve"> </v>
      </c>
      <c r="DK305" s="277" t="str">
        <f t="shared" si="456"/>
        <v xml:space="preserve"> </v>
      </c>
      <c r="DL305" s="278" t="str">
        <f t="shared" si="457"/>
        <v xml:space="preserve"> </v>
      </c>
    </row>
    <row r="306" spans="21:116" x14ac:dyDescent="0.25">
      <c r="U306" s="276" t="str">
        <f t="shared" si="461"/>
        <v xml:space="preserve"> </v>
      </c>
      <c r="V306" s="277" t="str">
        <f>IF(SUM(I306:T306)&lt;90," ",I306/stab.data!$U$7)</f>
        <v xml:space="preserve"> </v>
      </c>
      <c r="W306" s="277" t="str">
        <f>IF(SUM(I306:T306)&lt;90," ",J306/stab.data!$U$8)</f>
        <v xml:space="preserve"> </v>
      </c>
      <c r="X306" s="277" t="str">
        <f>IF(SUM(I306:T306)&lt;90," ",K306*2/stab.data!$U$9)</f>
        <v xml:space="preserve"> </v>
      </c>
      <c r="Y306" s="277" t="str">
        <f>IF(SUM(I306:T306)&lt;90," ",L306*2/stab.data!$U$10)</f>
        <v xml:space="preserve"> </v>
      </c>
      <c r="Z306" s="277" t="str">
        <f>IF(SUM(I306:T306)&lt;90," ",M306/stab.data!$U$11)</f>
        <v xml:space="preserve"> </v>
      </c>
      <c r="AA306" s="277" t="str">
        <f>IF(SUM(I306:T306)&lt;90," ",N306/stab.data!$U$12)</f>
        <v xml:space="preserve"> </v>
      </c>
      <c r="AB306" s="277" t="str">
        <f>IF(SUM(I306:T306)&lt;90," ",O306/stab.data!$U$13)</f>
        <v xml:space="preserve"> </v>
      </c>
      <c r="AC306" s="277" t="str">
        <f>IF(SUM(I306:T306)&lt;90," ",P306/stab.data!$U$14)</f>
        <v xml:space="preserve"> </v>
      </c>
      <c r="AD306" s="277" t="str">
        <f>IF(SUM(I306:T306)&lt;90," ",Q306*2/stab.data!$U$15)</f>
        <v xml:space="preserve"> </v>
      </c>
      <c r="AE306" s="277" t="str">
        <f>IF(SUM(I306:T306)&lt;90," ",R306*2/stab.data!$U$16)</f>
        <v xml:space="preserve"> </v>
      </c>
      <c r="AF306" s="277" t="str">
        <f>IF(SUM(I306:T306)&lt;90," ",S306/stab.data!$U$17)</f>
        <v xml:space="preserve"> </v>
      </c>
      <c r="AG306" s="277" t="str">
        <f>IF(SUM(I306:T306)&lt;90," ",T306/stab.data!$U$18)</f>
        <v xml:space="preserve"> </v>
      </c>
      <c r="AH306" s="277" t="str">
        <f t="shared" si="462"/>
        <v xml:space="preserve"> </v>
      </c>
      <c r="AI306" s="277" t="str">
        <f t="shared" si="463"/>
        <v xml:space="preserve"> </v>
      </c>
      <c r="AJ306" s="278" t="str">
        <f t="shared" si="464"/>
        <v xml:space="preserve"> </v>
      </c>
      <c r="AK306" s="278" t="str">
        <f t="shared" si="465"/>
        <v xml:space="preserve"> </v>
      </c>
      <c r="AL306" s="278" t="str">
        <f t="shared" si="466"/>
        <v xml:space="preserve"> </v>
      </c>
      <c r="AM306" s="278" t="str">
        <f t="shared" si="467"/>
        <v xml:space="preserve"> </v>
      </c>
      <c r="AN306" s="278" t="str">
        <f t="shared" si="468"/>
        <v xml:space="preserve"> </v>
      </c>
      <c r="AO306" s="278" t="str">
        <f t="shared" si="469"/>
        <v xml:space="preserve"> </v>
      </c>
      <c r="AP306" s="278" t="str">
        <f t="shared" si="470"/>
        <v xml:space="preserve"> </v>
      </c>
      <c r="AQ306" s="278" t="str">
        <f t="shared" si="471"/>
        <v xml:space="preserve"> </v>
      </c>
      <c r="AR306" s="278" t="str">
        <f t="shared" si="472"/>
        <v xml:space="preserve"> </v>
      </c>
      <c r="AS306" s="278" t="str">
        <f t="shared" si="473"/>
        <v xml:space="preserve"> </v>
      </c>
      <c r="AT306" s="278" t="str">
        <f t="shared" si="474"/>
        <v xml:space="preserve"> </v>
      </c>
      <c r="AU306" s="278" t="str">
        <f t="shared" si="475"/>
        <v xml:space="preserve"> </v>
      </c>
      <c r="AV306" s="277" t="str">
        <f t="shared" si="476"/>
        <v xml:space="preserve"> </v>
      </c>
      <c r="AW306" s="277" t="str">
        <f t="shared" si="477"/>
        <v xml:space="preserve"> </v>
      </c>
      <c r="AX306" s="277" t="str">
        <f>IF(SUM(I306:T306)&lt;90," ",CO306*AH306*stab.data!$U$20/13/2)</f>
        <v xml:space="preserve"> </v>
      </c>
      <c r="AY306" s="277" t="str">
        <f>IF(SUM(I306:T306)&lt;90," ",CQ306*AH306*stab.data!$U$11/13)</f>
        <v xml:space="preserve"> </v>
      </c>
      <c r="AZ306" s="277" t="str">
        <f t="shared" si="478"/>
        <v xml:space="preserve"> </v>
      </c>
      <c r="BA306" s="279" t="str">
        <f t="shared" si="479"/>
        <v xml:space="preserve"> </v>
      </c>
      <c r="BB306" s="280" t="str">
        <f>IF(SUM(I306:T306)&lt;90," ",EXP('eq. coef.'!$C$104+'eq. coef.'!$C$105*'Amp-TB2 calc'!AJ306+'eq. coef.'!$C$106*'Amp-TB2 calc'!AK306+'eq. coef.'!$C$107*'Amp-TB2 calc'!AL306+'eq. coef.'!$C$108*'Amp-TB2 calc'!AN306+'eq. coef.'!$C$109*'Amp-TB2 calc'!AP306+'eq. coef.'!$C$110*'Amp-TB2 calc'!AQ306+'eq. coef.'!$C$111*'Amp-TB2 calc'!AR306+'eq. coef.'!$C$112*'Amp-TB2 calc'!AS306))</f>
        <v xml:space="preserve"> </v>
      </c>
      <c r="BC306" s="281" t="str">
        <f>IF(SUM(I306:T306)&lt;90," ",EXP('eq. coef.'!$C$176+'eq. coef.'!$C$177*'Amp-TB2 calc'!AJ306+'eq. coef.'!$C$178*'Amp-TB2 calc'!AK306+'eq. coef.'!$C$179*'Amp-TB2 calc'!AL306+'eq. coef.'!$C$180*'Amp-TB2 calc'!AN306+'eq. coef.'!$C$181*'Amp-TB2 calc'!AP306+'eq. coef.'!$C$182*'Amp-TB2 calc'!AQ306+'eq. coef.'!$C$183*'Amp-TB2 calc'!AR306+'eq. coef.'!$C$184*'Amp-TB2 calc'!AS306))</f>
        <v xml:space="preserve"> </v>
      </c>
      <c r="BD306" s="281" t="str">
        <f>IF(SUM(I306:T306)&lt;90," ",('eq. coef.'!$C$234+'eq. coef.'!$C$235*'Amp-TB2 calc'!AJ306+'eq. coef.'!$C$236*'Amp-TB2 calc'!AK306+'eq. coef.'!$C$237*'Amp-TB2 calc'!AL306+'eq. coef.'!$C$238*'Amp-TB2 calc'!AN306+'eq. coef.'!$C$239*'Amp-TB2 calc'!AP306+'eq. coef.'!$C$240*'Amp-TB2 calc'!AQ306+'eq. coef.'!$C$241*'Amp-TB2 calc'!AR306+'eq. coef.'!$C$242*'Amp-TB2 calc'!AS306))</f>
        <v xml:space="preserve"> </v>
      </c>
      <c r="BE306" s="281" t="str">
        <f>IF(SUM(I306:T306)&lt;90," ",('eq. coef.'!$C$270+'eq. coef.'!$C$271*'Amp-TB2 calc'!AJ306+'eq. coef.'!$C$272*'Amp-TB2 calc'!AK306+'eq. coef.'!$C$273*'Amp-TB2 calc'!AL306+'eq. coef.'!$C$274*'Amp-TB2 calc'!AN306+'eq. coef.'!$C$275*'Amp-TB2 calc'!AP306+'eq. coef.'!$C$276*'Amp-TB2 calc'!AQ306+'eq. coef.'!$C$277*'Amp-TB2 calc'!AR306+'eq. coef.'!$C$278*'Amp-TB2 calc'!AS306))</f>
        <v xml:space="preserve"> </v>
      </c>
      <c r="BF306" s="281" t="str">
        <f>IF(SUM(I306:T306)&lt;90," ",EXP('eq. coef.'!$C$328+'eq. coef.'!$C$329*'Amp-TB2 calc'!AJ306+'eq. coef.'!$C$330*'Amp-TB2 calc'!AK306+'eq. coef.'!$C$331*'Amp-TB2 calc'!AL306+'eq. coef.'!$C$332*'Amp-TB2 calc'!AN306+'eq. coef.'!$C$333*'Amp-TB2 calc'!AP306+'eq. coef.'!$C$334*'Amp-TB2 calc'!AQ306+'eq. coef.'!$C$335*'Amp-TB2 calc'!AR306+'eq. coef.'!$C$336*'Amp-TB2 calc'!AS306))</f>
        <v xml:space="preserve"> </v>
      </c>
      <c r="BG306" s="282" t="str">
        <f t="shared" si="431"/>
        <v xml:space="preserve"> </v>
      </c>
      <c r="BH306" s="385" t="str">
        <f t="shared" si="458"/>
        <v xml:space="preserve"> </v>
      </c>
      <c r="BI306" s="385" t="str">
        <f t="shared" si="459"/>
        <v xml:space="preserve"> </v>
      </c>
      <c r="BJ306" s="281" t="str">
        <f t="shared" si="432"/>
        <v xml:space="preserve"> </v>
      </c>
      <c r="BK306" s="283" t="str">
        <f t="shared" si="480"/>
        <v xml:space="preserve"> </v>
      </c>
      <c r="BL306" s="281" t="str">
        <f t="shared" si="481"/>
        <v xml:space="preserve"> </v>
      </c>
      <c r="BM306" s="284" t="str">
        <f t="shared" si="433"/>
        <v xml:space="preserve"> </v>
      </c>
      <c r="BN306" s="285" t="str">
        <f>IF(SUM(I306:T306)&lt;90," ",'eq. coef.'!$C$360+'eq. coef.'!$C$361*'Amp-TB2 calc'!AJ306+'eq. coef.'!$C$362*'Amp-TB2 calc'!AK306+'eq. coef.'!$C$363*'Amp-TB2 calc'!AL306+'eq. coef.'!$C$364*'Amp-TB2 calc'!AN306+'eq. coef.'!$C$365*'Amp-TB2 calc'!AP306+'eq. coef.'!$C$366*'Amp-TB2 calc'!AQ306+'eq. coef.'!$C$367*'Amp-TB2 calc'!AR306+'eq. coef.'!$C$368*'Amp-TB2 calc'!AS306+'eq. coef.'!$C$369*LN(BQ306))</f>
        <v xml:space="preserve"> </v>
      </c>
      <c r="BO306" s="286" t="str">
        <f t="shared" si="482"/>
        <v xml:space="preserve"> </v>
      </c>
      <c r="BP306" s="333" t="str">
        <f t="shared" si="434"/>
        <v xml:space="preserve"> </v>
      </c>
      <c r="BQ306" s="287" t="str">
        <f t="shared" si="483"/>
        <v xml:space="preserve"> </v>
      </c>
      <c r="BR306" s="281" t="str">
        <f t="shared" si="435"/>
        <v xml:space="preserve"> </v>
      </c>
      <c r="BS306" s="283"/>
      <c r="BT306" s="283">
        <f t="shared" si="484"/>
        <v>0</v>
      </c>
      <c r="BU306" s="283">
        <f t="shared" si="485"/>
        <v>0</v>
      </c>
      <c r="BV306" s="281" t="str">
        <f t="shared" si="436"/>
        <v xml:space="preserve"> </v>
      </c>
      <c r="BW306" s="288"/>
      <c r="BX306" s="289" t="str">
        <f>IF(SUM(I306:T306)&lt;90," ",'eq. coef.'!$B$1128*'Amp-TB2 calc'!CH306+'eq. coef.'!$B$1129*'Amp-TB2 calc'!CL306+'eq. coef.'!$B$1130*'Amp-TB2 calc'!CM306+'eq. coef.'!$B$1131*'Amp-TB2 calc'!CO306+'eq. coef.'!$B$1132*'Amp-TB2 calc'!CP306+'eq. coef.'!$B$1133*'Amp-TB2 calc'!CQ306+'eq. coef.'!$B$1134*'Amp-TB2 calc'!CR306+'eq. coef.'!$B$1135*'Amp-TB2 calc'!CU306+'eq. coef.'!$B$1135*'Amp-TB2 calc'!CY306+'eq. coef.'!$B$1137*'Amp-TB2 calc'!CZ306)</f>
        <v xml:space="preserve"> </v>
      </c>
      <c r="BY306" s="290" t="str">
        <f t="shared" si="486"/>
        <v xml:space="preserve"> </v>
      </c>
      <c r="BZ306" s="291"/>
      <c r="CA306" s="290" t="str">
        <f t="shared" si="437"/>
        <v xml:space="preserve"> </v>
      </c>
      <c r="CB306" s="289" t="str">
        <f>IF(SUM(I306:T306)&lt;90," ",EXP('eq. coef.'!$C$396+'eq. coef.'!$C$397*'Amp-TB2 calc'!AJ306+'eq. coef.'!$C$398*'Amp-TB2 calc'!AK306+'eq. coef.'!$C$399*'Amp-TB2 calc'!AL306+'eq. coef.'!$C$400*'Amp-TB2 calc'!AN306+'eq. coef.'!$C$401*'Amp-TB2 calc'!AP306+'eq. coef.'!$C$402*'Amp-TB2 calc'!AQ306+'eq. coef.'!$C$403*'Amp-TB2 calc'!AR306+'eq. coef.'!$C$404*'Amp-TB2 calc'!AS306+'eq. coef.'!$C$405*LN('Amp-TB2 calc'!BQ306)))</f>
        <v xml:space="preserve"> </v>
      </c>
      <c r="CC306" s="283" t="str">
        <f t="shared" si="438"/>
        <v xml:space="preserve"> </v>
      </c>
      <c r="CD306" s="283"/>
      <c r="CE306" s="282" t="str">
        <f t="shared" si="439"/>
        <v xml:space="preserve"> </v>
      </c>
      <c r="CF306" s="282" t="str">
        <f t="shared" si="440"/>
        <v xml:space="preserve"> </v>
      </c>
      <c r="CG306" s="278" t="str">
        <f t="shared" si="487"/>
        <v xml:space="preserve"> </v>
      </c>
      <c r="CH306" s="278" t="str">
        <f t="shared" si="488"/>
        <v xml:space="preserve"> </v>
      </c>
      <c r="CI306" s="278" t="str">
        <f t="shared" si="441"/>
        <v xml:space="preserve"> </v>
      </c>
      <c r="CJ306" s="278" t="str">
        <f t="shared" si="442"/>
        <v xml:space="preserve"> </v>
      </c>
      <c r="CK306" s="278"/>
      <c r="CL306" s="278" t="str">
        <f t="shared" si="443"/>
        <v xml:space="preserve"> </v>
      </c>
      <c r="CM306" s="278" t="str">
        <f t="shared" si="444"/>
        <v xml:space="preserve"> </v>
      </c>
      <c r="CN306" s="278" t="str">
        <f t="shared" si="489"/>
        <v xml:space="preserve"> </v>
      </c>
      <c r="CO306" s="278" t="str">
        <f t="shared" si="445"/>
        <v xml:space="preserve"> </v>
      </c>
      <c r="CP306" s="278" t="str">
        <f t="shared" si="490"/>
        <v xml:space="preserve"> </v>
      </c>
      <c r="CQ306" s="278" t="str">
        <f t="shared" si="446"/>
        <v xml:space="preserve"> </v>
      </c>
      <c r="CR306" s="278" t="str">
        <f t="shared" si="491"/>
        <v xml:space="preserve"> </v>
      </c>
      <c r="CS306" s="278" t="str">
        <f t="shared" si="447"/>
        <v xml:space="preserve"> </v>
      </c>
      <c r="CT306" s="278"/>
      <c r="CU306" s="278" t="str">
        <f t="shared" si="492"/>
        <v xml:space="preserve"> </v>
      </c>
      <c r="CV306" s="278" t="str">
        <f t="shared" si="448"/>
        <v xml:space="preserve"> </v>
      </c>
      <c r="CW306" s="278" t="str">
        <f t="shared" si="449"/>
        <v xml:space="preserve"> </v>
      </c>
      <c r="CX306" s="278"/>
      <c r="CY306" s="278" t="str">
        <f t="shared" si="450"/>
        <v xml:space="preserve"> </v>
      </c>
      <c r="CZ306" s="278" t="str">
        <f t="shared" si="493"/>
        <v xml:space="preserve"> </v>
      </c>
      <c r="DA306" s="278" t="str">
        <f t="shared" si="451"/>
        <v xml:space="preserve"> </v>
      </c>
      <c r="DB306" s="278"/>
      <c r="DC306" s="278" t="str">
        <f t="shared" si="452"/>
        <v xml:space="preserve"> </v>
      </c>
      <c r="DD306" s="278" t="str">
        <f t="shared" si="494"/>
        <v xml:space="preserve"> </v>
      </c>
      <c r="DE306" s="278" t="str">
        <f t="shared" si="495"/>
        <v xml:space="preserve"> </v>
      </c>
      <c r="DF306" s="278" t="str">
        <f t="shared" si="453"/>
        <v xml:space="preserve"> </v>
      </c>
      <c r="DG306" s="283" t="str">
        <f t="shared" si="460"/>
        <v xml:space="preserve"> </v>
      </c>
      <c r="DH306" s="283"/>
      <c r="DI306" s="277" t="str">
        <f t="shared" si="454"/>
        <v xml:space="preserve"> </v>
      </c>
      <c r="DJ306" s="277" t="str">
        <f t="shared" si="455"/>
        <v xml:space="preserve"> </v>
      </c>
      <c r="DK306" s="277" t="str">
        <f t="shared" si="456"/>
        <v xml:space="preserve"> </v>
      </c>
      <c r="DL306" s="278" t="str">
        <f t="shared" si="457"/>
        <v xml:space="preserve"> </v>
      </c>
    </row>
    <row r="307" spans="21:116" x14ac:dyDescent="0.25">
      <c r="U307" s="276" t="str">
        <f t="shared" si="461"/>
        <v xml:space="preserve"> </v>
      </c>
      <c r="V307" s="277" t="str">
        <f>IF(SUM(I307:T307)&lt;90," ",I307/stab.data!$U$7)</f>
        <v xml:space="preserve"> </v>
      </c>
      <c r="W307" s="277" t="str">
        <f>IF(SUM(I307:T307)&lt;90," ",J307/stab.data!$U$8)</f>
        <v xml:space="preserve"> </v>
      </c>
      <c r="X307" s="277" t="str">
        <f>IF(SUM(I307:T307)&lt;90," ",K307*2/stab.data!$U$9)</f>
        <v xml:space="preserve"> </v>
      </c>
      <c r="Y307" s="277" t="str">
        <f>IF(SUM(I307:T307)&lt;90," ",L307*2/stab.data!$U$10)</f>
        <v xml:space="preserve"> </v>
      </c>
      <c r="Z307" s="277" t="str">
        <f>IF(SUM(I307:T307)&lt;90," ",M307/stab.data!$U$11)</f>
        <v xml:space="preserve"> </v>
      </c>
      <c r="AA307" s="277" t="str">
        <f>IF(SUM(I307:T307)&lt;90," ",N307/stab.data!$U$12)</f>
        <v xml:space="preserve"> </v>
      </c>
      <c r="AB307" s="277" t="str">
        <f>IF(SUM(I307:T307)&lt;90," ",O307/stab.data!$U$13)</f>
        <v xml:space="preserve"> </v>
      </c>
      <c r="AC307" s="277" t="str">
        <f>IF(SUM(I307:T307)&lt;90," ",P307/stab.data!$U$14)</f>
        <v xml:space="preserve"> </v>
      </c>
      <c r="AD307" s="277" t="str">
        <f>IF(SUM(I307:T307)&lt;90," ",Q307*2/stab.data!$U$15)</f>
        <v xml:space="preserve"> </v>
      </c>
      <c r="AE307" s="277" t="str">
        <f>IF(SUM(I307:T307)&lt;90," ",R307*2/stab.data!$U$16)</f>
        <v xml:space="preserve"> </v>
      </c>
      <c r="AF307" s="277" t="str">
        <f>IF(SUM(I307:T307)&lt;90," ",S307/stab.data!$U$17)</f>
        <v xml:space="preserve"> </v>
      </c>
      <c r="AG307" s="277" t="str">
        <f>IF(SUM(I307:T307)&lt;90," ",T307/stab.data!$U$18)</f>
        <v xml:space="preserve"> </v>
      </c>
      <c r="AH307" s="277" t="str">
        <f t="shared" si="462"/>
        <v xml:space="preserve"> </v>
      </c>
      <c r="AI307" s="277" t="str">
        <f t="shared" si="463"/>
        <v xml:space="preserve"> </v>
      </c>
      <c r="AJ307" s="278" t="str">
        <f t="shared" si="464"/>
        <v xml:space="preserve"> </v>
      </c>
      <c r="AK307" s="278" t="str">
        <f t="shared" si="465"/>
        <v xml:space="preserve"> </v>
      </c>
      <c r="AL307" s="278" t="str">
        <f t="shared" si="466"/>
        <v xml:space="preserve"> </v>
      </c>
      <c r="AM307" s="278" t="str">
        <f t="shared" si="467"/>
        <v xml:space="preserve"> </v>
      </c>
      <c r="AN307" s="278" t="str">
        <f t="shared" si="468"/>
        <v xml:space="preserve"> </v>
      </c>
      <c r="AO307" s="278" t="str">
        <f t="shared" si="469"/>
        <v xml:space="preserve"> </v>
      </c>
      <c r="AP307" s="278" t="str">
        <f t="shared" si="470"/>
        <v xml:space="preserve"> </v>
      </c>
      <c r="AQ307" s="278" t="str">
        <f t="shared" si="471"/>
        <v xml:space="preserve"> </v>
      </c>
      <c r="AR307" s="278" t="str">
        <f t="shared" si="472"/>
        <v xml:space="preserve"> </v>
      </c>
      <c r="AS307" s="278" t="str">
        <f t="shared" si="473"/>
        <v xml:space="preserve"> </v>
      </c>
      <c r="AT307" s="278" t="str">
        <f t="shared" si="474"/>
        <v xml:space="preserve"> </v>
      </c>
      <c r="AU307" s="278" t="str">
        <f t="shared" si="475"/>
        <v xml:space="preserve"> </v>
      </c>
      <c r="AV307" s="277" t="str">
        <f t="shared" si="476"/>
        <v xml:space="preserve"> </v>
      </c>
      <c r="AW307" s="277" t="str">
        <f t="shared" si="477"/>
        <v xml:space="preserve"> </v>
      </c>
      <c r="AX307" s="277" t="str">
        <f>IF(SUM(I307:T307)&lt;90," ",CO307*AH307*stab.data!$U$20/13/2)</f>
        <v xml:space="preserve"> </v>
      </c>
      <c r="AY307" s="277" t="str">
        <f>IF(SUM(I307:T307)&lt;90," ",CQ307*AH307*stab.data!$U$11/13)</f>
        <v xml:space="preserve"> </v>
      </c>
      <c r="AZ307" s="277" t="str">
        <f t="shared" si="478"/>
        <v xml:space="preserve"> </v>
      </c>
      <c r="BA307" s="279" t="str">
        <f t="shared" si="479"/>
        <v xml:space="preserve"> </v>
      </c>
      <c r="BB307" s="280" t="str">
        <f>IF(SUM(I307:T307)&lt;90," ",EXP('eq. coef.'!$C$104+'eq. coef.'!$C$105*'Amp-TB2 calc'!AJ307+'eq. coef.'!$C$106*'Amp-TB2 calc'!AK307+'eq. coef.'!$C$107*'Amp-TB2 calc'!AL307+'eq. coef.'!$C$108*'Amp-TB2 calc'!AN307+'eq. coef.'!$C$109*'Amp-TB2 calc'!AP307+'eq. coef.'!$C$110*'Amp-TB2 calc'!AQ307+'eq. coef.'!$C$111*'Amp-TB2 calc'!AR307+'eq. coef.'!$C$112*'Amp-TB2 calc'!AS307))</f>
        <v xml:space="preserve"> </v>
      </c>
      <c r="BC307" s="281" t="str">
        <f>IF(SUM(I307:T307)&lt;90," ",EXP('eq. coef.'!$C$176+'eq. coef.'!$C$177*'Amp-TB2 calc'!AJ307+'eq. coef.'!$C$178*'Amp-TB2 calc'!AK307+'eq. coef.'!$C$179*'Amp-TB2 calc'!AL307+'eq. coef.'!$C$180*'Amp-TB2 calc'!AN307+'eq. coef.'!$C$181*'Amp-TB2 calc'!AP307+'eq. coef.'!$C$182*'Amp-TB2 calc'!AQ307+'eq. coef.'!$C$183*'Amp-TB2 calc'!AR307+'eq. coef.'!$C$184*'Amp-TB2 calc'!AS307))</f>
        <v xml:space="preserve"> </v>
      </c>
      <c r="BD307" s="281" t="str">
        <f>IF(SUM(I307:T307)&lt;90," ",('eq. coef.'!$C$234+'eq. coef.'!$C$235*'Amp-TB2 calc'!AJ307+'eq. coef.'!$C$236*'Amp-TB2 calc'!AK307+'eq. coef.'!$C$237*'Amp-TB2 calc'!AL307+'eq. coef.'!$C$238*'Amp-TB2 calc'!AN307+'eq. coef.'!$C$239*'Amp-TB2 calc'!AP307+'eq. coef.'!$C$240*'Amp-TB2 calc'!AQ307+'eq. coef.'!$C$241*'Amp-TB2 calc'!AR307+'eq. coef.'!$C$242*'Amp-TB2 calc'!AS307))</f>
        <v xml:space="preserve"> </v>
      </c>
      <c r="BE307" s="281" t="str">
        <f>IF(SUM(I307:T307)&lt;90," ",('eq. coef.'!$C$270+'eq. coef.'!$C$271*'Amp-TB2 calc'!AJ307+'eq. coef.'!$C$272*'Amp-TB2 calc'!AK307+'eq. coef.'!$C$273*'Amp-TB2 calc'!AL307+'eq. coef.'!$C$274*'Amp-TB2 calc'!AN307+'eq. coef.'!$C$275*'Amp-TB2 calc'!AP307+'eq. coef.'!$C$276*'Amp-TB2 calc'!AQ307+'eq. coef.'!$C$277*'Amp-TB2 calc'!AR307+'eq. coef.'!$C$278*'Amp-TB2 calc'!AS307))</f>
        <v xml:space="preserve"> </v>
      </c>
      <c r="BF307" s="281" t="str">
        <f>IF(SUM(I307:T307)&lt;90," ",EXP('eq. coef.'!$C$328+'eq. coef.'!$C$329*'Amp-TB2 calc'!AJ307+'eq. coef.'!$C$330*'Amp-TB2 calc'!AK307+'eq. coef.'!$C$331*'Amp-TB2 calc'!AL307+'eq. coef.'!$C$332*'Amp-TB2 calc'!AN307+'eq. coef.'!$C$333*'Amp-TB2 calc'!AP307+'eq. coef.'!$C$334*'Amp-TB2 calc'!AQ307+'eq. coef.'!$C$335*'Amp-TB2 calc'!AR307+'eq. coef.'!$C$336*'Amp-TB2 calc'!AS307))</f>
        <v xml:space="preserve"> </v>
      </c>
      <c r="BG307" s="282" t="str">
        <f t="shared" si="431"/>
        <v xml:space="preserve"> </v>
      </c>
      <c r="BH307" s="385" t="str">
        <f t="shared" si="458"/>
        <v xml:space="preserve"> </v>
      </c>
      <c r="BI307" s="385" t="str">
        <f t="shared" si="459"/>
        <v xml:space="preserve"> </v>
      </c>
      <c r="BJ307" s="281" t="str">
        <f t="shared" si="432"/>
        <v xml:space="preserve"> </v>
      </c>
      <c r="BK307" s="283" t="str">
        <f t="shared" si="480"/>
        <v xml:space="preserve"> </v>
      </c>
      <c r="BL307" s="281" t="str">
        <f t="shared" si="481"/>
        <v xml:space="preserve"> </v>
      </c>
      <c r="BM307" s="284" t="str">
        <f t="shared" si="433"/>
        <v xml:space="preserve"> </v>
      </c>
      <c r="BN307" s="285" t="str">
        <f>IF(SUM(I307:T307)&lt;90," ",'eq. coef.'!$C$360+'eq. coef.'!$C$361*'Amp-TB2 calc'!AJ307+'eq. coef.'!$C$362*'Amp-TB2 calc'!AK307+'eq. coef.'!$C$363*'Amp-TB2 calc'!AL307+'eq. coef.'!$C$364*'Amp-TB2 calc'!AN307+'eq. coef.'!$C$365*'Amp-TB2 calc'!AP307+'eq. coef.'!$C$366*'Amp-TB2 calc'!AQ307+'eq. coef.'!$C$367*'Amp-TB2 calc'!AR307+'eq. coef.'!$C$368*'Amp-TB2 calc'!AS307+'eq. coef.'!$C$369*LN(BQ307))</f>
        <v xml:space="preserve"> </v>
      </c>
      <c r="BO307" s="286" t="str">
        <f t="shared" si="482"/>
        <v xml:space="preserve"> </v>
      </c>
      <c r="BP307" s="333" t="str">
        <f t="shared" si="434"/>
        <v xml:space="preserve"> </v>
      </c>
      <c r="BQ307" s="287" t="str">
        <f t="shared" si="483"/>
        <v xml:space="preserve"> </v>
      </c>
      <c r="BR307" s="281" t="str">
        <f t="shared" si="435"/>
        <v xml:space="preserve"> </v>
      </c>
      <c r="BS307" s="283"/>
      <c r="BT307" s="283">
        <f t="shared" si="484"/>
        <v>0</v>
      </c>
      <c r="BU307" s="283">
        <f t="shared" si="485"/>
        <v>0</v>
      </c>
      <c r="BV307" s="281" t="str">
        <f t="shared" si="436"/>
        <v xml:space="preserve"> </v>
      </c>
      <c r="BW307" s="288"/>
      <c r="BX307" s="289" t="str">
        <f>IF(SUM(I307:T307)&lt;90," ",'eq. coef.'!$B$1128*'Amp-TB2 calc'!CH307+'eq. coef.'!$B$1129*'Amp-TB2 calc'!CL307+'eq. coef.'!$B$1130*'Amp-TB2 calc'!CM307+'eq. coef.'!$B$1131*'Amp-TB2 calc'!CO307+'eq. coef.'!$B$1132*'Amp-TB2 calc'!CP307+'eq. coef.'!$B$1133*'Amp-TB2 calc'!CQ307+'eq. coef.'!$B$1134*'Amp-TB2 calc'!CR307+'eq. coef.'!$B$1135*'Amp-TB2 calc'!CU307+'eq. coef.'!$B$1135*'Amp-TB2 calc'!CY307+'eq. coef.'!$B$1137*'Amp-TB2 calc'!CZ307)</f>
        <v xml:space="preserve"> </v>
      </c>
      <c r="BY307" s="290" t="str">
        <f t="shared" si="486"/>
        <v xml:space="preserve"> </v>
      </c>
      <c r="BZ307" s="291"/>
      <c r="CA307" s="290" t="str">
        <f t="shared" si="437"/>
        <v xml:space="preserve"> </v>
      </c>
      <c r="CB307" s="289" t="str">
        <f>IF(SUM(I307:T307)&lt;90," ",EXP('eq. coef.'!$C$396+'eq. coef.'!$C$397*'Amp-TB2 calc'!AJ307+'eq. coef.'!$C$398*'Amp-TB2 calc'!AK307+'eq. coef.'!$C$399*'Amp-TB2 calc'!AL307+'eq. coef.'!$C$400*'Amp-TB2 calc'!AN307+'eq. coef.'!$C$401*'Amp-TB2 calc'!AP307+'eq. coef.'!$C$402*'Amp-TB2 calc'!AQ307+'eq. coef.'!$C$403*'Amp-TB2 calc'!AR307+'eq. coef.'!$C$404*'Amp-TB2 calc'!AS307+'eq. coef.'!$C$405*LN('Amp-TB2 calc'!BQ307)))</f>
        <v xml:space="preserve"> </v>
      </c>
      <c r="CC307" s="283" t="str">
        <f t="shared" si="438"/>
        <v xml:space="preserve"> </v>
      </c>
      <c r="CD307" s="283"/>
      <c r="CE307" s="282" t="str">
        <f t="shared" si="439"/>
        <v xml:space="preserve"> </v>
      </c>
      <c r="CF307" s="282" t="str">
        <f t="shared" si="440"/>
        <v xml:space="preserve"> </v>
      </c>
      <c r="CG307" s="278" t="str">
        <f t="shared" si="487"/>
        <v xml:space="preserve"> </v>
      </c>
      <c r="CH307" s="278" t="str">
        <f t="shared" si="488"/>
        <v xml:space="preserve"> </v>
      </c>
      <c r="CI307" s="278" t="str">
        <f t="shared" si="441"/>
        <v xml:space="preserve"> </v>
      </c>
      <c r="CJ307" s="278" t="str">
        <f t="shared" si="442"/>
        <v xml:space="preserve"> </v>
      </c>
      <c r="CK307" s="278"/>
      <c r="CL307" s="278" t="str">
        <f t="shared" si="443"/>
        <v xml:space="preserve"> </v>
      </c>
      <c r="CM307" s="278" t="str">
        <f t="shared" si="444"/>
        <v xml:space="preserve"> </v>
      </c>
      <c r="CN307" s="278" t="str">
        <f t="shared" si="489"/>
        <v xml:space="preserve"> </v>
      </c>
      <c r="CO307" s="278" t="str">
        <f t="shared" si="445"/>
        <v xml:space="preserve"> </v>
      </c>
      <c r="CP307" s="278" t="str">
        <f t="shared" si="490"/>
        <v xml:space="preserve"> </v>
      </c>
      <c r="CQ307" s="278" t="str">
        <f t="shared" si="446"/>
        <v xml:space="preserve"> </v>
      </c>
      <c r="CR307" s="278" t="str">
        <f t="shared" si="491"/>
        <v xml:space="preserve"> </v>
      </c>
      <c r="CS307" s="278" t="str">
        <f t="shared" si="447"/>
        <v xml:space="preserve"> </v>
      </c>
      <c r="CT307" s="278"/>
      <c r="CU307" s="278" t="str">
        <f t="shared" si="492"/>
        <v xml:space="preserve"> </v>
      </c>
      <c r="CV307" s="278" t="str">
        <f t="shared" si="448"/>
        <v xml:space="preserve"> </v>
      </c>
      <c r="CW307" s="278" t="str">
        <f t="shared" si="449"/>
        <v xml:space="preserve"> </v>
      </c>
      <c r="CX307" s="278"/>
      <c r="CY307" s="278" t="str">
        <f t="shared" si="450"/>
        <v xml:space="preserve"> </v>
      </c>
      <c r="CZ307" s="278" t="str">
        <f t="shared" si="493"/>
        <v xml:space="preserve"> </v>
      </c>
      <c r="DA307" s="278" t="str">
        <f t="shared" si="451"/>
        <v xml:space="preserve"> </v>
      </c>
      <c r="DB307" s="278"/>
      <c r="DC307" s="278" t="str">
        <f t="shared" si="452"/>
        <v xml:space="preserve"> </v>
      </c>
      <c r="DD307" s="278" t="str">
        <f t="shared" si="494"/>
        <v xml:space="preserve"> </v>
      </c>
      <c r="DE307" s="278" t="str">
        <f t="shared" si="495"/>
        <v xml:space="preserve"> </v>
      </c>
      <c r="DF307" s="278" t="str">
        <f t="shared" si="453"/>
        <v xml:space="preserve"> </v>
      </c>
      <c r="DG307" s="283" t="str">
        <f t="shared" si="460"/>
        <v xml:space="preserve"> </v>
      </c>
      <c r="DH307" s="283"/>
      <c r="DI307" s="277" t="str">
        <f t="shared" si="454"/>
        <v xml:space="preserve"> </v>
      </c>
      <c r="DJ307" s="277" t="str">
        <f t="shared" si="455"/>
        <v xml:space="preserve"> </v>
      </c>
      <c r="DK307" s="277" t="str">
        <f t="shared" si="456"/>
        <v xml:space="preserve"> </v>
      </c>
      <c r="DL307" s="278" t="str">
        <f t="shared" si="457"/>
        <v xml:space="preserve"> </v>
      </c>
    </row>
    <row r="308" spans="21:116" x14ac:dyDescent="0.25">
      <c r="U308" s="276" t="str">
        <f t="shared" si="461"/>
        <v xml:space="preserve"> </v>
      </c>
      <c r="V308" s="277" t="str">
        <f>IF(SUM(I308:T308)&lt;90," ",I308/stab.data!$U$7)</f>
        <v xml:space="preserve"> </v>
      </c>
      <c r="W308" s="277" t="str">
        <f>IF(SUM(I308:T308)&lt;90," ",J308/stab.data!$U$8)</f>
        <v xml:space="preserve"> </v>
      </c>
      <c r="X308" s="277" t="str">
        <f>IF(SUM(I308:T308)&lt;90," ",K308*2/stab.data!$U$9)</f>
        <v xml:space="preserve"> </v>
      </c>
      <c r="Y308" s="277" t="str">
        <f>IF(SUM(I308:T308)&lt;90," ",L308*2/stab.data!$U$10)</f>
        <v xml:space="preserve"> </v>
      </c>
      <c r="Z308" s="277" t="str">
        <f>IF(SUM(I308:T308)&lt;90," ",M308/stab.data!$U$11)</f>
        <v xml:space="preserve"> </v>
      </c>
      <c r="AA308" s="277" t="str">
        <f>IF(SUM(I308:T308)&lt;90," ",N308/stab.data!$U$12)</f>
        <v xml:space="preserve"> </v>
      </c>
      <c r="AB308" s="277" t="str">
        <f>IF(SUM(I308:T308)&lt;90," ",O308/stab.data!$U$13)</f>
        <v xml:space="preserve"> </v>
      </c>
      <c r="AC308" s="277" t="str">
        <f>IF(SUM(I308:T308)&lt;90," ",P308/stab.data!$U$14)</f>
        <v xml:space="preserve"> </v>
      </c>
      <c r="AD308" s="277" t="str">
        <f>IF(SUM(I308:T308)&lt;90," ",Q308*2/stab.data!$U$15)</f>
        <v xml:space="preserve"> </v>
      </c>
      <c r="AE308" s="277" t="str">
        <f>IF(SUM(I308:T308)&lt;90," ",R308*2/stab.data!$U$16)</f>
        <v xml:space="preserve"> </v>
      </c>
      <c r="AF308" s="277" t="str">
        <f>IF(SUM(I308:T308)&lt;90," ",S308/stab.data!$U$17)</f>
        <v xml:space="preserve"> </v>
      </c>
      <c r="AG308" s="277" t="str">
        <f>IF(SUM(I308:T308)&lt;90," ",T308/stab.data!$U$18)</f>
        <v xml:space="preserve"> </v>
      </c>
      <c r="AH308" s="277" t="str">
        <f t="shared" si="462"/>
        <v xml:space="preserve"> </v>
      </c>
      <c r="AI308" s="277" t="str">
        <f t="shared" si="463"/>
        <v xml:space="preserve"> </v>
      </c>
      <c r="AJ308" s="278" t="str">
        <f t="shared" si="464"/>
        <v xml:space="preserve"> </v>
      </c>
      <c r="AK308" s="278" t="str">
        <f t="shared" si="465"/>
        <v xml:space="preserve"> </v>
      </c>
      <c r="AL308" s="278" t="str">
        <f t="shared" si="466"/>
        <v xml:space="preserve"> </v>
      </c>
      <c r="AM308" s="278" t="str">
        <f t="shared" si="467"/>
        <v xml:space="preserve"> </v>
      </c>
      <c r="AN308" s="278" t="str">
        <f t="shared" si="468"/>
        <v xml:space="preserve"> </v>
      </c>
      <c r="AO308" s="278" t="str">
        <f t="shared" si="469"/>
        <v xml:space="preserve"> </v>
      </c>
      <c r="AP308" s="278" t="str">
        <f t="shared" si="470"/>
        <v xml:space="preserve"> </v>
      </c>
      <c r="AQ308" s="278" t="str">
        <f t="shared" si="471"/>
        <v xml:space="preserve"> </v>
      </c>
      <c r="AR308" s="278" t="str">
        <f t="shared" si="472"/>
        <v xml:space="preserve"> </v>
      </c>
      <c r="AS308" s="278" t="str">
        <f t="shared" si="473"/>
        <v xml:space="preserve"> </v>
      </c>
      <c r="AT308" s="278" t="str">
        <f t="shared" si="474"/>
        <v xml:space="preserve"> </v>
      </c>
      <c r="AU308" s="278" t="str">
        <f t="shared" si="475"/>
        <v xml:space="preserve"> </v>
      </c>
      <c r="AV308" s="277" t="str">
        <f t="shared" si="476"/>
        <v xml:space="preserve"> </v>
      </c>
      <c r="AW308" s="277" t="str">
        <f t="shared" si="477"/>
        <v xml:space="preserve"> </v>
      </c>
      <c r="AX308" s="277" t="str">
        <f>IF(SUM(I308:T308)&lt;90," ",CO308*AH308*stab.data!$U$20/13/2)</f>
        <v xml:space="preserve"> </v>
      </c>
      <c r="AY308" s="277" t="str">
        <f>IF(SUM(I308:T308)&lt;90," ",CQ308*AH308*stab.data!$U$11/13)</f>
        <v xml:space="preserve"> </v>
      </c>
      <c r="AZ308" s="277" t="str">
        <f t="shared" si="478"/>
        <v xml:space="preserve"> </v>
      </c>
      <c r="BA308" s="279" t="str">
        <f t="shared" si="479"/>
        <v xml:space="preserve"> </v>
      </c>
      <c r="BB308" s="280" t="str">
        <f>IF(SUM(I308:T308)&lt;90," ",EXP('eq. coef.'!$C$104+'eq. coef.'!$C$105*'Amp-TB2 calc'!AJ308+'eq. coef.'!$C$106*'Amp-TB2 calc'!AK308+'eq. coef.'!$C$107*'Amp-TB2 calc'!AL308+'eq. coef.'!$C$108*'Amp-TB2 calc'!AN308+'eq. coef.'!$C$109*'Amp-TB2 calc'!AP308+'eq. coef.'!$C$110*'Amp-TB2 calc'!AQ308+'eq. coef.'!$C$111*'Amp-TB2 calc'!AR308+'eq. coef.'!$C$112*'Amp-TB2 calc'!AS308))</f>
        <v xml:space="preserve"> </v>
      </c>
      <c r="BC308" s="281" t="str">
        <f>IF(SUM(I308:T308)&lt;90," ",EXP('eq. coef.'!$C$176+'eq. coef.'!$C$177*'Amp-TB2 calc'!AJ308+'eq. coef.'!$C$178*'Amp-TB2 calc'!AK308+'eq. coef.'!$C$179*'Amp-TB2 calc'!AL308+'eq. coef.'!$C$180*'Amp-TB2 calc'!AN308+'eq. coef.'!$C$181*'Amp-TB2 calc'!AP308+'eq. coef.'!$C$182*'Amp-TB2 calc'!AQ308+'eq. coef.'!$C$183*'Amp-TB2 calc'!AR308+'eq. coef.'!$C$184*'Amp-TB2 calc'!AS308))</f>
        <v xml:space="preserve"> </v>
      </c>
      <c r="BD308" s="281" t="str">
        <f>IF(SUM(I308:T308)&lt;90," ",('eq. coef.'!$C$234+'eq. coef.'!$C$235*'Amp-TB2 calc'!AJ308+'eq. coef.'!$C$236*'Amp-TB2 calc'!AK308+'eq. coef.'!$C$237*'Amp-TB2 calc'!AL308+'eq. coef.'!$C$238*'Amp-TB2 calc'!AN308+'eq. coef.'!$C$239*'Amp-TB2 calc'!AP308+'eq. coef.'!$C$240*'Amp-TB2 calc'!AQ308+'eq. coef.'!$C$241*'Amp-TB2 calc'!AR308+'eq. coef.'!$C$242*'Amp-TB2 calc'!AS308))</f>
        <v xml:space="preserve"> </v>
      </c>
      <c r="BE308" s="281" t="str">
        <f>IF(SUM(I308:T308)&lt;90," ",('eq. coef.'!$C$270+'eq. coef.'!$C$271*'Amp-TB2 calc'!AJ308+'eq. coef.'!$C$272*'Amp-TB2 calc'!AK308+'eq. coef.'!$C$273*'Amp-TB2 calc'!AL308+'eq. coef.'!$C$274*'Amp-TB2 calc'!AN308+'eq. coef.'!$C$275*'Amp-TB2 calc'!AP308+'eq. coef.'!$C$276*'Amp-TB2 calc'!AQ308+'eq. coef.'!$C$277*'Amp-TB2 calc'!AR308+'eq. coef.'!$C$278*'Amp-TB2 calc'!AS308))</f>
        <v xml:space="preserve"> </v>
      </c>
      <c r="BF308" s="281" t="str">
        <f>IF(SUM(I308:T308)&lt;90," ",EXP('eq. coef.'!$C$328+'eq. coef.'!$C$329*'Amp-TB2 calc'!AJ308+'eq. coef.'!$C$330*'Amp-TB2 calc'!AK308+'eq. coef.'!$C$331*'Amp-TB2 calc'!AL308+'eq. coef.'!$C$332*'Amp-TB2 calc'!AN308+'eq. coef.'!$C$333*'Amp-TB2 calc'!AP308+'eq. coef.'!$C$334*'Amp-TB2 calc'!AQ308+'eq. coef.'!$C$335*'Amp-TB2 calc'!AR308+'eq. coef.'!$C$336*'Amp-TB2 calc'!AS308))</f>
        <v xml:space="preserve"> </v>
      </c>
      <c r="BG308" s="282" t="str">
        <f t="shared" si="431"/>
        <v xml:space="preserve"> </v>
      </c>
      <c r="BH308" s="385" t="str">
        <f t="shared" si="458"/>
        <v xml:space="preserve"> </v>
      </c>
      <c r="BI308" s="385" t="str">
        <f t="shared" si="459"/>
        <v xml:space="preserve"> </v>
      </c>
      <c r="BJ308" s="281" t="str">
        <f t="shared" si="432"/>
        <v xml:space="preserve"> </v>
      </c>
      <c r="BK308" s="283" t="str">
        <f t="shared" si="480"/>
        <v xml:space="preserve"> </v>
      </c>
      <c r="BL308" s="281" t="str">
        <f t="shared" si="481"/>
        <v xml:space="preserve"> </v>
      </c>
      <c r="BM308" s="284" t="str">
        <f t="shared" si="433"/>
        <v xml:space="preserve"> </v>
      </c>
      <c r="BN308" s="285" t="str">
        <f>IF(SUM(I308:T308)&lt;90," ",'eq. coef.'!$C$360+'eq. coef.'!$C$361*'Amp-TB2 calc'!AJ308+'eq. coef.'!$C$362*'Amp-TB2 calc'!AK308+'eq. coef.'!$C$363*'Amp-TB2 calc'!AL308+'eq. coef.'!$C$364*'Amp-TB2 calc'!AN308+'eq. coef.'!$C$365*'Amp-TB2 calc'!AP308+'eq. coef.'!$C$366*'Amp-TB2 calc'!AQ308+'eq. coef.'!$C$367*'Amp-TB2 calc'!AR308+'eq. coef.'!$C$368*'Amp-TB2 calc'!AS308+'eq. coef.'!$C$369*LN(BQ308))</f>
        <v xml:space="preserve"> </v>
      </c>
      <c r="BO308" s="286" t="str">
        <f t="shared" si="482"/>
        <v xml:space="preserve"> </v>
      </c>
      <c r="BP308" s="333" t="str">
        <f t="shared" si="434"/>
        <v xml:space="preserve"> </v>
      </c>
      <c r="BQ308" s="287" t="str">
        <f t="shared" si="483"/>
        <v xml:space="preserve"> </v>
      </c>
      <c r="BR308" s="281" t="str">
        <f t="shared" si="435"/>
        <v xml:space="preserve"> </v>
      </c>
      <c r="BS308" s="283"/>
      <c r="BT308" s="283">
        <f t="shared" si="484"/>
        <v>0</v>
      </c>
      <c r="BU308" s="283">
        <f t="shared" si="485"/>
        <v>0</v>
      </c>
      <c r="BV308" s="281" t="str">
        <f t="shared" si="436"/>
        <v xml:space="preserve"> </v>
      </c>
      <c r="BW308" s="288"/>
      <c r="BX308" s="289" t="str">
        <f>IF(SUM(I308:T308)&lt;90," ",'eq. coef.'!$B$1128*'Amp-TB2 calc'!CH308+'eq. coef.'!$B$1129*'Amp-TB2 calc'!CL308+'eq. coef.'!$B$1130*'Amp-TB2 calc'!CM308+'eq. coef.'!$B$1131*'Amp-TB2 calc'!CO308+'eq. coef.'!$B$1132*'Amp-TB2 calc'!CP308+'eq. coef.'!$B$1133*'Amp-TB2 calc'!CQ308+'eq. coef.'!$B$1134*'Amp-TB2 calc'!CR308+'eq. coef.'!$B$1135*'Amp-TB2 calc'!CU308+'eq. coef.'!$B$1135*'Amp-TB2 calc'!CY308+'eq. coef.'!$B$1137*'Amp-TB2 calc'!CZ308)</f>
        <v xml:space="preserve"> </v>
      </c>
      <c r="BY308" s="290" t="str">
        <f t="shared" si="486"/>
        <v xml:space="preserve"> </v>
      </c>
      <c r="BZ308" s="291"/>
      <c r="CA308" s="290" t="str">
        <f t="shared" si="437"/>
        <v xml:space="preserve"> </v>
      </c>
      <c r="CB308" s="289" t="str">
        <f>IF(SUM(I308:T308)&lt;90," ",EXP('eq. coef.'!$C$396+'eq. coef.'!$C$397*'Amp-TB2 calc'!AJ308+'eq. coef.'!$C$398*'Amp-TB2 calc'!AK308+'eq. coef.'!$C$399*'Amp-TB2 calc'!AL308+'eq. coef.'!$C$400*'Amp-TB2 calc'!AN308+'eq. coef.'!$C$401*'Amp-TB2 calc'!AP308+'eq. coef.'!$C$402*'Amp-TB2 calc'!AQ308+'eq. coef.'!$C$403*'Amp-TB2 calc'!AR308+'eq. coef.'!$C$404*'Amp-TB2 calc'!AS308+'eq. coef.'!$C$405*LN('Amp-TB2 calc'!BQ308)))</f>
        <v xml:space="preserve"> </v>
      </c>
      <c r="CC308" s="283" t="str">
        <f t="shared" si="438"/>
        <v xml:space="preserve"> </v>
      </c>
      <c r="CD308" s="283"/>
      <c r="CE308" s="282" t="str">
        <f t="shared" si="439"/>
        <v xml:space="preserve"> </v>
      </c>
      <c r="CF308" s="282" t="str">
        <f t="shared" si="440"/>
        <v xml:space="preserve"> </v>
      </c>
      <c r="CG308" s="278" t="str">
        <f t="shared" si="487"/>
        <v xml:space="preserve"> </v>
      </c>
      <c r="CH308" s="278" t="str">
        <f t="shared" si="488"/>
        <v xml:space="preserve"> </v>
      </c>
      <c r="CI308" s="278" t="str">
        <f t="shared" si="441"/>
        <v xml:space="preserve"> </v>
      </c>
      <c r="CJ308" s="278" t="str">
        <f t="shared" si="442"/>
        <v xml:space="preserve"> </v>
      </c>
      <c r="CK308" s="278"/>
      <c r="CL308" s="278" t="str">
        <f t="shared" si="443"/>
        <v xml:space="preserve"> </v>
      </c>
      <c r="CM308" s="278" t="str">
        <f t="shared" si="444"/>
        <v xml:space="preserve"> </v>
      </c>
      <c r="CN308" s="278" t="str">
        <f t="shared" si="489"/>
        <v xml:space="preserve"> </v>
      </c>
      <c r="CO308" s="278" t="str">
        <f t="shared" si="445"/>
        <v xml:space="preserve"> </v>
      </c>
      <c r="CP308" s="278" t="str">
        <f t="shared" si="490"/>
        <v xml:space="preserve"> </v>
      </c>
      <c r="CQ308" s="278" t="str">
        <f t="shared" si="446"/>
        <v xml:space="preserve"> </v>
      </c>
      <c r="CR308" s="278" t="str">
        <f t="shared" si="491"/>
        <v xml:space="preserve"> </v>
      </c>
      <c r="CS308" s="278" t="str">
        <f t="shared" si="447"/>
        <v xml:space="preserve"> </v>
      </c>
      <c r="CT308" s="278"/>
      <c r="CU308" s="278" t="str">
        <f t="shared" si="492"/>
        <v xml:space="preserve"> </v>
      </c>
      <c r="CV308" s="278" t="str">
        <f t="shared" si="448"/>
        <v xml:space="preserve"> </v>
      </c>
      <c r="CW308" s="278" t="str">
        <f t="shared" si="449"/>
        <v xml:space="preserve"> </v>
      </c>
      <c r="CX308" s="278"/>
      <c r="CY308" s="278" t="str">
        <f t="shared" si="450"/>
        <v xml:space="preserve"> </v>
      </c>
      <c r="CZ308" s="278" t="str">
        <f t="shared" si="493"/>
        <v xml:space="preserve"> </v>
      </c>
      <c r="DA308" s="278" t="str">
        <f t="shared" si="451"/>
        <v xml:space="preserve"> </v>
      </c>
      <c r="DB308" s="278"/>
      <c r="DC308" s="278" t="str">
        <f t="shared" si="452"/>
        <v xml:space="preserve"> </v>
      </c>
      <c r="DD308" s="278" t="str">
        <f t="shared" si="494"/>
        <v xml:space="preserve"> </v>
      </c>
      <c r="DE308" s="278" t="str">
        <f t="shared" si="495"/>
        <v xml:space="preserve"> </v>
      </c>
      <c r="DF308" s="278" t="str">
        <f t="shared" si="453"/>
        <v xml:space="preserve"> </v>
      </c>
      <c r="DG308" s="283" t="str">
        <f t="shared" si="460"/>
        <v xml:space="preserve"> </v>
      </c>
      <c r="DH308" s="283"/>
      <c r="DI308" s="277" t="str">
        <f t="shared" si="454"/>
        <v xml:space="preserve"> </v>
      </c>
      <c r="DJ308" s="277" t="str">
        <f t="shared" si="455"/>
        <v xml:space="preserve"> </v>
      </c>
      <c r="DK308" s="277" t="str">
        <f t="shared" si="456"/>
        <v xml:space="preserve"> </v>
      </c>
      <c r="DL308" s="278" t="str">
        <f t="shared" si="457"/>
        <v xml:space="preserve"> </v>
      </c>
    </row>
    <row r="309" spans="21:116" x14ac:dyDescent="0.25">
      <c r="U309" s="276" t="str">
        <f t="shared" si="461"/>
        <v xml:space="preserve"> </v>
      </c>
      <c r="V309" s="277" t="str">
        <f>IF(SUM(I309:T309)&lt;90," ",I309/stab.data!$U$7)</f>
        <v xml:space="preserve"> </v>
      </c>
      <c r="W309" s="277" t="str">
        <f>IF(SUM(I309:T309)&lt;90," ",J309/stab.data!$U$8)</f>
        <v xml:space="preserve"> </v>
      </c>
      <c r="X309" s="277" t="str">
        <f>IF(SUM(I309:T309)&lt;90," ",K309*2/stab.data!$U$9)</f>
        <v xml:space="preserve"> </v>
      </c>
      <c r="Y309" s="277" t="str">
        <f>IF(SUM(I309:T309)&lt;90," ",L309*2/stab.data!$U$10)</f>
        <v xml:space="preserve"> </v>
      </c>
      <c r="Z309" s="277" t="str">
        <f>IF(SUM(I309:T309)&lt;90," ",M309/stab.data!$U$11)</f>
        <v xml:space="preserve"> </v>
      </c>
      <c r="AA309" s="277" t="str">
        <f>IF(SUM(I309:T309)&lt;90," ",N309/stab.data!$U$12)</f>
        <v xml:space="preserve"> </v>
      </c>
      <c r="AB309" s="277" t="str">
        <f>IF(SUM(I309:T309)&lt;90," ",O309/stab.data!$U$13)</f>
        <v xml:space="preserve"> </v>
      </c>
      <c r="AC309" s="277" t="str">
        <f>IF(SUM(I309:T309)&lt;90," ",P309/stab.data!$U$14)</f>
        <v xml:space="preserve"> </v>
      </c>
      <c r="AD309" s="277" t="str">
        <f>IF(SUM(I309:T309)&lt;90," ",Q309*2/stab.data!$U$15)</f>
        <v xml:space="preserve"> </v>
      </c>
      <c r="AE309" s="277" t="str">
        <f>IF(SUM(I309:T309)&lt;90," ",R309*2/stab.data!$U$16)</f>
        <v xml:space="preserve"> </v>
      </c>
      <c r="AF309" s="277" t="str">
        <f>IF(SUM(I309:T309)&lt;90," ",S309/stab.data!$U$17)</f>
        <v xml:space="preserve"> </v>
      </c>
      <c r="AG309" s="277" t="str">
        <f>IF(SUM(I309:T309)&lt;90," ",T309/stab.data!$U$18)</f>
        <v xml:space="preserve"> </v>
      </c>
      <c r="AH309" s="277" t="str">
        <f t="shared" si="462"/>
        <v xml:space="preserve"> </v>
      </c>
      <c r="AI309" s="277" t="str">
        <f t="shared" si="463"/>
        <v xml:space="preserve"> </v>
      </c>
      <c r="AJ309" s="278" t="str">
        <f t="shared" si="464"/>
        <v xml:space="preserve"> </v>
      </c>
      <c r="AK309" s="278" t="str">
        <f t="shared" si="465"/>
        <v xml:space="preserve"> </v>
      </c>
      <c r="AL309" s="278" t="str">
        <f t="shared" si="466"/>
        <v xml:space="preserve"> </v>
      </c>
      <c r="AM309" s="278" t="str">
        <f t="shared" si="467"/>
        <v xml:space="preserve"> </v>
      </c>
      <c r="AN309" s="278" t="str">
        <f t="shared" si="468"/>
        <v xml:space="preserve"> </v>
      </c>
      <c r="AO309" s="278" t="str">
        <f t="shared" si="469"/>
        <v xml:space="preserve"> </v>
      </c>
      <c r="AP309" s="278" t="str">
        <f t="shared" si="470"/>
        <v xml:space="preserve"> </v>
      </c>
      <c r="AQ309" s="278" t="str">
        <f t="shared" si="471"/>
        <v xml:space="preserve"> </v>
      </c>
      <c r="AR309" s="278" t="str">
        <f t="shared" si="472"/>
        <v xml:space="preserve"> </v>
      </c>
      <c r="AS309" s="278" t="str">
        <f t="shared" si="473"/>
        <v xml:space="preserve"> </v>
      </c>
      <c r="AT309" s="278" t="str">
        <f t="shared" si="474"/>
        <v xml:space="preserve"> </v>
      </c>
      <c r="AU309" s="278" t="str">
        <f t="shared" si="475"/>
        <v xml:space="preserve"> </v>
      </c>
      <c r="AV309" s="277" t="str">
        <f t="shared" si="476"/>
        <v xml:space="preserve"> </v>
      </c>
      <c r="AW309" s="277" t="str">
        <f t="shared" si="477"/>
        <v xml:space="preserve"> </v>
      </c>
      <c r="AX309" s="277" t="str">
        <f>IF(SUM(I309:T309)&lt;90," ",CO309*AH309*stab.data!$U$20/13/2)</f>
        <v xml:space="preserve"> </v>
      </c>
      <c r="AY309" s="277" t="str">
        <f>IF(SUM(I309:T309)&lt;90," ",CQ309*AH309*stab.data!$U$11/13)</f>
        <v xml:space="preserve"> </v>
      </c>
      <c r="AZ309" s="277" t="str">
        <f t="shared" si="478"/>
        <v xml:space="preserve"> </v>
      </c>
      <c r="BA309" s="279" t="str">
        <f t="shared" si="479"/>
        <v xml:space="preserve"> </v>
      </c>
      <c r="BB309" s="280" t="str">
        <f>IF(SUM(I309:T309)&lt;90," ",EXP('eq. coef.'!$C$104+'eq. coef.'!$C$105*'Amp-TB2 calc'!AJ309+'eq. coef.'!$C$106*'Amp-TB2 calc'!AK309+'eq. coef.'!$C$107*'Amp-TB2 calc'!AL309+'eq. coef.'!$C$108*'Amp-TB2 calc'!AN309+'eq. coef.'!$C$109*'Amp-TB2 calc'!AP309+'eq. coef.'!$C$110*'Amp-TB2 calc'!AQ309+'eq. coef.'!$C$111*'Amp-TB2 calc'!AR309+'eq. coef.'!$C$112*'Amp-TB2 calc'!AS309))</f>
        <v xml:space="preserve"> </v>
      </c>
      <c r="BC309" s="281" t="str">
        <f>IF(SUM(I309:T309)&lt;90," ",EXP('eq. coef.'!$C$176+'eq. coef.'!$C$177*'Amp-TB2 calc'!AJ309+'eq. coef.'!$C$178*'Amp-TB2 calc'!AK309+'eq. coef.'!$C$179*'Amp-TB2 calc'!AL309+'eq. coef.'!$C$180*'Amp-TB2 calc'!AN309+'eq. coef.'!$C$181*'Amp-TB2 calc'!AP309+'eq. coef.'!$C$182*'Amp-TB2 calc'!AQ309+'eq. coef.'!$C$183*'Amp-TB2 calc'!AR309+'eq. coef.'!$C$184*'Amp-TB2 calc'!AS309))</f>
        <v xml:space="preserve"> </v>
      </c>
      <c r="BD309" s="281" t="str">
        <f>IF(SUM(I309:T309)&lt;90," ",('eq. coef.'!$C$234+'eq. coef.'!$C$235*'Amp-TB2 calc'!AJ309+'eq. coef.'!$C$236*'Amp-TB2 calc'!AK309+'eq. coef.'!$C$237*'Amp-TB2 calc'!AL309+'eq. coef.'!$C$238*'Amp-TB2 calc'!AN309+'eq. coef.'!$C$239*'Amp-TB2 calc'!AP309+'eq. coef.'!$C$240*'Amp-TB2 calc'!AQ309+'eq. coef.'!$C$241*'Amp-TB2 calc'!AR309+'eq. coef.'!$C$242*'Amp-TB2 calc'!AS309))</f>
        <v xml:space="preserve"> </v>
      </c>
      <c r="BE309" s="281" t="str">
        <f>IF(SUM(I309:T309)&lt;90," ",('eq. coef.'!$C$270+'eq. coef.'!$C$271*'Amp-TB2 calc'!AJ309+'eq. coef.'!$C$272*'Amp-TB2 calc'!AK309+'eq. coef.'!$C$273*'Amp-TB2 calc'!AL309+'eq. coef.'!$C$274*'Amp-TB2 calc'!AN309+'eq. coef.'!$C$275*'Amp-TB2 calc'!AP309+'eq. coef.'!$C$276*'Amp-TB2 calc'!AQ309+'eq. coef.'!$C$277*'Amp-TB2 calc'!AR309+'eq. coef.'!$C$278*'Amp-TB2 calc'!AS309))</f>
        <v xml:space="preserve"> </v>
      </c>
      <c r="BF309" s="281" t="str">
        <f>IF(SUM(I309:T309)&lt;90," ",EXP('eq. coef.'!$C$328+'eq. coef.'!$C$329*'Amp-TB2 calc'!AJ309+'eq. coef.'!$C$330*'Amp-TB2 calc'!AK309+'eq. coef.'!$C$331*'Amp-TB2 calc'!AL309+'eq. coef.'!$C$332*'Amp-TB2 calc'!AN309+'eq. coef.'!$C$333*'Amp-TB2 calc'!AP309+'eq. coef.'!$C$334*'Amp-TB2 calc'!AQ309+'eq. coef.'!$C$335*'Amp-TB2 calc'!AR309+'eq. coef.'!$C$336*'Amp-TB2 calc'!AS309))</f>
        <v xml:space="preserve"> </v>
      </c>
      <c r="BG309" s="282" t="str">
        <f t="shared" si="431"/>
        <v xml:space="preserve"> </v>
      </c>
      <c r="BH309" s="385" t="str">
        <f t="shared" si="458"/>
        <v xml:space="preserve"> </v>
      </c>
      <c r="BI309" s="385" t="str">
        <f t="shared" si="459"/>
        <v xml:space="preserve"> </v>
      </c>
      <c r="BJ309" s="281" t="str">
        <f t="shared" si="432"/>
        <v xml:space="preserve"> </v>
      </c>
      <c r="BK309" s="283" t="str">
        <f t="shared" si="480"/>
        <v xml:space="preserve"> </v>
      </c>
      <c r="BL309" s="281" t="str">
        <f t="shared" si="481"/>
        <v xml:space="preserve"> </v>
      </c>
      <c r="BM309" s="284" t="str">
        <f t="shared" si="433"/>
        <v xml:space="preserve"> </v>
      </c>
      <c r="BN309" s="285" t="str">
        <f>IF(SUM(I309:T309)&lt;90," ",'eq. coef.'!$C$360+'eq. coef.'!$C$361*'Amp-TB2 calc'!AJ309+'eq. coef.'!$C$362*'Amp-TB2 calc'!AK309+'eq. coef.'!$C$363*'Amp-TB2 calc'!AL309+'eq. coef.'!$C$364*'Amp-TB2 calc'!AN309+'eq. coef.'!$C$365*'Amp-TB2 calc'!AP309+'eq. coef.'!$C$366*'Amp-TB2 calc'!AQ309+'eq. coef.'!$C$367*'Amp-TB2 calc'!AR309+'eq. coef.'!$C$368*'Amp-TB2 calc'!AS309+'eq. coef.'!$C$369*LN(BQ309))</f>
        <v xml:space="preserve"> </v>
      </c>
      <c r="BO309" s="286" t="str">
        <f t="shared" si="482"/>
        <v xml:space="preserve"> </v>
      </c>
      <c r="BP309" s="333" t="str">
        <f t="shared" si="434"/>
        <v xml:space="preserve"> </v>
      </c>
      <c r="BQ309" s="287" t="str">
        <f t="shared" si="483"/>
        <v xml:space="preserve"> </v>
      </c>
      <c r="BR309" s="281" t="str">
        <f t="shared" si="435"/>
        <v xml:space="preserve"> </v>
      </c>
      <c r="BS309" s="283"/>
      <c r="BT309" s="283">
        <f t="shared" si="484"/>
        <v>0</v>
      </c>
      <c r="BU309" s="283">
        <f t="shared" si="485"/>
        <v>0</v>
      </c>
      <c r="BV309" s="281" t="str">
        <f t="shared" si="436"/>
        <v xml:space="preserve"> </v>
      </c>
      <c r="BW309" s="288"/>
      <c r="BX309" s="289" t="str">
        <f>IF(SUM(I309:T309)&lt;90," ",'eq. coef.'!$B$1128*'Amp-TB2 calc'!CH309+'eq. coef.'!$B$1129*'Amp-TB2 calc'!CL309+'eq. coef.'!$B$1130*'Amp-TB2 calc'!CM309+'eq. coef.'!$B$1131*'Amp-TB2 calc'!CO309+'eq. coef.'!$B$1132*'Amp-TB2 calc'!CP309+'eq. coef.'!$B$1133*'Amp-TB2 calc'!CQ309+'eq. coef.'!$B$1134*'Amp-TB2 calc'!CR309+'eq. coef.'!$B$1135*'Amp-TB2 calc'!CU309+'eq. coef.'!$B$1135*'Amp-TB2 calc'!CY309+'eq. coef.'!$B$1137*'Amp-TB2 calc'!CZ309)</f>
        <v xml:space="preserve"> </v>
      </c>
      <c r="BY309" s="290" t="str">
        <f t="shared" si="486"/>
        <v xml:space="preserve"> </v>
      </c>
      <c r="BZ309" s="291"/>
      <c r="CA309" s="290" t="str">
        <f t="shared" si="437"/>
        <v xml:space="preserve"> </v>
      </c>
      <c r="CB309" s="289" t="str">
        <f>IF(SUM(I309:T309)&lt;90," ",EXP('eq. coef.'!$C$396+'eq. coef.'!$C$397*'Amp-TB2 calc'!AJ309+'eq. coef.'!$C$398*'Amp-TB2 calc'!AK309+'eq. coef.'!$C$399*'Amp-TB2 calc'!AL309+'eq. coef.'!$C$400*'Amp-TB2 calc'!AN309+'eq. coef.'!$C$401*'Amp-TB2 calc'!AP309+'eq. coef.'!$C$402*'Amp-TB2 calc'!AQ309+'eq. coef.'!$C$403*'Amp-TB2 calc'!AR309+'eq. coef.'!$C$404*'Amp-TB2 calc'!AS309+'eq. coef.'!$C$405*LN('Amp-TB2 calc'!BQ309)))</f>
        <v xml:space="preserve"> </v>
      </c>
      <c r="CC309" s="283" t="str">
        <f t="shared" si="438"/>
        <v xml:space="preserve"> </v>
      </c>
      <c r="CD309" s="283"/>
      <c r="CE309" s="282" t="str">
        <f t="shared" si="439"/>
        <v xml:space="preserve"> </v>
      </c>
      <c r="CF309" s="282" t="str">
        <f t="shared" si="440"/>
        <v xml:space="preserve"> </v>
      </c>
      <c r="CG309" s="278" t="str">
        <f t="shared" si="487"/>
        <v xml:space="preserve"> </v>
      </c>
      <c r="CH309" s="278" t="str">
        <f t="shared" si="488"/>
        <v xml:space="preserve"> </v>
      </c>
      <c r="CI309" s="278" t="str">
        <f t="shared" si="441"/>
        <v xml:space="preserve"> </v>
      </c>
      <c r="CJ309" s="278" t="str">
        <f t="shared" si="442"/>
        <v xml:space="preserve"> </v>
      </c>
      <c r="CK309" s="278"/>
      <c r="CL309" s="278" t="str">
        <f t="shared" si="443"/>
        <v xml:space="preserve"> </v>
      </c>
      <c r="CM309" s="278" t="str">
        <f t="shared" si="444"/>
        <v xml:space="preserve"> </v>
      </c>
      <c r="CN309" s="278" t="str">
        <f t="shared" si="489"/>
        <v xml:space="preserve"> </v>
      </c>
      <c r="CO309" s="278" t="str">
        <f t="shared" si="445"/>
        <v xml:space="preserve"> </v>
      </c>
      <c r="CP309" s="278" t="str">
        <f t="shared" si="490"/>
        <v xml:space="preserve"> </v>
      </c>
      <c r="CQ309" s="278" t="str">
        <f t="shared" si="446"/>
        <v xml:space="preserve"> </v>
      </c>
      <c r="CR309" s="278" t="str">
        <f t="shared" si="491"/>
        <v xml:space="preserve"> </v>
      </c>
      <c r="CS309" s="278" t="str">
        <f t="shared" si="447"/>
        <v xml:space="preserve"> </v>
      </c>
      <c r="CT309" s="278"/>
      <c r="CU309" s="278" t="str">
        <f t="shared" si="492"/>
        <v xml:space="preserve"> </v>
      </c>
      <c r="CV309" s="278" t="str">
        <f t="shared" si="448"/>
        <v xml:space="preserve"> </v>
      </c>
      <c r="CW309" s="278" t="str">
        <f t="shared" si="449"/>
        <v xml:space="preserve"> </v>
      </c>
      <c r="CX309" s="278"/>
      <c r="CY309" s="278" t="str">
        <f t="shared" si="450"/>
        <v xml:space="preserve"> </v>
      </c>
      <c r="CZ309" s="278" t="str">
        <f t="shared" si="493"/>
        <v xml:space="preserve"> </v>
      </c>
      <c r="DA309" s="278" t="str">
        <f t="shared" si="451"/>
        <v xml:space="preserve"> </v>
      </c>
      <c r="DB309" s="278"/>
      <c r="DC309" s="278" t="str">
        <f t="shared" si="452"/>
        <v xml:space="preserve"> </v>
      </c>
      <c r="DD309" s="278" t="str">
        <f t="shared" si="494"/>
        <v xml:space="preserve"> </v>
      </c>
      <c r="DE309" s="278" t="str">
        <f t="shared" si="495"/>
        <v xml:space="preserve"> </v>
      </c>
      <c r="DF309" s="278" t="str">
        <f t="shared" si="453"/>
        <v xml:space="preserve"> </v>
      </c>
      <c r="DG309" s="283" t="str">
        <f t="shared" si="460"/>
        <v xml:space="preserve"> </v>
      </c>
      <c r="DH309" s="283"/>
      <c r="DI309" s="277" t="str">
        <f t="shared" si="454"/>
        <v xml:space="preserve"> </v>
      </c>
      <c r="DJ309" s="277" t="str">
        <f t="shared" si="455"/>
        <v xml:space="preserve"> </v>
      </c>
      <c r="DK309" s="277" t="str">
        <f t="shared" si="456"/>
        <v xml:space="preserve"> </v>
      </c>
      <c r="DL309" s="278" t="str">
        <f t="shared" si="457"/>
        <v xml:space="preserve"> </v>
      </c>
    </row>
    <row r="310" spans="21:116" x14ac:dyDescent="0.25">
      <c r="U310" s="276" t="str">
        <f t="shared" si="461"/>
        <v xml:space="preserve"> </v>
      </c>
      <c r="V310" s="277" t="str">
        <f>IF(SUM(I310:T310)&lt;90," ",I310/stab.data!$U$7)</f>
        <v xml:space="preserve"> </v>
      </c>
      <c r="W310" s="277" t="str">
        <f>IF(SUM(I310:T310)&lt;90," ",J310/stab.data!$U$8)</f>
        <v xml:space="preserve"> </v>
      </c>
      <c r="X310" s="277" t="str">
        <f>IF(SUM(I310:T310)&lt;90," ",K310*2/stab.data!$U$9)</f>
        <v xml:space="preserve"> </v>
      </c>
      <c r="Y310" s="277" t="str">
        <f>IF(SUM(I310:T310)&lt;90," ",L310*2/stab.data!$U$10)</f>
        <v xml:space="preserve"> </v>
      </c>
      <c r="Z310" s="277" t="str">
        <f>IF(SUM(I310:T310)&lt;90," ",M310/stab.data!$U$11)</f>
        <v xml:space="preserve"> </v>
      </c>
      <c r="AA310" s="277" t="str">
        <f>IF(SUM(I310:T310)&lt;90," ",N310/stab.data!$U$12)</f>
        <v xml:space="preserve"> </v>
      </c>
      <c r="AB310" s="277" t="str">
        <f>IF(SUM(I310:T310)&lt;90," ",O310/stab.data!$U$13)</f>
        <v xml:space="preserve"> </v>
      </c>
      <c r="AC310" s="277" t="str">
        <f>IF(SUM(I310:T310)&lt;90," ",P310/stab.data!$U$14)</f>
        <v xml:space="preserve"> </v>
      </c>
      <c r="AD310" s="277" t="str">
        <f>IF(SUM(I310:T310)&lt;90," ",Q310*2/stab.data!$U$15)</f>
        <v xml:space="preserve"> </v>
      </c>
      <c r="AE310" s="277" t="str">
        <f>IF(SUM(I310:T310)&lt;90," ",R310*2/stab.data!$U$16)</f>
        <v xml:space="preserve"> </v>
      </c>
      <c r="AF310" s="277" t="str">
        <f>IF(SUM(I310:T310)&lt;90," ",S310/stab.data!$U$17)</f>
        <v xml:space="preserve"> </v>
      </c>
      <c r="AG310" s="277" t="str">
        <f>IF(SUM(I310:T310)&lt;90," ",T310/stab.data!$U$18)</f>
        <v xml:space="preserve"> </v>
      </c>
      <c r="AH310" s="277" t="str">
        <f t="shared" si="462"/>
        <v xml:space="preserve"> </v>
      </c>
      <c r="AI310" s="277" t="str">
        <f t="shared" si="463"/>
        <v xml:space="preserve"> </v>
      </c>
      <c r="AJ310" s="278" t="str">
        <f t="shared" si="464"/>
        <v xml:space="preserve"> </v>
      </c>
      <c r="AK310" s="278" t="str">
        <f t="shared" si="465"/>
        <v xml:space="preserve"> </v>
      </c>
      <c r="AL310" s="278" t="str">
        <f t="shared" si="466"/>
        <v xml:space="preserve"> </v>
      </c>
      <c r="AM310" s="278" t="str">
        <f t="shared" si="467"/>
        <v xml:space="preserve"> </v>
      </c>
      <c r="AN310" s="278" t="str">
        <f t="shared" si="468"/>
        <v xml:space="preserve"> </v>
      </c>
      <c r="AO310" s="278" t="str">
        <f t="shared" si="469"/>
        <v xml:space="preserve"> </v>
      </c>
      <c r="AP310" s="278" t="str">
        <f t="shared" si="470"/>
        <v xml:space="preserve"> </v>
      </c>
      <c r="AQ310" s="278" t="str">
        <f t="shared" si="471"/>
        <v xml:space="preserve"> </v>
      </c>
      <c r="AR310" s="278" t="str">
        <f t="shared" si="472"/>
        <v xml:space="preserve"> </v>
      </c>
      <c r="AS310" s="278" t="str">
        <f t="shared" si="473"/>
        <v xml:space="preserve"> </v>
      </c>
      <c r="AT310" s="278" t="str">
        <f t="shared" si="474"/>
        <v xml:space="preserve"> </v>
      </c>
      <c r="AU310" s="278" t="str">
        <f t="shared" si="475"/>
        <v xml:space="preserve"> </v>
      </c>
      <c r="AV310" s="277" t="str">
        <f t="shared" si="476"/>
        <v xml:space="preserve"> </v>
      </c>
      <c r="AW310" s="277" t="str">
        <f t="shared" si="477"/>
        <v xml:space="preserve"> </v>
      </c>
      <c r="AX310" s="277" t="str">
        <f>IF(SUM(I310:T310)&lt;90," ",CO310*AH310*stab.data!$U$20/13/2)</f>
        <v xml:space="preserve"> </v>
      </c>
      <c r="AY310" s="277" t="str">
        <f>IF(SUM(I310:T310)&lt;90," ",CQ310*AH310*stab.data!$U$11/13)</f>
        <v xml:space="preserve"> </v>
      </c>
      <c r="AZ310" s="277" t="str">
        <f t="shared" si="478"/>
        <v xml:space="preserve"> </v>
      </c>
      <c r="BA310" s="279" t="str">
        <f t="shared" si="479"/>
        <v xml:space="preserve"> </v>
      </c>
      <c r="BB310" s="280" t="str">
        <f>IF(SUM(I310:T310)&lt;90," ",EXP('eq. coef.'!$C$104+'eq. coef.'!$C$105*'Amp-TB2 calc'!AJ310+'eq. coef.'!$C$106*'Amp-TB2 calc'!AK310+'eq. coef.'!$C$107*'Amp-TB2 calc'!AL310+'eq. coef.'!$C$108*'Amp-TB2 calc'!AN310+'eq. coef.'!$C$109*'Amp-TB2 calc'!AP310+'eq. coef.'!$C$110*'Amp-TB2 calc'!AQ310+'eq. coef.'!$C$111*'Amp-TB2 calc'!AR310+'eq. coef.'!$C$112*'Amp-TB2 calc'!AS310))</f>
        <v xml:space="preserve"> </v>
      </c>
      <c r="BC310" s="281" t="str">
        <f>IF(SUM(I310:T310)&lt;90," ",EXP('eq. coef.'!$C$176+'eq. coef.'!$C$177*'Amp-TB2 calc'!AJ310+'eq. coef.'!$C$178*'Amp-TB2 calc'!AK310+'eq. coef.'!$C$179*'Amp-TB2 calc'!AL310+'eq. coef.'!$C$180*'Amp-TB2 calc'!AN310+'eq. coef.'!$C$181*'Amp-TB2 calc'!AP310+'eq. coef.'!$C$182*'Amp-TB2 calc'!AQ310+'eq. coef.'!$C$183*'Amp-TB2 calc'!AR310+'eq. coef.'!$C$184*'Amp-TB2 calc'!AS310))</f>
        <v xml:space="preserve"> </v>
      </c>
      <c r="BD310" s="281" t="str">
        <f>IF(SUM(I310:T310)&lt;90," ",('eq. coef.'!$C$234+'eq. coef.'!$C$235*'Amp-TB2 calc'!AJ310+'eq. coef.'!$C$236*'Amp-TB2 calc'!AK310+'eq. coef.'!$C$237*'Amp-TB2 calc'!AL310+'eq. coef.'!$C$238*'Amp-TB2 calc'!AN310+'eq. coef.'!$C$239*'Amp-TB2 calc'!AP310+'eq. coef.'!$C$240*'Amp-TB2 calc'!AQ310+'eq. coef.'!$C$241*'Amp-TB2 calc'!AR310+'eq. coef.'!$C$242*'Amp-TB2 calc'!AS310))</f>
        <v xml:space="preserve"> </v>
      </c>
      <c r="BE310" s="281" t="str">
        <f>IF(SUM(I310:T310)&lt;90," ",('eq. coef.'!$C$270+'eq. coef.'!$C$271*'Amp-TB2 calc'!AJ310+'eq. coef.'!$C$272*'Amp-TB2 calc'!AK310+'eq. coef.'!$C$273*'Amp-TB2 calc'!AL310+'eq. coef.'!$C$274*'Amp-TB2 calc'!AN310+'eq. coef.'!$C$275*'Amp-TB2 calc'!AP310+'eq. coef.'!$C$276*'Amp-TB2 calc'!AQ310+'eq. coef.'!$C$277*'Amp-TB2 calc'!AR310+'eq. coef.'!$C$278*'Amp-TB2 calc'!AS310))</f>
        <v xml:space="preserve"> </v>
      </c>
      <c r="BF310" s="281" t="str">
        <f>IF(SUM(I310:T310)&lt;90," ",EXP('eq. coef.'!$C$328+'eq. coef.'!$C$329*'Amp-TB2 calc'!AJ310+'eq. coef.'!$C$330*'Amp-TB2 calc'!AK310+'eq. coef.'!$C$331*'Amp-TB2 calc'!AL310+'eq. coef.'!$C$332*'Amp-TB2 calc'!AN310+'eq. coef.'!$C$333*'Amp-TB2 calc'!AP310+'eq. coef.'!$C$334*'Amp-TB2 calc'!AQ310+'eq. coef.'!$C$335*'Amp-TB2 calc'!AR310+'eq. coef.'!$C$336*'Amp-TB2 calc'!AS310))</f>
        <v xml:space="preserve"> </v>
      </c>
      <c r="BG310" s="282" t="str">
        <f t="shared" si="431"/>
        <v xml:space="preserve"> </v>
      </c>
      <c r="BH310" s="385" t="str">
        <f t="shared" si="458"/>
        <v xml:space="preserve"> </v>
      </c>
      <c r="BI310" s="385" t="str">
        <f t="shared" si="459"/>
        <v xml:space="preserve"> </v>
      </c>
      <c r="BJ310" s="281" t="str">
        <f t="shared" si="432"/>
        <v xml:space="preserve"> </v>
      </c>
      <c r="BK310" s="283" t="str">
        <f t="shared" si="480"/>
        <v xml:space="preserve"> </v>
      </c>
      <c r="BL310" s="281" t="str">
        <f t="shared" si="481"/>
        <v xml:space="preserve"> </v>
      </c>
      <c r="BM310" s="284" t="str">
        <f t="shared" si="433"/>
        <v xml:space="preserve"> </v>
      </c>
      <c r="BN310" s="285" t="str">
        <f>IF(SUM(I310:T310)&lt;90," ",'eq. coef.'!$C$360+'eq. coef.'!$C$361*'Amp-TB2 calc'!AJ310+'eq. coef.'!$C$362*'Amp-TB2 calc'!AK310+'eq. coef.'!$C$363*'Amp-TB2 calc'!AL310+'eq. coef.'!$C$364*'Amp-TB2 calc'!AN310+'eq. coef.'!$C$365*'Amp-TB2 calc'!AP310+'eq. coef.'!$C$366*'Amp-TB2 calc'!AQ310+'eq. coef.'!$C$367*'Amp-TB2 calc'!AR310+'eq. coef.'!$C$368*'Amp-TB2 calc'!AS310+'eq. coef.'!$C$369*LN(BQ310))</f>
        <v xml:space="preserve"> </v>
      </c>
      <c r="BO310" s="286" t="str">
        <f t="shared" si="482"/>
        <v xml:space="preserve"> </v>
      </c>
      <c r="BP310" s="333" t="str">
        <f t="shared" si="434"/>
        <v xml:space="preserve"> </v>
      </c>
      <c r="BQ310" s="287" t="str">
        <f t="shared" si="483"/>
        <v xml:space="preserve"> </v>
      </c>
      <c r="BR310" s="281" t="str">
        <f t="shared" si="435"/>
        <v xml:space="preserve"> </v>
      </c>
      <c r="BS310" s="283"/>
      <c r="BT310" s="283">
        <f t="shared" si="484"/>
        <v>0</v>
      </c>
      <c r="BU310" s="283">
        <f t="shared" si="485"/>
        <v>0</v>
      </c>
      <c r="BV310" s="281" t="str">
        <f t="shared" si="436"/>
        <v xml:space="preserve"> </v>
      </c>
      <c r="BW310" s="288"/>
      <c r="BX310" s="289" t="str">
        <f>IF(SUM(I310:T310)&lt;90," ",'eq. coef.'!$B$1128*'Amp-TB2 calc'!CH310+'eq. coef.'!$B$1129*'Amp-TB2 calc'!CL310+'eq. coef.'!$B$1130*'Amp-TB2 calc'!CM310+'eq. coef.'!$B$1131*'Amp-TB2 calc'!CO310+'eq. coef.'!$B$1132*'Amp-TB2 calc'!CP310+'eq. coef.'!$B$1133*'Amp-TB2 calc'!CQ310+'eq. coef.'!$B$1134*'Amp-TB2 calc'!CR310+'eq. coef.'!$B$1135*'Amp-TB2 calc'!CU310+'eq. coef.'!$B$1135*'Amp-TB2 calc'!CY310+'eq. coef.'!$B$1137*'Amp-TB2 calc'!CZ310)</f>
        <v xml:space="preserve"> </v>
      </c>
      <c r="BY310" s="290" t="str">
        <f t="shared" si="486"/>
        <v xml:space="preserve"> </v>
      </c>
      <c r="BZ310" s="291"/>
      <c r="CA310" s="290" t="str">
        <f t="shared" si="437"/>
        <v xml:space="preserve"> </v>
      </c>
      <c r="CB310" s="289" t="str">
        <f>IF(SUM(I310:T310)&lt;90," ",EXP('eq. coef.'!$C$396+'eq. coef.'!$C$397*'Amp-TB2 calc'!AJ310+'eq. coef.'!$C$398*'Amp-TB2 calc'!AK310+'eq. coef.'!$C$399*'Amp-TB2 calc'!AL310+'eq. coef.'!$C$400*'Amp-TB2 calc'!AN310+'eq. coef.'!$C$401*'Amp-TB2 calc'!AP310+'eq. coef.'!$C$402*'Amp-TB2 calc'!AQ310+'eq. coef.'!$C$403*'Amp-TB2 calc'!AR310+'eq. coef.'!$C$404*'Amp-TB2 calc'!AS310+'eq. coef.'!$C$405*LN('Amp-TB2 calc'!BQ310)))</f>
        <v xml:space="preserve"> </v>
      </c>
      <c r="CC310" s="283" t="str">
        <f t="shared" si="438"/>
        <v xml:space="preserve"> </v>
      </c>
      <c r="CD310" s="283"/>
      <c r="CE310" s="282" t="str">
        <f t="shared" si="439"/>
        <v xml:space="preserve"> </v>
      </c>
      <c r="CF310" s="282" t="str">
        <f t="shared" si="440"/>
        <v xml:space="preserve"> </v>
      </c>
      <c r="CG310" s="278" t="str">
        <f t="shared" si="487"/>
        <v xml:space="preserve"> </v>
      </c>
      <c r="CH310" s="278" t="str">
        <f t="shared" si="488"/>
        <v xml:space="preserve"> </v>
      </c>
      <c r="CI310" s="278" t="str">
        <f t="shared" si="441"/>
        <v xml:space="preserve"> </v>
      </c>
      <c r="CJ310" s="278" t="str">
        <f t="shared" si="442"/>
        <v xml:space="preserve"> </v>
      </c>
      <c r="CK310" s="278"/>
      <c r="CL310" s="278" t="str">
        <f t="shared" si="443"/>
        <v xml:space="preserve"> </v>
      </c>
      <c r="CM310" s="278" t="str">
        <f t="shared" si="444"/>
        <v xml:space="preserve"> </v>
      </c>
      <c r="CN310" s="278" t="str">
        <f t="shared" si="489"/>
        <v xml:space="preserve"> </v>
      </c>
      <c r="CO310" s="278" t="str">
        <f t="shared" si="445"/>
        <v xml:space="preserve"> </v>
      </c>
      <c r="CP310" s="278" t="str">
        <f t="shared" si="490"/>
        <v xml:space="preserve"> </v>
      </c>
      <c r="CQ310" s="278" t="str">
        <f t="shared" si="446"/>
        <v xml:space="preserve"> </v>
      </c>
      <c r="CR310" s="278" t="str">
        <f t="shared" si="491"/>
        <v xml:space="preserve"> </v>
      </c>
      <c r="CS310" s="278" t="str">
        <f t="shared" si="447"/>
        <v xml:space="preserve"> </v>
      </c>
      <c r="CT310" s="278"/>
      <c r="CU310" s="278" t="str">
        <f t="shared" si="492"/>
        <v xml:space="preserve"> </v>
      </c>
      <c r="CV310" s="278" t="str">
        <f t="shared" si="448"/>
        <v xml:space="preserve"> </v>
      </c>
      <c r="CW310" s="278" t="str">
        <f t="shared" si="449"/>
        <v xml:space="preserve"> </v>
      </c>
      <c r="CX310" s="278"/>
      <c r="CY310" s="278" t="str">
        <f t="shared" si="450"/>
        <v xml:space="preserve"> </v>
      </c>
      <c r="CZ310" s="278" t="str">
        <f t="shared" si="493"/>
        <v xml:space="preserve"> </v>
      </c>
      <c r="DA310" s="278" t="str">
        <f t="shared" si="451"/>
        <v xml:space="preserve"> </v>
      </c>
      <c r="DB310" s="278"/>
      <c r="DC310" s="278" t="str">
        <f t="shared" si="452"/>
        <v xml:space="preserve"> </v>
      </c>
      <c r="DD310" s="278" t="str">
        <f t="shared" si="494"/>
        <v xml:space="preserve"> </v>
      </c>
      <c r="DE310" s="278" t="str">
        <f t="shared" si="495"/>
        <v xml:space="preserve"> </v>
      </c>
      <c r="DF310" s="278" t="str">
        <f t="shared" si="453"/>
        <v xml:space="preserve"> </v>
      </c>
      <c r="DG310" s="283" t="str">
        <f t="shared" si="460"/>
        <v xml:space="preserve"> </v>
      </c>
      <c r="DH310" s="283"/>
      <c r="DI310" s="277" t="str">
        <f t="shared" si="454"/>
        <v xml:space="preserve"> </v>
      </c>
      <c r="DJ310" s="277" t="str">
        <f t="shared" si="455"/>
        <v xml:space="preserve"> </v>
      </c>
      <c r="DK310" s="277" t="str">
        <f t="shared" si="456"/>
        <v xml:space="preserve"> </v>
      </c>
      <c r="DL310" s="278" t="str">
        <f t="shared" si="457"/>
        <v xml:space="preserve"> </v>
      </c>
    </row>
    <row r="311" spans="21:116" x14ac:dyDescent="0.25">
      <c r="U311" s="276" t="str">
        <f t="shared" si="461"/>
        <v xml:space="preserve"> </v>
      </c>
      <c r="V311" s="277" t="str">
        <f>IF(SUM(I311:T311)&lt;90," ",I311/stab.data!$U$7)</f>
        <v xml:space="preserve"> </v>
      </c>
      <c r="W311" s="277" t="str">
        <f>IF(SUM(I311:T311)&lt;90," ",J311/stab.data!$U$8)</f>
        <v xml:space="preserve"> </v>
      </c>
      <c r="X311" s="277" t="str">
        <f>IF(SUM(I311:T311)&lt;90," ",K311*2/stab.data!$U$9)</f>
        <v xml:space="preserve"> </v>
      </c>
      <c r="Y311" s="277" t="str">
        <f>IF(SUM(I311:T311)&lt;90," ",L311*2/stab.data!$U$10)</f>
        <v xml:space="preserve"> </v>
      </c>
      <c r="Z311" s="277" t="str">
        <f>IF(SUM(I311:T311)&lt;90," ",M311/stab.data!$U$11)</f>
        <v xml:space="preserve"> </v>
      </c>
      <c r="AA311" s="277" t="str">
        <f>IF(SUM(I311:T311)&lt;90," ",N311/stab.data!$U$12)</f>
        <v xml:space="preserve"> </v>
      </c>
      <c r="AB311" s="277" t="str">
        <f>IF(SUM(I311:T311)&lt;90," ",O311/stab.data!$U$13)</f>
        <v xml:space="preserve"> </v>
      </c>
      <c r="AC311" s="277" t="str">
        <f>IF(SUM(I311:T311)&lt;90," ",P311/stab.data!$U$14)</f>
        <v xml:space="preserve"> </v>
      </c>
      <c r="AD311" s="277" t="str">
        <f>IF(SUM(I311:T311)&lt;90," ",Q311*2/stab.data!$U$15)</f>
        <v xml:space="preserve"> </v>
      </c>
      <c r="AE311" s="277" t="str">
        <f>IF(SUM(I311:T311)&lt;90," ",R311*2/stab.data!$U$16)</f>
        <v xml:space="preserve"> </v>
      </c>
      <c r="AF311" s="277" t="str">
        <f>IF(SUM(I311:T311)&lt;90," ",S311/stab.data!$U$17)</f>
        <v xml:space="preserve"> </v>
      </c>
      <c r="AG311" s="277" t="str">
        <f>IF(SUM(I311:T311)&lt;90," ",T311/stab.data!$U$18)</f>
        <v xml:space="preserve"> </v>
      </c>
      <c r="AH311" s="277" t="str">
        <f t="shared" si="462"/>
        <v xml:space="preserve"> </v>
      </c>
      <c r="AI311" s="277" t="str">
        <f t="shared" si="463"/>
        <v xml:space="preserve"> </v>
      </c>
      <c r="AJ311" s="278" t="str">
        <f t="shared" si="464"/>
        <v xml:space="preserve"> </v>
      </c>
      <c r="AK311" s="278" t="str">
        <f t="shared" si="465"/>
        <v xml:space="preserve"> </v>
      </c>
      <c r="AL311" s="278" t="str">
        <f t="shared" si="466"/>
        <v xml:space="preserve"> </v>
      </c>
      <c r="AM311" s="278" t="str">
        <f t="shared" si="467"/>
        <v xml:space="preserve"> </v>
      </c>
      <c r="AN311" s="278" t="str">
        <f t="shared" si="468"/>
        <v xml:space="preserve"> </v>
      </c>
      <c r="AO311" s="278" t="str">
        <f t="shared" si="469"/>
        <v xml:space="preserve"> </v>
      </c>
      <c r="AP311" s="278" t="str">
        <f t="shared" si="470"/>
        <v xml:space="preserve"> </v>
      </c>
      <c r="AQ311" s="278" t="str">
        <f t="shared" si="471"/>
        <v xml:space="preserve"> </v>
      </c>
      <c r="AR311" s="278" t="str">
        <f t="shared" si="472"/>
        <v xml:space="preserve"> </v>
      </c>
      <c r="AS311" s="278" t="str">
        <f t="shared" si="473"/>
        <v xml:space="preserve"> </v>
      </c>
      <c r="AT311" s="278" t="str">
        <f t="shared" si="474"/>
        <v xml:space="preserve"> </v>
      </c>
      <c r="AU311" s="278" t="str">
        <f t="shared" si="475"/>
        <v xml:space="preserve"> </v>
      </c>
      <c r="AV311" s="277" t="str">
        <f t="shared" si="476"/>
        <v xml:space="preserve"> </v>
      </c>
      <c r="AW311" s="277" t="str">
        <f t="shared" si="477"/>
        <v xml:space="preserve"> </v>
      </c>
      <c r="AX311" s="277" t="str">
        <f>IF(SUM(I311:T311)&lt;90," ",CO311*AH311*stab.data!$U$20/13/2)</f>
        <v xml:space="preserve"> </v>
      </c>
      <c r="AY311" s="277" t="str">
        <f>IF(SUM(I311:T311)&lt;90," ",CQ311*AH311*stab.data!$U$11/13)</f>
        <v xml:space="preserve"> </v>
      </c>
      <c r="AZ311" s="277" t="str">
        <f t="shared" si="478"/>
        <v xml:space="preserve"> </v>
      </c>
      <c r="BA311" s="279" t="str">
        <f t="shared" si="479"/>
        <v xml:space="preserve"> </v>
      </c>
      <c r="BB311" s="280" t="str">
        <f>IF(SUM(I311:T311)&lt;90," ",EXP('eq. coef.'!$C$104+'eq. coef.'!$C$105*'Amp-TB2 calc'!AJ311+'eq. coef.'!$C$106*'Amp-TB2 calc'!AK311+'eq. coef.'!$C$107*'Amp-TB2 calc'!AL311+'eq. coef.'!$C$108*'Amp-TB2 calc'!AN311+'eq. coef.'!$C$109*'Amp-TB2 calc'!AP311+'eq. coef.'!$C$110*'Amp-TB2 calc'!AQ311+'eq. coef.'!$C$111*'Amp-TB2 calc'!AR311+'eq. coef.'!$C$112*'Amp-TB2 calc'!AS311))</f>
        <v xml:space="preserve"> </v>
      </c>
      <c r="BC311" s="281" t="str">
        <f>IF(SUM(I311:T311)&lt;90," ",EXP('eq. coef.'!$C$176+'eq. coef.'!$C$177*'Amp-TB2 calc'!AJ311+'eq. coef.'!$C$178*'Amp-TB2 calc'!AK311+'eq. coef.'!$C$179*'Amp-TB2 calc'!AL311+'eq. coef.'!$C$180*'Amp-TB2 calc'!AN311+'eq. coef.'!$C$181*'Amp-TB2 calc'!AP311+'eq. coef.'!$C$182*'Amp-TB2 calc'!AQ311+'eq. coef.'!$C$183*'Amp-TB2 calc'!AR311+'eq. coef.'!$C$184*'Amp-TB2 calc'!AS311))</f>
        <v xml:space="preserve"> </v>
      </c>
      <c r="BD311" s="281" t="str">
        <f>IF(SUM(I311:T311)&lt;90," ",('eq. coef.'!$C$234+'eq. coef.'!$C$235*'Amp-TB2 calc'!AJ311+'eq. coef.'!$C$236*'Amp-TB2 calc'!AK311+'eq. coef.'!$C$237*'Amp-TB2 calc'!AL311+'eq. coef.'!$C$238*'Amp-TB2 calc'!AN311+'eq. coef.'!$C$239*'Amp-TB2 calc'!AP311+'eq. coef.'!$C$240*'Amp-TB2 calc'!AQ311+'eq. coef.'!$C$241*'Amp-TB2 calc'!AR311+'eq. coef.'!$C$242*'Amp-TB2 calc'!AS311))</f>
        <v xml:space="preserve"> </v>
      </c>
      <c r="BE311" s="281" t="str">
        <f>IF(SUM(I311:T311)&lt;90," ",('eq. coef.'!$C$270+'eq. coef.'!$C$271*'Amp-TB2 calc'!AJ311+'eq. coef.'!$C$272*'Amp-TB2 calc'!AK311+'eq. coef.'!$C$273*'Amp-TB2 calc'!AL311+'eq. coef.'!$C$274*'Amp-TB2 calc'!AN311+'eq. coef.'!$C$275*'Amp-TB2 calc'!AP311+'eq. coef.'!$C$276*'Amp-TB2 calc'!AQ311+'eq. coef.'!$C$277*'Amp-TB2 calc'!AR311+'eq. coef.'!$C$278*'Amp-TB2 calc'!AS311))</f>
        <v xml:space="preserve"> </v>
      </c>
      <c r="BF311" s="281" t="str">
        <f>IF(SUM(I311:T311)&lt;90," ",EXP('eq. coef.'!$C$328+'eq. coef.'!$C$329*'Amp-TB2 calc'!AJ311+'eq. coef.'!$C$330*'Amp-TB2 calc'!AK311+'eq. coef.'!$C$331*'Amp-TB2 calc'!AL311+'eq. coef.'!$C$332*'Amp-TB2 calc'!AN311+'eq. coef.'!$C$333*'Amp-TB2 calc'!AP311+'eq. coef.'!$C$334*'Amp-TB2 calc'!AQ311+'eq. coef.'!$C$335*'Amp-TB2 calc'!AR311+'eq. coef.'!$C$336*'Amp-TB2 calc'!AS311))</f>
        <v xml:space="preserve"> </v>
      </c>
      <c r="BG311" s="282" t="str">
        <f t="shared" si="431"/>
        <v xml:space="preserve"> </v>
      </c>
      <c r="BH311" s="385" t="str">
        <f t="shared" si="458"/>
        <v xml:space="preserve"> </v>
      </c>
      <c r="BI311" s="385" t="str">
        <f t="shared" si="459"/>
        <v xml:space="preserve"> </v>
      </c>
      <c r="BJ311" s="281" t="str">
        <f t="shared" si="432"/>
        <v xml:space="preserve"> </v>
      </c>
      <c r="BK311" s="283" t="str">
        <f t="shared" si="480"/>
        <v xml:space="preserve"> </v>
      </c>
      <c r="BL311" s="281" t="str">
        <f t="shared" si="481"/>
        <v xml:space="preserve"> </v>
      </c>
      <c r="BM311" s="284" t="str">
        <f t="shared" si="433"/>
        <v xml:space="preserve"> </v>
      </c>
      <c r="BN311" s="285" t="str">
        <f>IF(SUM(I311:T311)&lt;90," ",'eq. coef.'!$C$360+'eq. coef.'!$C$361*'Amp-TB2 calc'!AJ311+'eq. coef.'!$C$362*'Amp-TB2 calc'!AK311+'eq. coef.'!$C$363*'Amp-TB2 calc'!AL311+'eq. coef.'!$C$364*'Amp-TB2 calc'!AN311+'eq. coef.'!$C$365*'Amp-TB2 calc'!AP311+'eq. coef.'!$C$366*'Amp-TB2 calc'!AQ311+'eq. coef.'!$C$367*'Amp-TB2 calc'!AR311+'eq. coef.'!$C$368*'Amp-TB2 calc'!AS311+'eq. coef.'!$C$369*LN(BQ311))</f>
        <v xml:space="preserve"> </v>
      </c>
      <c r="BO311" s="286" t="str">
        <f t="shared" si="482"/>
        <v xml:space="preserve"> </v>
      </c>
      <c r="BP311" s="333" t="str">
        <f t="shared" si="434"/>
        <v xml:space="preserve"> </v>
      </c>
      <c r="BQ311" s="287" t="str">
        <f t="shared" si="483"/>
        <v xml:space="preserve"> </v>
      </c>
      <c r="BR311" s="281" t="str">
        <f t="shared" si="435"/>
        <v xml:space="preserve"> </v>
      </c>
      <c r="BS311" s="283"/>
      <c r="BT311" s="283">
        <f t="shared" si="484"/>
        <v>0</v>
      </c>
      <c r="BU311" s="283">
        <f t="shared" si="485"/>
        <v>0</v>
      </c>
      <c r="BV311" s="281" t="str">
        <f t="shared" si="436"/>
        <v xml:space="preserve"> </v>
      </c>
      <c r="BW311" s="288"/>
      <c r="BX311" s="289" t="str">
        <f>IF(SUM(I311:T311)&lt;90," ",'eq. coef.'!$B$1128*'Amp-TB2 calc'!CH311+'eq. coef.'!$B$1129*'Amp-TB2 calc'!CL311+'eq. coef.'!$B$1130*'Amp-TB2 calc'!CM311+'eq. coef.'!$B$1131*'Amp-TB2 calc'!CO311+'eq. coef.'!$B$1132*'Amp-TB2 calc'!CP311+'eq. coef.'!$B$1133*'Amp-TB2 calc'!CQ311+'eq. coef.'!$B$1134*'Amp-TB2 calc'!CR311+'eq. coef.'!$B$1135*'Amp-TB2 calc'!CU311+'eq. coef.'!$B$1135*'Amp-TB2 calc'!CY311+'eq. coef.'!$B$1137*'Amp-TB2 calc'!CZ311)</f>
        <v xml:space="preserve"> </v>
      </c>
      <c r="BY311" s="290" t="str">
        <f t="shared" si="486"/>
        <v xml:space="preserve"> </v>
      </c>
      <c r="BZ311" s="291"/>
      <c r="CA311" s="290" t="str">
        <f t="shared" si="437"/>
        <v xml:space="preserve"> </v>
      </c>
      <c r="CB311" s="289" t="str">
        <f>IF(SUM(I311:T311)&lt;90," ",EXP('eq. coef.'!$C$396+'eq. coef.'!$C$397*'Amp-TB2 calc'!AJ311+'eq. coef.'!$C$398*'Amp-TB2 calc'!AK311+'eq. coef.'!$C$399*'Amp-TB2 calc'!AL311+'eq. coef.'!$C$400*'Amp-TB2 calc'!AN311+'eq. coef.'!$C$401*'Amp-TB2 calc'!AP311+'eq. coef.'!$C$402*'Amp-TB2 calc'!AQ311+'eq. coef.'!$C$403*'Amp-TB2 calc'!AR311+'eq. coef.'!$C$404*'Amp-TB2 calc'!AS311+'eq. coef.'!$C$405*LN('Amp-TB2 calc'!BQ311)))</f>
        <v xml:space="preserve"> </v>
      </c>
      <c r="CC311" s="283" t="str">
        <f t="shared" si="438"/>
        <v xml:space="preserve"> </v>
      </c>
      <c r="CD311" s="283"/>
      <c r="CE311" s="282" t="str">
        <f t="shared" si="439"/>
        <v xml:space="preserve"> </v>
      </c>
      <c r="CF311" s="282" t="str">
        <f t="shared" si="440"/>
        <v xml:space="preserve"> </v>
      </c>
      <c r="CG311" s="278" t="str">
        <f t="shared" si="487"/>
        <v xml:space="preserve"> </v>
      </c>
      <c r="CH311" s="278" t="str">
        <f t="shared" si="488"/>
        <v xml:space="preserve"> </v>
      </c>
      <c r="CI311" s="278" t="str">
        <f t="shared" si="441"/>
        <v xml:space="preserve"> </v>
      </c>
      <c r="CJ311" s="278" t="str">
        <f t="shared" si="442"/>
        <v xml:space="preserve"> </v>
      </c>
      <c r="CK311" s="278"/>
      <c r="CL311" s="278" t="str">
        <f t="shared" si="443"/>
        <v xml:space="preserve"> </v>
      </c>
      <c r="CM311" s="278" t="str">
        <f t="shared" si="444"/>
        <v xml:space="preserve"> </v>
      </c>
      <c r="CN311" s="278" t="str">
        <f t="shared" si="489"/>
        <v xml:space="preserve"> </v>
      </c>
      <c r="CO311" s="278" t="str">
        <f t="shared" si="445"/>
        <v xml:space="preserve"> </v>
      </c>
      <c r="CP311" s="278" t="str">
        <f t="shared" si="490"/>
        <v xml:space="preserve"> </v>
      </c>
      <c r="CQ311" s="278" t="str">
        <f t="shared" si="446"/>
        <v xml:space="preserve"> </v>
      </c>
      <c r="CR311" s="278" t="str">
        <f t="shared" si="491"/>
        <v xml:space="preserve"> </v>
      </c>
      <c r="CS311" s="278" t="str">
        <f t="shared" si="447"/>
        <v xml:space="preserve"> </v>
      </c>
      <c r="CT311" s="278"/>
      <c r="CU311" s="278" t="str">
        <f t="shared" si="492"/>
        <v xml:space="preserve"> </v>
      </c>
      <c r="CV311" s="278" t="str">
        <f t="shared" si="448"/>
        <v xml:space="preserve"> </v>
      </c>
      <c r="CW311" s="278" t="str">
        <f t="shared" si="449"/>
        <v xml:space="preserve"> </v>
      </c>
      <c r="CX311" s="278"/>
      <c r="CY311" s="278" t="str">
        <f t="shared" si="450"/>
        <v xml:space="preserve"> </v>
      </c>
      <c r="CZ311" s="278" t="str">
        <f t="shared" si="493"/>
        <v xml:space="preserve"> </v>
      </c>
      <c r="DA311" s="278" t="str">
        <f t="shared" si="451"/>
        <v xml:space="preserve"> </v>
      </c>
      <c r="DB311" s="278"/>
      <c r="DC311" s="278" t="str">
        <f t="shared" si="452"/>
        <v xml:space="preserve"> </v>
      </c>
      <c r="DD311" s="278" t="str">
        <f t="shared" si="494"/>
        <v xml:space="preserve"> </v>
      </c>
      <c r="DE311" s="278" t="str">
        <f t="shared" si="495"/>
        <v xml:space="preserve"> </v>
      </c>
      <c r="DF311" s="278" t="str">
        <f t="shared" si="453"/>
        <v xml:space="preserve"> </v>
      </c>
      <c r="DG311" s="283" t="str">
        <f t="shared" si="460"/>
        <v xml:space="preserve"> </v>
      </c>
      <c r="DH311" s="283"/>
      <c r="DI311" s="277" t="str">
        <f t="shared" si="454"/>
        <v xml:space="preserve"> </v>
      </c>
      <c r="DJ311" s="277" t="str">
        <f t="shared" si="455"/>
        <v xml:space="preserve"> </v>
      </c>
      <c r="DK311" s="277" t="str">
        <f t="shared" si="456"/>
        <v xml:space="preserve"> </v>
      </c>
      <c r="DL311" s="278" t="str">
        <f t="shared" si="457"/>
        <v xml:space="preserve"> </v>
      </c>
    </row>
    <row r="312" spans="21:116" x14ac:dyDescent="0.25">
      <c r="U312" s="276" t="str">
        <f t="shared" si="461"/>
        <v xml:space="preserve"> </v>
      </c>
      <c r="V312" s="277" t="str">
        <f>IF(SUM(I312:T312)&lt;90," ",I312/stab.data!$U$7)</f>
        <v xml:space="preserve"> </v>
      </c>
      <c r="W312" s="277" t="str">
        <f>IF(SUM(I312:T312)&lt;90," ",J312/stab.data!$U$8)</f>
        <v xml:space="preserve"> </v>
      </c>
      <c r="X312" s="277" t="str">
        <f>IF(SUM(I312:T312)&lt;90," ",K312*2/stab.data!$U$9)</f>
        <v xml:space="preserve"> </v>
      </c>
      <c r="Y312" s="277" t="str">
        <f>IF(SUM(I312:T312)&lt;90," ",L312*2/stab.data!$U$10)</f>
        <v xml:space="preserve"> </v>
      </c>
      <c r="Z312" s="277" t="str">
        <f>IF(SUM(I312:T312)&lt;90," ",M312/stab.data!$U$11)</f>
        <v xml:space="preserve"> </v>
      </c>
      <c r="AA312" s="277" t="str">
        <f>IF(SUM(I312:T312)&lt;90," ",N312/stab.data!$U$12)</f>
        <v xml:space="preserve"> </v>
      </c>
      <c r="AB312" s="277" t="str">
        <f>IF(SUM(I312:T312)&lt;90," ",O312/stab.data!$U$13)</f>
        <v xml:space="preserve"> </v>
      </c>
      <c r="AC312" s="277" t="str">
        <f>IF(SUM(I312:T312)&lt;90," ",P312/stab.data!$U$14)</f>
        <v xml:space="preserve"> </v>
      </c>
      <c r="AD312" s="277" t="str">
        <f>IF(SUM(I312:T312)&lt;90," ",Q312*2/stab.data!$U$15)</f>
        <v xml:space="preserve"> </v>
      </c>
      <c r="AE312" s="277" t="str">
        <f>IF(SUM(I312:T312)&lt;90," ",R312*2/stab.data!$U$16)</f>
        <v xml:space="preserve"> </v>
      </c>
      <c r="AF312" s="277" t="str">
        <f>IF(SUM(I312:T312)&lt;90," ",S312/stab.data!$U$17)</f>
        <v xml:space="preserve"> </v>
      </c>
      <c r="AG312" s="277" t="str">
        <f>IF(SUM(I312:T312)&lt;90," ",T312/stab.data!$U$18)</f>
        <v xml:space="preserve"> </v>
      </c>
      <c r="AH312" s="277" t="str">
        <f t="shared" si="462"/>
        <v xml:space="preserve"> </v>
      </c>
      <c r="AI312" s="277" t="str">
        <f t="shared" si="463"/>
        <v xml:space="preserve"> </v>
      </c>
      <c r="AJ312" s="278" t="str">
        <f t="shared" si="464"/>
        <v xml:space="preserve"> </v>
      </c>
      <c r="AK312" s="278" t="str">
        <f t="shared" si="465"/>
        <v xml:space="preserve"> </v>
      </c>
      <c r="AL312" s="278" t="str">
        <f t="shared" si="466"/>
        <v xml:space="preserve"> </v>
      </c>
      <c r="AM312" s="278" t="str">
        <f t="shared" si="467"/>
        <v xml:space="preserve"> </v>
      </c>
      <c r="AN312" s="278" t="str">
        <f t="shared" si="468"/>
        <v xml:space="preserve"> </v>
      </c>
      <c r="AO312" s="278" t="str">
        <f t="shared" si="469"/>
        <v xml:space="preserve"> </v>
      </c>
      <c r="AP312" s="278" t="str">
        <f t="shared" si="470"/>
        <v xml:space="preserve"> </v>
      </c>
      <c r="AQ312" s="278" t="str">
        <f t="shared" si="471"/>
        <v xml:space="preserve"> </v>
      </c>
      <c r="AR312" s="278" t="str">
        <f t="shared" si="472"/>
        <v xml:space="preserve"> </v>
      </c>
      <c r="AS312" s="278" t="str">
        <f t="shared" si="473"/>
        <v xml:space="preserve"> </v>
      </c>
      <c r="AT312" s="278" t="str">
        <f t="shared" si="474"/>
        <v xml:space="preserve"> </v>
      </c>
      <c r="AU312" s="278" t="str">
        <f t="shared" si="475"/>
        <v xml:space="preserve"> </v>
      </c>
      <c r="AV312" s="277" t="str">
        <f t="shared" si="476"/>
        <v xml:space="preserve"> </v>
      </c>
      <c r="AW312" s="277" t="str">
        <f t="shared" si="477"/>
        <v xml:space="preserve"> </v>
      </c>
      <c r="AX312" s="277" t="str">
        <f>IF(SUM(I312:T312)&lt;90," ",CO312*AH312*stab.data!$U$20/13/2)</f>
        <v xml:space="preserve"> </v>
      </c>
      <c r="AY312" s="277" t="str">
        <f>IF(SUM(I312:T312)&lt;90," ",CQ312*AH312*stab.data!$U$11/13)</f>
        <v xml:space="preserve"> </v>
      </c>
      <c r="AZ312" s="277" t="str">
        <f t="shared" si="478"/>
        <v xml:space="preserve"> </v>
      </c>
      <c r="BA312" s="279" t="str">
        <f t="shared" si="479"/>
        <v xml:space="preserve"> </v>
      </c>
      <c r="BB312" s="280" t="str">
        <f>IF(SUM(I312:T312)&lt;90," ",EXP('eq. coef.'!$C$104+'eq. coef.'!$C$105*'Amp-TB2 calc'!AJ312+'eq. coef.'!$C$106*'Amp-TB2 calc'!AK312+'eq. coef.'!$C$107*'Amp-TB2 calc'!AL312+'eq. coef.'!$C$108*'Amp-TB2 calc'!AN312+'eq. coef.'!$C$109*'Amp-TB2 calc'!AP312+'eq. coef.'!$C$110*'Amp-TB2 calc'!AQ312+'eq. coef.'!$C$111*'Amp-TB2 calc'!AR312+'eq. coef.'!$C$112*'Amp-TB2 calc'!AS312))</f>
        <v xml:space="preserve"> </v>
      </c>
      <c r="BC312" s="281" t="str">
        <f>IF(SUM(I312:T312)&lt;90," ",EXP('eq. coef.'!$C$176+'eq. coef.'!$C$177*'Amp-TB2 calc'!AJ312+'eq. coef.'!$C$178*'Amp-TB2 calc'!AK312+'eq. coef.'!$C$179*'Amp-TB2 calc'!AL312+'eq. coef.'!$C$180*'Amp-TB2 calc'!AN312+'eq. coef.'!$C$181*'Amp-TB2 calc'!AP312+'eq. coef.'!$C$182*'Amp-TB2 calc'!AQ312+'eq. coef.'!$C$183*'Amp-TB2 calc'!AR312+'eq. coef.'!$C$184*'Amp-TB2 calc'!AS312))</f>
        <v xml:space="preserve"> </v>
      </c>
      <c r="BD312" s="281" t="str">
        <f>IF(SUM(I312:T312)&lt;90," ",('eq. coef.'!$C$234+'eq. coef.'!$C$235*'Amp-TB2 calc'!AJ312+'eq. coef.'!$C$236*'Amp-TB2 calc'!AK312+'eq. coef.'!$C$237*'Amp-TB2 calc'!AL312+'eq. coef.'!$C$238*'Amp-TB2 calc'!AN312+'eq. coef.'!$C$239*'Amp-TB2 calc'!AP312+'eq. coef.'!$C$240*'Amp-TB2 calc'!AQ312+'eq. coef.'!$C$241*'Amp-TB2 calc'!AR312+'eq. coef.'!$C$242*'Amp-TB2 calc'!AS312))</f>
        <v xml:space="preserve"> </v>
      </c>
      <c r="BE312" s="281" t="str">
        <f>IF(SUM(I312:T312)&lt;90," ",('eq. coef.'!$C$270+'eq. coef.'!$C$271*'Amp-TB2 calc'!AJ312+'eq. coef.'!$C$272*'Amp-TB2 calc'!AK312+'eq. coef.'!$C$273*'Amp-TB2 calc'!AL312+'eq. coef.'!$C$274*'Amp-TB2 calc'!AN312+'eq. coef.'!$C$275*'Amp-TB2 calc'!AP312+'eq. coef.'!$C$276*'Amp-TB2 calc'!AQ312+'eq. coef.'!$C$277*'Amp-TB2 calc'!AR312+'eq. coef.'!$C$278*'Amp-TB2 calc'!AS312))</f>
        <v xml:space="preserve"> </v>
      </c>
      <c r="BF312" s="281" t="str">
        <f>IF(SUM(I312:T312)&lt;90," ",EXP('eq. coef.'!$C$328+'eq. coef.'!$C$329*'Amp-TB2 calc'!AJ312+'eq. coef.'!$C$330*'Amp-TB2 calc'!AK312+'eq. coef.'!$C$331*'Amp-TB2 calc'!AL312+'eq. coef.'!$C$332*'Amp-TB2 calc'!AN312+'eq. coef.'!$C$333*'Amp-TB2 calc'!AP312+'eq. coef.'!$C$334*'Amp-TB2 calc'!AQ312+'eq. coef.'!$C$335*'Amp-TB2 calc'!AR312+'eq. coef.'!$C$336*'Amp-TB2 calc'!AS312))</f>
        <v xml:space="preserve"> </v>
      </c>
      <c r="BG312" s="282" t="str">
        <f t="shared" si="431"/>
        <v xml:space="preserve"> </v>
      </c>
      <c r="BH312" s="385" t="str">
        <f t="shared" si="458"/>
        <v xml:space="preserve"> </v>
      </c>
      <c r="BI312" s="385" t="str">
        <f t="shared" si="459"/>
        <v xml:space="preserve"> </v>
      </c>
      <c r="BJ312" s="281" t="str">
        <f t="shared" si="432"/>
        <v xml:space="preserve"> </v>
      </c>
      <c r="BK312" s="283" t="str">
        <f t="shared" si="480"/>
        <v xml:space="preserve"> </v>
      </c>
      <c r="BL312" s="281" t="str">
        <f t="shared" si="481"/>
        <v xml:space="preserve"> </v>
      </c>
      <c r="BM312" s="284" t="str">
        <f t="shared" si="433"/>
        <v xml:space="preserve"> </v>
      </c>
      <c r="BN312" s="285" t="str">
        <f>IF(SUM(I312:T312)&lt;90," ",'eq. coef.'!$C$360+'eq. coef.'!$C$361*'Amp-TB2 calc'!AJ312+'eq. coef.'!$C$362*'Amp-TB2 calc'!AK312+'eq. coef.'!$C$363*'Amp-TB2 calc'!AL312+'eq. coef.'!$C$364*'Amp-TB2 calc'!AN312+'eq. coef.'!$C$365*'Amp-TB2 calc'!AP312+'eq. coef.'!$C$366*'Amp-TB2 calc'!AQ312+'eq. coef.'!$C$367*'Amp-TB2 calc'!AR312+'eq. coef.'!$C$368*'Amp-TB2 calc'!AS312+'eq. coef.'!$C$369*LN(BQ312))</f>
        <v xml:space="preserve"> </v>
      </c>
      <c r="BO312" s="286" t="str">
        <f t="shared" si="482"/>
        <v xml:space="preserve"> </v>
      </c>
      <c r="BP312" s="333" t="str">
        <f t="shared" si="434"/>
        <v xml:space="preserve"> </v>
      </c>
      <c r="BQ312" s="287" t="str">
        <f t="shared" si="483"/>
        <v xml:space="preserve"> </v>
      </c>
      <c r="BR312" s="281" t="str">
        <f t="shared" si="435"/>
        <v xml:space="preserve"> </v>
      </c>
      <c r="BS312" s="283"/>
      <c r="BT312" s="283">
        <f t="shared" si="484"/>
        <v>0</v>
      </c>
      <c r="BU312" s="283">
        <f t="shared" si="485"/>
        <v>0</v>
      </c>
      <c r="BV312" s="281" t="str">
        <f t="shared" si="436"/>
        <v xml:space="preserve"> </v>
      </c>
      <c r="BW312" s="288"/>
      <c r="BX312" s="289" t="str">
        <f>IF(SUM(I312:T312)&lt;90," ",'eq. coef.'!$B$1128*'Amp-TB2 calc'!CH312+'eq. coef.'!$B$1129*'Amp-TB2 calc'!CL312+'eq. coef.'!$B$1130*'Amp-TB2 calc'!CM312+'eq. coef.'!$B$1131*'Amp-TB2 calc'!CO312+'eq. coef.'!$B$1132*'Amp-TB2 calc'!CP312+'eq. coef.'!$B$1133*'Amp-TB2 calc'!CQ312+'eq. coef.'!$B$1134*'Amp-TB2 calc'!CR312+'eq. coef.'!$B$1135*'Amp-TB2 calc'!CU312+'eq. coef.'!$B$1135*'Amp-TB2 calc'!CY312+'eq. coef.'!$B$1137*'Amp-TB2 calc'!CZ312)</f>
        <v xml:space="preserve"> </v>
      </c>
      <c r="BY312" s="290" t="str">
        <f t="shared" si="486"/>
        <v xml:space="preserve"> </v>
      </c>
      <c r="BZ312" s="291"/>
      <c r="CA312" s="290" t="str">
        <f t="shared" si="437"/>
        <v xml:space="preserve"> </v>
      </c>
      <c r="CB312" s="289" t="str">
        <f>IF(SUM(I312:T312)&lt;90," ",EXP('eq. coef.'!$C$396+'eq. coef.'!$C$397*'Amp-TB2 calc'!AJ312+'eq. coef.'!$C$398*'Amp-TB2 calc'!AK312+'eq. coef.'!$C$399*'Amp-TB2 calc'!AL312+'eq. coef.'!$C$400*'Amp-TB2 calc'!AN312+'eq. coef.'!$C$401*'Amp-TB2 calc'!AP312+'eq. coef.'!$C$402*'Amp-TB2 calc'!AQ312+'eq. coef.'!$C$403*'Amp-TB2 calc'!AR312+'eq. coef.'!$C$404*'Amp-TB2 calc'!AS312+'eq. coef.'!$C$405*LN('Amp-TB2 calc'!BQ312)))</f>
        <v xml:space="preserve"> </v>
      </c>
      <c r="CC312" s="283" t="str">
        <f t="shared" si="438"/>
        <v xml:space="preserve"> </v>
      </c>
      <c r="CD312" s="283"/>
      <c r="CE312" s="282" t="str">
        <f t="shared" si="439"/>
        <v xml:space="preserve"> </v>
      </c>
      <c r="CF312" s="282" t="str">
        <f t="shared" si="440"/>
        <v xml:space="preserve"> </v>
      </c>
      <c r="CG312" s="278" t="str">
        <f t="shared" si="487"/>
        <v xml:space="preserve"> </v>
      </c>
      <c r="CH312" s="278" t="str">
        <f t="shared" si="488"/>
        <v xml:space="preserve"> </v>
      </c>
      <c r="CI312" s="278" t="str">
        <f t="shared" si="441"/>
        <v xml:space="preserve"> </v>
      </c>
      <c r="CJ312" s="278" t="str">
        <f t="shared" si="442"/>
        <v xml:space="preserve"> </v>
      </c>
      <c r="CK312" s="278"/>
      <c r="CL312" s="278" t="str">
        <f t="shared" si="443"/>
        <v xml:space="preserve"> </v>
      </c>
      <c r="CM312" s="278" t="str">
        <f t="shared" si="444"/>
        <v xml:space="preserve"> </v>
      </c>
      <c r="CN312" s="278" t="str">
        <f t="shared" si="489"/>
        <v xml:space="preserve"> </v>
      </c>
      <c r="CO312" s="278" t="str">
        <f t="shared" si="445"/>
        <v xml:space="preserve"> </v>
      </c>
      <c r="CP312" s="278" t="str">
        <f t="shared" si="490"/>
        <v xml:space="preserve"> </v>
      </c>
      <c r="CQ312" s="278" t="str">
        <f t="shared" si="446"/>
        <v xml:space="preserve"> </v>
      </c>
      <c r="CR312" s="278" t="str">
        <f t="shared" si="491"/>
        <v xml:space="preserve"> </v>
      </c>
      <c r="CS312" s="278" t="str">
        <f t="shared" si="447"/>
        <v xml:space="preserve"> </v>
      </c>
      <c r="CT312" s="278"/>
      <c r="CU312" s="278" t="str">
        <f t="shared" si="492"/>
        <v xml:space="preserve"> </v>
      </c>
      <c r="CV312" s="278" t="str">
        <f t="shared" si="448"/>
        <v xml:space="preserve"> </v>
      </c>
      <c r="CW312" s="278" t="str">
        <f t="shared" si="449"/>
        <v xml:space="preserve"> </v>
      </c>
      <c r="CX312" s="278"/>
      <c r="CY312" s="278" t="str">
        <f t="shared" si="450"/>
        <v xml:space="preserve"> </v>
      </c>
      <c r="CZ312" s="278" t="str">
        <f t="shared" si="493"/>
        <v xml:space="preserve"> </v>
      </c>
      <c r="DA312" s="278" t="str">
        <f t="shared" si="451"/>
        <v xml:space="preserve"> </v>
      </c>
      <c r="DB312" s="278"/>
      <c r="DC312" s="278" t="str">
        <f t="shared" si="452"/>
        <v xml:space="preserve"> </v>
      </c>
      <c r="DD312" s="278" t="str">
        <f t="shared" si="494"/>
        <v xml:space="preserve"> </v>
      </c>
      <c r="DE312" s="278" t="str">
        <f t="shared" si="495"/>
        <v xml:space="preserve"> </v>
      </c>
      <c r="DF312" s="278" t="str">
        <f t="shared" si="453"/>
        <v xml:space="preserve"> </v>
      </c>
      <c r="DG312" s="283" t="str">
        <f t="shared" si="460"/>
        <v xml:space="preserve"> </v>
      </c>
      <c r="DH312" s="283"/>
      <c r="DI312" s="277" t="str">
        <f t="shared" si="454"/>
        <v xml:space="preserve"> </v>
      </c>
      <c r="DJ312" s="277" t="str">
        <f t="shared" si="455"/>
        <v xml:space="preserve"> </v>
      </c>
      <c r="DK312" s="277" t="str">
        <f t="shared" si="456"/>
        <v xml:space="preserve"> </v>
      </c>
      <c r="DL312" s="278" t="str">
        <f t="shared" si="457"/>
        <v xml:space="preserve"> </v>
      </c>
    </row>
    <row r="313" spans="21:116" x14ac:dyDescent="0.25">
      <c r="U313" s="276" t="str">
        <f t="shared" si="461"/>
        <v xml:space="preserve"> </v>
      </c>
      <c r="V313" s="277" t="str">
        <f>IF(SUM(I313:T313)&lt;90," ",I313/stab.data!$U$7)</f>
        <v xml:space="preserve"> </v>
      </c>
      <c r="W313" s="277" t="str">
        <f>IF(SUM(I313:T313)&lt;90," ",J313/stab.data!$U$8)</f>
        <v xml:space="preserve"> </v>
      </c>
      <c r="X313" s="277" t="str">
        <f>IF(SUM(I313:T313)&lt;90," ",K313*2/stab.data!$U$9)</f>
        <v xml:space="preserve"> </v>
      </c>
      <c r="Y313" s="277" t="str">
        <f>IF(SUM(I313:T313)&lt;90," ",L313*2/stab.data!$U$10)</f>
        <v xml:space="preserve"> </v>
      </c>
      <c r="Z313" s="277" t="str">
        <f>IF(SUM(I313:T313)&lt;90," ",M313/stab.data!$U$11)</f>
        <v xml:space="preserve"> </v>
      </c>
      <c r="AA313" s="277" t="str">
        <f>IF(SUM(I313:T313)&lt;90," ",N313/stab.data!$U$12)</f>
        <v xml:space="preserve"> </v>
      </c>
      <c r="AB313" s="277" t="str">
        <f>IF(SUM(I313:T313)&lt;90," ",O313/stab.data!$U$13)</f>
        <v xml:space="preserve"> </v>
      </c>
      <c r="AC313" s="277" t="str">
        <f>IF(SUM(I313:T313)&lt;90," ",P313/stab.data!$U$14)</f>
        <v xml:space="preserve"> </v>
      </c>
      <c r="AD313" s="277" t="str">
        <f>IF(SUM(I313:T313)&lt;90," ",Q313*2/stab.data!$U$15)</f>
        <v xml:space="preserve"> </v>
      </c>
      <c r="AE313" s="277" t="str">
        <f>IF(SUM(I313:T313)&lt;90," ",R313*2/stab.data!$U$16)</f>
        <v xml:space="preserve"> </v>
      </c>
      <c r="AF313" s="277" t="str">
        <f>IF(SUM(I313:T313)&lt;90," ",S313/stab.data!$U$17)</f>
        <v xml:space="preserve"> </v>
      </c>
      <c r="AG313" s="277" t="str">
        <f>IF(SUM(I313:T313)&lt;90," ",T313/stab.data!$U$18)</f>
        <v xml:space="preserve"> </v>
      </c>
      <c r="AH313" s="277" t="str">
        <f t="shared" si="462"/>
        <v xml:space="preserve"> </v>
      </c>
      <c r="AI313" s="277" t="str">
        <f t="shared" si="463"/>
        <v xml:space="preserve"> </v>
      </c>
      <c r="AJ313" s="278" t="str">
        <f t="shared" si="464"/>
        <v xml:space="preserve"> </v>
      </c>
      <c r="AK313" s="278" t="str">
        <f t="shared" si="465"/>
        <v xml:space="preserve"> </v>
      </c>
      <c r="AL313" s="278" t="str">
        <f t="shared" si="466"/>
        <v xml:space="preserve"> </v>
      </c>
      <c r="AM313" s="278" t="str">
        <f t="shared" si="467"/>
        <v xml:space="preserve"> </v>
      </c>
      <c r="AN313" s="278" t="str">
        <f t="shared" si="468"/>
        <v xml:space="preserve"> </v>
      </c>
      <c r="AO313" s="278" t="str">
        <f t="shared" si="469"/>
        <v xml:space="preserve"> </v>
      </c>
      <c r="AP313" s="278" t="str">
        <f t="shared" si="470"/>
        <v xml:space="preserve"> </v>
      </c>
      <c r="AQ313" s="278" t="str">
        <f t="shared" si="471"/>
        <v xml:space="preserve"> </v>
      </c>
      <c r="AR313" s="278" t="str">
        <f t="shared" si="472"/>
        <v xml:space="preserve"> </v>
      </c>
      <c r="AS313" s="278" t="str">
        <f t="shared" si="473"/>
        <v xml:space="preserve"> </v>
      </c>
      <c r="AT313" s="278" t="str">
        <f t="shared" si="474"/>
        <v xml:space="preserve"> </v>
      </c>
      <c r="AU313" s="278" t="str">
        <f t="shared" si="475"/>
        <v xml:space="preserve"> </v>
      </c>
      <c r="AV313" s="277" t="str">
        <f t="shared" si="476"/>
        <v xml:space="preserve"> </v>
      </c>
      <c r="AW313" s="277" t="str">
        <f t="shared" si="477"/>
        <v xml:space="preserve"> </v>
      </c>
      <c r="AX313" s="277" t="str">
        <f>IF(SUM(I313:T313)&lt;90," ",CO313*AH313*stab.data!$U$20/13/2)</f>
        <v xml:space="preserve"> </v>
      </c>
      <c r="AY313" s="277" t="str">
        <f>IF(SUM(I313:T313)&lt;90," ",CQ313*AH313*stab.data!$U$11/13)</f>
        <v xml:space="preserve"> </v>
      </c>
      <c r="AZ313" s="277" t="str">
        <f t="shared" si="478"/>
        <v xml:space="preserve"> </v>
      </c>
      <c r="BA313" s="279" t="str">
        <f t="shared" si="479"/>
        <v xml:space="preserve"> </v>
      </c>
      <c r="BB313" s="280" t="str">
        <f>IF(SUM(I313:T313)&lt;90," ",EXP('eq. coef.'!$C$104+'eq. coef.'!$C$105*'Amp-TB2 calc'!AJ313+'eq. coef.'!$C$106*'Amp-TB2 calc'!AK313+'eq. coef.'!$C$107*'Amp-TB2 calc'!AL313+'eq. coef.'!$C$108*'Amp-TB2 calc'!AN313+'eq. coef.'!$C$109*'Amp-TB2 calc'!AP313+'eq. coef.'!$C$110*'Amp-TB2 calc'!AQ313+'eq. coef.'!$C$111*'Amp-TB2 calc'!AR313+'eq. coef.'!$C$112*'Amp-TB2 calc'!AS313))</f>
        <v xml:space="preserve"> </v>
      </c>
      <c r="BC313" s="281" t="str">
        <f>IF(SUM(I313:T313)&lt;90," ",EXP('eq. coef.'!$C$176+'eq. coef.'!$C$177*'Amp-TB2 calc'!AJ313+'eq. coef.'!$C$178*'Amp-TB2 calc'!AK313+'eq. coef.'!$C$179*'Amp-TB2 calc'!AL313+'eq. coef.'!$C$180*'Amp-TB2 calc'!AN313+'eq. coef.'!$C$181*'Amp-TB2 calc'!AP313+'eq. coef.'!$C$182*'Amp-TB2 calc'!AQ313+'eq. coef.'!$C$183*'Amp-TB2 calc'!AR313+'eq. coef.'!$C$184*'Amp-TB2 calc'!AS313))</f>
        <v xml:space="preserve"> </v>
      </c>
      <c r="BD313" s="281" t="str">
        <f>IF(SUM(I313:T313)&lt;90," ",('eq. coef.'!$C$234+'eq. coef.'!$C$235*'Amp-TB2 calc'!AJ313+'eq. coef.'!$C$236*'Amp-TB2 calc'!AK313+'eq. coef.'!$C$237*'Amp-TB2 calc'!AL313+'eq. coef.'!$C$238*'Amp-TB2 calc'!AN313+'eq. coef.'!$C$239*'Amp-TB2 calc'!AP313+'eq. coef.'!$C$240*'Amp-TB2 calc'!AQ313+'eq. coef.'!$C$241*'Amp-TB2 calc'!AR313+'eq. coef.'!$C$242*'Amp-TB2 calc'!AS313))</f>
        <v xml:space="preserve"> </v>
      </c>
      <c r="BE313" s="281" t="str">
        <f>IF(SUM(I313:T313)&lt;90," ",('eq. coef.'!$C$270+'eq. coef.'!$C$271*'Amp-TB2 calc'!AJ313+'eq. coef.'!$C$272*'Amp-TB2 calc'!AK313+'eq. coef.'!$C$273*'Amp-TB2 calc'!AL313+'eq. coef.'!$C$274*'Amp-TB2 calc'!AN313+'eq. coef.'!$C$275*'Amp-TB2 calc'!AP313+'eq. coef.'!$C$276*'Amp-TB2 calc'!AQ313+'eq. coef.'!$C$277*'Amp-TB2 calc'!AR313+'eq. coef.'!$C$278*'Amp-TB2 calc'!AS313))</f>
        <v xml:space="preserve"> </v>
      </c>
      <c r="BF313" s="281" t="str">
        <f>IF(SUM(I313:T313)&lt;90," ",EXP('eq. coef.'!$C$328+'eq. coef.'!$C$329*'Amp-TB2 calc'!AJ313+'eq. coef.'!$C$330*'Amp-TB2 calc'!AK313+'eq. coef.'!$C$331*'Amp-TB2 calc'!AL313+'eq. coef.'!$C$332*'Amp-TB2 calc'!AN313+'eq. coef.'!$C$333*'Amp-TB2 calc'!AP313+'eq. coef.'!$C$334*'Amp-TB2 calc'!AQ313+'eq. coef.'!$C$335*'Amp-TB2 calc'!AR313+'eq. coef.'!$C$336*'Amp-TB2 calc'!AS313))</f>
        <v xml:space="preserve"> </v>
      </c>
      <c r="BG313" s="282" t="str">
        <f t="shared" si="431"/>
        <v xml:space="preserve"> </v>
      </c>
      <c r="BH313" s="385" t="str">
        <f t="shared" si="458"/>
        <v xml:space="preserve"> </v>
      </c>
      <c r="BI313" s="385" t="str">
        <f t="shared" si="459"/>
        <v xml:space="preserve"> </v>
      </c>
      <c r="BJ313" s="281" t="str">
        <f t="shared" si="432"/>
        <v xml:space="preserve"> </v>
      </c>
      <c r="BK313" s="283" t="str">
        <f t="shared" si="480"/>
        <v xml:space="preserve"> </v>
      </c>
      <c r="BL313" s="281" t="str">
        <f t="shared" si="481"/>
        <v xml:space="preserve"> </v>
      </c>
      <c r="BM313" s="284" t="str">
        <f t="shared" si="433"/>
        <v xml:space="preserve"> </v>
      </c>
      <c r="BN313" s="285" t="str">
        <f>IF(SUM(I313:T313)&lt;90," ",'eq. coef.'!$C$360+'eq. coef.'!$C$361*'Amp-TB2 calc'!AJ313+'eq. coef.'!$C$362*'Amp-TB2 calc'!AK313+'eq. coef.'!$C$363*'Amp-TB2 calc'!AL313+'eq. coef.'!$C$364*'Amp-TB2 calc'!AN313+'eq. coef.'!$C$365*'Amp-TB2 calc'!AP313+'eq. coef.'!$C$366*'Amp-TB2 calc'!AQ313+'eq. coef.'!$C$367*'Amp-TB2 calc'!AR313+'eq. coef.'!$C$368*'Amp-TB2 calc'!AS313+'eq. coef.'!$C$369*LN(BQ313))</f>
        <v xml:space="preserve"> </v>
      </c>
      <c r="BO313" s="286" t="str">
        <f t="shared" si="482"/>
        <v xml:space="preserve"> </v>
      </c>
      <c r="BP313" s="333" t="str">
        <f t="shared" si="434"/>
        <v xml:space="preserve"> </v>
      </c>
      <c r="BQ313" s="287" t="str">
        <f t="shared" si="483"/>
        <v xml:space="preserve"> </v>
      </c>
      <c r="BR313" s="281" t="str">
        <f t="shared" si="435"/>
        <v xml:space="preserve"> </v>
      </c>
      <c r="BS313" s="283"/>
      <c r="BT313" s="283">
        <f t="shared" si="484"/>
        <v>0</v>
      </c>
      <c r="BU313" s="283">
        <f t="shared" si="485"/>
        <v>0</v>
      </c>
      <c r="BV313" s="281" t="str">
        <f t="shared" si="436"/>
        <v xml:space="preserve"> </v>
      </c>
      <c r="BW313" s="288"/>
      <c r="BX313" s="289" t="str">
        <f>IF(SUM(I313:T313)&lt;90," ",'eq. coef.'!$B$1128*'Amp-TB2 calc'!CH313+'eq. coef.'!$B$1129*'Amp-TB2 calc'!CL313+'eq. coef.'!$B$1130*'Amp-TB2 calc'!CM313+'eq. coef.'!$B$1131*'Amp-TB2 calc'!CO313+'eq. coef.'!$B$1132*'Amp-TB2 calc'!CP313+'eq. coef.'!$B$1133*'Amp-TB2 calc'!CQ313+'eq. coef.'!$B$1134*'Amp-TB2 calc'!CR313+'eq. coef.'!$B$1135*'Amp-TB2 calc'!CU313+'eq. coef.'!$B$1135*'Amp-TB2 calc'!CY313+'eq. coef.'!$B$1137*'Amp-TB2 calc'!CZ313)</f>
        <v xml:space="preserve"> </v>
      </c>
      <c r="BY313" s="290" t="str">
        <f t="shared" si="486"/>
        <v xml:space="preserve"> </v>
      </c>
      <c r="BZ313" s="291"/>
      <c r="CA313" s="290" t="str">
        <f t="shared" si="437"/>
        <v xml:space="preserve"> </v>
      </c>
      <c r="CB313" s="289" t="str">
        <f>IF(SUM(I313:T313)&lt;90," ",EXP('eq. coef.'!$C$396+'eq. coef.'!$C$397*'Amp-TB2 calc'!AJ313+'eq. coef.'!$C$398*'Amp-TB2 calc'!AK313+'eq. coef.'!$C$399*'Amp-TB2 calc'!AL313+'eq. coef.'!$C$400*'Amp-TB2 calc'!AN313+'eq. coef.'!$C$401*'Amp-TB2 calc'!AP313+'eq. coef.'!$C$402*'Amp-TB2 calc'!AQ313+'eq. coef.'!$C$403*'Amp-TB2 calc'!AR313+'eq. coef.'!$C$404*'Amp-TB2 calc'!AS313+'eq. coef.'!$C$405*LN('Amp-TB2 calc'!BQ313)))</f>
        <v xml:space="preserve"> </v>
      </c>
      <c r="CC313" s="283" t="str">
        <f t="shared" si="438"/>
        <v xml:space="preserve"> </v>
      </c>
      <c r="CD313" s="283"/>
      <c r="CE313" s="282" t="str">
        <f t="shared" si="439"/>
        <v xml:space="preserve"> </v>
      </c>
      <c r="CF313" s="282" t="str">
        <f t="shared" si="440"/>
        <v xml:space="preserve"> </v>
      </c>
      <c r="CG313" s="278" t="str">
        <f t="shared" si="487"/>
        <v xml:space="preserve"> </v>
      </c>
      <c r="CH313" s="278" t="str">
        <f t="shared" si="488"/>
        <v xml:space="preserve"> </v>
      </c>
      <c r="CI313" s="278" t="str">
        <f t="shared" si="441"/>
        <v xml:space="preserve"> </v>
      </c>
      <c r="CJ313" s="278" t="str">
        <f t="shared" si="442"/>
        <v xml:space="preserve"> </v>
      </c>
      <c r="CK313" s="278"/>
      <c r="CL313" s="278" t="str">
        <f t="shared" si="443"/>
        <v xml:space="preserve"> </v>
      </c>
      <c r="CM313" s="278" t="str">
        <f t="shared" si="444"/>
        <v xml:space="preserve"> </v>
      </c>
      <c r="CN313" s="278" t="str">
        <f t="shared" si="489"/>
        <v xml:space="preserve"> </v>
      </c>
      <c r="CO313" s="278" t="str">
        <f t="shared" si="445"/>
        <v xml:space="preserve"> </v>
      </c>
      <c r="CP313" s="278" t="str">
        <f t="shared" si="490"/>
        <v xml:space="preserve"> </v>
      </c>
      <c r="CQ313" s="278" t="str">
        <f t="shared" si="446"/>
        <v xml:space="preserve"> </v>
      </c>
      <c r="CR313" s="278" t="str">
        <f t="shared" si="491"/>
        <v xml:space="preserve"> </v>
      </c>
      <c r="CS313" s="278" t="str">
        <f t="shared" si="447"/>
        <v xml:space="preserve"> </v>
      </c>
      <c r="CT313" s="278"/>
      <c r="CU313" s="278" t="str">
        <f t="shared" si="492"/>
        <v xml:space="preserve"> </v>
      </c>
      <c r="CV313" s="278" t="str">
        <f t="shared" si="448"/>
        <v xml:space="preserve"> </v>
      </c>
      <c r="CW313" s="278" t="str">
        <f t="shared" si="449"/>
        <v xml:space="preserve"> </v>
      </c>
      <c r="CX313" s="278"/>
      <c r="CY313" s="278" t="str">
        <f t="shared" si="450"/>
        <v xml:space="preserve"> </v>
      </c>
      <c r="CZ313" s="278" t="str">
        <f t="shared" si="493"/>
        <v xml:space="preserve"> </v>
      </c>
      <c r="DA313" s="278" t="str">
        <f t="shared" si="451"/>
        <v xml:space="preserve"> </v>
      </c>
      <c r="DB313" s="278"/>
      <c r="DC313" s="278" t="str">
        <f t="shared" si="452"/>
        <v xml:space="preserve"> </v>
      </c>
      <c r="DD313" s="278" t="str">
        <f t="shared" si="494"/>
        <v xml:space="preserve"> </v>
      </c>
      <c r="DE313" s="278" t="str">
        <f t="shared" si="495"/>
        <v xml:space="preserve"> </v>
      </c>
      <c r="DF313" s="278" t="str">
        <f t="shared" si="453"/>
        <v xml:space="preserve"> </v>
      </c>
      <c r="DG313" s="283" t="str">
        <f t="shared" si="460"/>
        <v xml:space="preserve"> </v>
      </c>
      <c r="DH313" s="283"/>
      <c r="DI313" s="277" t="str">
        <f t="shared" si="454"/>
        <v xml:space="preserve"> </v>
      </c>
      <c r="DJ313" s="277" t="str">
        <f t="shared" si="455"/>
        <v xml:space="preserve"> </v>
      </c>
      <c r="DK313" s="277" t="str">
        <f t="shared" si="456"/>
        <v xml:space="preserve"> </v>
      </c>
      <c r="DL313" s="278" t="str">
        <f t="shared" si="457"/>
        <v xml:space="preserve"> </v>
      </c>
    </row>
    <row r="314" spans="21:116" x14ac:dyDescent="0.25">
      <c r="U314" s="276" t="str">
        <f t="shared" si="461"/>
        <v xml:space="preserve"> </v>
      </c>
      <c r="V314" s="277" t="str">
        <f>IF(SUM(I314:T314)&lt;90," ",I314/stab.data!$U$7)</f>
        <v xml:space="preserve"> </v>
      </c>
      <c r="W314" s="277" t="str">
        <f>IF(SUM(I314:T314)&lt;90," ",J314/stab.data!$U$8)</f>
        <v xml:space="preserve"> </v>
      </c>
      <c r="X314" s="277" t="str">
        <f>IF(SUM(I314:T314)&lt;90," ",K314*2/stab.data!$U$9)</f>
        <v xml:space="preserve"> </v>
      </c>
      <c r="Y314" s="277" t="str">
        <f>IF(SUM(I314:T314)&lt;90," ",L314*2/stab.data!$U$10)</f>
        <v xml:space="preserve"> </v>
      </c>
      <c r="Z314" s="277" t="str">
        <f>IF(SUM(I314:T314)&lt;90," ",M314/stab.data!$U$11)</f>
        <v xml:space="preserve"> </v>
      </c>
      <c r="AA314" s="277" t="str">
        <f>IF(SUM(I314:T314)&lt;90," ",N314/stab.data!$U$12)</f>
        <v xml:space="preserve"> </v>
      </c>
      <c r="AB314" s="277" t="str">
        <f>IF(SUM(I314:T314)&lt;90," ",O314/stab.data!$U$13)</f>
        <v xml:space="preserve"> </v>
      </c>
      <c r="AC314" s="277" t="str">
        <f>IF(SUM(I314:T314)&lt;90," ",P314/stab.data!$U$14)</f>
        <v xml:space="preserve"> </v>
      </c>
      <c r="AD314" s="277" t="str">
        <f>IF(SUM(I314:T314)&lt;90," ",Q314*2/stab.data!$U$15)</f>
        <v xml:space="preserve"> </v>
      </c>
      <c r="AE314" s="277" t="str">
        <f>IF(SUM(I314:T314)&lt;90," ",R314*2/stab.data!$U$16)</f>
        <v xml:space="preserve"> </v>
      </c>
      <c r="AF314" s="277" t="str">
        <f>IF(SUM(I314:T314)&lt;90," ",S314/stab.data!$U$17)</f>
        <v xml:space="preserve"> </v>
      </c>
      <c r="AG314" s="277" t="str">
        <f>IF(SUM(I314:T314)&lt;90," ",T314/stab.data!$U$18)</f>
        <v xml:space="preserve"> </v>
      </c>
      <c r="AH314" s="277" t="str">
        <f t="shared" si="462"/>
        <v xml:space="preserve"> </v>
      </c>
      <c r="AI314" s="277" t="str">
        <f t="shared" si="463"/>
        <v xml:space="preserve"> </v>
      </c>
      <c r="AJ314" s="278" t="str">
        <f t="shared" si="464"/>
        <v xml:space="preserve"> </v>
      </c>
      <c r="AK314" s="278" t="str">
        <f t="shared" si="465"/>
        <v xml:space="preserve"> </v>
      </c>
      <c r="AL314" s="278" t="str">
        <f t="shared" si="466"/>
        <v xml:space="preserve"> </v>
      </c>
      <c r="AM314" s="278" t="str">
        <f t="shared" si="467"/>
        <v xml:space="preserve"> </v>
      </c>
      <c r="AN314" s="278" t="str">
        <f t="shared" si="468"/>
        <v xml:space="preserve"> </v>
      </c>
      <c r="AO314" s="278" t="str">
        <f t="shared" si="469"/>
        <v xml:space="preserve"> </v>
      </c>
      <c r="AP314" s="278" t="str">
        <f t="shared" si="470"/>
        <v xml:space="preserve"> </v>
      </c>
      <c r="AQ314" s="278" t="str">
        <f t="shared" si="471"/>
        <v xml:space="preserve"> </v>
      </c>
      <c r="AR314" s="278" t="str">
        <f t="shared" si="472"/>
        <v xml:space="preserve"> </v>
      </c>
      <c r="AS314" s="278" t="str">
        <f t="shared" si="473"/>
        <v xml:space="preserve"> </v>
      </c>
      <c r="AT314" s="278" t="str">
        <f t="shared" si="474"/>
        <v xml:space="preserve"> </v>
      </c>
      <c r="AU314" s="278" t="str">
        <f t="shared" si="475"/>
        <v xml:space="preserve"> </v>
      </c>
      <c r="AV314" s="277" t="str">
        <f t="shared" si="476"/>
        <v xml:space="preserve"> </v>
      </c>
      <c r="AW314" s="277" t="str">
        <f t="shared" si="477"/>
        <v xml:space="preserve"> </v>
      </c>
      <c r="AX314" s="277" t="str">
        <f>IF(SUM(I314:T314)&lt;90," ",CO314*AH314*stab.data!$U$20/13/2)</f>
        <v xml:space="preserve"> </v>
      </c>
      <c r="AY314" s="277" t="str">
        <f>IF(SUM(I314:T314)&lt;90," ",CQ314*AH314*stab.data!$U$11/13)</f>
        <v xml:space="preserve"> </v>
      </c>
      <c r="AZ314" s="277" t="str">
        <f t="shared" si="478"/>
        <v xml:space="preserve"> </v>
      </c>
      <c r="BA314" s="279" t="str">
        <f t="shared" si="479"/>
        <v xml:space="preserve"> </v>
      </c>
      <c r="BB314" s="280" t="str">
        <f>IF(SUM(I314:T314)&lt;90," ",EXP('eq. coef.'!$C$104+'eq. coef.'!$C$105*'Amp-TB2 calc'!AJ314+'eq. coef.'!$C$106*'Amp-TB2 calc'!AK314+'eq. coef.'!$C$107*'Amp-TB2 calc'!AL314+'eq. coef.'!$C$108*'Amp-TB2 calc'!AN314+'eq. coef.'!$C$109*'Amp-TB2 calc'!AP314+'eq. coef.'!$C$110*'Amp-TB2 calc'!AQ314+'eq. coef.'!$C$111*'Amp-TB2 calc'!AR314+'eq. coef.'!$C$112*'Amp-TB2 calc'!AS314))</f>
        <v xml:space="preserve"> </v>
      </c>
      <c r="BC314" s="281" t="str">
        <f>IF(SUM(I314:T314)&lt;90," ",EXP('eq. coef.'!$C$176+'eq. coef.'!$C$177*'Amp-TB2 calc'!AJ314+'eq. coef.'!$C$178*'Amp-TB2 calc'!AK314+'eq. coef.'!$C$179*'Amp-TB2 calc'!AL314+'eq. coef.'!$C$180*'Amp-TB2 calc'!AN314+'eq. coef.'!$C$181*'Amp-TB2 calc'!AP314+'eq. coef.'!$C$182*'Amp-TB2 calc'!AQ314+'eq. coef.'!$C$183*'Amp-TB2 calc'!AR314+'eq. coef.'!$C$184*'Amp-TB2 calc'!AS314))</f>
        <v xml:space="preserve"> </v>
      </c>
      <c r="BD314" s="281" t="str">
        <f>IF(SUM(I314:T314)&lt;90," ",('eq. coef.'!$C$234+'eq. coef.'!$C$235*'Amp-TB2 calc'!AJ314+'eq. coef.'!$C$236*'Amp-TB2 calc'!AK314+'eq. coef.'!$C$237*'Amp-TB2 calc'!AL314+'eq. coef.'!$C$238*'Amp-TB2 calc'!AN314+'eq. coef.'!$C$239*'Amp-TB2 calc'!AP314+'eq. coef.'!$C$240*'Amp-TB2 calc'!AQ314+'eq. coef.'!$C$241*'Amp-TB2 calc'!AR314+'eq. coef.'!$C$242*'Amp-TB2 calc'!AS314))</f>
        <v xml:space="preserve"> </v>
      </c>
      <c r="BE314" s="281" t="str">
        <f>IF(SUM(I314:T314)&lt;90," ",('eq. coef.'!$C$270+'eq. coef.'!$C$271*'Amp-TB2 calc'!AJ314+'eq. coef.'!$C$272*'Amp-TB2 calc'!AK314+'eq. coef.'!$C$273*'Amp-TB2 calc'!AL314+'eq. coef.'!$C$274*'Amp-TB2 calc'!AN314+'eq. coef.'!$C$275*'Amp-TB2 calc'!AP314+'eq. coef.'!$C$276*'Amp-TB2 calc'!AQ314+'eq. coef.'!$C$277*'Amp-TB2 calc'!AR314+'eq. coef.'!$C$278*'Amp-TB2 calc'!AS314))</f>
        <v xml:space="preserve"> </v>
      </c>
      <c r="BF314" s="281" t="str">
        <f>IF(SUM(I314:T314)&lt;90," ",EXP('eq. coef.'!$C$328+'eq. coef.'!$C$329*'Amp-TB2 calc'!AJ314+'eq. coef.'!$C$330*'Amp-TB2 calc'!AK314+'eq. coef.'!$C$331*'Amp-TB2 calc'!AL314+'eq. coef.'!$C$332*'Amp-TB2 calc'!AN314+'eq. coef.'!$C$333*'Amp-TB2 calc'!AP314+'eq. coef.'!$C$334*'Amp-TB2 calc'!AQ314+'eq. coef.'!$C$335*'Amp-TB2 calc'!AR314+'eq. coef.'!$C$336*'Amp-TB2 calc'!AS314))</f>
        <v xml:space="preserve"> </v>
      </c>
      <c r="BG314" s="282" t="str">
        <f t="shared" si="431"/>
        <v xml:space="preserve"> </v>
      </c>
      <c r="BH314" s="385" t="str">
        <f t="shared" si="458"/>
        <v xml:space="preserve"> </v>
      </c>
      <c r="BI314" s="385" t="str">
        <f t="shared" si="459"/>
        <v xml:space="preserve"> </v>
      </c>
      <c r="BJ314" s="281" t="str">
        <f t="shared" si="432"/>
        <v xml:space="preserve"> </v>
      </c>
      <c r="BK314" s="283" t="str">
        <f t="shared" si="480"/>
        <v xml:space="preserve"> </v>
      </c>
      <c r="BL314" s="281" t="str">
        <f t="shared" si="481"/>
        <v xml:space="preserve"> </v>
      </c>
      <c r="BM314" s="284" t="str">
        <f t="shared" si="433"/>
        <v xml:space="preserve"> </v>
      </c>
      <c r="BN314" s="285" t="str">
        <f>IF(SUM(I314:T314)&lt;90," ",'eq. coef.'!$C$360+'eq. coef.'!$C$361*'Amp-TB2 calc'!AJ314+'eq. coef.'!$C$362*'Amp-TB2 calc'!AK314+'eq. coef.'!$C$363*'Amp-TB2 calc'!AL314+'eq. coef.'!$C$364*'Amp-TB2 calc'!AN314+'eq. coef.'!$C$365*'Amp-TB2 calc'!AP314+'eq. coef.'!$C$366*'Amp-TB2 calc'!AQ314+'eq. coef.'!$C$367*'Amp-TB2 calc'!AR314+'eq. coef.'!$C$368*'Amp-TB2 calc'!AS314+'eq. coef.'!$C$369*LN(BQ314))</f>
        <v xml:space="preserve"> </v>
      </c>
      <c r="BO314" s="286" t="str">
        <f t="shared" si="482"/>
        <v xml:space="preserve"> </v>
      </c>
      <c r="BP314" s="333" t="str">
        <f t="shared" si="434"/>
        <v xml:space="preserve"> </v>
      </c>
      <c r="BQ314" s="287" t="str">
        <f t="shared" si="483"/>
        <v xml:space="preserve"> </v>
      </c>
      <c r="BR314" s="281" t="str">
        <f t="shared" si="435"/>
        <v xml:space="preserve"> </v>
      </c>
      <c r="BS314" s="283"/>
      <c r="BT314" s="283">
        <f t="shared" si="484"/>
        <v>0</v>
      </c>
      <c r="BU314" s="283">
        <f t="shared" si="485"/>
        <v>0</v>
      </c>
      <c r="BV314" s="281" t="str">
        <f t="shared" si="436"/>
        <v xml:space="preserve"> </v>
      </c>
      <c r="BW314" s="288"/>
      <c r="BX314" s="289" t="str">
        <f>IF(SUM(I314:T314)&lt;90," ",'eq. coef.'!$B$1128*'Amp-TB2 calc'!CH314+'eq. coef.'!$B$1129*'Amp-TB2 calc'!CL314+'eq. coef.'!$B$1130*'Amp-TB2 calc'!CM314+'eq. coef.'!$B$1131*'Amp-TB2 calc'!CO314+'eq. coef.'!$B$1132*'Amp-TB2 calc'!CP314+'eq. coef.'!$B$1133*'Amp-TB2 calc'!CQ314+'eq. coef.'!$B$1134*'Amp-TB2 calc'!CR314+'eq. coef.'!$B$1135*'Amp-TB2 calc'!CU314+'eq. coef.'!$B$1135*'Amp-TB2 calc'!CY314+'eq. coef.'!$B$1137*'Amp-TB2 calc'!CZ314)</f>
        <v xml:space="preserve"> </v>
      </c>
      <c r="BY314" s="290" t="str">
        <f t="shared" si="486"/>
        <v xml:space="preserve"> </v>
      </c>
      <c r="BZ314" s="291"/>
      <c r="CA314" s="290" t="str">
        <f t="shared" si="437"/>
        <v xml:space="preserve"> </v>
      </c>
      <c r="CB314" s="289" t="str">
        <f>IF(SUM(I314:T314)&lt;90," ",EXP('eq. coef.'!$C$396+'eq. coef.'!$C$397*'Amp-TB2 calc'!AJ314+'eq. coef.'!$C$398*'Amp-TB2 calc'!AK314+'eq. coef.'!$C$399*'Amp-TB2 calc'!AL314+'eq. coef.'!$C$400*'Amp-TB2 calc'!AN314+'eq. coef.'!$C$401*'Amp-TB2 calc'!AP314+'eq. coef.'!$C$402*'Amp-TB2 calc'!AQ314+'eq. coef.'!$C$403*'Amp-TB2 calc'!AR314+'eq. coef.'!$C$404*'Amp-TB2 calc'!AS314+'eq. coef.'!$C$405*LN('Amp-TB2 calc'!BQ314)))</f>
        <v xml:space="preserve"> </v>
      </c>
      <c r="CC314" s="283" t="str">
        <f t="shared" si="438"/>
        <v xml:space="preserve"> </v>
      </c>
      <c r="CD314" s="283"/>
      <c r="CE314" s="282" t="str">
        <f t="shared" si="439"/>
        <v xml:space="preserve"> </v>
      </c>
      <c r="CF314" s="282" t="str">
        <f t="shared" si="440"/>
        <v xml:space="preserve"> </v>
      </c>
      <c r="CG314" s="278" t="str">
        <f t="shared" si="487"/>
        <v xml:space="preserve"> </v>
      </c>
      <c r="CH314" s="278" t="str">
        <f t="shared" si="488"/>
        <v xml:space="preserve"> </v>
      </c>
      <c r="CI314" s="278" t="str">
        <f t="shared" si="441"/>
        <v xml:space="preserve"> </v>
      </c>
      <c r="CJ314" s="278" t="str">
        <f t="shared" si="442"/>
        <v xml:space="preserve"> </v>
      </c>
      <c r="CK314" s="278"/>
      <c r="CL314" s="278" t="str">
        <f t="shared" si="443"/>
        <v xml:space="preserve"> </v>
      </c>
      <c r="CM314" s="278" t="str">
        <f t="shared" si="444"/>
        <v xml:space="preserve"> </v>
      </c>
      <c r="CN314" s="278" t="str">
        <f t="shared" si="489"/>
        <v xml:space="preserve"> </v>
      </c>
      <c r="CO314" s="278" t="str">
        <f t="shared" si="445"/>
        <v xml:space="preserve"> </v>
      </c>
      <c r="CP314" s="278" t="str">
        <f t="shared" si="490"/>
        <v xml:space="preserve"> </v>
      </c>
      <c r="CQ314" s="278" t="str">
        <f t="shared" si="446"/>
        <v xml:space="preserve"> </v>
      </c>
      <c r="CR314" s="278" t="str">
        <f t="shared" si="491"/>
        <v xml:space="preserve"> </v>
      </c>
      <c r="CS314" s="278" t="str">
        <f t="shared" si="447"/>
        <v xml:space="preserve"> </v>
      </c>
      <c r="CT314" s="278"/>
      <c r="CU314" s="278" t="str">
        <f t="shared" si="492"/>
        <v xml:space="preserve"> </v>
      </c>
      <c r="CV314" s="278" t="str">
        <f t="shared" si="448"/>
        <v xml:space="preserve"> </v>
      </c>
      <c r="CW314" s="278" t="str">
        <f t="shared" si="449"/>
        <v xml:space="preserve"> </v>
      </c>
      <c r="CX314" s="278"/>
      <c r="CY314" s="278" t="str">
        <f t="shared" si="450"/>
        <v xml:space="preserve"> </v>
      </c>
      <c r="CZ314" s="278" t="str">
        <f t="shared" si="493"/>
        <v xml:space="preserve"> </v>
      </c>
      <c r="DA314" s="278" t="str">
        <f t="shared" si="451"/>
        <v xml:space="preserve"> </v>
      </c>
      <c r="DB314" s="278"/>
      <c r="DC314" s="278" t="str">
        <f t="shared" si="452"/>
        <v xml:space="preserve"> </v>
      </c>
      <c r="DD314" s="278" t="str">
        <f t="shared" si="494"/>
        <v xml:space="preserve"> </v>
      </c>
      <c r="DE314" s="278" t="str">
        <f t="shared" si="495"/>
        <v xml:space="preserve"> </v>
      </c>
      <c r="DF314" s="278" t="str">
        <f t="shared" si="453"/>
        <v xml:space="preserve"> </v>
      </c>
      <c r="DG314" s="283" t="str">
        <f t="shared" si="460"/>
        <v xml:space="preserve"> </v>
      </c>
      <c r="DH314" s="283"/>
      <c r="DI314" s="277" t="str">
        <f t="shared" si="454"/>
        <v xml:space="preserve"> </v>
      </c>
      <c r="DJ314" s="277" t="str">
        <f t="shared" si="455"/>
        <v xml:space="preserve"> </v>
      </c>
      <c r="DK314" s="277" t="str">
        <f t="shared" si="456"/>
        <v xml:space="preserve"> </v>
      </c>
      <c r="DL314" s="278" t="str">
        <f t="shared" si="457"/>
        <v xml:space="preserve"> </v>
      </c>
    </row>
    <row r="315" spans="21:116" x14ac:dyDescent="0.25">
      <c r="U315" s="276" t="str">
        <f t="shared" si="461"/>
        <v xml:space="preserve"> </v>
      </c>
      <c r="V315" s="277" t="str">
        <f>IF(SUM(I315:T315)&lt;90," ",I315/stab.data!$U$7)</f>
        <v xml:space="preserve"> </v>
      </c>
      <c r="W315" s="277" t="str">
        <f>IF(SUM(I315:T315)&lt;90," ",J315/stab.data!$U$8)</f>
        <v xml:space="preserve"> </v>
      </c>
      <c r="X315" s="277" t="str">
        <f>IF(SUM(I315:T315)&lt;90," ",K315*2/stab.data!$U$9)</f>
        <v xml:space="preserve"> </v>
      </c>
      <c r="Y315" s="277" t="str">
        <f>IF(SUM(I315:T315)&lt;90," ",L315*2/stab.data!$U$10)</f>
        <v xml:space="preserve"> </v>
      </c>
      <c r="Z315" s="277" t="str">
        <f>IF(SUM(I315:T315)&lt;90," ",M315/stab.data!$U$11)</f>
        <v xml:space="preserve"> </v>
      </c>
      <c r="AA315" s="277" t="str">
        <f>IF(SUM(I315:T315)&lt;90," ",N315/stab.data!$U$12)</f>
        <v xml:space="preserve"> </v>
      </c>
      <c r="AB315" s="277" t="str">
        <f>IF(SUM(I315:T315)&lt;90," ",O315/stab.data!$U$13)</f>
        <v xml:space="preserve"> </v>
      </c>
      <c r="AC315" s="277" t="str">
        <f>IF(SUM(I315:T315)&lt;90," ",P315/stab.data!$U$14)</f>
        <v xml:space="preserve"> </v>
      </c>
      <c r="AD315" s="277" t="str">
        <f>IF(SUM(I315:T315)&lt;90," ",Q315*2/stab.data!$U$15)</f>
        <v xml:space="preserve"> </v>
      </c>
      <c r="AE315" s="277" t="str">
        <f>IF(SUM(I315:T315)&lt;90," ",R315*2/stab.data!$U$16)</f>
        <v xml:space="preserve"> </v>
      </c>
      <c r="AF315" s="277" t="str">
        <f>IF(SUM(I315:T315)&lt;90," ",S315/stab.data!$U$17)</f>
        <v xml:space="preserve"> </v>
      </c>
      <c r="AG315" s="277" t="str">
        <f>IF(SUM(I315:T315)&lt;90," ",T315/stab.data!$U$18)</f>
        <v xml:space="preserve"> </v>
      </c>
      <c r="AH315" s="277" t="str">
        <f t="shared" si="462"/>
        <v xml:space="preserve"> </v>
      </c>
      <c r="AI315" s="277" t="str">
        <f t="shared" si="463"/>
        <v xml:space="preserve"> </v>
      </c>
      <c r="AJ315" s="278" t="str">
        <f t="shared" si="464"/>
        <v xml:space="preserve"> </v>
      </c>
      <c r="AK315" s="278" t="str">
        <f t="shared" si="465"/>
        <v xml:space="preserve"> </v>
      </c>
      <c r="AL315" s="278" t="str">
        <f t="shared" si="466"/>
        <v xml:space="preserve"> </v>
      </c>
      <c r="AM315" s="278" t="str">
        <f t="shared" si="467"/>
        <v xml:space="preserve"> </v>
      </c>
      <c r="AN315" s="278" t="str">
        <f t="shared" si="468"/>
        <v xml:space="preserve"> </v>
      </c>
      <c r="AO315" s="278" t="str">
        <f t="shared" si="469"/>
        <v xml:space="preserve"> </v>
      </c>
      <c r="AP315" s="278" t="str">
        <f t="shared" si="470"/>
        <v xml:space="preserve"> </v>
      </c>
      <c r="AQ315" s="278" t="str">
        <f t="shared" si="471"/>
        <v xml:space="preserve"> </v>
      </c>
      <c r="AR315" s="278" t="str">
        <f t="shared" si="472"/>
        <v xml:space="preserve"> </v>
      </c>
      <c r="AS315" s="278" t="str">
        <f t="shared" si="473"/>
        <v xml:space="preserve"> </v>
      </c>
      <c r="AT315" s="278" t="str">
        <f t="shared" si="474"/>
        <v xml:space="preserve"> </v>
      </c>
      <c r="AU315" s="278" t="str">
        <f t="shared" si="475"/>
        <v xml:space="preserve"> </v>
      </c>
      <c r="AV315" s="277" t="str">
        <f t="shared" si="476"/>
        <v xml:space="preserve"> </v>
      </c>
      <c r="AW315" s="277" t="str">
        <f t="shared" si="477"/>
        <v xml:space="preserve"> </v>
      </c>
      <c r="AX315" s="277" t="str">
        <f>IF(SUM(I315:T315)&lt;90," ",CO315*AH315*stab.data!$U$20/13/2)</f>
        <v xml:space="preserve"> </v>
      </c>
      <c r="AY315" s="277" t="str">
        <f>IF(SUM(I315:T315)&lt;90," ",CQ315*AH315*stab.data!$U$11/13)</f>
        <v xml:space="preserve"> </v>
      </c>
      <c r="AZ315" s="277" t="str">
        <f t="shared" si="478"/>
        <v xml:space="preserve"> </v>
      </c>
      <c r="BA315" s="279" t="str">
        <f t="shared" si="479"/>
        <v xml:space="preserve"> </v>
      </c>
      <c r="BB315" s="280" t="str">
        <f>IF(SUM(I315:T315)&lt;90," ",EXP('eq. coef.'!$C$104+'eq. coef.'!$C$105*'Amp-TB2 calc'!AJ315+'eq. coef.'!$C$106*'Amp-TB2 calc'!AK315+'eq. coef.'!$C$107*'Amp-TB2 calc'!AL315+'eq. coef.'!$C$108*'Amp-TB2 calc'!AN315+'eq. coef.'!$C$109*'Amp-TB2 calc'!AP315+'eq. coef.'!$C$110*'Amp-TB2 calc'!AQ315+'eq. coef.'!$C$111*'Amp-TB2 calc'!AR315+'eq. coef.'!$C$112*'Amp-TB2 calc'!AS315))</f>
        <v xml:space="preserve"> </v>
      </c>
      <c r="BC315" s="281" t="str">
        <f>IF(SUM(I315:T315)&lt;90," ",EXP('eq. coef.'!$C$176+'eq. coef.'!$C$177*'Amp-TB2 calc'!AJ315+'eq. coef.'!$C$178*'Amp-TB2 calc'!AK315+'eq. coef.'!$C$179*'Amp-TB2 calc'!AL315+'eq. coef.'!$C$180*'Amp-TB2 calc'!AN315+'eq. coef.'!$C$181*'Amp-TB2 calc'!AP315+'eq. coef.'!$C$182*'Amp-TB2 calc'!AQ315+'eq. coef.'!$C$183*'Amp-TB2 calc'!AR315+'eq. coef.'!$C$184*'Amp-TB2 calc'!AS315))</f>
        <v xml:space="preserve"> </v>
      </c>
      <c r="BD315" s="281" t="str">
        <f>IF(SUM(I315:T315)&lt;90," ",('eq. coef.'!$C$234+'eq. coef.'!$C$235*'Amp-TB2 calc'!AJ315+'eq. coef.'!$C$236*'Amp-TB2 calc'!AK315+'eq. coef.'!$C$237*'Amp-TB2 calc'!AL315+'eq. coef.'!$C$238*'Amp-TB2 calc'!AN315+'eq. coef.'!$C$239*'Amp-TB2 calc'!AP315+'eq. coef.'!$C$240*'Amp-TB2 calc'!AQ315+'eq. coef.'!$C$241*'Amp-TB2 calc'!AR315+'eq. coef.'!$C$242*'Amp-TB2 calc'!AS315))</f>
        <v xml:space="preserve"> </v>
      </c>
      <c r="BE315" s="281" t="str">
        <f>IF(SUM(I315:T315)&lt;90," ",('eq. coef.'!$C$270+'eq. coef.'!$C$271*'Amp-TB2 calc'!AJ315+'eq. coef.'!$C$272*'Amp-TB2 calc'!AK315+'eq. coef.'!$C$273*'Amp-TB2 calc'!AL315+'eq. coef.'!$C$274*'Amp-TB2 calc'!AN315+'eq. coef.'!$C$275*'Amp-TB2 calc'!AP315+'eq. coef.'!$C$276*'Amp-TB2 calc'!AQ315+'eq. coef.'!$C$277*'Amp-TB2 calc'!AR315+'eq. coef.'!$C$278*'Amp-TB2 calc'!AS315))</f>
        <v xml:space="preserve"> </v>
      </c>
      <c r="BF315" s="281" t="str">
        <f>IF(SUM(I315:T315)&lt;90," ",EXP('eq. coef.'!$C$328+'eq. coef.'!$C$329*'Amp-TB2 calc'!AJ315+'eq. coef.'!$C$330*'Amp-TB2 calc'!AK315+'eq. coef.'!$C$331*'Amp-TB2 calc'!AL315+'eq. coef.'!$C$332*'Amp-TB2 calc'!AN315+'eq. coef.'!$C$333*'Amp-TB2 calc'!AP315+'eq. coef.'!$C$334*'Amp-TB2 calc'!AQ315+'eq. coef.'!$C$335*'Amp-TB2 calc'!AR315+'eq. coef.'!$C$336*'Amp-TB2 calc'!AS315))</f>
        <v xml:space="preserve"> </v>
      </c>
      <c r="BG315" s="282" t="str">
        <f t="shared" si="431"/>
        <v xml:space="preserve"> </v>
      </c>
      <c r="BH315" s="385" t="str">
        <f t="shared" si="458"/>
        <v xml:space="preserve"> </v>
      </c>
      <c r="BI315" s="385" t="str">
        <f t="shared" si="459"/>
        <v xml:space="preserve"> </v>
      </c>
      <c r="BJ315" s="281" t="str">
        <f t="shared" si="432"/>
        <v xml:space="preserve"> </v>
      </c>
      <c r="BK315" s="283" t="str">
        <f t="shared" si="480"/>
        <v xml:space="preserve"> </v>
      </c>
      <c r="BL315" s="281" t="str">
        <f t="shared" si="481"/>
        <v xml:space="preserve"> </v>
      </c>
      <c r="BM315" s="284" t="str">
        <f t="shared" si="433"/>
        <v xml:space="preserve"> </v>
      </c>
      <c r="BN315" s="285" t="str">
        <f>IF(SUM(I315:T315)&lt;90," ",'eq. coef.'!$C$360+'eq. coef.'!$C$361*'Amp-TB2 calc'!AJ315+'eq. coef.'!$C$362*'Amp-TB2 calc'!AK315+'eq. coef.'!$C$363*'Amp-TB2 calc'!AL315+'eq. coef.'!$C$364*'Amp-TB2 calc'!AN315+'eq. coef.'!$C$365*'Amp-TB2 calc'!AP315+'eq. coef.'!$C$366*'Amp-TB2 calc'!AQ315+'eq. coef.'!$C$367*'Amp-TB2 calc'!AR315+'eq. coef.'!$C$368*'Amp-TB2 calc'!AS315+'eq. coef.'!$C$369*LN(BQ315))</f>
        <v xml:space="preserve"> </v>
      </c>
      <c r="BO315" s="286" t="str">
        <f t="shared" si="482"/>
        <v xml:space="preserve"> </v>
      </c>
      <c r="BP315" s="333" t="str">
        <f t="shared" si="434"/>
        <v xml:space="preserve"> </v>
      </c>
      <c r="BQ315" s="287" t="str">
        <f t="shared" si="483"/>
        <v xml:space="preserve"> </v>
      </c>
      <c r="BR315" s="281" t="str">
        <f t="shared" si="435"/>
        <v xml:space="preserve"> </v>
      </c>
      <c r="BS315" s="283"/>
      <c r="BT315" s="283">
        <f t="shared" si="484"/>
        <v>0</v>
      </c>
      <c r="BU315" s="283">
        <f t="shared" si="485"/>
        <v>0</v>
      </c>
      <c r="BV315" s="281" t="str">
        <f t="shared" si="436"/>
        <v xml:space="preserve"> </v>
      </c>
      <c r="BW315" s="288"/>
      <c r="BX315" s="289" t="str">
        <f>IF(SUM(I315:T315)&lt;90," ",'eq. coef.'!$B$1128*'Amp-TB2 calc'!CH315+'eq. coef.'!$B$1129*'Amp-TB2 calc'!CL315+'eq. coef.'!$B$1130*'Amp-TB2 calc'!CM315+'eq. coef.'!$B$1131*'Amp-TB2 calc'!CO315+'eq. coef.'!$B$1132*'Amp-TB2 calc'!CP315+'eq. coef.'!$B$1133*'Amp-TB2 calc'!CQ315+'eq. coef.'!$B$1134*'Amp-TB2 calc'!CR315+'eq. coef.'!$B$1135*'Amp-TB2 calc'!CU315+'eq. coef.'!$B$1135*'Amp-TB2 calc'!CY315+'eq. coef.'!$B$1137*'Amp-TB2 calc'!CZ315)</f>
        <v xml:space="preserve"> </v>
      </c>
      <c r="BY315" s="290" t="str">
        <f t="shared" si="486"/>
        <v xml:space="preserve"> </v>
      </c>
      <c r="BZ315" s="291"/>
      <c r="CA315" s="290" t="str">
        <f t="shared" si="437"/>
        <v xml:space="preserve"> </v>
      </c>
      <c r="CB315" s="289" t="str">
        <f>IF(SUM(I315:T315)&lt;90," ",EXP('eq. coef.'!$C$396+'eq. coef.'!$C$397*'Amp-TB2 calc'!AJ315+'eq. coef.'!$C$398*'Amp-TB2 calc'!AK315+'eq. coef.'!$C$399*'Amp-TB2 calc'!AL315+'eq. coef.'!$C$400*'Amp-TB2 calc'!AN315+'eq. coef.'!$C$401*'Amp-TB2 calc'!AP315+'eq. coef.'!$C$402*'Amp-TB2 calc'!AQ315+'eq. coef.'!$C$403*'Amp-TB2 calc'!AR315+'eq. coef.'!$C$404*'Amp-TB2 calc'!AS315+'eq. coef.'!$C$405*LN('Amp-TB2 calc'!BQ315)))</f>
        <v xml:space="preserve"> </v>
      </c>
      <c r="CC315" s="283" t="str">
        <f t="shared" si="438"/>
        <v xml:space="preserve"> </v>
      </c>
      <c r="CD315" s="283"/>
      <c r="CE315" s="282" t="str">
        <f t="shared" si="439"/>
        <v xml:space="preserve"> </v>
      </c>
      <c r="CF315" s="282" t="str">
        <f t="shared" si="440"/>
        <v xml:space="preserve"> </v>
      </c>
      <c r="CG315" s="278" t="str">
        <f t="shared" si="487"/>
        <v xml:space="preserve"> </v>
      </c>
      <c r="CH315" s="278" t="str">
        <f t="shared" si="488"/>
        <v xml:space="preserve"> </v>
      </c>
      <c r="CI315" s="278" t="str">
        <f t="shared" si="441"/>
        <v xml:space="preserve"> </v>
      </c>
      <c r="CJ315" s="278" t="str">
        <f t="shared" si="442"/>
        <v xml:space="preserve"> </v>
      </c>
      <c r="CK315" s="278"/>
      <c r="CL315" s="278" t="str">
        <f t="shared" si="443"/>
        <v xml:space="preserve"> </v>
      </c>
      <c r="CM315" s="278" t="str">
        <f t="shared" si="444"/>
        <v xml:space="preserve"> </v>
      </c>
      <c r="CN315" s="278" t="str">
        <f t="shared" si="489"/>
        <v xml:space="preserve"> </v>
      </c>
      <c r="CO315" s="278" t="str">
        <f t="shared" si="445"/>
        <v xml:space="preserve"> </v>
      </c>
      <c r="CP315" s="278" t="str">
        <f t="shared" si="490"/>
        <v xml:space="preserve"> </v>
      </c>
      <c r="CQ315" s="278" t="str">
        <f t="shared" si="446"/>
        <v xml:space="preserve"> </v>
      </c>
      <c r="CR315" s="278" t="str">
        <f t="shared" si="491"/>
        <v xml:space="preserve"> </v>
      </c>
      <c r="CS315" s="278" t="str">
        <f t="shared" si="447"/>
        <v xml:space="preserve"> </v>
      </c>
      <c r="CT315" s="278"/>
      <c r="CU315" s="278" t="str">
        <f t="shared" si="492"/>
        <v xml:space="preserve"> </v>
      </c>
      <c r="CV315" s="278" t="str">
        <f t="shared" si="448"/>
        <v xml:space="preserve"> </v>
      </c>
      <c r="CW315" s="278" t="str">
        <f t="shared" si="449"/>
        <v xml:space="preserve"> </v>
      </c>
      <c r="CX315" s="278"/>
      <c r="CY315" s="278" t="str">
        <f t="shared" si="450"/>
        <v xml:space="preserve"> </v>
      </c>
      <c r="CZ315" s="278" t="str">
        <f t="shared" si="493"/>
        <v xml:space="preserve"> </v>
      </c>
      <c r="DA315" s="278" t="str">
        <f t="shared" si="451"/>
        <v xml:space="preserve"> </v>
      </c>
      <c r="DB315" s="278"/>
      <c r="DC315" s="278" t="str">
        <f t="shared" si="452"/>
        <v xml:space="preserve"> </v>
      </c>
      <c r="DD315" s="278" t="str">
        <f t="shared" si="494"/>
        <v xml:space="preserve"> </v>
      </c>
      <c r="DE315" s="278" t="str">
        <f t="shared" si="495"/>
        <v xml:space="preserve"> </v>
      </c>
      <c r="DF315" s="278" t="str">
        <f t="shared" si="453"/>
        <v xml:space="preserve"> </v>
      </c>
      <c r="DG315" s="283" t="str">
        <f t="shared" si="460"/>
        <v xml:space="preserve"> </v>
      </c>
      <c r="DH315" s="283"/>
      <c r="DI315" s="277" t="str">
        <f t="shared" si="454"/>
        <v xml:space="preserve"> </v>
      </c>
      <c r="DJ315" s="277" t="str">
        <f t="shared" si="455"/>
        <v xml:space="preserve"> </v>
      </c>
      <c r="DK315" s="277" t="str">
        <f t="shared" si="456"/>
        <v xml:space="preserve"> </v>
      </c>
      <c r="DL315" s="278" t="str">
        <f t="shared" si="457"/>
        <v xml:space="preserve"> </v>
      </c>
    </row>
    <row r="316" spans="21:116" x14ac:dyDescent="0.25">
      <c r="U316" s="276" t="str">
        <f t="shared" si="461"/>
        <v xml:space="preserve"> </v>
      </c>
      <c r="V316" s="277" t="str">
        <f>IF(SUM(I316:T316)&lt;90," ",I316/stab.data!$U$7)</f>
        <v xml:space="preserve"> </v>
      </c>
      <c r="W316" s="277" t="str">
        <f>IF(SUM(I316:T316)&lt;90," ",J316/stab.data!$U$8)</f>
        <v xml:space="preserve"> </v>
      </c>
      <c r="X316" s="277" t="str">
        <f>IF(SUM(I316:T316)&lt;90," ",K316*2/stab.data!$U$9)</f>
        <v xml:space="preserve"> </v>
      </c>
      <c r="Y316" s="277" t="str">
        <f>IF(SUM(I316:T316)&lt;90," ",L316*2/stab.data!$U$10)</f>
        <v xml:space="preserve"> </v>
      </c>
      <c r="Z316" s="277" t="str">
        <f>IF(SUM(I316:T316)&lt;90," ",M316/stab.data!$U$11)</f>
        <v xml:space="preserve"> </v>
      </c>
      <c r="AA316" s="277" t="str">
        <f>IF(SUM(I316:T316)&lt;90," ",N316/stab.data!$U$12)</f>
        <v xml:space="preserve"> </v>
      </c>
      <c r="AB316" s="277" t="str">
        <f>IF(SUM(I316:T316)&lt;90," ",O316/stab.data!$U$13)</f>
        <v xml:space="preserve"> </v>
      </c>
      <c r="AC316" s="277" t="str">
        <f>IF(SUM(I316:T316)&lt;90," ",P316/stab.data!$U$14)</f>
        <v xml:space="preserve"> </v>
      </c>
      <c r="AD316" s="277" t="str">
        <f>IF(SUM(I316:T316)&lt;90," ",Q316*2/stab.data!$U$15)</f>
        <v xml:space="preserve"> </v>
      </c>
      <c r="AE316" s="277" t="str">
        <f>IF(SUM(I316:T316)&lt;90," ",R316*2/stab.data!$U$16)</f>
        <v xml:space="preserve"> </v>
      </c>
      <c r="AF316" s="277" t="str">
        <f>IF(SUM(I316:T316)&lt;90," ",S316/stab.data!$U$17)</f>
        <v xml:space="preserve"> </v>
      </c>
      <c r="AG316" s="277" t="str">
        <f>IF(SUM(I316:T316)&lt;90," ",T316/stab.data!$U$18)</f>
        <v xml:space="preserve"> </v>
      </c>
      <c r="AH316" s="277" t="str">
        <f t="shared" si="462"/>
        <v xml:space="preserve"> </v>
      </c>
      <c r="AI316" s="277" t="str">
        <f t="shared" si="463"/>
        <v xml:space="preserve"> </v>
      </c>
      <c r="AJ316" s="278" t="str">
        <f t="shared" si="464"/>
        <v xml:space="preserve"> </v>
      </c>
      <c r="AK316" s="278" t="str">
        <f t="shared" si="465"/>
        <v xml:space="preserve"> </v>
      </c>
      <c r="AL316" s="278" t="str">
        <f t="shared" si="466"/>
        <v xml:space="preserve"> </v>
      </c>
      <c r="AM316" s="278" t="str">
        <f t="shared" si="467"/>
        <v xml:space="preserve"> </v>
      </c>
      <c r="AN316" s="278" t="str">
        <f t="shared" si="468"/>
        <v xml:space="preserve"> </v>
      </c>
      <c r="AO316" s="278" t="str">
        <f t="shared" si="469"/>
        <v xml:space="preserve"> </v>
      </c>
      <c r="AP316" s="278" t="str">
        <f t="shared" si="470"/>
        <v xml:space="preserve"> </v>
      </c>
      <c r="AQ316" s="278" t="str">
        <f t="shared" si="471"/>
        <v xml:space="preserve"> </v>
      </c>
      <c r="AR316" s="278" t="str">
        <f t="shared" si="472"/>
        <v xml:space="preserve"> </v>
      </c>
      <c r="AS316" s="278" t="str">
        <f t="shared" si="473"/>
        <v xml:space="preserve"> </v>
      </c>
      <c r="AT316" s="278" t="str">
        <f t="shared" si="474"/>
        <v xml:space="preserve"> </v>
      </c>
      <c r="AU316" s="278" t="str">
        <f t="shared" si="475"/>
        <v xml:space="preserve"> </v>
      </c>
      <c r="AV316" s="277" t="str">
        <f t="shared" si="476"/>
        <v xml:space="preserve"> </v>
      </c>
      <c r="AW316" s="277" t="str">
        <f t="shared" si="477"/>
        <v xml:space="preserve"> </v>
      </c>
      <c r="AX316" s="277" t="str">
        <f>IF(SUM(I316:T316)&lt;90," ",CO316*AH316*stab.data!$U$20/13/2)</f>
        <v xml:space="preserve"> </v>
      </c>
      <c r="AY316" s="277" t="str">
        <f>IF(SUM(I316:T316)&lt;90," ",CQ316*AH316*stab.data!$U$11/13)</f>
        <v xml:space="preserve"> </v>
      </c>
      <c r="AZ316" s="277" t="str">
        <f t="shared" si="478"/>
        <v xml:space="preserve"> </v>
      </c>
      <c r="BA316" s="279" t="str">
        <f t="shared" si="479"/>
        <v xml:space="preserve"> </v>
      </c>
      <c r="BB316" s="280" t="str">
        <f>IF(SUM(I316:T316)&lt;90," ",EXP('eq. coef.'!$C$104+'eq. coef.'!$C$105*'Amp-TB2 calc'!AJ316+'eq. coef.'!$C$106*'Amp-TB2 calc'!AK316+'eq. coef.'!$C$107*'Amp-TB2 calc'!AL316+'eq. coef.'!$C$108*'Amp-TB2 calc'!AN316+'eq. coef.'!$C$109*'Amp-TB2 calc'!AP316+'eq. coef.'!$C$110*'Amp-TB2 calc'!AQ316+'eq. coef.'!$C$111*'Amp-TB2 calc'!AR316+'eq. coef.'!$C$112*'Amp-TB2 calc'!AS316))</f>
        <v xml:space="preserve"> </v>
      </c>
      <c r="BC316" s="281" t="str">
        <f>IF(SUM(I316:T316)&lt;90," ",EXP('eq. coef.'!$C$176+'eq. coef.'!$C$177*'Amp-TB2 calc'!AJ316+'eq. coef.'!$C$178*'Amp-TB2 calc'!AK316+'eq. coef.'!$C$179*'Amp-TB2 calc'!AL316+'eq. coef.'!$C$180*'Amp-TB2 calc'!AN316+'eq. coef.'!$C$181*'Amp-TB2 calc'!AP316+'eq. coef.'!$C$182*'Amp-TB2 calc'!AQ316+'eq. coef.'!$C$183*'Amp-TB2 calc'!AR316+'eq. coef.'!$C$184*'Amp-TB2 calc'!AS316))</f>
        <v xml:space="preserve"> </v>
      </c>
      <c r="BD316" s="281" t="str">
        <f>IF(SUM(I316:T316)&lt;90," ",('eq. coef.'!$C$234+'eq. coef.'!$C$235*'Amp-TB2 calc'!AJ316+'eq. coef.'!$C$236*'Amp-TB2 calc'!AK316+'eq. coef.'!$C$237*'Amp-TB2 calc'!AL316+'eq. coef.'!$C$238*'Amp-TB2 calc'!AN316+'eq. coef.'!$C$239*'Amp-TB2 calc'!AP316+'eq. coef.'!$C$240*'Amp-TB2 calc'!AQ316+'eq. coef.'!$C$241*'Amp-TB2 calc'!AR316+'eq. coef.'!$C$242*'Amp-TB2 calc'!AS316))</f>
        <v xml:space="preserve"> </v>
      </c>
      <c r="BE316" s="281" t="str">
        <f>IF(SUM(I316:T316)&lt;90," ",('eq. coef.'!$C$270+'eq. coef.'!$C$271*'Amp-TB2 calc'!AJ316+'eq. coef.'!$C$272*'Amp-TB2 calc'!AK316+'eq. coef.'!$C$273*'Amp-TB2 calc'!AL316+'eq. coef.'!$C$274*'Amp-TB2 calc'!AN316+'eq. coef.'!$C$275*'Amp-TB2 calc'!AP316+'eq. coef.'!$C$276*'Amp-TB2 calc'!AQ316+'eq. coef.'!$C$277*'Amp-TB2 calc'!AR316+'eq. coef.'!$C$278*'Amp-TB2 calc'!AS316))</f>
        <v xml:space="preserve"> </v>
      </c>
      <c r="BF316" s="281" t="str">
        <f>IF(SUM(I316:T316)&lt;90," ",EXP('eq. coef.'!$C$328+'eq. coef.'!$C$329*'Amp-TB2 calc'!AJ316+'eq. coef.'!$C$330*'Amp-TB2 calc'!AK316+'eq. coef.'!$C$331*'Amp-TB2 calc'!AL316+'eq. coef.'!$C$332*'Amp-TB2 calc'!AN316+'eq. coef.'!$C$333*'Amp-TB2 calc'!AP316+'eq. coef.'!$C$334*'Amp-TB2 calc'!AQ316+'eq. coef.'!$C$335*'Amp-TB2 calc'!AR316+'eq. coef.'!$C$336*'Amp-TB2 calc'!AS316))</f>
        <v xml:space="preserve"> </v>
      </c>
      <c r="BG316" s="282" t="str">
        <f t="shared" si="431"/>
        <v xml:space="preserve"> </v>
      </c>
      <c r="BH316" s="385" t="str">
        <f t="shared" si="458"/>
        <v xml:space="preserve"> </v>
      </c>
      <c r="BI316" s="385" t="str">
        <f t="shared" si="459"/>
        <v xml:space="preserve"> </v>
      </c>
      <c r="BJ316" s="281" t="str">
        <f t="shared" si="432"/>
        <v xml:space="preserve"> </v>
      </c>
      <c r="BK316" s="283" t="str">
        <f t="shared" si="480"/>
        <v xml:space="preserve"> </v>
      </c>
      <c r="BL316" s="281" t="str">
        <f t="shared" si="481"/>
        <v xml:space="preserve"> </v>
      </c>
      <c r="BM316" s="284" t="str">
        <f t="shared" si="433"/>
        <v xml:space="preserve"> </v>
      </c>
      <c r="BN316" s="285" t="str">
        <f>IF(SUM(I316:T316)&lt;90," ",'eq. coef.'!$C$360+'eq. coef.'!$C$361*'Amp-TB2 calc'!AJ316+'eq. coef.'!$C$362*'Amp-TB2 calc'!AK316+'eq. coef.'!$C$363*'Amp-TB2 calc'!AL316+'eq. coef.'!$C$364*'Amp-TB2 calc'!AN316+'eq. coef.'!$C$365*'Amp-TB2 calc'!AP316+'eq. coef.'!$C$366*'Amp-TB2 calc'!AQ316+'eq. coef.'!$C$367*'Amp-TB2 calc'!AR316+'eq. coef.'!$C$368*'Amp-TB2 calc'!AS316+'eq. coef.'!$C$369*LN(BQ316))</f>
        <v xml:space="preserve"> </v>
      </c>
      <c r="BO316" s="286" t="str">
        <f t="shared" si="482"/>
        <v xml:space="preserve"> </v>
      </c>
      <c r="BP316" s="333" t="str">
        <f t="shared" si="434"/>
        <v xml:space="preserve"> </v>
      </c>
      <c r="BQ316" s="287" t="str">
        <f t="shared" si="483"/>
        <v xml:space="preserve"> </v>
      </c>
      <c r="BR316" s="281" t="str">
        <f t="shared" si="435"/>
        <v xml:space="preserve"> </v>
      </c>
      <c r="BS316" s="283"/>
      <c r="BT316" s="283">
        <f t="shared" si="484"/>
        <v>0</v>
      </c>
      <c r="BU316" s="283">
        <f t="shared" si="485"/>
        <v>0</v>
      </c>
      <c r="BV316" s="281" t="str">
        <f t="shared" si="436"/>
        <v xml:space="preserve"> </v>
      </c>
      <c r="BW316" s="288"/>
      <c r="BX316" s="289" t="str">
        <f>IF(SUM(I316:T316)&lt;90," ",'eq. coef.'!$B$1128*'Amp-TB2 calc'!CH316+'eq. coef.'!$B$1129*'Amp-TB2 calc'!CL316+'eq. coef.'!$B$1130*'Amp-TB2 calc'!CM316+'eq. coef.'!$B$1131*'Amp-TB2 calc'!CO316+'eq. coef.'!$B$1132*'Amp-TB2 calc'!CP316+'eq. coef.'!$B$1133*'Amp-TB2 calc'!CQ316+'eq. coef.'!$B$1134*'Amp-TB2 calc'!CR316+'eq. coef.'!$B$1135*'Amp-TB2 calc'!CU316+'eq. coef.'!$B$1135*'Amp-TB2 calc'!CY316+'eq. coef.'!$B$1137*'Amp-TB2 calc'!CZ316)</f>
        <v xml:space="preserve"> </v>
      </c>
      <c r="BY316" s="290" t="str">
        <f t="shared" si="486"/>
        <v xml:space="preserve"> </v>
      </c>
      <c r="BZ316" s="291"/>
      <c r="CA316" s="290" t="str">
        <f t="shared" si="437"/>
        <v xml:space="preserve"> </v>
      </c>
      <c r="CB316" s="289" t="str">
        <f>IF(SUM(I316:T316)&lt;90," ",EXP('eq. coef.'!$C$396+'eq. coef.'!$C$397*'Amp-TB2 calc'!AJ316+'eq. coef.'!$C$398*'Amp-TB2 calc'!AK316+'eq. coef.'!$C$399*'Amp-TB2 calc'!AL316+'eq. coef.'!$C$400*'Amp-TB2 calc'!AN316+'eq. coef.'!$C$401*'Amp-TB2 calc'!AP316+'eq. coef.'!$C$402*'Amp-TB2 calc'!AQ316+'eq. coef.'!$C$403*'Amp-TB2 calc'!AR316+'eq. coef.'!$C$404*'Amp-TB2 calc'!AS316+'eq. coef.'!$C$405*LN('Amp-TB2 calc'!BQ316)))</f>
        <v xml:space="preserve"> </v>
      </c>
      <c r="CC316" s="283" t="str">
        <f t="shared" si="438"/>
        <v xml:space="preserve"> </v>
      </c>
      <c r="CD316" s="283"/>
      <c r="CE316" s="282" t="str">
        <f t="shared" si="439"/>
        <v xml:space="preserve"> </v>
      </c>
      <c r="CF316" s="282" t="str">
        <f t="shared" si="440"/>
        <v xml:space="preserve"> </v>
      </c>
      <c r="CG316" s="278" t="str">
        <f t="shared" si="487"/>
        <v xml:space="preserve"> </v>
      </c>
      <c r="CH316" s="278" t="str">
        <f t="shared" si="488"/>
        <v xml:space="preserve"> </v>
      </c>
      <c r="CI316" s="278" t="str">
        <f t="shared" si="441"/>
        <v xml:space="preserve"> </v>
      </c>
      <c r="CJ316" s="278" t="str">
        <f t="shared" si="442"/>
        <v xml:space="preserve"> </v>
      </c>
      <c r="CK316" s="278"/>
      <c r="CL316" s="278" t="str">
        <f t="shared" si="443"/>
        <v xml:space="preserve"> </v>
      </c>
      <c r="CM316" s="278" t="str">
        <f t="shared" si="444"/>
        <v xml:space="preserve"> </v>
      </c>
      <c r="CN316" s="278" t="str">
        <f t="shared" si="489"/>
        <v xml:space="preserve"> </v>
      </c>
      <c r="CO316" s="278" t="str">
        <f t="shared" si="445"/>
        <v xml:space="preserve"> </v>
      </c>
      <c r="CP316" s="278" t="str">
        <f t="shared" si="490"/>
        <v xml:space="preserve"> </v>
      </c>
      <c r="CQ316" s="278" t="str">
        <f t="shared" si="446"/>
        <v xml:space="preserve"> </v>
      </c>
      <c r="CR316" s="278" t="str">
        <f t="shared" si="491"/>
        <v xml:space="preserve"> </v>
      </c>
      <c r="CS316" s="278" t="str">
        <f t="shared" si="447"/>
        <v xml:space="preserve"> </v>
      </c>
      <c r="CT316" s="278"/>
      <c r="CU316" s="278" t="str">
        <f t="shared" si="492"/>
        <v xml:space="preserve"> </v>
      </c>
      <c r="CV316" s="278" t="str">
        <f t="shared" si="448"/>
        <v xml:space="preserve"> </v>
      </c>
      <c r="CW316" s="278" t="str">
        <f t="shared" si="449"/>
        <v xml:space="preserve"> </v>
      </c>
      <c r="CX316" s="278"/>
      <c r="CY316" s="278" t="str">
        <f t="shared" si="450"/>
        <v xml:space="preserve"> </v>
      </c>
      <c r="CZ316" s="278" t="str">
        <f t="shared" si="493"/>
        <v xml:space="preserve"> </v>
      </c>
      <c r="DA316" s="278" t="str">
        <f t="shared" si="451"/>
        <v xml:space="preserve"> </v>
      </c>
      <c r="DB316" s="278"/>
      <c r="DC316" s="278" t="str">
        <f t="shared" si="452"/>
        <v xml:space="preserve"> </v>
      </c>
      <c r="DD316" s="278" t="str">
        <f t="shared" si="494"/>
        <v xml:space="preserve"> </v>
      </c>
      <c r="DE316" s="278" t="str">
        <f t="shared" si="495"/>
        <v xml:space="preserve"> </v>
      </c>
      <c r="DF316" s="278" t="str">
        <f t="shared" si="453"/>
        <v xml:space="preserve"> </v>
      </c>
      <c r="DG316" s="283" t="str">
        <f t="shared" si="460"/>
        <v xml:space="preserve"> </v>
      </c>
      <c r="DH316" s="283"/>
      <c r="DI316" s="277" t="str">
        <f t="shared" si="454"/>
        <v xml:space="preserve"> </v>
      </c>
      <c r="DJ316" s="277" t="str">
        <f t="shared" si="455"/>
        <v xml:space="preserve"> </v>
      </c>
      <c r="DK316" s="277" t="str">
        <f t="shared" si="456"/>
        <v xml:space="preserve"> </v>
      </c>
      <c r="DL316" s="278" t="str">
        <f t="shared" si="457"/>
        <v xml:space="preserve"> </v>
      </c>
    </row>
    <row r="317" spans="21:116" x14ac:dyDescent="0.25">
      <c r="U317" s="276" t="str">
        <f t="shared" si="461"/>
        <v xml:space="preserve"> </v>
      </c>
      <c r="V317" s="277" t="str">
        <f>IF(SUM(I317:T317)&lt;90," ",I317/stab.data!$U$7)</f>
        <v xml:space="preserve"> </v>
      </c>
      <c r="W317" s="277" t="str">
        <f>IF(SUM(I317:T317)&lt;90," ",J317/stab.data!$U$8)</f>
        <v xml:space="preserve"> </v>
      </c>
      <c r="X317" s="277" t="str">
        <f>IF(SUM(I317:T317)&lt;90," ",K317*2/stab.data!$U$9)</f>
        <v xml:space="preserve"> </v>
      </c>
      <c r="Y317" s="277" t="str">
        <f>IF(SUM(I317:T317)&lt;90," ",L317*2/stab.data!$U$10)</f>
        <v xml:space="preserve"> </v>
      </c>
      <c r="Z317" s="277" t="str">
        <f>IF(SUM(I317:T317)&lt;90," ",M317/stab.data!$U$11)</f>
        <v xml:space="preserve"> </v>
      </c>
      <c r="AA317" s="277" t="str">
        <f>IF(SUM(I317:T317)&lt;90," ",N317/stab.data!$U$12)</f>
        <v xml:space="preserve"> </v>
      </c>
      <c r="AB317" s="277" t="str">
        <f>IF(SUM(I317:T317)&lt;90," ",O317/stab.data!$U$13)</f>
        <v xml:space="preserve"> </v>
      </c>
      <c r="AC317" s="277" t="str">
        <f>IF(SUM(I317:T317)&lt;90," ",P317/stab.data!$U$14)</f>
        <v xml:space="preserve"> </v>
      </c>
      <c r="AD317" s="277" t="str">
        <f>IF(SUM(I317:T317)&lt;90," ",Q317*2/stab.data!$U$15)</f>
        <v xml:space="preserve"> </v>
      </c>
      <c r="AE317" s="277" t="str">
        <f>IF(SUM(I317:T317)&lt;90," ",R317*2/stab.data!$U$16)</f>
        <v xml:space="preserve"> </v>
      </c>
      <c r="AF317" s="277" t="str">
        <f>IF(SUM(I317:T317)&lt;90," ",S317/stab.data!$U$17)</f>
        <v xml:space="preserve"> </v>
      </c>
      <c r="AG317" s="277" t="str">
        <f>IF(SUM(I317:T317)&lt;90," ",T317/stab.data!$U$18)</f>
        <v xml:space="preserve"> </v>
      </c>
      <c r="AH317" s="277" t="str">
        <f t="shared" si="462"/>
        <v xml:space="preserve"> </v>
      </c>
      <c r="AI317" s="277" t="str">
        <f t="shared" si="463"/>
        <v xml:space="preserve"> </v>
      </c>
      <c r="AJ317" s="278" t="str">
        <f t="shared" si="464"/>
        <v xml:space="preserve"> </v>
      </c>
      <c r="AK317" s="278" t="str">
        <f t="shared" si="465"/>
        <v xml:space="preserve"> </v>
      </c>
      <c r="AL317" s="278" t="str">
        <f t="shared" si="466"/>
        <v xml:space="preserve"> </v>
      </c>
      <c r="AM317" s="278" t="str">
        <f t="shared" si="467"/>
        <v xml:space="preserve"> </v>
      </c>
      <c r="AN317" s="278" t="str">
        <f t="shared" si="468"/>
        <v xml:space="preserve"> </v>
      </c>
      <c r="AO317" s="278" t="str">
        <f t="shared" si="469"/>
        <v xml:space="preserve"> </v>
      </c>
      <c r="AP317" s="278" t="str">
        <f t="shared" si="470"/>
        <v xml:space="preserve"> </v>
      </c>
      <c r="AQ317" s="278" t="str">
        <f t="shared" si="471"/>
        <v xml:space="preserve"> </v>
      </c>
      <c r="AR317" s="278" t="str">
        <f t="shared" si="472"/>
        <v xml:space="preserve"> </v>
      </c>
      <c r="AS317" s="278" t="str">
        <f t="shared" si="473"/>
        <v xml:space="preserve"> </v>
      </c>
      <c r="AT317" s="278" t="str">
        <f t="shared" si="474"/>
        <v xml:space="preserve"> </v>
      </c>
      <c r="AU317" s="278" t="str">
        <f t="shared" si="475"/>
        <v xml:space="preserve"> </v>
      </c>
      <c r="AV317" s="277" t="str">
        <f t="shared" si="476"/>
        <v xml:space="preserve"> </v>
      </c>
      <c r="AW317" s="277" t="str">
        <f t="shared" si="477"/>
        <v xml:space="preserve"> </v>
      </c>
      <c r="AX317" s="277" t="str">
        <f>IF(SUM(I317:T317)&lt;90," ",CO317*AH317*stab.data!$U$20/13/2)</f>
        <v xml:space="preserve"> </v>
      </c>
      <c r="AY317" s="277" t="str">
        <f>IF(SUM(I317:T317)&lt;90," ",CQ317*AH317*stab.data!$U$11/13)</f>
        <v xml:space="preserve"> </v>
      </c>
      <c r="AZ317" s="277" t="str">
        <f t="shared" si="478"/>
        <v xml:space="preserve"> </v>
      </c>
      <c r="BA317" s="279" t="str">
        <f t="shared" si="479"/>
        <v xml:space="preserve"> </v>
      </c>
      <c r="BB317" s="280" t="str">
        <f>IF(SUM(I317:T317)&lt;90," ",EXP('eq. coef.'!$C$104+'eq. coef.'!$C$105*'Amp-TB2 calc'!AJ317+'eq. coef.'!$C$106*'Amp-TB2 calc'!AK317+'eq. coef.'!$C$107*'Amp-TB2 calc'!AL317+'eq. coef.'!$C$108*'Amp-TB2 calc'!AN317+'eq. coef.'!$C$109*'Amp-TB2 calc'!AP317+'eq. coef.'!$C$110*'Amp-TB2 calc'!AQ317+'eq. coef.'!$C$111*'Amp-TB2 calc'!AR317+'eq. coef.'!$C$112*'Amp-TB2 calc'!AS317))</f>
        <v xml:space="preserve"> </v>
      </c>
      <c r="BC317" s="281" t="str">
        <f>IF(SUM(I317:T317)&lt;90," ",EXP('eq. coef.'!$C$176+'eq. coef.'!$C$177*'Amp-TB2 calc'!AJ317+'eq. coef.'!$C$178*'Amp-TB2 calc'!AK317+'eq. coef.'!$C$179*'Amp-TB2 calc'!AL317+'eq. coef.'!$C$180*'Amp-TB2 calc'!AN317+'eq. coef.'!$C$181*'Amp-TB2 calc'!AP317+'eq. coef.'!$C$182*'Amp-TB2 calc'!AQ317+'eq. coef.'!$C$183*'Amp-TB2 calc'!AR317+'eq. coef.'!$C$184*'Amp-TB2 calc'!AS317))</f>
        <v xml:space="preserve"> </v>
      </c>
      <c r="BD317" s="281" t="str">
        <f>IF(SUM(I317:T317)&lt;90," ",('eq. coef.'!$C$234+'eq. coef.'!$C$235*'Amp-TB2 calc'!AJ317+'eq. coef.'!$C$236*'Amp-TB2 calc'!AK317+'eq. coef.'!$C$237*'Amp-TB2 calc'!AL317+'eq. coef.'!$C$238*'Amp-TB2 calc'!AN317+'eq. coef.'!$C$239*'Amp-TB2 calc'!AP317+'eq. coef.'!$C$240*'Amp-TB2 calc'!AQ317+'eq. coef.'!$C$241*'Amp-TB2 calc'!AR317+'eq. coef.'!$C$242*'Amp-TB2 calc'!AS317))</f>
        <v xml:space="preserve"> </v>
      </c>
      <c r="BE317" s="281" t="str">
        <f>IF(SUM(I317:T317)&lt;90," ",('eq. coef.'!$C$270+'eq. coef.'!$C$271*'Amp-TB2 calc'!AJ317+'eq. coef.'!$C$272*'Amp-TB2 calc'!AK317+'eq. coef.'!$C$273*'Amp-TB2 calc'!AL317+'eq. coef.'!$C$274*'Amp-TB2 calc'!AN317+'eq. coef.'!$C$275*'Amp-TB2 calc'!AP317+'eq. coef.'!$C$276*'Amp-TB2 calc'!AQ317+'eq. coef.'!$C$277*'Amp-TB2 calc'!AR317+'eq. coef.'!$C$278*'Amp-TB2 calc'!AS317))</f>
        <v xml:space="preserve"> </v>
      </c>
      <c r="BF317" s="281" t="str">
        <f>IF(SUM(I317:T317)&lt;90," ",EXP('eq. coef.'!$C$328+'eq. coef.'!$C$329*'Amp-TB2 calc'!AJ317+'eq. coef.'!$C$330*'Amp-TB2 calc'!AK317+'eq. coef.'!$C$331*'Amp-TB2 calc'!AL317+'eq. coef.'!$C$332*'Amp-TB2 calc'!AN317+'eq. coef.'!$C$333*'Amp-TB2 calc'!AP317+'eq. coef.'!$C$334*'Amp-TB2 calc'!AQ317+'eq. coef.'!$C$335*'Amp-TB2 calc'!AR317+'eq. coef.'!$C$336*'Amp-TB2 calc'!AS317))</f>
        <v xml:space="preserve"> </v>
      </c>
      <c r="BG317" s="282" t="str">
        <f t="shared" si="431"/>
        <v xml:space="preserve"> </v>
      </c>
      <c r="BH317" s="385" t="str">
        <f t="shared" si="458"/>
        <v xml:space="preserve"> </v>
      </c>
      <c r="BI317" s="385" t="str">
        <f t="shared" si="459"/>
        <v xml:space="preserve"> </v>
      </c>
      <c r="BJ317" s="281" t="str">
        <f t="shared" si="432"/>
        <v xml:space="preserve"> </v>
      </c>
      <c r="BK317" s="283" t="str">
        <f t="shared" si="480"/>
        <v xml:space="preserve"> </v>
      </c>
      <c r="BL317" s="281" t="str">
        <f t="shared" si="481"/>
        <v xml:space="preserve"> </v>
      </c>
      <c r="BM317" s="284" t="str">
        <f t="shared" si="433"/>
        <v xml:space="preserve"> </v>
      </c>
      <c r="BN317" s="285" t="str">
        <f>IF(SUM(I317:T317)&lt;90," ",'eq. coef.'!$C$360+'eq. coef.'!$C$361*'Amp-TB2 calc'!AJ317+'eq. coef.'!$C$362*'Amp-TB2 calc'!AK317+'eq. coef.'!$C$363*'Amp-TB2 calc'!AL317+'eq. coef.'!$C$364*'Amp-TB2 calc'!AN317+'eq. coef.'!$C$365*'Amp-TB2 calc'!AP317+'eq. coef.'!$C$366*'Amp-TB2 calc'!AQ317+'eq. coef.'!$C$367*'Amp-TB2 calc'!AR317+'eq. coef.'!$C$368*'Amp-TB2 calc'!AS317+'eq. coef.'!$C$369*LN(BQ317))</f>
        <v xml:space="preserve"> </v>
      </c>
      <c r="BO317" s="286" t="str">
        <f t="shared" si="482"/>
        <v xml:space="preserve"> </v>
      </c>
      <c r="BP317" s="333" t="str">
        <f t="shared" si="434"/>
        <v xml:space="preserve"> </v>
      </c>
      <c r="BQ317" s="287" t="str">
        <f t="shared" si="483"/>
        <v xml:space="preserve"> </v>
      </c>
      <c r="BR317" s="281" t="str">
        <f t="shared" si="435"/>
        <v xml:space="preserve"> </v>
      </c>
      <c r="BS317" s="283"/>
      <c r="BT317" s="283">
        <f t="shared" si="484"/>
        <v>0</v>
      </c>
      <c r="BU317" s="283">
        <f t="shared" si="485"/>
        <v>0</v>
      </c>
      <c r="BV317" s="281" t="str">
        <f t="shared" si="436"/>
        <v xml:space="preserve"> </v>
      </c>
      <c r="BW317" s="288"/>
      <c r="BX317" s="289" t="str">
        <f>IF(SUM(I317:T317)&lt;90," ",'eq. coef.'!$B$1128*'Amp-TB2 calc'!CH317+'eq. coef.'!$B$1129*'Amp-TB2 calc'!CL317+'eq. coef.'!$B$1130*'Amp-TB2 calc'!CM317+'eq. coef.'!$B$1131*'Amp-TB2 calc'!CO317+'eq. coef.'!$B$1132*'Amp-TB2 calc'!CP317+'eq. coef.'!$B$1133*'Amp-TB2 calc'!CQ317+'eq. coef.'!$B$1134*'Amp-TB2 calc'!CR317+'eq. coef.'!$B$1135*'Amp-TB2 calc'!CU317+'eq. coef.'!$B$1135*'Amp-TB2 calc'!CY317+'eq. coef.'!$B$1137*'Amp-TB2 calc'!CZ317)</f>
        <v xml:space="preserve"> </v>
      </c>
      <c r="BY317" s="290" t="str">
        <f t="shared" si="486"/>
        <v xml:space="preserve"> </v>
      </c>
      <c r="BZ317" s="291"/>
      <c r="CA317" s="290" t="str">
        <f t="shared" si="437"/>
        <v xml:space="preserve"> </v>
      </c>
      <c r="CB317" s="289" t="str">
        <f>IF(SUM(I317:T317)&lt;90," ",EXP('eq. coef.'!$C$396+'eq. coef.'!$C$397*'Amp-TB2 calc'!AJ317+'eq. coef.'!$C$398*'Amp-TB2 calc'!AK317+'eq. coef.'!$C$399*'Amp-TB2 calc'!AL317+'eq. coef.'!$C$400*'Amp-TB2 calc'!AN317+'eq. coef.'!$C$401*'Amp-TB2 calc'!AP317+'eq. coef.'!$C$402*'Amp-TB2 calc'!AQ317+'eq. coef.'!$C$403*'Amp-TB2 calc'!AR317+'eq. coef.'!$C$404*'Amp-TB2 calc'!AS317+'eq. coef.'!$C$405*LN('Amp-TB2 calc'!BQ317)))</f>
        <v xml:space="preserve"> </v>
      </c>
      <c r="CC317" s="283" t="str">
        <f t="shared" si="438"/>
        <v xml:space="preserve"> </v>
      </c>
      <c r="CD317" s="283"/>
      <c r="CE317" s="282" t="str">
        <f t="shared" si="439"/>
        <v xml:space="preserve"> </v>
      </c>
      <c r="CF317" s="282" t="str">
        <f t="shared" si="440"/>
        <v xml:space="preserve"> </v>
      </c>
      <c r="CG317" s="278" t="str">
        <f t="shared" si="487"/>
        <v xml:space="preserve"> </v>
      </c>
      <c r="CH317" s="278" t="str">
        <f t="shared" si="488"/>
        <v xml:space="preserve"> </v>
      </c>
      <c r="CI317" s="278" t="str">
        <f t="shared" si="441"/>
        <v xml:space="preserve"> </v>
      </c>
      <c r="CJ317" s="278" t="str">
        <f t="shared" si="442"/>
        <v xml:space="preserve"> </v>
      </c>
      <c r="CK317" s="278"/>
      <c r="CL317" s="278" t="str">
        <f t="shared" si="443"/>
        <v xml:space="preserve"> </v>
      </c>
      <c r="CM317" s="278" t="str">
        <f t="shared" si="444"/>
        <v xml:space="preserve"> </v>
      </c>
      <c r="CN317" s="278" t="str">
        <f t="shared" si="489"/>
        <v xml:space="preserve"> </v>
      </c>
      <c r="CO317" s="278" t="str">
        <f t="shared" si="445"/>
        <v xml:space="preserve"> </v>
      </c>
      <c r="CP317" s="278" t="str">
        <f t="shared" si="490"/>
        <v xml:space="preserve"> </v>
      </c>
      <c r="CQ317" s="278" t="str">
        <f t="shared" si="446"/>
        <v xml:space="preserve"> </v>
      </c>
      <c r="CR317" s="278" t="str">
        <f t="shared" si="491"/>
        <v xml:space="preserve"> </v>
      </c>
      <c r="CS317" s="278" t="str">
        <f t="shared" si="447"/>
        <v xml:space="preserve"> </v>
      </c>
      <c r="CT317" s="278"/>
      <c r="CU317" s="278" t="str">
        <f t="shared" si="492"/>
        <v xml:space="preserve"> </v>
      </c>
      <c r="CV317" s="278" t="str">
        <f t="shared" si="448"/>
        <v xml:space="preserve"> </v>
      </c>
      <c r="CW317" s="278" t="str">
        <f t="shared" si="449"/>
        <v xml:space="preserve"> </v>
      </c>
      <c r="CX317" s="278"/>
      <c r="CY317" s="278" t="str">
        <f t="shared" si="450"/>
        <v xml:space="preserve"> </v>
      </c>
      <c r="CZ317" s="278" t="str">
        <f t="shared" si="493"/>
        <v xml:space="preserve"> </v>
      </c>
      <c r="DA317" s="278" t="str">
        <f t="shared" si="451"/>
        <v xml:space="preserve"> </v>
      </c>
      <c r="DB317" s="278"/>
      <c r="DC317" s="278" t="str">
        <f t="shared" si="452"/>
        <v xml:space="preserve"> </v>
      </c>
      <c r="DD317" s="278" t="str">
        <f t="shared" si="494"/>
        <v xml:space="preserve"> </v>
      </c>
      <c r="DE317" s="278" t="str">
        <f t="shared" si="495"/>
        <v xml:space="preserve"> </v>
      </c>
      <c r="DF317" s="278" t="str">
        <f t="shared" si="453"/>
        <v xml:space="preserve"> </v>
      </c>
      <c r="DG317" s="283" t="str">
        <f t="shared" si="460"/>
        <v xml:space="preserve"> </v>
      </c>
      <c r="DH317" s="283"/>
      <c r="DI317" s="277" t="str">
        <f t="shared" si="454"/>
        <v xml:space="preserve"> </v>
      </c>
      <c r="DJ317" s="277" t="str">
        <f t="shared" si="455"/>
        <v xml:space="preserve"> </v>
      </c>
      <c r="DK317" s="277" t="str">
        <f t="shared" si="456"/>
        <v xml:space="preserve"> </v>
      </c>
      <c r="DL317" s="278" t="str">
        <f t="shared" si="457"/>
        <v xml:space="preserve"> </v>
      </c>
    </row>
    <row r="318" spans="21:116" x14ac:dyDescent="0.25">
      <c r="U318" s="276" t="str">
        <f t="shared" si="461"/>
        <v xml:space="preserve"> </v>
      </c>
      <c r="V318" s="277" t="str">
        <f>IF(SUM(I318:T318)&lt;90," ",I318/stab.data!$U$7)</f>
        <v xml:space="preserve"> </v>
      </c>
      <c r="W318" s="277" t="str">
        <f>IF(SUM(I318:T318)&lt;90," ",J318/stab.data!$U$8)</f>
        <v xml:space="preserve"> </v>
      </c>
      <c r="X318" s="277" t="str">
        <f>IF(SUM(I318:T318)&lt;90," ",K318*2/stab.data!$U$9)</f>
        <v xml:space="preserve"> </v>
      </c>
      <c r="Y318" s="277" t="str">
        <f>IF(SUM(I318:T318)&lt;90," ",L318*2/stab.data!$U$10)</f>
        <v xml:space="preserve"> </v>
      </c>
      <c r="Z318" s="277" t="str">
        <f>IF(SUM(I318:T318)&lt;90," ",M318/stab.data!$U$11)</f>
        <v xml:space="preserve"> </v>
      </c>
      <c r="AA318" s="277" t="str">
        <f>IF(SUM(I318:T318)&lt;90," ",N318/stab.data!$U$12)</f>
        <v xml:space="preserve"> </v>
      </c>
      <c r="AB318" s="277" t="str">
        <f>IF(SUM(I318:T318)&lt;90," ",O318/stab.data!$U$13)</f>
        <v xml:space="preserve"> </v>
      </c>
      <c r="AC318" s="277" t="str">
        <f>IF(SUM(I318:T318)&lt;90," ",P318/stab.data!$U$14)</f>
        <v xml:space="preserve"> </v>
      </c>
      <c r="AD318" s="277" t="str">
        <f>IF(SUM(I318:T318)&lt;90," ",Q318*2/stab.data!$U$15)</f>
        <v xml:space="preserve"> </v>
      </c>
      <c r="AE318" s="277" t="str">
        <f>IF(SUM(I318:T318)&lt;90," ",R318*2/stab.data!$U$16)</f>
        <v xml:space="preserve"> </v>
      </c>
      <c r="AF318" s="277" t="str">
        <f>IF(SUM(I318:T318)&lt;90," ",S318/stab.data!$U$17)</f>
        <v xml:space="preserve"> </v>
      </c>
      <c r="AG318" s="277" t="str">
        <f>IF(SUM(I318:T318)&lt;90," ",T318/stab.data!$U$18)</f>
        <v xml:space="preserve"> </v>
      </c>
      <c r="AH318" s="277" t="str">
        <f t="shared" si="462"/>
        <v xml:space="preserve"> </v>
      </c>
      <c r="AI318" s="277" t="str">
        <f t="shared" si="463"/>
        <v xml:space="preserve"> </v>
      </c>
      <c r="AJ318" s="278" t="str">
        <f t="shared" si="464"/>
        <v xml:space="preserve"> </v>
      </c>
      <c r="AK318" s="278" t="str">
        <f t="shared" si="465"/>
        <v xml:space="preserve"> </v>
      </c>
      <c r="AL318" s="278" t="str">
        <f t="shared" si="466"/>
        <v xml:space="preserve"> </v>
      </c>
      <c r="AM318" s="278" t="str">
        <f t="shared" si="467"/>
        <v xml:space="preserve"> </v>
      </c>
      <c r="AN318" s="278" t="str">
        <f t="shared" si="468"/>
        <v xml:space="preserve"> </v>
      </c>
      <c r="AO318" s="278" t="str">
        <f t="shared" si="469"/>
        <v xml:space="preserve"> </v>
      </c>
      <c r="AP318" s="278" t="str">
        <f t="shared" si="470"/>
        <v xml:space="preserve"> </v>
      </c>
      <c r="AQ318" s="278" t="str">
        <f t="shared" si="471"/>
        <v xml:space="preserve"> </v>
      </c>
      <c r="AR318" s="278" t="str">
        <f t="shared" si="472"/>
        <v xml:space="preserve"> </v>
      </c>
      <c r="AS318" s="278" t="str">
        <f t="shared" si="473"/>
        <v xml:space="preserve"> </v>
      </c>
      <c r="AT318" s="278" t="str">
        <f t="shared" si="474"/>
        <v xml:space="preserve"> </v>
      </c>
      <c r="AU318" s="278" t="str">
        <f t="shared" si="475"/>
        <v xml:space="preserve"> </v>
      </c>
      <c r="AV318" s="277" t="str">
        <f t="shared" si="476"/>
        <v xml:space="preserve"> </v>
      </c>
      <c r="AW318" s="277" t="str">
        <f t="shared" si="477"/>
        <v xml:space="preserve"> </v>
      </c>
      <c r="AX318" s="277" t="str">
        <f>IF(SUM(I318:T318)&lt;90," ",CO318*AH318*stab.data!$U$20/13/2)</f>
        <v xml:space="preserve"> </v>
      </c>
      <c r="AY318" s="277" t="str">
        <f>IF(SUM(I318:T318)&lt;90," ",CQ318*AH318*stab.data!$U$11/13)</f>
        <v xml:space="preserve"> </v>
      </c>
      <c r="AZ318" s="277" t="str">
        <f t="shared" si="478"/>
        <v xml:space="preserve"> </v>
      </c>
      <c r="BA318" s="279" t="str">
        <f t="shared" si="479"/>
        <v xml:space="preserve"> </v>
      </c>
      <c r="BB318" s="280" t="str">
        <f>IF(SUM(I318:T318)&lt;90," ",EXP('eq. coef.'!$C$104+'eq. coef.'!$C$105*'Amp-TB2 calc'!AJ318+'eq. coef.'!$C$106*'Amp-TB2 calc'!AK318+'eq. coef.'!$C$107*'Amp-TB2 calc'!AL318+'eq. coef.'!$C$108*'Amp-TB2 calc'!AN318+'eq. coef.'!$C$109*'Amp-TB2 calc'!AP318+'eq. coef.'!$C$110*'Amp-TB2 calc'!AQ318+'eq. coef.'!$C$111*'Amp-TB2 calc'!AR318+'eq. coef.'!$C$112*'Amp-TB2 calc'!AS318))</f>
        <v xml:space="preserve"> </v>
      </c>
      <c r="BC318" s="281" t="str">
        <f>IF(SUM(I318:T318)&lt;90," ",EXP('eq. coef.'!$C$176+'eq. coef.'!$C$177*'Amp-TB2 calc'!AJ318+'eq. coef.'!$C$178*'Amp-TB2 calc'!AK318+'eq. coef.'!$C$179*'Amp-TB2 calc'!AL318+'eq. coef.'!$C$180*'Amp-TB2 calc'!AN318+'eq. coef.'!$C$181*'Amp-TB2 calc'!AP318+'eq. coef.'!$C$182*'Amp-TB2 calc'!AQ318+'eq. coef.'!$C$183*'Amp-TB2 calc'!AR318+'eq. coef.'!$C$184*'Amp-TB2 calc'!AS318))</f>
        <v xml:space="preserve"> </v>
      </c>
      <c r="BD318" s="281" t="str">
        <f>IF(SUM(I318:T318)&lt;90," ",('eq. coef.'!$C$234+'eq. coef.'!$C$235*'Amp-TB2 calc'!AJ318+'eq. coef.'!$C$236*'Amp-TB2 calc'!AK318+'eq. coef.'!$C$237*'Amp-TB2 calc'!AL318+'eq. coef.'!$C$238*'Amp-TB2 calc'!AN318+'eq. coef.'!$C$239*'Amp-TB2 calc'!AP318+'eq. coef.'!$C$240*'Amp-TB2 calc'!AQ318+'eq. coef.'!$C$241*'Amp-TB2 calc'!AR318+'eq. coef.'!$C$242*'Amp-TB2 calc'!AS318))</f>
        <v xml:space="preserve"> </v>
      </c>
      <c r="BE318" s="281" t="str">
        <f>IF(SUM(I318:T318)&lt;90," ",('eq. coef.'!$C$270+'eq. coef.'!$C$271*'Amp-TB2 calc'!AJ318+'eq. coef.'!$C$272*'Amp-TB2 calc'!AK318+'eq. coef.'!$C$273*'Amp-TB2 calc'!AL318+'eq. coef.'!$C$274*'Amp-TB2 calc'!AN318+'eq. coef.'!$C$275*'Amp-TB2 calc'!AP318+'eq. coef.'!$C$276*'Amp-TB2 calc'!AQ318+'eq. coef.'!$C$277*'Amp-TB2 calc'!AR318+'eq. coef.'!$C$278*'Amp-TB2 calc'!AS318))</f>
        <v xml:space="preserve"> </v>
      </c>
      <c r="BF318" s="281" t="str">
        <f>IF(SUM(I318:T318)&lt;90," ",EXP('eq. coef.'!$C$328+'eq. coef.'!$C$329*'Amp-TB2 calc'!AJ318+'eq. coef.'!$C$330*'Amp-TB2 calc'!AK318+'eq. coef.'!$C$331*'Amp-TB2 calc'!AL318+'eq. coef.'!$C$332*'Amp-TB2 calc'!AN318+'eq. coef.'!$C$333*'Amp-TB2 calc'!AP318+'eq. coef.'!$C$334*'Amp-TB2 calc'!AQ318+'eq. coef.'!$C$335*'Amp-TB2 calc'!AR318+'eq. coef.'!$C$336*'Amp-TB2 calc'!AS318))</f>
        <v xml:space="preserve"> </v>
      </c>
      <c r="BG318" s="282" t="str">
        <f t="shared" si="431"/>
        <v xml:space="preserve"> </v>
      </c>
      <c r="BH318" s="385" t="str">
        <f t="shared" si="458"/>
        <v xml:space="preserve"> </v>
      </c>
      <c r="BI318" s="385" t="str">
        <f t="shared" si="459"/>
        <v xml:space="preserve"> </v>
      </c>
      <c r="BJ318" s="281" t="str">
        <f t="shared" si="432"/>
        <v xml:space="preserve"> </v>
      </c>
      <c r="BK318" s="283" t="str">
        <f t="shared" si="480"/>
        <v xml:space="preserve"> </v>
      </c>
      <c r="BL318" s="281" t="str">
        <f t="shared" si="481"/>
        <v xml:space="preserve"> </v>
      </c>
      <c r="BM318" s="284" t="str">
        <f t="shared" si="433"/>
        <v xml:space="preserve"> </v>
      </c>
      <c r="BN318" s="285" t="str">
        <f>IF(SUM(I318:T318)&lt;90," ",'eq. coef.'!$C$360+'eq. coef.'!$C$361*'Amp-TB2 calc'!AJ318+'eq. coef.'!$C$362*'Amp-TB2 calc'!AK318+'eq. coef.'!$C$363*'Amp-TB2 calc'!AL318+'eq. coef.'!$C$364*'Amp-TB2 calc'!AN318+'eq. coef.'!$C$365*'Amp-TB2 calc'!AP318+'eq. coef.'!$C$366*'Amp-TB2 calc'!AQ318+'eq. coef.'!$C$367*'Amp-TB2 calc'!AR318+'eq. coef.'!$C$368*'Amp-TB2 calc'!AS318+'eq. coef.'!$C$369*LN(BQ318))</f>
        <v xml:space="preserve"> </v>
      </c>
      <c r="BO318" s="286" t="str">
        <f t="shared" si="482"/>
        <v xml:space="preserve"> </v>
      </c>
      <c r="BP318" s="333" t="str">
        <f t="shared" si="434"/>
        <v xml:space="preserve"> </v>
      </c>
      <c r="BQ318" s="287" t="str">
        <f t="shared" si="483"/>
        <v xml:space="preserve"> </v>
      </c>
      <c r="BR318" s="281" t="str">
        <f t="shared" si="435"/>
        <v xml:space="preserve"> </v>
      </c>
      <c r="BS318" s="283"/>
      <c r="BT318" s="283">
        <f t="shared" si="484"/>
        <v>0</v>
      </c>
      <c r="BU318" s="283">
        <f t="shared" si="485"/>
        <v>0</v>
      </c>
      <c r="BV318" s="281" t="str">
        <f t="shared" si="436"/>
        <v xml:space="preserve"> </v>
      </c>
      <c r="BW318" s="288"/>
      <c r="BX318" s="289" t="str">
        <f>IF(SUM(I318:T318)&lt;90," ",'eq. coef.'!$B$1128*'Amp-TB2 calc'!CH318+'eq. coef.'!$B$1129*'Amp-TB2 calc'!CL318+'eq. coef.'!$B$1130*'Amp-TB2 calc'!CM318+'eq. coef.'!$B$1131*'Amp-TB2 calc'!CO318+'eq. coef.'!$B$1132*'Amp-TB2 calc'!CP318+'eq. coef.'!$B$1133*'Amp-TB2 calc'!CQ318+'eq. coef.'!$B$1134*'Amp-TB2 calc'!CR318+'eq. coef.'!$B$1135*'Amp-TB2 calc'!CU318+'eq. coef.'!$B$1135*'Amp-TB2 calc'!CY318+'eq. coef.'!$B$1137*'Amp-TB2 calc'!CZ318)</f>
        <v xml:space="preserve"> </v>
      </c>
      <c r="BY318" s="290" t="str">
        <f t="shared" si="486"/>
        <v xml:space="preserve"> </v>
      </c>
      <c r="BZ318" s="291"/>
      <c r="CA318" s="290" t="str">
        <f t="shared" si="437"/>
        <v xml:space="preserve"> </v>
      </c>
      <c r="CB318" s="289" t="str">
        <f>IF(SUM(I318:T318)&lt;90," ",EXP('eq. coef.'!$C$396+'eq. coef.'!$C$397*'Amp-TB2 calc'!AJ318+'eq. coef.'!$C$398*'Amp-TB2 calc'!AK318+'eq. coef.'!$C$399*'Amp-TB2 calc'!AL318+'eq. coef.'!$C$400*'Amp-TB2 calc'!AN318+'eq. coef.'!$C$401*'Amp-TB2 calc'!AP318+'eq. coef.'!$C$402*'Amp-TB2 calc'!AQ318+'eq. coef.'!$C$403*'Amp-TB2 calc'!AR318+'eq. coef.'!$C$404*'Amp-TB2 calc'!AS318+'eq. coef.'!$C$405*LN('Amp-TB2 calc'!BQ318)))</f>
        <v xml:space="preserve"> </v>
      </c>
      <c r="CC318" s="283" t="str">
        <f t="shared" si="438"/>
        <v xml:space="preserve"> </v>
      </c>
      <c r="CD318" s="283"/>
      <c r="CE318" s="282" t="str">
        <f t="shared" si="439"/>
        <v xml:space="preserve"> </v>
      </c>
      <c r="CF318" s="282" t="str">
        <f t="shared" si="440"/>
        <v xml:space="preserve"> </v>
      </c>
      <c r="CG318" s="278" t="str">
        <f t="shared" si="487"/>
        <v xml:space="preserve"> </v>
      </c>
      <c r="CH318" s="278" t="str">
        <f t="shared" si="488"/>
        <v xml:space="preserve"> </v>
      </c>
      <c r="CI318" s="278" t="str">
        <f t="shared" si="441"/>
        <v xml:space="preserve"> </v>
      </c>
      <c r="CJ318" s="278" t="str">
        <f t="shared" si="442"/>
        <v xml:space="preserve"> </v>
      </c>
      <c r="CK318" s="278"/>
      <c r="CL318" s="278" t="str">
        <f t="shared" si="443"/>
        <v xml:space="preserve"> </v>
      </c>
      <c r="CM318" s="278" t="str">
        <f t="shared" si="444"/>
        <v xml:space="preserve"> </v>
      </c>
      <c r="CN318" s="278" t="str">
        <f t="shared" si="489"/>
        <v xml:space="preserve"> </v>
      </c>
      <c r="CO318" s="278" t="str">
        <f t="shared" si="445"/>
        <v xml:space="preserve"> </v>
      </c>
      <c r="CP318" s="278" t="str">
        <f t="shared" si="490"/>
        <v xml:space="preserve"> </v>
      </c>
      <c r="CQ318" s="278" t="str">
        <f t="shared" si="446"/>
        <v xml:space="preserve"> </v>
      </c>
      <c r="CR318" s="278" t="str">
        <f t="shared" si="491"/>
        <v xml:space="preserve"> </v>
      </c>
      <c r="CS318" s="278" t="str">
        <f t="shared" si="447"/>
        <v xml:space="preserve"> </v>
      </c>
      <c r="CT318" s="278"/>
      <c r="CU318" s="278" t="str">
        <f t="shared" si="492"/>
        <v xml:space="preserve"> </v>
      </c>
      <c r="CV318" s="278" t="str">
        <f t="shared" si="448"/>
        <v xml:space="preserve"> </v>
      </c>
      <c r="CW318" s="278" t="str">
        <f t="shared" si="449"/>
        <v xml:space="preserve"> </v>
      </c>
      <c r="CX318" s="278"/>
      <c r="CY318" s="278" t="str">
        <f t="shared" si="450"/>
        <v xml:space="preserve"> </v>
      </c>
      <c r="CZ318" s="278" t="str">
        <f t="shared" si="493"/>
        <v xml:space="preserve"> </v>
      </c>
      <c r="DA318" s="278" t="str">
        <f t="shared" si="451"/>
        <v xml:space="preserve"> </v>
      </c>
      <c r="DB318" s="278"/>
      <c r="DC318" s="278" t="str">
        <f t="shared" si="452"/>
        <v xml:space="preserve"> </v>
      </c>
      <c r="DD318" s="278" t="str">
        <f t="shared" si="494"/>
        <v xml:space="preserve"> </v>
      </c>
      <c r="DE318" s="278" t="str">
        <f t="shared" si="495"/>
        <v xml:space="preserve"> </v>
      </c>
      <c r="DF318" s="278" t="str">
        <f t="shared" si="453"/>
        <v xml:space="preserve"> </v>
      </c>
      <c r="DG318" s="283" t="str">
        <f t="shared" si="460"/>
        <v xml:space="preserve"> </v>
      </c>
      <c r="DH318" s="283"/>
      <c r="DI318" s="277" t="str">
        <f t="shared" si="454"/>
        <v xml:space="preserve"> </v>
      </c>
      <c r="DJ318" s="277" t="str">
        <f t="shared" si="455"/>
        <v xml:space="preserve"> </v>
      </c>
      <c r="DK318" s="277" t="str">
        <f t="shared" si="456"/>
        <v xml:space="preserve"> </v>
      </c>
      <c r="DL318" s="278" t="str">
        <f t="shared" si="457"/>
        <v xml:space="preserve"> </v>
      </c>
    </row>
    <row r="319" spans="21:116" x14ac:dyDescent="0.25">
      <c r="U319" s="276" t="str">
        <f t="shared" si="461"/>
        <v xml:space="preserve"> </v>
      </c>
      <c r="V319" s="277" t="str">
        <f>IF(SUM(I319:T319)&lt;90," ",I319/stab.data!$U$7)</f>
        <v xml:space="preserve"> </v>
      </c>
      <c r="W319" s="277" t="str">
        <f>IF(SUM(I319:T319)&lt;90," ",J319/stab.data!$U$8)</f>
        <v xml:space="preserve"> </v>
      </c>
      <c r="X319" s="277" t="str">
        <f>IF(SUM(I319:T319)&lt;90," ",K319*2/stab.data!$U$9)</f>
        <v xml:space="preserve"> </v>
      </c>
      <c r="Y319" s="277" t="str">
        <f>IF(SUM(I319:T319)&lt;90," ",L319*2/stab.data!$U$10)</f>
        <v xml:space="preserve"> </v>
      </c>
      <c r="Z319" s="277" t="str">
        <f>IF(SUM(I319:T319)&lt;90," ",M319/stab.data!$U$11)</f>
        <v xml:space="preserve"> </v>
      </c>
      <c r="AA319" s="277" t="str">
        <f>IF(SUM(I319:T319)&lt;90," ",N319/stab.data!$U$12)</f>
        <v xml:space="preserve"> </v>
      </c>
      <c r="AB319" s="277" t="str">
        <f>IF(SUM(I319:T319)&lt;90," ",O319/stab.data!$U$13)</f>
        <v xml:space="preserve"> </v>
      </c>
      <c r="AC319" s="277" t="str">
        <f>IF(SUM(I319:T319)&lt;90," ",P319/stab.data!$U$14)</f>
        <v xml:space="preserve"> </v>
      </c>
      <c r="AD319" s="277" t="str">
        <f>IF(SUM(I319:T319)&lt;90," ",Q319*2/stab.data!$U$15)</f>
        <v xml:space="preserve"> </v>
      </c>
      <c r="AE319" s="277" t="str">
        <f>IF(SUM(I319:T319)&lt;90," ",R319*2/stab.data!$U$16)</f>
        <v xml:space="preserve"> </v>
      </c>
      <c r="AF319" s="277" t="str">
        <f>IF(SUM(I319:T319)&lt;90," ",S319/stab.data!$U$17)</f>
        <v xml:space="preserve"> </v>
      </c>
      <c r="AG319" s="277" t="str">
        <f>IF(SUM(I319:T319)&lt;90," ",T319/stab.data!$U$18)</f>
        <v xml:space="preserve"> </v>
      </c>
      <c r="AH319" s="277" t="str">
        <f t="shared" si="462"/>
        <v xml:space="preserve"> </v>
      </c>
      <c r="AI319" s="277" t="str">
        <f t="shared" si="463"/>
        <v xml:space="preserve"> </v>
      </c>
      <c r="AJ319" s="278" t="str">
        <f t="shared" si="464"/>
        <v xml:space="preserve"> </v>
      </c>
      <c r="AK319" s="278" t="str">
        <f t="shared" si="465"/>
        <v xml:space="preserve"> </v>
      </c>
      <c r="AL319" s="278" t="str">
        <f t="shared" si="466"/>
        <v xml:space="preserve"> </v>
      </c>
      <c r="AM319" s="278" t="str">
        <f t="shared" si="467"/>
        <v xml:space="preserve"> </v>
      </c>
      <c r="AN319" s="278" t="str">
        <f t="shared" si="468"/>
        <v xml:space="preserve"> </v>
      </c>
      <c r="AO319" s="278" t="str">
        <f t="shared" si="469"/>
        <v xml:space="preserve"> </v>
      </c>
      <c r="AP319" s="278" t="str">
        <f t="shared" si="470"/>
        <v xml:space="preserve"> </v>
      </c>
      <c r="AQ319" s="278" t="str">
        <f t="shared" si="471"/>
        <v xml:space="preserve"> </v>
      </c>
      <c r="AR319" s="278" t="str">
        <f t="shared" si="472"/>
        <v xml:space="preserve"> </v>
      </c>
      <c r="AS319" s="278" t="str">
        <f t="shared" si="473"/>
        <v xml:space="preserve"> </v>
      </c>
      <c r="AT319" s="278" t="str">
        <f t="shared" si="474"/>
        <v xml:space="preserve"> </v>
      </c>
      <c r="AU319" s="278" t="str">
        <f t="shared" si="475"/>
        <v xml:space="preserve"> </v>
      </c>
      <c r="AV319" s="277" t="str">
        <f t="shared" si="476"/>
        <v xml:space="preserve"> </v>
      </c>
      <c r="AW319" s="277" t="str">
        <f t="shared" si="477"/>
        <v xml:space="preserve"> </v>
      </c>
      <c r="AX319" s="277" t="str">
        <f>IF(SUM(I319:T319)&lt;90," ",CO319*AH319*stab.data!$U$20/13/2)</f>
        <v xml:space="preserve"> </v>
      </c>
      <c r="AY319" s="277" t="str">
        <f>IF(SUM(I319:T319)&lt;90," ",CQ319*AH319*stab.data!$U$11/13)</f>
        <v xml:space="preserve"> </v>
      </c>
      <c r="AZ319" s="277" t="str">
        <f t="shared" si="478"/>
        <v xml:space="preserve"> </v>
      </c>
      <c r="BA319" s="279" t="str">
        <f t="shared" si="479"/>
        <v xml:space="preserve"> </v>
      </c>
      <c r="BB319" s="280" t="str">
        <f>IF(SUM(I319:T319)&lt;90," ",EXP('eq. coef.'!$C$104+'eq. coef.'!$C$105*'Amp-TB2 calc'!AJ319+'eq. coef.'!$C$106*'Amp-TB2 calc'!AK319+'eq. coef.'!$C$107*'Amp-TB2 calc'!AL319+'eq. coef.'!$C$108*'Amp-TB2 calc'!AN319+'eq. coef.'!$C$109*'Amp-TB2 calc'!AP319+'eq. coef.'!$C$110*'Amp-TB2 calc'!AQ319+'eq. coef.'!$C$111*'Amp-TB2 calc'!AR319+'eq. coef.'!$C$112*'Amp-TB2 calc'!AS319))</f>
        <v xml:space="preserve"> </v>
      </c>
      <c r="BC319" s="281" t="str">
        <f>IF(SUM(I319:T319)&lt;90," ",EXP('eq. coef.'!$C$176+'eq. coef.'!$C$177*'Amp-TB2 calc'!AJ319+'eq. coef.'!$C$178*'Amp-TB2 calc'!AK319+'eq. coef.'!$C$179*'Amp-TB2 calc'!AL319+'eq. coef.'!$C$180*'Amp-TB2 calc'!AN319+'eq. coef.'!$C$181*'Amp-TB2 calc'!AP319+'eq. coef.'!$C$182*'Amp-TB2 calc'!AQ319+'eq. coef.'!$C$183*'Amp-TB2 calc'!AR319+'eq. coef.'!$C$184*'Amp-TB2 calc'!AS319))</f>
        <v xml:space="preserve"> </v>
      </c>
      <c r="BD319" s="281" t="str">
        <f>IF(SUM(I319:T319)&lt;90," ",('eq. coef.'!$C$234+'eq. coef.'!$C$235*'Amp-TB2 calc'!AJ319+'eq. coef.'!$C$236*'Amp-TB2 calc'!AK319+'eq. coef.'!$C$237*'Amp-TB2 calc'!AL319+'eq. coef.'!$C$238*'Amp-TB2 calc'!AN319+'eq. coef.'!$C$239*'Amp-TB2 calc'!AP319+'eq. coef.'!$C$240*'Amp-TB2 calc'!AQ319+'eq. coef.'!$C$241*'Amp-TB2 calc'!AR319+'eq. coef.'!$C$242*'Amp-TB2 calc'!AS319))</f>
        <v xml:space="preserve"> </v>
      </c>
      <c r="BE319" s="281" t="str">
        <f>IF(SUM(I319:T319)&lt;90," ",('eq. coef.'!$C$270+'eq. coef.'!$C$271*'Amp-TB2 calc'!AJ319+'eq. coef.'!$C$272*'Amp-TB2 calc'!AK319+'eq. coef.'!$C$273*'Amp-TB2 calc'!AL319+'eq. coef.'!$C$274*'Amp-TB2 calc'!AN319+'eq. coef.'!$C$275*'Amp-TB2 calc'!AP319+'eq. coef.'!$C$276*'Amp-TB2 calc'!AQ319+'eq. coef.'!$C$277*'Amp-TB2 calc'!AR319+'eq. coef.'!$C$278*'Amp-TB2 calc'!AS319))</f>
        <v xml:space="preserve"> </v>
      </c>
      <c r="BF319" s="281" t="str">
        <f>IF(SUM(I319:T319)&lt;90," ",EXP('eq. coef.'!$C$328+'eq. coef.'!$C$329*'Amp-TB2 calc'!AJ319+'eq. coef.'!$C$330*'Amp-TB2 calc'!AK319+'eq. coef.'!$C$331*'Amp-TB2 calc'!AL319+'eq. coef.'!$C$332*'Amp-TB2 calc'!AN319+'eq. coef.'!$C$333*'Amp-TB2 calc'!AP319+'eq. coef.'!$C$334*'Amp-TB2 calc'!AQ319+'eq. coef.'!$C$335*'Amp-TB2 calc'!AR319+'eq. coef.'!$C$336*'Amp-TB2 calc'!AS319))</f>
        <v xml:space="preserve"> </v>
      </c>
      <c r="BG319" s="282" t="str">
        <f t="shared" si="431"/>
        <v xml:space="preserve"> </v>
      </c>
      <c r="BH319" s="385" t="str">
        <f t="shared" si="458"/>
        <v xml:space="preserve"> </v>
      </c>
      <c r="BI319" s="385" t="str">
        <f t="shared" si="459"/>
        <v xml:space="preserve"> </v>
      </c>
      <c r="BJ319" s="281" t="str">
        <f t="shared" si="432"/>
        <v xml:space="preserve"> </v>
      </c>
      <c r="BK319" s="283" t="str">
        <f t="shared" si="480"/>
        <v xml:space="preserve"> </v>
      </c>
      <c r="BL319" s="281" t="str">
        <f t="shared" si="481"/>
        <v xml:space="preserve"> </v>
      </c>
      <c r="BM319" s="284" t="str">
        <f t="shared" si="433"/>
        <v xml:space="preserve"> </v>
      </c>
      <c r="BN319" s="285" t="str">
        <f>IF(SUM(I319:T319)&lt;90," ",'eq. coef.'!$C$360+'eq. coef.'!$C$361*'Amp-TB2 calc'!AJ319+'eq. coef.'!$C$362*'Amp-TB2 calc'!AK319+'eq. coef.'!$C$363*'Amp-TB2 calc'!AL319+'eq. coef.'!$C$364*'Amp-TB2 calc'!AN319+'eq. coef.'!$C$365*'Amp-TB2 calc'!AP319+'eq. coef.'!$C$366*'Amp-TB2 calc'!AQ319+'eq. coef.'!$C$367*'Amp-TB2 calc'!AR319+'eq. coef.'!$C$368*'Amp-TB2 calc'!AS319+'eq. coef.'!$C$369*LN(BQ319))</f>
        <v xml:space="preserve"> </v>
      </c>
      <c r="BO319" s="286" t="str">
        <f t="shared" si="482"/>
        <v xml:space="preserve"> </v>
      </c>
      <c r="BP319" s="333" t="str">
        <f t="shared" si="434"/>
        <v xml:space="preserve"> </v>
      </c>
      <c r="BQ319" s="287" t="str">
        <f t="shared" si="483"/>
        <v xml:space="preserve"> </v>
      </c>
      <c r="BR319" s="281" t="str">
        <f t="shared" si="435"/>
        <v xml:space="preserve"> </v>
      </c>
      <c r="BS319" s="283"/>
      <c r="BT319" s="283">
        <f t="shared" si="484"/>
        <v>0</v>
      </c>
      <c r="BU319" s="283">
        <f t="shared" si="485"/>
        <v>0</v>
      </c>
      <c r="BV319" s="281" t="str">
        <f t="shared" si="436"/>
        <v xml:space="preserve"> </v>
      </c>
      <c r="BW319" s="288"/>
      <c r="BX319" s="289" t="str">
        <f>IF(SUM(I319:T319)&lt;90," ",'eq. coef.'!$B$1128*'Amp-TB2 calc'!CH319+'eq. coef.'!$B$1129*'Amp-TB2 calc'!CL319+'eq. coef.'!$B$1130*'Amp-TB2 calc'!CM319+'eq. coef.'!$B$1131*'Amp-TB2 calc'!CO319+'eq. coef.'!$B$1132*'Amp-TB2 calc'!CP319+'eq. coef.'!$B$1133*'Amp-TB2 calc'!CQ319+'eq. coef.'!$B$1134*'Amp-TB2 calc'!CR319+'eq. coef.'!$B$1135*'Amp-TB2 calc'!CU319+'eq. coef.'!$B$1135*'Amp-TB2 calc'!CY319+'eq. coef.'!$B$1137*'Amp-TB2 calc'!CZ319)</f>
        <v xml:space="preserve"> </v>
      </c>
      <c r="BY319" s="290" t="str">
        <f t="shared" si="486"/>
        <v xml:space="preserve"> </v>
      </c>
      <c r="BZ319" s="291"/>
      <c r="CA319" s="290" t="str">
        <f t="shared" si="437"/>
        <v xml:space="preserve"> </v>
      </c>
      <c r="CB319" s="289" t="str">
        <f>IF(SUM(I319:T319)&lt;90," ",EXP('eq. coef.'!$C$396+'eq. coef.'!$C$397*'Amp-TB2 calc'!AJ319+'eq. coef.'!$C$398*'Amp-TB2 calc'!AK319+'eq. coef.'!$C$399*'Amp-TB2 calc'!AL319+'eq. coef.'!$C$400*'Amp-TB2 calc'!AN319+'eq. coef.'!$C$401*'Amp-TB2 calc'!AP319+'eq. coef.'!$C$402*'Amp-TB2 calc'!AQ319+'eq. coef.'!$C$403*'Amp-TB2 calc'!AR319+'eq. coef.'!$C$404*'Amp-TB2 calc'!AS319+'eq. coef.'!$C$405*LN('Amp-TB2 calc'!BQ319)))</f>
        <v xml:space="preserve"> </v>
      </c>
      <c r="CC319" s="283" t="str">
        <f t="shared" si="438"/>
        <v xml:space="preserve"> </v>
      </c>
      <c r="CD319" s="283"/>
      <c r="CE319" s="282" t="str">
        <f t="shared" si="439"/>
        <v xml:space="preserve"> </v>
      </c>
      <c r="CF319" s="282" t="str">
        <f t="shared" si="440"/>
        <v xml:space="preserve"> </v>
      </c>
      <c r="CG319" s="278" t="str">
        <f t="shared" si="487"/>
        <v xml:space="preserve"> </v>
      </c>
      <c r="CH319" s="278" t="str">
        <f t="shared" si="488"/>
        <v xml:space="preserve"> </v>
      </c>
      <c r="CI319" s="278" t="str">
        <f t="shared" si="441"/>
        <v xml:space="preserve"> </v>
      </c>
      <c r="CJ319" s="278" t="str">
        <f t="shared" si="442"/>
        <v xml:space="preserve"> </v>
      </c>
      <c r="CK319" s="278"/>
      <c r="CL319" s="278" t="str">
        <f t="shared" si="443"/>
        <v xml:space="preserve"> </v>
      </c>
      <c r="CM319" s="278" t="str">
        <f t="shared" si="444"/>
        <v xml:space="preserve"> </v>
      </c>
      <c r="CN319" s="278" t="str">
        <f t="shared" si="489"/>
        <v xml:space="preserve"> </v>
      </c>
      <c r="CO319" s="278" t="str">
        <f t="shared" si="445"/>
        <v xml:space="preserve"> </v>
      </c>
      <c r="CP319" s="278" t="str">
        <f t="shared" si="490"/>
        <v xml:space="preserve"> </v>
      </c>
      <c r="CQ319" s="278" t="str">
        <f t="shared" si="446"/>
        <v xml:space="preserve"> </v>
      </c>
      <c r="CR319" s="278" t="str">
        <f t="shared" si="491"/>
        <v xml:space="preserve"> </v>
      </c>
      <c r="CS319" s="278" t="str">
        <f t="shared" si="447"/>
        <v xml:space="preserve"> </v>
      </c>
      <c r="CT319" s="278"/>
      <c r="CU319" s="278" t="str">
        <f t="shared" si="492"/>
        <v xml:space="preserve"> </v>
      </c>
      <c r="CV319" s="278" t="str">
        <f t="shared" si="448"/>
        <v xml:space="preserve"> </v>
      </c>
      <c r="CW319" s="278" t="str">
        <f t="shared" si="449"/>
        <v xml:space="preserve"> </v>
      </c>
      <c r="CX319" s="278"/>
      <c r="CY319" s="278" t="str">
        <f t="shared" si="450"/>
        <v xml:space="preserve"> </v>
      </c>
      <c r="CZ319" s="278" t="str">
        <f t="shared" si="493"/>
        <v xml:space="preserve"> </v>
      </c>
      <c r="DA319" s="278" t="str">
        <f t="shared" si="451"/>
        <v xml:space="preserve"> </v>
      </c>
      <c r="DB319" s="278"/>
      <c r="DC319" s="278" t="str">
        <f t="shared" si="452"/>
        <v xml:space="preserve"> </v>
      </c>
      <c r="DD319" s="278" t="str">
        <f t="shared" si="494"/>
        <v xml:space="preserve"> </v>
      </c>
      <c r="DE319" s="278" t="str">
        <f t="shared" si="495"/>
        <v xml:space="preserve"> </v>
      </c>
      <c r="DF319" s="278" t="str">
        <f t="shared" si="453"/>
        <v xml:space="preserve"> </v>
      </c>
      <c r="DG319" s="283" t="str">
        <f t="shared" si="460"/>
        <v xml:space="preserve"> </v>
      </c>
      <c r="DH319" s="283"/>
      <c r="DI319" s="277" t="str">
        <f t="shared" si="454"/>
        <v xml:space="preserve"> </v>
      </c>
      <c r="DJ319" s="277" t="str">
        <f t="shared" si="455"/>
        <v xml:space="preserve"> </v>
      </c>
      <c r="DK319" s="277" t="str">
        <f t="shared" si="456"/>
        <v xml:space="preserve"> </v>
      </c>
      <c r="DL319" s="278" t="str">
        <f t="shared" si="457"/>
        <v xml:space="preserve"> </v>
      </c>
    </row>
    <row r="320" spans="21:116" x14ac:dyDescent="0.25">
      <c r="U320" s="276" t="str">
        <f t="shared" si="461"/>
        <v xml:space="preserve"> </v>
      </c>
      <c r="V320" s="277" t="str">
        <f>IF(SUM(I320:T320)&lt;90," ",I320/stab.data!$U$7)</f>
        <v xml:space="preserve"> </v>
      </c>
      <c r="W320" s="277" t="str">
        <f>IF(SUM(I320:T320)&lt;90," ",J320/stab.data!$U$8)</f>
        <v xml:space="preserve"> </v>
      </c>
      <c r="X320" s="277" t="str">
        <f>IF(SUM(I320:T320)&lt;90," ",K320*2/stab.data!$U$9)</f>
        <v xml:space="preserve"> </v>
      </c>
      <c r="Y320" s="277" t="str">
        <f>IF(SUM(I320:T320)&lt;90," ",L320*2/stab.data!$U$10)</f>
        <v xml:space="preserve"> </v>
      </c>
      <c r="Z320" s="277" t="str">
        <f>IF(SUM(I320:T320)&lt;90," ",M320/stab.data!$U$11)</f>
        <v xml:space="preserve"> </v>
      </c>
      <c r="AA320" s="277" t="str">
        <f>IF(SUM(I320:T320)&lt;90," ",N320/stab.data!$U$12)</f>
        <v xml:space="preserve"> </v>
      </c>
      <c r="AB320" s="277" t="str">
        <f>IF(SUM(I320:T320)&lt;90," ",O320/stab.data!$U$13)</f>
        <v xml:space="preserve"> </v>
      </c>
      <c r="AC320" s="277" t="str">
        <f>IF(SUM(I320:T320)&lt;90," ",P320/stab.data!$U$14)</f>
        <v xml:space="preserve"> </v>
      </c>
      <c r="AD320" s="277" t="str">
        <f>IF(SUM(I320:T320)&lt;90," ",Q320*2/stab.data!$U$15)</f>
        <v xml:space="preserve"> </v>
      </c>
      <c r="AE320" s="277" t="str">
        <f>IF(SUM(I320:T320)&lt;90," ",R320*2/stab.data!$U$16)</f>
        <v xml:space="preserve"> </v>
      </c>
      <c r="AF320" s="277" t="str">
        <f>IF(SUM(I320:T320)&lt;90," ",S320/stab.data!$U$17)</f>
        <v xml:space="preserve"> </v>
      </c>
      <c r="AG320" s="277" t="str">
        <f>IF(SUM(I320:T320)&lt;90," ",T320/stab.data!$U$18)</f>
        <v xml:space="preserve"> </v>
      </c>
      <c r="AH320" s="277" t="str">
        <f t="shared" si="462"/>
        <v xml:space="preserve"> </v>
      </c>
      <c r="AI320" s="277" t="str">
        <f t="shared" si="463"/>
        <v xml:space="preserve"> </v>
      </c>
      <c r="AJ320" s="278" t="str">
        <f t="shared" si="464"/>
        <v xml:space="preserve"> </v>
      </c>
      <c r="AK320" s="278" t="str">
        <f t="shared" si="465"/>
        <v xml:space="preserve"> </v>
      </c>
      <c r="AL320" s="278" t="str">
        <f t="shared" si="466"/>
        <v xml:space="preserve"> </v>
      </c>
      <c r="AM320" s="278" t="str">
        <f t="shared" si="467"/>
        <v xml:space="preserve"> </v>
      </c>
      <c r="AN320" s="278" t="str">
        <f t="shared" si="468"/>
        <v xml:space="preserve"> </v>
      </c>
      <c r="AO320" s="278" t="str">
        <f t="shared" si="469"/>
        <v xml:space="preserve"> </v>
      </c>
      <c r="AP320" s="278" t="str">
        <f t="shared" si="470"/>
        <v xml:space="preserve"> </v>
      </c>
      <c r="AQ320" s="278" t="str">
        <f t="shared" si="471"/>
        <v xml:space="preserve"> </v>
      </c>
      <c r="AR320" s="278" t="str">
        <f t="shared" si="472"/>
        <v xml:space="preserve"> </v>
      </c>
      <c r="AS320" s="278" t="str">
        <f t="shared" si="473"/>
        <v xml:space="preserve"> </v>
      </c>
      <c r="AT320" s="278" t="str">
        <f t="shared" si="474"/>
        <v xml:space="preserve"> </v>
      </c>
      <c r="AU320" s="278" t="str">
        <f t="shared" si="475"/>
        <v xml:space="preserve"> </v>
      </c>
      <c r="AV320" s="277" t="str">
        <f t="shared" si="476"/>
        <v xml:space="preserve"> </v>
      </c>
      <c r="AW320" s="277" t="str">
        <f t="shared" si="477"/>
        <v xml:space="preserve"> </v>
      </c>
      <c r="AX320" s="277" t="str">
        <f>IF(SUM(I320:T320)&lt;90," ",CO320*AH320*stab.data!$U$20/13/2)</f>
        <v xml:space="preserve"> </v>
      </c>
      <c r="AY320" s="277" t="str">
        <f>IF(SUM(I320:T320)&lt;90," ",CQ320*AH320*stab.data!$U$11/13)</f>
        <v xml:space="preserve"> </v>
      </c>
      <c r="AZ320" s="277" t="str">
        <f t="shared" si="478"/>
        <v xml:space="preserve"> </v>
      </c>
      <c r="BA320" s="279" t="str">
        <f t="shared" si="479"/>
        <v xml:space="preserve"> </v>
      </c>
      <c r="BB320" s="280" t="str">
        <f>IF(SUM(I320:T320)&lt;90," ",EXP('eq. coef.'!$C$104+'eq. coef.'!$C$105*'Amp-TB2 calc'!AJ320+'eq. coef.'!$C$106*'Amp-TB2 calc'!AK320+'eq. coef.'!$C$107*'Amp-TB2 calc'!AL320+'eq. coef.'!$C$108*'Amp-TB2 calc'!AN320+'eq. coef.'!$C$109*'Amp-TB2 calc'!AP320+'eq. coef.'!$C$110*'Amp-TB2 calc'!AQ320+'eq. coef.'!$C$111*'Amp-TB2 calc'!AR320+'eq. coef.'!$C$112*'Amp-TB2 calc'!AS320))</f>
        <v xml:space="preserve"> </v>
      </c>
      <c r="BC320" s="281" t="str">
        <f>IF(SUM(I320:T320)&lt;90," ",EXP('eq. coef.'!$C$176+'eq. coef.'!$C$177*'Amp-TB2 calc'!AJ320+'eq. coef.'!$C$178*'Amp-TB2 calc'!AK320+'eq. coef.'!$C$179*'Amp-TB2 calc'!AL320+'eq. coef.'!$C$180*'Amp-TB2 calc'!AN320+'eq. coef.'!$C$181*'Amp-TB2 calc'!AP320+'eq. coef.'!$C$182*'Amp-TB2 calc'!AQ320+'eq. coef.'!$C$183*'Amp-TB2 calc'!AR320+'eq. coef.'!$C$184*'Amp-TB2 calc'!AS320))</f>
        <v xml:space="preserve"> </v>
      </c>
      <c r="BD320" s="281" t="str">
        <f>IF(SUM(I320:T320)&lt;90," ",('eq. coef.'!$C$234+'eq. coef.'!$C$235*'Amp-TB2 calc'!AJ320+'eq. coef.'!$C$236*'Amp-TB2 calc'!AK320+'eq. coef.'!$C$237*'Amp-TB2 calc'!AL320+'eq. coef.'!$C$238*'Amp-TB2 calc'!AN320+'eq. coef.'!$C$239*'Amp-TB2 calc'!AP320+'eq. coef.'!$C$240*'Amp-TB2 calc'!AQ320+'eq. coef.'!$C$241*'Amp-TB2 calc'!AR320+'eq. coef.'!$C$242*'Amp-TB2 calc'!AS320))</f>
        <v xml:space="preserve"> </v>
      </c>
      <c r="BE320" s="281" t="str">
        <f>IF(SUM(I320:T320)&lt;90," ",('eq. coef.'!$C$270+'eq. coef.'!$C$271*'Amp-TB2 calc'!AJ320+'eq. coef.'!$C$272*'Amp-TB2 calc'!AK320+'eq. coef.'!$C$273*'Amp-TB2 calc'!AL320+'eq. coef.'!$C$274*'Amp-TB2 calc'!AN320+'eq. coef.'!$C$275*'Amp-TB2 calc'!AP320+'eq. coef.'!$C$276*'Amp-TB2 calc'!AQ320+'eq. coef.'!$C$277*'Amp-TB2 calc'!AR320+'eq. coef.'!$C$278*'Amp-TB2 calc'!AS320))</f>
        <v xml:space="preserve"> </v>
      </c>
      <c r="BF320" s="281" t="str">
        <f>IF(SUM(I320:T320)&lt;90," ",EXP('eq. coef.'!$C$328+'eq. coef.'!$C$329*'Amp-TB2 calc'!AJ320+'eq. coef.'!$C$330*'Amp-TB2 calc'!AK320+'eq. coef.'!$C$331*'Amp-TB2 calc'!AL320+'eq. coef.'!$C$332*'Amp-TB2 calc'!AN320+'eq. coef.'!$C$333*'Amp-TB2 calc'!AP320+'eq. coef.'!$C$334*'Amp-TB2 calc'!AQ320+'eq. coef.'!$C$335*'Amp-TB2 calc'!AR320+'eq. coef.'!$C$336*'Amp-TB2 calc'!AS320))</f>
        <v xml:space="preserve"> </v>
      </c>
      <c r="BG320" s="282" t="str">
        <f t="shared" si="431"/>
        <v xml:space="preserve"> </v>
      </c>
      <c r="BH320" s="385" t="str">
        <f t="shared" si="458"/>
        <v xml:space="preserve"> </v>
      </c>
      <c r="BI320" s="385" t="str">
        <f t="shared" si="459"/>
        <v xml:space="preserve"> </v>
      </c>
      <c r="BJ320" s="281" t="str">
        <f t="shared" si="432"/>
        <v xml:space="preserve"> </v>
      </c>
      <c r="BK320" s="283" t="str">
        <f t="shared" si="480"/>
        <v xml:space="preserve"> </v>
      </c>
      <c r="BL320" s="281" t="str">
        <f t="shared" si="481"/>
        <v xml:space="preserve"> </v>
      </c>
      <c r="BM320" s="284" t="str">
        <f t="shared" si="433"/>
        <v xml:space="preserve"> </v>
      </c>
      <c r="BN320" s="285" t="str">
        <f>IF(SUM(I320:T320)&lt;90," ",'eq. coef.'!$C$360+'eq. coef.'!$C$361*'Amp-TB2 calc'!AJ320+'eq. coef.'!$C$362*'Amp-TB2 calc'!AK320+'eq. coef.'!$C$363*'Amp-TB2 calc'!AL320+'eq. coef.'!$C$364*'Amp-TB2 calc'!AN320+'eq. coef.'!$C$365*'Amp-TB2 calc'!AP320+'eq. coef.'!$C$366*'Amp-TB2 calc'!AQ320+'eq. coef.'!$C$367*'Amp-TB2 calc'!AR320+'eq. coef.'!$C$368*'Amp-TB2 calc'!AS320+'eq. coef.'!$C$369*LN(BQ320))</f>
        <v xml:space="preserve"> </v>
      </c>
      <c r="BO320" s="286" t="str">
        <f t="shared" si="482"/>
        <v xml:space="preserve"> </v>
      </c>
      <c r="BP320" s="333" t="str">
        <f t="shared" si="434"/>
        <v xml:space="preserve"> </v>
      </c>
      <c r="BQ320" s="287" t="str">
        <f t="shared" si="483"/>
        <v xml:space="preserve"> </v>
      </c>
      <c r="BR320" s="281" t="str">
        <f t="shared" si="435"/>
        <v xml:space="preserve"> </v>
      </c>
      <c r="BS320" s="283"/>
      <c r="BT320" s="283">
        <f t="shared" si="484"/>
        <v>0</v>
      </c>
      <c r="BU320" s="283">
        <f t="shared" si="485"/>
        <v>0</v>
      </c>
      <c r="BV320" s="281" t="str">
        <f t="shared" si="436"/>
        <v xml:space="preserve"> </v>
      </c>
      <c r="BW320" s="288"/>
      <c r="BX320" s="289" t="str">
        <f>IF(SUM(I320:T320)&lt;90," ",'eq. coef.'!$B$1128*'Amp-TB2 calc'!CH320+'eq. coef.'!$B$1129*'Amp-TB2 calc'!CL320+'eq. coef.'!$B$1130*'Amp-TB2 calc'!CM320+'eq. coef.'!$B$1131*'Amp-TB2 calc'!CO320+'eq. coef.'!$B$1132*'Amp-TB2 calc'!CP320+'eq. coef.'!$B$1133*'Amp-TB2 calc'!CQ320+'eq. coef.'!$B$1134*'Amp-TB2 calc'!CR320+'eq. coef.'!$B$1135*'Amp-TB2 calc'!CU320+'eq. coef.'!$B$1135*'Amp-TB2 calc'!CY320+'eq. coef.'!$B$1137*'Amp-TB2 calc'!CZ320)</f>
        <v xml:space="preserve"> </v>
      </c>
      <c r="BY320" s="290" t="str">
        <f t="shared" si="486"/>
        <v xml:space="preserve"> </v>
      </c>
      <c r="BZ320" s="291"/>
      <c r="CA320" s="290" t="str">
        <f t="shared" si="437"/>
        <v xml:space="preserve"> </v>
      </c>
      <c r="CB320" s="289" t="str">
        <f>IF(SUM(I320:T320)&lt;90," ",EXP('eq. coef.'!$C$396+'eq. coef.'!$C$397*'Amp-TB2 calc'!AJ320+'eq. coef.'!$C$398*'Amp-TB2 calc'!AK320+'eq. coef.'!$C$399*'Amp-TB2 calc'!AL320+'eq. coef.'!$C$400*'Amp-TB2 calc'!AN320+'eq. coef.'!$C$401*'Amp-TB2 calc'!AP320+'eq. coef.'!$C$402*'Amp-TB2 calc'!AQ320+'eq. coef.'!$C$403*'Amp-TB2 calc'!AR320+'eq. coef.'!$C$404*'Amp-TB2 calc'!AS320+'eq. coef.'!$C$405*LN('Amp-TB2 calc'!BQ320)))</f>
        <v xml:space="preserve"> </v>
      </c>
      <c r="CC320" s="283" t="str">
        <f t="shared" si="438"/>
        <v xml:space="preserve"> </v>
      </c>
      <c r="CD320" s="283"/>
      <c r="CE320" s="282" t="str">
        <f t="shared" si="439"/>
        <v xml:space="preserve"> </v>
      </c>
      <c r="CF320" s="282" t="str">
        <f t="shared" si="440"/>
        <v xml:space="preserve"> </v>
      </c>
      <c r="CG320" s="278" t="str">
        <f t="shared" si="487"/>
        <v xml:space="preserve"> </v>
      </c>
      <c r="CH320" s="278" t="str">
        <f t="shared" si="488"/>
        <v xml:space="preserve"> </v>
      </c>
      <c r="CI320" s="278" t="str">
        <f t="shared" si="441"/>
        <v xml:space="preserve"> </v>
      </c>
      <c r="CJ320" s="278" t="str">
        <f t="shared" si="442"/>
        <v xml:space="preserve"> </v>
      </c>
      <c r="CK320" s="278"/>
      <c r="CL320" s="278" t="str">
        <f t="shared" si="443"/>
        <v xml:space="preserve"> </v>
      </c>
      <c r="CM320" s="278" t="str">
        <f t="shared" si="444"/>
        <v xml:space="preserve"> </v>
      </c>
      <c r="CN320" s="278" t="str">
        <f t="shared" si="489"/>
        <v xml:space="preserve"> </v>
      </c>
      <c r="CO320" s="278" t="str">
        <f t="shared" si="445"/>
        <v xml:space="preserve"> </v>
      </c>
      <c r="CP320" s="278" t="str">
        <f t="shared" si="490"/>
        <v xml:space="preserve"> </v>
      </c>
      <c r="CQ320" s="278" t="str">
        <f t="shared" si="446"/>
        <v xml:space="preserve"> </v>
      </c>
      <c r="CR320" s="278" t="str">
        <f t="shared" si="491"/>
        <v xml:space="preserve"> </v>
      </c>
      <c r="CS320" s="278" t="str">
        <f t="shared" si="447"/>
        <v xml:space="preserve"> </v>
      </c>
      <c r="CT320" s="278"/>
      <c r="CU320" s="278" t="str">
        <f t="shared" si="492"/>
        <v xml:space="preserve"> </v>
      </c>
      <c r="CV320" s="278" t="str">
        <f t="shared" si="448"/>
        <v xml:space="preserve"> </v>
      </c>
      <c r="CW320" s="278" t="str">
        <f t="shared" si="449"/>
        <v xml:space="preserve"> </v>
      </c>
      <c r="CX320" s="278"/>
      <c r="CY320" s="278" t="str">
        <f t="shared" si="450"/>
        <v xml:space="preserve"> </v>
      </c>
      <c r="CZ320" s="278" t="str">
        <f t="shared" si="493"/>
        <v xml:space="preserve"> </v>
      </c>
      <c r="DA320" s="278" t="str">
        <f t="shared" si="451"/>
        <v xml:space="preserve"> </v>
      </c>
      <c r="DB320" s="278"/>
      <c r="DC320" s="278" t="str">
        <f t="shared" si="452"/>
        <v xml:space="preserve"> </v>
      </c>
      <c r="DD320" s="278" t="str">
        <f t="shared" si="494"/>
        <v xml:space="preserve"> </v>
      </c>
      <c r="DE320" s="278" t="str">
        <f t="shared" si="495"/>
        <v xml:space="preserve"> </v>
      </c>
      <c r="DF320" s="278" t="str">
        <f t="shared" si="453"/>
        <v xml:space="preserve"> </v>
      </c>
      <c r="DG320" s="283" t="str">
        <f t="shared" si="460"/>
        <v xml:space="preserve"> </v>
      </c>
      <c r="DH320" s="283"/>
      <c r="DI320" s="277" t="str">
        <f t="shared" si="454"/>
        <v xml:space="preserve"> </v>
      </c>
      <c r="DJ320" s="277" t="str">
        <f t="shared" si="455"/>
        <v xml:space="preserve"> </v>
      </c>
      <c r="DK320" s="277" t="str">
        <f t="shared" si="456"/>
        <v xml:space="preserve"> </v>
      </c>
      <c r="DL320" s="278" t="str">
        <f t="shared" si="457"/>
        <v xml:space="preserve"> </v>
      </c>
    </row>
    <row r="321" spans="21:116" x14ac:dyDescent="0.25">
      <c r="U321" s="276" t="str">
        <f t="shared" si="461"/>
        <v xml:space="preserve"> </v>
      </c>
      <c r="V321" s="277" t="str">
        <f>IF(SUM(I321:T321)&lt;90," ",I321/stab.data!$U$7)</f>
        <v xml:space="preserve"> </v>
      </c>
      <c r="W321" s="277" t="str">
        <f>IF(SUM(I321:T321)&lt;90," ",J321/stab.data!$U$8)</f>
        <v xml:space="preserve"> </v>
      </c>
      <c r="X321" s="277" t="str">
        <f>IF(SUM(I321:T321)&lt;90," ",K321*2/stab.data!$U$9)</f>
        <v xml:space="preserve"> </v>
      </c>
      <c r="Y321" s="277" t="str">
        <f>IF(SUM(I321:T321)&lt;90," ",L321*2/stab.data!$U$10)</f>
        <v xml:space="preserve"> </v>
      </c>
      <c r="Z321" s="277" t="str">
        <f>IF(SUM(I321:T321)&lt;90," ",M321/stab.data!$U$11)</f>
        <v xml:space="preserve"> </v>
      </c>
      <c r="AA321" s="277" t="str">
        <f>IF(SUM(I321:T321)&lt;90," ",N321/stab.data!$U$12)</f>
        <v xml:space="preserve"> </v>
      </c>
      <c r="AB321" s="277" t="str">
        <f>IF(SUM(I321:T321)&lt;90," ",O321/stab.data!$U$13)</f>
        <v xml:space="preserve"> </v>
      </c>
      <c r="AC321" s="277" t="str">
        <f>IF(SUM(I321:T321)&lt;90," ",P321/stab.data!$U$14)</f>
        <v xml:space="preserve"> </v>
      </c>
      <c r="AD321" s="277" t="str">
        <f>IF(SUM(I321:T321)&lt;90," ",Q321*2/stab.data!$U$15)</f>
        <v xml:space="preserve"> </v>
      </c>
      <c r="AE321" s="277" t="str">
        <f>IF(SUM(I321:T321)&lt;90," ",R321*2/stab.data!$U$16)</f>
        <v xml:space="preserve"> </v>
      </c>
      <c r="AF321" s="277" t="str">
        <f>IF(SUM(I321:T321)&lt;90," ",S321/stab.data!$U$17)</f>
        <v xml:space="preserve"> </v>
      </c>
      <c r="AG321" s="277" t="str">
        <f>IF(SUM(I321:T321)&lt;90," ",T321/stab.data!$U$18)</f>
        <v xml:space="preserve"> </v>
      </c>
      <c r="AH321" s="277" t="str">
        <f t="shared" si="462"/>
        <v xml:space="preserve"> </v>
      </c>
      <c r="AI321" s="277" t="str">
        <f t="shared" si="463"/>
        <v xml:space="preserve"> </v>
      </c>
      <c r="AJ321" s="278" t="str">
        <f t="shared" si="464"/>
        <v xml:space="preserve"> </v>
      </c>
      <c r="AK321" s="278" t="str">
        <f t="shared" si="465"/>
        <v xml:space="preserve"> </v>
      </c>
      <c r="AL321" s="278" t="str">
        <f t="shared" si="466"/>
        <v xml:space="preserve"> </v>
      </c>
      <c r="AM321" s="278" t="str">
        <f t="shared" si="467"/>
        <v xml:space="preserve"> </v>
      </c>
      <c r="AN321" s="278" t="str">
        <f t="shared" si="468"/>
        <v xml:space="preserve"> </v>
      </c>
      <c r="AO321" s="278" t="str">
        <f t="shared" si="469"/>
        <v xml:space="preserve"> </v>
      </c>
      <c r="AP321" s="278" t="str">
        <f t="shared" si="470"/>
        <v xml:space="preserve"> </v>
      </c>
      <c r="AQ321" s="278" t="str">
        <f t="shared" si="471"/>
        <v xml:space="preserve"> </v>
      </c>
      <c r="AR321" s="278" t="str">
        <f t="shared" si="472"/>
        <v xml:space="preserve"> </v>
      </c>
      <c r="AS321" s="278" t="str">
        <f t="shared" si="473"/>
        <v xml:space="preserve"> </v>
      </c>
      <c r="AT321" s="278" t="str">
        <f t="shared" si="474"/>
        <v xml:space="preserve"> </v>
      </c>
      <c r="AU321" s="278" t="str">
        <f t="shared" si="475"/>
        <v xml:space="preserve"> </v>
      </c>
      <c r="AV321" s="277" t="str">
        <f t="shared" si="476"/>
        <v xml:space="preserve"> </v>
      </c>
      <c r="AW321" s="277" t="str">
        <f t="shared" si="477"/>
        <v xml:space="preserve"> </v>
      </c>
      <c r="AX321" s="277" t="str">
        <f>IF(SUM(I321:T321)&lt;90," ",CO321*AH321*stab.data!$U$20/13/2)</f>
        <v xml:space="preserve"> </v>
      </c>
      <c r="AY321" s="277" t="str">
        <f>IF(SUM(I321:T321)&lt;90," ",CQ321*AH321*stab.data!$U$11/13)</f>
        <v xml:space="preserve"> </v>
      </c>
      <c r="AZ321" s="277" t="str">
        <f t="shared" si="478"/>
        <v xml:space="preserve"> </v>
      </c>
      <c r="BA321" s="279" t="str">
        <f t="shared" si="479"/>
        <v xml:space="preserve"> </v>
      </c>
      <c r="BB321" s="280" t="str">
        <f>IF(SUM(I321:T321)&lt;90," ",EXP('eq. coef.'!$C$104+'eq. coef.'!$C$105*'Amp-TB2 calc'!AJ321+'eq. coef.'!$C$106*'Amp-TB2 calc'!AK321+'eq. coef.'!$C$107*'Amp-TB2 calc'!AL321+'eq. coef.'!$C$108*'Amp-TB2 calc'!AN321+'eq. coef.'!$C$109*'Amp-TB2 calc'!AP321+'eq. coef.'!$C$110*'Amp-TB2 calc'!AQ321+'eq. coef.'!$C$111*'Amp-TB2 calc'!AR321+'eq. coef.'!$C$112*'Amp-TB2 calc'!AS321))</f>
        <v xml:space="preserve"> </v>
      </c>
      <c r="BC321" s="281" t="str">
        <f>IF(SUM(I321:T321)&lt;90," ",EXP('eq. coef.'!$C$176+'eq. coef.'!$C$177*'Amp-TB2 calc'!AJ321+'eq. coef.'!$C$178*'Amp-TB2 calc'!AK321+'eq. coef.'!$C$179*'Amp-TB2 calc'!AL321+'eq. coef.'!$C$180*'Amp-TB2 calc'!AN321+'eq. coef.'!$C$181*'Amp-TB2 calc'!AP321+'eq. coef.'!$C$182*'Amp-TB2 calc'!AQ321+'eq. coef.'!$C$183*'Amp-TB2 calc'!AR321+'eq. coef.'!$C$184*'Amp-TB2 calc'!AS321))</f>
        <v xml:space="preserve"> </v>
      </c>
      <c r="BD321" s="281" t="str">
        <f>IF(SUM(I321:T321)&lt;90," ",('eq. coef.'!$C$234+'eq. coef.'!$C$235*'Amp-TB2 calc'!AJ321+'eq. coef.'!$C$236*'Amp-TB2 calc'!AK321+'eq. coef.'!$C$237*'Amp-TB2 calc'!AL321+'eq. coef.'!$C$238*'Amp-TB2 calc'!AN321+'eq. coef.'!$C$239*'Amp-TB2 calc'!AP321+'eq. coef.'!$C$240*'Amp-TB2 calc'!AQ321+'eq. coef.'!$C$241*'Amp-TB2 calc'!AR321+'eq. coef.'!$C$242*'Amp-TB2 calc'!AS321))</f>
        <v xml:space="preserve"> </v>
      </c>
      <c r="BE321" s="281" t="str">
        <f>IF(SUM(I321:T321)&lt;90," ",('eq. coef.'!$C$270+'eq. coef.'!$C$271*'Amp-TB2 calc'!AJ321+'eq. coef.'!$C$272*'Amp-TB2 calc'!AK321+'eq. coef.'!$C$273*'Amp-TB2 calc'!AL321+'eq. coef.'!$C$274*'Amp-TB2 calc'!AN321+'eq. coef.'!$C$275*'Amp-TB2 calc'!AP321+'eq. coef.'!$C$276*'Amp-TB2 calc'!AQ321+'eq. coef.'!$C$277*'Amp-TB2 calc'!AR321+'eq. coef.'!$C$278*'Amp-TB2 calc'!AS321))</f>
        <v xml:space="preserve"> </v>
      </c>
      <c r="BF321" s="281" t="str">
        <f>IF(SUM(I321:T321)&lt;90," ",EXP('eq. coef.'!$C$328+'eq. coef.'!$C$329*'Amp-TB2 calc'!AJ321+'eq. coef.'!$C$330*'Amp-TB2 calc'!AK321+'eq. coef.'!$C$331*'Amp-TB2 calc'!AL321+'eq. coef.'!$C$332*'Amp-TB2 calc'!AN321+'eq. coef.'!$C$333*'Amp-TB2 calc'!AP321+'eq. coef.'!$C$334*'Amp-TB2 calc'!AQ321+'eq. coef.'!$C$335*'Amp-TB2 calc'!AR321+'eq. coef.'!$C$336*'Amp-TB2 calc'!AS321))</f>
        <v xml:space="preserve"> </v>
      </c>
      <c r="BG321" s="282" t="str">
        <f t="shared" si="431"/>
        <v xml:space="preserve"> </v>
      </c>
      <c r="BH321" s="385" t="str">
        <f t="shared" si="458"/>
        <v xml:space="preserve"> </v>
      </c>
      <c r="BI321" s="385" t="str">
        <f t="shared" si="459"/>
        <v xml:space="preserve"> </v>
      </c>
      <c r="BJ321" s="281" t="str">
        <f t="shared" si="432"/>
        <v xml:space="preserve"> </v>
      </c>
      <c r="BK321" s="283" t="str">
        <f t="shared" si="480"/>
        <v xml:space="preserve"> </v>
      </c>
      <c r="BL321" s="281" t="str">
        <f t="shared" si="481"/>
        <v xml:space="preserve"> </v>
      </c>
      <c r="BM321" s="284" t="str">
        <f t="shared" si="433"/>
        <v xml:space="preserve"> </v>
      </c>
      <c r="BN321" s="285" t="str">
        <f>IF(SUM(I321:T321)&lt;90," ",'eq. coef.'!$C$360+'eq. coef.'!$C$361*'Amp-TB2 calc'!AJ321+'eq. coef.'!$C$362*'Amp-TB2 calc'!AK321+'eq. coef.'!$C$363*'Amp-TB2 calc'!AL321+'eq. coef.'!$C$364*'Amp-TB2 calc'!AN321+'eq. coef.'!$C$365*'Amp-TB2 calc'!AP321+'eq. coef.'!$C$366*'Amp-TB2 calc'!AQ321+'eq. coef.'!$C$367*'Amp-TB2 calc'!AR321+'eq. coef.'!$C$368*'Amp-TB2 calc'!AS321+'eq. coef.'!$C$369*LN(BQ321))</f>
        <v xml:space="preserve"> </v>
      </c>
      <c r="BO321" s="286" t="str">
        <f t="shared" si="482"/>
        <v xml:space="preserve"> </v>
      </c>
      <c r="BP321" s="333" t="str">
        <f t="shared" si="434"/>
        <v xml:space="preserve"> </v>
      </c>
      <c r="BQ321" s="287" t="str">
        <f t="shared" si="483"/>
        <v xml:space="preserve"> </v>
      </c>
      <c r="BR321" s="281" t="str">
        <f t="shared" si="435"/>
        <v xml:space="preserve"> </v>
      </c>
      <c r="BS321" s="283"/>
      <c r="BT321" s="283">
        <f t="shared" si="484"/>
        <v>0</v>
      </c>
      <c r="BU321" s="283">
        <f t="shared" si="485"/>
        <v>0</v>
      </c>
      <c r="BV321" s="281" t="str">
        <f t="shared" si="436"/>
        <v xml:space="preserve"> </v>
      </c>
      <c r="BW321" s="288"/>
      <c r="BX321" s="289" t="str">
        <f>IF(SUM(I321:T321)&lt;90," ",'eq. coef.'!$B$1128*'Amp-TB2 calc'!CH321+'eq. coef.'!$B$1129*'Amp-TB2 calc'!CL321+'eq. coef.'!$B$1130*'Amp-TB2 calc'!CM321+'eq. coef.'!$B$1131*'Amp-TB2 calc'!CO321+'eq. coef.'!$B$1132*'Amp-TB2 calc'!CP321+'eq. coef.'!$B$1133*'Amp-TB2 calc'!CQ321+'eq. coef.'!$B$1134*'Amp-TB2 calc'!CR321+'eq. coef.'!$B$1135*'Amp-TB2 calc'!CU321+'eq. coef.'!$B$1135*'Amp-TB2 calc'!CY321+'eq. coef.'!$B$1137*'Amp-TB2 calc'!CZ321)</f>
        <v xml:space="preserve"> </v>
      </c>
      <c r="BY321" s="290" t="str">
        <f t="shared" si="486"/>
        <v xml:space="preserve"> </v>
      </c>
      <c r="BZ321" s="291"/>
      <c r="CA321" s="290" t="str">
        <f t="shared" si="437"/>
        <v xml:space="preserve"> </v>
      </c>
      <c r="CB321" s="289" t="str">
        <f>IF(SUM(I321:T321)&lt;90," ",EXP('eq. coef.'!$C$396+'eq. coef.'!$C$397*'Amp-TB2 calc'!AJ321+'eq. coef.'!$C$398*'Amp-TB2 calc'!AK321+'eq. coef.'!$C$399*'Amp-TB2 calc'!AL321+'eq. coef.'!$C$400*'Amp-TB2 calc'!AN321+'eq. coef.'!$C$401*'Amp-TB2 calc'!AP321+'eq. coef.'!$C$402*'Amp-TB2 calc'!AQ321+'eq. coef.'!$C$403*'Amp-TB2 calc'!AR321+'eq. coef.'!$C$404*'Amp-TB2 calc'!AS321+'eq. coef.'!$C$405*LN('Amp-TB2 calc'!BQ321)))</f>
        <v xml:space="preserve"> </v>
      </c>
      <c r="CC321" s="283" t="str">
        <f t="shared" si="438"/>
        <v xml:space="preserve"> </v>
      </c>
      <c r="CD321" s="283"/>
      <c r="CE321" s="282" t="str">
        <f t="shared" si="439"/>
        <v xml:space="preserve"> </v>
      </c>
      <c r="CF321" s="282" t="str">
        <f t="shared" si="440"/>
        <v xml:space="preserve"> </v>
      </c>
      <c r="CG321" s="278" t="str">
        <f t="shared" si="487"/>
        <v xml:space="preserve"> </v>
      </c>
      <c r="CH321" s="278" t="str">
        <f t="shared" si="488"/>
        <v xml:space="preserve"> </v>
      </c>
      <c r="CI321" s="278" t="str">
        <f t="shared" si="441"/>
        <v xml:space="preserve"> </v>
      </c>
      <c r="CJ321" s="278" t="str">
        <f t="shared" si="442"/>
        <v xml:space="preserve"> </v>
      </c>
      <c r="CK321" s="278"/>
      <c r="CL321" s="278" t="str">
        <f t="shared" si="443"/>
        <v xml:space="preserve"> </v>
      </c>
      <c r="CM321" s="278" t="str">
        <f t="shared" si="444"/>
        <v xml:space="preserve"> </v>
      </c>
      <c r="CN321" s="278" t="str">
        <f t="shared" si="489"/>
        <v xml:space="preserve"> </v>
      </c>
      <c r="CO321" s="278" t="str">
        <f t="shared" si="445"/>
        <v xml:space="preserve"> </v>
      </c>
      <c r="CP321" s="278" t="str">
        <f t="shared" si="490"/>
        <v xml:space="preserve"> </v>
      </c>
      <c r="CQ321" s="278" t="str">
        <f t="shared" si="446"/>
        <v xml:space="preserve"> </v>
      </c>
      <c r="CR321" s="278" t="str">
        <f t="shared" si="491"/>
        <v xml:space="preserve"> </v>
      </c>
      <c r="CS321" s="278" t="str">
        <f t="shared" si="447"/>
        <v xml:space="preserve"> </v>
      </c>
      <c r="CT321" s="278"/>
      <c r="CU321" s="278" t="str">
        <f t="shared" si="492"/>
        <v xml:space="preserve"> </v>
      </c>
      <c r="CV321" s="278" t="str">
        <f t="shared" si="448"/>
        <v xml:space="preserve"> </v>
      </c>
      <c r="CW321" s="278" t="str">
        <f t="shared" si="449"/>
        <v xml:space="preserve"> </v>
      </c>
      <c r="CX321" s="278"/>
      <c r="CY321" s="278" t="str">
        <f t="shared" si="450"/>
        <v xml:space="preserve"> </v>
      </c>
      <c r="CZ321" s="278" t="str">
        <f t="shared" si="493"/>
        <v xml:space="preserve"> </v>
      </c>
      <c r="DA321" s="278" t="str">
        <f t="shared" si="451"/>
        <v xml:space="preserve"> </v>
      </c>
      <c r="DB321" s="278"/>
      <c r="DC321" s="278" t="str">
        <f t="shared" si="452"/>
        <v xml:space="preserve"> </v>
      </c>
      <c r="DD321" s="278" t="str">
        <f t="shared" si="494"/>
        <v xml:space="preserve"> </v>
      </c>
      <c r="DE321" s="278" t="str">
        <f t="shared" si="495"/>
        <v xml:space="preserve"> </v>
      </c>
      <c r="DF321" s="278" t="str">
        <f t="shared" si="453"/>
        <v xml:space="preserve"> </v>
      </c>
      <c r="DG321" s="283" t="str">
        <f t="shared" si="460"/>
        <v xml:space="preserve"> </v>
      </c>
      <c r="DH321" s="283"/>
      <c r="DI321" s="277" t="str">
        <f t="shared" si="454"/>
        <v xml:space="preserve"> </v>
      </c>
      <c r="DJ321" s="277" t="str">
        <f t="shared" si="455"/>
        <v xml:space="preserve"> </v>
      </c>
      <c r="DK321" s="277" t="str">
        <f t="shared" si="456"/>
        <v xml:space="preserve"> </v>
      </c>
      <c r="DL321" s="278" t="str">
        <f t="shared" si="457"/>
        <v xml:space="preserve"> </v>
      </c>
    </row>
    <row r="322" spans="21:116" x14ac:dyDescent="0.25">
      <c r="U322" s="276" t="str">
        <f t="shared" si="461"/>
        <v xml:space="preserve"> </v>
      </c>
      <c r="V322" s="277" t="str">
        <f>IF(SUM(I322:T322)&lt;90," ",I322/stab.data!$U$7)</f>
        <v xml:space="preserve"> </v>
      </c>
      <c r="W322" s="277" t="str">
        <f>IF(SUM(I322:T322)&lt;90," ",J322/stab.data!$U$8)</f>
        <v xml:space="preserve"> </v>
      </c>
      <c r="X322" s="277" t="str">
        <f>IF(SUM(I322:T322)&lt;90," ",K322*2/stab.data!$U$9)</f>
        <v xml:space="preserve"> </v>
      </c>
      <c r="Y322" s="277" t="str">
        <f>IF(SUM(I322:T322)&lt;90," ",L322*2/stab.data!$U$10)</f>
        <v xml:space="preserve"> </v>
      </c>
      <c r="Z322" s="277" t="str">
        <f>IF(SUM(I322:T322)&lt;90," ",M322/stab.data!$U$11)</f>
        <v xml:space="preserve"> </v>
      </c>
      <c r="AA322" s="277" t="str">
        <f>IF(SUM(I322:T322)&lt;90," ",N322/stab.data!$U$12)</f>
        <v xml:space="preserve"> </v>
      </c>
      <c r="AB322" s="277" t="str">
        <f>IF(SUM(I322:T322)&lt;90," ",O322/stab.data!$U$13)</f>
        <v xml:space="preserve"> </v>
      </c>
      <c r="AC322" s="277" t="str">
        <f>IF(SUM(I322:T322)&lt;90," ",P322/stab.data!$U$14)</f>
        <v xml:space="preserve"> </v>
      </c>
      <c r="AD322" s="277" t="str">
        <f>IF(SUM(I322:T322)&lt;90," ",Q322*2/stab.data!$U$15)</f>
        <v xml:space="preserve"> </v>
      </c>
      <c r="AE322" s="277" t="str">
        <f>IF(SUM(I322:T322)&lt;90," ",R322*2/stab.data!$U$16)</f>
        <v xml:space="preserve"> </v>
      </c>
      <c r="AF322" s="277" t="str">
        <f>IF(SUM(I322:T322)&lt;90," ",S322/stab.data!$U$17)</f>
        <v xml:space="preserve"> </v>
      </c>
      <c r="AG322" s="277" t="str">
        <f>IF(SUM(I322:T322)&lt;90," ",T322/stab.data!$U$18)</f>
        <v xml:space="preserve"> </v>
      </c>
      <c r="AH322" s="277" t="str">
        <f t="shared" si="462"/>
        <v xml:space="preserve"> </v>
      </c>
      <c r="AI322" s="277" t="str">
        <f t="shared" si="463"/>
        <v xml:space="preserve"> </v>
      </c>
      <c r="AJ322" s="278" t="str">
        <f t="shared" si="464"/>
        <v xml:space="preserve"> </v>
      </c>
      <c r="AK322" s="278" t="str">
        <f t="shared" si="465"/>
        <v xml:space="preserve"> </v>
      </c>
      <c r="AL322" s="278" t="str">
        <f t="shared" si="466"/>
        <v xml:space="preserve"> </v>
      </c>
      <c r="AM322" s="278" t="str">
        <f t="shared" si="467"/>
        <v xml:space="preserve"> </v>
      </c>
      <c r="AN322" s="278" t="str">
        <f t="shared" si="468"/>
        <v xml:space="preserve"> </v>
      </c>
      <c r="AO322" s="278" t="str">
        <f t="shared" si="469"/>
        <v xml:space="preserve"> </v>
      </c>
      <c r="AP322" s="278" t="str">
        <f t="shared" si="470"/>
        <v xml:space="preserve"> </v>
      </c>
      <c r="AQ322" s="278" t="str">
        <f t="shared" si="471"/>
        <v xml:space="preserve"> </v>
      </c>
      <c r="AR322" s="278" t="str">
        <f t="shared" si="472"/>
        <v xml:space="preserve"> </v>
      </c>
      <c r="AS322" s="278" t="str">
        <f t="shared" si="473"/>
        <v xml:space="preserve"> </v>
      </c>
      <c r="AT322" s="278" t="str">
        <f t="shared" si="474"/>
        <v xml:space="preserve"> </v>
      </c>
      <c r="AU322" s="278" t="str">
        <f t="shared" si="475"/>
        <v xml:space="preserve"> </v>
      </c>
      <c r="AV322" s="277" t="str">
        <f t="shared" si="476"/>
        <v xml:space="preserve"> </v>
      </c>
      <c r="AW322" s="277" t="str">
        <f t="shared" si="477"/>
        <v xml:space="preserve"> </v>
      </c>
      <c r="AX322" s="277" t="str">
        <f>IF(SUM(I322:T322)&lt;90," ",CO322*AH322*stab.data!$U$20/13/2)</f>
        <v xml:space="preserve"> </v>
      </c>
      <c r="AY322" s="277" t="str">
        <f>IF(SUM(I322:T322)&lt;90," ",CQ322*AH322*stab.data!$U$11/13)</f>
        <v xml:space="preserve"> </v>
      </c>
      <c r="AZ322" s="277" t="str">
        <f t="shared" si="478"/>
        <v xml:space="preserve"> </v>
      </c>
      <c r="BA322" s="279" t="str">
        <f t="shared" si="479"/>
        <v xml:space="preserve"> </v>
      </c>
      <c r="BB322" s="280" t="str">
        <f>IF(SUM(I322:T322)&lt;90," ",EXP('eq. coef.'!$C$104+'eq. coef.'!$C$105*'Amp-TB2 calc'!AJ322+'eq. coef.'!$C$106*'Amp-TB2 calc'!AK322+'eq. coef.'!$C$107*'Amp-TB2 calc'!AL322+'eq. coef.'!$C$108*'Amp-TB2 calc'!AN322+'eq. coef.'!$C$109*'Amp-TB2 calc'!AP322+'eq. coef.'!$C$110*'Amp-TB2 calc'!AQ322+'eq. coef.'!$C$111*'Amp-TB2 calc'!AR322+'eq. coef.'!$C$112*'Amp-TB2 calc'!AS322))</f>
        <v xml:space="preserve"> </v>
      </c>
      <c r="BC322" s="281" t="str">
        <f>IF(SUM(I322:T322)&lt;90," ",EXP('eq. coef.'!$C$176+'eq. coef.'!$C$177*'Amp-TB2 calc'!AJ322+'eq. coef.'!$C$178*'Amp-TB2 calc'!AK322+'eq. coef.'!$C$179*'Amp-TB2 calc'!AL322+'eq. coef.'!$C$180*'Amp-TB2 calc'!AN322+'eq. coef.'!$C$181*'Amp-TB2 calc'!AP322+'eq. coef.'!$C$182*'Amp-TB2 calc'!AQ322+'eq. coef.'!$C$183*'Amp-TB2 calc'!AR322+'eq. coef.'!$C$184*'Amp-TB2 calc'!AS322))</f>
        <v xml:space="preserve"> </v>
      </c>
      <c r="BD322" s="281" t="str">
        <f>IF(SUM(I322:T322)&lt;90," ",('eq. coef.'!$C$234+'eq. coef.'!$C$235*'Amp-TB2 calc'!AJ322+'eq. coef.'!$C$236*'Amp-TB2 calc'!AK322+'eq. coef.'!$C$237*'Amp-TB2 calc'!AL322+'eq. coef.'!$C$238*'Amp-TB2 calc'!AN322+'eq. coef.'!$C$239*'Amp-TB2 calc'!AP322+'eq. coef.'!$C$240*'Amp-TB2 calc'!AQ322+'eq. coef.'!$C$241*'Amp-TB2 calc'!AR322+'eq. coef.'!$C$242*'Amp-TB2 calc'!AS322))</f>
        <v xml:space="preserve"> </v>
      </c>
      <c r="BE322" s="281" t="str">
        <f>IF(SUM(I322:T322)&lt;90," ",('eq. coef.'!$C$270+'eq. coef.'!$C$271*'Amp-TB2 calc'!AJ322+'eq. coef.'!$C$272*'Amp-TB2 calc'!AK322+'eq. coef.'!$C$273*'Amp-TB2 calc'!AL322+'eq. coef.'!$C$274*'Amp-TB2 calc'!AN322+'eq. coef.'!$C$275*'Amp-TB2 calc'!AP322+'eq. coef.'!$C$276*'Amp-TB2 calc'!AQ322+'eq. coef.'!$C$277*'Amp-TB2 calc'!AR322+'eq. coef.'!$C$278*'Amp-TB2 calc'!AS322))</f>
        <v xml:space="preserve"> </v>
      </c>
      <c r="BF322" s="281" t="str">
        <f>IF(SUM(I322:T322)&lt;90," ",EXP('eq. coef.'!$C$328+'eq. coef.'!$C$329*'Amp-TB2 calc'!AJ322+'eq. coef.'!$C$330*'Amp-TB2 calc'!AK322+'eq. coef.'!$C$331*'Amp-TB2 calc'!AL322+'eq. coef.'!$C$332*'Amp-TB2 calc'!AN322+'eq. coef.'!$C$333*'Amp-TB2 calc'!AP322+'eq. coef.'!$C$334*'Amp-TB2 calc'!AQ322+'eq. coef.'!$C$335*'Amp-TB2 calc'!AR322+'eq. coef.'!$C$336*'Amp-TB2 calc'!AS322))</f>
        <v xml:space="preserve"> </v>
      </c>
      <c r="BG322" s="282" t="str">
        <f t="shared" si="431"/>
        <v xml:space="preserve"> </v>
      </c>
      <c r="BH322" s="385" t="str">
        <f t="shared" si="458"/>
        <v xml:space="preserve"> </v>
      </c>
      <c r="BI322" s="385" t="str">
        <f t="shared" si="459"/>
        <v xml:space="preserve"> </v>
      </c>
      <c r="BJ322" s="281" t="str">
        <f t="shared" si="432"/>
        <v xml:space="preserve"> </v>
      </c>
      <c r="BK322" s="283" t="str">
        <f t="shared" si="480"/>
        <v xml:space="preserve"> </v>
      </c>
      <c r="BL322" s="281" t="str">
        <f t="shared" si="481"/>
        <v xml:space="preserve"> </v>
      </c>
      <c r="BM322" s="284" t="str">
        <f t="shared" si="433"/>
        <v xml:space="preserve"> </v>
      </c>
      <c r="BN322" s="285" t="str">
        <f>IF(SUM(I322:T322)&lt;90," ",'eq. coef.'!$C$360+'eq. coef.'!$C$361*'Amp-TB2 calc'!AJ322+'eq. coef.'!$C$362*'Amp-TB2 calc'!AK322+'eq. coef.'!$C$363*'Amp-TB2 calc'!AL322+'eq. coef.'!$C$364*'Amp-TB2 calc'!AN322+'eq. coef.'!$C$365*'Amp-TB2 calc'!AP322+'eq. coef.'!$C$366*'Amp-TB2 calc'!AQ322+'eq. coef.'!$C$367*'Amp-TB2 calc'!AR322+'eq. coef.'!$C$368*'Amp-TB2 calc'!AS322+'eq. coef.'!$C$369*LN(BQ322))</f>
        <v xml:space="preserve"> </v>
      </c>
      <c r="BO322" s="286" t="str">
        <f t="shared" si="482"/>
        <v xml:space="preserve"> </v>
      </c>
      <c r="BP322" s="333" t="str">
        <f t="shared" si="434"/>
        <v xml:space="preserve"> </v>
      </c>
      <c r="BQ322" s="287" t="str">
        <f t="shared" si="483"/>
        <v xml:space="preserve"> </v>
      </c>
      <c r="BR322" s="281" t="str">
        <f t="shared" si="435"/>
        <v xml:space="preserve"> </v>
      </c>
      <c r="BS322" s="283"/>
      <c r="BT322" s="283">
        <f t="shared" si="484"/>
        <v>0</v>
      </c>
      <c r="BU322" s="283">
        <f t="shared" si="485"/>
        <v>0</v>
      </c>
      <c r="BV322" s="281" t="str">
        <f t="shared" si="436"/>
        <v xml:space="preserve"> </v>
      </c>
      <c r="BW322" s="288"/>
      <c r="BX322" s="289" t="str">
        <f>IF(SUM(I322:T322)&lt;90," ",'eq. coef.'!$B$1128*'Amp-TB2 calc'!CH322+'eq. coef.'!$B$1129*'Amp-TB2 calc'!CL322+'eq. coef.'!$B$1130*'Amp-TB2 calc'!CM322+'eq. coef.'!$B$1131*'Amp-TB2 calc'!CO322+'eq. coef.'!$B$1132*'Amp-TB2 calc'!CP322+'eq. coef.'!$B$1133*'Amp-TB2 calc'!CQ322+'eq. coef.'!$B$1134*'Amp-TB2 calc'!CR322+'eq. coef.'!$B$1135*'Amp-TB2 calc'!CU322+'eq. coef.'!$B$1135*'Amp-TB2 calc'!CY322+'eq. coef.'!$B$1137*'Amp-TB2 calc'!CZ322)</f>
        <v xml:space="preserve"> </v>
      </c>
      <c r="BY322" s="290" t="str">
        <f t="shared" si="486"/>
        <v xml:space="preserve"> </v>
      </c>
      <c r="BZ322" s="291"/>
      <c r="CA322" s="290" t="str">
        <f t="shared" si="437"/>
        <v xml:space="preserve"> </v>
      </c>
      <c r="CB322" s="289" t="str">
        <f>IF(SUM(I322:T322)&lt;90," ",EXP('eq. coef.'!$C$396+'eq. coef.'!$C$397*'Amp-TB2 calc'!AJ322+'eq. coef.'!$C$398*'Amp-TB2 calc'!AK322+'eq. coef.'!$C$399*'Amp-TB2 calc'!AL322+'eq. coef.'!$C$400*'Amp-TB2 calc'!AN322+'eq. coef.'!$C$401*'Amp-TB2 calc'!AP322+'eq. coef.'!$C$402*'Amp-TB2 calc'!AQ322+'eq. coef.'!$C$403*'Amp-TB2 calc'!AR322+'eq. coef.'!$C$404*'Amp-TB2 calc'!AS322+'eq. coef.'!$C$405*LN('Amp-TB2 calc'!BQ322)))</f>
        <v xml:space="preserve"> </v>
      </c>
      <c r="CC322" s="283" t="str">
        <f t="shared" si="438"/>
        <v xml:space="preserve"> </v>
      </c>
      <c r="CD322" s="283"/>
      <c r="CE322" s="282" t="str">
        <f t="shared" si="439"/>
        <v xml:space="preserve"> </v>
      </c>
      <c r="CF322" s="282" t="str">
        <f t="shared" si="440"/>
        <v xml:space="preserve"> </v>
      </c>
      <c r="CG322" s="278" t="str">
        <f t="shared" si="487"/>
        <v xml:space="preserve"> </v>
      </c>
      <c r="CH322" s="278" t="str">
        <f t="shared" si="488"/>
        <v xml:space="preserve"> </v>
      </c>
      <c r="CI322" s="278" t="str">
        <f t="shared" si="441"/>
        <v xml:space="preserve"> </v>
      </c>
      <c r="CJ322" s="278" t="str">
        <f t="shared" si="442"/>
        <v xml:space="preserve"> </v>
      </c>
      <c r="CK322" s="278"/>
      <c r="CL322" s="278" t="str">
        <f t="shared" si="443"/>
        <v xml:space="preserve"> </v>
      </c>
      <c r="CM322" s="278" t="str">
        <f t="shared" si="444"/>
        <v xml:space="preserve"> </v>
      </c>
      <c r="CN322" s="278" t="str">
        <f t="shared" si="489"/>
        <v xml:space="preserve"> </v>
      </c>
      <c r="CO322" s="278" t="str">
        <f t="shared" si="445"/>
        <v xml:space="preserve"> </v>
      </c>
      <c r="CP322" s="278" t="str">
        <f t="shared" si="490"/>
        <v xml:space="preserve"> </v>
      </c>
      <c r="CQ322" s="278" t="str">
        <f t="shared" si="446"/>
        <v xml:space="preserve"> </v>
      </c>
      <c r="CR322" s="278" t="str">
        <f t="shared" si="491"/>
        <v xml:space="preserve"> </v>
      </c>
      <c r="CS322" s="278" t="str">
        <f t="shared" si="447"/>
        <v xml:space="preserve"> </v>
      </c>
      <c r="CT322" s="278"/>
      <c r="CU322" s="278" t="str">
        <f t="shared" si="492"/>
        <v xml:space="preserve"> </v>
      </c>
      <c r="CV322" s="278" t="str">
        <f t="shared" si="448"/>
        <v xml:space="preserve"> </v>
      </c>
      <c r="CW322" s="278" t="str">
        <f t="shared" si="449"/>
        <v xml:space="preserve"> </v>
      </c>
      <c r="CX322" s="278"/>
      <c r="CY322" s="278" t="str">
        <f t="shared" si="450"/>
        <v xml:space="preserve"> </v>
      </c>
      <c r="CZ322" s="278" t="str">
        <f t="shared" si="493"/>
        <v xml:space="preserve"> </v>
      </c>
      <c r="DA322" s="278" t="str">
        <f t="shared" si="451"/>
        <v xml:space="preserve"> </v>
      </c>
      <c r="DB322" s="278"/>
      <c r="DC322" s="278" t="str">
        <f t="shared" si="452"/>
        <v xml:space="preserve"> </v>
      </c>
      <c r="DD322" s="278" t="str">
        <f t="shared" si="494"/>
        <v xml:space="preserve"> </v>
      </c>
      <c r="DE322" s="278" t="str">
        <f t="shared" si="495"/>
        <v xml:space="preserve"> </v>
      </c>
      <c r="DF322" s="278" t="str">
        <f t="shared" si="453"/>
        <v xml:space="preserve"> </v>
      </c>
      <c r="DG322" s="283" t="str">
        <f t="shared" si="460"/>
        <v xml:space="preserve"> </v>
      </c>
      <c r="DH322" s="283"/>
      <c r="DI322" s="277" t="str">
        <f t="shared" si="454"/>
        <v xml:space="preserve"> </v>
      </c>
      <c r="DJ322" s="277" t="str">
        <f t="shared" si="455"/>
        <v xml:space="preserve"> </v>
      </c>
      <c r="DK322" s="277" t="str">
        <f t="shared" si="456"/>
        <v xml:space="preserve"> </v>
      </c>
      <c r="DL322" s="278" t="str">
        <f t="shared" si="457"/>
        <v xml:space="preserve"> </v>
      </c>
    </row>
    <row r="323" spans="21:116" x14ac:dyDescent="0.25">
      <c r="U323" s="276" t="str">
        <f t="shared" si="461"/>
        <v xml:space="preserve"> </v>
      </c>
      <c r="V323" s="277" t="str">
        <f>IF(SUM(I323:T323)&lt;90," ",I323/stab.data!$U$7)</f>
        <v xml:space="preserve"> </v>
      </c>
      <c r="W323" s="277" t="str">
        <f>IF(SUM(I323:T323)&lt;90," ",J323/stab.data!$U$8)</f>
        <v xml:space="preserve"> </v>
      </c>
      <c r="X323" s="277" t="str">
        <f>IF(SUM(I323:T323)&lt;90," ",K323*2/stab.data!$U$9)</f>
        <v xml:space="preserve"> </v>
      </c>
      <c r="Y323" s="277" t="str">
        <f>IF(SUM(I323:T323)&lt;90," ",L323*2/stab.data!$U$10)</f>
        <v xml:space="preserve"> </v>
      </c>
      <c r="Z323" s="277" t="str">
        <f>IF(SUM(I323:T323)&lt;90," ",M323/stab.data!$U$11)</f>
        <v xml:space="preserve"> </v>
      </c>
      <c r="AA323" s="277" t="str">
        <f>IF(SUM(I323:T323)&lt;90," ",N323/stab.data!$U$12)</f>
        <v xml:space="preserve"> </v>
      </c>
      <c r="AB323" s="277" t="str">
        <f>IF(SUM(I323:T323)&lt;90," ",O323/stab.data!$U$13)</f>
        <v xml:space="preserve"> </v>
      </c>
      <c r="AC323" s="277" t="str">
        <f>IF(SUM(I323:T323)&lt;90," ",P323/stab.data!$U$14)</f>
        <v xml:space="preserve"> </v>
      </c>
      <c r="AD323" s="277" t="str">
        <f>IF(SUM(I323:T323)&lt;90," ",Q323*2/stab.data!$U$15)</f>
        <v xml:space="preserve"> </v>
      </c>
      <c r="AE323" s="277" t="str">
        <f>IF(SUM(I323:T323)&lt;90," ",R323*2/stab.data!$U$16)</f>
        <v xml:space="preserve"> </v>
      </c>
      <c r="AF323" s="277" t="str">
        <f>IF(SUM(I323:T323)&lt;90," ",S323/stab.data!$U$17)</f>
        <v xml:space="preserve"> </v>
      </c>
      <c r="AG323" s="277" t="str">
        <f>IF(SUM(I323:T323)&lt;90," ",T323/stab.data!$U$18)</f>
        <v xml:space="preserve"> </v>
      </c>
      <c r="AH323" s="277" t="str">
        <f t="shared" si="462"/>
        <v xml:space="preserve"> </v>
      </c>
      <c r="AI323" s="277" t="str">
        <f t="shared" si="463"/>
        <v xml:space="preserve"> </v>
      </c>
      <c r="AJ323" s="278" t="str">
        <f t="shared" si="464"/>
        <v xml:space="preserve"> </v>
      </c>
      <c r="AK323" s="278" t="str">
        <f t="shared" si="465"/>
        <v xml:space="preserve"> </v>
      </c>
      <c r="AL323" s="278" t="str">
        <f t="shared" si="466"/>
        <v xml:space="preserve"> </v>
      </c>
      <c r="AM323" s="278" t="str">
        <f t="shared" si="467"/>
        <v xml:space="preserve"> </v>
      </c>
      <c r="AN323" s="278" t="str">
        <f t="shared" si="468"/>
        <v xml:space="preserve"> </v>
      </c>
      <c r="AO323" s="278" t="str">
        <f t="shared" si="469"/>
        <v xml:space="preserve"> </v>
      </c>
      <c r="AP323" s="278" t="str">
        <f t="shared" si="470"/>
        <v xml:space="preserve"> </v>
      </c>
      <c r="AQ323" s="278" t="str">
        <f t="shared" si="471"/>
        <v xml:space="preserve"> </v>
      </c>
      <c r="AR323" s="278" t="str">
        <f t="shared" si="472"/>
        <v xml:space="preserve"> </v>
      </c>
      <c r="AS323" s="278" t="str">
        <f t="shared" si="473"/>
        <v xml:space="preserve"> </v>
      </c>
      <c r="AT323" s="278" t="str">
        <f t="shared" si="474"/>
        <v xml:space="preserve"> </v>
      </c>
      <c r="AU323" s="278" t="str">
        <f t="shared" si="475"/>
        <v xml:space="preserve"> </v>
      </c>
      <c r="AV323" s="277" t="str">
        <f t="shared" si="476"/>
        <v xml:space="preserve"> </v>
      </c>
      <c r="AW323" s="277" t="str">
        <f t="shared" si="477"/>
        <v xml:space="preserve"> </v>
      </c>
      <c r="AX323" s="277" t="str">
        <f>IF(SUM(I323:T323)&lt;90," ",CO323*AH323*stab.data!$U$20/13/2)</f>
        <v xml:space="preserve"> </v>
      </c>
      <c r="AY323" s="277" t="str">
        <f>IF(SUM(I323:T323)&lt;90," ",CQ323*AH323*stab.data!$U$11/13)</f>
        <v xml:space="preserve"> </v>
      </c>
      <c r="AZ323" s="277" t="str">
        <f t="shared" si="478"/>
        <v xml:space="preserve"> </v>
      </c>
      <c r="BA323" s="279" t="str">
        <f t="shared" si="479"/>
        <v xml:space="preserve"> </v>
      </c>
      <c r="BB323" s="280" t="str">
        <f>IF(SUM(I323:T323)&lt;90," ",EXP('eq. coef.'!$C$104+'eq. coef.'!$C$105*'Amp-TB2 calc'!AJ323+'eq. coef.'!$C$106*'Amp-TB2 calc'!AK323+'eq. coef.'!$C$107*'Amp-TB2 calc'!AL323+'eq. coef.'!$C$108*'Amp-TB2 calc'!AN323+'eq. coef.'!$C$109*'Amp-TB2 calc'!AP323+'eq. coef.'!$C$110*'Amp-TB2 calc'!AQ323+'eq. coef.'!$C$111*'Amp-TB2 calc'!AR323+'eq. coef.'!$C$112*'Amp-TB2 calc'!AS323))</f>
        <v xml:space="preserve"> </v>
      </c>
      <c r="BC323" s="281" t="str">
        <f>IF(SUM(I323:T323)&lt;90," ",EXP('eq. coef.'!$C$176+'eq. coef.'!$C$177*'Amp-TB2 calc'!AJ323+'eq. coef.'!$C$178*'Amp-TB2 calc'!AK323+'eq. coef.'!$C$179*'Amp-TB2 calc'!AL323+'eq. coef.'!$C$180*'Amp-TB2 calc'!AN323+'eq. coef.'!$C$181*'Amp-TB2 calc'!AP323+'eq. coef.'!$C$182*'Amp-TB2 calc'!AQ323+'eq. coef.'!$C$183*'Amp-TB2 calc'!AR323+'eq. coef.'!$C$184*'Amp-TB2 calc'!AS323))</f>
        <v xml:space="preserve"> </v>
      </c>
      <c r="BD323" s="281" t="str">
        <f>IF(SUM(I323:T323)&lt;90," ",('eq. coef.'!$C$234+'eq. coef.'!$C$235*'Amp-TB2 calc'!AJ323+'eq. coef.'!$C$236*'Amp-TB2 calc'!AK323+'eq. coef.'!$C$237*'Amp-TB2 calc'!AL323+'eq. coef.'!$C$238*'Amp-TB2 calc'!AN323+'eq. coef.'!$C$239*'Amp-TB2 calc'!AP323+'eq. coef.'!$C$240*'Amp-TB2 calc'!AQ323+'eq. coef.'!$C$241*'Amp-TB2 calc'!AR323+'eq. coef.'!$C$242*'Amp-TB2 calc'!AS323))</f>
        <v xml:space="preserve"> </v>
      </c>
      <c r="BE323" s="281" t="str">
        <f>IF(SUM(I323:T323)&lt;90," ",('eq. coef.'!$C$270+'eq. coef.'!$C$271*'Amp-TB2 calc'!AJ323+'eq. coef.'!$C$272*'Amp-TB2 calc'!AK323+'eq. coef.'!$C$273*'Amp-TB2 calc'!AL323+'eq. coef.'!$C$274*'Amp-TB2 calc'!AN323+'eq. coef.'!$C$275*'Amp-TB2 calc'!AP323+'eq. coef.'!$C$276*'Amp-TB2 calc'!AQ323+'eq. coef.'!$C$277*'Amp-TB2 calc'!AR323+'eq. coef.'!$C$278*'Amp-TB2 calc'!AS323))</f>
        <v xml:space="preserve"> </v>
      </c>
      <c r="BF323" s="281" t="str">
        <f>IF(SUM(I323:T323)&lt;90," ",EXP('eq. coef.'!$C$328+'eq. coef.'!$C$329*'Amp-TB2 calc'!AJ323+'eq. coef.'!$C$330*'Amp-TB2 calc'!AK323+'eq. coef.'!$C$331*'Amp-TB2 calc'!AL323+'eq. coef.'!$C$332*'Amp-TB2 calc'!AN323+'eq. coef.'!$C$333*'Amp-TB2 calc'!AP323+'eq. coef.'!$C$334*'Amp-TB2 calc'!AQ323+'eq. coef.'!$C$335*'Amp-TB2 calc'!AR323+'eq. coef.'!$C$336*'Amp-TB2 calc'!AS323))</f>
        <v xml:space="preserve"> </v>
      </c>
      <c r="BG323" s="282" t="str">
        <f t="shared" si="431"/>
        <v xml:space="preserve"> </v>
      </c>
      <c r="BH323" s="385" t="str">
        <f t="shared" si="458"/>
        <v xml:space="preserve"> </v>
      </c>
      <c r="BI323" s="385" t="str">
        <f t="shared" si="459"/>
        <v xml:space="preserve"> </v>
      </c>
      <c r="BJ323" s="281" t="str">
        <f t="shared" si="432"/>
        <v xml:space="preserve"> </v>
      </c>
      <c r="BK323" s="283" t="str">
        <f t="shared" si="480"/>
        <v xml:space="preserve"> </v>
      </c>
      <c r="BL323" s="281" t="str">
        <f t="shared" si="481"/>
        <v xml:space="preserve"> </v>
      </c>
      <c r="BM323" s="284" t="str">
        <f t="shared" si="433"/>
        <v xml:space="preserve"> </v>
      </c>
      <c r="BN323" s="285" t="str">
        <f>IF(SUM(I323:T323)&lt;90," ",'eq. coef.'!$C$360+'eq. coef.'!$C$361*'Amp-TB2 calc'!AJ323+'eq. coef.'!$C$362*'Amp-TB2 calc'!AK323+'eq. coef.'!$C$363*'Amp-TB2 calc'!AL323+'eq. coef.'!$C$364*'Amp-TB2 calc'!AN323+'eq. coef.'!$C$365*'Amp-TB2 calc'!AP323+'eq. coef.'!$C$366*'Amp-TB2 calc'!AQ323+'eq. coef.'!$C$367*'Amp-TB2 calc'!AR323+'eq. coef.'!$C$368*'Amp-TB2 calc'!AS323+'eq. coef.'!$C$369*LN(BQ323))</f>
        <v xml:space="preserve"> </v>
      </c>
      <c r="BO323" s="286" t="str">
        <f t="shared" si="482"/>
        <v xml:space="preserve"> </v>
      </c>
      <c r="BP323" s="333" t="str">
        <f t="shared" si="434"/>
        <v xml:space="preserve"> </v>
      </c>
      <c r="BQ323" s="287" t="str">
        <f t="shared" si="483"/>
        <v xml:space="preserve"> </v>
      </c>
      <c r="BR323" s="281" t="str">
        <f t="shared" si="435"/>
        <v xml:space="preserve"> </v>
      </c>
      <c r="BS323" s="283"/>
      <c r="BT323" s="283">
        <f t="shared" si="484"/>
        <v>0</v>
      </c>
      <c r="BU323" s="283">
        <f t="shared" si="485"/>
        <v>0</v>
      </c>
      <c r="BV323" s="281" t="str">
        <f t="shared" si="436"/>
        <v xml:space="preserve"> </v>
      </c>
      <c r="BW323" s="288"/>
      <c r="BX323" s="289" t="str">
        <f>IF(SUM(I323:T323)&lt;90," ",'eq. coef.'!$B$1128*'Amp-TB2 calc'!CH323+'eq. coef.'!$B$1129*'Amp-TB2 calc'!CL323+'eq. coef.'!$B$1130*'Amp-TB2 calc'!CM323+'eq. coef.'!$B$1131*'Amp-TB2 calc'!CO323+'eq. coef.'!$B$1132*'Amp-TB2 calc'!CP323+'eq. coef.'!$B$1133*'Amp-TB2 calc'!CQ323+'eq. coef.'!$B$1134*'Amp-TB2 calc'!CR323+'eq. coef.'!$B$1135*'Amp-TB2 calc'!CU323+'eq. coef.'!$B$1135*'Amp-TB2 calc'!CY323+'eq. coef.'!$B$1137*'Amp-TB2 calc'!CZ323)</f>
        <v xml:space="preserve"> </v>
      </c>
      <c r="BY323" s="290" t="str">
        <f t="shared" si="486"/>
        <v xml:space="preserve"> </v>
      </c>
      <c r="BZ323" s="291"/>
      <c r="CA323" s="290" t="str">
        <f t="shared" si="437"/>
        <v xml:space="preserve"> </v>
      </c>
      <c r="CB323" s="289" t="str">
        <f>IF(SUM(I323:T323)&lt;90," ",EXP('eq. coef.'!$C$396+'eq. coef.'!$C$397*'Amp-TB2 calc'!AJ323+'eq. coef.'!$C$398*'Amp-TB2 calc'!AK323+'eq. coef.'!$C$399*'Amp-TB2 calc'!AL323+'eq. coef.'!$C$400*'Amp-TB2 calc'!AN323+'eq. coef.'!$C$401*'Amp-TB2 calc'!AP323+'eq. coef.'!$C$402*'Amp-TB2 calc'!AQ323+'eq. coef.'!$C$403*'Amp-TB2 calc'!AR323+'eq. coef.'!$C$404*'Amp-TB2 calc'!AS323+'eq. coef.'!$C$405*LN('Amp-TB2 calc'!BQ323)))</f>
        <v xml:space="preserve"> </v>
      </c>
      <c r="CC323" s="283" t="str">
        <f t="shared" si="438"/>
        <v xml:space="preserve"> </v>
      </c>
      <c r="CD323" s="283"/>
      <c r="CE323" s="282" t="str">
        <f t="shared" si="439"/>
        <v xml:space="preserve"> </v>
      </c>
      <c r="CF323" s="282" t="str">
        <f t="shared" si="440"/>
        <v xml:space="preserve"> </v>
      </c>
      <c r="CG323" s="278" t="str">
        <f t="shared" si="487"/>
        <v xml:space="preserve"> </v>
      </c>
      <c r="CH323" s="278" t="str">
        <f t="shared" si="488"/>
        <v xml:space="preserve"> </v>
      </c>
      <c r="CI323" s="278" t="str">
        <f t="shared" si="441"/>
        <v xml:space="preserve"> </v>
      </c>
      <c r="CJ323" s="278" t="str">
        <f t="shared" si="442"/>
        <v xml:space="preserve"> </v>
      </c>
      <c r="CK323" s="278"/>
      <c r="CL323" s="278" t="str">
        <f t="shared" si="443"/>
        <v xml:space="preserve"> </v>
      </c>
      <c r="CM323" s="278" t="str">
        <f t="shared" si="444"/>
        <v xml:space="preserve"> </v>
      </c>
      <c r="CN323" s="278" t="str">
        <f t="shared" si="489"/>
        <v xml:space="preserve"> </v>
      </c>
      <c r="CO323" s="278" t="str">
        <f t="shared" si="445"/>
        <v xml:space="preserve"> </v>
      </c>
      <c r="CP323" s="278" t="str">
        <f t="shared" si="490"/>
        <v xml:space="preserve"> </v>
      </c>
      <c r="CQ323" s="278" t="str">
        <f t="shared" si="446"/>
        <v xml:space="preserve"> </v>
      </c>
      <c r="CR323" s="278" t="str">
        <f t="shared" si="491"/>
        <v xml:space="preserve"> </v>
      </c>
      <c r="CS323" s="278" t="str">
        <f t="shared" si="447"/>
        <v xml:space="preserve"> </v>
      </c>
      <c r="CT323" s="278"/>
      <c r="CU323" s="278" t="str">
        <f t="shared" si="492"/>
        <v xml:space="preserve"> </v>
      </c>
      <c r="CV323" s="278" t="str">
        <f t="shared" si="448"/>
        <v xml:space="preserve"> </v>
      </c>
      <c r="CW323" s="278" t="str">
        <f t="shared" si="449"/>
        <v xml:space="preserve"> </v>
      </c>
      <c r="CX323" s="278"/>
      <c r="CY323" s="278" t="str">
        <f t="shared" si="450"/>
        <v xml:space="preserve"> </v>
      </c>
      <c r="CZ323" s="278" t="str">
        <f t="shared" si="493"/>
        <v xml:space="preserve"> </v>
      </c>
      <c r="DA323" s="278" t="str">
        <f t="shared" si="451"/>
        <v xml:space="preserve"> </v>
      </c>
      <c r="DB323" s="278"/>
      <c r="DC323" s="278" t="str">
        <f t="shared" si="452"/>
        <v xml:space="preserve"> </v>
      </c>
      <c r="DD323" s="278" t="str">
        <f t="shared" si="494"/>
        <v xml:space="preserve"> </v>
      </c>
      <c r="DE323" s="278" t="str">
        <f t="shared" si="495"/>
        <v xml:space="preserve"> </v>
      </c>
      <c r="DF323" s="278" t="str">
        <f t="shared" si="453"/>
        <v xml:space="preserve"> </v>
      </c>
      <c r="DG323" s="283" t="str">
        <f t="shared" si="460"/>
        <v xml:space="preserve"> </v>
      </c>
      <c r="DH323" s="283"/>
      <c r="DI323" s="277" t="str">
        <f t="shared" si="454"/>
        <v xml:space="preserve"> </v>
      </c>
      <c r="DJ323" s="277" t="str">
        <f t="shared" si="455"/>
        <v xml:space="preserve"> </v>
      </c>
      <c r="DK323" s="277" t="str">
        <f t="shared" si="456"/>
        <v xml:space="preserve"> </v>
      </c>
      <c r="DL323" s="278" t="str">
        <f t="shared" si="457"/>
        <v xml:space="preserve"> </v>
      </c>
    </row>
    <row r="324" spans="21:116" x14ac:dyDescent="0.25">
      <c r="U324" s="276" t="str">
        <f t="shared" si="461"/>
        <v xml:space="preserve"> </v>
      </c>
      <c r="V324" s="277" t="str">
        <f>IF(SUM(I324:T324)&lt;90," ",I324/stab.data!$U$7)</f>
        <v xml:space="preserve"> </v>
      </c>
      <c r="W324" s="277" t="str">
        <f>IF(SUM(I324:T324)&lt;90," ",J324/stab.data!$U$8)</f>
        <v xml:space="preserve"> </v>
      </c>
      <c r="X324" s="277" t="str">
        <f>IF(SUM(I324:T324)&lt;90," ",K324*2/stab.data!$U$9)</f>
        <v xml:space="preserve"> </v>
      </c>
      <c r="Y324" s="277" t="str">
        <f>IF(SUM(I324:T324)&lt;90," ",L324*2/stab.data!$U$10)</f>
        <v xml:space="preserve"> </v>
      </c>
      <c r="Z324" s="277" t="str">
        <f>IF(SUM(I324:T324)&lt;90," ",M324/stab.data!$U$11)</f>
        <v xml:space="preserve"> </v>
      </c>
      <c r="AA324" s="277" t="str">
        <f>IF(SUM(I324:T324)&lt;90," ",N324/stab.data!$U$12)</f>
        <v xml:space="preserve"> </v>
      </c>
      <c r="AB324" s="277" t="str">
        <f>IF(SUM(I324:T324)&lt;90," ",O324/stab.data!$U$13)</f>
        <v xml:space="preserve"> </v>
      </c>
      <c r="AC324" s="277" t="str">
        <f>IF(SUM(I324:T324)&lt;90," ",P324/stab.data!$U$14)</f>
        <v xml:space="preserve"> </v>
      </c>
      <c r="AD324" s="277" t="str">
        <f>IF(SUM(I324:T324)&lt;90," ",Q324*2/stab.data!$U$15)</f>
        <v xml:space="preserve"> </v>
      </c>
      <c r="AE324" s="277" t="str">
        <f>IF(SUM(I324:T324)&lt;90," ",R324*2/stab.data!$U$16)</f>
        <v xml:space="preserve"> </v>
      </c>
      <c r="AF324" s="277" t="str">
        <f>IF(SUM(I324:T324)&lt;90," ",S324/stab.data!$U$17)</f>
        <v xml:space="preserve"> </v>
      </c>
      <c r="AG324" s="277" t="str">
        <f>IF(SUM(I324:T324)&lt;90," ",T324/stab.data!$U$18)</f>
        <v xml:space="preserve"> </v>
      </c>
      <c r="AH324" s="277" t="str">
        <f t="shared" si="462"/>
        <v xml:space="preserve"> </v>
      </c>
      <c r="AI324" s="277" t="str">
        <f t="shared" si="463"/>
        <v xml:space="preserve"> </v>
      </c>
      <c r="AJ324" s="278" t="str">
        <f t="shared" si="464"/>
        <v xml:space="preserve"> </v>
      </c>
      <c r="AK324" s="278" t="str">
        <f t="shared" si="465"/>
        <v xml:space="preserve"> </v>
      </c>
      <c r="AL324" s="278" t="str">
        <f t="shared" si="466"/>
        <v xml:space="preserve"> </v>
      </c>
      <c r="AM324" s="278" t="str">
        <f t="shared" si="467"/>
        <v xml:space="preserve"> </v>
      </c>
      <c r="AN324" s="278" t="str">
        <f t="shared" si="468"/>
        <v xml:space="preserve"> </v>
      </c>
      <c r="AO324" s="278" t="str">
        <f t="shared" si="469"/>
        <v xml:space="preserve"> </v>
      </c>
      <c r="AP324" s="278" t="str">
        <f t="shared" si="470"/>
        <v xml:space="preserve"> </v>
      </c>
      <c r="AQ324" s="278" t="str">
        <f t="shared" si="471"/>
        <v xml:space="preserve"> </v>
      </c>
      <c r="AR324" s="278" t="str">
        <f t="shared" si="472"/>
        <v xml:space="preserve"> </v>
      </c>
      <c r="AS324" s="278" t="str">
        <f t="shared" si="473"/>
        <v xml:space="preserve"> </v>
      </c>
      <c r="AT324" s="278" t="str">
        <f t="shared" si="474"/>
        <v xml:space="preserve"> </v>
      </c>
      <c r="AU324" s="278" t="str">
        <f t="shared" si="475"/>
        <v xml:space="preserve"> </v>
      </c>
      <c r="AV324" s="277" t="str">
        <f t="shared" si="476"/>
        <v xml:space="preserve"> </v>
      </c>
      <c r="AW324" s="277" t="str">
        <f t="shared" si="477"/>
        <v xml:space="preserve"> </v>
      </c>
      <c r="AX324" s="277" t="str">
        <f>IF(SUM(I324:T324)&lt;90," ",CO324*AH324*stab.data!$U$20/13/2)</f>
        <v xml:space="preserve"> </v>
      </c>
      <c r="AY324" s="277" t="str">
        <f>IF(SUM(I324:T324)&lt;90," ",CQ324*AH324*stab.data!$U$11/13)</f>
        <v xml:space="preserve"> </v>
      </c>
      <c r="AZ324" s="277" t="str">
        <f t="shared" si="478"/>
        <v xml:space="preserve"> </v>
      </c>
      <c r="BA324" s="279" t="str">
        <f t="shared" si="479"/>
        <v xml:space="preserve"> </v>
      </c>
      <c r="BB324" s="280" t="str">
        <f>IF(SUM(I324:T324)&lt;90," ",EXP('eq. coef.'!$C$104+'eq. coef.'!$C$105*'Amp-TB2 calc'!AJ324+'eq. coef.'!$C$106*'Amp-TB2 calc'!AK324+'eq. coef.'!$C$107*'Amp-TB2 calc'!AL324+'eq. coef.'!$C$108*'Amp-TB2 calc'!AN324+'eq. coef.'!$C$109*'Amp-TB2 calc'!AP324+'eq. coef.'!$C$110*'Amp-TB2 calc'!AQ324+'eq. coef.'!$C$111*'Amp-TB2 calc'!AR324+'eq. coef.'!$C$112*'Amp-TB2 calc'!AS324))</f>
        <v xml:space="preserve"> </v>
      </c>
      <c r="BC324" s="281" t="str">
        <f>IF(SUM(I324:T324)&lt;90," ",EXP('eq. coef.'!$C$176+'eq. coef.'!$C$177*'Amp-TB2 calc'!AJ324+'eq. coef.'!$C$178*'Amp-TB2 calc'!AK324+'eq. coef.'!$C$179*'Amp-TB2 calc'!AL324+'eq. coef.'!$C$180*'Amp-TB2 calc'!AN324+'eq. coef.'!$C$181*'Amp-TB2 calc'!AP324+'eq. coef.'!$C$182*'Amp-TB2 calc'!AQ324+'eq. coef.'!$C$183*'Amp-TB2 calc'!AR324+'eq. coef.'!$C$184*'Amp-TB2 calc'!AS324))</f>
        <v xml:space="preserve"> </v>
      </c>
      <c r="BD324" s="281" t="str">
        <f>IF(SUM(I324:T324)&lt;90," ",('eq. coef.'!$C$234+'eq. coef.'!$C$235*'Amp-TB2 calc'!AJ324+'eq. coef.'!$C$236*'Amp-TB2 calc'!AK324+'eq. coef.'!$C$237*'Amp-TB2 calc'!AL324+'eq. coef.'!$C$238*'Amp-TB2 calc'!AN324+'eq. coef.'!$C$239*'Amp-TB2 calc'!AP324+'eq. coef.'!$C$240*'Amp-TB2 calc'!AQ324+'eq. coef.'!$C$241*'Amp-TB2 calc'!AR324+'eq. coef.'!$C$242*'Amp-TB2 calc'!AS324))</f>
        <v xml:space="preserve"> </v>
      </c>
      <c r="BE324" s="281" t="str">
        <f>IF(SUM(I324:T324)&lt;90," ",('eq. coef.'!$C$270+'eq. coef.'!$C$271*'Amp-TB2 calc'!AJ324+'eq. coef.'!$C$272*'Amp-TB2 calc'!AK324+'eq. coef.'!$C$273*'Amp-TB2 calc'!AL324+'eq. coef.'!$C$274*'Amp-TB2 calc'!AN324+'eq. coef.'!$C$275*'Amp-TB2 calc'!AP324+'eq. coef.'!$C$276*'Amp-TB2 calc'!AQ324+'eq. coef.'!$C$277*'Amp-TB2 calc'!AR324+'eq. coef.'!$C$278*'Amp-TB2 calc'!AS324))</f>
        <v xml:space="preserve"> </v>
      </c>
      <c r="BF324" s="281" t="str">
        <f>IF(SUM(I324:T324)&lt;90," ",EXP('eq. coef.'!$C$328+'eq. coef.'!$C$329*'Amp-TB2 calc'!AJ324+'eq. coef.'!$C$330*'Amp-TB2 calc'!AK324+'eq. coef.'!$C$331*'Amp-TB2 calc'!AL324+'eq. coef.'!$C$332*'Amp-TB2 calc'!AN324+'eq. coef.'!$C$333*'Amp-TB2 calc'!AP324+'eq. coef.'!$C$334*'Amp-TB2 calc'!AQ324+'eq. coef.'!$C$335*'Amp-TB2 calc'!AR324+'eq. coef.'!$C$336*'Amp-TB2 calc'!AS324))</f>
        <v xml:space="preserve"> </v>
      </c>
      <c r="BG324" s="282" t="str">
        <f t="shared" si="431"/>
        <v xml:space="preserve"> </v>
      </c>
      <c r="BH324" s="385" t="str">
        <f t="shared" si="458"/>
        <v xml:space="preserve"> </v>
      </c>
      <c r="BI324" s="385" t="str">
        <f t="shared" si="459"/>
        <v xml:space="preserve"> </v>
      </c>
      <c r="BJ324" s="281" t="str">
        <f t="shared" si="432"/>
        <v xml:space="preserve"> </v>
      </c>
      <c r="BK324" s="283" t="str">
        <f t="shared" si="480"/>
        <v xml:space="preserve"> </v>
      </c>
      <c r="BL324" s="281" t="str">
        <f t="shared" si="481"/>
        <v xml:space="preserve"> </v>
      </c>
      <c r="BM324" s="284" t="str">
        <f t="shared" si="433"/>
        <v xml:space="preserve"> </v>
      </c>
      <c r="BN324" s="285" t="str">
        <f>IF(SUM(I324:T324)&lt;90," ",'eq. coef.'!$C$360+'eq. coef.'!$C$361*'Amp-TB2 calc'!AJ324+'eq. coef.'!$C$362*'Amp-TB2 calc'!AK324+'eq. coef.'!$C$363*'Amp-TB2 calc'!AL324+'eq. coef.'!$C$364*'Amp-TB2 calc'!AN324+'eq. coef.'!$C$365*'Amp-TB2 calc'!AP324+'eq. coef.'!$C$366*'Amp-TB2 calc'!AQ324+'eq. coef.'!$C$367*'Amp-TB2 calc'!AR324+'eq. coef.'!$C$368*'Amp-TB2 calc'!AS324+'eq. coef.'!$C$369*LN(BQ324))</f>
        <v xml:space="preserve"> </v>
      </c>
      <c r="BO324" s="286" t="str">
        <f t="shared" si="482"/>
        <v xml:space="preserve"> </v>
      </c>
      <c r="BP324" s="333" t="str">
        <f t="shared" si="434"/>
        <v xml:space="preserve"> </v>
      </c>
      <c r="BQ324" s="287" t="str">
        <f t="shared" si="483"/>
        <v xml:space="preserve"> </v>
      </c>
      <c r="BR324" s="281" t="str">
        <f t="shared" si="435"/>
        <v xml:space="preserve"> </v>
      </c>
      <c r="BS324" s="283"/>
      <c r="BT324" s="283">
        <f t="shared" si="484"/>
        <v>0</v>
      </c>
      <c r="BU324" s="283">
        <f t="shared" si="485"/>
        <v>0</v>
      </c>
      <c r="BV324" s="281" t="str">
        <f t="shared" si="436"/>
        <v xml:space="preserve"> </v>
      </c>
      <c r="BW324" s="288"/>
      <c r="BX324" s="289" t="str">
        <f>IF(SUM(I324:T324)&lt;90," ",'eq. coef.'!$B$1128*'Amp-TB2 calc'!CH324+'eq. coef.'!$B$1129*'Amp-TB2 calc'!CL324+'eq. coef.'!$B$1130*'Amp-TB2 calc'!CM324+'eq. coef.'!$B$1131*'Amp-TB2 calc'!CO324+'eq. coef.'!$B$1132*'Amp-TB2 calc'!CP324+'eq. coef.'!$B$1133*'Amp-TB2 calc'!CQ324+'eq. coef.'!$B$1134*'Amp-TB2 calc'!CR324+'eq. coef.'!$B$1135*'Amp-TB2 calc'!CU324+'eq. coef.'!$B$1135*'Amp-TB2 calc'!CY324+'eq. coef.'!$B$1137*'Amp-TB2 calc'!CZ324)</f>
        <v xml:space="preserve"> </v>
      </c>
      <c r="BY324" s="290" t="str">
        <f t="shared" si="486"/>
        <v xml:space="preserve"> </v>
      </c>
      <c r="BZ324" s="291"/>
      <c r="CA324" s="290" t="str">
        <f t="shared" si="437"/>
        <v xml:space="preserve"> </v>
      </c>
      <c r="CB324" s="289" t="str">
        <f>IF(SUM(I324:T324)&lt;90," ",EXP('eq. coef.'!$C$396+'eq. coef.'!$C$397*'Amp-TB2 calc'!AJ324+'eq. coef.'!$C$398*'Amp-TB2 calc'!AK324+'eq. coef.'!$C$399*'Amp-TB2 calc'!AL324+'eq. coef.'!$C$400*'Amp-TB2 calc'!AN324+'eq. coef.'!$C$401*'Amp-TB2 calc'!AP324+'eq. coef.'!$C$402*'Amp-TB2 calc'!AQ324+'eq. coef.'!$C$403*'Amp-TB2 calc'!AR324+'eq. coef.'!$C$404*'Amp-TB2 calc'!AS324+'eq. coef.'!$C$405*LN('Amp-TB2 calc'!BQ324)))</f>
        <v xml:space="preserve"> </v>
      </c>
      <c r="CC324" s="283" t="str">
        <f t="shared" si="438"/>
        <v xml:space="preserve"> </v>
      </c>
      <c r="CD324" s="283"/>
      <c r="CE324" s="282" t="str">
        <f t="shared" si="439"/>
        <v xml:space="preserve"> </v>
      </c>
      <c r="CF324" s="282" t="str">
        <f t="shared" si="440"/>
        <v xml:space="preserve"> </v>
      </c>
      <c r="CG324" s="278" t="str">
        <f t="shared" si="487"/>
        <v xml:space="preserve"> </v>
      </c>
      <c r="CH324" s="278" t="str">
        <f t="shared" si="488"/>
        <v xml:space="preserve"> </v>
      </c>
      <c r="CI324" s="278" t="str">
        <f t="shared" si="441"/>
        <v xml:space="preserve"> </v>
      </c>
      <c r="CJ324" s="278" t="str">
        <f t="shared" si="442"/>
        <v xml:space="preserve"> </v>
      </c>
      <c r="CK324" s="278"/>
      <c r="CL324" s="278" t="str">
        <f t="shared" si="443"/>
        <v xml:space="preserve"> </v>
      </c>
      <c r="CM324" s="278" t="str">
        <f t="shared" si="444"/>
        <v xml:space="preserve"> </v>
      </c>
      <c r="CN324" s="278" t="str">
        <f t="shared" si="489"/>
        <v xml:space="preserve"> </v>
      </c>
      <c r="CO324" s="278" t="str">
        <f t="shared" si="445"/>
        <v xml:space="preserve"> </v>
      </c>
      <c r="CP324" s="278" t="str">
        <f t="shared" si="490"/>
        <v xml:space="preserve"> </v>
      </c>
      <c r="CQ324" s="278" t="str">
        <f t="shared" si="446"/>
        <v xml:space="preserve"> </v>
      </c>
      <c r="CR324" s="278" t="str">
        <f t="shared" si="491"/>
        <v xml:space="preserve"> </v>
      </c>
      <c r="CS324" s="278" t="str">
        <f t="shared" si="447"/>
        <v xml:space="preserve"> </v>
      </c>
      <c r="CT324" s="278"/>
      <c r="CU324" s="278" t="str">
        <f t="shared" si="492"/>
        <v xml:space="preserve"> </v>
      </c>
      <c r="CV324" s="278" t="str">
        <f t="shared" si="448"/>
        <v xml:space="preserve"> </v>
      </c>
      <c r="CW324" s="278" t="str">
        <f t="shared" si="449"/>
        <v xml:space="preserve"> </v>
      </c>
      <c r="CX324" s="278"/>
      <c r="CY324" s="278" t="str">
        <f t="shared" si="450"/>
        <v xml:space="preserve"> </v>
      </c>
      <c r="CZ324" s="278" t="str">
        <f t="shared" si="493"/>
        <v xml:space="preserve"> </v>
      </c>
      <c r="DA324" s="278" t="str">
        <f t="shared" si="451"/>
        <v xml:space="preserve"> </v>
      </c>
      <c r="DB324" s="278"/>
      <c r="DC324" s="278" t="str">
        <f t="shared" si="452"/>
        <v xml:space="preserve"> </v>
      </c>
      <c r="DD324" s="278" t="str">
        <f t="shared" si="494"/>
        <v xml:space="preserve"> </v>
      </c>
      <c r="DE324" s="278" t="str">
        <f t="shared" si="495"/>
        <v xml:space="preserve"> </v>
      </c>
      <c r="DF324" s="278" t="str">
        <f t="shared" si="453"/>
        <v xml:space="preserve"> </v>
      </c>
      <c r="DG324" s="283" t="str">
        <f t="shared" si="460"/>
        <v xml:space="preserve"> </v>
      </c>
      <c r="DH324" s="283"/>
      <c r="DI324" s="277" t="str">
        <f t="shared" si="454"/>
        <v xml:space="preserve"> </v>
      </c>
      <c r="DJ324" s="277" t="str">
        <f t="shared" si="455"/>
        <v xml:space="preserve"> </v>
      </c>
      <c r="DK324" s="277" t="str">
        <f t="shared" si="456"/>
        <v xml:space="preserve"> </v>
      </c>
      <c r="DL324" s="278" t="str">
        <f t="shared" si="457"/>
        <v xml:space="preserve"> </v>
      </c>
    </row>
    <row r="325" spans="21:116" x14ac:dyDescent="0.25">
      <c r="U325" s="276" t="str">
        <f t="shared" si="461"/>
        <v xml:space="preserve"> </v>
      </c>
      <c r="V325" s="277" t="str">
        <f>IF(SUM(I325:T325)&lt;90," ",I325/stab.data!$U$7)</f>
        <v xml:space="preserve"> </v>
      </c>
      <c r="W325" s="277" t="str">
        <f>IF(SUM(I325:T325)&lt;90," ",J325/stab.data!$U$8)</f>
        <v xml:space="preserve"> </v>
      </c>
      <c r="X325" s="277" t="str">
        <f>IF(SUM(I325:T325)&lt;90," ",K325*2/stab.data!$U$9)</f>
        <v xml:space="preserve"> </v>
      </c>
      <c r="Y325" s="277" t="str">
        <f>IF(SUM(I325:T325)&lt;90," ",L325*2/stab.data!$U$10)</f>
        <v xml:space="preserve"> </v>
      </c>
      <c r="Z325" s="277" t="str">
        <f>IF(SUM(I325:T325)&lt;90," ",M325/stab.data!$U$11)</f>
        <v xml:space="preserve"> </v>
      </c>
      <c r="AA325" s="277" t="str">
        <f>IF(SUM(I325:T325)&lt;90," ",N325/stab.data!$U$12)</f>
        <v xml:space="preserve"> </v>
      </c>
      <c r="AB325" s="277" t="str">
        <f>IF(SUM(I325:T325)&lt;90," ",O325/stab.data!$U$13)</f>
        <v xml:space="preserve"> </v>
      </c>
      <c r="AC325" s="277" t="str">
        <f>IF(SUM(I325:T325)&lt;90," ",P325/stab.data!$U$14)</f>
        <v xml:space="preserve"> </v>
      </c>
      <c r="AD325" s="277" t="str">
        <f>IF(SUM(I325:T325)&lt;90," ",Q325*2/stab.data!$U$15)</f>
        <v xml:space="preserve"> </v>
      </c>
      <c r="AE325" s="277" t="str">
        <f>IF(SUM(I325:T325)&lt;90," ",R325*2/stab.data!$U$16)</f>
        <v xml:space="preserve"> </v>
      </c>
      <c r="AF325" s="277" t="str">
        <f>IF(SUM(I325:T325)&lt;90," ",S325/stab.data!$U$17)</f>
        <v xml:space="preserve"> </v>
      </c>
      <c r="AG325" s="277" t="str">
        <f>IF(SUM(I325:T325)&lt;90," ",T325/stab.data!$U$18)</f>
        <v xml:space="preserve"> </v>
      </c>
      <c r="AH325" s="277" t="str">
        <f t="shared" si="462"/>
        <v xml:space="preserve"> </v>
      </c>
      <c r="AI325" s="277" t="str">
        <f t="shared" si="463"/>
        <v xml:space="preserve"> </v>
      </c>
      <c r="AJ325" s="278" t="str">
        <f t="shared" si="464"/>
        <v xml:space="preserve"> </v>
      </c>
      <c r="AK325" s="278" t="str">
        <f t="shared" si="465"/>
        <v xml:space="preserve"> </v>
      </c>
      <c r="AL325" s="278" t="str">
        <f t="shared" si="466"/>
        <v xml:space="preserve"> </v>
      </c>
      <c r="AM325" s="278" t="str">
        <f t="shared" si="467"/>
        <v xml:space="preserve"> </v>
      </c>
      <c r="AN325" s="278" t="str">
        <f t="shared" si="468"/>
        <v xml:space="preserve"> </v>
      </c>
      <c r="AO325" s="278" t="str">
        <f t="shared" si="469"/>
        <v xml:space="preserve"> </v>
      </c>
      <c r="AP325" s="278" t="str">
        <f t="shared" si="470"/>
        <v xml:space="preserve"> </v>
      </c>
      <c r="AQ325" s="278" t="str">
        <f t="shared" si="471"/>
        <v xml:space="preserve"> </v>
      </c>
      <c r="AR325" s="278" t="str">
        <f t="shared" si="472"/>
        <v xml:space="preserve"> </v>
      </c>
      <c r="AS325" s="278" t="str">
        <f t="shared" si="473"/>
        <v xml:space="preserve"> </v>
      </c>
      <c r="AT325" s="278" t="str">
        <f t="shared" si="474"/>
        <v xml:space="preserve"> </v>
      </c>
      <c r="AU325" s="278" t="str">
        <f t="shared" si="475"/>
        <v xml:space="preserve"> </v>
      </c>
      <c r="AV325" s="277" t="str">
        <f t="shared" si="476"/>
        <v xml:space="preserve"> </v>
      </c>
      <c r="AW325" s="277" t="str">
        <f t="shared" si="477"/>
        <v xml:space="preserve"> </v>
      </c>
      <c r="AX325" s="277" t="str">
        <f>IF(SUM(I325:T325)&lt;90," ",CO325*AH325*stab.data!$U$20/13/2)</f>
        <v xml:space="preserve"> </v>
      </c>
      <c r="AY325" s="277" t="str">
        <f>IF(SUM(I325:T325)&lt;90," ",CQ325*AH325*stab.data!$U$11/13)</f>
        <v xml:space="preserve"> </v>
      </c>
      <c r="AZ325" s="277" t="str">
        <f t="shared" si="478"/>
        <v xml:space="preserve"> </v>
      </c>
      <c r="BA325" s="279" t="str">
        <f t="shared" si="479"/>
        <v xml:space="preserve"> </v>
      </c>
      <c r="BB325" s="280" t="str">
        <f>IF(SUM(I325:T325)&lt;90," ",EXP('eq. coef.'!$C$104+'eq. coef.'!$C$105*'Amp-TB2 calc'!AJ325+'eq. coef.'!$C$106*'Amp-TB2 calc'!AK325+'eq. coef.'!$C$107*'Amp-TB2 calc'!AL325+'eq. coef.'!$C$108*'Amp-TB2 calc'!AN325+'eq. coef.'!$C$109*'Amp-TB2 calc'!AP325+'eq. coef.'!$C$110*'Amp-TB2 calc'!AQ325+'eq. coef.'!$C$111*'Amp-TB2 calc'!AR325+'eq. coef.'!$C$112*'Amp-TB2 calc'!AS325))</f>
        <v xml:space="preserve"> </v>
      </c>
      <c r="BC325" s="281" t="str">
        <f>IF(SUM(I325:T325)&lt;90," ",EXP('eq. coef.'!$C$176+'eq. coef.'!$C$177*'Amp-TB2 calc'!AJ325+'eq. coef.'!$C$178*'Amp-TB2 calc'!AK325+'eq. coef.'!$C$179*'Amp-TB2 calc'!AL325+'eq. coef.'!$C$180*'Amp-TB2 calc'!AN325+'eq. coef.'!$C$181*'Amp-TB2 calc'!AP325+'eq. coef.'!$C$182*'Amp-TB2 calc'!AQ325+'eq. coef.'!$C$183*'Amp-TB2 calc'!AR325+'eq. coef.'!$C$184*'Amp-TB2 calc'!AS325))</f>
        <v xml:space="preserve"> </v>
      </c>
      <c r="BD325" s="281" t="str">
        <f>IF(SUM(I325:T325)&lt;90," ",('eq. coef.'!$C$234+'eq. coef.'!$C$235*'Amp-TB2 calc'!AJ325+'eq. coef.'!$C$236*'Amp-TB2 calc'!AK325+'eq. coef.'!$C$237*'Amp-TB2 calc'!AL325+'eq. coef.'!$C$238*'Amp-TB2 calc'!AN325+'eq. coef.'!$C$239*'Amp-TB2 calc'!AP325+'eq. coef.'!$C$240*'Amp-TB2 calc'!AQ325+'eq. coef.'!$C$241*'Amp-TB2 calc'!AR325+'eq. coef.'!$C$242*'Amp-TB2 calc'!AS325))</f>
        <v xml:space="preserve"> </v>
      </c>
      <c r="BE325" s="281" t="str">
        <f>IF(SUM(I325:T325)&lt;90," ",('eq. coef.'!$C$270+'eq. coef.'!$C$271*'Amp-TB2 calc'!AJ325+'eq. coef.'!$C$272*'Amp-TB2 calc'!AK325+'eq. coef.'!$C$273*'Amp-TB2 calc'!AL325+'eq. coef.'!$C$274*'Amp-TB2 calc'!AN325+'eq. coef.'!$C$275*'Amp-TB2 calc'!AP325+'eq. coef.'!$C$276*'Amp-TB2 calc'!AQ325+'eq. coef.'!$C$277*'Amp-TB2 calc'!AR325+'eq. coef.'!$C$278*'Amp-TB2 calc'!AS325))</f>
        <v xml:space="preserve"> </v>
      </c>
      <c r="BF325" s="281" t="str">
        <f>IF(SUM(I325:T325)&lt;90," ",EXP('eq. coef.'!$C$328+'eq. coef.'!$C$329*'Amp-TB2 calc'!AJ325+'eq. coef.'!$C$330*'Amp-TB2 calc'!AK325+'eq. coef.'!$C$331*'Amp-TB2 calc'!AL325+'eq. coef.'!$C$332*'Amp-TB2 calc'!AN325+'eq. coef.'!$C$333*'Amp-TB2 calc'!AP325+'eq. coef.'!$C$334*'Amp-TB2 calc'!AQ325+'eq. coef.'!$C$335*'Amp-TB2 calc'!AR325+'eq. coef.'!$C$336*'Amp-TB2 calc'!AS325))</f>
        <v xml:space="preserve"> </v>
      </c>
      <c r="BG325" s="282" t="str">
        <f t="shared" si="431"/>
        <v xml:space="preserve"> </v>
      </c>
      <c r="BH325" s="385" t="str">
        <f t="shared" si="458"/>
        <v xml:space="preserve"> </v>
      </c>
      <c r="BI325" s="385" t="str">
        <f t="shared" si="459"/>
        <v xml:space="preserve"> </v>
      </c>
      <c r="BJ325" s="281" t="str">
        <f t="shared" si="432"/>
        <v xml:space="preserve"> </v>
      </c>
      <c r="BK325" s="283" t="str">
        <f t="shared" si="480"/>
        <v xml:space="preserve"> </v>
      </c>
      <c r="BL325" s="281" t="str">
        <f t="shared" si="481"/>
        <v xml:space="preserve"> </v>
      </c>
      <c r="BM325" s="284" t="str">
        <f t="shared" si="433"/>
        <v xml:space="preserve"> </v>
      </c>
      <c r="BN325" s="285" t="str">
        <f>IF(SUM(I325:T325)&lt;90," ",'eq. coef.'!$C$360+'eq. coef.'!$C$361*'Amp-TB2 calc'!AJ325+'eq. coef.'!$C$362*'Amp-TB2 calc'!AK325+'eq. coef.'!$C$363*'Amp-TB2 calc'!AL325+'eq. coef.'!$C$364*'Amp-TB2 calc'!AN325+'eq. coef.'!$C$365*'Amp-TB2 calc'!AP325+'eq. coef.'!$C$366*'Amp-TB2 calc'!AQ325+'eq. coef.'!$C$367*'Amp-TB2 calc'!AR325+'eq. coef.'!$C$368*'Amp-TB2 calc'!AS325+'eq. coef.'!$C$369*LN(BQ325))</f>
        <v xml:space="preserve"> </v>
      </c>
      <c r="BO325" s="286" t="str">
        <f t="shared" si="482"/>
        <v xml:space="preserve"> </v>
      </c>
      <c r="BP325" s="333" t="str">
        <f t="shared" si="434"/>
        <v xml:space="preserve"> </v>
      </c>
      <c r="BQ325" s="287" t="str">
        <f t="shared" si="483"/>
        <v xml:space="preserve"> </v>
      </c>
      <c r="BR325" s="281" t="str">
        <f t="shared" si="435"/>
        <v xml:space="preserve"> </v>
      </c>
      <c r="BS325" s="283"/>
      <c r="BT325" s="283">
        <f t="shared" si="484"/>
        <v>0</v>
      </c>
      <c r="BU325" s="283">
        <f t="shared" si="485"/>
        <v>0</v>
      </c>
      <c r="BV325" s="281" t="str">
        <f t="shared" si="436"/>
        <v xml:space="preserve"> </v>
      </c>
      <c r="BW325" s="288"/>
      <c r="BX325" s="289" t="str">
        <f>IF(SUM(I325:T325)&lt;90," ",'eq. coef.'!$B$1128*'Amp-TB2 calc'!CH325+'eq. coef.'!$B$1129*'Amp-TB2 calc'!CL325+'eq. coef.'!$B$1130*'Amp-TB2 calc'!CM325+'eq. coef.'!$B$1131*'Amp-TB2 calc'!CO325+'eq. coef.'!$B$1132*'Amp-TB2 calc'!CP325+'eq. coef.'!$B$1133*'Amp-TB2 calc'!CQ325+'eq. coef.'!$B$1134*'Amp-TB2 calc'!CR325+'eq. coef.'!$B$1135*'Amp-TB2 calc'!CU325+'eq. coef.'!$B$1135*'Amp-TB2 calc'!CY325+'eq. coef.'!$B$1137*'Amp-TB2 calc'!CZ325)</f>
        <v xml:space="preserve"> </v>
      </c>
      <c r="BY325" s="290" t="str">
        <f t="shared" si="486"/>
        <v xml:space="preserve"> </v>
      </c>
      <c r="BZ325" s="291"/>
      <c r="CA325" s="290" t="str">
        <f t="shared" si="437"/>
        <v xml:space="preserve"> </v>
      </c>
      <c r="CB325" s="289" t="str">
        <f>IF(SUM(I325:T325)&lt;90," ",EXP('eq. coef.'!$C$396+'eq. coef.'!$C$397*'Amp-TB2 calc'!AJ325+'eq. coef.'!$C$398*'Amp-TB2 calc'!AK325+'eq. coef.'!$C$399*'Amp-TB2 calc'!AL325+'eq. coef.'!$C$400*'Amp-TB2 calc'!AN325+'eq. coef.'!$C$401*'Amp-TB2 calc'!AP325+'eq. coef.'!$C$402*'Amp-TB2 calc'!AQ325+'eq. coef.'!$C$403*'Amp-TB2 calc'!AR325+'eq. coef.'!$C$404*'Amp-TB2 calc'!AS325+'eq. coef.'!$C$405*LN('Amp-TB2 calc'!BQ325)))</f>
        <v xml:space="preserve"> </v>
      </c>
      <c r="CC325" s="283" t="str">
        <f t="shared" si="438"/>
        <v xml:space="preserve"> </v>
      </c>
      <c r="CD325" s="283"/>
      <c r="CE325" s="282" t="str">
        <f t="shared" si="439"/>
        <v xml:space="preserve"> </v>
      </c>
      <c r="CF325" s="282" t="str">
        <f t="shared" si="440"/>
        <v xml:space="preserve"> </v>
      </c>
      <c r="CG325" s="278" t="str">
        <f t="shared" si="487"/>
        <v xml:space="preserve"> </v>
      </c>
      <c r="CH325" s="278" t="str">
        <f t="shared" si="488"/>
        <v xml:space="preserve"> </v>
      </c>
      <c r="CI325" s="278" t="str">
        <f t="shared" si="441"/>
        <v xml:space="preserve"> </v>
      </c>
      <c r="CJ325" s="278" t="str">
        <f t="shared" si="442"/>
        <v xml:space="preserve"> </v>
      </c>
      <c r="CK325" s="278"/>
      <c r="CL325" s="278" t="str">
        <f t="shared" si="443"/>
        <v xml:space="preserve"> </v>
      </c>
      <c r="CM325" s="278" t="str">
        <f t="shared" si="444"/>
        <v xml:space="preserve"> </v>
      </c>
      <c r="CN325" s="278" t="str">
        <f t="shared" si="489"/>
        <v xml:space="preserve"> </v>
      </c>
      <c r="CO325" s="278" t="str">
        <f t="shared" si="445"/>
        <v xml:space="preserve"> </v>
      </c>
      <c r="CP325" s="278" t="str">
        <f t="shared" si="490"/>
        <v xml:space="preserve"> </v>
      </c>
      <c r="CQ325" s="278" t="str">
        <f t="shared" si="446"/>
        <v xml:space="preserve"> </v>
      </c>
      <c r="CR325" s="278" t="str">
        <f t="shared" si="491"/>
        <v xml:space="preserve"> </v>
      </c>
      <c r="CS325" s="278" t="str">
        <f t="shared" si="447"/>
        <v xml:space="preserve"> </v>
      </c>
      <c r="CT325" s="278"/>
      <c r="CU325" s="278" t="str">
        <f t="shared" si="492"/>
        <v xml:space="preserve"> </v>
      </c>
      <c r="CV325" s="278" t="str">
        <f t="shared" si="448"/>
        <v xml:space="preserve"> </v>
      </c>
      <c r="CW325" s="278" t="str">
        <f t="shared" si="449"/>
        <v xml:space="preserve"> </v>
      </c>
      <c r="CX325" s="278"/>
      <c r="CY325" s="278" t="str">
        <f t="shared" si="450"/>
        <v xml:space="preserve"> </v>
      </c>
      <c r="CZ325" s="278" t="str">
        <f t="shared" si="493"/>
        <v xml:space="preserve"> </v>
      </c>
      <c r="DA325" s="278" t="str">
        <f t="shared" si="451"/>
        <v xml:space="preserve"> </v>
      </c>
      <c r="DB325" s="278"/>
      <c r="DC325" s="278" t="str">
        <f t="shared" si="452"/>
        <v xml:space="preserve"> </v>
      </c>
      <c r="DD325" s="278" t="str">
        <f t="shared" si="494"/>
        <v xml:space="preserve"> </v>
      </c>
      <c r="DE325" s="278" t="str">
        <f t="shared" si="495"/>
        <v xml:space="preserve"> </v>
      </c>
      <c r="DF325" s="278" t="str">
        <f t="shared" si="453"/>
        <v xml:space="preserve"> </v>
      </c>
      <c r="DG325" s="283" t="str">
        <f t="shared" si="460"/>
        <v xml:space="preserve"> </v>
      </c>
      <c r="DH325" s="283"/>
      <c r="DI325" s="277" t="str">
        <f t="shared" si="454"/>
        <v xml:space="preserve"> </v>
      </c>
      <c r="DJ325" s="277" t="str">
        <f t="shared" si="455"/>
        <v xml:space="preserve"> </v>
      </c>
      <c r="DK325" s="277" t="str">
        <f t="shared" si="456"/>
        <v xml:space="preserve"> </v>
      </c>
      <c r="DL325" s="278" t="str">
        <f t="shared" si="457"/>
        <v xml:space="preserve"> </v>
      </c>
    </row>
    <row r="326" spans="21:116" x14ac:dyDescent="0.25">
      <c r="U326" s="276" t="str">
        <f t="shared" si="461"/>
        <v xml:space="preserve"> </v>
      </c>
      <c r="V326" s="277" t="str">
        <f>IF(SUM(I326:T326)&lt;90," ",I326/stab.data!$U$7)</f>
        <v xml:space="preserve"> </v>
      </c>
      <c r="W326" s="277" t="str">
        <f>IF(SUM(I326:T326)&lt;90," ",J326/stab.data!$U$8)</f>
        <v xml:space="preserve"> </v>
      </c>
      <c r="X326" s="277" t="str">
        <f>IF(SUM(I326:T326)&lt;90," ",K326*2/stab.data!$U$9)</f>
        <v xml:space="preserve"> </v>
      </c>
      <c r="Y326" s="277" t="str">
        <f>IF(SUM(I326:T326)&lt;90," ",L326*2/stab.data!$U$10)</f>
        <v xml:space="preserve"> </v>
      </c>
      <c r="Z326" s="277" t="str">
        <f>IF(SUM(I326:T326)&lt;90," ",M326/stab.data!$U$11)</f>
        <v xml:space="preserve"> </v>
      </c>
      <c r="AA326" s="277" t="str">
        <f>IF(SUM(I326:T326)&lt;90," ",N326/stab.data!$U$12)</f>
        <v xml:space="preserve"> </v>
      </c>
      <c r="AB326" s="277" t="str">
        <f>IF(SUM(I326:T326)&lt;90," ",O326/stab.data!$U$13)</f>
        <v xml:space="preserve"> </v>
      </c>
      <c r="AC326" s="277" t="str">
        <f>IF(SUM(I326:T326)&lt;90," ",P326/stab.data!$U$14)</f>
        <v xml:space="preserve"> </v>
      </c>
      <c r="AD326" s="277" t="str">
        <f>IF(SUM(I326:T326)&lt;90," ",Q326*2/stab.data!$U$15)</f>
        <v xml:space="preserve"> </v>
      </c>
      <c r="AE326" s="277" t="str">
        <f>IF(SUM(I326:T326)&lt;90," ",R326*2/stab.data!$U$16)</f>
        <v xml:space="preserve"> </v>
      </c>
      <c r="AF326" s="277" t="str">
        <f>IF(SUM(I326:T326)&lt;90," ",S326/stab.data!$U$17)</f>
        <v xml:space="preserve"> </v>
      </c>
      <c r="AG326" s="277" t="str">
        <f>IF(SUM(I326:T326)&lt;90," ",T326/stab.data!$U$18)</f>
        <v xml:space="preserve"> </v>
      </c>
      <c r="AH326" s="277" t="str">
        <f t="shared" si="462"/>
        <v xml:space="preserve"> </v>
      </c>
      <c r="AI326" s="277" t="str">
        <f t="shared" si="463"/>
        <v xml:space="preserve"> </v>
      </c>
      <c r="AJ326" s="278" t="str">
        <f t="shared" si="464"/>
        <v xml:space="preserve"> </v>
      </c>
      <c r="AK326" s="278" t="str">
        <f t="shared" si="465"/>
        <v xml:space="preserve"> </v>
      </c>
      <c r="AL326" s="278" t="str">
        <f t="shared" si="466"/>
        <v xml:space="preserve"> </v>
      </c>
      <c r="AM326" s="278" t="str">
        <f t="shared" si="467"/>
        <v xml:space="preserve"> </v>
      </c>
      <c r="AN326" s="278" t="str">
        <f t="shared" si="468"/>
        <v xml:space="preserve"> </v>
      </c>
      <c r="AO326" s="278" t="str">
        <f t="shared" si="469"/>
        <v xml:space="preserve"> </v>
      </c>
      <c r="AP326" s="278" t="str">
        <f t="shared" si="470"/>
        <v xml:space="preserve"> </v>
      </c>
      <c r="AQ326" s="278" t="str">
        <f t="shared" si="471"/>
        <v xml:space="preserve"> </v>
      </c>
      <c r="AR326" s="278" t="str">
        <f t="shared" si="472"/>
        <v xml:space="preserve"> </v>
      </c>
      <c r="AS326" s="278" t="str">
        <f t="shared" si="473"/>
        <v xml:space="preserve"> </v>
      </c>
      <c r="AT326" s="278" t="str">
        <f t="shared" si="474"/>
        <v xml:space="preserve"> </v>
      </c>
      <c r="AU326" s="278" t="str">
        <f t="shared" si="475"/>
        <v xml:space="preserve"> </v>
      </c>
      <c r="AV326" s="277" t="str">
        <f t="shared" si="476"/>
        <v xml:space="preserve"> </v>
      </c>
      <c r="AW326" s="277" t="str">
        <f t="shared" si="477"/>
        <v xml:space="preserve"> </v>
      </c>
      <c r="AX326" s="277" t="str">
        <f>IF(SUM(I326:T326)&lt;90," ",CO326*AH326*stab.data!$U$20/13/2)</f>
        <v xml:space="preserve"> </v>
      </c>
      <c r="AY326" s="277" t="str">
        <f>IF(SUM(I326:T326)&lt;90," ",CQ326*AH326*stab.data!$U$11/13)</f>
        <v xml:space="preserve"> </v>
      </c>
      <c r="AZ326" s="277" t="str">
        <f t="shared" si="478"/>
        <v xml:space="preserve"> </v>
      </c>
      <c r="BA326" s="279" t="str">
        <f t="shared" si="479"/>
        <v xml:space="preserve"> </v>
      </c>
      <c r="BB326" s="280" t="str">
        <f>IF(SUM(I326:T326)&lt;90," ",EXP('eq. coef.'!$C$104+'eq. coef.'!$C$105*'Amp-TB2 calc'!AJ326+'eq. coef.'!$C$106*'Amp-TB2 calc'!AK326+'eq. coef.'!$C$107*'Amp-TB2 calc'!AL326+'eq. coef.'!$C$108*'Amp-TB2 calc'!AN326+'eq. coef.'!$C$109*'Amp-TB2 calc'!AP326+'eq. coef.'!$C$110*'Amp-TB2 calc'!AQ326+'eq. coef.'!$C$111*'Amp-TB2 calc'!AR326+'eq. coef.'!$C$112*'Amp-TB2 calc'!AS326))</f>
        <v xml:space="preserve"> </v>
      </c>
      <c r="BC326" s="281" t="str">
        <f>IF(SUM(I326:T326)&lt;90," ",EXP('eq. coef.'!$C$176+'eq. coef.'!$C$177*'Amp-TB2 calc'!AJ326+'eq. coef.'!$C$178*'Amp-TB2 calc'!AK326+'eq. coef.'!$C$179*'Amp-TB2 calc'!AL326+'eq. coef.'!$C$180*'Amp-TB2 calc'!AN326+'eq. coef.'!$C$181*'Amp-TB2 calc'!AP326+'eq. coef.'!$C$182*'Amp-TB2 calc'!AQ326+'eq. coef.'!$C$183*'Amp-TB2 calc'!AR326+'eq. coef.'!$C$184*'Amp-TB2 calc'!AS326))</f>
        <v xml:space="preserve"> </v>
      </c>
      <c r="BD326" s="281" t="str">
        <f>IF(SUM(I326:T326)&lt;90," ",('eq. coef.'!$C$234+'eq. coef.'!$C$235*'Amp-TB2 calc'!AJ326+'eq. coef.'!$C$236*'Amp-TB2 calc'!AK326+'eq. coef.'!$C$237*'Amp-TB2 calc'!AL326+'eq. coef.'!$C$238*'Amp-TB2 calc'!AN326+'eq. coef.'!$C$239*'Amp-TB2 calc'!AP326+'eq. coef.'!$C$240*'Amp-TB2 calc'!AQ326+'eq. coef.'!$C$241*'Amp-TB2 calc'!AR326+'eq. coef.'!$C$242*'Amp-TB2 calc'!AS326))</f>
        <v xml:space="preserve"> </v>
      </c>
      <c r="BE326" s="281" t="str">
        <f>IF(SUM(I326:T326)&lt;90," ",('eq. coef.'!$C$270+'eq. coef.'!$C$271*'Amp-TB2 calc'!AJ326+'eq. coef.'!$C$272*'Amp-TB2 calc'!AK326+'eq. coef.'!$C$273*'Amp-TB2 calc'!AL326+'eq. coef.'!$C$274*'Amp-TB2 calc'!AN326+'eq. coef.'!$C$275*'Amp-TB2 calc'!AP326+'eq. coef.'!$C$276*'Amp-TB2 calc'!AQ326+'eq. coef.'!$C$277*'Amp-TB2 calc'!AR326+'eq. coef.'!$C$278*'Amp-TB2 calc'!AS326))</f>
        <v xml:space="preserve"> </v>
      </c>
      <c r="BF326" s="281" t="str">
        <f>IF(SUM(I326:T326)&lt;90," ",EXP('eq. coef.'!$C$328+'eq. coef.'!$C$329*'Amp-TB2 calc'!AJ326+'eq. coef.'!$C$330*'Amp-TB2 calc'!AK326+'eq. coef.'!$C$331*'Amp-TB2 calc'!AL326+'eq. coef.'!$C$332*'Amp-TB2 calc'!AN326+'eq. coef.'!$C$333*'Amp-TB2 calc'!AP326+'eq. coef.'!$C$334*'Amp-TB2 calc'!AQ326+'eq. coef.'!$C$335*'Amp-TB2 calc'!AR326+'eq. coef.'!$C$336*'Amp-TB2 calc'!AS326))</f>
        <v xml:space="preserve"> </v>
      </c>
      <c r="BG326" s="282" t="str">
        <f t="shared" si="431"/>
        <v xml:space="preserve"> </v>
      </c>
      <c r="BH326" s="385" t="str">
        <f t="shared" si="458"/>
        <v xml:space="preserve"> </v>
      </c>
      <c r="BI326" s="385" t="str">
        <f t="shared" si="459"/>
        <v xml:space="preserve"> </v>
      </c>
      <c r="BJ326" s="281" t="str">
        <f t="shared" si="432"/>
        <v xml:space="preserve"> </v>
      </c>
      <c r="BK326" s="283" t="str">
        <f t="shared" si="480"/>
        <v xml:space="preserve"> </v>
      </c>
      <c r="BL326" s="281" t="str">
        <f t="shared" si="481"/>
        <v xml:space="preserve"> </v>
      </c>
      <c r="BM326" s="284" t="str">
        <f t="shared" si="433"/>
        <v xml:space="preserve"> </v>
      </c>
      <c r="BN326" s="285" t="str">
        <f>IF(SUM(I326:T326)&lt;90," ",'eq. coef.'!$C$360+'eq. coef.'!$C$361*'Amp-TB2 calc'!AJ326+'eq. coef.'!$C$362*'Amp-TB2 calc'!AK326+'eq. coef.'!$C$363*'Amp-TB2 calc'!AL326+'eq. coef.'!$C$364*'Amp-TB2 calc'!AN326+'eq. coef.'!$C$365*'Amp-TB2 calc'!AP326+'eq. coef.'!$C$366*'Amp-TB2 calc'!AQ326+'eq. coef.'!$C$367*'Amp-TB2 calc'!AR326+'eq. coef.'!$C$368*'Amp-TB2 calc'!AS326+'eq. coef.'!$C$369*LN(BQ326))</f>
        <v xml:space="preserve"> </v>
      </c>
      <c r="BO326" s="286" t="str">
        <f t="shared" si="482"/>
        <v xml:space="preserve"> </v>
      </c>
      <c r="BP326" s="333" t="str">
        <f t="shared" si="434"/>
        <v xml:space="preserve"> </v>
      </c>
      <c r="BQ326" s="287" t="str">
        <f t="shared" si="483"/>
        <v xml:space="preserve"> </v>
      </c>
      <c r="BR326" s="281" t="str">
        <f t="shared" si="435"/>
        <v xml:space="preserve"> </v>
      </c>
      <c r="BS326" s="283"/>
      <c r="BT326" s="283">
        <f t="shared" si="484"/>
        <v>0</v>
      </c>
      <c r="BU326" s="283">
        <f t="shared" si="485"/>
        <v>0</v>
      </c>
      <c r="BV326" s="281" t="str">
        <f t="shared" si="436"/>
        <v xml:space="preserve"> </v>
      </c>
      <c r="BW326" s="288"/>
      <c r="BX326" s="289" t="str">
        <f>IF(SUM(I326:T326)&lt;90," ",'eq. coef.'!$B$1128*'Amp-TB2 calc'!CH326+'eq. coef.'!$B$1129*'Amp-TB2 calc'!CL326+'eq. coef.'!$B$1130*'Amp-TB2 calc'!CM326+'eq. coef.'!$B$1131*'Amp-TB2 calc'!CO326+'eq. coef.'!$B$1132*'Amp-TB2 calc'!CP326+'eq. coef.'!$B$1133*'Amp-TB2 calc'!CQ326+'eq. coef.'!$B$1134*'Amp-TB2 calc'!CR326+'eq. coef.'!$B$1135*'Amp-TB2 calc'!CU326+'eq. coef.'!$B$1135*'Amp-TB2 calc'!CY326+'eq. coef.'!$B$1137*'Amp-TB2 calc'!CZ326)</f>
        <v xml:space="preserve"> </v>
      </c>
      <c r="BY326" s="290" t="str">
        <f t="shared" si="486"/>
        <v xml:space="preserve"> </v>
      </c>
      <c r="BZ326" s="291"/>
      <c r="CA326" s="290" t="str">
        <f t="shared" si="437"/>
        <v xml:space="preserve"> </v>
      </c>
      <c r="CB326" s="289" t="str">
        <f>IF(SUM(I326:T326)&lt;90," ",EXP('eq. coef.'!$C$396+'eq. coef.'!$C$397*'Amp-TB2 calc'!AJ326+'eq. coef.'!$C$398*'Amp-TB2 calc'!AK326+'eq. coef.'!$C$399*'Amp-TB2 calc'!AL326+'eq. coef.'!$C$400*'Amp-TB2 calc'!AN326+'eq. coef.'!$C$401*'Amp-TB2 calc'!AP326+'eq. coef.'!$C$402*'Amp-TB2 calc'!AQ326+'eq. coef.'!$C$403*'Amp-TB2 calc'!AR326+'eq. coef.'!$C$404*'Amp-TB2 calc'!AS326+'eq. coef.'!$C$405*LN('Amp-TB2 calc'!BQ326)))</f>
        <v xml:space="preserve"> </v>
      </c>
      <c r="CC326" s="283" t="str">
        <f t="shared" si="438"/>
        <v xml:space="preserve"> </v>
      </c>
      <c r="CD326" s="283"/>
      <c r="CE326" s="282" t="str">
        <f t="shared" si="439"/>
        <v xml:space="preserve"> </v>
      </c>
      <c r="CF326" s="282" t="str">
        <f t="shared" si="440"/>
        <v xml:space="preserve"> </v>
      </c>
      <c r="CG326" s="278" t="str">
        <f t="shared" si="487"/>
        <v xml:space="preserve"> </v>
      </c>
      <c r="CH326" s="278" t="str">
        <f t="shared" si="488"/>
        <v xml:space="preserve"> </v>
      </c>
      <c r="CI326" s="278" t="str">
        <f t="shared" si="441"/>
        <v xml:space="preserve"> </v>
      </c>
      <c r="CJ326" s="278" t="str">
        <f t="shared" si="442"/>
        <v xml:space="preserve"> </v>
      </c>
      <c r="CK326" s="278"/>
      <c r="CL326" s="278" t="str">
        <f t="shared" si="443"/>
        <v xml:space="preserve"> </v>
      </c>
      <c r="CM326" s="278" t="str">
        <f t="shared" si="444"/>
        <v xml:space="preserve"> </v>
      </c>
      <c r="CN326" s="278" t="str">
        <f t="shared" si="489"/>
        <v xml:space="preserve"> </v>
      </c>
      <c r="CO326" s="278" t="str">
        <f t="shared" si="445"/>
        <v xml:space="preserve"> </v>
      </c>
      <c r="CP326" s="278" t="str">
        <f t="shared" si="490"/>
        <v xml:space="preserve"> </v>
      </c>
      <c r="CQ326" s="278" t="str">
        <f t="shared" si="446"/>
        <v xml:space="preserve"> </v>
      </c>
      <c r="CR326" s="278" t="str">
        <f t="shared" si="491"/>
        <v xml:space="preserve"> </v>
      </c>
      <c r="CS326" s="278" t="str">
        <f t="shared" si="447"/>
        <v xml:space="preserve"> </v>
      </c>
      <c r="CT326" s="278"/>
      <c r="CU326" s="278" t="str">
        <f t="shared" si="492"/>
        <v xml:space="preserve"> </v>
      </c>
      <c r="CV326" s="278" t="str">
        <f t="shared" si="448"/>
        <v xml:space="preserve"> </v>
      </c>
      <c r="CW326" s="278" t="str">
        <f t="shared" si="449"/>
        <v xml:space="preserve"> </v>
      </c>
      <c r="CX326" s="278"/>
      <c r="CY326" s="278" t="str">
        <f t="shared" si="450"/>
        <v xml:space="preserve"> </v>
      </c>
      <c r="CZ326" s="278" t="str">
        <f t="shared" si="493"/>
        <v xml:space="preserve"> </v>
      </c>
      <c r="DA326" s="278" t="str">
        <f t="shared" si="451"/>
        <v xml:space="preserve"> </v>
      </c>
      <c r="DB326" s="278"/>
      <c r="DC326" s="278" t="str">
        <f t="shared" si="452"/>
        <v xml:space="preserve"> </v>
      </c>
      <c r="DD326" s="278" t="str">
        <f t="shared" si="494"/>
        <v xml:space="preserve"> </v>
      </c>
      <c r="DE326" s="278" t="str">
        <f t="shared" si="495"/>
        <v xml:space="preserve"> </v>
      </c>
      <c r="DF326" s="278" t="str">
        <f t="shared" si="453"/>
        <v xml:space="preserve"> </v>
      </c>
      <c r="DG326" s="283" t="str">
        <f t="shared" si="460"/>
        <v xml:space="preserve"> </v>
      </c>
      <c r="DH326" s="283"/>
      <c r="DI326" s="277" t="str">
        <f t="shared" si="454"/>
        <v xml:space="preserve"> </v>
      </c>
      <c r="DJ326" s="277" t="str">
        <f t="shared" si="455"/>
        <v xml:space="preserve"> </v>
      </c>
      <c r="DK326" s="277" t="str">
        <f t="shared" si="456"/>
        <v xml:space="preserve"> </v>
      </c>
      <c r="DL326" s="278" t="str">
        <f t="shared" si="457"/>
        <v xml:space="preserve"> </v>
      </c>
    </row>
    <row r="327" spans="21:116" x14ac:dyDescent="0.25">
      <c r="U327" s="276" t="str">
        <f t="shared" si="461"/>
        <v xml:space="preserve"> </v>
      </c>
      <c r="V327" s="277" t="str">
        <f>IF(SUM(I327:T327)&lt;90," ",I327/stab.data!$U$7)</f>
        <v xml:space="preserve"> </v>
      </c>
      <c r="W327" s="277" t="str">
        <f>IF(SUM(I327:T327)&lt;90," ",J327/stab.data!$U$8)</f>
        <v xml:space="preserve"> </v>
      </c>
      <c r="X327" s="277" t="str">
        <f>IF(SUM(I327:T327)&lt;90," ",K327*2/stab.data!$U$9)</f>
        <v xml:space="preserve"> </v>
      </c>
      <c r="Y327" s="277" t="str">
        <f>IF(SUM(I327:T327)&lt;90," ",L327*2/stab.data!$U$10)</f>
        <v xml:space="preserve"> </v>
      </c>
      <c r="Z327" s="277" t="str">
        <f>IF(SUM(I327:T327)&lt;90," ",M327/stab.data!$U$11)</f>
        <v xml:space="preserve"> </v>
      </c>
      <c r="AA327" s="277" t="str">
        <f>IF(SUM(I327:T327)&lt;90," ",N327/stab.data!$U$12)</f>
        <v xml:space="preserve"> </v>
      </c>
      <c r="AB327" s="277" t="str">
        <f>IF(SUM(I327:T327)&lt;90," ",O327/stab.data!$U$13)</f>
        <v xml:space="preserve"> </v>
      </c>
      <c r="AC327" s="277" t="str">
        <f>IF(SUM(I327:T327)&lt;90," ",P327/stab.data!$U$14)</f>
        <v xml:space="preserve"> </v>
      </c>
      <c r="AD327" s="277" t="str">
        <f>IF(SUM(I327:T327)&lt;90," ",Q327*2/stab.data!$U$15)</f>
        <v xml:space="preserve"> </v>
      </c>
      <c r="AE327" s="277" t="str">
        <f>IF(SUM(I327:T327)&lt;90," ",R327*2/stab.data!$U$16)</f>
        <v xml:space="preserve"> </v>
      </c>
      <c r="AF327" s="277" t="str">
        <f>IF(SUM(I327:T327)&lt;90," ",S327/stab.data!$U$17)</f>
        <v xml:space="preserve"> </v>
      </c>
      <c r="AG327" s="277" t="str">
        <f>IF(SUM(I327:T327)&lt;90," ",T327/stab.data!$U$18)</f>
        <v xml:space="preserve"> </v>
      </c>
      <c r="AH327" s="277" t="str">
        <f t="shared" si="462"/>
        <v xml:space="preserve"> </v>
      </c>
      <c r="AI327" s="277" t="str">
        <f t="shared" si="463"/>
        <v xml:space="preserve"> </v>
      </c>
      <c r="AJ327" s="278" t="str">
        <f t="shared" si="464"/>
        <v xml:space="preserve"> </v>
      </c>
      <c r="AK327" s="278" t="str">
        <f t="shared" si="465"/>
        <v xml:space="preserve"> </v>
      </c>
      <c r="AL327" s="278" t="str">
        <f t="shared" si="466"/>
        <v xml:space="preserve"> </v>
      </c>
      <c r="AM327" s="278" t="str">
        <f t="shared" si="467"/>
        <v xml:space="preserve"> </v>
      </c>
      <c r="AN327" s="278" t="str">
        <f t="shared" si="468"/>
        <v xml:space="preserve"> </v>
      </c>
      <c r="AO327" s="278" t="str">
        <f t="shared" si="469"/>
        <v xml:space="preserve"> </v>
      </c>
      <c r="AP327" s="278" t="str">
        <f t="shared" si="470"/>
        <v xml:space="preserve"> </v>
      </c>
      <c r="AQ327" s="278" t="str">
        <f t="shared" si="471"/>
        <v xml:space="preserve"> </v>
      </c>
      <c r="AR327" s="278" t="str">
        <f t="shared" si="472"/>
        <v xml:space="preserve"> </v>
      </c>
      <c r="AS327" s="278" t="str">
        <f t="shared" si="473"/>
        <v xml:space="preserve"> </v>
      </c>
      <c r="AT327" s="278" t="str">
        <f t="shared" si="474"/>
        <v xml:space="preserve"> </v>
      </c>
      <c r="AU327" s="278" t="str">
        <f t="shared" si="475"/>
        <v xml:space="preserve"> </v>
      </c>
      <c r="AV327" s="277" t="str">
        <f t="shared" si="476"/>
        <v xml:space="preserve"> </v>
      </c>
      <c r="AW327" s="277" t="str">
        <f t="shared" si="477"/>
        <v xml:space="preserve"> </v>
      </c>
      <c r="AX327" s="277" t="str">
        <f>IF(SUM(I327:T327)&lt;90," ",CO327*AH327*stab.data!$U$20/13/2)</f>
        <v xml:space="preserve"> </v>
      </c>
      <c r="AY327" s="277" t="str">
        <f>IF(SUM(I327:T327)&lt;90," ",CQ327*AH327*stab.data!$U$11/13)</f>
        <v xml:space="preserve"> </v>
      </c>
      <c r="AZ327" s="277" t="str">
        <f t="shared" si="478"/>
        <v xml:space="preserve"> </v>
      </c>
      <c r="BA327" s="279" t="str">
        <f t="shared" si="479"/>
        <v xml:space="preserve"> </v>
      </c>
      <c r="BB327" s="280" t="str">
        <f>IF(SUM(I327:T327)&lt;90," ",EXP('eq. coef.'!$C$104+'eq. coef.'!$C$105*'Amp-TB2 calc'!AJ327+'eq. coef.'!$C$106*'Amp-TB2 calc'!AK327+'eq. coef.'!$C$107*'Amp-TB2 calc'!AL327+'eq. coef.'!$C$108*'Amp-TB2 calc'!AN327+'eq. coef.'!$C$109*'Amp-TB2 calc'!AP327+'eq. coef.'!$C$110*'Amp-TB2 calc'!AQ327+'eq. coef.'!$C$111*'Amp-TB2 calc'!AR327+'eq. coef.'!$C$112*'Amp-TB2 calc'!AS327))</f>
        <v xml:space="preserve"> </v>
      </c>
      <c r="BC327" s="281" t="str">
        <f>IF(SUM(I327:T327)&lt;90," ",EXP('eq. coef.'!$C$176+'eq. coef.'!$C$177*'Amp-TB2 calc'!AJ327+'eq. coef.'!$C$178*'Amp-TB2 calc'!AK327+'eq. coef.'!$C$179*'Amp-TB2 calc'!AL327+'eq. coef.'!$C$180*'Amp-TB2 calc'!AN327+'eq. coef.'!$C$181*'Amp-TB2 calc'!AP327+'eq. coef.'!$C$182*'Amp-TB2 calc'!AQ327+'eq. coef.'!$C$183*'Amp-TB2 calc'!AR327+'eq. coef.'!$C$184*'Amp-TB2 calc'!AS327))</f>
        <v xml:space="preserve"> </v>
      </c>
      <c r="BD327" s="281" t="str">
        <f>IF(SUM(I327:T327)&lt;90," ",('eq. coef.'!$C$234+'eq. coef.'!$C$235*'Amp-TB2 calc'!AJ327+'eq. coef.'!$C$236*'Amp-TB2 calc'!AK327+'eq. coef.'!$C$237*'Amp-TB2 calc'!AL327+'eq. coef.'!$C$238*'Amp-TB2 calc'!AN327+'eq. coef.'!$C$239*'Amp-TB2 calc'!AP327+'eq. coef.'!$C$240*'Amp-TB2 calc'!AQ327+'eq. coef.'!$C$241*'Amp-TB2 calc'!AR327+'eq. coef.'!$C$242*'Amp-TB2 calc'!AS327))</f>
        <v xml:space="preserve"> </v>
      </c>
      <c r="BE327" s="281" t="str">
        <f>IF(SUM(I327:T327)&lt;90," ",('eq. coef.'!$C$270+'eq. coef.'!$C$271*'Amp-TB2 calc'!AJ327+'eq. coef.'!$C$272*'Amp-TB2 calc'!AK327+'eq. coef.'!$C$273*'Amp-TB2 calc'!AL327+'eq. coef.'!$C$274*'Amp-TB2 calc'!AN327+'eq. coef.'!$C$275*'Amp-TB2 calc'!AP327+'eq. coef.'!$C$276*'Amp-TB2 calc'!AQ327+'eq. coef.'!$C$277*'Amp-TB2 calc'!AR327+'eq. coef.'!$C$278*'Amp-TB2 calc'!AS327))</f>
        <v xml:space="preserve"> </v>
      </c>
      <c r="BF327" s="281" t="str">
        <f>IF(SUM(I327:T327)&lt;90," ",EXP('eq. coef.'!$C$328+'eq. coef.'!$C$329*'Amp-TB2 calc'!AJ327+'eq. coef.'!$C$330*'Amp-TB2 calc'!AK327+'eq. coef.'!$C$331*'Amp-TB2 calc'!AL327+'eq. coef.'!$C$332*'Amp-TB2 calc'!AN327+'eq. coef.'!$C$333*'Amp-TB2 calc'!AP327+'eq. coef.'!$C$334*'Amp-TB2 calc'!AQ327+'eq. coef.'!$C$335*'Amp-TB2 calc'!AR327+'eq. coef.'!$C$336*'Amp-TB2 calc'!AS327))</f>
        <v xml:space="preserve"> </v>
      </c>
      <c r="BG327" s="282" t="str">
        <f t="shared" si="431"/>
        <v xml:space="preserve"> </v>
      </c>
      <c r="BH327" s="385" t="str">
        <f t="shared" si="458"/>
        <v xml:space="preserve"> </v>
      </c>
      <c r="BI327" s="385" t="str">
        <f t="shared" si="459"/>
        <v xml:space="preserve"> </v>
      </c>
      <c r="BJ327" s="281" t="str">
        <f t="shared" si="432"/>
        <v xml:space="preserve"> </v>
      </c>
      <c r="BK327" s="283" t="str">
        <f t="shared" si="480"/>
        <v xml:space="preserve"> </v>
      </c>
      <c r="BL327" s="281" t="str">
        <f t="shared" si="481"/>
        <v xml:space="preserve"> </v>
      </c>
      <c r="BM327" s="284" t="str">
        <f t="shared" si="433"/>
        <v xml:space="preserve"> </v>
      </c>
      <c r="BN327" s="285" t="str">
        <f>IF(SUM(I327:T327)&lt;90," ",'eq. coef.'!$C$360+'eq. coef.'!$C$361*'Amp-TB2 calc'!AJ327+'eq. coef.'!$C$362*'Amp-TB2 calc'!AK327+'eq. coef.'!$C$363*'Amp-TB2 calc'!AL327+'eq. coef.'!$C$364*'Amp-TB2 calc'!AN327+'eq. coef.'!$C$365*'Amp-TB2 calc'!AP327+'eq. coef.'!$C$366*'Amp-TB2 calc'!AQ327+'eq. coef.'!$C$367*'Amp-TB2 calc'!AR327+'eq. coef.'!$C$368*'Amp-TB2 calc'!AS327+'eq. coef.'!$C$369*LN(BQ327))</f>
        <v xml:space="preserve"> </v>
      </c>
      <c r="BO327" s="286" t="str">
        <f t="shared" si="482"/>
        <v xml:space="preserve"> </v>
      </c>
      <c r="BP327" s="333" t="str">
        <f t="shared" si="434"/>
        <v xml:space="preserve"> </v>
      </c>
      <c r="BQ327" s="287" t="str">
        <f t="shared" si="483"/>
        <v xml:space="preserve"> </v>
      </c>
      <c r="BR327" s="281" t="str">
        <f t="shared" si="435"/>
        <v xml:space="preserve"> </v>
      </c>
      <c r="BS327" s="283"/>
      <c r="BT327" s="283">
        <f t="shared" si="484"/>
        <v>0</v>
      </c>
      <c r="BU327" s="283">
        <f t="shared" si="485"/>
        <v>0</v>
      </c>
      <c r="BV327" s="281" t="str">
        <f t="shared" si="436"/>
        <v xml:space="preserve"> </v>
      </c>
      <c r="BW327" s="288"/>
      <c r="BX327" s="289" t="str">
        <f>IF(SUM(I327:T327)&lt;90," ",'eq. coef.'!$B$1128*'Amp-TB2 calc'!CH327+'eq. coef.'!$B$1129*'Amp-TB2 calc'!CL327+'eq. coef.'!$B$1130*'Amp-TB2 calc'!CM327+'eq. coef.'!$B$1131*'Amp-TB2 calc'!CO327+'eq. coef.'!$B$1132*'Amp-TB2 calc'!CP327+'eq. coef.'!$B$1133*'Amp-TB2 calc'!CQ327+'eq. coef.'!$B$1134*'Amp-TB2 calc'!CR327+'eq. coef.'!$B$1135*'Amp-TB2 calc'!CU327+'eq. coef.'!$B$1135*'Amp-TB2 calc'!CY327+'eq. coef.'!$B$1137*'Amp-TB2 calc'!CZ327)</f>
        <v xml:space="preserve"> </v>
      </c>
      <c r="BY327" s="290" t="str">
        <f t="shared" si="486"/>
        <v xml:space="preserve"> </v>
      </c>
      <c r="BZ327" s="291"/>
      <c r="CA327" s="290" t="str">
        <f t="shared" si="437"/>
        <v xml:space="preserve"> </v>
      </c>
      <c r="CB327" s="289" t="str">
        <f>IF(SUM(I327:T327)&lt;90," ",EXP('eq. coef.'!$C$396+'eq. coef.'!$C$397*'Amp-TB2 calc'!AJ327+'eq. coef.'!$C$398*'Amp-TB2 calc'!AK327+'eq. coef.'!$C$399*'Amp-TB2 calc'!AL327+'eq. coef.'!$C$400*'Amp-TB2 calc'!AN327+'eq. coef.'!$C$401*'Amp-TB2 calc'!AP327+'eq. coef.'!$C$402*'Amp-TB2 calc'!AQ327+'eq. coef.'!$C$403*'Amp-TB2 calc'!AR327+'eq. coef.'!$C$404*'Amp-TB2 calc'!AS327+'eq. coef.'!$C$405*LN('Amp-TB2 calc'!BQ327)))</f>
        <v xml:space="preserve"> </v>
      </c>
      <c r="CC327" s="283" t="str">
        <f t="shared" si="438"/>
        <v xml:space="preserve"> </v>
      </c>
      <c r="CD327" s="283"/>
      <c r="CE327" s="282" t="str">
        <f t="shared" si="439"/>
        <v xml:space="preserve"> </v>
      </c>
      <c r="CF327" s="282" t="str">
        <f t="shared" si="440"/>
        <v xml:space="preserve"> </v>
      </c>
      <c r="CG327" s="278" t="str">
        <f t="shared" si="487"/>
        <v xml:space="preserve"> </v>
      </c>
      <c r="CH327" s="278" t="str">
        <f t="shared" si="488"/>
        <v xml:space="preserve"> </v>
      </c>
      <c r="CI327" s="278" t="str">
        <f t="shared" si="441"/>
        <v xml:space="preserve"> </v>
      </c>
      <c r="CJ327" s="278" t="str">
        <f t="shared" si="442"/>
        <v xml:space="preserve"> </v>
      </c>
      <c r="CK327" s="278"/>
      <c r="CL327" s="278" t="str">
        <f t="shared" si="443"/>
        <v xml:space="preserve"> </v>
      </c>
      <c r="CM327" s="278" t="str">
        <f t="shared" si="444"/>
        <v xml:space="preserve"> </v>
      </c>
      <c r="CN327" s="278" t="str">
        <f t="shared" si="489"/>
        <v xml:space="preserve"> </v>
      </c>
      <c r="CO327" s="278" t="str">
        <f t="shared" si="445"/>
        <v xml:space="preserve"> </v>
      </c>
      <c r="CP327" s="278" t="str">
        <f t="shared" si="490"/>
        <v xml:space="preserve"> </v>
      </c>
      <c r="CQ327" s="278" t="str">
        <f t="shared" si="446"/>
        <v xml:space="preserve"> </v>
      </c>
      <c r="CR327" s="278" t="str">
        <f t="shared" si="491"/>
        <v xml:space="preserve"> </v>
      </c>
      <c r="CS327" s="278" t="str">
        <f t="shared" si="447"/>
        <v xml:space="preserve"> </v>
      </c>
      <c r="CT327" s="278"/>
      <c r="CU327" s="278" t="str">
        <f t="shared" si="492"/>
        <v xml:space="preserve"> </v>
      </c>
      <c r="CV327" s="278" t="str">
        <f t="shared" si="448"/>
        <v xml:space="preserve"> </v>
      </c>
      <c r="CW327" s="278" t="str">
        <f t="shared" si="449"/>
        <v xml:space="preserve"> </v>
      </c>
      <c r="CX327" s="278"/>
      <c r="CY327" s="278" t="str">
        <f t="shared" si="450"/>
        <v xml:space="preserve"> </v>
      </c>
      <c r="CZ327" s="278" t="str">
        <f t="shared" si="493"/>
        <v xml:space="preserve"> </v>
      </c>
      <c r="DA327" s="278" t="str">
        <f t="shared" si="451"/>
        <v xml:space="preserve"> </v>
      </c>
      <c r="DB327" s="278"/>
      <c r="DC327" s="278" t="str">
        <f t="shared" si="452"/>
        <v xml:space="preserve"> </v>
      </c>
      <c r="DD327" s="278" t="str">
        <f t="shared" si="494"/>
        <v xml:space="preserve"> </v>
      </c>
      <c r="DE327" s="278" t="str">
        <f t="shared" si="495"/>
        <v xml:space="preserve"> </v>
      </c>
      <c r="DF327" s="278" t="str">
        <f t="shared" si="453"/>
        <v xml:space="preserve"> </v>
      </c>
      <c r="DG327" s="283" t="str">
        <f t="shared" si="460"/>
        <v xml:space="preserve"> </v>
      </c>
      <c r="DH327" s="283"/>
      <c r="DI327" s="277" t="str">
        <f t="shared" si="454"/>
        <v xml:space="preserve"> </v>
      </c>
      <c r="DJ327" s="277" t="str">
        <f t="shared" si="455"/>
        <v xml:space="preserve"> </v>
      </c>
      <c r="DK327" s="277" t="str">
        <f t="shared" si="456"/>
        <v xml:space="preserve"> </v>
      </c>
      <c r="DL327" s="278" t="str">
        <f t="shared" si="457"/>
        <v xml:space="preserve"> </v>
      </c>
    </row>
    <row r="328" spans="21:116" x14ac:dyDescent="0.25">
      <c r="U328" s="276" t="str">
        <f t="shared" si="461"/>
        <v xml:space="preserve"> </v>
      </c>
      <c r="V328" s="277" t="str">
        <f>IF(SUM(I328:T328)&lt;90," ",I328/stab.data!$U$7)</f>
        <v xml:space="preserve"> </v>
      </c>
      <c r="W328" s="277" t="str">
        <f>IF(SUM(I328:T328)&lt;90," ",J328/stab.data!$U$8)</f>
        <v xml:space="preserve"> </v>
      </c>
      <c r="X328" s="277" t="str">
        <f>IF(SUM(I328:T328)&lt;90," ",K328*2/stab.data!$U$9)</f>
        <v xml:space="preserve"> </v>
      </c>
      <c r="Y328" s="277" t="str">
        <f>IF(SUM(I328:T328)&lt;90," ",L328*2/stab.data!$U$10)</f>
        <v xml:space="preserve"> </v>
      </c>
      <c r="Z328" s="277" t="str">
        <f>IF(SUM(I328:T328)&lt;90," ",M328/stab.data!$U$11)</f>
        <v xml:space="preserve"> </v>
      </c>
      <c r="AA328" s="277" t="str">
        <f>IF(SUM(I328:T328)&lt;90," ",N328/stab.data!$U$12)</f>
        <v xml:space="preserve"> </v>
      </c>
      <c r="AB328" s="277" t="str">
        <f>IF(SUM(I328:T328)&lt;90," ",O328/stab.data!$U$13)</f>
        <v xml:space="preserve"> </v>
      </c>
      <c r="AC328" s="277" t="str">
        <f>IF(SUM(I328:T328)&lt;90," ",P328/stab.data!$U$14)</f>
        <v xml:space="preserve"> </v>
      </c>
      <c r="AD328" s="277" t="str">
        <f>IF(SUM(I328:T328)&lt;90," ",Q328*2/stab.data!$U$15)</f>
        <v xml:space="preserve"> </v>
      </c>
      <c r="AE328" s="277" t="str">
        <f>IF(SUM(I328:T328)&lt;90," ",R328*2/stab.data!$U$16)</f>
        <v xml:space="preserve"> </v>
      </c>
      <c r="AF328" s="277" t="str">
        <f>IF(SUM(I328:T328)&lt;90," ",S328/stab.data!$U$17)</f>
        <v xml:space="preserve"> </v>
      </c>
      <c r="AG328" s="277" t="str">
        <f>IF(SUM(I328:T328)&lt;90," ",T328/stab.data!$U$18)</f>
        <v xml:space="preserve"> </v>
      </c>
      <c r="AH328" s="277" t="str">
        <f t="shared" si="462"/>
        <v xml:space="preserve"> </v>
      </c>
      <c r="AI328" s="277" t="str">
        <f t="shared" si="463"/>
        <v xml:space="preserve"> </v>
      </c>
      <c r="AJ328" s="278" t="str">
        <f t="shared" si="464"/>
        <v xml:space="preserve"> </v>
      </c>
      <c r="AK328" s="278" t="str">
        <f t="shared" si="465"/>
        <v xml:space="preserve"> </v>
      </c>
      <c r="AL328" s="278" t="str">
        <f t="shared" si="466"/>
        <v xml:space="preserve"> </v>
      </c>
      <c r="AM328" s="278" t="str">
        <f t="shared" si="467"/>
        <v xml:space="preserve"> </v>
      </c>
      <c r="AN328" s="278" t="str">
        <f t="shared" si="468"/>
        <v xml:space="preserve"> </v>
      </c>
      <c r="AO328" s="278" t="str">
        <f t="shared" si="469"/>
        <v xml:space="preserve"> </v>
      </c>
      <c r="AP328" s="278" t="str">
        <f t="shared" si="470"/>
        <v xml:space="preserve"> </v>
      </c>
      <c r="AQ328" s="278" t="str">
        <f t="shared" si="471"/>
        <v xml:space="preserve"> </v>
      </c>
      <c r="AR328" s="278" t="str">
        <f t="shared" si="472"/>
        <v xml:space="preserve"> </v>
      </c>
      <c r="AS328" s="278" t="str">
        <f t="shared" si="473"/>
        <v xml:space="preserve"> </v>
      </c>
      <c r="AT328" s="278" t="str">
        <f t="shared" si="474"/>
        <v xml:space="preserve"> </v>
      </c>
      <c r="AU328" s="278" t="str">
        <f t="shared" si="475"/>
        <v xml:space="preserve"> </v>
      </c>
      <c r="AV328" s="277" t="str">
        <f t="shared" si="476"/>
        <v xml:space="preserve"> </v>
      </c>
      <c r="AW328" s="277" t="str">
        <f t="shared" si="477"/>
        <v xml:space="preserve"> </v>
      </c>
      <c r="AX328" s="277" t="str">
        <f>IF(SUM(I328:T328)&lt;90," ",CO328*AH328*stab.data!$U$20/13/2)</f>
        <v xml:space="preserve"> </v>
      </c>
      <c r="AY328" s="277" t="str">
        <f>IF(SUM(I328:T328)&lt;90," ",CQ328*AH328*stab.data!$U$11/13)</f>
        <v xml:space="preserve"> </v>
      </c>
      <c r="AZ328" s="277" t="str">
        <f t="shared" si="478"/>
        <v xml:space="preserve"> </v>
      </c>
      <c r="BA328" s="279" t="str">
        <f t="shared" si="479"/>
        <v xml:space="preserve"> </v>
      </c>
      <c r="BB328" s="280" t="str">
        <f>IF(SUM(I328:T328)&lt;90," ",EXP('eq. coef.'!$C$104+'eq. coef.'!$C$105*'Amp-TB2 calc'!AJ328+'eq. coef.'!$C$106*'Amp-TB2 calc'!AK328+'eq. coef.'!$C$107*'Amp-TB2 calc'!AL328+'eq. coef.'!$C$108*'Amp-TB2 calc'!AN328+'eq. coef.'!$C$109*'Amp-TB2 calc'!AP328+'eq. coef.'!$C$110*'Amp-TB2 calc'!AQ328+'eq. coef.'!$C$111*'Amp-TB2 calc'!AR328+'eq. coef.'!$C$112*'Amp-TB2 calc'!AS328))</f>
        <v xml:space="preserve"> </v>
      </c>
      <c r="BC328" s="281" t="str">
        <f>IF(SUM(I328:T328)&lt;90," ",EXP('eq. coef.'!$C$176+'eq. coef.'!$C$177*'Amp-TB2 calc'!AJ328+'eq. coef.'!$C$178*'Amp-TB2 calc'!AK328+'eq. coef.'!$C$179*'Amp-TB2 calc'!AL328+'eq. coef.'!$C$180*'Amp-TB2 calc'!AN328+'eq. coef.'!$C$181*'Amp-TB2 calc'!AP328+'eq. coef.'!$C$182*'Amp-TB2 calc'!AQ328+'eq. coef.'!$C$183*'Amp-TB2 calc'!AR328+'eq. coef.'!$C$184*'Amp-TB2 calc'!AS328))</f>
        <v xml:space="preserve"> </v>
      </c>
      <c r="BD328" s="281" t="str">
        <f>IF(SUM(I328:T328)&lt;90," ",('eq. coef.'!$C$234+'eq. coef.'!$C$235*'Amp-TB2 calc'!AJ328+'eq. coef.'!$C$236*'Amp-TB2 calc'!AK328+'eq. coef.'!$C$237*'Amp-TB2 calc'!AL328+'eq. coef.'!$C$238*'Amp-TB2 calc'!AN328+'eq. coef.'!$C$239*'Amp-TB2 calc'!AP328+'eq. coef.'!$C$240*'Amp-TB2 calc'!AQ328+'eq. coef.'!$C$241*'Amp-TB2 calc'!AR328+'eq. coef.'!$C$242*'Amp-TB2 calc'!AS328))</f>
        <v xml:space="preserve"> </v>
      </c>
      <c r="BE328" s="281" t="str">
        <f>IF(SUM(I328:T328)&lt;90," ",('eq. coef.'!$C$270+'eq. coef.'!$C$271*'Amp-TB2 calc'!AJ328+'eq. coef.'!$C$272*'Amp-TB2 calc'!AK328+'eq. coef.'!$C$273*'Amp-TB2 calc'!AL328+'eq. coef.'!$C$274*'Amp-TB2 calc'!AN328+'eq. coef.'!$C$275*'Amp-TB2 calc'!AP328+'eq. coef.'!$C$276*'Amp-TB2 calc'!AQ328+'eq. coef.'!$C$277*'Amp-TB2 calc'!AR328+'eq. coef.'!$C$278*'Amp-TB2 calc'!AS328))</f>
        <v xml:space="preserve"> </v>
      </c>
      <c r="BF328" s="281" t="str">
        <f>IF(SUM(I328:T328)&lt;90," ",EXP('eq. coef.'!$C$328+'eq. coef.'!$C$329*'Amp-TB2 calc'!AJ328+'eq. coef.'!$C$330*'Amp-TB2 calc'!AK328+'eq. coef.'!$C$331*'Amp-TB2 calc'!AL328+'eq. coef.'!$C$332*'Amp-TB2 calc'!AN328+'eq. coef.'!$C$333*'Amp-TB2 calc'!AP328+'eq. coef.'!$C$334*'Amp-TB2 calc'!AQ328+'eq. coef.'!$C$335*'Amp-TB2 calc'!AR328+'eq. coef.'!$C$336*'Amp-TB2 calc'!AS328))</f>
        <v xml:space="preserve"> </v>
      </c>
      <c r="BG328" s="282" t="str">
        <f t="shared" si="431"/>
        <v xml:space="preserve"> </v>
      </c>
      <c r="BH328" s="385" t="str">
        <f t="shared" si="458"/>
        <v xml:space="preserve"> </v>
      </c>
      <c r="BI328" s="385" t="str">
        <f t="shared" si="459"/>
        <v xml:space="preserve"> </v>
      </c>
      <c r="BJ328" s="281" t="str">
        <f t="shared" si="432"/>
        <v xml:space="preserve"> </v>
      </c>
      <c r="BK328" s="283" t="str">
        <f t="shared" si="480"/>
        <v xml:space="preserve"> </v>
      </c>
      <c r="BL328" s="281" t="str">
        <f t="shared" si="481"/>
        <v xml:space="preserve"> </v>
      </c>
      <c r="BM328" s="284" t="str">
        <f t="shared" si="433"/>
        <v xml:space="preserve"> </v>
      </c>
      <c r="BN328" s="285" t="str">
        <f>IF(SUM(I328:T328)&lt;90," ",'eq. coef.'!$C$360+'eq. coef.'!$C$361*'Amp-TB2 calc'!AJ328+'eq. coef.'!$C$362*'Amp-TB2 calc'!AK328+'eq. coef.'!$C$363*'Amp-TB2 calc'!AL328+'eq. coef.'!$C$364*'Amp-TB2 calc'!AN328+'eq. coef.'!$C$365*'Amp-TB2 calc'!AP328+'eq. coef.'!$C$366*'Amp-TB2 calc'!AQ328+'eq. coef.'!$C$367*'Amp-TB2 calc'!AR328+'eq. coef.'!$C$368*'Amp-TB2 calc'!AS328+'eq. coef.'!$C$369*LN(BQ328))</f>
        <v xml:space="preserve"> </v>
      </c>
      <c r="BO328" s="286" t="str">
        <f t="shared" si="482"/>
        <v xml:space="preserve"> </v>
      </c>
      <c r="BP328" s="333" t="str">
        <f t="shared" si="434"/>
        <v xml:space="preserve"> </v>
      </c>
      <c r="BQ328" s="287" t="str">
        <f t="shared" si="483"/>
        <v xml:space="preserve"> </v>
      </c>
      <c r="BR328" s="281" t="str">
        <f t="shared" si="435"/>
        <v xml:space="preserve"> </v>
      </c>
      <c r="BS328" s="283"/>
      <c r="BT328" s="283">
        <f t="shared" si="484"/>
        <v>0</v>
      </c>
      <c r="BU328" s="283">
        <f t="shared" si="485"/>
        <v>0</v>
      </c>
      <c r="BV328" s="281" t="str">
        <f t="shared" si="436"/>
        <v xml:space="preserve"> </v>
      </c>
      <c r="BW328" s="288"/>
      <c r="BX328" s="289" t="str">
        <f>IF(SUM(I328:T328)&lt;90," ",'eq. coef.'!$B$1128*'Amp-TB2 calc'!CH328+'eq. coef.'!$B$1129*'Amp-TB2 calc'!CL328+'eq. coef.'!$B$1130*'Amp-TB2 calc'!CM328+'eq. coef.'!$B$1131*'Amp-TB2 calc'!CO328+'eq. coef.'!$B$1132*'Amp-TB2 calc'!CP328+'eq. coef.'!$B$1133*'Amp-TB2 calc'!CQ328+'eq. coef.'!$B$1134*'Amp-TB2 calc'!CR328+'eq. coef.'!$B$1135*'Amp-TB2 calc'!CU328+'eq. coef.'!$B$1135*'Amp-TB2 calc'!CY328+'eq. coef.'!$B$1137*'Amp-TB2 calc'!CZ328)</f>
        <v xml:space="preserve"> </v>
      </c>
      <c r="BY328" s="290" t="str">
        <f t="shared" si="486"/>
        <v xml:space="preserve"> </v>
      </c>
      <c r="BZ328" s="291"/>
      <c r="CA328" s="290" t="str">
        <f t="shared" si="437"/>
        <v xml:space="preserve"> </v>
      </c>
      <c r="CB328" s="289" t="str">
        <f>IF(SUM(I328:T328)&lt;90," ",EXP('eq. coef.'!$C$396+'eq. coef.'!$C$397*'Amp-TB2 calc'!AJ328+'eq. coef.'!$C$398*'Amp-TB2 calc'!AK328+'eq. coef.'!$C$399*'Amp-TB2 calc'!AL328+'eq. coef.'!$C$400*'Amp-TB2 calc'!AN328+'eq. coef.'!$C$401*'Amp-TB2 calc'!AP328+'eq. coef.'!$C$402*'Amp-TB2 calc'!AQ328+'eq. coef.'!$C$403*'Amp-TB2 calc'!AR328+'eq. coef.'!$C$404*'Amp-TB2 calc'!AS328+'eq. coef.'!$C$405*LN('Amp-TB2 calc'!BQ328)))</f>
        <v xml:space="preserve"> </v>
      </c>
      <c r="CC328" s="283" t="str">
        <f t="shared" si="438"/>
        <v xml:space="preserve"> </v>
      </c>
      <c r="CD328" s="283"/>
      <c r="CE328" s="282" t="str">
        <f t="shared" si="439"/>
        <v xml:space="preserve"> </v>
      </c>
      <c r="CF328" s="282" t="str">
        <f t="shared" si="440"/>
        <v xml:space="preserve"> </v>
      </c>
      <c r="CG328" s="278" t="str">
        <f t="shared" si="487"/>
        <v xml:space="preserve"> </v>
      </c>
      <c r="CH328" s="278" t="str">
        <f t="shared" si="488"/>
        <v xml:space="preserve"> </v>
      </c>
      <c r="CI328" s="278" t="str">
        <f t="shared" si="441"/>
        <v xml:space="preserve"> </v>
      </c>
      <c r="CJ328" s="278" t="str">
        <f t="shared" si="442"/>
        <v xml:space="preserve"> </v>
      </c>
      <c r="CK328" s="278"/>
      <c r="CL328" s="278" t="str">
        <f t="shared" si="443"/>
        <v xml:space="preserve"> </v>
      </c>
      <c r="CM328" s="278" t="str">
        <f t="shared" si="444"/>
        <v xml:space="preserve"> </v>
      </c>
      <c r="CN328" s="278" t="str">
        <f t="shared" si="489"/>
        <v xml:space="preserve"> </v>
      </c>
      <c r="CO328" s="278" t="str">
        <f t="shared" si="445"/>
        <v xml:space="preserve"> </v>
      </c>
      <c r="CP328" s="278" t="str">
        <f t="shared" si="490"/>
        <v xml:space="preserve"> </v>
      </c>
      <c r="CQ328" s="278" t="str">
        <f t="shared" si="446"/>
        <v xml:space="preserve"> </v>
      </c>
      <c r="CR328" s="278" t="str">
        <f t="shared" si="491"/>
        <v xml:space="preserve"> </v>
      </c>
      <c r="CS328" s="278" t="str">
        <f t="shared" si="447"/>
        <v xml:space="preserve"> </v>
      </c>
      <c r="CT328" s="278"/>
      <c r="CU328" s="278" t="str">
        <f t="shared" si="492"/>
        <v xml:space="preserve"> </v>
      </c>
      <c r="CV328" s="278" t="str">
        <f t="shared" si="448"/>
        <v xml:space="preserve"> </v>
      </c>
      <c r="CW328" s="278" t="str">
        <f t="shared" si="449"/>
        <v xml:space="preserve"> </v>
      </c>
      <c r="CX328" s="278"/>
      <c r="CY328" s="278" t="str">
        <f t="shared" si="450"/>
        <v xml:space="preserve"> </v>
      </c>
      <c r="CZ328" s="278" t="str">
        <f t="shared" si="493"/>
        <v xml:space="preserve"> </v>
      </c>
      <c r="DA328" s="278" t="str">
        <f t="shared" si="451"/>
        <v xml:space="preserve"> </v>
      </c>
      <c r="DB328" s="278"/>
      <c r="DC328" s="278" t="str">
        <f t="shared" si="452"/>
        <v xml:space="preserve"> </v>
      </c>
      <c r="DD328" s="278" t="str">
        <f t="shared" si="494"/>
        <v xml:space="preserve"> </v>
      </c>
      <c r="DE328" s="278" t="str">
        <f t="shared" si="495"/>
        <v xml:space="preserve"> </v>
      </c>
      <c r="DF328" s="278" t="str">
        <f t="shared" si="453"/>
        <v xml:space="preserve"> </v>
      </c>
      <c r="DG328" s="283" t="str">
        <f t="shared" si="460"/>
        <v xml:space="preserve"> </v>
      </c>
      <c r="DH328" s="283"/>
      <c r="DI328" s="277" t="str">
        <f t="shared" si="454"/>
        <v xml:space="preserve"> </v>
      </c>
      <c r="DJ328" s="277" t="str">
        <f t="shared" si="455"/>
        <v xml:space="preserve"> </v>
      </c>
      <c r="DK328" s="277" t="str">
        <f t="shared" si="456"/>
        <v xml:space="preserve"> </v>
      </c>
      <c r="DL328" s="278" t="str">
        <f t="shared" si="457"/>
        <v xml:space="preserve"> </v>
      </c>
    </row>
    <row r="329" spans="21:116" x14ac:dyDescent="0.25">
      <c r="U329" s="276" t="str">
        <f t="shared" si="461"/>
        <v xml:space="preserve"> </v>
      </c>
      <c r="V329" s="277" t="str">
        <f>IF(SUM(I329:T329)&lt;90," ",I329/stab.data!$U$7)</f>
        <v xml:space="preserve"> </v>
      </c>
      <c r="W329" s="277" t="str">
        <f>IF(SUM(I329:T329)&lt;90," ",J329/stab.data!$U$8)</f>
        <v xml:space="preserve"> </v>
      </c>
      <c r="X329" s="277" t="str">
        <f>IF(SUM(I329:T329)&lt;90," ",K329*2/stab.data!$U$9)</f>
        <v xml:space="preserve"> </v>
      </c>
      <c r="Y329" s="277" t="str">
        <f>IF(SUM(I329:T329)&lt;90," ",L329*2/stab.data!$U$10)</f>
        <v xml:space="preserve"> </v>
      </c>
      <c r="Z329" s="277" t="str">
        <f>IF(SUM(I329:T329)&lt;90," ",M329/stab.data!$U$11)</f>
        <v xml:space="preserve"> </v>
      </c>
      <c r="AA329" s="277" t="str">
        <f>IF(SUM(I329:T329)&lt;90," ",N329/stab.data!$U$12)</f>
        <v xml:space="preserve"> </v>
      </c>
      <c r="AB329" s="277" t="str">
        <f>IF(SUM(I329:T329)&lt;90," ",O329/stab.data!$U$13)</f>
        <v xml:space="preserve"> </v>
      </c>
      <c r="AC329" s="277" t="str">
        <f>IF(SUM(I329:T329)&lt;90," ",P329/stab.data!$U$14)</f>
        <v xml:space="preserve"> </v>
      </c>
      <c r="AD329" s="277" t="str">
        <f>IF(SUM(I329:T329)&lt;90," ",Q329*2/stab.data!$U$15)</f>
        <v xml:space="preserve"> </v>
      </c>
      <c r="AE329" s="277" t="str">
        <f>IF(SUM(I329:T329)&lt;90," ",R329*2/stab.data!$U$16)</f>
        <v xml:space="preserve"> </v>
      </c>
      <c r="AF329" s="277" t="str">
        <f>IF(SUM(I329:T329)&lt;90," ",S329/stab.data!$U$17)</f>
        <v xml:space="preserve"> </v>
      </c>
      <c r="AG329" s="277" t="str">
        <f>IF(SUM(I329:T329)&lt;90," ",T329/stab.data!$U$18)</f>
        <v xml:space="preserve"> </v>
      </c>
      <c r="AH329" s="277" t="str">
        <f t="shared" si="462"/>
        <v xml:space="preserve"> </v>
      </c>
      <c r="AI329" s="277" t="str">
        <f t="shared" si="463"/>
        <v xml:space="preserve"> </v>
      </c>
      <c r="AJ329" s="278" t="str">
        <f t="shared" si="464"/>
        <v xml:space="preserve"> </v>
      </c>
      <c r="AK329" s="278" t="str">
        <f t="shared" si="465"/>
        <v xml:space="preserve"> </v>
      </c>
      <c r="AL329" s="278" t="str">
        <f t="shared" si="466"/>
        <v xml:space="preserve"> </v>
      </c>
      <c r="AM329" s="278" t="str">
        <f t="shared" si="467"/>
        <v xml:space="preserve"> </v>
      </c>
      <c r="AN329" s="278" t="str">
        <f t="shared" si="468"/>
        <v xml:space="preserve"> </v>
      </c>
      <c r="AO329" s="278" t="str">
        <f t="shared" si="469"/>
        <v xml:space="preserve"> </v>
      </c>
      <c r="AP329" s="278" t="str">
        <f t="shared" si="470"/>
        <v xml:space="preserve"> </v>
      </c>
      <c r="AQ329" s="278" t="str">
        <f t="shared" si="471"/>
        <v xml:space="preserve"> </v>
      </c>
      <c r="AR329" s="278" t="str">
        <f t="shared" si="472"/>
        <v xml:space="preserve"> </v>
      </c>
      <c r="AS329" s="278" t="str">
        <f t="shared" si="473"/>
        <v xml:space="preserve"> </v>
      </c>
      <c r="AT329" s="278" t="str">
        <f t="shared" si="474"/>
        <v xml:space="preserve"> </v>
      </c>
      <c r="AU329" s="278" t="str">
        <f t="shared" si="475"/>
        <v xml:space="preserve"> </v>
      </c>
      <c r="AV329" s="277" t="str">
        <f t="shared" si="476"/>
        <v xml:space="preserve"> </v>
      </c>
      <c r="AW329" s="277" t="str">
        <f t="shared" si="477"/>
        <v xml:space="preserve"> </v>
      </c>
      <c r="AX329" s="277" t="str">
        <f>IF(SUM(I329:T329)&lt;90," ",CO329*AH329*stab.data!$U$20/13/2)</f>
        <v xml:space="preserve"> </v>
      </c>
      <c r="AY329" s="277" t="str">
        <f>IF(SUM(I329:T329)&lt;90," ",CQ329*AH329*stab.data!$U$11/13)</f>
        <v xml:space="preserve"> </v>
      </c>
      <c r="AZ329" s="277" t="str">
        <f t="shared" si="478"/>
        <v xml:space="preserve"> </v>
      </c>
      <c r="BA329" s="279" t="str">
        <f t="shared" si="479"/>
        <v xml:space="preserve"> </v>
      </c>
      <c r="BB329" s="280" t="str">
        <f>IF(SUM(I329:T329)&lt;90," ",EXP('eq. coef.'!$C$104+'eq. coef.'!$C$105*'Amp-TB2 calc'!AJ329+'eq. coef.'!$C$106*'Amp-TB2 calc'!AK329+'eq. coef.'!$C$107*'Amp-TB2 calc'!AL329+'eq. coef.'!$C$108*'Amp-TB2 calc'!AN329+'eq. coef.'!$C$109*'Amp-TB2 calc'!AP329+'eq. coef.'!$C$110*'Amp-TB2 calc'!AQ329+'eq. coef.'!$C$111*'Amp-TB2 calc'!AR329+'eq. coef.'!$C$112*'Amp-TB2 calc'!AS329))</f>
        <v xml:space="preserve"> </v>
      </c>
      <c r="BC329" s="281" t="str">
        <f>IF(SUM(I329:T329)&lt;90," ",EXP('eq. coef.'!$C$176+'eq. coef.'!$C$177*'Amp-TB2 calc'!AJ329+'eq. coef.'!$C$178*'Amp-TB2 calc'!AK329+'eq. coef.'!$C$179*'Amp-TB2 calc'!AL329+'eq. coef.'!$C$180*'Amp-TB2 calc'!AN329+'eq. coef.'!$C$181*'Amp-TB2 calc'!AP329+'eq. coef.'!$C$182*'Amp-TB2 calc'!AQ329+'eq. coef.'!$C$183*'Amp-TB2 calc'!AR329+'eq. coef.'!$C$184*'Amp-TB2 calc'!AS329))</f>
        <v xml:space="preserve"> </v>
      </c>
      <c r="BD329" s="281" t="str">
        <f>IF(SUM(I329:T329)&lt;90," ",('eq. coef.'!$C$234+'eq. coef.'!$C$235*'Amp-TB2 calc'!AJ329+'eq. coef.'!$C$236*'Amp-TB2 calc'!AK329+'eq. coef.'!$C$237*'Amp-TB2 calc'!AL329+'eq. coef.'!$C$238*'Amp-TB2 calc'!AN329+'eq. coef.'!$C$239*'Amp-TB2 calc'!AP329+'eq. coef.'!$C$240*'Amp-TB2 calc'!AQ329+'eq. coef.'!$C$241*'Amp-TB2 calc'!AR329+'eq. coef.'!$C$242*'Amp-TB2 calc'!AS329))</f>
        <v xml:space="preserve"> </v>
      </c>
      <c r="BE329" s="281" t="str">
        <f>IF(SUM(I329:T329)&lt;90," ",('eq. coef.'!$C$270+'eq. coef.'!$C$271*'Amp-TB2 calc'!AJ329+'eq. coef.'!$C$272*'Amp-TB2 calc'!AK329+'eq. coef.'!$C$273*'Amp-TB2 calc'!AL329+'eq. coef.'!$C$274*'Amp-TB2 calc'!AN329+'eq. coef.'!$C$275*'Amp-TB2 calc'!AP329+'eq. coef.'!$C$276*'Amp-TB2 calc'!AQ329+'eq. coef.'!$C$277*'Amp-TB2 calc'!AR329+'eq. coef.'!$C$278*'Amp-TB2 calc'!AS329))</f>
        <v xml:space="preserve"> </v>
      </c>
      <c r="BF329" s="281" t="str">
        <f>IF(SUM(I329:T329)&lt;90," ",EXP('eq. coef.'!$C$328+'eq. coef.'!$C$329*'Amp-TB2 calc'!AJ329+'eq. coef.'!$C$330*'Amp-TB2 calc'!AK329+'eq. coef.'!$C$331*'Amp-TB2 calc'!AL329+'eq. coef.'!$C$332*'Amp-TB2 calc'!AN329+'eq. coef.'!$C$333*'Amp-TB2 calc'!AP329+'eq. coef.'!$C$334*'Amp-TB2 calc'!AQ329+'eq. coef.'!$C$335*'Amp-TB2 calc'!AR329+'eq. coef.'!$C$336*'Amp-TB2 calc'!AS329))</f>
        <v xml:space="preserve"> </v>
      </c>
      <c r="BG329" s="282" t="str">
        <f t="shared" si="431"/>
        <v xml:space="preserve"> </v>
      </c>
      <c r="BH329" s="385" t="str">
        <f t="shared" si="458"/>
        <v xml:space="preserve"> </v>
      </c>
      <c r="BI329" s="385" t="str">
        <f t="shared" si="459"/>
        <v xml:space="preserve"> </v>
      </c>
      <c r="BJ329" s="281" t="str">
        <f t="shared" si="432"/>
        <v xml:space="preserve"> </v>
      </c>
      <c r="BK329" s="283" t="str">
        <f t="shared" si="480"/>
        <v xml:space="preserve"> </v>
      </c>
      <c r="BL329" s="281" t="str">
        <f t="shared" si="481"/>
        <v xml:space="preserve"> </v>
      </c>
      <c r="BM329" s="284" t="str">
        <f t="shared" si="433"/>
        <v xml:space="preserve"> </v>
      </c>
      <c r="BN329" s="285" t="str">
        <f>IF(SUM(I329:T329)&lt;90," ",'eq. coef.'!$C$360+'eq. coef.'!$C$361*'Amp-TB2 calc'!AJ329+'eq. coef.'!$C$362*'Amp-TB2 calc'!AK329+'eq. coef.'!$C$363*'Amp-TB2 calc'!AL329+'eq. coef.'!$C$364*'Amp-TB2 calc'!AN329+'eq. coef.'!$C$365*'Amp-TB2 calc'!AP329+'eq. coef.'!$C$366*'Amp-TB2 calc'!AQ329+'eq. coef.'!$C$367*'Amp-TB2 calc'!AR329+'eq. coef.'!$C$368*'Amp-TB2 calc'!AS329+'eq. coef.'!$C$369*LN(BQ329))</f>
        <v xml:space="preserve"> </v>
      </c>
      <c r="BO329" s="286" t="str">
        <f t="shared" si="482"/>
        <v xml:space="preserve"> </v>
      </c>
      <c r="BP329" s="333" t="str">
        <f t="shared" si="434"/>
        <v xml:space="preserve"> </v>
      </c>
      <c r="BQ329" s="287" t="str">
        <f t="shared" si="483"/>
        <v xml:space="preserve"> </v>
      </c>
      <c r="BR329" s="281" t="str">
        <f t="shared" si="435"/>
        <v xml:space="preserve"> </v>
      </c>
      <c r="BS329" s="283"/>
      <c r="BT329" s="283">
        <f t="shared" si="484"/>
        <v>0</v>
      </c>
      <c r="BU329" s="283">
        <f t="shared" si="485"/>
        <v>0</v>
      </c>
      <c r="BV329" s="281" t="str">
        <f t="shared" si="436"/>
        <v xml:space="preserve"> </v>
      </c>
      <c r="BW329" s="288"/>
      <c r="BX329" s="289" t="str">
        <f>IF(SUM(I329:T329)&lt;90," ",'eq. coef.'!$B$1128*'Amp-TB2 calc'!CH329+'eq. coef.'!$B$1129*'Amp-TB2 calc'!CL329+'eq. coef.'!$B$1130*'Amp-TB2 calc'!CM329+'eq. coef.'!$B$1131*'Amp-TB2 calc'!CO329+'eq. coef.'!$B$1132*'Amp-TB2 calc'!CP329+'eq. coef.'!$B$1133*'Amp-TB2 calc'!CQ329+'eq. coef.'!$B$1134*'Amp-TB2 calc'!CR329+'eq. coef.'!$B$1135*'Amp-TB2 calc'!CU329+'eq. coef.'!$B$1135*'Amp-TB2 calc'!CY329+'eq. coef.'!$B$1137*'Amp-TB2 calc'!CZ329)</f>
        <v xml:space="preserve"> </v>
      </c>
      <c r="BY329" s="290" t="str">
        <f t="shared" si="486"/>
        <v xml:space="preserve"> </v>
      </c>
      <c r="BZ329" s="291"/>
      <c r="CA329" s="290" t="str">
        <f t="shared" si="437"/>
        <v xml:space="preserve"> </v>
      </c>
      <c r="CB329" s="289" t="str">
        <f>IF(SUM(I329:T329)&lt;90," ",EXP('eq. coef.'!$C$396+'eq. coef.'!$C$397*'Amp-TB2 calc'!AJ329+'eq. coef.'!$C$398*'Amp-TB2 calc'!AK329+'eq. coef.'!$C$399*'Amp-TB2 calc'!AL329+'eq. coef.'!$C$400*'Amp-TB2 calc'!AN329+'eq. coef.'!$C$401*'Amp-TB2 calc'!AP329+'eq. coef.'!$C$402*'Amp-TB2 calc'!AQ329+'eq. coef.'!$C$403*'Amp-TB2 calc'!AR329+'eq. coef.'!$C$404*'Amp-TB2 calc'!AS329+'eq. coef.'!$C$405*LN('Amp-TB2 calc'!BQ329)))</f>
        <v xml:space="preserve"> </v>
      </c>
      <c r="CC329" s="283" t="str">
        <f t="shared" si="438"/>
        <v xml:space="preserve"> </v>
      </c>
      <c r="CD329" s="283"/>
      <c r="CE329" s="282" t="str">
        <f t="shared" si="439"/>
        <v xml:space="preserve"> </v>
      </c>
      <c r="CF329" s="282" t="str">
        <f t="shared" si="440"/>
        <v xml:space="preserve"> </v>
      </c>
      <c r="CG329" s="278" t="str">
        <f t="shared" si="487"/>
        <v xml:space="preserve"> </v>
      </c>
      <c r="CH329" s="278" t="str">
        <f t="shared" si="488"/>
        <v xml:space="preserve"> </v>
      </c>
      <c r="CI329" s="278" t="str">
        <f t="shared" si="441"/>
        <v xml:space="preserve"> </v>
      </c>
      <c r="CJ329" s="278" t="str">
        <f t="shared" si="442"/>
        <v xml:space="preserve"> </v>
      </c>
      <c r="CK329" s="278"/>
      <c r="CL329" s="278" t="str">
        <f t="shared" si="443"/>
        <v xml:space="preserve"> </v>
      </c>
      <c r="CM329" s="278" t="str">
        <f t="shared" si="444"/>
        <v xml:space="preserve"> </v>
      </c>
      <c r="CN329" s="278" t="str">
        <f t="shared" si="489"/>
        <v xml:space="preserve"> </v>
      </c>
      <c r="CO329" s="278" t="str">
        <f t="shared" si="445"/>
        <v xml:space="preserve"> </v>
      </c>
      <c r="CP329" s="278" t="str">
        <f t="shared" si="490"/>
        <v xml:space="preserve"> </v>
      </c>
      <c r="CQ329" s="278" t="str">
        <f t="shared" si="446"/>
        <v xml:space="preserve"> </v>
      </c>
      <c r="CR329" s="278" t="str">
        <f t="shared" si="491"/>
        <v xml:space="preserve"> </v>
      </c>
      <c r="CS329" s="278" t="str">
        <f t="shared" si="447"/>
        <v xml:space="preserve"> </v>
      </c>
      <c r="CT329" s="278"/>
      <c r="CU329" s="278" t="str">
        <f t="shared" si="492"/>
        <v xml:space="preserve"> </v>
      </c>
      <c r="CV329" s="278" t="str">
        <f t="shared" si="448"/>
        <v xml:space="preserve"> </v>
      </c>
      <c r="CW329" s="278" t="str">
        <f t="shared" si="449"/>
        <v xml:space="preserve"> </v>
      </c>
      <c r="CX329" s="278"/>
      <c r="CY329" s="278" t="str">
        <f t="shared" si="450"/>
        <v xml:space="preserve"> </v>
      </c>
      <c r="CZ329" s="278" t="str">
        <f t="shared" si="493"/>
        <v xml:space="preserve"> </v>
      </c>
      <c r="DA329" s="278" t="str">
        <f t="shared" si="451"/>
        <v xml:space="preserve"> </v>
      </c>
      <c r="DB329" s="278"/>
      <c r="DC329" s="278" t="str">
        <f t="shared" si="452"/>
        <v xml:space="preserve"> </v>
      </c>
      <c r="DD329" s="278" t="str">
        <f t="shared" si="494"/>
        <v xml:space="preserve"> </v>
      </c>
      <c r="DE329" s="278" t="str">
        <f t="shared" si="495"/>
        <v xml:space="preserve"> </v>
      </c>
      <c r="DF329" s="278" t="str">
        <f t="shared" si="453"/>
        <v xml:space="preserve"> </v>
      </c>
      <c r="DG329" s="283" t="str">
        <f t="shared" si="460"/>
        <v xml:space="preserve"> </v>
      </c>
      <c r="DH329" s="283"/>
      <c r="DI329" s="277" t="str">
        <f t="shared" si="454"/>
        <v xml:space="preserve"> </v>
      </c>
      <c r="DJ329" s="277" t="str">
        <f t="shared" si="455"/>
        <v xml:space="preserve"> </v>
      </c>
      <c r="DK329" s="277" t="str">
        <f t="shared" si="456"/>
        <v xml:space="preserve"> </v>
      </c>
      <c r="DL329" s="278" t="str">
        <f t="shared" si="457"/>
        <v xml:space="preserve"> </v>
      </c>
    </row>
    <row r="330" spans="21:116" x14ac:dyDescent="0.25">
      <c r="U330" s="276" t="str">
        <f t="shared" si="461"/>
        <v xml:space="preserve"> </v>
      </c>
      <c r="V330" s="277" t="str">
        <f>IF(SUM(I330:T330)&lt;90," ",I330/stab.data!$U$7)</f>
        <v xml:space="preserve"> </v>
      </c>
      <c r="W330" s="277" t="str">
        <f>IF(SUM(I330:T330)&lt;90," ",J330/stab.data!$U$8)</f>
        <v xml:space="preserve"> </v>
      </c>
      <c r="X330" s="277" t="str">
        <f>IF(SUM(I330:T330)&lt;90," ",K330*2/stab.data!$U$9)</f>
        <v xml:space="preserve"> </v>
      </c>
      <c r="Y330" s="277" t="str">
        <f>IF(SUM(I330:T330)&lt;90," ",L330*2/stab.data!$U$10)</f>
        <v xml:space="preserve"> </v>
      </c>
      <c r="Z330" s="277" t="str">
        <f>IF(SUM(I330:T330)&lt;90," ",M330/stab.data!$U$11)</f>
        <v xml:space="preserve"> </v>
      </c>
      <c r="AA330" s="277" t="str">
        <f>IF(SUM(I330:T330)&lt;90," ",N330/stab.data!$U$12)</f>
        <v xml:space="preserve"> </v>
      </c>
      <c r="AB330" s="277" t="str">
        <f>IF(SUM(I330:T330)&lt;90," ",O330/stab.data!$U$13)</f>
        <v xml:space="preserve"> </v>
      </c>
      <c r="AC330" s="277" t="str">
        <f>IF(SUM(I330:T330)&lt;90," ",P330/stab.data!$U$14)</f>
        <v xml:space="preserve"> </v>
      </c>
      <c r="AD330" s="277" t="str">
        <f>IF(SUM(I330:T330)&lt;90," ",Q330*2/stab.data!$U$15)</f>
        <v xml:space="preserve"> </v>
      </c>
      <c r="AE330" s="277" t="str">
        <f>IF(SUM(I330:T330)&lt;90," ",R330*2/stab.data!$U$16)</f>
        <v xml:space="preserve"> </v>
      </c>
      <c r="AF330" s="277" t="str">
        <f>IF(SUM(I330:T330)&lt;90," ",S330/stab.data!$U$17)</f>
        <v xml:space="preserve"> </v>
      </c>
      <c r="AG330" s="277" t="str">
        <f>IF(SUM(I330:T330)&lt;90," ",T330/stab.data!$U$18)</f>
        <v xml:space="preserve"> </v>
      </c>
      <c r="AH330" s="277" t="str">
        <f t="shared" si="462"/>
        <v xml:space="preserve"> </v>
      </c>
      <c r="AI330" s="277" t="str">
        <f t="shared" si="463"/>
        <v xml:space="preserve"> </v>
      </c>
      <c r="AJ330" s="278" t="str">
        <f t="shared" si="464"/>
        <v xml:space="preserve"> </v>
      </c>
      <c r="AK330" s="278" t="str">
        <f t="shared" si="465"/>
        <v xml:space="preserve"> </v>
      </c>
      <c r="AL330" s="278" t="str">
        <f t="shared" si="466"/>
        <v xml:space="preserve"> </v>
      </c>
      <c r="AM330" s="278" t="str">
        <f t="shared" si="467"/>
        <v xml:space="preserve"> </v>
      </c>
      <c r="AN330" s="278" t="str">
        <f t="shared" si="468"/>
        <v xml:space="preserve"> </v>
      </c>
      <c r="AO330" s="278" t="str">
        <f t="shared" si="469"/>
        <v xml:space="preserve"> </v>
      </c>
      <c r="AP330" s="278" t="str">
        <f t="shared" si="470"/>
        <v xml:space="preserve"> </v>
      </c>
      <c r="AQ330" s="278" t="str">
        <f t="shared" si="471"/>
        <v xml:space="preserve"> </v>
      </c>
      <c r="AR330" s="278" t="str">
        <f t="shared" si="472"/>
        <v xml:space="preserve"> </v>
      </c>
      <c r="AS330" s="278" t="str">
        <f t="shared" si="473"/>
        <v xml:space="preserve"> </v>
      </c>
      <c r="AT330" s="278" t="str">
        <f t="shared" si="474"/>
        <v xml:space="preserve"> </v>
      </c>
      <c r="AU330" s="278" t="str">
        <f t="shared" si="475"/>
        <v xml:space="preserve"> </v>
      </c>
      <c r="AV330" s="277" t="str">
        <f t="shared" si="476"/>
        <v xml:space="preserve"> </v>
      </c>
      <c r="AW330" s="277" t="str">
        <f t="shared" si="477"/>
        <v xml:space="preserve"> </v>
      </c>
      <c r="AX330" s="277" t="str">
        <f>IF(SUM(I330:T330)&lt;90," ",CO330*AH330*stab.data!$U$20/13/2)</f>
        <v xml:space="preserve"> </v>
      </c>
      <c r="AY330" s="277" t="str">
        <f>IF(SUM(I330:T330)&lt;90," ",CQ330*AH330*stab.data!$U$11/13)</f>
        <v xml:space="preserve"> </v>
      </c>
      <c r="AZ330" s="277" t="str">
        <f t="shared" si="478"/>
        <v xml:space="preserve"> </v>
      </c>
      <c r="BA330" s="279" t="str">
        <f t="shared" si="479"/>
        <v xml:space="preserve"> </v>
      </c>
      <c r="BB330" s="280" t="str">
        <f>IF(SUM(I330:T330)&lt;90," ",EXP('eq. coef.'!$C$104+'eq. coef.'!$C$105*'Amp-TB2 calc'!AJ330+'eq. coef.'!$C$106*'Amp-TB2 calc'!AK330+'eq. coef.'!$C$107*'Amp-TB2 calc'!AL330+'eq. coef.'!$C$108*'Amp-TB2 calc'!AN330+'eq. coef.'!$C$109*'Amp-TB2 calc'!AP330+'eq. coef.'!$C$110*'Amp-TB2 calc'!AQ330+'eq. coef.'!$C$111*'Amp-TB2 calc'!AR330+'eq. coef.'!$C$112*'Amp-TB2 calc'!AS330))</f>
        <v xml:space="preserve"> </v>
      </c>
      <c r="BC330" s="281" t="str">
        <f>IF(SUM(I330:T330)&lt;90," ",EXP('eq. coef.'!$C$176+'eq. coef.'!$C$177*'Amp-TB2 calc'!AJ330+'eq. coef.'!$C$178*'Amp-TB2 calc'!AK330+'eq. coef.'!$C$179*'Amp-TB2 calc'!AL330+'eq. coef.'!$C$180*'Amp-TB2 calc'!AN330+'eq. coef.'!$C$181*'Amp-TB2 calc'!AP330+'eq. coef.'!$C$182*'Amp-TB2 calc'!AQ330+'eq. coef.'!$C$183*'Amp-TB2 calc'!AR330+'eq. coef.'!$C$184*'Amp-TB2 calc'!AS330))</f>
        <v xml:space="preserve"> </v>
      </c>
      <c r="BD330" s="281" t="str">
        <f>IF(SUM(I330:T330)&lt;90," ",('eq. coef.'!$C$234+'eq. coef.'!$C$235*'Amp-TB2 calc'!AJ330+'eq. coef.'!$C$236*'Amp-TB2 calc'!AK330+'eq. coef.'!$C$237*'Amp-TB2 calc'!AL330+'eq. coef.'!$C$238*'Amp-TB2 calc'!AN330+'eq. coef.'!$C$239*'Amp-TB2 calc'!AP330+'eq. coef.'!$C$240*'Amp-TB2 calc'!AQ330+'eq. coef.'!$C$241*'Amp-TB2 calc'!AR330+'eq. coef.'!$C$242*'Amp-TB2 calc'!AS330))</f>
        <v xml:space="preserve"> </v>
      </c>
      <c r="BE330" s="281" t="str">
        <f>IF(SUM(I330:T330)&lt;90," ",('eq. coef.'!$C$270+'eq. coef.'!$C$271*'Amp-TB2 calc'!AJ330+'eq. coef.'!$C$272*'Amp-TB2 calc'!AK330+'eq. coef.'!$C$273*'Amp-TB2 calc'!AL330+'eq. coef.'!$C$274*'Amp-TB2 calc'!AN330+'eq. coef.'!$C$275*'Amp-TB2 calc'!AP330+'eq. coef.'!$C$276*'Amp-TB2 calc'!AQ330+'eq. coef.'!$C$277*'Amp-TB2 calc'!AR330+'eq. coef.'!$C$278*'Amp-TB2 calc'!AS330))</f>
        <v xml:space="preserve"> </v>
      </c>
      <c r="BF330" s="281" t="str">
        <f>IF(SUM(I330:T330)&lt;90," ",EXP('eq. coef.'!$C$328+'eq. coef.'!$C$329*'Amp-TB2 calc'!AJ330+'eq. coef.'!$C$330*'Amp-TB2 calc'!AK330+'eq. coef.'!$C$331*'Amp-TB2 calc'!AL330+'eq. coef.'!$C$332*'Amp-TB2 calc'!AN330+'eq. coef.'!$C$333*'Amp-TB2 calc'!AP330+'eq. coef.'!$C$334*'Amp-TB2 calc'!AQ330+'eq. coef.'!$C$335*'Amp-TB2 calc'!AR330+'eq. coef.'!$C$336*'Amp-TB2 calc'!AS330))</f>
        <v xml:space="preserve"> </v>
      </c>
      <c r="BG330" s="282" t="str">
        <f t="shared" si="431"/>
        <v xml:space="preserve"> </v>
      </c>
      <c r="BH330" s="385" t="str">
        <f t="shared" si="458"/>
        <v xml:space="preserve"> </v>
      </c>
      <c r="BI330" s="385" t="str">
        <f t="shared" si="459"/>
        <v xml:space="preserve"> </v>
      </c>
      <c r="BJ330" s="281" t="str">
        <f t="shared" si="432"/>
        <v xml:space="preserve"> </v>
      </c>
      <c r="BK330" s="283" t="str">
        <f t="shared" si="480"/>
        <v xml:space="preserve"> </v>
      </c>
      <c r="BL330" s="281" t="str">
        <f t="shared" si="481"/>
        <v xml:space="preserve"> </v>
      </c>
      <c r="BM330" s="284" t="str">
        <f t="shared" si="433"/>
        <v xml:space="preserve"> </v>
      </c>
      <c r="BN330" s="285" t="str">
        <f>IF(SUM(I330:T330)&lt;90," ",'eq. coef.'!$C$360+'eq. coef.'!$C$361*'Amp-TB2 calc'!AJ330+'eq. coef.'!$C$362*'Amp-TB2 calc'!AK330+'eq. coef.'!$C$363*'Amp-TB2 calc'!AL330+'eq. coef.'!$C$364*'Amp-TB2 calc'!AN330+'eq. coef.'!$C$365*'Amp-TB2 calc'!AP330+'eq. coef.'!$C$366*'Amp-TB2 calc'!AQ330+'eq. coef.'!$C$367*'Amp-TB2 calc'!AR330+'eq. coef.'!$C$368*'Amp-TB2 calc'!AS330+'eq. coef.'!$C$369*LN(BQ330))</f>
        <v xml:space="preserve"> </v>
      </c>
      <c r="BO330" s="286" t="str">
        <f t="shared" si="482"/>
        <v xml:space="preserve"> </v>
      </c>
      <c r="BP330" s="333" t="str">
        <f t="shared" si="434"/>
        <v xml:space="preserve"> </v>
      </c>
      <c r="BQ330" s="287" t="str">
        <f t="shared" si="483"/>
        <v xml:space="preserve"> </v>
      </c>
      <c r="BR330" s="281" t="str">
        <f t="shared" si="435"/>
        <v xml:space="preserve"> </v>
      </c>
      <c r="BS330" s="283"/>
      <c r="BT330" s="283">
        <f t="shared" si="484"/>
        <v>0</v>
      </c>
      <c r="BU330" s="283">
        <f t="shared" si="485"/>
        <v>0</v>
      </c>
      <c r="BV330" s="281" t="str">
        <f t="shared" si="436"/>
        <v xml:space="preserve"> </v>
      </c>
      <c r="BW330" s="288"/>
      <c r="BX330" s="289" t="str">
        <f>IF(SUM(I330:T330)&lt;90," ",'eq. coef.'!$B$1128*'Amp-TB2 calc'!CH330+'eq. coef.'!$B$1129*'Amp-TB2 calc'!CL330+'eq. coef.'!$B$1130*'Amp-TB2 calc'!CM330+'eq. coef.'!$B$1131*'Amp-TB2 calc'!CO330+'eq. coef.'!$B$1132*'Amp-TB2 calc'!CP330+'eq. coef.'!$B$1133*'Amp-TB2 calc'!CQ330+'eq. coef.'!$B$1134*'Amp-TB2 calc'!CR330+'eq. coef.'!$B$1135*'Amp-TB2 calc'!CU330+'eq. coef.'!$B$1135*'Amp-TB2 calc'!CY330+'eq. coef.'!$B$1137*'Amp-TB2 calc'!CZ330)</f>
        <v xml:space="preserve"> </v>
      </c>
      <c r="BY330" s="290" t="str">
        <f t="shared" si="486"/>
        <v xml:space="preserve"> </v>
      </c>
      <c r="BZ330" s="291"/>
      <c r="CA330" s="290" t="str">
        <f t="shared" si="437"/>
        <v xml:space="preserve"> </v>
      </c>
      <c r="CB330" s="289" t="str">
        <f>IF(SUM(I330:T330)&lt;90," ",EXP('eq. coef.'!$C$396+'eq. coef.'!$C$397*'Amp-TB2 calc'!AJ330+'eq. coef.'!$C$398*'Amp-TB2 calc'!AK330+'eq. coef.'!$C$399*'Amp-TB2 calc'!AL330+'eq. coef.'!$C$400*'Amp-TB2 calc'!AN330+'eq. coef.'!$C$401*'Amp-TB2 calc'!AP330+'eq. coef.'!$C$402*'Amp-TB2 calc'!AQ330+'eq. coef.'!$C$403*'Amp-TB2 calc'!AR330+'eq. coef.'!$C$404*'Amp-TB2 calc'!AS330+'eq. coef.'!$C$405*LN('Amp-TB2 calc'!BQ330)))</f>
        <v xml:space="preserve"> </v>
      </c>
      <c r="CC330" s="283" t="str">
        <f t="shared" si="438"/>
        <v xml:space="preserve"> </v>
      </c>
      <c r="CD330" s="283"/>
      <c r="CE330" s="282" t="str">
        <f t="shared" si="439"/>
        <v xml:space="preserve"> </v>
      </c>
      <c r="CF330" s="282" t="str">
        <f t="shared" si="440"/>
        <v xml:space="preserve"> </v>
      </c>
      <c r="CG330" s="278" t="str">
        <f t="shared" si="487"/>
        <v xml:space="preserve"> </v>
      </c>
      <c r="CH330" s="278" t="str">
        <f t="shared" si="488"/>
        <v xml:space="preserve"> </v>
      </c>
      <c r="CI330" s="278" t="str">
        <f t="shared" si="441"/>
        <v xml:space="preserve"> </v>
      </c>
      <c r="CJ330" s="278" t="str">
        <f t="shared" si="442"/>
        <v xml:space="preserve"> </v>
      </c>
      <c r="CK330" s="278"/>
      <c r="CL330" s="278" t="str">
        <f t="shared" si="443"/>
        <v xml:space="preserve"> </v>
      </c>
      <c r="CM330" s="278" t="str">
        <f t="shared" si="444"/>
        <v xml:space="preserve"> </v>
      </c>
      <c r="CN330" s="278" t="str">
        <f t="shared" si="489"/>
        <v xml:space="preserve"> </v>
      </c>
      <c r="CO330" s="278" t="str">
        <f t="shared" si="445"/>
        <v xml:space="preserve"> </v>
      </c>
      <c r="CP330" s="278" t="str">
        <f t="shared" si="490"/>
        <v xml:space="preserve"> </v>
      </c>
      <c r="CQ330" s="278" t="str">
        <f t="shared" si="446"/>
        <v xml:space="preserve"> </v>
      </c>
      <c r="CR330" s="278" t="str">
        <f t="shared" si="491"/>
        <v xml:space="preserve"> </v>
      </c>
      <c r="CS330" s="278" t="str">
        <f t="shared" si="447"/>
        <v xml:space="preserve"> </v>
      </c>
      <c r="CT330" s="278"/>
      <c r="CU330" s="278" t="str">
        <f t="shared" si="492"/>
        <v xml:space="preserve"> </v>
      </c>
      <c r="CV330" s="278" t="str">
        <f t="shared" si="448"/>
        <v xml:space="preserve"> </v>
      </c>
      <c r="CW330" s="278" t="str">
        <f t="shared" si="449"/>
        <v xml:space="preserve"> </v>
      </c>
      <c r="CX330" s="278"/>
      <c r="CY330" s="278" t="str">
        <f t="shared" si="450"/>
        <v xml:space="preserve"> </v>
      </c>
      <c r="CZ330" s="278" t="str">
        <f t="shared" si="493"/>
        <v xml:space="preserve"> </v>
      </c>
      <c r="DA330" s="278" t="str">
        <f t="shared" si="451"/>
        <v xml:space="preserve"> </v>
      </c>
      <c r="DB330" s="278"/>
      <c r="DC330" s="278" t="str">
        <f t="shared" si="452"/>
        <v xml:space="preserve"> </v>
      </c>
      <c r="DD330" s="278" t="str">
        <f t="shared" si="494"/>
        <v xml:space="preserve"> </v>
      </c>
      <c r="DE330" s="278" t="str">
        <f t="shared" si="495"/>
        <v xml:space="preserve"> </v>
      </c>
      <c r="DF330" s="278" t="str">
        <f t="shared" si="453"/>
        <v xml:space="preserve"> </v>
      </c>
      <c r="DG330" s="283" t="str">
        <f t="shared" si="460"/>
        <v xml:space="preserve"> </v>
      </c>
      <c r="DH330" s="283"/>
      <c r="DI330" s="277" t="str">
        <f t="shared" si="454"/>
        <v xml:space="preserve"> </v>
      </c>
      <c r="DJ330" s="277" t="str">
        <f t="shared" si="455"/>
        <v xml:space="preserve"> </v>
      </c>
      <c r="DK330" s="277" t="str">
        <f t="shared" si="456"/>
        <v xml:space="preserve"> </v>
      </c>
      <c r="DL330" s="278" t="str">
        <f t="shared" si="457"/>
        <v xml:space="preserve"> </v>
      </c>
    </row>
    <row r="331" spans="21:116" x14ac:dyDescent="0.25">
      <c r="U331" s="276" t="str">
        <f t="shared" si="461"/>
        <v xml:space="preserve"> </v>
      </c>
      <c r="V331" s="277" t="str">
        <f>IF(SUM(I331:T331)&lt;90," ",I331/stab.data!$U$7)</f>
        <v xml:space="preserve"> </v>
      </c>
      <c r="W331" s="277" t="str">
        <f>IF(SUM(I331:T331)&lt;90," ",J331/stab.data!$U$8)</f>
        <v xml:space="preserve"> </v>
      </c>
      <c r="X331" s="277" t="str">
        <f>IF(SUM(I331:T331)&lt;90," ",K331*2/stab.data!$U$9)</f>
        <v xml:space="preserve"> </v>
      </c>
      <c r="Y331" s="277" t="str">
        <f>IF(SUM(I331:T331)&lt;90," ",L331*2/stab.data!$U$10)</f>
        <v xml:space="preserve"> </v>
      </c>
      <c r="Z331" s="277" t="str">
        <f>IF(SUM(I331:T331)&lt;90," ",M331/stab.data!$U$11)</f>
        <v xml:space="preserve"> </v>
      </c>
      <c r="AA331" s="277" t="str">
        <f>IF(SUM(I331:T331)&lt;90," ",N331/stab.data!$U$12)</f>
        <v xml:space="preserve"> </v>
      </c>
      <c r="AB331" s="277" t="str">
        <f>IF(SUM(I331:T331)&lt;90," ",O331/stab.data!$U$13)</f>
        <v xml:space="preserve"> </v>
      </c>
      <c r="AC331" s="277" t="str">
        <f>IF(SUM(I331:T331)&lt;90," ",P331/stab.data!$U$14)</f>
        <v xml:space="preserve"> </v>
      </c>
      <c r="AD331" s="277" t="str">
        <f>IF(SUM(I331:T331)&lt;90," ",Q331*2/stab.data!$U$15)</f>
        <v xml:space="preserve"> </v>
      </c>
      <c r="AE331" s="277" t="str">
        <f>IF(SUM(I331:T331)&lt;90," ",R331*2/stab.data!$U$16)</f>
        <v xml:space="preserve"> </v>
      </c>
      <c r="AF331" s="277" t="str">
        <f>IF(SUM(I331:T331)&lt;90," ",S331/stab.data!$U$17)</f>
        <v xml:space="preserve"> </v>
      </c>
      <c r="AG331" s="277" t="str">
        <f>IF(SUM(I331:T331)&lt;90," ",T331/stab.data!$U$18)</f>
        <v xml:space="preserve"> </v>
      </c>
      <c r="AH331" s="277" t="str">
        <f t="shared" si="462"/>
        <v xml:space="preserve"> </v>
      </c>
      <c r="AI331" s="277" t="str">
        <f t="shared" si="463"/>
        <v xml:space="preserve"> </v>
      </c>
      <c r="AJ331" s="278" t="str">
        <f t="shared" si="464"/>
        <v xml:space="preserve"> </v>
      </c>
      <c r="AK331" s="278" t="str">
        <f t="shared" si="465"/>
        <v xml:space="preserve"> </v>
      </c>
      <c r="AL331" s="278" t="str">
        <f t="shared" si="466"/>
        <v xml:space="preserve"> </v>
      </c>
      <c r="AM331" s="278" t="str">
        <f t="shared" si="467"/>
        <v xml:space="preserve"> </v>
      </c>
      <c r="AN331" s="278" t="str">
        <f t="shared" si="468"/>
        <v xml:space="preserve"> </v>
      </c>
      <c r="AO331" s="278" t="str">
        <f t="shared" si="469"/>
        <v xml:space="preserve"> </v>
      </c>
      <c r="AP331" s="278" t="str">
        <f t="shared" si="470"/>
        <v xml:space="preserve"> </v>
      </c>
      <c r="AQ331" s="278" t="str">
        <f t="shared" si="471"/>
        <v xml:space="preserve"> </v>
      </c>
      <c r="AR331" s="278" t="str">
        <f t="shared" si="472"/>
        <v xml:space="preserve"> </v>
      </c>
      <c r="AS331" s="278" t="str">
        <f t="shared" si="473"/>
        <v xml:space="preserve"> </v>
      </c>
      <c r="AT331" s="278" t="str">
        <f t="shared" si="474"/>
        <v xml:space="preserve"> </v>
      </c>
      <c r="AU331" s="278" t="str">
        <f t="shared" si="475"/>
        <v xml:space="preserve"> </v>
      </c>
      <c r="AV331" s="277" t="str">
        <f t="shared" si="476"/>
        <v xml:space="preserve"> </v>
      </c>
      <c r="AW331" s="277" t="str">
        <f t="shared" si="477"/>
        <v xml:space="preserve"> </v>
      </c>
      <c r="AX331" s="277" t="str">
        <f>IF(SUM(I331:T331)&lt;90," ",CO331*AH331*stab.data!$U$20/13/2)</f>
        <v xml:space="preserve"> </v>
      </c>
      <c r="AY331" s="277" t="str">
        <f>IF(SUM(I331:T331)&lt;90," ",CQ331*AH331*stab.data!$U$11/13)</f>
        <v xml:space="preserve"> </v>
      </c>
      <c r="AZ331" s="277" t="str">
        <f t="shared" si="478"/>
        <v xml:space="preserve"> </v>
      </c>
      <c r="BA331" s="279" t="str">
        <f t="shared" si="479"/>
        <v xml:space="preserve"> </v>
      </c>
      <c r="BB331" s="280" t="str">
        <f>IF(SUM(I331:T331)&lt;90," ",EXP('eq. coef.'!$C$104+'eq. coef.'!$C$105*'Amp-TB2 calc'!AJ331+'eq. coef.'!$C$106*'Amp-TB2 calc'!AK331+'eq. coef.'!$C$107*'Amp-TB2 calc'!AL331+'eq. coef.'!$C$108*'Amp-TB2 calc'!AN331+'eq. coef.'!$C$109*'Amp-TB2 calc'!AP331+'eq. coef.'!$C$110*'Amp-TB2 calc'!AQ331+'eq. coef.'!$C$111*'Amp-TB2 calc'!AR331+'eq. coef.'!$C$112*'Amp-TB2 calc'!AS331))</f>
        <v xml:space="preserve"> </v>
      </c>
      <c r="BC331" s="281" t="str">
        <f>IF(SUM(I331:T331)&lt;90," ",EXP('eq. coef.'!$C$176+'eq. coef.'!$C$177*'Amp-TB2 calc'!AJ331+'eq. coef.'!$C$178*'Amp-TB2 calc'!AK331+'eq. coef.'!$C$179*'Amp-TB2 calc'!AL331+'eq. coef.'!$C$180*'Amp-TB2 calc'!AN331+'eq. coef.'!$C$181*'Amp-TB2 calc'!AP331+'eq. coef.'!$C$182*'Amp-TB2 calc'!AQ331+'eq. coef.'!$C$183*'Amp-TB2 calc'!AR331+'eq. coef.'!$C$184*'Amp-TB2 calc'!AS331))</f>
        <v xml:space="preserve"> </v>
      </c>
      <c r="BD331" s="281" t="str">
        <f>IF(SUM(I331:T331)&lt;90," ",('eq. coef.'!$C$234+'eq. coef.'!$C$235*'Amp-TB2 calc'!AJ331+'eq. coef.'!$C$236*'Amp-TB2 calc'!AK331+'eq. coef.'!$C$237*'Amp-TB2 calc'!AL331+'eq. coef.'!$C$238*'Amp-TB2 calc'!AN331+'eq. coef.'!$C$239*'Amp-TB2 calc'!AP331+'eq. coef.'!$C$240*'Amp-TB2 calc'!AQ331+'eq. coef.'!$C$241*'Amp-TB2 calc'!AR331+'eq. coef.'!$C$242*'Amp-TB2 calc'!AS331))</f>
        <v xml:space="preserve"> </v>
      </c>
      <c r="BE331" s="281" t="str">
        <f>IF(SUM(I331:T331)&lt;90," ",('eq. coef.'!$C$270+'eq. coef.'!$C$271*'Amp-TB2 calc'!AJ331+'eq. coef.'!$C$272*'Amp-TB2 calc'!AK331+'eq. coef.'!$C$273*'Amp-TB2 calc'!AL331+'eq. coef.'!$C$274*'Amp-TB2 calc'!AN331+'eq. coef.'!$C$275*'Amp-TB2 calc'!AP331+'eq. coef.'!$C$276*'Amp-TB2 calc'!AQ331+'eq. coef.'!$C$277*'Amp-TB2 calc'!AR331+'eq. coef.'!$C$278*'Amp-TB2 calc'!AS331))</f>
        <v xml:space="preserve"> </v>
      </c>
      <c r="BF331" s="281" t="str">
        <f>IF(SUM(I331:T331)&lt;90," ",EXP('eq. coef.'!$C$328+'eq. coef.'!$C$329*'Amp-TB2 calc'!AJ331+'eq. coef.'!$C$330*'Amp-TB2 calc'!AK331+'eq. coef.'!$C$331*'Amp-TB2 calc'!AL331+'eq. coef.'!$C$332*'Amp-TB2 calc'!AN331+'eq. coef.'!$C$333*'Amp-TB2 calc'!AP331+'eq. coef.'!$C$334*'Amp-TB2 calc'!AQ331+'eq. coef.'!$C$335*'Amp-TB2 calc'!AR331+'eq. coef.'!$C$336*'Amp-TB2 calc'!AS331))</f>
        <v xml:space="preserve"> </v>
      </c>
      <c r="BG331" s="282" t="str">
        <f t="shared" si="431"/>
        <v xml:space="preserve"> </v>
      </c>
      <c r="BH331" s="385" t="str">
        <f t="shared" si="458"/>
        <v xml:space="preserve"> </v>
      </c>
      <c r="BI331" s="385" t="str">
        <f t="shared" si="459"/>
        <v xml:space="preserve"> </v>
      </c>
      <c r="BJ331" s="281" t="str">
        <f t="shared" si="432"/>
        <v xml:space="preserve"> </v>
      </c>
      <c r="BK331" s="283" t="str">
        <f t="shared" si="480"/>
        <v xml:space="preserve"> </v>
      </c>
      <c r="BL331" s="281" t="str">
        <f t="shared" si="481"/>
        <v xml:space="preserve"> </v>
      </c>
      <c r="BM331" s="284" t="str">
        <f t="shared" si="433"/>
        <v xml:space="preserve"> </v>
      </c>
      <c r="BN331" s="285" t="str">
        <f>IF(SUM(I331:T331)&lt;90," ",'eq. coef.'!$C$360+'eq. coef.'!$C$361*'Amp-TB2 calc'!AJ331+'eq. coef.'!$C$362*'Amp-TB2 calc'!AK331+'eq. coef.'!$C$363*'Amp-TB2 calc'!AL331+'eq. coef.'!$C$364*'Amp-TB2 calc'!AN331+'eq. coef.'!$C$365*'Amp-TB2 calc'!AP331+'eq. coef.'!$C$366*'Amp-TB2 calc'!AQ331+'eq. coef.'!$C$367*'Amp-TB2 calc'!AR331+'eq. coef.'!$C$368*'Amp-TB2 calc'!AS331+'eq. coef.'!$C$369*LN(BQ331))</f>
        <v xml:space="preserve"> </v>
      </c>
      <c r="BO331" s="286" t="str">
        <f t="shared" si="482"/>
        <v xml:space="preserve"> </v>
      </c>
      <c r="BP331" s="333" t="str">
        <f t="shared" si="434"/>
        <v xml:space="preserve"> </v>
      </c>
      <c r="BQ331" s="287" t="str">
        <f t="shared" si="483"/>
        <v xml:space="preserve"> </v>
      </c>
      <c r="BR331" s="281" t="str">
        <f t="shared" si="435"/>
        <v xml:space="preserve"> </v>
      </c>
      <c r="BS331" s="283"/>
      <c r="BT331" s="283">
        <f t="shared" si="484"/>
        <v>0</v>
      </c>
      <c r="BU331" s="283">
        <f t="shared" si="485"/>
        <v>0</v>
      </c>
      <c r="BV331" s="281" t="str">
        <f t="shared" si="436"/>
        <v xml:space="preserve"> </v>
      </c>
      <c r="BW331" s="288"/>
      <c r="BX331" s="289" t="str">
        <f>IF(SUM(I331:T331)&lt;90," ",'eq. coef.'!$B$1128*'Amp-TB2 calc'!CH331+'eq. coef.'!$B$1129*'Amp-TB2 calc'!CL331+'eq. coef.'!$B$1130*'Amp-TB2 calc'!CM331+'eq. coef.'!$B$1131*'Amp-TB2 calc'!CO331+'eq. coef.'!$B$1132*'Amp-TB2 calc'!CP331+'eq. coef.'!$B$1133*'Amp-TB2 calc'!CQ331+'eq. coef.'!$B$1134*'Amp-TB2 calc'!CR331+'eq. coef.'!$B$1135*'Amp-TB2 calc'!CU331+'eq. coef.'!$B$1135*'Amp-TB2 calc'!CY331+'eq. coef.'!$B$1137*'Amp-TB2 calc'!CZ331)</f>
        <v xml:space="preserve"> </v>
      </c>
      <c r="BY331" s="290" t="str">
        <f t="shared" si="486"/>
        <v xml:space="preserve"> </v>
      </c>
      <c r="BZ331" s="291"/>
      <c r="CA331" s="290" t="str">
        <f t="shared" si="437"/>
        <v xml:space="preserve"> </v>
      </c>
      <c r="CB331" s="289" t="str">
        <f>IF(SUM(I331:T331)&lt;90," ",EXP('eq. coef.'!$C$396+'eq. coef.'!$C$397*'Amp-TB2 calc'!AJ331+'eq. coef.'!$C$398*'Amp-TB2 calc'!AK331+'eq. coef.'!$C$399*'Amp-TB2 calc'!AL331+'eq. coef.'!$C$400*'Amp-TB2 calc'!AN331+'eq. coef.'!$C$401*'Amp-TB2 calc'!AP331+'eq. coef.'!$C$402*'Amp-TB2 calc'!AQ331+'eq. coef.'!$C$403*'Amp-TB2 calc'!AR331+'eq. coef.'!$C$404*'Amp-TB2 calc'!AS331+'eq. coef.'!$C$405*LN('Amp-TB2 calc'!BQ331)))</f>
        <v xml:space="preserve"> </v>
      </c>
      <c r="CC331" s="283" t="str">
        <f t="shared" si="438"/>
        <v xml:space="preserve"> </v>
      </c>
      <c r="CD331" s="283"/>
      <c r="CE331" s="282" t="str">
        <f t="shared" si="439"/>
        <v xml:space="preserve"> </v>
      </c>
      <c r="CF331" s="282" t="str">
        <f t="shared" si="440"/>
        <v xml:space="preserve"> </v>
      </c>
      <c r="CG331" s="278" t="str">
        <f t="shared" si="487"/>
        <v xml:space="preserve"> </v>
      </c>
      <c r="CH331" s="278" t="str">
        <f t="shared" si="488"/>
        <v xml:space="preserve"> </v>
      </c>
      <c r="CI331" s="278" t="str">
        <f t="shared" si="441"/>
        <v xml:space="preserve"> </v>
      </c>
      <c r="CJ331" s="278" t="str">
        <f t="shared" si="442"/>
        <v xml:space="preserve"> </v>
      </c>
      <c r="CK331" s="278"/>
      <c r="CL331" s="278" t="str">
        <f t="shared" si="443"/>
        <v xml:space="preserve"> </v>
      </c>
      <c r="CM331" s="278" t="str">
        <f t="shared" si="444"/>
        <v xml:space="preserve"> </v>
      </c>
      <c r="CN331" s="278" t="str">
        <f t="shared" si="489"/>
        <v xml:space="preserve"> </v>
      </c>
      <c r="CO331" s="278" t="str">
        <f t="shared" si="445"/>
        <v xml:space="preserve"> </v>
      </c>
      <c r="CP331" s="278" t="str">
        <f t="shared" si="490"/>
        <v xml:space="preserve"> </v>
      </c>
      <c r="CQ331" s="278" t="str">
        <f t="shared" si="446"/>
        <v xml:space="preserve"> </v>
      </c>
      <c r="CR331" s="278" t="str">
        <f t="shared" si="491"/>
        <v xml:space="preserve"> </v>
      </c>
      <c r="CS331" s="278" t="str">
        <f t="shared" si="447"/>
        <v xml:space="preserve"> </v>
      </c>
      <c r="CT331" s="278"/>
      <c r="CU331" s="278" t="str">
        <f t="shared" si="492"/>
        <v xml:space="preserve"> </v>
      </c>
      <c r="CV331" s="278" t="str">
        <f t="shared" si="448"/>
        <v xml:space="preserve"> </v>
      </c>
      <c r="CW331" s="278" t="str">
        <f t="shared" si="449"/>
        <v xml:space="preserve"> </v>
      </c>
      <c r="CX331" s="278"/>
      <c r="CY331" s="278" t="str">
        <f t="shared" si="450"/>
        <v xml:space="preserve"> </v>
      </c>
      <c r="CZ331" s="278" t="str">
        <f t="shared" si="493"/>
        <v xml:space="preserve"> </v>
      </c>
      <c r="DA331" s="278" t="str">
        <f t="shared" si="451"/>
        <v xml:space="preserve"> </v>
      </c>
      <c r="DB331" s="278"/>
      <c r="DC331" s="278" t="str">
        <f t="shared" si="452"/>
        <v xml:space="preserve"> </v>
      </c>
      <c r="DD331" s="278" t="str">
        <f t="shared" si="494"/>
        <v xml:space="preserve"> </v>
      </c>
      <c r="DE331" s="278" t="str">
        <f t="shared" si="495"/>
        <v xml:space="preserve"> </v>
      </c>
      <c r="DF331" s="278" t="str">
        <f t="shared" si="453"/>
        <v xml:space="preserve"> </v>
      </c>
      <c r="DG331" s="283" t="str">
        <f t="shared" si="460"/>
        <v xml:space="preserve"> </v>
      </c>
      <c r="DH331" s="283"/>
      <c r="DI331" s="277" t="str">
        <f t="shared" si="454"/>
        <v xml:space="preserve"> </v>
      </c>
      <c r="DJ331" s="277" t="str">
        <f t="shared" si="455"/>
        <v xml:space="preserve"> </v>
      </c>
      <c r="DK331" s="277" t="str">
        <f t="shared" si="456"/>
        <v xml:space="preserve"> </v>
      </c>
      <c r="DL331" s="278" t="str">
        <f t="shared" si="457"/>
        <v xml:space="preserve"> </v>
      </c>
    </row>
    <row r="332" spans="21:116" x14ac:dyDescent="0.25">
      <c r="U332" s="276" t="str">
        <f t="shared" si="461"/>
        <v xml:space="preserve"> </v>
      </c>
      <c r="V332" s="277" t="str">
        <f>IF(SUM(I332:T332)&lt;90," ",I332/stab.data!$U$7)</f>
        <v xml:space="preserve"> </v>
      </c>
      <c r="W332" s="277" t="str">
        <f>IF(SUM(I332:T332)&lt;90," ",J332/stab.data!$U$8)</f>
        <v xml:space="preserve"> </v>
      </c>
      <c r="X332" s="277" t="str">
        <f>IF(SUM(I332:T332)&lt;90," ",K332*2/stab.data!$U$9)</f>
        <v xml:space="preserve"> </v>
      </c>
      <c r="Y332" s="277" t="str">
        <f>IF(SUM(I332:T332)&lt;90," ",L332*2/stab.data!$U$10)</f>
        <v xml:space="preserve"> </v>
      </c>
      <c r="Z332" s="277" t="str">
        <f>IF(SUM(I332:T332)&lt;90," ",M332/stab.data!$U$11)</f>
        <v xml:space="preserve"> </v>
      </c>
      <c r="AA332" s="277" t="str">
        <f>IF(SUM(I332:T332)&lt;90," ",N332/stab.data!$U$12)</f>
        <v xml:space="preserve"> </v>
      </c>
      <c r="AB332" s="277" t="str">
        <f>IF(SUM(I332:T332)&lt;90," ",O332/stab.data!$U$13)</f>
        <v xml:space="preserve"> </v>
      </c>
      <c r="AC332" s="277" t="str">
        <f>IF(SUM(I332:T332)&lt;90," ",P332/stab.data!$U$14)</f>
        <v xml:space="preserve"> </v>
      </c>
      <c r="AD332" s="277" t="str">
        <f>IF(SUM(I332:T332)&lt;90," ",Q332*2/stab.data!$U$15)</f>
        <v xml:space="preserve"> </v>
      </c>
      <c r="AE332" s="277" t="str">
        <f>IF(SUM(I332:T332)&lt;90," ",R332*2/stab.data!$U$16)</f>
        <v xml:space="preserve"> </v>
      </c>
      <c r="AF332" s="277" t="str">
        <f>IF(SUM(I332:T332)&lt;90," ",S332/stab.data!$U$17)</f>
        <v xml:space="preserve"> </v>
      </c>
      <c r="AG332" s="277" t="str">
        <f>IF(SUM(I332:T332)&lt;90," ",T332/stab.data!$U$18)</f>
        <v xml:space="preserve"> </v>
      </c>
      <c r="AH332" s="277" t="str">
        <f t="shared" si="462"/>
        <v xml:space="preserve"> </v>
      </c>
      <c r="AI332" s="277" t="str">
        <f t="shared" si="463"/>
        <v xml:space="preserve"> </v>
      </c>
      <c r="AJ332" s="278" t="str">
        <f t="shared" si="464"/>
        <v xml:space="preserve"> </v>
      </c>
      <c r="AK332" s="278" t="str">
        <f t="shared" si="465"/>
        <v xml:space="preserve"> </v>
      </c>
      <c r="AL332" s="278" t="str">
        <f t="shared" si="466"/>
        <v xml:space="preserve"> </v>
      </c>
      <c r="AM332" s="278" t="str">
        <f t="shared" si="467"/>
        <v xml:space="preserve"> </v>
      </c>
      <c r="AN332" s="278" t="str">
        <f t="shared" si="468"/>
        <v xml:space="preserve"> </v>
      </c>
      <c r="AO332" s="278" t="str">
        <f t="shared" si="469"/>
        <v xml:space="preserve"> </v>
      </c>
      <c r="AP332" s="278" t="str">
        <f t="shared" si="470"/>
        <v xml:space="preserve"> </v>
      </c>
      <c r="AQ332" s="278" t="str">
        <f t="shared" si="471"/>
        <v xml:space="preserve"> </v>
      </c>
      <c r="AR332" s="278" t="str">
        <f t="shared" si="472"/>
        <v xml:space="preserve"> </v>
      </c>
      <c r="AS332" s="278" t="str">
        <f t="shared" si="473"/>
        <v xml:space="preserve"> </v>
      </c>
      <c r="AT332" s="278" t="str">
        <f t="shared" si="474"/>
        <v xml:space="preserve"> </v>
      </c>
      <c r="AU332" s="278" t="str">
        <f t="shared" si="475"/>
        <v xml:space="preserve"> </v>
      </c>
      <c r="AV332" s="277" t="str">
        <f t="shared" si="476"/>
        <v xml:space="preserve"> </v>
      </c>
      <c r="AW332" s="277" t="str">
        <f t="shared" si="477"/>
        <v xml:space="preserve"> </v>
      </c>
      <c r="AX332" s="277" t="str">
        <f>IF(SUM(I332:T332)&lt;90," ",CO332*AH332*stab.data!$U$20/13/2)</f>
        <v xml:space="preserve"> </v>
      </c>
      <c r="AY332" s="277" t="str">
        <f>IF(SUM(I332:T332)&lt;90," ",CQ332*AH332*stab.data!$U$11/13)</f>
        <v xml:space="preserve"> </v>
      </c>
      <c r="AZ332" s="277" t="str">
        <f t="shared" si="478"/>
        <v xml:space="preserve"> </v>
      </c>
      <c r="BA332" s="279" t="str">
        <f t="shared" si="479"/>
        <v xml:space="preserve"> </v>
      </c>
      <c r="BB332" s="280" t="str">
        <f>IF(SUM(I332:T332)&lt;90," ",EXP('eq. coef.'!$C$104+'eq. coef.'!$C$105*'Amp-TB2 calc'!AJ332+'eq. coef.'!$C$106*'Amp-TB2 calc'!AK332+'eq. coef.'!$C$107*'Amp-TB2 calc'!AL332+'eq. coef.'!$C$108*'Amp-TB2 calc'!AN332+'eq. coef.'!$C$109*'Amp-TB2 calc'!AP332+'eq. coef.'!$C$110*'Amp-TB2 calc'!AQ332+'eq. coef.'!$C$111*'Amp-TB2 calc'!AR332+'eq. coef.'!$C$112*'Amp-TB2 calc'!AS332))</f>
        <v xml:space="preserve"> </v>
      </c>
      <c r="BC332" s="281" t="str">
        <f>IF(SUM(I332:T332)&lt;90," ",EXP('eq. coef.'!$C$176+'eq. coef.'!$C$177*'Amp-TB2 calc'!AJ332+'eq. coef.'!$C$178*'Amp-TB2 calc'!AK332+'eq. coef.'!$C$179*'Amp-TB2 calc'!AL332+'eq. coef.'!$C$180*'Amp-TB2 calc'!AN332+'eq. coef.'!$C$181*'Amp-TB2 calc'!AP332+'eq. coef.'!$C$182*'Amp-TB2 calc'!AQ332+'eq. coef.'!$C$183*'Amp-TB2 calc'!AR332+'eq. coef.'!$C$184*'Amp-TB2 calc'!AS332))</f>
        <v xml:space="preserve"> </v>
      </c>
      <c r="BD332" s="281" t="str">
        <f>IF(SUM(I332:T332)&lt;90," ",('eq. coef.'!$C$234+'eq. coef.'!$C$235*'Amp-TB2 calc'!AJ332+'eq. coef.'!$C$236*'Amp-TB2 calc'!AK332+'eq. coef.'!$C$237*'Amp-TB2 calc'!AL332+'eq. coef.'!$C$238*'Amp-TB2 calc'!AN332+'eq. coef.'!$C$239*'Amp-TB2 calc'!AP332+'eq. coef.'!$C$240*'Amp-TB2 calc'!AQ332+'eq. coef.'!$C$241*'Amp-TB2 calc'!AR332+'eq. coef.'!$C$242*'Amp-TB2 calc'!AS332))</f>
        <v xml:space="preserve"> </v>
      </c>
      <c r="BE332" s="281" t="str">
        <f>IF(SUM(I332:T332)&lt;90," ",('eq. coef.'!$C$270+'eq. coef.'!$C$271*'Amp-TB2 calc'!AJ332+'eq. coef.'!$C$272*'Amp-TB2 calc'!AK332+'eq. coef.'!$C$273*'Amp-TB2 calc'!AL332+'eq. coef.'!$C$274*'Amp-TB2 calc'!AN332+'eq. coef.'!$C$275*'Amp-TB2 calc'!AP332+'eq. coef.'!$C$276*'Amp-TB2 calc'!AQ332+'eq. coef.'!$C$277*'Amp-TB2 calc'!AR332+'eq. coef.'!$C$278*'Amp-TB2 calc'!AS332))</f>
        <v xml:space="preserve"> </v>
      </c>
      <c r="BF332" s="281" t="str">
        <f>IF(SUM(I332:T332)&lt;90," ",EXP('eq. coef.'!$C$328+'eq. coef.'!$C$329*'Amp-TB2 calc'!AJ332+'eq. coef.'!$C$330*'Amp-TB2 calc'!AK332+'eq. coef.'!$C$331*'Amp-TB2 calc'!AL332+'eq. coef.'!$C$332*'Amp-TB2 calc'!AN332+'eq. coef.'!$C$333*'Amp-TB2 calc'!AP332+'eq. coef.'!$C$334*'Amp-TB2 calc'!AQ332+'eq. coef.'!$C$335*'Amp-TB2 calc'!AR332+'eq. coef.'!$C$336*'Amp-TB2 calc'!AS332))</f>
        <v xml:space="preserve"> </v>
      </c>
      <c r="BG332" s="282" t="str">
        <f t="shared" si="431"/>
        <v xml:space="preserve"> </v>
      </c>
      <c r="BH332" s="385" t="str">
        <f t="shared" si="458"/>
        <v xml:space="preserve"> </v>
      </c>
      <c r="BI332" s="385" t="str">
        <f t="shared" si="459"/>
        <v xml:space="preserve"> </v>
      </c>
      <c r="BJ332" s="281" t="str">
        <f t="shared" si="432"/>
        <v xml:space="preserve"> </v>
      </c>
      <c r="BK332" s="283" t="str">
        <f t="shared" si="480"/>
        <v xml:space="preserve"> </v>
      </c>
      <c r="BL332" s="281" t="str">
        <f t="shared" si="481"/>
        <v xml:space="preserve"> </v>
      </c>
      <c r="BM332" s="284" t="str">
        <f t="shared" si="433"/>
        <v xml:space="preserve"> </v>
      </c>
      <c r="BN332" s="285" t="str">
        <f>IF(SUM(I332:T332)&lt;90," ",'eq. coef.'!$C$360+'eq. coef.'!$C$361*'Amp-TB2 calc'!AJ332+'eq. coef.'!$C$362*'Amp-TB2 calc'!AK332+'eq. coef.'!$C$363*'Amp-TB2 calc'!AL332+'eq. coef.'!$C$364*'Amp-TB2 calc'!AN332+'eq. coef.'!$C$365*'Amp-TB2 calc'!AP332+'eq. coef.'!$C$366*'Amp-TB2 calc'!AQ332+'eq. coef.'!$C$367*'Amp-TB2 calc'!AR332+'eq. coef.'!$C$368*'Amp-TB2 calc'!AS332+'eq. coef.'!$C$369*LN(BQ332))</f>
        <v xml:space="preserve"> </v>
      </c>
      <c r="BO332" s="286" t="str">
        <f t="shared" si="482"/>
        <v xml:space="preserve"> </v>
      </c>
      <c r="BP332" s="333" t="str">
        <f t="shared" si="434"/>
        <v xml:space="preserve"> </v>
      </c>
      <c r="BQ332" s="287" t="str">
        <f t="shared" si="483"/>
        <v xml:space="preserve"> </v>
      </c>
      <c r="BR332" s="281" t="str">
        <f t="shared" si="435"/>
        <v xml:space="preserve"> </v>
      </c>
      <c r="BS332" s="283"/>
      <c r="BT332" s="283">
        <f t="shared" si="484"/>
        <v>0</v>
      </c>
      <c r="BU332" s="283">
        <f t="shared" si="485"/>
        <v>0</v>
      </c>
      <c r="BV332" s="281" t="str">
        <f t="shared" si="436"/>
        <v xml:space="preserve"> </v>
      </c>
      <c r="BW332" s="288"/>
      <c r="BX332" s="289" t="str">
        <f>IF(SUM(I332:T332)&lt;90," ",'eq. coef.'!$B$1128*'Amp-TB2 calc'!CH332+'eq. coef.'!$B$1129*'Amp-TB2 calc'!CL332+'eq. coef.'!$B$1130*'Amp-TB2 calc'!CM332+'eq. coef.'!$B$1131*'Amp-TB2 calc'!CO332+'eq. coef.'!$B$1132*'Amp-TB2 calc'!CP332+'eq. coef.'!$B$1133*'Amp-TB2 calc'!CQ332+'eq. coef.'!$B$1134*'Amp-TB2 calc'!CR332+'eq. coef.'!$B$1135*'Amp-TB2 calc'!CU332+'eq. coef.'!$B$1135*'Amp-TB2 calc'!CY332+'eq. coef.'!$B$1137*'Amp-TB2 calc'!CZ332)</f>
        <v xml:space="preserve"> </v>
      </c>
      <c r="BY332" s="290" t="str">
        <f t="shared" si="486"/>
        <v xml:space="preserve"> </v>
      </c>
      <c r="BZ332" s="291"/>
      <c r="CA332" s="290" t="str">
        <f t="shared" si="437"/>
        <v xml:space="preserve"> </v>
      </c>
      <c r="CB332" s="289" t="str">
        <f>IF(SUM(I332:T332)&lt;90," ",EXP('eq. coef.'!$C$396+'eq. coef.'!$C$397*'Amp-TB2 calc'!AJ332+'eq. coef.'!$C$398*'Amp-TB2 calc'!AK332+'eq. coef.'!$C$399*'Amp-TB2 calc'!AL332+'eq. coef.'!$C$400*'Amp-TB2 calc'!AN332+'eq. coef.'!$C$401*'Amp-TB2 calc'!AP332+'eq. coef.'!$C$402*'Amp-TB2 calc'!AQ332+'eq. coef.'!$C$403*'Amp-TB2 calc'!AR332+'eq. coef.'!$C$404*'Amp-TB2 calc'!AS332+'eq. coef.'!$C$405*LN('Amp-TB2 calc'!BQ332)))</f>
        <v xml:space="preserve"> </v>
      </c>
      <c r="CC332" s="283" t="str">
        <f t="shared" si="438"/>
        <v xml:space="preserve"> </v>
      </c>
      <c r="CD332" s="283"/>
      <c r="CE332" s="282" t="str">
        <f t="shared" si="439"/>
        <v xml:space="preserve"> </v>
      </c>
      <c r="CF332" s="282" t="str">
        <f t="shared" si="440"/>
        <v xml:space="preserve"> </v>
      </c>
      <c r="CG332" s="278" t="str">
        <f t="shared" si="487"/>
        <v xml:space="preserve"> </v>
      </c>
      <c r="CH332" s="278" t="str">
        <f t="shared" si="488"/>
        <v xml:space="preserve"> </v>
      </c>
      <c r="CI332" s="278" t="str">
        <f t="shared" si="441"/>
        <v xml:space="preserve"> </v>
      </c>
      <c r="CJ332" s="278" t="str">
        <f t="shared" si="442"/>
        <v xml:space="preserve"> </v>
      </c>
      <c r="CK332" s="278"/>
      <c r="CL332" s="278" t="str">
        <f t="shared" si="443"/>
        <v xml:space="preserve"> </v>
      </c>
      <c r="CM332" s="278" t="str">
        <f t="shared" si="444"/>
        <v xml:space="preserve"> </v>
      </c>
      <c r="CN332" s="278" t="str">
        <f t="shared" si="489"/>
        <v xml:space="preserve"> </v>
      </c>
      <c r="CO332" s="278" t="str">
        <f t="shared" si="445"/>
        <v xml:space="preserve"> </v>
      </c>
      <c r="CP332" s="278" t="str">
        <f t="shared" si="490"/>
        <v xml:space="preserve"> </v>
      </c>
      <c r="CQ332" s="278" t="str">
        <f t="shared" si="446"/>
        <v xml:space="preserve"> </v>
      </c>
      <c r="CR332" s="278" t="str">
        <f t="shared" si="491"/>
        <v xml:space="preserve"> </v>
      </c>
      <c r="CS332" s="278" t="str">
        <f t="shared" si="447"/>
        <v xml:space="preserve"> </v>
      </c>
      <c r="CT332" s="278"/>
      <c r="CU332" s="278" t="str">
        <f t="shared" si="492"/>
        <v xml:space="preserve"> </v>
      </c>
      <c r="CV332" s="278" t="str">
        <f t="shared" si="448"/>
        <v xml:space="preserve"> </v>
      </c>
      <c r="CW332" s="278" t="str">
        <f t="shared" si="449"/>
        <v xml:space="preserve"> </v>
      </c>
      <c r="CX332" s="278"/>
      <c r="CY332" s="278" t="str">
        <f t="shared" si="450"/>
        <v xml:space="preserve"> </v>
      </c>
      <c r="CZ332" s="278" t="str">
        <f t="shared" si="493"/>
        <v xml:space="preserve"> </v>
      </c>
      <c r="DA332" s="278" t="str">
        <f t="shared" si="451"/>
        <v xml:space="preserve"> </v>
      </c>
      <c r="DB332" s="278"/>
      <c r="DC332" s="278" t="str">
        <f t="shared" si="452"/>
        <v xml:space="preserve"> </v>
      </c>
      <c r="DD332" s="278" t="str">
        <f t="shared" si="494"/>
        <v xml:space="preserve"> </v>
      </c>
      <c r="DE332" s="278" t="str">
        <f t="shared" si="495"/>
        <v xml:space="preserve"> </v>
      </c>
      <c r="DF332" s="278" t="str">
        <f t="shared" si="453"/>
        <v xml:space="preserve"> </v>
      </c>
      <c r="DG332" s="283" t="str">
        <f t="shared" si="460"/>
        <v xml:space="preserve"> </v>
      </c>
      <c r="DH332" s="283"/>
      <c r="DI332" s="277" t="str">
        <f t="shared" si="454"/>
        <v xml:space="preserve"> </v>
      </c>
      <c r="DJ332" s="277" t="str">
        <f t="shared" si="455"/>
        <v xml:space="preserve"> </v>
      </c>
      <c r="DK332" s="277" t="str">
        <f t="shared" si="456"/>
        <v xml:space="preserve"> </v>
      </c>
      <c r="DL332" s="278" t="str">
        <f t="shared" si="457"/>
        <v xml:space="preserve"> </v>
      </c>
    </row>
    <row r="333" spans="21:116" x14ac:dyDescent="0.25">
      <c r="U333" s="276" t="str">
        <f t="shared" si="461"/>
        <v xml:space="preserve"> </v>
      </c>
      <c r="V333" s="277" t="str">
        <f>IF(SUM(I333:T333)&lt;90," ",I333/stab.data!$U$7)</f>
        <v xml:space="preserve"> </v>
      </c>
      <c r="W333" s="277" t="str">
        <f>IF(SUM(I333:T333)&lt;90," ",J333/stab.data!$U$8)</f>
        <v xml:space="preserve"> </v>
      </c>
      <c r="X333" s="277" t="str">
        <f>IF(SUM(I333:T333)&lt;90," ",K333*2/stab.data!$U$9)</f>
        <v xml:space="preserve"> </v>
      </c>
      <c r="Y333" s="277" t="str">
        <f>IF(SUM(I333:T333)&lt;90," ",L333*2/stab.data!$U$10)</f>
        <v xml:space="preserve"> </v>
      </c>
      <c r="Z333" s="277" t="str">
        <f>IF(SUM(I333:T333)&lt;90," ",M333/stab.data!$U$11)</f>
        <v xml:space="preserve"> </v>
      </c>
      <c r="AA333" s="277" t="str">
        <f>IF(SUM(I333:T333)&lt;90," ",N333/stab.data!$U$12)</f>
        <v xml:space="preserve"> </v>
      </c>
      <c r="AB333" s="277" t="str">
        <f>IF(SUM(I333:T333)&lt;90," ",O333/stab.data!$U$13)</f>
        <v xml:space="preserve"> </v>
      </c>
      <c r="AC333" s="277" t="str">
        <f>IF(SUM(I333:T333)&lt;90," ",P333/stab.data!$U$14)</f>
        <v xml:space="preserve"> </v>
      </c>
      <c r="AD333" s="277" t="str">
        <f>IF(SUM(I333:T333)&lt;90," ",Q333*2/stab.data!$U$15)</f>
        <v xml:space="preserve"> </v>
      </c>
      <c r="AE333" s="277" t="str">
        <f>IF(SUM(I333:T333)&lt;90," ",R333*2/stab.data!$U$16)</f>
        <v xml:space="preserve"> </v>
      </c>
      <c r="AF333" s="277" t="str">
        <f>IF(SUM(I333:T333)&lt;90," ",S333/stab.data!$U$17)</f>
        <v xml:space="preserve"> </v>
      </c>
      <c r="AG333" s="277" t="str">
        <f>IF(SUM(I333:T333)&lt;90," ",T333/stab.data!$U$18)</f>
        <v xml:space="preserve"> </v>
      </c>
      <c r="AH333" s="277" t="str">
        <f t="shared" si="462"/>
        <v xml:space="preserve"> </v>
      </c>
      <c r="AI333" s="277" t="str">
        <f t="shared" si="463"/>
        <v xml:space="preserve"> </v>
      </c>
      <c r="AJ333" s="278" t="str">
        <f t="shared" si="464"/>
        <v xml:space="preserve"> </v>
      </c>
      <c r="AK333" s="278" t="str">
        <f t="shared" si="465"/>
        <v xml:space="preserve"> </v>
      </c>
      <c r="AL333" s="278" t="str">
        <f t="shared" si="466"/>
        <v xml:space="preserve"> </v>
      </c>
      <c r="AM333" s="278" t="str">
        <f t="shared" si="467"/>
        <v xml:space="preserve"> </v>
      </c>
      <c r="AN333" s="278" t="str">
        <f t="shared" si="468"/>
        <v xml:space="preserve"> </v>
      </c>
      <c r="AO333" s="278" t="str">
        <f t="shared" si="469"/>
        <v xml:space="preserve"> </v>
      </c>
      <c r="AP333" s="278" t="str">
        <f t="shared" si="470"/>
        <v xml:space="preserve"> </v>
      </c>
      <c r="AQ333" s="278" t="str">
        <f t="shared" si="471"/>
        <v xml:space="preserve"> </v>
      </c>
      <c r="AR333" s="278" t="str">
        <f t="shared" si="472"/>
        <v xml:space="preserve"> </v>
      </c>
      <c r="AS333" s="278" t="str">
        <f t="shared" si="473"/>
        <v xml:space="preserve"> </v>
      </c>
      <c r="AT333" s="278" t="str">
        <f t="shared" si="474"/>
        <v xml:space="preserve"> </v>
      </c>
      <c r="AU333" s="278" t="str">
        <f t="shared" si="475"/>
        <v xml:space="preserve"> </v>
      </c>
      <c r="AV333" s="277" t="str">
        <f t="shared" si="476"/>
        <v xml:space="preserve"> </v>
      </c>
      <c r="AW333" s="277" t="str">
        <f t="shared" si="477"/>
        <v xml:space="preserve"> </v>
      </c>
      <c r="AX333" s="277" t="str">
        <f>IF(SUM(I333:T333)&lt;90," ",CO333*AH333*stab.data!$U$20/13/2)</f>
        <v xml:space="preserve"> </v>
      </c>
      <c r="AY333" s="277" t="str">
        <f>IF(SUM(I333:T333)&lt;90," ",CQ333*AH333*stab.data!$U$11/13)</f>
        <v xml:space="preserve"> </v>
      </c>
      <c r="AZ333" s="277" t="str">
        <f t="shared" si="478"/>
        <v xml:space="preserve"> </v>
      </c>
      <c r="BA333" s="279" t="str">
        <f t="shared" si="479"/>
        <v xml:space="preserve"> </v>
      </c>
      <c r="BB333" s="280" t="str">
        <f>IF(SUM(I333:T333)&lt;90," ",EXP('eq. coef.'!$C$104+'eq. coef.'!$C$105*'Amp-TB2 calc'!AJ333+'eq. coef.'!$C$106*'Amp-TB2 calc'!AK333+'eq. coef.'!$C$107*'Amp-TB2 calc'!AL333+'eq. coef.'!$C$108*'Amp-TB2 calc'!AN333+'eq. coef.'!$C$109*'Amp-TB2 calc'!AP333+'eq. coef.'!$C$110*'Amp-TB2 calc'!AQ333+'eq. coef.'!$C$111*'Amp-TB2 calc'!AR333+'eq. coef.'!$C$112*'Amp-TB2 calc'!AS333))</f>
        <v xml:space="preserve"> </v>
      </c>
      <c r="BC333" s="281" t="str">
        <f>IF(SUM(I333:T333)&lt;90," ",EXP('eq. coef.'!$C$176+'eq. coef.'!$C$177*'Amp-TB2 calc'!AJ333+'eq. coef.'!$C$178*'Amp-TB2 calc'!AK333+'eq. coef.'!$C$179*'Amp-TB2 calc'!AL333+'eq. coef.'!$C$180*'Amp-TB2 calc'!AN333+'eq. coef.'!$C$181*'Amp-TB2 calc'!AP333+'eq. coef.'!$C$182*'Amp-TB2 calc'!AQ333+'eq. coef.'!$C$183*'Amp-TB2 calc'!AR333+'eq. coef.'!$C$184*'Amp-TB2 calc'!AS333))</f>
        <v xml:space="preserve"> </v>
      </c>
      <c r="BD333" s="281" t="str">
        <f>IF(SUM(I333:T333)&lt;90," ",('eq. coef.'!$C$234+'eq. coef.'!$C$235*'Amp-TB2 calc'!AJ333+'eq. coef.'!$C$236*'Amp-TB2 calc'!AK333+'eq. coef.'!$C$237*'Amp-TB2 calc'!AL333+'eq. coef.'!$C$238*'Amp-TB2 calc'!AN333+'eq. coef.'!$C$239*'Amp-TB2 calc'!AP333+'eq. coef.'!$C$240*'Amp-TB2 calc'!AQ333+'eq. coef.'!$C$241*'Amp-TB2 calc'!AR333+'eq. coef.'!$C$242*'Amp-TB2 calc'!AS333))</f>
        <v xml:space="preserve"> </v>
      </c>
      <c r="BE333" s="281" t="str">
        <f>IF(SUM(I333:T333)&lt;90," ",('eq. coef.'!$C$270+'eq. coef.'!$C$271*'Amp-TB2 calc'!AJ333+'eq. coef.'!$C$272*'Amp-TB2 calc'!AK333+'eq. coef.'!$C$273*'Amp-TB2 calc'!AL333+'eq. coef.'!$C$274*'Amp-TB2 calc'!AN333+'eq. coef.'!$C$275*'Amp-TB2 calc'!AP333+'eq. coef.'!$C$276*'Amp-TB2 calc'!AQ333+'eq. coef.'!$C$277*'Amp-TB2 calc'!AR333+'eq. coef.'!$C$278*'Amp-TB2 calc'!AS333))</f>
        <v xml:space="preserve"> </v>
      </c>
      <c r="BF333" s="281" t="str">
        <f>IF(SUM(I333:T333)&lt;90," ",EXP('eq. coef.'!$C$328+'eq. coef.'!$C$329*'Amp-TB2 calc'!AJ333+'eq. coef.'!$C$330*'Amp-TB2 calc'!AK333+'eq. coef.'!$C$331*'Amp-TB2 calc'!AL333+'eq. coef.'!$C$332*'Amp-TB2 calc'!AN333+'eq. coef.'!$C$333*'Amp-TB2 calc'!AP333+'eq. coef.'!$C$334*'Amp-TB2 calc'!AQ333+'eq. coef.'!$C$335*'Amp-TB2 calc'!AR333+'eq. coef.'!$C$336*'Amp-TB2 calc'!AS333))</f>
        <v xml:space="preserve"> </v>
      </c>
      <c r="BG333" s="282" t="str">
        <f t="shared" si="431"/>
        <v xml:space="preserve"> </v>
      </c>
      <c r="BH333" s="385" t="str">
        <f t="shared" si="458"/>
        <v xml:space="preserve"> </v>
      </c>
      <c r="BI333" s="385" t="str">
        <f t="shared" si="459"/>
        <v xml:space="preserve"> </v>
      </c>
      <c r="BJ333" s="281" t="str">
        <f t="shared" si="432"/>
        <v xml:space="preserve"> </v>
      </c>
      <c r="BK333" s="283" t="str">
        <f t="shared" si="480"/>
        <v xml:space="preserve"> </v>
      </c>
      <c r="BL333" s="281" t="str">
        <f t="shared" si="481"/>
        <v xml:space="preserve"> </v>
      </c>
      <c r="BM333" s="284" t="str">
        <f t="shared" si="433"/>
        <v xml:space="preserve"> </v>
      </c>
      <c r="BN333" s="285" t="str">
        <f>IF(SUM(I333:T333)&lt;90," ",'eq. coef.'!$C$360+'eq. coef.'!$C$361*'Amp-TB2 calc'!AJ333+'eq. coef.'!$C$362*'Amp-TB2 calc'!AK333+'eq. coef.'!$C$363*'Amp-TB2 calc'!AL333+'eq. coef.'!$C$364*'Amp-TB2 calc'!AN333+'eq. coef.'!$C$365*'Amp-TB2 calc'!AP333+'eq. coef.'!$C$366*'Amp-TB2 calc'!AQ333+'eq. coef.'!$C$367*'Amp-TB2 calc'!AR333+'eq. coef.'!$C$368*'Amp-TB2 calc'!AS333+'eq. coef.'!$C$369*LN(BQ333))</f>
        <v xml:space="preserve"> </v>
      </c>
      <c r="BO333" s="286" t="str">
        <f t="shared" si="482"/>
        <v xml:space="preserve"> </v>
      </c>
      <c r="BP333" s="333" t="str">
        <f t="shared" si="434"/>
        <v xml:space="preserve"> </v>
      </c>
      <c r="BQ333" s="287" t="str">
        <f t="shared" si="483"/>
        <v xml:space="preserve"> </v>
      </c>
      <c r="BR333" s="281" t="str">
        <f t="shared" si="435"/>
        <v xml:space="preserve"> </v>
      </c>
      <c r="BS333" s="283"/>
      <c r="BT333" s="283">
        <f t="shared" si="484"/>
        <v>0</v>
      </c>
      <c r="BU333" s="283">
        <f t="shared" si="485"/>
        <v>0</v>
      </c>
      <c r="BV333" s="281" t="str">
        <f t="shared" si="436"/>
        <v xml:space="preserve"> </v>
      </c>
      <c r="BW333" s="288"/>
      <c r="BX333" s="289" t="str">
        <f>IF(SUM(I333:T333)&lt;90," ",'eq. coef.'!$B$1128*'Amp-TB2 calc'!CH333+'eq. coef.'!$B$1129*'Amp-TB2 calc'!CL333+'eq. coef.'!$B$1130*'Amp-TB2 calc'!CM333+'eq. coef.'!$B$1131*'Amp-TB2 calc'!CO333+'eq. coef.'!$B$1132*'Amp-TB2 calc'!CP333+'eq. coef.'!$B$1133*'Amp-TB2 calc'!CQ333+'eq. coef.'!$B$1134*'Amp-TB2 calc'!CR333+'eq. coef.'!$B$1135*'Amp-TB2 calc'!CU333+'eq. coef.'!$B$1135*'Amp-TB2 calc'!CY333+'eq. coef.'!$B$1137*'Amp-TB2 calc'!CZ333)</f>
        <v xml:space="preserve"> </v>
      </c>
      <c r="BY333" s="290" t="str">
        <f t="shared" si="486"/>
        <v xml:space="preserve"> </v>
      </c>
      <c r="BZ333" s="291"/>
      <c r="CA333" s="290" t="str">
        <f t="shared" si="437"/>
        <v xml:space="preserve"> </v>
      </c>
      <c r="CB333" s="289" t="str">
        <f>IF(SUM(I333:T333)&lt;90," ",EXP('eq. coef.'!$C$396+'eq. coef.'!$C$397*'Amp-TB2 calc'!AJ333+'eq. coef.'!$C$398*'Amp-TB2 calc'!AK333+'eq. coef.'!$C$399*'Amp-TB2 calc'!AL333+'eq. coef.'!$C$400*'Amp-TB2 calc'!AN333+'eq. coef.'!$C$401*'Amp-TB2 calc'!AP333+'eq. coef.'!$C$402*'Amp-TB2 calc'!AQ333+'eq. coef.'!$C$403*'Amp-TB2 calc'!AR333+'eq. coef.'!$C$404*'Amp-TB2 calc'!AS333+'eq. coef.'!$C$405*LN('Amp-TB2 calc'!BQ333)))</f>
        <v xml:space="preserve"> </v>
      </c>
      <c r="CC333" s="283" t="str">
        <f t="shared" si="438"/>
        <v xml:space="preserve"> </v>
      </c>
      <c r="CD333" s="283"/>
      <c r="CE333" s="282" t="str">
        <f t="shared" si="439"/>
        <v xml:space="preserve"> </v>
      </c>
      <c r="CF333" s="282" t="str">
        <f t="shared" si="440"/>
        <v xml:space="preserve"> </v>
      </c>
      <c r="CG333" s="278" t="str">
        <f t="shared" si="487"/>
        <v xml:space="preserve"> </v>
      </c>
      <c r="CH333" s="278" t="str">
        <f t="shared" si="488"/>
        <v xml:space="preserve"> </v>
      </c>
      <c r="CI333" s="278" t="str">
        <f t="shared" si="441"/>
        <v xml:space="preserve"> </v>
      </c>
      <c r="CJ333" s="278" t="str">
        <f t="shared" si="442"/>
        <v xml:space="preserve"> </v>
      </c>
      <c r="CK333" s="278"/>
      <c r="CL333" s="278" t="str">
        <f t="shared" si="443"/>
        <v xml:space="preserve"> </v>
      </c>
      <c r="CM333" s="278" t="str">
        <f t="shared" si="444"/>
        <v xml:space="preserve"> </v>
      </c>
      <c r="CN333" s="278" t="str">
        <f t="shared" si="489"/>
        <v xml:space="preserve"> </v>
      </c>
      <c r="CO333" s="278" t="str">
        <f t="shared" si="445"/>
        <v xml:space="preserve"> </v>
      </c>
      <c r="CP333" s="278" t="str">
        <f t="shared" si="490"/>
        <v xml:space="preserve"> </v>
      </c>
      <c r="CQ333" s="278" t="str">
        <f t="shared" si="446"/>
        <v xml:space="preserve"> </v>
      </c>
      <c r="CR333" s="278" t="str">
        <f t="shared" si="491"/>
        <v xml:space="preserve"> </v>
      </c>
      <c r="CS333" s="278" t="str">
        <f t="shared" si="447"/>
        <v xml:space="preserve"> </v>
      </c>
      <c r="CT333" s="278"/>
      <c r="CU333" s="278" t="str">
        <f t="shared" si="492"/>
        <v xml:space="preserve"> </v>
      </c>
      <c r="CV333" s="278" t="str">
        <f t="shared" si="448"/>
        <v xml:space="preserve"> </v>
      </c>
      <c r="CW333" s="278" t="str">
        <f t="shared" si="449"/>
        <v xml:space="preserve"> </v>
      </c>
      <c r="CX333" s="278"/>
      <c r="CY333" s="278" t="str">
        <f t="shared" si="450"/>
        <v xml:space="preserve"> </v>
      </c>
      <c r="CZ333" s="278" t="str">
        <f t="shared" si="493"/>
        <v xml:space="preserve"> </v>
      </c>
      <c r="DA333" s="278" t="str">
        <f t="shared" si="451"/>
        <v xml:space="preserve"> </v>
      </c>
      <c r="DB333" s="278"/>
      <c r="DC333" s="278" t="str">
        <f t="shared" si="452"/>
        <v xml:space="preserve"> </v>
      </c>
      <c r="DD333" s="278" t="str">
        <f t="shared" si="494"/>
        <v xml:space="preserve"> </v>
      </c>
      <c r="DE333" s="278" t="str">
        <f t="shared" si="495"/>
        <v xml:space="preserve"> </v>
      </c>
      <c r="DF333" s="278" t="str">
        <f t="shared" si="453"/>
        <v xml:space="preserve"> </v>
      </c>
      <c r="DG333" s="283" t="str">
        <f t="shared" si="460"/>
        <v xml:space="preserve"> </v>
      </c>
      <c r="DH333" s="283"/>
      <c r="DI333" s="277" t="str">
        <f t="shared" si="454"/>
        <v xml:space="preserve"> </v>
      </c>
      <c r="DJ333" s="277" t="str">
        <f t="shared" si="455"/>
        <v xml:space="preserve"> </v>
      </c>
      <c r="DK333" s="277" t="str">
        <f t="shared" si="456"/>
        <v xml:space="preserve"> </v>
      </c>
      <c r="DL333" s="278" t="str">
        <f t="shared" si="457"/>
        <v xml:space="preserve"> </v>
      </c>
    </row>
    <row r="334" spans="21:116" x14ac:dyDescent="0.25">
      <c r="U334" s="276" t="str">
        <f t="shared" si="461"/>
        <v xml:space="preserve"> </v>
      </c>
      <c r="V334" s="277" t="str">
        <f>IF(SUM(I334:T334)&lt;90," ",I334/stab.data!$U$7)</f>
        <v xml:space="preserve"> </v>
      </c>
      <c r="W334" s="277" t="str">
        <f>IF(SUM(I334:T334)&lt;90," ",J334/stab.data!$U$8)</f>
        <v xml:space="preserve"> </v>
      </c>
      <c r="X334" s="277" t="str">
        <f>IF(SUM(I334:T334)&lt;90," ",K334*2/stab.data!$U$9)</f>
        <v xml:space="preserve"> </v>
      </c>
      <c r="Y334" s="277" t="str">
        <f>IF(SUM(I334:T334)&lt;90," ",L334*2/stab.data!$U$10)</f>
        <v xml:space="preserve"> </v>
      </c>
      <c r="Z334" s="277" t="str">
        <f>IF(SUM(I334:T334)&lt;90," ",M334/stab.data!$U$11)</f>
        <v xml:space="preserve"> </v>
      </c>
      <c r="AA334" s="277" t="str">
        <f>IF(SUM(I334:T334)&lt;90," ",N334/stab.data!$U$12)</f>
        <v xml:space="preserve"> </v>
      </c>
      <c r="AB334" s="277" t="str">
        <f>IF(SUM(I334:T334)&lt;90," ",O334/stab.data!$U$13)</f>
        <v xml:space="preserve"> </v>
      </c>
      <c r="AC334" s="277" t="str">
        <f>IF(SUM(I334:T334)&lt;90," ",P334/stab.data!$U$14)</f>
        <v xml:space="preserve"> </v>
      </c>
      <c r="AD334" s="277" t="str">
        <f>IF(SUM(I334:T334)&lt;90," ",Q334*2/stab.data!$U$15)</f>
        <v xml:space="preserve"> </v>
      </c>
      <c r="AE334" s="277" t="str">
        <f>IF(SUM(I334:T334)&lt;90," ",R334*2/stab.data!$U$16)</f>
        <v xml:space="preserve"> </v>
      </c>
      <c r="AF334" s="277" t="str">
        <f>IF(SUM(I334:T334)&lt;90," ",S334/stab.data!$U$17)</f>
        <v xml:space="preserve"> </v>
      </c>
      <c r="AG334" s="277" t="str">
        <f>IF(SUM(I334:T334)&lt;90," ",T334/stab.data!$U$18)</f>
        <v xml:space="preserve"> </v>
      </c>
      <c r="AH334" s="277" t="str">
        <f t="shared" si="462"/>
        <v xml:space="preserve"> </v>
      </c>
      <c r="AI334" s="277" t="str">
        <f t="shared" si="463"/>
        <v xml:space="preserve"> </v>
      </c>
      <c r="AJ334" s="278" t="str">
        <f t="shared" si="464"/>
        <v xml:space="preserve"> </v>
      </c>
      <c r="AK334" s="278" t="str">
        <f t="shared" si="465"/>
        <v xml:space="preserve"> </v>
      </c>
      <c r="AL334" s="278" t="str">
        <f t="shared" si="466"/>
        <v xml:space="preserve"> </v>
      </c>
      <c r="AM334" s="278" t="str">
        <f t="shared" si="467"/>
        <v xml:space="preserve"> </v>
      </c>
      <c r="AN334" s="278" t="str">
        <f t="shared" si="468"/>
        <v xml:space="preserve"> </v>
      </c>
      <c r="AO334" s="278" t="str">
        <f t="shared" si="469"/>
        <v xml:space="preserve"> </v>
      </c>
      <c r="AP334" s="278" t="str">
        <f t="shared" si="470"/>
        <v xml:space="preserve"> </v>
      </c>
      <c r="AQ334" s="278" t="str">
        <f t="shared" si="471"/>
        <v xml:space="preserve"> </v>
      </c>
      <c r="AR334" s="278" t="str">
        <f t="shared" si="472"/>
        <v xml:space="preserve"> </v>
      </c>
      <c r="AS334" s="278" t="str">
        <f t="shared" si="473"/>
        <v xml:space="preserve"> </v>
      </c>
      <c r="AT334" s="278" t="str">
        <f t="shared" si="474"/>
        <v xml:space="preserve"> </v>
      </c>
      <c r="AU334" s="278" t="str">
        <f t="shared" si="475"/>
        <v xml:space="preserve"> </v>
      </c>
      <c r="AV334" s="277" t="str">
        <f t="shared" si="476"/>
        <v xml:space="preserve"> </v>
      </c>
      <c r="AW334" s="277" t="str">
        <f t="shared" si="477"/>
        <v xml:space="preserve"> </v>
      </c>
      <c r="AX334" s="277" t="str">
        <f>IF(SUM(I334:T334)&lt;90," ",CO334*AH334*stab.data!$U$20/13/2)</f>
        <v xml:space="preserve"> </v>
      </c>
      <c r="AY334" s="277" t="str">
        <f>IF(SUM(I334:T334)&lt;90," ",CQ334*AH334*stab.data!$U$11/13)</f>
        <v xml:space="preserve"> </v>
      </c>
      <c r="AZ334" s="277" t="str">
        <f t="shared" si="478"/>
        <v xml:space="preserve"> </v>
      </c>
      <c r="BA334" s="279" t="str">
        <f t="shared" si="479"/>
        <v xml:space="preserve"> </v>
      </c>
      <c r="BB334" s="280" t="str">
        <f>IF(SUM(I334:T334)&lt;90," ",EXP('eq. coef.'!$C$104+'eq. coef.'!$C$105*'Amp-TB2 calc'!AJ334+'eq. coef.'!$C$106*'Amp-TB2 calc'!AK334+'eq. coef.'!$C$107*'Amp-TB2 calc'!AL334+'eq. coef.'!$C$108*'Amp-TB2 calc'!AN334+'eq. coef.'!$C$109*'Amp-TB2 calc'!AP334+'eq. coef.'!$C$110*'Amp-TB2 calc'!AQ334+'eq. coef.'!$C$111*'Amp-TB2 calc'!AR334+'eq. coef.'!$C$112*'Amp-TB2 calc'!AS334))</f>
        <v xml:space="preserve"> </v>
      </c>
      <c r="BC334" s="281" t="str">
        <f>IF(SUM(I334:T334)&lt;90," ",EXP('eq. coef.'!$C$176+'eq. coef.'!$C$177*'Amp-TB2 calc'!AJ334+'eq. coef.'!$C$178*'Amp-TB2 calc'!AK334+'eq. coef.'!$C$179*'Amp-TB2 calc'!AL334+'eq. coef.'!$C$180*'Amp-TB2 calc'!AN334+'eq. coef.'!$C$181*'Amp-TB2 calc'!AP334+'eq. coef.'!$C$182*'Amp-TB2 calc'!AQ334+'eq. coef.'!$C$183*'Amp-TB2 calc'!AR334+'eq. coef.'!$C$184*'Amp-TB2 calc'!AS334))</f>
        <v xml:space="preserve"> </v>
      </c>
      <c r="BD334" s="281" t="str">
        <f>IF(SUM(I334:T334)&lt;90," ",('eq. coef.'!$C$234+'eq. coef.'!$C$235*'Amp-TB2 calc'!AJ334+'eq. coef.'!$C$236*'Amp-TB2 calc'!AK334+'eq. coef.'!$C$237*'Amp-TB2 calc'!AL334+'eq. coef.'!$C$238*'Amp-TB2 calc'!AN334+'eq. coef.'!$C$239*'Amp-TB2 calc'!AP334+'eq. coef.'!$C$240*'Amp-TB2 calc'!AQ334+'eq. coef.'!$C$241*'Amp-TB2 calc'!AR334+'eq. coef.'!$C$242*'Amp-TB2 calc'!AS334))</f>
        <v xml:space="preserve"> </v>
      </c>
      <c r="BE334" s="281" t="str">
        <f>IF(SUM(I334:T334)&lt;90," ",('eq. coef.'!$C$270+'eq. coef.'!$C$271*'Amp-TB2 calc'!AJ334+'eq. coef.'!$C$272*'Amp-TB2 calc'!AK334+'eq. coef.'!$C$273*'Amp-TB2 calc'!AL334+'eq. coef.'!$C$274*'Amp-TB2 calc'!AN334+'eq. coef.'!$C$275*'Amp-TB2 calc'!AP334+'eq. coef.'!$C$276*'Amp-TB2 calc'!AQ334+'eq. coef.'!$C$277*'Amp-TB2 calc'!AR334+'eq. coef.'!$C$278*'Amp-TB2 calc'!AS334))</f>
        <v xml:space="preserve"> </v>
      </c>
      <c r="BF334" s="281" t="str">
        <f>IF(SUM(I334:T334)&lt;90," ",EXP('eq. coef.'!$C$328+'eq. coef.'!$C$329*'Amp-TB2 calc'!AJ334+'eq. coef.'!$C$330*'Amp-TB2 calc'!AK334+'eq. coef.'!$C$331*'Amp-TB2 calc'!AL334+'eq. coef.'!$C$332*'Amp-TB2 calc'!AN334+'eq. coef.'!$C$333*'Amp-TB2 calc'!AP334+'eq. coef.'!$C$334*'Amp-TB2 calc'!AQ334+'eq. coef.'!$C$335*'Amp-TB2 calc'!AR334+'eq. coef.'!$C$336*'Amp-TB2 calc'!AS334))</f>
        <v xml:space="preserve"> </v>
      </c>
      <c r="BG334" s="282" t="str">
        <f t="shared" si="431"/>
        <v xml:space="preserve"> </v>
      </c>
      <c r="BH334" s="385" t="str">
        <f t="shared" si="458"/>
        <v xml:space="preserve"> </v>
      </c>
      <c r="BI334" s="385" t="str">
        <f t="shared" si="459"/>
        <v xml:space="preserve"> </v>
      </c>
      <c r="BJ334" s="281" t="str">
        <f t="shared" si="432"/>
        <v xml:space="preserve"> </v>
      </c>
      <c r="BK334" s="283" t="str">
        <f t="shared" si="480"/>
        <v xml:space="preserve"> </v>
      </c>
      <c r="BL334" s="281" t="str">
        <f t="shared" si="481"/>
        <v xml:space="preserve"> </v>
      </c>
      <c r="BM334" s="284" t="str">
        <f t="shared" si="433"/>
        <v xml:space="preserve"> </v>
      </c>
      <c r="BN334" s="285" t="str">
        <f>IF(SUM(I334:T334)&lt;90," ",'eq. coef.'!$C$360+'eq. coef.'!$C$361*'Amp-TB2 calc'!AJ334+'eq. coef.'!$C$362*'Amp-TB2 calc'!AK334+'eq. coef.'!$C$363*'Amp-TB2 calc'!AL334+'eq. coef.'!$C$364*'Amp-TB2 calc'!AN334+'eq. coef.'!$C$365*'Amp-TB2 calc'!AP334+'eq. coef.'!$C$366*'Amp-TB2 calc'!AQ334+'eq. coef.'!$C$367*'Amp-TB2 calc'!AR334+'eq. coef.'!$C$368*'Amp-TB2 calc'!AS334+'eq. coef.'!$C$369*LN(BQ334))</f>
        <v xml:space="preserve"> </v>
      </c>
      <c r="BO334" s="286" t="str">
        <f t="shared" si="482"/>
        <v xml:space="preserve"> </v>
      </c>
      <c r="BP334" s="333" t="str">
        <f t="shared" si="434"/>
        <v xml:space="preserve"> </v>
      </c>
      <c r="BQ334" s="287" t="str">
        <f t="shared" si="483"/>
        <v xml:space="preserve"> </v>
      </c>
      <c r="BR334" s="281" t="str">
        <f t="shared" si="435"/>
        <v xml:space="preserve"> </v>
      </c>
      <c r="BS334" s="283"/>
      <c r="BT334" s="283">
        <f t="shared" si="484"/>
        <v>0</v>
      </c>
      <c r="BU334" s="283">
        <f t="shared" si="485"/>
        <v>0</v>
      </c>
      <c r="BV334" s="281" t="str">
        <f t="shared" si="436"/>
        <v xml:space="preserve"> </v>
      </c>
      <c r="BW334" s="288"/>
      <c r="BX334" s="289" t="str">
        <f>IF(SUM(I334:T334)&lt;90," ",'eq. coef.'!$B$1128*'Amp-TB2 calc'!CH334+'eq. coef.'!$B$1129*'Amp-TB2 calc'!CL334+'eq. coef.'!$B$1130*'Amp-TB2 calc'!CM334+'eq. coef.'!$B$1131*'Amp-TB2 calc'!CO334+'eq. coef.'!$B$1132*'Amp-TB2 calc'!CP334+'eq. coef.'!$B$1133*'Amp-TB2 calc'!CQ334+'eq. coef.'!$B$1134*'Amp-TB2 calc'!CR334+'eq. coef.'!$B$1135*'Amp-TB2 calc'!CU334+'eq. coef.'!$B$1135*'Amp-TB2 calc'!CY334+'eq. coef.'!$B$1137*'Amp-TB2 calc'!CZ334)</f>
        <v xml:space="preserve"> </v>
      </c>
      <c r="BY334" s="290" t="str">
        <f t="shared" si="486"/>
        <v xml:space="preserve"> </v>
      </c>
      <c r="BZ334" s="291"/>
      <c r="CA334" s="290" t="str">
        <f t="shared" si="437"/>
        <v xml:space="preserve"> </v>
      </c>
      <c r="CB334" s="289" t="str">
        <f>IF(SUM(I334:T334)&lt;90," ",EXP('eq. coef.'!$C$396+'eq. coef.'!$C$397*'Amp-TB2 calc'!AJ334+'eq. coef.'!$C$398*'Amp-TB2 calc'!AK334+'eq. coef.'!$C$399*'Amp-TB2 calc'!AL334+'eq. coef.'!$C$400*'Amp-TB2 calc'!AN334+'eq. coef.'!$C$401*'Amp-TB2 calc'!AP334+'eq. coef.'!$C$402*'Amp-TB2 calc'!AQ334+'eq. coef.'!$C$403*'Amp-TB2 calc'!AR334+'eq. coef.'!$C$404*'Amp-TB2 calc'!AS334+'eq. coef.'!$C$405*LN('Amp-TB2 calc'!BQ334)))</f>
        <v xml:space="preserve"> </v>
      </c>
      <c r="CC334" s="283" t="str">
        <f t="shared" si="438"/>
        <v xml:space="preserve"> </v>
      </c>
      <c r="CD334" s="283"/>
      <c r="CE334" s="282" t="str">
        <f t="shared" si="439"/>
        <v xml:space="preserve"> </v>
      </c>
      <c r="CF334" s="282" t="str">
        <f t="shared" si="440"/>
        <v xml:space="preserve"> </v>
      </c>
      <c r="CG334" s="278" t="str">
        <f t="shared" si="487"/>
        <v xml:space="preserve"> </v>
      </c>
      <c r="CH334" s="278" t="str">
        <f t="shared" si="488"/>
        <v xml:space="preserve"> </v>
      </c>
      <c r="CI334" s="278" t="str">
        <f t="shared" si="441"/>
        <v xml:space="preserve"> </v>
      </c>
      <c r="CJ334" s="278" t="str">
        <f t="shared" si="442"/>
        <v xml:space="preserve"> </v>
      </c>
      <c r="CK334" s="278"/>
      <c r="CL334" s="278" t="str">
        <f t="shared" si="443"/>
        <v xml:space="preserve"> </v>
      </c>
      <c r="CM334" s="278" t="str">
        <f t="shared" si="444"/>
        <v xml:space="preserve"> </v>
      </c>
      <c r="CN334" s="278" t="str">
        <f t="shared" si="489"/>
        <v xml:space="preserve"> </v>
      </c>
      <c r="CO334" s="278" t="str">
        <f t="shared" si="445"/>
        <v xml:space="preserve"> </v>
      </c>
      <c r="CP334" s="278" t="str">
        <f t="shared" si="490"/>
        <v xml:space="preserve"> </v>
      </c>
      <c r="CQ334" s="278" t="str">
        <f t="shared" si="446"/>
        <v xml:space="preserve"> </v>
      </c>
      <c r="CR334" s="278" t="str">
        <f t="shared" si="491"/>
        <v xml:space="preserve"> </v>
      </c>
      <c r="CS334" s="278" t="str">
        <f t="shared" si="447"/>
        <v xml:space="preserve"> </v>
      </c>
      <c r="CT334" s="278"/>
      <c r="CU334" s="278" t="str">
        <f t="shared" si="492"/>
        <v xml:space="preserve"> </v>
      </c>
      <c r="CV334" s="278" t="str">
        <f t="shared" si="448"/>
        <v xml:space="preserve"> </v>
      </c>
      <c r="CW334" s="278" t="str">
        <f t="shared" si="449"/>
        <v xml:space="preserve"> </v>
      </c>
      <c r="CX334" s="278"/>
      <c r="CY334" s="278" t="str">
        <f t="shared" si="450"/>
        <v xml:space="preserve"> </v>
      </c>
      <c r="CZ334" s="278" t="str">
        <f t="shared" si="493"/>
        <v xml:space="preserve"> </v>
      </c>
      <c r="DA334" s="278" t="str">
        <f t="shared" si="451"/>
        <v xml:space="preserve"> </v>
      </c>
      <c r="DB334" s="278"/>
      <c r="DC334" s="278" t="str">
        <f t="shared" si="452"/>
        <v xml:space="preserve"> </v>
      </c>
      <c r="DD334" s="278" t="str">
        <f t="shared" si="494"/>
        <v xml:space="preserve"> </v>
      </c>
      <c r="DE334" s="278" t="str">
        <f t="shared" si="495"/>
        <v xml:space="preserve"> </v>
      </c>
      <c r="DF334" s="278" t="str">
        <f t="shared" si="453"/>
        <v xml:space="preserve"> </v>
      </c>
      <c r="DG334" s="283" t="str">
        <f t="shared" si="460"/>
        <v xml:space="preserve"> </v>
      </c>
      <c r="DH334" s="283"/>
      <c r="DI334" s="277" t="str">
        <f t="shared" si="454"/>
        <v xml:space="preserve"> </v>
      </c>
      <c r="DJ334" s="277" t="str">
        <f t="shared" si="455"/>
        <v xml:space="preserve"> </v>
      </c>
      <c r="DK334" s="277" t="str">
        <f t="shared" si="456"/>
        <v xml:space="preserve"> </v>
      </c>
      <c r="DL334" s="278" t="str">
        <f t="shared" si="457"/>
        <v xml:space="preserve"> </v>
      </c>
    </row>
    <row r="335" spans="21:116" x14ac:dyDescent="0.25">
      <c r="U335" s="276" t="str">
        <f t="shared" si="461"/>
        <v xml:space="preserve"> </v>
      </c>
      <c r="V335" s="277" t="str">
        <f>IF(SUM(I335:T335)&lt;90," ",I335/stab.data!$U$7)</f>
        <v xml:space="preserve"> </v>
      </c>
      <c r="W335" s="277" t="str">
        <f>IF(SUM(I335:T335)&lt;90," ",J335/stab.data!$U$8)</f>
        <v xml:space="preserve"> </v>
      </c>
      <c r="X335" s="277" t="str">
        <f>IF(SUM(I335:T335)&lt;90," ",K335*2/stab.data!$U$9)</f>
        <v xml:space="preserve"> </v>
      </c>
      <c r="Y335" s="277" t="str">
        <f>IF(SUM(I335:T335)&lt;90," ",L335*2/stab.data!$U$10)</f>
        <v xml:space="preserve"> </v>
      </c>
      <c r="Z335" s="277" t="str">
        <f>IF(SUM(I335:T335)&lt;90," ",M335/stab.data!$U$11)</f>
        <v xml:space="preserve"> </v>
      </c>
      <c r="AA335" s="277" t="str">
        <f>IF(SUM(I335:T335)&lt;90," ",N335/stab.data!$U$12)</f>
        <v xml:space="preserve"> </v>
      </c>
      <c r="AB335" s="277" t="str">
        <f>IF(SUM(I335:T335)&lt;90," ",O335/stab.data!$U$13)</f>
        <v xml:space="preserve"> </v>
      </c>
      <c r="AC335" s="277" t="str">
        <f>IF(SUM(I335:T335)&lt;90," ",P335/stab.data!$U$14)</f>
        <v xml:space="preserve"> </v>
      </c>
      <c r="AD335" s="277" t="str">
        <f>IF(SUM(I335:T335)&lt;90," ",Q335*2/stab.data!$U$15)</f>
        <v xml:space="preserve"> </v>
      </c>
      <c r="AE335" s="277" t="str">
        <f>IF(SUM(I335:T335)&lt;90," ",R335*2/stab.data!$U$16)</f>
        <v xml:space="preserve"> </v>
      </c>
      <c r="AF335" s="277" t="str">
        <f>IF(SUM(I335:T335)&lt;90," ",S335/stab.data!$U$17)</f>
        <v xml:space="preserve"> </v>
      </c>
      <c r="AG335" s="277" t="str">
        <f>IF(SUM(I335:T335)&lt;90," ",T335/stab.data!$U$18)</f>
        <v xml:space="preserve"> </v>
      </c>
      <c r="AH335" s="277" t="str">
        <f t="shared" si="462"/>
        <v xml:space="preserve"> </v>
      </c>
      <c r="AI335" s="277" t="str">
        <f t="shared" si="463"/>
        <v xml:space="preserve"> </v>
      </c>
      <c r="AJ335" s="278" t="str">
        <f t="shared" si="464"/>
        <v xml:space="preserve"> </v>
      </c>
      <c r="AK335" s="278" t="str">
        <f t="shared" si="465"/>
        <v xml:space="preserve"> </v>
      </c>
      <c r="AL335" s="278" t="str">
        <f t="shared" si="466"/>
        <v xml:space="preserve"> </v>
      </c>
      <c r="AM335" s="278" t="str">
        <f t="shared" si="467"/>
        <v xml:space="preserve"> </v>
      </c>
      <c r="AN335" s="278" t="str">
        <f t="shared" si="468"/>
        <v xml:space="preserve"> </v>
      </c>
      <c r="AO335" s="278" t="str">
        <f t="shared" si="469"/>
        <v xml:space="preserve"> </v>
      </c>
      <c r="AP335" s="278" t="str">
        <f t="shared" si="470"/>
        <v xml:space="preserve"> </v>
      </c>
      <c r="AQ335" s="278" t="str">
        <f t="shared" si="471"/>
        <v xml:space="preserve"> </v>
      </c>
      <c r="AR335" s="278" t="str">
        <f t="shared" si="472"/>
        <v xml:space="preserve"> </v>
      </c>
      <c r="AS335" s="278" t="str">
        <f t="shared" si="473"/>
        <v xml:space="preserve"> </v>
      </c>
      <c r="AT335" s="278" t="str">
        <f t="shared" si="474"/>
        <v xml:space="preserve"> </v>
      </c>
      <c r="AU335" s="278" t="str">
        <f t="shared" si="475"/>
        <v xml:space="preserve"> </v>
      </c>
      <c r="AV335" s="277" t="str">
        <f t="shared" si="476"/>
        <v xml:space="preserve"> </v>
      </c>
      <c r="AW335" s="277" t="str">
        <f t="shared" si="477"/>
        <v xml:space="preserve"> </v>
      </c>
      <c r="AX335" s="277" t="str">
        <f>IF(SUM(I335:T335)&lt;90," ",CO335*AH335*stab.data!$U$20/13/2)</f>
        <v xml:space="preserve"> </v>
      </c>
      <c r="AY335" s="277" t="str">
        <f>IF(SUM(I335:T335)&lt;90," ",CQ335*AH335*stab.data!$U$11/13)</f>
        <v xml:space="preserve"> </v>
      </c>
      <c r="AZ335" s="277" t="str">
        <f t="shared" si="478"/>
        <v xml:space="preserve"> </v>
      </c>
      <c r="BA335" s="279" t="str">
        <f t="shared" si="479"/>
        <v xml:space="preserve"> </v>
      </c>
      <c r="BB335" s="280" t="str">
        <f>IF(SUM(I335:T335)&lt;90," ",EXP('eq. coef.'!$C$104+'eq. coef.'!$C$105*'Amp-TB2 calc'!AJ335+'eq. coef.'!$C$106*'Amp-TB2 calc'!AK335+'eq. coef.'!$C$107*'Amp-TB2 calc'!AL335+'eq. coef.'!$C$108*'Amp-TB2 calc'!AN335+'eq. coef.'!$C$109*'Amp-TB2 calc'!AP335+'eq. coef.'!$C$110*'Amp-TB2 calc'!AQ335+'eq. coef.'!$C$111*'Amp-TB2 calc'!AR335+'eq. coef.'!$C$112*'Amp-TB2 calc'!AS335))</f>
        <v xml:space="preserve"> </v>
      </c>
      <c r="BC335" s="281" t="str">
        <f>IF(SUM(I335:T335)&lt;90," ",EXP('eq. coef.'!$C$176+'eq. coef.'!$C$177*'Amp-TB2 calc'!AJ335+'eq. coef.'!$C$178*'Amp-TB2 calc'!AK335+'eq. coef.'!$C$179*'Amp-TB2 calc'!AL335+'eq. coef.'!$C$180*'Amp-TB2 calc'!AN335+'eq. coef.'!$C$181*'Amp-TB2 calc'!AP335+'eq. coef.'!$C$182*'Amp-TB2 calc'!AQ335+'eq. coef.'!$C$183*'Amp-TB2 calc'!AR335+'eq. coef.'!$C$184*'Amp-TB2 calc'!AS335))</f>
        <v xml:space="preserve"> </v>
      </c>
      <c r="BD335" s="281" t="str">
        <f>IF(SUM(I335:T335)&lt;90," ",('eq. coef.'!$C$234+'eq. coef.'!$C$235*'Amp-TB2 calc'!AJ335+'eq. coef.'!$C$236*'Amp-TB2 calc'!AK335+'eq. coef.'!$C$237*'Amp-TB2 calc'!AL335+'eq. coef.'!$C$238*'Amp-TB2 calc'!AN335+'eq. coef.'!$C$239*'Amp-TB2 calc'!AP335+'eq. coef.'!$C$240*'Amp-TB2 calc'!AQ335+'eq. coef.'!$C$241*'Amp-TB2 calc'!AR335+'eq. coef.'!$C$242*'Amp-TB2 calc'!AS335))</f>
        <v xml:space="preserve"> </v>
      </c>
      <c r="BE335" s="281" t="str">
        <f>IF(SUM(I335:T335)&lt;90," ",('eq. coef.'!$C$270+'eq. coef.'!$C$271*'Amp-TB2 calc'!AJ335+'eq. coef.'!$C$272*'Amp-TB2 calc'!AK335+'eq. coef.'!$C$273*'Amp-TB2 calc'!AL335+'eq. coef.'!$C$274*'Amp-TB2 calc'!AN335+'eq. coef.'!$C$275*'Amp-TB2 calc'!AP335+'eq. coef.'!$C$276*'Amp-TB2 calc'!AQ335+'eq. coef.'!$C$277*'Amp-TB2 calc'!AR335+'eq. coef.'!$C$278*'Amp-TB2 calc'!AS335))</f>
        <v xml:space="preserve"> </v>
      </c>
      <c r="BF335" s="281" t="str">
        <f>IF(SUM(I335:T335)&lt;90," ",EXP('eq. coef.'!$C$328+'eq. coef.'!$C$329*'Amp-TB2 calc'!AJ335+'eq. coef.'!$C$330*'Amp-TB2 calc'!AK335+'eq. coef.'!$C$331*'Amp-TB2 calc'!AL335+'eq. coef.'!$C$332*'Amp-TB2 calc'!AN335+'eq. coef.'!$C$333*'Amp-TB2 calc'!AP335+'eq. coef.'!$C$334*'Amp-TB2 calc'!AQ335+'eq. coef.'!$C$335*'Amp-TB2 calc'!AR335+'eq. coef.'!$C$336*'Amp-TB2 calc'!AS335))</f>
        <v xml:space="preserve"> </v>
      </c>
      <c r="BG335" s="282" t="str">
        <f t="shared" si="431"/>
        <v xml:space="preserve"> </v>
      </c>
      <c r="BH335" s="385" t="str">
        <f t="shared" si="458"/>
        <v xml:space="preserve"> </v>
      </c>
      <c r="BI335" s="385" t="str">
        <f t="shared" si="459"/>
        <v xml:space="preserve"> </v>
      </c>
      <c r="BJ335" s="281" t="str">
        <f t="shared" si="432"/>
        <v xml:space="preserve"> </v>
      </c>
      <c r="BK335" s="283" t="str">
        <f t="shared" si="480"/>
        <v xml:space="preserve"> </v>
      </c>
      <c r="BL335" s="281" t="str">
        <f t="shared" si="481"/>
        <v xml:space="preserve"> </v>
      </c>
      <c r="BM335" s="284" t="str">
        <f t="shared" si="433"/>
        <v xml:space="preserve"> </v>
      </c>
      <c r="BN335" s="285" t="str">
        <f>IF(SUM(I335:T335)&lt;90," ",'eq. coef.'!$C$360+'eq. coef.'!$C$361*'Amp-TB2 calc'!AJ335+'eq. coef.'!$C$362*'Amp-TB2 calc'!AK335+'eq. coef.'!$C$363*'Amp-TB2 calc'!AL335+'eq. coef.'!$C$364*'Amp-TB2 calc'!AN335+'eq. coef.'!$C$365*'Amp-TB2 calc'!AP335+'eq. coef.'!$C$366*'Amp-TB2 calc'!AQ335+'eq. coef.'!$C$367*'Amp-TB2 calc'!AR335+'eq. coef.'!$C$368*'Amp-TB2 calc'!AS335+'eq. coef.'!$C$369*LN(BQ335))</f>
        <v xml:space="preserve"> </v>
      </c>
      <c r="BO335" s="286" t="str">
        <f t="shared" si="482"/>
        <v xml:space="preserve"> </v>
      </c>
      <c r="BP335" s="333" t="str">
        <f t="shared" si="434"/>
        <v xml:space="preserve"> </v>
      </c>
      <c r="BQ335" s="287" t="str">
        <f t="shared" si="483"/>
        <v xml:space="preserve"> </v>
      </c>
      <c r="BR335" s="281" t="str">
        <f t="shared" si="435"/>
        <v xml:space="preserve"> </v>
      </c>
      <c r="BS335" s="283"/>
      <c r="BT335" s="283">
        <f t="shared" si="484"/>
        <v>0</v>
      </c>
      <c r="BU335" s="283">
        <f t="shared" si="485"/>
        <v>0</v>
      </c>
      <c r="BV335" s="281" t="str">
        <f t="shared" si="436"/>
        <v xml:space="preserve"> </v>
      </c>
      <c r="BW335" s="288"/>
      <c r="BX335" s="289" t="str">
        <f>IF(SUM(I335:T335)&lt;90," ",'eq. coef.'!$B$1128*'Amp-TB2 calc'!CH335+'eq. coef.'!$B$1129*'Amp-TB2 calc'!CL335+'eq. coef.'!$B$1130*'Amp-TB2 calc'!CM335+'eq. coef.'!$B$1131*'Amp-TB2 calc'!CO335+'eq. coef.'!$B$1132*'Amp-TB2 calc'!CP335+'eq. coef.'!$B$1133*'Amp-TB2 calc'!CQ335+'eq. coef.'!$B$1134*'Amp-TB2 calc'!CR335+'eq. coef.'!$B$1135*'Amp-TB2 calc'!CU335+'eq. coef.'!$B$1135*'Amp-TB2 calc'!CY335+'eq. coef.'!$B$1137*'Amp-TB2 calc'!CZ335)</f>
        <v xml:space="preserve"> </v>
      </c>
      <c r="BY335" s="290" t="str">
        <f t="shared" si="486"/>
        <v xml:space="preserve"> </v>
      </c>
      <c r="BZ335" s="291"/>
      <c r="CA335" s="290" t="str">
        <f t="shared" si="437"/>
        <v xml:space="preserve"> </v>
      </c>
      <c r="CB335" s="289" t="str">
        <f>IF(SUM(I335:T335)&lt;90," ",EXP('eq. coef.'!$C$396+'eq. coef.'!$C$397*'Amp-TB2 calc'!AJ335+'eq. coef.'!$C$398*'Amp-TB2 calc'!AK335+'eq. coef.'!$C$399*'Amp-TB2 calc'!AL335+'eq. coef.'!$C$400*'Amp-TB2 calc'!AN335+'eq. coef.'!$C$401*'Amp-TB2 calc'!AP335+'eq. coef.'!$C$402*'Amp-TB2 calc'!AQ335+'eq. coef.'!$C$403*'Amp-TB2 calc'!AR335+'eq. coef.'!$C$404*'Amp-TB2 calc'!AS335+'eq. coef.'!$C$405*LN('Amp-TB2 calc'!BQ335)))</f>
        <v xml:space="preserve"> </v>
      </c>
      <c r="CC335" s="283" t="str">
        <f t="shared" si="438"/>
        <v xml:space="preserve"> </v>
      </c>
      <c r="CD335" s="283"/>
      <c r="CE335" s="282" t="str">
        <f t="shared" si="439"/>
        <v xml:space="preserve"> </v>
      </c>
      <c r="CF335" s="282" t="str">
        <f t="shared" si="440"/>
        <v xml:space="preserve"> </v>
      </c>
      <c r="CG335" s="278" t="str">
        <f t="shared" si="487"/>
        <v xml:space="preserve"> </v>
      </c>
      <c r="CH335" s="278" t="str">
        <f t="shared" si="488"/>
        <v xml:space="preserve"> </v>
      </c>
      <c r="CI335" s="278" t="str">
        <f t="shared" si="441"/>
        <v xml:space="preserve"> </v>
      </c>
      <c r="CJ335" s="278" t="str">
        <f t="shared" si="442"/>
        <v xml:space="preserve"> </v>
      </c>
      <c r="CK335" s="278"/>
      <c r="CL335" s="278" t="str">
        <f t="shared" si="443"/>
        <v xml:space="preserve"> </v>
      </c>
      <c r="CM335" s="278" t="str">
        <f t="shared" si="444"/>
        <v xml:space="preserve"> </v>
      </c>
      <c r="CN335" s="278" t="str">
        <f t="shared" si="489"/>
        <v xml:space="preserve"> </v>
      </c>
      <c r="CO335" s="278" t="str">
        <f t="shared" si="445"/>
        <v xml:space="preserve"> </v>
      </c>
      <c r="CP335" s="278" t="str">
        <f t="shared" si="490"/>
        <v xml:space="preserve"> </v>
      </c>
      <c r="CQ335" s="278" t="str">
        <f t="shared" si="446"/>
        <v xml:space="preserve"> </v>
      </c>
      <c r="CR335" s="278" t="str">
        <f t="shared" si="491"/>
        <v xml:space="preserve"> </v>
      </c>
      <c r="CS335" s="278" t="str">
        <f t="shared" si="447"/>
        <v xml:space="preserve"> </v>
      </c>
      <c r="CT335" s="278"/>
      <c r="CU335" s="278" t="str">
        <f t="shared" si="492"/>
        <v xml:space="preserve"> </v>
      </c>
      <c r="CV335" s="278" t="str">
        <f t="shared" si="448"/>
        <v xml:space="preserve"> </v>
      </c>
      <c r="CW335" s="278" t="str">
        <f t="shared" si="449"/>
        <v xml:space="preserve"> </v>
      </c>
      <c r="CX335" s="278"/>
      <c r="CY335" s="278" t="str">
        <f t="shared" si="450"/>
        <v xml:space="preserve"> </v>
      </c>
      <c r="CZ335" s="278" t="str">
        <f t="shared" si="493"/>
        <v xml:space="preserve"> </v>
      </c>
      <c r="DA335" s="278" t="str">
        <f t="shared" si="451"/>
        <v xml:space="preserve"> </v>
      </c>
      <c r="DB335" s="278"/>
      <c r="DC335" s="278" t="str">
        <f t="shared" si="452"/>
        <v xml:space="preserve"> </v>
      </c>
      <c r="DD335" s="278" t="str">
        <f t="shared" si="494"/>
        <v xml:space="preserve"> </v>
      </c>
      <c r="DE335" s="278" t="str">
        <f t="shared" si="495"/>
        <v xml:space="preserve"> </v>
      </c>
      <c r="DF335" s="278" t="str">
        <f t="shared" si="453"/>
        <v xml:space="preserve"> </v>
      </c>
      <c r="DG335" s="283" t="str">
        <f t="shared" si="460"/>
        <v xml:space="preserve"> </v>
      </c>
      <c r="DH335" s="283"/>
      <c r="DI335" s="277" t="str">
        <f t="shared" si="454"/>
        <v xml:space="preserve"> </v>
      </c>
      <c r="DJ335" s="277" t="str">
        <f t="shared" si="455"/>
        <v xml:space="preserve"> </v>
      </c>
      <c r="DK335" s="277" t="str">
        <f t="shared" si="456"/>
        <v xml:space="preserve"> </v>
      </c>
      <c r="DL335" s="278" t="str">
        <f t="shared" si="457"/>
        <v xml:space="preserve"> </v>
      </c>
    </row>
    <row r="336" spans="21:116" x14ac:dyDescent="0.25">
      <c r="U336" s="276" t="str">
        <f t="shared" si="461"/>
        <v xml:space="preserve"> </v>
      </c>
      <c r="V336" s="277" t="str">
        <f>IF(SUM(I336:T336)&lt;90," ",I336/stab.data!$U$7)</f>
        <v xml:space="preserve"> </v>
      </c>
      <c r="W336" s="277" t="str">
        <f>IF(SUM(I336:T336)&lt;90," ",J336/stab.data!$U$8)</f>
        <v xml:space="preserve"> </v>
      </c>
      <c r="X336" s="277" t="str">
        <f>IF(SUM(I336:T336)&lt;90," ",K336*2/stab.data!$U$9)</f>
        <v xml:space="preserve"> </v>
      </c>
      <c r="Y336" s="277" t="str">
        <f>IF(SUM(I336:T336)&lt;90," ",L336*2/stab.data!$U$10)</f>
        <v xml:space="preserve"> </v>
      </c>
      <c r="Z336" s="277" t="str">
        <f>IF(SUM(I336:T336)&lt;90," ",M336/stab.data!$U$11)</f>
        <v xml:space="preserve"> </v>
      </c>
      <c r="AA336" s="277" t="str">
        <f>IF(SUM(I336:T336)&lt;90," ",N336/stab.data!$U$12)</f>
        <v xml:space="preserve"> </v>
      </c>
      <c r="AB336" s="277" t="str">
        <f>IF(SUM(I336:T336)&lt;90," ",O336/stab.data!$U$13)</f>
        <v xml:space="preserve"> </v>
      </c>
      <c r="AC336" s="277" t="str">
        <f>IF(SUM(I336:T336)&lt;90," ",P336/stab.data!$U$14)</f>
        <v xml:space="preserve"> </v>
      </c>
      <c r="AD336" s="277" t="str">
        <f>IF(SUM(I336:T336)&lt;90," ",Q336*2/stab.data!$U$15)</f>
        <v xml:space="preserve"> </v>
      </c>
      <c r="AE336" s="277" t="str">
        <f>IF(SUM(I336:T336)&lt;90," ",R336*2/stab.data!$U$16)</f>
        <v xml:space="preserve"> </v>
      </c>
      <c r="AF336" s="277" t="str">
        <f>IF(SUM(I336:T336)&lt;90," ",S336/stab.data!$U$17)</f>
        <v xml:space="preserve"> </v>
      </c>
      <c r="AG336" s="277" t="str">
        <f>IF(SUM(I336:T336)&lt;90," ",T336/stab.data!$U$18)</f>
        <v xml:space="preserve"> </v>
      </c>
      <c r="AH336" s="277" t="str">
        <f t="shared" si="462"/>
        <v xml:space="preserve"> </v>
      </c>
      <c r="AI336" s="277" t="str">
        <f t="shared" si="463"/>
        <v xml:space="preserve"> </v>
      </c>
      <c r="AJ336" s="278" t="str">
        <f t="shared" si="464"/>
        <v xml:space="preserve"> </v>
      </c>
      <c r="AK336" s="278" t="str">
        <f t="shared" si="465"/>
        <v xml:space="preserve"> </v>
      </c>
      <c r="AL336" s="278" t="str">
        <f t="shared" si="466"/>
        <v xml:space="preserve"> </v>
      </c>
      <c r="AM336" s="278" t="str">
        <f t="shared" si="467"/>
        <v xml:space="preserve"> </v>
      </c>
      <c r="AN336" s="278" t="str">
        <f t="shared" si="468"/>
        <v xml:space="preserve"> </v>
      </c>
      <c r="AO336" s="278" t="str">
        <f t="shared" si="469"/>
        <v xml:space="preserve"> </v>
      </c>
      <c r="AP336" s="278" t="str">
        <f t="shared" si="470"/>
        <v xml:space="preserve"> </v>
      </c>
      <c r="AQ336" s="278" t="str">
        <f t="shared" si="471"/>
        <v xml:space="preserve"> </v>
      </c>
      <c r="AR336" s="278" t="str">
        <f t="shared" si="472"/>
        <v xml:space="preserve"> </v>
      </c>
      <c r="AS336" s="278" t="str">
        <f t="shared" si="473"/>
        <v xml:space="preserve"> </v>
      </c>
      <c r="AT336" s="278" t="str">
        <f t="shared" si="474"/>
        <v xml:space="preserve"> </v>
      </c>
      <c r="AU336" s="278" t="str">
        <f t="shared" si="475"/>
        <v xml:space="preserve"> </v>
      </c>
      <c r="AV336" s="277" t="str">
        <f t="shared" si="476"/>
        <v xml:space="preserve"> </v>
      </c>
      <c r="AW336" s="277" t="str">
        <f t="shared" si="477"/>
        <v xml:space="preserve"> </v>
      </c>
      <c r="AX336" s="277" t="str">
        <f>IF(SUM(I336:T336)&lt;90," ",CO336*AH336*stab.data!$U$20/13/2)</f>
        <v xml:space="preserve"> </v>
      </c>
      <c r="AY336" s="277" t="str">
        <f>IF(SUM(I336:T336)&lt;90," ",CQ336*AH336*stab.data!$U$11/13)</f>
        <v xml:space="preserve"> </v>
      </c>
      <c r="AZ336" s="277" t="str">
        <f t="shared" si="478"/>
        <v xml:space="preserve"> </v>
      </c>
      <c r="BA336" s="279" t="str">
        <f t="shared" si="479"/>
        <v xml:space="preserve"> </v>
      </c>
      <c r="BB336" s="280" t="str">
        <f>IF(SUM(I336:T336)&lt;90," ",EXP('eq. coef.'!$C$104+'eq. coef.'!$C$105*'Amp-TB2 calc'!AJ336+'eq. coef.'!$C$106*'Amp-TB2 calc'!AK336+'eq. coef.'!$C$107*'Amp-TB2 calc'!AL336+'eq. coef.'!$C$108*'Amp-TB2 calc'!AN336+'eq. coef.'!$C$109*'Amp-TB2 calc'!AP336+'eq. coef.'!$C$110*'Amp-TB2 calc'!AQ336+'eq. coef.'!$C$111*'Amp-TB2 calc'!AR336+'eq. coef.'!$C$112*'Amp-TB2 calc'!AS336))</f>
        <v xml:space="preserve"> </v>
      </c>
      <c r="BC336" s="281" t="str">
        <f>IF(SUM(I336:T336)&lt;90," ",EXP('eq. coef.'!$C$176+'eq. coef.'!$C$177*'Amp-TB2 calc'!AJ336+'eq. coef.'!$C$178*'Amp-TB2 calc'!AK336+'eq. coef.'!$C$179*'Amp-TB2 calc'!AL336+'eq. coef.'!$C$180*'Amp-TB2 calc'!AN336+'eq. coef.'!$C$181*'Amp-TB2 calc'!AP336+'eq. coef.'!$C$182*'Amp-TB2 calc'!AQ336+'eq. coef.'!$C$183*'Amp-TB2 calc'!AR336+'eq. coef.'!$C$184*'Amp-TB2 calc'!AS336))</f>
        <v xml:space="preserve"> </v>
      </c>
      <c r="BD336" s="281" t="str">
        <f>IF(SUM(I336:T336)&lt;90," ",('eq. coef.'!$C$234+'eq. coef.'!$C$235*'Amp-TB2 calc'!AJ336+'eq. coef.'!$C$236*'Amp-TB2 calc'!AK336+'eq. coef.'!$C$237*'Amp-TB2 calc'!AL336+'eq. coef.'!$C$238*'Amp-TB2 calc'!AN336+'eq. coef.'!$C$239*'Amp-TB2 calc'!AP336+'eq. coef.'!$C$240*'Amp-TB2 calc'!AQ336+'eq. coef.'!$C$241*'Amp-TB2 calc'!AR336+'eq. coef.'!$C$242*'Amp-TB2 calc'!AS336))</f>
        <v xml:space="preserve"> </v>
      </c>
      <c r="BE336" s="281" t="str">
        <f>IF(SUM(I336:T336)&lt;90," ",('eq. coef.'!$C$270+'eq. coef.'!$C$271*'Amp-TB2 calc'!AJ336+'eq. coef.'!$C$272*'Amp-TB2 calc'!AK336+'eq. coef.'!$C$273*'Amp-TB2 calc'!AL336+'eq. coef.'!$C$274*'Amp-TB2 calc'!AN336+'eq. coef.'!$C$275*'Amp-TB2 calc'!AP336+'eq. coef.'!$C$276*'Amp-TB2 calc'!AQ336+'eq. coef.'!$C$277*'Amp-TB2 calc'!AR336+'eq. coef.'!$C$278*'Amp-TB2 calc'!AS336))</f>
        <v xml:space="preserve"> </v>
      </c>
      <c r="BF336" s="281" t="str">
        <f>IF(SUM(I336:T336)&lt;90," ",EXP('eq. coef.'!$C$328+'eq. coef.'!$C$329*'Amp-TB2 calc'!AJ336+'eq. coef.'!$C$330*'Amp-TB2 calc'!AK336+'eq. coef.'!$C$331*'Amp-TB2 calc'!AL336+'eq. coef.'!$C$332*'Amp-TB2 calc'!AN336+'eq. coef.'!$C$333*'Amp-TB2 calc'!AP336+'eq. coef.'!$C$334*'Amp-TB2 calc'!AQ336+'eq. coef.'!$C$335*'Amp-TB2 calc'!AR336+'eq. coef.'!$C$336*'Amp-TB2 calc'!AS336))</f>
        <v xml:space="preserve"> </v>
      </c>
      <c r="BG336" s="282" t="str">
        <f t="shared" si="431"/>
        <v xml:space="preserve"> </v>
      </c>
      <c r="BH336" s="385" t="str">
        <f t="shared" si="458"/>
        <v xml:space="preserve"> </v>
      </c>
      <c r="BI336" s="385" t="str">
        <f t="shared" si="459"/>
        <v xml:space="preserve"> </v>
      </c>
      <c r="BJ336" s="281" t="str">
        <f t="shared" si="432"/>
        <v xml:space="preserve"> </v>
      </c>
      <c r="BK336" s="283" t="str">
        <f t="shared" si="480"/>
        <v xml:space="preserve"> </v>
      </c>
      <c r="BL336" s="281" t="str">
        <f t="shared" si="481"/>
        <v xml:space="preserve"> </v>
      </c>
      <c r="BM336" s="284" t="str">
        <f t="shared" si="433"/>
        <v xml:space="preserve"> </v>
      </c>
      <c r="BN336" s="285" t="str">
        <f>IF(SUM(I336:T336)&lt;90," ",'eq. coef.'!$C$360+'eq. coef.'!$C$361*'Amp-TB2 calc'!AJ336+'eq. coef.'!$C$362*'Amp-TB2 calc'!AK336+'eq. coef.'!$C$363*'Amp-TB2 calc'!AL336+'eq. coef.'!$C$364*'Amp-TB2 calc'!AN336+'eq. coef.'!$C$365*'Amp-TB2 calc'!AP336+'eq. coef.'!$C$366*'Amp-TB2 calc'!AQ336+'eq. coef.'!$C$367*'Amp-TB2 calc'!AR336+'eq. coef.'!$C$368*'Amp-TB2 calc'!AS336+'eq. coef.'!$C$369*LN(BQ336))</f>
        <v xml:space="preserve"> </v>
      </c>
      <c r="BO336" s="286" t="str">
        <f t="shared" si="482"/>
        <v xml:space="preserve"> </v>
      </c>
      <c r="BP336" s="333" t="str">
        <f t="shared" si="434"/>
        <v xml:space="preserve"> </v>
      </c>
      <c r="BQ336" s="287" t="str">
        <f t="shared" si="483"/>
        <v xml:space="preserve"> </v>
      </c>
      <c r="BR336" s="281" t="str">
        <f t="shared" si="435"/>
        <v xml:space="preserve"> </v>
      </c>
      <c r="BS336" s="283"/>
      <c r="BT336" s="283">
        <f t="shared" si="484"/>
        <v>0</v>
      </c>
      <c r="BU336" s="283">
        <f t="shared" si="485"/>
        <v>0</v>
      </c>
      <c r="BV336" s="281" t="str">
        <f t="shared" si="436"/>
        <v xml:space="preserve"> </v>
      </c>
      <c r="BW336" s="288"/>
      <c r="BX336" s="289" t="str">
        <f>IF(SUM(I336:T336)&lt;90," ",'eq. coef.'!$B$1128*'Amp-TB2 calc'!CH336+'eq. coef.'!$B$1129*'Amp-TB2 calc'!CL336+'eq. coef.'!$B$1130*'Amp-TB2 calc'!CM336+'eq. coef.'!$B$1131*'Amp-TB2 calc'!CO336+'eq. coef.'!$B$1132*'Amp-TB2 calc'!CP336+'eq. coef.'!$B$1133*'Amp-TB2 calc'!CQ336+'eq. coef.'!$B$1134*'Amp-TB2 calc'!CR336+'eq. coef.'!$B$1135*'Amp-TB2 calc'!CU336+'eq. coef.'!$B$1135*'Amp-TB2 calc'!CY336+'eq. coef.'!$B$1137*'Amp-TB2 calc'!CZ336)</f>
        <v xml:space="preserve"> </v>
      </c>
      <c r="BY336" s="290" t="str">
        <f t="shared" si="486"/>
        <v xml:space="preserve"> </v>
      </c>
      <c r="BZ336" s="291"/>
      <c r="CA336" s="290" t="str">
        <f t="shared" si="437"/>
        <v xml:space="preserve"> </v>
      </c>
      <c r="CB336" s="289" t="str">
        <f>IF(SUM(I336:T336)&lt;90," ",EXP('eq. coef.'!$C$396+'eq. coef.'!$C$397*'Amp-TB2 calc'!AJ336+'eq. coef.'!$C$398*'Amp-TB2 calc'!AK336+'eq. coef.'!$C$399*'Amp-TB2 calc'!AL336+'eq. coef.'!$C$400*'Amp-TB2 calc'!AN336+'eq. coef.'!$C$401*'Amp-TB2 calc'!AP336+'eq. coef.'!$C$402*'Amp-TB2 calc'!AQ336+'eq. coef.'!$C$403*'Amp-TB2 calc'!AR336+'eq. coef.'!$C$404*'Amp-TB2 calc'!AS336+'eq. coef.'!$C$405*LN('Amp-TB2 calc'!BQ336)))</f>
        <v xml:space="preserve"> </v>
      </c>
      <c r="CC336" s="283" t="str">
        <f t="shared" si="438"/>
        <v xml:space="preserve"> </v>
      </c>
      <c r="CD336" s="283"/>
      <c r="CE336" s="282" t="str">
        <f t="shared" si="439"/>
        <v xml:space="preserve"> </v>
      </c>
      <c r="CF336" s="282" t="str">
        <f t="shared" si="440"/>
        <v xml:space="preserve"> </v>
      </c>
      <c r="CG336" s="278" t="str">
        <f t="shared" si="487"/>
        <v xml:space="preserve"> </v>
      </c>
      <c r="CH336" s="278" t="str">
        <f t="shared" si="488"/>
        <v xml:space="preserve"> </v>
      </c>
      <c r="CI336" s="278" t="str">
        <f t="shared" si="441"/>
        <v xml:space="preserve"> </v>
      </c>
      <c r="CJ336" s="278" t="str">
        <f t="shared" si="442"/>
        <v xml:space="preserve"> </v>
      </c>
      <c r="CK336" s="278"/>
      <c r="CL336" s="278" t="str">
        <f t="shared" si="443"/>
        <v xml:space="preserve"> </v>
      </c>
      <c r="CM336" s="278" t="str">
        <f t="shared" si="444"/>
        <v xml:space="preserve"> </v>
      </c>
      <c r="CN336" s="278" t="str">
        <f t="shared" si="489"/>
        <v xml:space="preserve"> </v>
      </c>
      <c r="CO336" s="278" t="str">
        <f t="shared" si="445"/>
        <v xml:space="preserve"> </v>
      </c>
      <c r="CP336" s="278" t="str">
        <f t="shared" si="490"/>
        <v xml:space="preserve"> </v>
      </c>
      <c r="CQ336" s="278" t="str">
        <f t="shared" si="446"/>
        <v xml:space="preserve"> </v>
      </c>
      <c r="CR336" s="278" t="str">
        <f t="shared" si="491"/>
        <v xml:space="preserve"> </v>
      </c>
      <c r="CS336" s="278" t="str">
        <f t="shared" si="447"/>
        <v xml:space="preserve"> </v>
      </c>
      <c r="CT336" s="278"/>
      <c r="CU336" s="278" t="str">
        <f t="shared" si="492"/>
        <v xml:space="preserve"> </v>
      </c>
      <c r="CV336" s="278" t="str">
        <f t="shared" si="448"/>
        <v xml:space="preserve"> </v>
      </c>
      <c r="CW336" s="278" t="str">
        <f t="shared" si="449"/>
        <v xml:space="preserve"> </v>
      </c>
      <c r="CX336" s="278"/>
      <c r="CY336" s="278" t="str">
        <f t="shared" si="450"/>
        <v xml:space="preserve"> </v>
      </c>
      <c r="CZ336" s="278" t="str">
        <f t="shared" si="493"/>
        <v xml:space="preserve"> </v>
      </c>
      <c r="DA336" s="278" t="str">
        <f t="shared" si="451"/>
        <v xml:space="preserve"> </v>
      </c>
      <c r="DB336" s="278"/>
      <c r="DC336" s="278" t="str">
        <f t="shared" si="452"/>
        <v xml:space="preserve"> </v>
      </c>
      <c r="DD336" s="278" t="str">
        <f t="shared" si="494"/>
        <v xml:space="preserve"> </v>
      </c>
      <c r="DE336" s="278" t="str">
        <f t="shared" si="495"/>
        <v xml:space="preserve"> </v>
      </c>
      <c r="DF336" s="278" t="str">
        <f t="shared" si="453"/>
        <v xml:space="preserve"> </v>
      </c>
      <c r="DG336" s="283" t="str">
        <f t="shared" si="460"/>
        <v xml:space="preserve"> </v>
      </c>
      <c r="DH336" s="283"/>
      <c r="DI336" s="277" t="str">
        <f t="shared" si="454"/>
        <v xml:space="preserve"> </v>
      </c>
      <c r="DJ336" s="277" t="str">
        <f t="shared" si="455"/>
        <v xml:space="preserve"> </v>
      </c>
      <c r="DK336" s="277" t="str">
        <f t="shared" si="456"/>
        <v xml:space="preserve"> </v>
      </c>
      <c r="DL336" s="278" t="str">
        <f t="shared" si="457"/>
        <v xml:space="preserve"> </v>
      </c>
    </row>
    <row r="337" spans="21:116" x14ac:dyDescent="0.25">
      <c r="U337" s="276" t="str">
        <f t="shared" si="461"/>
        <v xml:space="preserve"> </v>
      </c>
      <c r="V337" s="277" t="str">
        <f>IF(SUM(I337:T337)&lt;90," ",I337/stab.data!$U$7)</f>
        <v xml:space="preserve"> </v>
      </c>
      <c r="W337" s="277" t="str">
        <f>IF(SUM(I337:T337)&lt;90," ",J337/stab.data!$U$8)</f>
        <v xml:space="preserve"> </v>
      </c>
      <c r="X337" s="277" t="str">
        <f>IF(SUM(I337:T337)&lt;90," ",K337*2/stab.data!$U$9)</f>
        <v xml:space="preserve"> </v>
      </c>
      <c r="Y337" s="277" t="str">
        <f>IF(SUM(I337:T337)&lt;90," ",L337*2/stab.data!$U$10)</f>
        <v xml:space="preserve"> </v>
      </c>
      <c r="Z337" s="277" t="str">
        <f>IF(SUM(I337:T337)&lt;90," ",M337/stab.data!$U$11)</f>
        <v xml:space="preserve"> </v>
      </c>
      <c r="AA337" s="277" t="str">
        <f>IF(SUM(I337:T337)&lt;90," ",N337/stab.data!$U$12)</f>
        <v xml:space="preserve"> </v>
      </c>
      <c r="AB337" s="277" t="str">
        <f>IF(SUM(I337:T337)&lt;90," ",O337/stab.data!$U$13)</f>
        <v xml:space="preserve"> </v>
      </c>
      <c r="AC337" s="277" t="str">
        <f>IF(SUM(I337:T337)&lt;90," ",P337/stab.data!$U$14)</f>
        <v xml:space="preserve"> </v>
      </c>
      <c r="AD337" s="277" t="str">
        <f>IF(SUM(I337:T337)&lt;90," ",Q337*2/stab.data!$U$15)</f>
        <v xml:space="preserve"> </v>
      </c>
      <c r="AE337" s="277" t="str">
        <f>IF(SUM(I337:T337)&lt;90," ",R337*2/stab.data!$U$16)</f>
        <v xml:space="preserve"> </v>
      </c>
      <c r="AF337" s="277" t="str">
        <f>IF(SUM(I337:T337)&lt;90," ",S337/stab.data!$U$17)</f>
        <v xml:space="preserve"> </v>
      </c>
      <c r="AG337" s="277" t="str">
        <f>IF(SUM(I337:T337)&lt;90," ",T337/stab.data!$U$18)</f>
        <v xml:space="preserve"> </v>
      </c>
      <c r="AH337" s="277" t="str">
        <f t="shared" si="462"/>
        <v xml:space="preserve"> </v>
      </c>
      <c r="AI337" s="277" t="str">
        <f t="shared" si="463"/>
        <v xml:space="preserve"> </v>
      </c>
      <c r="AJ337" s="278" t="str">
        <f t="shared" si="464"/>
        <v xml:space="preserve"> </v>
      </c>
      <c r="AK337" s="278" t="str">
        <f t="shared" si="465"/>
        <v xml:space="preserve"> </v>
      </c>
      <c r="AL337" s="278" t="str">
        <f t="shared" si="466"/>
        <v xml:space="preserve"> </v>
      </c>
      <c r="AM337" s="278" t="str">
        <f t="shared" si="467"/>
        <v xml:space="preserve"> </v>
      </c>
      <c r="AN337" s="278" t="str">
        <f t="shared" si="468"/>
        <v xml:space="preserve"> </v>
      </c>
      <c r="AO337" s="278" t="str">
        <f t="shared" si="469"/>
        <v xml:space="preserve"> </v>
      </c>
      <c r="AP337" s="278" t="str">
        <f t="shared" si="470"/>
        <v xml:space="preserve"> </v>
      </c>
      <c r="AQ337" s="278" t="str">
        <f t="shared" si="471"/>
        <v xml:space="preserve"> </v>
      </c>
      <c r="AR337" s="278" t="str">
        <f t="shared" si="472"/>
        <v xml:space="preserve"> </v>
      </c>
      <c r="AS337" s="278" t="str">
        <f t="shared" si="473"/>
        <v xml:space="preserve"> </v>
      </c>
      <c r="AT337" s="278" t="str">
        <f t="shared" si="474"/>
        <v xml:space="preserve"> </v>
      </c>
      <c r="AU337" s="278" t="str">
        <f t="shared" si="475"/>
        <v xml:space="preserve"> </v>
      </c>
      <c r="AV337" s="277" t="str">
        <f t="shared" si="476"/>
        <v xml:space="preserve"> </v>
      </c>
      <c r="AW337" s="277" t="str">
        <f t="shared" si="477"/>
        <v xml:space="preserve"> </v>
      </c>
      <c r="AX337" s="277" t="str">
        <f>IF(SUM(I337:T337)&lt;90," ",CO337*AH337*stab.data!$U$20/13/2)</f>
        <v xml:space="preserve"> </v>
      </c>
      <c r="AY337" s="277" t="str">
        <f>IF(SUM(I337:T337)&lt;90," ",CQ337*AH337*stab.data!$U$11/13)</f>
        <v xml:space="preserve"> </v>
      </c>
      <c r="AZ337" s="277" t="str">
        <f t="shared" si="478"/>
        <v xml:space="preserve"> </v>
      </c>
      <c r="BA337" s="279" t="str">
        <f t="shared" si="479"/>
        <v xml:space="preserve"> </v>
      </c>
      <c r="BB337" s="280" t="str">
        <f>IF(SUM(I337:T337)&lt;90," ",EXP('eq. coef.'!$C$104+'eq. coef.'!$C$105*'Amp-TB2 calc'!AJ337+'eq. coef.'!$C$106*'Amp-TB2 calc'!AK337+'eq. coef.'!$C$107*'Amp-TB2 calc'!AL337+'eq. coef.'!$C$108*'Amp-TB2 calc'!AN337+'eq. coef.'!$C$109*'Amp-TB2 calc'!AP337+'eq. coef.'!$C$110*'Amp-TB2 calc'!AQ337+'eq. coef.'!$C$111*'Amp-TB2 calc'!AR337+'eq. coef.'!$C$112*'Amp-TB2 calc'!AS337))</f>
        <v xml:space="preserve"> </v>
      </c>
      <c r="BC337" s="281" t="str">
        <f>IF(SUM(I337:T337)&lt;90," ",EXP('eq. coef.'!$C$176+'eq. coef.'!$C$177*'Amp-TB2 calc'!AJ337+'eq. coef.'!$C$178*'Amp-TB2 calc'!AK337+'eq. coef.'!$C$179*'Amp-TB2 calc'!AL337+'eq. coef.'!$C$180*'Amp-TB2 calc'!AN337+'eq. coef.'!$C$181*'Amp-TB2 calc'!AP337+'eq. coef.'!$C$182*'Amp-TB2 calc'!AQ337+'eq. coef.'!$C$183*'Amp-TB2 calc'!AR337+'eq. coef.'!$C$184*'Amp-TB2 calc'!AS337))</f>
        <v xml:space="preserve"> </v>
      </c>
      <c r="BD337" s="281" t="str">
        <f>IF(SUM(I337:T337)&lt;90," ",('eq. coef.'!$C$234+'eq. coef.'!$C$235*'Amp-TB2 calc'!AJ337+'eq. coef.'!$C$236*'Amp-TB2 calc'!AK337+'eq. coef.'!$C$237*'Amp-TB2 calc'!AL337+'eq. coef.'!$C$238*'Amp-TB2 calc'!AN337+'eq. coef.'!$C$239*'Amp-TB2 calc'!AP337+'eq. coef.'!$C$240*'Amp-TB2 calc'!AQ337+'eq. coef.'!$C$241*'Amp-TB2 calc'!AR337+'eq. coef.'!$C$242*'Amp-TB2 calc'!AS337))</f>
        <v xml:space="preserve"> </v>
      </c>
      <c r="BE337" s="281" t="str">
        <f>IF(SUM(I337:T337)&lt;90," ",('eq. coef.'!$C$270+'eq. coef.'!$C$271*'Amp-TB2 calc'!AJ337+'eq. coef.'!$C$272*'Amp-TB2 calc'!AK337+'eq. coef.'!$C$273*'Amp-TB2 calc'!AL337+'eq. coef.'!$C$274*'Amp-TB2 calc'!AN337+'eq. coef.'!$C$275*'Amp-TB2 calc'!AP337+'eq. coef.'!$C$276*'Amp-TB2 calc'!AQ337+'eq. coef.'!$C$277*'Amp-TB2 calc'!AR337+'eq. coef.'!$C$278*'Amp-TB2 calc'!AS337))</f>
        <v xml:space="preserve"> </v>
      </c>
      <c r="BF337" s="281" t="str">
        <f>IF(SUM(I337:T337)&lt;90," ",EXP('eq. coef.'!$C$328+'eq. coef.'!$C$329*'Amp-TB2 calc'!AJ337+'eq. coef.'!$C$330*'Amp-TB2 calc'!AK337+'eq. coef.'!$C$331*'Amp-TB2 calc'!AL337+'eq. coef.'!$C$332*'Amp-TB2 calc'!AN337+'eq. coef.'!$C$333*'Amp-TB2 calc'!AP337+'eq. coef.'!$C$334*'Amp-TB2 calc'!AQ337+'eq. coef.'!$C$335*'Amp-TB2 calc'!AR337+'eq. coef.'!$C$336*'Amp-TB2 calc'!AS337))</f>
        <v xml:space="preserve"> </v>
      </c>
      <c r="BG337" s="282" t="str">
        <f t="shared" si="431"/>
        <v xml:space="preserve"> </v>
      </c>
      <c r="BH337" s="385" t="str">
        <f t="shared" si="458"/>
        <v xml:space="preserve"> </v>
      </c>
      <c r="BI337" s="385" t="str">
        <f t="shared" si="459"/>
        <v xml:space="preserve"> </v>
      </c>
      <c r="BJ337" s="281" t="str">
        <f t="shared" si="432"/>
        <v xml:space="preserve"> </v>
      </c>
      <c r="BK337" s="283" t="str">
        <f t="shared" si="480"/>
        <v xml:space="preserve"> </v>
      </c>
      <c r="BL337" s="281" t="str">
        <f t="shared" si="481"/>
        <v xml:space="preserve"> </v>
      </c>
      <c r="BM337" s="284" t="str">
        <f t="shared" si="433"/>
        <v xml:space="preserve"> </v>
      </c>
      <c r="BN337" s="285" t="str">
        <f>IF(SUM(I337:T337)&lt;90," ",'eq. coef.'!$C$360+'eq. coef.'!$C$361*'Amp-TB2 calc'!AJ337+'eq. coef.'!$C$362*'Amp-TB2 calc'!AK337+'eq. coef.'!$C$363*'Amp-TB2 calc'!AL337+'eq. coef.'!$C$364*'Amp-TB2 calc'!AN337+'eq. coef.'!$C$365*'Amp-TB2 calc'!AP337+'eq. coef.'!$C$366*'Amp-TB2 calc'!AQ337+'eq. coef.'!$C$367*'Amp-TB2 calc'!AR337+'eq. coef.'!$C$368*'Amp-TB2 calc'!AS337+'eq. coef.'!$C$369*LN(BQ337))</f>
        <v xml:space="preserve"> </v>
      </c>
      <c r="BO337" s="286" t="str">
        <f t="shared" si="482"/>
        <v xml:space="preserve"> </v>
      </c>
      <c r="BP337" s="333" t="str">
        <f t="shared" si="434"/>
        <v xml:space="preserve"> </v>
      </c>
      <c r="BQ337" s="287" t="str">
        <f t="shared" si="483"/>
        <v xml:space="preserve"> </v>
      </c>
      <c r="BR337" s="281" t="str">
        <f t="shared" si="435"/>
        <v xml:space="preserve"> </v>
      </c>
      <c r="BS337" s="283"/>
      <c r="BT337" s="283">
        <f t="shared" si="484"/>
        <v>0</v>
      </c>
      <c r="BU337" s="283">
        <f t="shared" si="485"/>
        <v>0</v>
      </c>
      <c r="BV337" s="281" t="str">
        <f t="shared" si="436"/>
        <v xml:space="preserve"> </v>
      </c>
      <c r="BW337" s="288"/>
      <c r="BX337" s="289" t="str">
        <f>IF(SUM(I337:T337)&lt;90," ",'eq. coef.'!$B$1128*'Amp-TB2 calc'!CH337+'eq. coef.'!$B$1129*'Amp-TB2 calc'!CL337+'eq. coef.'!$B$1130*'Amp-TB2 calc'!CM337+'eq. coef.'!$B$1131*'Amp-TB2 calc'!CO337+'eq. coef.'!$B$1132*'Amp-TB2 calc'!CP337+'eq. coef.'!$B$1133*'Amp-TB2 calc'!CQ337+'eq. coef.'!$B$1134*'Amp-TB2 calc'!CR337+'eq. coef.'!$B$1135*'Amp-TB2 calc'!CU337+'eq. coef.'!$B$1135*'Amp-TB2 calc'!CY337+'eq. coef.'!$B$1137*'Amp-TB2 calc'!CZ337)</f>
        <v xml:space="preserve"> </v>
      </c>
      <c r="BY337" s="290" t="str">
        <f t="shared" si="486"/>
        <v xml:space="preserve"> </v>
      </c>
      <c r="BZ337" s="291"/>
      <c r="CA337" s="290" t="str">
        <f t="shared" si="437"/>
        <v xml:space="preserve"> </v>
      </c>
      <c r="CB337" s="289" t="str">
        <f>IF(SUM(I337:T337)&lt;90," ",EXP('eq. coef.'!$C$396+'eq. coef.'!$C$397*'Amp-TB2 calc'!AJ337+'eq. coef.'!$C$398*'Amp-TB2 calc'!AK337+'eq. coef.'!$C$399*'Amp-TB2 calc'!AL337+'eq. coef.'!$C$400*'Amp-TB2 calc'!AN337+'eq. coef.'!$C$401*'Amp-TB2 calc'!AP337+'eq. coef.'!$C$402*'Amp-TB2 calc'!AQ337+'eq. coef.'!$C$403*'Amp-TB2 calc'!AR337+'eq. coef.'!$C$404*'Amp-TB2 calc'!AS337+'eq. coef.'!$C$405*LN('Amp-TB2 calc'!BQ337)))</f>
        <v xml:space="preserve"> </v>
      </c>
      <c r="CC337" s="283" t="str">
        <f t="shared" si="438"/>
        <v xml:space="preserve"> </v>
      </c>
      <c r="CD337" s="283"/>
      <c r="CE337" s="282" t="str">
        <f t="shared" si="439"/>
        <v xml:space="preserve"> </v>
      </c>
      <c r="CF337" s="282" t="str">
        <f t="shared" si="440"/>
        <v xml:space="preserve"> </v>
      </c>
      <c r="CG337" s="278" t="str">
        <f t="shared" si="487"/>
        <v xml:space="preserve"> </v>
      </c>
      <c r="CH337" s="278" t="str">
        <f t="shared" si="488"/>
        <v xml:space="preserve"> </v>
      </c>
      <c r="CI337" s="278" t="str">
        <f t="shared" si="441"/>
        <v xml:space="preserve"> </v>
      </c>
      <c r="CJ337" s="278" t="str">
        <f t="shared" si="442"/>
        <v xml:space="preserve"> </v>
      </c>
      <c r="CK337" s="278"/>
      <c r="CL337" s="278" t="str">
        <f t="shared" si="443"/>
        <v xml:space="preserve"> </v>
      </c>
      <c r="CM337" s="278" t="str">
        <f t="shared" si="444"/>
        <v xml:space="preserve"> </v>
      </c>
      <c r="CN337" s="278" t="str">
        <f t="shared" si="489"/>
        <v xml:space="preserve"> </v>
      </c>
      <c r="CO337" s="278" t="str">
        <f t="shared" si="445"/>
        <v xml:space="preserve"> </v>
      </c>
      <c r="CP337" s="278" t="str">
        <f t="shared" si="490"/>
        <v xml:space="preserve"> </v>
      </c>
      <c r="CQ337" s="278" t="str">
        <f t="shared" si="446"/>
        <v xml:space="preserve"> </v>
      </c>
      <c r="CR337" s="278" t="str">
        <f t="shared" si="491"/>
        <v xml:space="preserve"> </v>
      </c>
      <c r="CS337" s="278" t="str">
        <f t="shared" si="447"/>
        <v xml:space="preserve"> </v>
      </c>
      <c r="CT337" s="278"/>
      <c r="CU337" s="278" t="str">
        <f t="shared" si="492"/>
        <v xml:space="preserve"> </v>
      </c>
      <c r="CV337" s="278" t="str">
        <f t="shared" si="448"/>
        <v xml:space="preserve"> </v>
      </c>
      <c r="CW337" s="278" t="str">
        <f t="shared" si="449"/>
        <v xml:space="preserve"> </v>
      </c>
      <c r="CX337" s="278"/>
      <c r="CY337" s="278" t="str">
        <f t="shared" si="450"/>
        <v xml:space="preserve"> </v>
      </c>
      <c r="CZ337" s="278" t="str">
        <f t="shared" si="493"/>
        <v xml:space="preserve"> </v>
      </c>
      <c r="DA337" s="278" t="str">
        <f t="shared" si="451"/>
        <v xml:space="preserve"> </v>
      </c>
      <c r="DB337" s="278"/>
      <c r="DC337" s="278" t="str">
        <f t="shared" si="452"/>
        <v xml:space="preserve"> </v>
      </c>
      <c r="DD337" s="278" t="str">
        <f t="shared" si="494"/>
        <v xml:space="preserve"> </v>
      </c>
      <c r="DE337" s="278" t="str">
        <f t="shared" si="495"/>
        <v xml:space="preserve"> </v>
      </c>
      <c r="DF337" s="278" t="str">
        <f t="shared" si="453"/>
        <v xml:space="preserve"> </v>
      </c>
      <c r="DG337" s="283" t="str">
        <f t="shared" si="460"/>
        <v xml:space="preserve"> </v>
      </c>
      <c r="DH337" s="283"/>
      <c r="DI337" s="277" t="str">
        <f t="shared" si="454"/>
        <v xml:space="preserve"> </v>
      </c>
      <c r="DJ337" s="277" t="str">
        <f t="shared" si="455"/>
        <v xml:space="preserve"> </v>
      </c>
      <c r="DK337" s="277" t="str">
        <f t="shared" si="456"/>
        <v xml:space="preserve"> </v>
      </c>
      <c r="DL337" s="278" t="str">
        <f t="shared" si="457"/>
        <v xml:space="preserve"> </v>
      </c>
    </row>
    <row r="338" spans="21:116" x14ac:dyDescent="0.25">
      <c r="U338" s="276" t="str">
        <f t="shared" si="461"/>
        <v xml:space="preserve"> </v>
      </c>
      <c r="V338" s="277" t="str">
        <f>IF(SUM(I338:T338)&lt;90," ",I338/stab.data!$U$7)</f>
        <v xml:space="preserve"> </v>
      </c>
      <c r="W338" s="277" t="str">
        <f>IF(SUM(I338:T338)&lt;90," ",J338/stab.data!$U$8)</f>
        <v xml:space="preserve"> </v>
      </c>
      <c r="X338" s="277" t="str">
        <f>IF(SUM(I338:T338)&lt;90," ",K338*2/stab.data!$U$9)</f>
        <v xml:space="preserve"> </v>
      </c>
      <c r="Y338" s="277" t="str">
        <f>IF(SUM(I338:T338)&lt;90," ",L338*2/stab.data!$U$10)</f>
        <v xml:space="preserve"> </v>
      </c>
      <c r="Z338" s="277" t="str">
        <f>IF(SUM(I338:T338)&lt;90," ",M338/stab.data!$U$11)</f>
        <v xml:space="preserve"> </v>
      </c>
      <c r="AA338" s="277" t="str">
        <f>IF(SUM(I338:T338)&lt;90," ",N338/stab.data!$U$12)</f>
        <v xml:space="preserve"> </v>
      </c>
      <c r="AB338" s="277" t="str">
        <f>IF(SUM(I338:T338)&lt;90," ",O338/stab.data!$U$13)</f>
        <v xml:space="preserve"> </v>
      </c>
      <c r="AC338" s="277" t="str">
        <f>IF(SUM(I338:T338)&lt;90," ",P338/stab.data!$U$14)</f>
        <v xml:space="preserve"> </v>
      </c>
      <c r="AD338" s="277" t="str">
        <f>IF(SUM(I338:T338)&lt;90," ",Q338*2/stab.data!$U$15)</f>
        <v xml:space="preserve"> </v>
      </c>
      <c r="AE338" s="277" t="str">
        <f>IF(SUM(I338:T338)&lt;90," ",R338*2/stab.data!$U$16)</f>
        <v xml:space="preserve"> </v>
      </c>
      <c r="AF338" s="277" t="str">
        <f>IF(SUM(I338:T338)&lt;90," ",S338/stab.data!$U$17)</f>
        <v xml:space="preserve"> </v>
      </c>
      <c r="AG338" s="277" t="str">
        <f>IF(SUM(I338:T338)&lt;90," ",T338/stab.data!$U$18)</f>
        <v xml:space="preserve"> </v>
      </c>
      <c r="AH338" s="277" t="str">
        <f t="shared" si="462"/>
        <v xml:space="preserve"> </v>
      </c>
      <c r="AI338" s="277" t="str">
        <f t="shared" si="463"/>
        <v xml:space="preserve"> </v>
      </c>
      <c r="AJ338" s="278" t="str">
        <f t="shared" si="464"/>
        <v xml:space="preserve"> </v>
      </c>
      <c r="AK338" s="278" t="str">
        <f t="shared" si="465"/>
        <v xml:space="preserve"> </v>
      </c>
      <c r="AL338" s="278" t="str">
        <f t="shared" si="466"/>
        <v xml:space="preserve"> </v>
      </c>
      <c r="AM338" s="278" t="str">
        <f t="shared" si="467"/>
        <v xml:space="preserve"> </v>
      </c>
      <c r="AN338" s="278" t="str">
        <f t="shared" si="468"/>
        <v xml:space="preserve"> </v>
      </c>
      <c r="AO338" s="278" t="str">
        <f t="shared" si="469"/>
        <v xml:space="preserve"> </v>
      </c>
      <c r="AP338" s="278" t="str">
        <f t="shared" si="470"/>
        <v xml:space="preserve"> </v>
      </c>
      <c r="AQ338" s="278" t="str">
        <f t="shared" si="471"/>
        <v xml:space="preserve"> </v>
      </c>
      <c r="AR338" s="278" t="str">
        <f t="shared" si="472"/>
        <v xml:space="preserve"> </v>
      </c>
      <c r="AS338" s="278" t="str">
        <f t="shared" si="473"/>
        <v xml:space="preserve"> </v>
      </c>
      <c r="AT338" s="278" t="str">
        <f t="shared" si="474"/>
        <v xml:space="preserve"> </v>
      </c>
      <c r="AU338" s="278" t="str">
        <f t="shared" si="475"/>
        <v xml:space="preserve"> </v>
      </c>
      <c r="AV338" s="277" t="str">
        <f t="shared" si="476"/>
        <v xml:space="preserve"> </v>
      </c>
      <c r="AW338" s="277" t="str">
        <f t="shared" si="477"/>
        <v xml:space="preserve"> </v>
      </c>
      <c r="AX338" s="277" t="str">
        <f>IF(SUM(I338:T338)&lt;90," ",CO338*AH338*stab.data!$U$20/13/2)</f>
        <v xml:space="preserve"> </v>
      </c>
      <c r="AY338" s="277" t="str">
        <f>IF(SUM(I338:T338)&lt;90," ",CQ338*AH338*stab.data!$U$11/13)</f>
        <v xml:space="preserve"> </v>
      </c>
      <c r="AZ338" s="277" t="str">
        <f t="shared" si="478"/>
        <v xml:space="preserve"> </v>
      </c>
      <c r="BA338" s="279" t="str">
        <f t="shared" si="479"/>
        <v xml:space="preserve"> </v>
      </c>
      <c r="BB338" s="280" t="str">
        <f>IF(SUM(I338:T338)&lt;90," ",EXP('eq. coef.'!$C$104+'eq. coef.'!$C$105*'Amp-TB2 calc'!AJ338+'eq. coef.'!$C$106*'Amp-TB2 calc'!AK338+'eq. coef.'!$C$107*'Amp-TB2 calc'!AL338+'eq. coef.'!$C$108*'Amp-TB2 calc'!AN338+'eq. coef.'!$C$109*'Amp-TB2 calc'!AP338+'eq. coef.'!$C$110*'Amp-TB2 calc'!AQ338+'eq. coef.'!$C$111*'Amp-TB2 calc'!AR338+'eq. coef.'!$C$112*'Amp-TB2 calc'!AS338))</f>
        <v xml:space="preserve"> </v>
      </c>
      <c r="BC338" s="281" t="str">
        <f>IF(SUM(I338:T338)&lt;90," ",EXP('eq. coef.'!$C$176+'eq. coef.'!$C$177*'Amp-TB2 calc'!AJ338+'eq. coef.'!$C$178*'Amp-TB2 calc'!AK338+'eq. coef.'!$C$179*'Amp-TB2 calc'!AL338+'eq. coef.'!$C$180*'Amp-TB2 calc'!AN338+'eq. coef.'!$C$181*'Amp-TB2 calc'!AP338+'eq. coef.'!$C$182*'Amp-TB2 calc'!AQ338+'eq. coef.'!$C$183*'Amp-TB2 calc'!AR338+'eq. coef.'!$C$184*'Amp-TB2 calc'!AS338))</f>
        <v xml:space="preserve"> </v>
      </c>
      <c r="BD338" s="281" t="str">
        <f>IF(SUM(I338:T338)&lt;90," ",('eq. coef.'!$C$234+'eq. coef.'!$C$235*'Amp-TB2 calc'!AJ338+'eq. coef.'!$C$236*'Amp-TB2 calc'!AK338+'eq. coef.'!$C$237*'Amp-TB2 calc'!AL338+'eq. coef.'!$C$238*'Amp-TB2 calc'!AN338+'eq. coef.'!$C$239*'Amp-TB2 calc'!AP338+'eq. coef.'!$C$240*'Amp-TB2 calc'!AQ338+'eq. coef.'!$C$241*'Amp-TB2 calc'!AR338+'eq. coef.'!$C$242*'Amp-TB2 calc'!AS338))</f>
        <v xml:space="preserve"> </v>
      </c>
      <c r="BE338" s="281" t="str">
        <f>IF(SUM(I338:T338)&lt;90," ",('eq. coef.'!$C$270+'eq. coef.'!$C$271*'Amp-TB2 calc'!AJ338+'eq. coef.'!$C$272*'Amp-TB2 calc'!AK338+'eq. coef.'!$C$273*'Amp-TB2 calc'!AL338+'eq. coef.'!$C$274*'Amp-TB2 calc'!AN338+'eq. coef.'!$C$275*'Amp-TB2 calc'!AP338+'eq. coef.'!$C$276*'Amp-TB2 calc'!AQ338+'eq. coef.'!$C$277*'Amp-TB2 calc'!AR338+'eq. coef.'!$C$278*'Amp-TB2 calc'!AS338))</f>
        <v xml:space="preserve"> </v>
      </c>
      <c r="BF338" s="281" t="str">
        <f>IF(SUM(I338:T338)&lt;90," ",EXP('eq. coef.'!$C$328+'eq. coef.'!$C$329*'Amp-TB2 calc'!AJ338+'eq. coef.'!$C$330*'Amp-TB2 calc'!AK338+'eq. coef.'!$C$331*'Amp-TB2 calc'!AL338+'eq. coef.'!$C$332*'Amp-TB2 calc'!AN338+'eq. coef.'!$C$333*'Amp-TB2 calc'!AP338+'eq. coef.'!$C$334*'Amp-TB2 calc'!AQ338+'eq. coef.'!$C$335*'Amp-TB2 calc'!AR338+'eq. coef.'!$C$336*'Amp-TB2 calc'!AS338))</f>
        <v xml:space="preserve"> </v>
      </c>
      <c r="BG338" s="282" t="str">
        <f t="shared" si="431"/>
        <v xml:space="preserve"> </v>
      </c>
      <c r="BH338" s="385" t="str">
        <f t="shared" si="458"/>
        <v xml:space="preserve"> </v>
      </c>
      <c r="BI338" s="385" t="str">
        <f t="shared" si="459"/>
        <v xml:space="preserve"> </v>
      </c>
      <c r="BJ338" s="281" t="str">
        <f t="shared" si="432"/>
        <v xml:space="preserve"> </v>
      </c>
      <c r="BK338" s="283" t="str">
        <f t="shared" si="480"/>
        <v xml:space="preserve"> </v>
      </c>
      <c r="BL338" s="281" t="str">
        <f t="shared" si="481"/>
        <v xml:space="preserve"> </v>
      </c>
      <c r="BM338" s="284" t="str">
        <f t="shared" si="433"/>
        <v xml:space="preserve"> </v>
      </c>
      <c r="BN338" s="285" t="str">
        <f>IF(SUM(I338:T338)&lt;90," ",'eq. coef.'!$C$360+'eq. coef.'!$C$361*'Amp-TB2 calc'!AJ338+'eq. coef.'!$C$362*'Amp-TB2 calc'!AK338+'eq. coef.'!$C$363*'Amp-TB2 calc'!AL338+'eq. coef.'!$C$364*'Amp-TB2 calc'!AN338+'eq. coef.'!$C$365*'Amp-TB2 calc'!AP338+'eq. coef.'!$C$366*'Amp-TB2 calc'!AQ338+'eq. coef.'!$C$367*'Amp-TB2 calc'!AR338+'eq. coef.'!$C$368*'Amp-TB2 calc'!AS338+'eq. coef.'!$C$369*LN(BQ338))</f>
        <v xml:space="preserve"> </v>
      </c>
      <c r="BO338" s="286" t="str">
        <f t="shared" si="482"/>
        <v xml:space="preserve"> </v>
      </c>
      <c r="BP338" s="333" t="str">
        <f t="shared" si="434"/>
        <v xml:space="preserve"> </v>
      </c>
      <c r="BQ338" s="287" t="str">
        <f t="shared" si="483"/>
        <v xml:space="preserve"> </v>
      </c>
      <c r="BR338" s="281" t="str">
        <f t="shared" si="435"/>
        <v xml:space="preserve"> </v>
      </c>
      <c r="BS338" s="283"/>
      <c r="BT338" s="283">
        <f t="shared" si="484"/>
        <v>0</v>
      </c>
      <c r="BU338" s="283">
        <f t="shared" si="485"/>
        <v>0</v>
      </c>
      <c r="BV338" s="281" t="str">
        <f t="shared" si="436"/>
        <v xml:space="preserve"> </v>
      </c>
      <c r="BW338" s="288"/>
      <c r="BX338" s="289" t="str">
        <f>IF(SUM(I338:T338)&lt;90," ",'eq. coef.'!$B$1128*'Amp-TB2 calc'!CH338+'eq. coef.'!$B$1129*'Amp-TB2 calc'!CL338+'eq. coef.'!$B$1130*'Amp-TB2 calc'!CM338+'eq. coef.'!$B$1131*'Amp-TB2 calc'!CO338+'eq. coef.'!$B$1132*'Amp-TB2 calc'!CP338+'eq. coef.'!$B$1133*'Amp-TB2 calc'!CQ338+'eq. coef.'!$B$1134*'Amp-TB2 calc'!CR338+'eq. coef.'!$B$1135*'Amp-TB2 calc'!CU338+'eq. coef.'!$B$1135*'Amp-TB2 calc'!CY338+'eq. coef.'!$B$1137*'Amp-TB2 calc'!CZ338)</f>
        <v xml:space="preserve"> </v>
      </c>
      <c r="BY338" s="290" t="str">
        <f t="shared" si="486"/>
        <v xml:space="preserve"> </v>
      </c>
      <c r="BZ338" s="291"/>
      <c r="CA338" s="290" t="str">
        <f t="shared" si="437"/>
        <v xml:space="preserve"> </v>
      </c>
      <c r="CB338" s="289" t="str">
        <f>IF(SUM(I338:T338)&lt;90," ",EXP('eq. coef.'!$C$396+'eq. coef.'!$C$397*'Amp-TB2 calc'!AJ338+'eq. coef.'!$C$398*'Amp-TB2 calc'!AK338+'eq. coef.'!$C$399*'Amp-TB2 calc'!AL338+'eq. coef.'!$C$400*'Amp-TB2 calc'!AN338+'eq. coef.'!$C$401*'Amp-TB2 calc'!AP338+'eq. coef.'!$C$402*'Amp-TB2 calc'!AQ338+'eq. coef.'!$C$403*'Amp-TB2 calc'!AR338+'eq. coef.'!$C$404*'Amp-TB2 calc'!AS338+'eq. coef.'!$C$405*LN('Amp-TB2 calc'!BQ338)))</f>
        <v xml:space="preserve"> </v>
      </c>
      <c r="CC338" s="283" t="str">
        <f t="shared" si="438"/>
        <v xml:space="preserve"> </v>
      </c>
      <c r="CD338" s="283"/>
      <c r="CE338" s="282" t="str">
        <f t="shared" si="439"/>
        <v xml:space="preserve"> </v>
      </c>
      <c r="CF338" s="282" t="str">
        <f t="shared" si="440"/>
        <v xml:space="preserve"> </v>
      </c>
      <c r="CG338" s="278" t="str">
        <f t="shared" si="487"/>
        <v xml:space="preserve"> </v>
      </c>
      <c r="CH338" s="278" t="str">
        <f t="shared" si="488"/>
        <v xml:space="preserve"> </v>
      </c>
      <c r="CI338" s="278" t="str">
        <f t="shared" si="441"/>
        <v xml:space="preserve"> </v>
      </c>
      <c r="CJ338" s="278" t="str">
        <f t="shared" si="442"/>
        <v xml:space="preserve"> </v>
      </c>
      <c r="CK338" s="278"/>
      <c r="CL338" s="278" t="str">
        <f t="shared" si="443"/>
        <v xml:space="preserve"> </v>
      </c>
      <c r="CM338" s="278" t="str">
        <f t="shared" si="444"/>
        <v xml:space="preserve"> </v>
      </c>
      <c r="CN338" s="278" t="str">
        <f t="shared" si="489"/>
        <v xml:space="preserve"> </v>
      </c>
      <c r="CO338" s="278" t="str">
        <f t="shared" si="445"/>
        <v xml:space="preserve"> </v>
      </c>
      <c r="CP338" s="278" t="str">
        <f t="shared" si="490"/>
        <v xml:space="preserve"> </v>
      </c>
      <c r="CQ338" s="278" t="str">
        <f t="shared" si="446"/>
        <v xml:space="preserve"> </v>
      </c>
      <c r="CR338" s="278" t="str">
        <f t="shared" si="491"/>
        <v xml:space="preserve"> </v>
      </c>
      <c r="CS338" s="278" t="str">
        <f t="shared" si="447"/>
        <v xml:space="preserve"> </v>
      </c>
      <c r="CT338" s="278"/>
      <c r="CU338" s="278" t="str">
        <f t="shared" si="492"/>
        <v xml:space="preserve"> </v>
      </c>
      <c r="CV338" s="278" t="str">
        <f t="shared" si="448"/>
        <v xml:space="preserve"> </v>
      </c>
      <c r="CW338" s="278" t="str">
        <f t="shared" si="449"/>
        <v xml:space="preserve"> </v>
      </c>
      <c r="CX338" s="278"/>
      <c r="CY338" s="278" t="str">
        <f t="shared" si="450"/>
        <v xml:space="preserve"> </v>
      </c>
      <c r="CZ338" s="278" t="str">
        <f t="shared" si="493"/>
        <v xml:space="preserve"> </v>
      </c>
      <c r="DA338" s="278" t="str">
        <f t="shared" si="451"/>
        <v xml:space="preserve"> </v>
      </c>
      <c r="DB338" s="278"/>
      <c r="DC338" s="278" t="str">
        <f t="shared" si="452"/>
        <v xml:space="preserve"> </v>
      </c>
      <c r="DD338" s="278" t="str">
        <f t="shared" si="494"/>
        <v xml:space="preserve"> </v>
      </c>
      <c r="DE338" s="278" t="str">
        <f t="shared" si="495"/>
        <v xml:space="preserve"> </v>
      </c>
      <c r="DF338" s="278" t="str">
        <f t="shared" si="453"/>
        <v xml:space="preserve"> </v>
      </c>
      <c r="DG338" s="283" t="str">
        <f t="shared" si="460"/>
        <v xml:space="preserve"> </v>
      </c>
      <c r="DH338" s="283"/>
      <c r="DI338" s="277" t="str">
        <f t="shared" si="454"/>
        <v xml:space="preserve"> </v>
      </c>
      <c r="DJ338" s="277" t="str">
        <f t="shared" si="455"/>
        <v xml:space="preserve"> </v>
      </c>
      <c r="DK338" s="277" t="str">
        <f t="shared" si="456"/>
        <v xml:space="preserve"> </v>
      </c>
      <c r="DL338" s="278" t="str">
        <f t="shared" si="457"/>
        <v xml:space="preserve"> </v>
      </c>
    </row>
    <row r="339" spans="21:116" x14ac:dyDescent="0.25">
      <c r="U339" s="276" t="str">
        <f t="shared" si="461"/>
        <v xml:space="preserve"> </v>
      </c>
      <c r="V339" s="277" t="str">
        <f>IF(SUM(I339:T339)&lt;90," ",I339/stab.data!$U$7)</f>
        <v xml:space="preserve"> </v>
      </c>
      <c r="W339" s="277" t="str">
        <f>IF(SUM(I339:T339)&lt;90," ",J339/stab.data!$U$8)</f>
        <v xml:space="preserve"> </v>
      </c>
      <c r="X339" s="277" t="str">
        <f>IF(SUM(I339:T339)&lt;90," ",K339*2/stab.data!$U$9)</f>
        <v xml:space="preserve"> </v>
      </c>
      <c r="Y339" s="277" t="str">
        <f>IF(SUM(I339:T339)&lt;90," ",L339*2/stab.data!$U$10)</f>
        <v xml:space="preserve"> </v>
      </c>
      <c r="Z339" s="277" t="str">
        <f>IF(SUM(I339:T339)&lt;90," ",M339/stab.data!$U$11)</f>
        <v xml:space="preserve"> </v>
      </c>
      <c r="AA339" s="277" t="str">
        <f>IF(SUM(I339:T339)&lt;90," ",N339/stab.data!$U$12)</f>
        <v xml:space="preserve"> </v>
      </c>
      <c r="AB339" s="277" t="str">
        <f>IF(SUM(I339:T339)&lt;90," ",O339/stab.data!$U$13)</f>
        <v xml:space="preserve"> </v>
      </c>
      <c r="AC339" s="277" t="str">
        <f>IF(SUM(I339:T339)&lt;90," ",P339/stab.data!$U$14)</f>
        <v xml:space="preserve"> </v>
      </c>
      <c r="AD339" s="277" t="str">
        <f>IF(SUM(I339:T339)&lt;90," ",Q339*2/stab.data!$U$15)</f>
        <v xml:space="preserve"> </v>
      </c>
      <c r="AE339" s="277" t="str">
        <f>IF(SUM(I339:T339)&lt;90," ",R339*2/stab.data!$U$16)</f>
        <v xml:space="preserve"> </v>
      </c>
      <c r="AF339" s="277" t="str">
        <f>IF(SUM(I339:T339)&lt;90," ",S339/stab.data!$U$17)</f>
        <v xml:space="preserve"> </v>
      </c>
      <c r="AG339" s="277" t="str">
        <f>IF(SUM(I339:T339)&lt;90," ",T339/stab.data!$U$18)</f>
        <v xml:space="preserve"> </v>
      </c>
      <c r="AH339" s="277" t="str">
        <f t="shared" si="462"/>
        <v xml:space="preserve"> </v>
      </c>
      <c r="AI339" s="277" t="str">
        <f t="shared" si="463"/>
        <v xml:space="preserve"> </v>
      </c>
      <c r="AJ339" s="278" t="str">
        <f t="shared" si="464"/>
        <v xml:space="preserve"> </v>
      </c>
      <c r="AK339" s="278" t="str">
        <f t="shared" si="465"/>
        <v xml:space="preserve"> </v>
      </c>
      <c r="AL339" s="278" t="str">
        <f t="shared" si="466"/>
        <v xml:space="preserve"> </v>
      </c>
      <c r="AM339" s="278" t="str">
        <f t="shared" si="467"/>
        <v xml:space="preserve"> </v>
      </c>
      <c r="AN339" s="278" t="str">
        <f t="shared" si="468"/>
        <v xml:space="preserve"> </v>
      </c>
      <c r="AO339" s="278" t="str">
        <f t="shared" si="469"/>
        <v xml:space="preserve"> </v>
      </c>
      <c r="AP339" s="278" t="str">
        <f t="shared" si="470"/>
        <v xml:space="preserve"> </v>
      </c>
      <c r="AQ339" s="278" t="str">
        <f t="shared" si="471"/>
        <v xml:space="preserve"> </v>
      </c>
      <c r="AR339" s="278" t="str">
        <f t="shared" si="472"/>
        <v xml:space="preserve"> </v>
      </c>
      <c r="AS339" s="278" t="str">
        <f t="shared" si="473"/>
        <v xml:space="preserve"> </v>
      </c>
      <c r="AT339" s="278" t="str">
        <f t="shared" si="474"/>
        <v xml:space="preserve"> </v>
      </c>
      <c r="AU339" s="278" t="str">
        <f t="shared" si="475"/>
        <v xml:space="preserve"> </v>
      </c>
      <c r="AV339" s="277" t="str">
        <f t="shared" si="476"/>
        <v xml:space="preserve"> </v>
      </c>
      <c r="AW339" s="277" t="str">
        <f t="shared" si="477"/>
        <v xml:space="preserve"> </v>
      </c>
      <c r="AX339" s="277" t="str">
        <f>IF(SUM(I339:T339)&lt;90," ",CO339*AH339*stab.data!$U$20/13/2)</f>
        <v xml:space="preserve"> </v>
      </c>
      <c r="AY339" s="277" t="str">
        <f>IF(SUM(I339:T339)&lt;90," ",CQ339*AH339*stab.data!$U$11/13)</f>
        <v xml:space="preserve"> </v>
      </c>
      <c r="AZ339" s="277" t="str">
        <f t="shared" si="478"/>
        <v xml:space="preserve"> </v>
      </c>
      <c r="BA339" s="279" t="str">
        <f t="shared" si="479"/>
        <v xml:space="preserve"> </v>
      </c>
      <c r="BB339" s="280" t="str">
        <f>IF(SUM(I339:T339)&lt;90," ",EXP('eq. coef.'!$C$104+'eq. coef.'!$C$105*'Amp-TB2 calc'!AJ339+'eq. coef.'!$C$106*'Amp-TB2 calc'!AK339+'eq. coef.'!$C$107*'Amp-TB2 calc'!AL339+'eq. coef.'!$C$108*'Amp-TB2 calc'!AN339+'eq. coef.'!$C$109*'Amp-TB2 calc'!AP339+'eq. coef.'!$C$110*'Amp-TB2 calc'!AQ339+'eq. coef.'!$C$111*'Amp-TB2 calc'!AR339+'eq. coef.'!$C$112*'Amp-TB2 calc'!AS339))</f>
        <v xml:space="preserve"> </v>
      </c>
      <c r="BC339" s="281" t="str">
        <f>IF(SUM(I339:T339)&lt;90," ",EXP('eq. coef.'!$C$176+'eq. coef.'!$C$177*'Amp-TB2 calc'!AJ339+'eq. coef.'!$C$178*'Amp-TB2 calc'!AK339+'eq. coef.'!$C$179*'Amp-TB2 calc'!AL339+'eq. coef.'!$C$180*'Amp-TB2 calc'!AN339+'eq. coef.'!$C$181*'Amp-TB2 calc'!AP339+'eq. coef.'!$C$182*'Amp-TB2 calc'!AQ339+'eq. coef.'!$C$183*'Amp-TB2 calc'!AR339+'eq. coef.'!$C$184*'Amp-TB2 calc'!AS339))</f>
        <v xml:space="preserve"> </v>
      </c>
      <c r="BD339" s="281" t="str">
        <f>IF(SUM(I339:T339)&lt;90," ",('eq. coef.'!$C$234+'eq. coef.'!$C$235*'Amp-TB2 calc'!AJ339+'eq. coef.'!$C$236*'Amp-TB2 calc'!AK339+'eq. coef.'!$C$237*'Amp-TB2 calc'!AL339+'eq. coef.'!$C$238*'Amp-TB2 calc'!AN339+'eq. coef.'!$C$239*'Amp-TB2 calc'!AP339+'eq. coef.'!$C$240*'Amp-TB2 calc'!AQ339+'eq. coef.'!$C$241*'Amp-TB2 calc'!AR339+'eq. coef.'!$C$242*'Amp-TB2 calc'!AS339))</f>
        <v xml:space="preserve"> </v>
      </c>
      <c r="BE339" s="281" t="str">
        <f>IF(SUM(I339:T339)&lt;90," ",('eq. coef.'!$C$270+'eq. coef.'!$C$271*'Amp-TB2 calc'!AJ339+'eq. coef.'!$C$272*'Amp-TB2 calc'!AK339+'eq. coef.'!$C$273*'Amp-TB2 calc'!AL339+'eq. coef.'!$C$274*'Amp-TB2 calc'!AN339+'eq. coef.'!$C$275*'Amp-TB2 calc'!AP339+'eq. coef.'!$C$276*'Amp-TB2 calc'!AQ339+'eq. coef.'!$C$277*'Amp-TB2 calc'!AR339+'eq. coef.'!$C$278*'Amp-TB2 calc'!AS339))</f>
        <v xml:space="preserve"> </v>
      </c>
      <c r="BF339" s="281" t="str">
        <f>IF(SUM(I339:T339)&lt;90," ",EXP('eq. coef.'!$C$328+'eq. coef.'!$C$329*'Amp-TB2 calc'!AJ339+'eq. coef.'!$C$330*'Amp-TB2 calc'!AK339+'eq. coef.'!$C$331*'Amp-TB2 calc'!AL339+'eq. coef.'!$C$332*'Amp-TB2 calc'!AN339+'eq. coef.'!$C$333*'Amp-TB2 calc'!AP339+'eq. coef.'!$C$334*'Amp-TB2 calc'!AQ339+'eq. coef.'!$C$335*'Amp-TB2 calc'!AR339+'eq. coef.'!$C$336*'Amp-TB2 calc'!AS339))</f>
        <v xml:space="preserve"> </v>
      </c>
      <c r="BG339" s="282" t="str">
        <f t="shared" si="431"/>
        <v xml:space="preserve"> </v>
      </c>
      <c r="BH339" s="385" t="str">
        <f t="shared" si="458"/>
        <v xml:space="preserve"> </v>
      </c>
      <c r="BI339" s="385" t="str">
        <f t="shared" si="459"/>
        <v xml:space="preserve"> </v>
      </c>
      <c r="BJ339" s="281" t="str">
        <f t="shared" si="432"/>
        <v xml:space="preserve"> </v>
      </c>
      <c r="BK339" s="283" t="str">
        <f t="shared" si="480"/>
        <v xml:space="preserve"> </v>
      </c>
      <c r="BL339" s="281" t="str">
        <f t="shared" si="481"/>
        <v xml:space="preserve"> </v>
      </c>
      <c r="BM339" s="284" t="str">
        <f t="shared" si="433"/>
        <v xml:space="preserve"> </v>
      </c>
      <c r="BN339" s="285" t="str">
        <f>IF(SUM(I339:T339)&lt;90," ",'eq. coef.'!$C$360+'eq. coef.'!$C$361*'Amp-TB2 calc'!AJ339+'eq. coef.'!$C$362*'Amp-TB2 calc'!AK339+'eq. coef.'!$C$363*'Amp-TB2 calc'!AL339+'eq. coef.'!$C$364*'Amp-TB2 calc'!AN339+'eq. coef.'!$C$365*'Amp-TB2 calc'!AP339+'eq. coef.'!$C$366*'Amp-TB2 calc'!AQ339+'eq. coef.'!$C$367*'Amp-TB2 calc'!AR339+'eq. coef.'!$C$368*'Amp-TB2 calc'!AS339+'eq. coef.'!$C$369*LN(BQ339))</f>
        <v xml:space="preserve"> </v>
      </c>
      <c r="BO339" s="286" t="str">
        <f t="shared" si="482"/>
        <v xml:space="preserve"> </v>
      </c>
      <c r="BP339" s="333" t="str">
        <f t="shared" si="434"/>
        <v xml:space="preserve"> </v>
      </c>
      <c r="BQ339" s="287" t="str">
        <f t="shared" si="483"/>
        <v xml:space="preserve"> </v>
      </c>
      <c r="BR339" s="281" t="str">
        <f t="shared" si="435"/>
        <v xml:space="preserve"> </v>
      </c>
      <c r="BS339" s="283"/>
      <c r="BT339" s="283">
        <f t="shared" si="484"/>
        <v>0</v>
      </c>
      <c r="BU339" s="283">
        <f t="shared" si="485"/>
        <v>0</v>
      </c>
      <c r="BV339" s="281" t="str">
        <f t="shared" si="436"/>
        <v xml:space="preserve"> </v>
      </c>
      <c r="BW339" s="288"/>
      <c r="BX339" s="289" t="str">
        <f>IF(SUM(I339:T339)&lt;90," ",'eq. coef.'!$B$1128*'Amp-TB2 calc'!CH339+'eq. coef.'!$B$1129*'Amp-TB2 calc'!CL339+'eq. coef.'!$B$1130*'Amp-TB2 calc'!CM339+'eq. coef.'!$B$1131*'Amp-TB2 calc'!CO339+'eq. coef.'!$B$1132*'Amp-TB2 calc'!CP339+'eq. coef.'!$B$1133*'Amp-TB2 calc'!CQ339+'eq. coef.'!$B$1134*'Amp-TB2 calc'!CR339+'eq. coef.'!$B$1135*'Amp-TB2 calc'!CU339+'eq. coef.'!$B$1135*'Amp-TB2 calc'!CY339+'eq. coef.'!$B$1137*'Amp-TB2 calc'!CZ339)</f>
        <v xml:space="preserve"> </v>
      </c>
      <c r="BY339" s="290" t="str">
        <f t="shared" si="486"/>
        <v xml:space="preserve"> </v>
      </c>
      <c r="BZ339" s="291"/>
      <c r="CA339" s="290" t="str">
        <f t="shared" si="437"/>
        <v xml:space="preserve"> </v>
      </c>
      <c r="CB339" s="289" t="str">
        <f>IF(SUM(I339:T339)&lt;90," ",EXP('eq. coef.'!$C$396+'eq. coef.'!$C$397*'Amp-TB2 calc'!AJ339+'eq. coef.'!$C$398*'Amp-TB2 calc'!AK339+'eq. coef.'!$C$399*'Amp-TB2 calc'!AL339+'eq. coef.'!$C$400*'Amp-TB2 calc'!AN339+'eq. coef.'!$C$401*'Amp-TB2 calc'!AP339+'eq. coef.'!$C$402*'Amp-TB2 calc'!AQ339+'eq. coef.'!$C$403*'Amp-TB2 calc'!AR339+'eq. coef.'!$C$404*'Amp-TB2 calc'!AS339+'eq. coef.'!$C$405*LN('Amp-TB2 calc'!BQ339)))</f>
        <v xml:space="preserve"> </v>
      </c>
      <c r="CC339" s="283" t="str">
        <f t="shared" si="438"/>
        <v xml:space="preserve"> </v>
      </c>
      <c r="CD339" s="283"/>
      <c r="CE339" s="282" t="str">
        <f t="shared" si="439"/>
        <v xml:space="preserve"> </v>
      </c>
      <c r="CF339" s="282" t="str">
        <f t="shared" si="440"/>
        <v xml:space="preserve"> </v>
      </c>
      <c r="CG339" s="278" t="str">
        <f t="shared" si="487"/>
        <v xml:space="preserve"> </v>
      </c>
      <c r="CH339" s="278" t="str">
        <f t="shared" si="488"/>
        <v xml:space="preserve"> </v>
      </c>
      <c r="CI339" s="278" t="str">
        <f t="shared" si="441"/>
        <v xml:space="preserve"> </v>
      </c>
      <c r="CJ339" s="278" t="str">
        <f t="shared" si="442"/>
        <v xml:space="preserve"> </v>
      </c>
      <c r="CK339" s="278"/>
      <c r="CL339" s="278" t="str">
        <f t="shared" si="443"/>
        <v xml:space="preserve"> </v>
      </c>
      <c r="CM339" s="278" t="str">
        <f t="shared" si="444"/>
        <v xml:space="preserve"> </v>
      </c>
      <c r="CN339" s="278" t="str">
        <f t="shared" si="489"/>
        <v xml:space="preserve"> </v>
      </c>
      <c r="CO339" s="278" t="str">
        <f t="shared" si="445"/>
        <v xml:space="preserve"> </v>
      </c>
      <c r="CP339" s="278" t="str">
        <f t="shared" si="490"/>
        <v xml:space="preserve"> </v>
      </c>
      <c r="CQ339" s="278" t="str">
        <f t="shared" si="446"/>
        <v xml:space="preserve"> </v>
      </c>
      <c r="CR339" s="278" t="str">
        <f t="shared" si="491"/>
        <v xml:space="preserve"> </v>
      </c>
      <c r="CS339" s="278" t="str">
        <f t="shared" si="447"/>
        <v xml:space="preserve"> </v>
      </c>
      <c r="CT339" s="278"/>
      <c r="CU339" s="278" t="str">
        <f t="shared" si="492"/>
        <v xml:space="preserve"> </v>
      </c>
      <c r="CV339" s="278" t="str">
        <f t="shared" si="448"/>
        <v xml:space="preserve"> </v>
      </c>
      <c r="CW339" s="278" t="str">
        <f t="shared" si="449"/>
        <v xml:space="preserve"> </v>
      </c>
      <c r="CX339" s="278"/>
      <c r="CY339" s="278" t="str">
        <f t="shared" si="450"/>
        <v xml:space="preserve"> </v>
      </c>
      <c r="CZ339" s="278" t="str">
        <f t="shared" si="493"/>
        <v xml:space="preserve"> </v>
      </c>
      <c r="DA339" s="278" t="str">
        <f t="shared" si="451"/>
        <v xml:space="preserve"> </v>
      </c>
      <c r="DB339" s="278"/>
      <c r="DC339" s="278" t="str">
        <f t="shared" si="452"/>
        <v xml:space="preserve"> </v>
      </c>
      <c r="DD339" s="278" t="str">
        <f t="shared" si="494"/>
        <v xml:space="preserve"> </v>
      </c>
      <c r="DE339" s="278" t="str">
        <f t="shared" si="495"/>
        <v xml:space="preserve"> </v>
      </c>
      <c r="DF339" s="278" t="str">
        <f t="shared" si="453"/>
        <v xml:space="preserve"> </v>
      </c>
      <c r="DG339" s="283" t="str">
        <f t="shared" si="460"/>
        <v xml:space="preserve"> </v>
      </c>
      <c r="DH339" s="283"/>
      <c r="DI339" s="277" t="str">
        <f t="shared" si="454"/>
        <v xml:space="preserve"> </v>
      </c>
      <c r="DJ339" s="277" t="str">
        <f t="shared" si="455"/>
        <v xml:space="preserve"> </v>
      </c>
      <c r="DK339" s="277" t="str">
        <f t="shared" si="456"/>
        <v xml:space="preserve"> </v>
      </c>
      <c r="DL339" s="278" t="str">
        <f t="shared" si="457"/>
        <v xml:space="preserve"> </v>
      </c>
    </row>
    <row r="340" spans="21:116" x14ac:dyDescent="0.25">
      <c r="U340" s="276" t="str">
        <f t="shared" si="461"/>
        <v xml:space="preserve"> </v>
      </c>
      <c r="V340" s="277" t="str">
        <f>IF(SUM(I340:T340)&lt;90," ",I340/stab.data!$U$7)</f>
        <v xml:space="preserve"> </v>
      </c>
      <c r="W340" s="277" t="str">
        <f>IF(SUM(I340:T340)&lt;90," ",J340/stab.data!$U$8)</f>
        <v xml:space="preserve"> </v>
      </c>
      <c r="X340" s="277" t="str">
        <f>IF(SUM(I340:T340)&lt;90," ",K340*2/stab.data!$U$9)</f>
        <v xml:space="preserve"> </v>
      </c>
      <c r="Y340" s="277" t="str">
        <f>IF(SUM(I340:T340)&lt;90," ",L340*2/stab.data!$U$10)</f>
        <v xml:space="preserve"> </v>
      </c>
      <c r="Z340" s="277" t="str">
        <f>IF(SUM(I340:T340)&lt;90," ",M340/stab.data!$U$11)</f>
        <v xml:space="preserve"> </v>
      </c>
      <c r="AA340" s="277" t="str">
        <f>IF(SUM(I340:T340)&lt;90," ",N340/stab.data!$U$12)</f>
        <v xml:space="preserve"> </v>
      </c>
      <c r="AB340" s="277" t="str">
        <f>IF(SUM(I340:T340)&lt;90," ",O340/stab.data!$U$13)</f>
        <v xml:space="preserve"> </v>
      </c>
      <c r="AC340" s="277" t="str">
        <f>IF(SUM(I340:T340)&lt;90," ",P340/stab.data!$U$14)</f>
        <v xml:space="preserve"> </v>
      </c>
      <c r="AD340" s="277" t="str">
        <f>IF(SUM(I340:T340)&lt;90," ",Q340*2/stab.data!$U$15)</f>
        <v xml:space="preserve"> </v>
      </c>
      <c r="AE340" s="277" t="str">
        <f>IF(SUM(I340:T340)&lt;90," ",R340*2/stab.data!$U$16)</f>
        <v xml:space="preserve"> </v>
      </c>
      <c r="AF340" s="277" t="str">
        <f>IF(SUM(I340:T340)&lt;90," ",S340/stab.data!$U$17)</f>
        <v xml:space="preserve"> </v>
      </c>
      <c r="AG340" s="277" t="str">
        <f>IF(SUM(I340:T340)&lt;90," ",T340/stab.data!$U$18)</f>
        <v xml:space="preserve"> </v>
      </c>
      <c r="AH340" s="277" t="str">
        <f t="shared" si="462"/>
        <v xml:space="preserve"> </v>
      </c>
      <c r="AI340" s="277" t="str">
        <f t="shared" si="463"/>
        <v xml:space="preserve"> </v>
      </c>
      <c r="AJ340" s="278" t="str">
        <f t="shared" si="464"/>
        <v xml:space="preserve"> </v>
      </c>
      <c r="AK340" s="278" t="str">
        <f t="shared" si="465"/>
        <v xml:space="preserve"> </v>
      </c>
      <c r="AL340" s="278" t="str">
        <f t="shared" si="466"/>
        <v xml:space="preserve"> </v>
      </c>
      <c r="AM340" s="278" t="str">
        <f t="shared" si="467"/>
        <v xml:space="preserve"> </v>
      </c>
      <c r="AN340" s="278" t="str">
        <f t="shared" si="468"/>
        <v xml:space="preserve"> </v>
      </c>
      <c r="AO340" s="278" t="str">
        <f t="shared" si="469"/>
        <v xml:space="preserve"> </v>
      </c>
      <c r="AP340" s="278" t="str">
        <f t="shared" si="470"/>
        <v xml:space="preserve"> </v>
      </c>
      <c r="AQ340" s="278" t="str">
        <f t="shared" si="471"/>
        <v xml:space="preserve"> </v>
      </c>
      <c r="AR340" s="278" t="str">
        <f t="shared" si="472"/>
        <v xml:space="preserve"> </v>
      </c>
      <c r="AS340" s="278" t="str">
        <f t="shared" si="473"/>
        <v xml:space="preserve"> </v>
      </c>
      <c r="AT340" s="278" t="str">
        <f t="shared" si="474"/>
        <v xml:space="preserve"> </v>
      </c>
      <c r="AU340" s="278" t="str">
        <f t="shared" si="475"/>
        <v xml:space="preserve"> </v>
      </c>
      <c r="AV340" s="277" t="str">
        <f t="shared" si="476"/>
        <v xml:space="preserve"> </v>
      </c>
      <c r="AW340" s="277" t="str">
        <f t="shared" si="477"/>
        <v xml:space="preserve"> </v>
      </c>
      <c r="AX340" s="277" t="str">
        <f>IF(SUM(I340:T340)&lt;90," ",CO340*AH340*stab.data!$U$20/13/2)</f>
        <v xml:space="preserve"> </v>
      </c>
      <c r="AY340" s="277" t="str">
        <f>IF(SUM(I340:T340)&lt;90," ",CQ340*AH340*stab.data!$U$11/13)</f>
        <v xml:space="preserve"> </v>
      </c>
      <c r="AZ340" s="277" t="str">
        <f t="shared" si="478"/>
        <v xml:space="preserve"> </v>
      </c>
      <c r="BA340" s="279" t="str">
        <f t="shared" si="479"/>
        <v xml:space="preserve"> </v>
      </c>
      <c r="BB340" s="280" t="str">
        <f>IF(SUM(I340:T340)&lt;90," ",EXP('eq. coef.'!$C$104+'eq. coef.'!$C$105*'Amp-TB2 calc'!AJ340+'eq. coef.'!$C$106*'Amp-TB2 calc'!AK340+'eq. coef.'!$C$107*'Amp-TB2 calc'!AL340+'eq. coef.'!$C$108*'Amp-TB2 calc'!AN340+'eq. coef.'!$C$109*'Amp-TB2 calc'!AP340+'eq. coef.'!$C$110*'Amp-TB2 calc'!AQ340+'eq. coef.'!$C$111*'Amp-TB2 calc'!AR340+'eq. coef.'!$C$112*'Amp-TB2 calc'!AS340))</f>
        <v xml:space="preserve"> </v>
      </c>
      <c r="BC340" s="281" t="str">
        <f>IF(SUM(I340:T340)&lt;90," ",EXP('eq. coef.'!$C$176+'eq. coef.'!$C$177*'Amp-TB2 calc'!AJ340+'eq. coef.'!$C$178*'Amp-TB2 calc'!AK340+'eq. coef.'!$C$179*'Amp-TB2 calc'!AL340+'eq. coef.'!$C$180*'Amp-TB2 calc'!AN340+'eq. coef.'!$C$181*'Amp-TB2 calc'!AP340+'eq. coef.'!$C$182*'Amp-TB2 calc'!AQ340+'eq. coef.'!$C$183*'Amp-TB2 calc'!AR340+'eq. coef.'!$C$184*'Amp-TB2 calc'!AS340))</f>
        <v xml:space="preserve"> </v>
      </c>
      <c r="BD340" s="281" t="str">
        <f>IF(SUM(I340:T340)&lt;90," ",('eq. coef.'!$C$234+'eq. coef.'!$C$235*'Amp-TB2 calc'!AJ340+'eq. coef.'!$C$236*'Amp-TB2 calc'!AK340+'eq. coef.'!$C$237*'Amp-TB2 calc'!AL340+'eq. coef.'!$C$238*'Amp-TB2 calc'!AN340+'eq. coef.'!$C$239*'Amp-TB2 calc'!AP340+'eq. coef.'!$C$240*'Amp-TB2 calc'!AQ340+'eq. coef.'!$C$241*'Amp-TB2 calc'!AR340+'eq. coef.'!$C$242*'Amp-TB2 calc'!AS340))</f>
        <v xml:space="preserve"> </v>
      </c>
      <c r="BE340" s="281" t="str">
        <f>IF(SUM(I340:T340)&lt;90," ",('eq. coef.'!$C$270+'eq. coef.'!$C$271*'Amp-TB2 calc'!AJ340+'eq. coef.'!$C$272*'Amp-TB2 calc'!AK340+'eq. coef.'!$C$273*'Amp-TB2 calc'!AL340+'eq. coef.'!$C$274*'Amp-TB2 calc'!AN340+'eq. coef.'!$C$275*'Amp-TB2 calc'!AP340+'eq. coef.'!$C$276*'Amp-TB2 calc'!AQ340+'eq. coef.'!$C$277*'Amp-TB2 calc'!AR340+'eq. coef.'!$C$278*'Amp-TB2 calc'!AS340))</f>
        <v xml:space="preserve"> </v>
      </c>
      <c r="BF340" s="281" t="str">
        <f>IF(SUM(I340:T340)&lt;90," ",EXP('eq. coef.'!$C$328+'eq. coef.'!$C$329*'Amp-TB2 calc'!AJ340+'eq. coef.'!$C$330*'Amp-TB2 calc'!AK340+'eq. coef.'!$C$331*'Amp-TB2 calc'!AL340+'eq. coef.'!$C$332*'Amp-TB2 calc'!AN340+'eq. coef.'!$C$333*'Amp-TB2 calc'!AP340+'eq. coef.'!$C$334*'Amp-TB2 calc'!AQ340+'eq. coef.'!$C$335*'Amp-TB2 calc'!AR340+'eq. coef.'!$C$336*'Amp-TB2 calc'!AS340))</f>
        <v xml:space="preserve"> </v>
      </c>
      <c r="BG340" s="282" t="str">
        <f t="shared" ref="BG340:BG403" si="496">IF(SUM(I340:T340)&lt;90," ",IF(BA340&lt;98.5,"low Total",IF(BA340&gt;102,"high Total",IF(DG340&gt;46.5,"unbalanced",IF(CQ340&lt;0,"unbalanced",IF(DI340&lt;0.54,"low-Mg",IF(CU340&lt;1.5,"low-Ca",IF(CW340&lt;1.99,"low-B cations",IF(CU340&gt;2.05,"high-Ca",IF(DK340&gt;0.25,"high-Al#",IF(I340&lt;38.8-0.42,"low-SiO2",IF(I340&gt;49.8,"high-SiO2",IF(CI340&gt;0.06+0.06*0.2,"high-[4]Ti",IF(CL340&gt;0.57+0.57*0.074,"high-[6]Al",IF(CM340&gt;0.7+0.7*0.07,"high-[6]Ti",IF(CN340&gt;0.04+0.04*0.1,"high-Cr2O3",IF(CO340&gt;1.37+1.37*0.28,"high-Fe3+",IF(O340&lt;9.71-0.35,"low-MgO",IF(O340&gt;18.01+0.35,"high-MgO",IF(CQ340&gt;1.69+1.69*0.28,"high-Fe2+",IF(N340&gt;0.58+0.58*0.3,"high-MnO",IF(P340&gt;12.35+0.25,"high-CaO",IF(CY340&lt;0,"low-ANa",IF(CY340&gt;0.58+0.58*0.11,"high-ANa",IF(R340&lt;0,"low-K2O",IF(R340&gt;2.03+0.05,"high-K2O",IF(DA340&lt;0.03-0.03*0.3,"low-A(Na+K)",IF(DA340&gt;1,"high-A(Na+K)",IF(K340&lt;6.5,"low-Al2O3",IF(K340&gt;15.9+0.36,"high-Al2O3",IF(J340&lt;1.1-0.2,"low-TiO2",IF(M340&lt;5.85-0.44,"low-FeO",IF(M340&gt;16.92+0.44,"high-FeO",IF(Q340&lt;1.07-0.1,"low-Na2O",IF(Q340&gt;3.05+0.1,"high-Na2O","ok")))))))))))))))))))))))))))))))))))</f>
        <v xml:space="preserve"> </v>
      </c>
      <c r="BH340" s="385" t="str">
        <f t="shared" si="458"/>
        <v xml:space="preserve"> </v>
      </c>
      <c r="BI340" s="385" t="str">
        <f t="shared" si="459"/>
        <v xml:space="preserve"> </v>
      </c>
      <c r="BJ340" s="281" t="str">
        <f t="shared" ref="BJ340:BJ403" si="497">IF(SUM(I340:T340)&lt;90," ",ABS(BB340-BQ340)/(BB340+BQ340)*200)</f>
        <v xml:space="preserve"> </v>
      </c>
      <c r="BK340" s="283" t="str">
        <f t="shared" si="480"/>
        <v xml:space="preserve"> </v>
      </c>
      <c r="BL340" s="281" t="str">
        <f t="shared" si="481"/>
        <v xml:space="preserve"> </v>
      </c>
      <c r="BM340" s="284" t="str">
        <f t="shared" ref="BM340:BM403" si="498">IF(SUM(I340:T340)&lt;90," ",IF(BG340="low Total","WRONG",IF(BG340="high Total","WRONG",IF(BG340="unbalanced","WRONG",IF(BG340="low-Mg","WRONG",IF(BG340="low-Ca","WRONG",IF(BG340="high-Ca","WRONG",IF(BJ340&gt;60,"WRONG",IF(BG340="low-B cations","WRONG","OK")))))))))</f>
        <v xml:space="preserve"> </v>
      </c>
      <c r="BN340" s="285" t="str">
        <f>IF(SUM(I340:T340)&lt;90," ",'eq. coef.'!$C$360+'eq. coef.'!$C$361*'Amp-TB2 calc'!AJ340+'eq. coef.'!$C$362*'Amp-TB2 calc'!AK340+'eq. coef.'!$C$363*'Amp-TB2 calc'!AL340+'eq. coef.'!$C$364*'Amp-TB2 calc'!AN340+'eq. coef.'!$C$365*'Amp-TB2 calc'!AP340+'eq. coef.'!$C$366*'Amp-TB2 calc'!AQ340+'eq. coef.'!$C$367*'Amp-TB2 calc'!AR340+'eq. coef.'!$C$368*'Amp-TB2 calc'!AS340+'eq. coef.'!$C$369*LN(BQ340))</f>
        <v xml:space="preserve"> </v>
      </c>
      <c r="BO340" s="286" t="str">
        <f t="shared" si="482"/>
        <v xml:space="preserve"> </v>
      </c>
      <c r="BP340" s="333" t="str">
        <f t="shared" ref="BP340:BP403" si="499">IF(SUM(I340:T340)&lt;90," ",BO340^2)</f>
        <v xml:space="preserve"> </v>
      </c>
      <c r="BQ340" s="287" t="str">
        <f t="shared" si="483"/>
        <v xml:space="preserve"> </v>
      </c>
      <c r="BR340" s="281" t="str">
        <f t="shared" ref="BR340:BR403" si="500">IF(SUM(I340:T340)&lt;90," ",IF(BQ340=BB340,"P1a",IF(BQ340=BC340,"P1b",IF(BQ340=BD340,"P1c",IF(BQ340=BE340,"P1d",IF(BQ340=BF340,"P1e",IF(BQ340=AVERAGE(BC340:BD340),"P1b_c","P1c_d")))))))</f>
        <v xml:space="preserve"> </v>
      </c>
      <c r="BS340" s="283"/>
      <c r="BT340" s="283">
        <f t="shared" si="484"/>
        <v>0</v>
      </c>
      <c r="BU340" s="283">
        <f t="shared" si="485"/>
        <v>0</v>
      </c>
      <c r="BV340" s="281" t="str">
        <f t="shared" ref="BV340:BV403" si="501">IF(SUM(I340:T340)&lt;90," ",BQ340*0.12)</f>
        <v xml:space="preserve"> </v>
      </c>
      <c r="BW340" s="288"/>
      <c r="BX340" s="289" t="str">
        <f>IF(SUM(I340:T340)&lt;90," ",'eq. coef.'!$B$1128*'Amp-TB2 calc'!CH340+'eq. coef.'!$B$1129*'Amp-TB2 calc'!CL340+'eq. coef.'!$B$1130*'Amp-TB2 calc'!CM340+'eq. coef.'!$B$1131*'Amp-TB2 calc'!CO340+'eq. coef.'!$B$1132*'Amp-TB2 calc'!CP340+'eq. coef.'!$B$1133*'Amp-TB2 calc'!CQ340+'eq. coef.'!$B$1134*'Amp-TB2 calc'!CR340+'eq. coef.'!$B$1135*'Amp-TB2 calc'!CU340+'eq. coef.'!$B$1135*'Amp-TB2 calc'!CY340+'eq. coef.'!$B$1137*'Amp-TB2 calc'!CZ340)</f>
        <v xml:space="preserve"> </v>
      </c>
      <c r="BY340" s="290" t="str">
        <f t="shared" si="486"/>
        <v xml:space="preserve"> </v>
      </c>
      <c r="BZ340" s="291"/>
      <c r="CA340" s="290" t="str">
        <f t="shared" ref="CA340:CA403" si="502">IF(SUM(I340:T340)&lt;90," ",-25018.7/(BN340+273.15) + 12.981 + 0.046*(BQ340*10- 1)/(BN340+273.15) + -0.5117*LN(BN340+273.15)+BX340)</f>
        <v xml:space="preserve"> </v>
      </c>
      <c r="CB340" s="289" t="str">
        <f>IF(SUM(I340:T340)&lt;90," ",EXP('eq. coef.'!$C$396+'eq. coef.'!$C$397*'Amp-TB2 calc'!AJ340+'eq. coef.'!$C$398*'Amp-TB2 calc'!AK340+'eq. coef.'!$C$399*'Amp-TB2 calc'!AL340+'eq. coef.'!$C$400*'Amp-TB2 calc'!AN340+'eq. coef.'!$C$401*'Amp-TB2 calc'!AP340+'eq. coef.'!$C$402*'Amp-TB2 calc'!AQ340+'eq. coef.'!$C$403*'Amp-TB2 calc'!AR340+'eq. coef.'!$C$404*'Amp-TB2 calc'!AS340+'eq. coef.'!$C$405*LN('Amp-TB2 calc'!BQ340)))</f>
        <v xml:space="preserve"> </v>
      </c>
      <c r="CC340" s="283" t="str">
        <f t="shared" ref="CC340:CC403" si="503">IF(SUM(I340:T340)&lt;90," ",CB340*0.17)</f>
        <v xml:space="preserve"> </v>
      </c>
      <c r="CD340" s="283"/>
      <c r="CE340" s="282" t="str">
        <f t="shared" ref="CE340:CE403" si="504">IF(SUM(I340:T340)&lt;90," ",IF(CZ340&gt;-0.1857*CH340 + 0.5569,"alkaline",IF(CZ340&gt;-0.0448*CH340 + 0.2793,"alkaline","calc-alkaline")))</f>
        <v xml:space="preserve"> </v>
      </c>
      <c r="CF340" s="282" t="str">
        <f t="shared" ref="CF340:CF403" si="505">IF(SUM(I340:T340)&lt;90," ",IF(CU340&lt;1.5,"low-Ca",IF(DI340&lt;0.5,"low-Mg",IF(CG340&gt;=6.5,"Mg-hornblende",IF(CM340&gt;0.5,"kaersutite",IF(DA340&lt;0.5,"Tschermakitic pargasite",IF(CO340&gt;CL340,"Mg-hastingsite","Pargasite")))))))</f>
        <v xml:space="preserve"> </v>
      </c>
      <c r="CG340" s="278" t="str">
        <f t="shared" si="487"/>
        <v xml:space="preserve"> </v>
      </c>
      <c r="CH340" s="278" t="str">
        <f t="shared" si="488"/>
        <v xml:space="preserve"> </v>
      </c>
      <c r="CI340" s="278" t="str">
        <f t="shared" ref="CI340:CI403" si="506">IF(SUM(I340:T340)&lt;90," ",IF(CG340+CH340&lt;8,8-CG340-CH340,0))</f>
        <v xml:space="preserve"> </v>
      </c>
      <c r="CJ340" s="278" t="str">
        <f t="shared" ref="CJ340:CJ403" si="507">IF(SUM(I340:T340)&lt;90," ",SUM(CG340:CI340))</f>
        <v xml:space="preserve"> </v>
      </c>
      <c r="CK340" s="278"/>
      <c r="CL340" s="278" t="str">
        <f t="shared" ref="CL340:CL403" si="508">IF(SUM(I340:T340)&lt;90," ",AL340-CH340)</f>
        <v xml:space="preserve"> </v>
      </c>
      <c r="CM340" s="278" t="str">
        <f t="shared" ref="CM340:CM403" si="509">IF(SUM(I340:T340)&lt;90," ",AK340-CI340)</f>
        <v xml:space="preserve"> </v>
      </c>
      <c r="CN340" s="278" t="str">
        <f t="shared" si="489"/>
        <v xml:space="preserve"> </v>
      </c>
      <c r="CO340" s="278" t="str">
        <f t="shared" ref="CO340:CO403" si="510">IF(SUM(I340:T340)&lt;90," ",IF(DG340&gt;46,0,46-DG340))</f>
        <v xml:space="preserve"> </v>
      </c>
      <c r="CP340" s="278" t="str">
        <f t="shared" si="490"/>
        <v xml:space="preserve"> </v>
      </c>
      <c r="CQ340" s="278" t="str">
        <f t="shared" ref="CQ340:CQ403" si="511">IF(SUM(I340:T340)&lt;90," ",AN340-CO340)</f>
        <v xml:space="preserve"> </v>
      </c>
      <c r="CR340" s="278" t="str">
        <f t="shared" si="491"/>
        <v xml:space="preserve"> </v>
      </c>
      <c r="CS340" s="278" t="str">
        <f t="shared" ref="CS340:CS403" si="512">IF(SUM(I340:T340)&lt;90," ",SUM(CL340:CR340))</f>
        <v xml:space="preserve"> </v>
      </c>
      <c r="CT340" s="278"/>
      <c r="CU340" s="278" t="str">
        <f t="shared" si="492"/>
        <v xml:space="preserve"> </v>
      </c>
      <c r="CV340" s="278" t="str">
        <f t="shared" ref="CV340:CV403" si="513">IF(SUM(I340:T340)&lt;90," ",IF(2-CU340&lt;=AR340,2-CU340,AR340))</f>
        <v xml:space="preserve"> </v>
      </c>
      <c r="CW340" s="278" t="str">
        <f t="shared" ref="CW340:CW403" si="514">IF(SUM(I340:T340)&lt;90," ",SUM(CU340:CV340))</f>
        <v xml:space="preserve"> </v>
      </c>
      <c r="CX340" s="278"/>
      <c r="CY340" s="278" t="str">
        <f t="shared" ref="CY340:CY403" si="515">IF(SUM(I340:T340)&lt;90," ",AR340-CV340)</f>
        <v xml:space="preserve"> </v>
      </c>
      <c r="CZ340" s="278" t="str">
        <f t="shared" si="493"/>
        <v xml:space="preserve"> </v>
      </c>
      <c r="DA340" s="278" t="str">
        <f t="shared" ref="DA340:DA403" si="516">IF(SUM(I340:T340)&lt;90," ",SUM(CY340:CZ340))</f>
        <v xml:space="preserve"> </v>
      </c>
      <c r="DB340" s="278"/>
      <c r="DC340" s="278" t="str">
        <f t="shared" ref="DC340:DC403" si="517">IF(SUM(I340:T340)&lt;90," ",2-DD340-DE340)</f>
        <v xml:space="preserve"> </v>
      </c>
      <c r="DD340" s="278" t="str">
        <f t="shared" si="494"/>
        <v xml:space="preserve"> </v>
      </c>
      <c r="DE340" s="278" t="str">
        <f t="shared" si="495"/>
        <v xml:space="preserve"> </v>
      </c>
      <c r="DF340" s="278" t="str">
        <f t="shared" ref="DF340:DF403" si="518">IF(SUM(I340:T340)&lt;90," ",SUM(DC340:DE340))</f>
        <v xml:space="preserve"> </v>
      </c>
      <c r="DG340" s="283" t="str">
        <f t="shared" si="460"/>
        <v xml:space="preserve"> </v>
      </c>
      <c r="DH340" s="283"/>
      <c r="DI340" s="277" t="str">
        <f t="shared" ref="DI340:DI403" si="519">IF(SUM(I340:T340)&lt;90," ",CP340/(CP340+CQ340))</f>
        <v xml:space="preserve"> </v>
      </c>
      <c r="DJ340" s="277" t="str">
        <f t="shared" ref="DJ340:DJ403" si="520">IF(SUM(I340:T340)&lt;90," ",CP340/(CP340+CO340+CQ340))</f>
        <v xml:space="preserve"> </v>
      </c>
      <c r="DK340" s="277" t="str">
        <f t="shared" ref="DK340:DK403" si="521">IF(SUM(I340:T340)&lt;90," ",CL340/(CL340+CH340))</f>
        <v xml:space="preserve"> </v>
      </c>
      <c r="DL340" s="278" t="str">
        <f t="shared" ref="DL340:DL403" si="522">IF(SUM(I340:T340)&lt;90," ",CL340+CH340)</f>
        <v xml:space="preserve"> </v>
      </c>
    </row>
    <row r="341" spans="21:116" x14ac:dyDescent="0.25">
      <c r="U341" s="276" t="str">
        <f t="shared" si="461"/>
        <v xml:space="preserve"> </v>
      </c>
      <c r="V341" s="277" t="str">
        <f>IF(SUM(I341:T341)&lt;90," ",I341/stab.data!$U$7)</f>
        <v xml:space="preserve"> </v>
      </c>
      <c r="W341" s="277" t="str">
        <f>IF(SUM(I341:T341)&lt;90," ",J341/stab.data!$U$8)</f>
        <v xml:space="preserve"> </v>
      </c>
      <c r="X341" s="277" t="str">
        <f>IF(SUM(I341:T341)&lt;90," ",K341*2/stab.data!$U$9)</f>
        <v xml:space="preserve"> </v>
      </c>
      <c r="Y341" s="277" t="str">
        <f>IF(SUM(I341:T341)&lt;90," ",L341*2/stab.data!$U$10)</f>
        <v xml:space="preserve"> </v>
      </c>
      <c r="Z341" s="277" t="str">
        <f>IF(SUM(I341:T341)&lt;90," ",M341/stab.data!$U$11)</f>
        <v xml:space="preserve"> </v>
      </c>
      <c r="AA341" s="277" t="str">
        <f>IF(SUM(I341:T341)&lt;90," ",N341/stab.data!$U$12)</f>
        <v xml:space="preserve"> </v>
      </c>
      <c r="AB341" s="277" t="str">
        <f>IF(SUM(I341:T341)&lt;90," ",O341/stab.data!$U$13)</f>
        <v xml:space="preserve"> </v>
      </c>
      <c r="AC341" s="277" t="str">
        <f>IF(SUM(I341:T341)&lt;90," ",P341/stab.data!$U$14)</f>
        <v xml:space="preserve"> </v>
      </c>
      <c r="AD341" s="277" t="str">
        <f>IF(SUM(I341:T341)&lt;90," ",Q341*2/stab.data!$U$15)</f>
        <v xml:space="preserve"> </v>
      </c>
      <c r="AE341" s="277" t="str">
        <f>IF(SUM(I341:T341)&lt;90," ",R341*2/stab.data!$U$16)</f>
        <v xml:space="preserve"> </v>
      </c>
      <c r="AF341" s="277" t="str">
        <f>IF(SUM(I341:T341)&lt;90," ",S341/stab.data!$U$17)</f>
        <v xml:space="preserve"> </v>
      </c>
      <c r="AG341" s="277" t="str">
        <f>IF(SUM(I341:T341)&lt;90," ",T341/stab.data!$U$18)</f>
        <v xml:space="preserve"> </v>
      </c>
      <c r="AH341" s="277" t="str">
        <f t="shared" si="462"/>
        <v xml:space="preserve"> </v>
      </c>
      <c r="AI341" s="277" t="str">
        <f t="shared" si="463"/>
        <v xml:space="preserve"> </v>
      </c>
      <c r="AJ341" s="278" t="str">
        <f t="shared" si="464"/>
        <v xml:space="preserve"> </v>
      </c>
      <c r="AK341" s="278" t="str">
        <f t="shared" si="465"/>
        <v xml:space="preserve"> </v>
      </c>
      <c r="AL341" s="278" t="str">
        <f t="shared" si="466"/>
        <v xml:space="preserve"> </v>
      </c>
      <c r="AM341" s="278" t="str">
        <f t="shared" si="467"/>
        <v xml:space="preserve"> </v>
      </c>
      <c r="AN341" s="278" t="str">
        <f t="shared" si="468"/>
        <v xml:space="preserve"> </v>
      </c>
      <c r="AO341" s="278" t="str">
        <f t="shared" si="469"/>
        <v xml:space="preserve"> </v>
      </c>
      <c r="AP341" s="278" t="str">
        <f t="shared" si="470"/>
        <v xml:space="preserve"> </v>
      </c>
      <c r="AQ341" s="278" t="str">
        <f t="shared" si="471"/>
        <v xml:space="preserve"> </v>
      </c>
      <c r="AR341" s="278" t="str">
        <f t="shared" si="472"/>
        <v xml:space="preserve"> </v>
      </c>
      <c r="AS341" s="278" t="str">
        <f t="shared" si="473"/>
        <v xml:space="preserve"> </v>
      </c>
      <c r="AT341" s="278" t="str">
        <f t="shared" si="474"/>
        <v xml:space="preserve"> </v>
      </c>
      <c r="AU341" s="278" t="str">
        <f t="shared" si="475"/>
        <v xml:space="preserve"> </v>
      </c>
      <c r="AV341" s="277" t="str">
        <f t="shared" si="476"/>
        <v xml:space="preserve"> </v>
      </c>
      <c r="AW341" s="277" t="str">
        <f t="shared" si="477"/>
        <v xml:space="preserve"> </v>
      </c>
      <c r="AX341" s="277" t="str">
        <f>IF(SUM(I341:T341)&lt;90," ",CO341*AH341*stab.data!$U$20/13/2)</f>
        <v xml:space="preserve"> </v>
      </c>
      <c r="AY341" s="277" t="str">
        <f>IF(SUM(I341:T341)&lt;90," ",CQ341*AH341*stab.data!$U$11/13)</f>
        <v xml:space="preserve"> </v>
      </c>
      <c r="AZ341" s="277" t="str">
        <f t="shared" si="478"/>
        <v xml:space="preserve"> </v>
      </c>
      <c r="BA341" s="279" t="str">
        <f t="shared" si="479"/>
        <v xml:space="preserve"> </v>
      </c>
      <c r="BB341" s="280" t="str">
        <f>IF(SUM(I341:T341)&lt;90," ",EXP('eq. coef.'!$C$104+'eq. coef.'!$C$105*'Amp-TB2 calc'!AJ341+'eq. coef.'!$C$106*'Amp-TB2 calc'!AK341+'eq. coef.'!$C$107*'Amp-TB2 calc'!AL341+'eq. coef.'!$C$108*'Amp-TB2 calc'!AN341+'eq. coef.'!$C$109*'Amp-TB2 calc'!AP341+'eq. coef.'!$C$110*'Amp-TB2 calc'!AQ341+'eq. coef.'!$C$111*'Amp-TB2 calc'!AR341+'eq. coef.'!$C$112*'Amp-TB2 calc'!AS341))</f>
        <v xml:space="preserve"> </v>
      </c>
      <c r="BC341" s="281" t="str">
        <f>IF(SUM(I341:T341)&lt;90," ",EXP('eq. coef.'!$C$176+'eq. coef.'!$C$177*'Amp-TB2 calc'!AJ341+'eq. coef.'!$C$178*'Amp-TB2 calc'!AK341+'eq. coef.'!$C$179*'Amp-TB2 calc'!AL341+'eq. coef.'!$C$180*'Amp-TB2 calc'!AN341+'eq. coef.'!$C$181*'Amp-TB2 calc'!AP341+'eq. coef.'!$C$182*'Amp-TB2 calc'!AQ341+'eq. coef.'!$C$183*'Amp-TB2 calc'!AR341+'eq. coef.'!$C$184*'Amp-TB2 calc'!AS341))</f>
        <v xml:space="preserve"> </v>
      </c>
      <c r="BD341" s="281" t="str">
        <f>IF(SUM(I341:T341)&lt;90," ",('eq. coef.'!$C$234+'eq. coef.'!$C$235*'Amp-TB2 calc'!AJ341+'eq. coef.'!$C$236*'Amp-TB2 calc'!AK341+'eq. coef.'!$C$237*'Amp-TB2 calc'!AL341+'eq. coef.'!$C$238*'Amp-TB2 calc'!AN341+'eq. coef.'!$C$239*'Amp-TB2 calc'!AP341+'eq. coef.'!$C$240*'Amp-TB2 calc'!AQ341+'eq. coef.'!$C$241*'Amp-TB2 calc'!AR341+'eq. coef.'!$C$242*'Amp-TB2 calc'!AS341))</f>
        <v xml:space="preserve"> </v>
      </c>
      <c r="BE341" s="281" t="str">
        <f>IF(SUM(I341:T341)&lt;90," ",('eq. coef.'!$C$270+'eq. coef.'!$C$271*'Amp-TB2 calc'!AJ341+'eq. coef.'!$C$272*'Amp-TB2 calc'!AK341+'eq. coef.'!$C$273*'Amp-TB2 calc'!AL341+'eq. coef.'!$C$274*'Amp-TB2 calc'!AN341+'eq. coef.'!$C$275*'Amp-TB2 calc'!AP341+'eq. coef.'!$C$276*'Amp-TB2 calc'!AQ341+'eq. coef.'!$C$277*'Amp-TB2 calc'!AR341+'eq. coef.'!$C$278*'Amp-TB2 calc'!AS341))</f>
        <v xml:space="preserve"> </v>
      </c>
      <c r="BF341" s="281" t="str">
        <f>IF(SUM(I341:T341)&lt;90," ",EXP('eq. coef.'!$C$328+'eq. coef.'!$C$329*'Amp-TB2 calc'!AJ341+'eq. coef.'!$C$330*'Amp-TB2 calc'!AK341+'eq. coef.'!$C$331*'Amp-TB2 calc'!AL341+'eq. coef.'!$C$332*'Amp-TB2 calc'!AN341+'eq. coef.'!$C$333*'Amp-TB2 calc'!AP341+'eq. coef.'!$C$334*'Amp-TB2 calc'!AQ341+'eq. coef.'!$C$335*'Amp-TB2 calc'!AR341+'eq. coef.'!$C$336*'Amp-TB2 calc'!AS341))</f>
        <v xml:space="preserve"> </v>
      </c>
      <c r="BG341" s="282" t="str">
        <f t="shared" si="496"/>
        <v xml:space="preserve"> </v>
      </c>
      <c r="BH341" s="385" t="str">
        <f t="shared" ref="BH341:BH404" si="523">IF(SUM(I341:T341)&lt;90," ",IF(DI341&lt;0.54,"low-Mg",IF(CU341&lt;1.5,"low-Ca",IF(CW341&lt;1.99,"low-B cations",IF(CU341&gt;2.05,"high-Ca",IF(DK341&gt;0.24,"high-Al#",IF(I341&lt;39.2-0.42,"low-SiO2",IF(I341&gt;46.2+0.42,"high-SiO2",IF(CI341&gt;0.06+0.06*0.2,"high-[4]Ti",IF(CL341&gt;0.48+0.48*0.074,"high-[6]Al",IF(CM341&gt;0.66+0.66*0.07,"high-[6]Ti",IF(CN341&gt;0.04+0.04*0.1,"high-Cr2O3",IF(CO341&gt;1.25+1.25*0.28,"high-Fe3+",IF(O341&lt;9.71-0.35,"low-MgO",IF(O341&gt;16.7+0.35,"high-MgO",IF(CQ341&gt;1.69+1.69*0.28,"high-Fe2+",IF(N341&gt;0.32+0.32*0.3,"high-MnO",IF(P341&gt;12.35+0.25,"high-CaO",IF(CY341&lt;0.1,"low-ANa",IF(CY341&gt;0.57+0.57*0.11,"high-ANa",IF(R341&lt;0,"low-K2O",IF(R341&gt;1.3+0.05,"high-K2O",IF(DA341&lt;0.17-0.17*0.3,"low-A(Na+K)",IF(DA341&gt;0.9,"high-A(Na+K)",IF(K341&lt;8.5,"low-Al2O3",IF(K341&gt;14.6+0.4,"high-Al2O3",IF(J341&lt;1.3-0.2,"low-TiO2",IF(M341&lt;8.7-0.44,"low-FeO",IF(M341&gt;16.92+0.44,"high-FeO",IF(Q341&lt;1.6-0.1,"low-Na2O",IF(Q341&gt;2.65+0.1,"high-Na2O","ok")))))))))))))))))))))))))))))))</f>
        <v xml:space="preserve"> </v>
      </c>
      <c r="BI341" s="385" t="str">
        <f t="shared" ref="BI341:BI404" si="524">IF(SUM(I341:T341)&lt;90," ",IF(DI341&lt;0.54,"low-Mg",IF(CU341&lt;1.5,"low-Ca",IF(CW341&lt;1.99,"low-B cations",IF(CU341&gt;2.05,"high-Ca",IF(DK341&gt;0.24,"high-Al#",IF(I341&lt;38.8-0.42,"low-SiO2",IF(I341&gt;47.9+0.42,"high-SiO2",IF(CI341&gt;0.06+0.06*0.2,"high-[4]Ti",IF(CL341&gt;0.55+0.55*0.074,"high-[6]Al",IF(CM341&gt;0.7+0.7*0.07,"high-[6]Ti",IF(CN341&gt;0.03+0.03*0.1,"high-Cr2O3",IF(CO341&gt;1.37+1.37*0.28,"high-Fe3+",IF(O341&lt;9.71-0.35,"low-MgO",IF(O341&gt;18+0.35,"high-MgO",IF(CQ341&gt;1.69+1.69*0.28,"high-Fe2+",IF(N341&gt;0.58+0.58*0.3,"high-MnO",IF(P341&gt;12.35+0.25,"high-CaO",IF(CY341&lt;0,"low-ANa",IF(CY341&gt;0.58+0.58*0.11,"high-ANa",IF(R341&lt;0,"low-K2O",IF(R341&gt;2+0.05,"high-K2O",IF(DA341&lt;0.07-0.07*0.3,"low-A(Na+K)",IF(DA341&gt;0.9,"high-A(Na+K)",IF(K341&lt;6.5,"low-Al2O3",IF(K341&gt;15.9+0.4,"high-Al2O3",IF(J341&lt;1.1-0.2,"low-TiO2",IF(M341&lt;5.9-0.44,"low-FeO",IF(M341&gt;16.92+0.44,"high-FeO",IF(Q341&lt;1.28-0.1,"low-Na2O",IF(Q341&gt;2.9+0.1,"high-Na2O","ok")))))))))))))))))))))))))))))))</f>
        <v xml:space="preserve"> </v>
      </c>
      <c r="BJ341" s="281" t="str">
        <f t="shared" si="497"/>
        <v xml:space="preserve"> </v>
      </c>
      <c r="BK341" s="283" t="str">
        <f t="shared" si="480"/>
        <v xml:space="preserve"> </v>
      </c>
      <c r="BL341" s="281" t="str">
        <f t="shared" si="481"/>
        <v xml:space="preserve"> </v>
      </c>
      <c r="BM341" s="284" t="str">
        <f t="shared" si="498"/>
        <v xml:space="preserve"> </v>
      </c>
      <c r="BN341" s="285" t="str">
        <f>IF(SUM(I341:T341)&lt;90," ",'eq. coef.'!$C$360+'eq. coef.'!$C$361*'Amp-TB2 calc'!AJ341+'eq. coef.'!$C$362*'Amp-TB2 calc'!AK341+'eq. coef.'!$C$363*'Amp-TB2 calc'!AL341+'eq. coef.'!$C$364*'Amp-TB2 calc'!AN341+'eq. coef.'!$C$365*'Amp-TB2 calc'!AP341+'eq. coef.'!$C$366*'Amp-TB2 calc'!AQ341+'eq. coef.'!$C$367*'Amp-TB2 calc'!AR341+'eq. coef.'!$C$368*'Amp-TB2 calc'!AS341+'eq. coef.'!$C$369*LN(BQ341))</f>
        <v xml:space="preserve"> </v>
      </c>
      <c r="BO341" s="286" t="str">
        <f t="shared" si="482"/>
        <v xml:space="preserve"> </v>
      </c>
      <c r="BP341" s="333" t="str">
        <f t="shared" si="499"/>
        <v xml:space="preserve"> </v>
      </c>
      <c r="BQ341" s="287" t="str">
        <f t="shared" si="483"/>
        <v xml:space="preserve"> </v>
      </c>
      <c r="BR341" s="281" t="str">
        <f t="shared" si="500"/>
        <v xml:space="preserve"> </v>
      </c>
      <c r="BS341" s="283"/>
      <c r="BT341" s="283">
        <f t="shared" si="484"/>
        <v>0</v>
      </c>
      <c r="BU341" s="283">
        <f t="shared" si="485"/>
        <v>0</v>
      </c>
      <c r="BV341" s="281" t="str">
        <f t="shared" si="501"/>
        <v xml:space="preserve"> </v>
      </c>
      <c r="BW341" s="288"/>
      <c r="BX341" s="289" t="str">
        <f>IF(SUM(I341:T341)&lt;90," ",'eq. coef.'!$B$1128*'Amp-TB2 calc'!CH341+'eq. coef.'!$B$1129*'Amp-TB2 calc'!CL341+'eq. coef.'!$B$1130*'Amp-TB2 calc'!CM341+'eq. coef.'!$B$1131*'Amp-TB2 calc'!CO341+'eq. coef.'!$B$1132*'Amp-TB2 calc'!CP341+'eq. coef.'!$B$1133*'Amp-TB2 calc'!CQ341+'eq. coef.'!$B$1134*'Amp-TB2 calc'!CR341+'eq. coef.'!$B$1135*'Amp-TB2 calc'!CU341+'eq. coef.'!$B$1135*'Amp-TB2 calc'!CY341+'eq. coef.'!$B$1137*'Amp-TB2 calc'!CZ341)</f>
        <v xml:space="preserve"> </v>
      </c>
      <c r="BY341" s="290" t="str">
        <f t="shared" si="486"/>
        <v xml:space="preserve"> </v>
      </c>
      <c r="BZ341" s="291"/>
      <c r="CA341" s="290" t="str">
        <f t="shared" si="502"/>
        <v xml:space="preserve"> </v>
      </c>
      <c r="CB341" s="289" t="str">
        <f>IF(SUM(I341:T341)&lt;90," ",EXP('eq. coef.'!$C$396+'eq. coef.'!$C$397*'Amp-TB2 calc'!AJ341+'eq. coef.'!$C$398*'Amp-TB2 calc'!AK341+'eq. coef.'!$C$399*'Amp-TB2 calc'!AL341+'eq. coef.'!$C$400*'Amp-TB2 calc'!AN341+'eq. coef.'!$C$401*'Amp-TB2 calc'!AP341+'eq. coef.'!$C$402*'Amp-TB2 calc'!AQ341+'eq. coef.'!$C$403*'Amp-TB2 calc'!AR341+'eq. coef.'!$C$404*'Amp-TB2 calc'!AS341+'eq. coef.'!$C$405*LN('Amp-TB2 calc'!BQ341)))</f>
        <v xml:space="preserve"> </v>
      </c>
      <c r="CC341" s="283" t="str">
        <f t="shared" si="503"/>
        <v xml:space="preserve"> </v>
      </c>
      <c r="CD341" s="283"/>
      <c r="CE341" s="282" t="str">
        <f t="shared" si="504"/>
        <v xml:space="preserve"> </v>
      </c>
      <c r="CF341" s="282" t="str">
        <f t="shared" si="505"/>
        <v xml:space="preserve"> </v>
      </c>
      <c r="CG341" s="278" t="str">
        <f t="shared" si="487"/>
        <v xml:space="preserve"> </v>
      </c>
      <c r="CH341" s="278" t="str">
        <f t="shared" si="488"/>
        <v xml:space="preserve"> </v>
      </c>
      <c r="CI341" s="278" t="str">
        <f t="shared" si="506"/>
        <v xml:space="preserve"> </v>
      </c>
      <c r="CJ341" s="278" t="str">
        <f t="shared" si="507"/>
        <v xml:space="preserve"> </v>
      </c>
      <c r="CK341" s="278"/>
      <c r="CL341" s="278" t="str">
        <f t="shared" si="508"/>
        <v xml:space="preserve"> </v>
      </c>
      <c r="CM341" s="278" t="str">
        <f t="shared" si="509"/>
        <v xml:space="preserve"> </v>
      </c>
      <c r="CN341" s="278" t="str">
        <f t="shared" si="489"/>
        <v xml:space="preserve"> </v>
      </c>
      <c r="CO341" s="278" t="str">
        <f t="shared" si="510"/>
        <v xml:space="preserve"> </v>
      </c>
      <c r="CP341" s="278" t="str">
        <f t="shared" si="490"/>
        <v xml:space="preserve"> </v>
      </c>
      <c r="CQ341" s="278" t="str">
        <f t="shared" si="511"/>
        <v xml:space="preserve"> </v>
      </c>
      <c r="CR341" s="278" t="str">
        <f t="shared" si="491"/>
        <v xml:space="preserve"> </v>
      </c>
      <c r="CS341" s="278" t="str">
        <f t="shared" si="512"/>
        <v xml:space="preserve"> </v>
      </c>
      <c r="CT341" s="278"/>
      <c r="CU341" s="278" t="str">
        <f t="shared" si="492"/>
        <v xml:space="preserve"> </v>
      </c>
      <c r="CV341" s="278" t="str">
        <f t="shared" si="513"/>
        <v xml:space="preserve"> </v>
      </c>
      <c r="CW341" s="278" t="str">
        <f t="shared" si="514"/>
        <v xml:space="preserve"> </v>
      </c>
      <c r="CX341" s="278"/>
      <c r="CY341" s="278" t="str">
        <f t="shared" si="515"/>
        <v xml:space="preserve"> </v>
      </c>
      <c r="CZ341" s="278" t="str">
        <f t="shared" si="493"/>
        <v xml:space="preserve"> </v>
      </c>
      <c r="DA341" s="278" t="str">
        <f t="shared" si="516"/>
        <v xml:space="preserve"> </v>
      </c>
      <c r="DB341" s="278"/>
      <c r="DC341" s="278" t="str">
        <f t="shared" si="517"/>
        <v xml:space="preserve"> </v>
      </c>
      <c r="DD341" s="278" t="str">
        <f t="shared" si="494"/>
        <v xml:space="preserve"> </v>
      </c>
      <c r="DE341" s="278" t="str">
        <f t="shared" si="495"/>
        <v xml:space="preserve"> </v>
      </c>
      <c r="DF341" s="278" t="str">
        <f t="shared" si="518"/>
        <v xml:space="preserve"> </v>
      </c>
      <c r="DG341" s="283" t="str">
        <f t="shared" ref="DG341:DG404" si="525">IF(SUM(I341:T341)&lt;90," ",AJ341*4+AK341*4+AL341*3+AM341*3+AN341*2+AO341*2+AP341*2+AQ341*2+AR341+AS341)</f>
        <v xml:space="preserve"> </v>
      </c>
      <c r="DH341" s="283"/>
      <c r="DI341" s="277" t="str">
        <f t="shared" si="519"/>
        <v xml:space="preserve"> </v>
      </c>
      <c r="DJ341" s="277" t="str">
        <f t="shared" si="520"/>
        <v xml:space="preserve"> </v>
      </c>
      <c r="DK341" s="277" t="str">
        <f t="shared" si="521"/>
        <v xml:space="preserve"> </v>
      </c>
      <c r="DL341" s="278" t="str">
        <f t="shared" si="522"/>
        <v xml:space="preserve"> </v>
      </c>
    </row>
    <row r="342" spans="21:116" x14ac:dyDescent="0.25">
      <c r="U342" s="276" t="str">
        <f t="shared" ref="U342:U405" si="526">IF(SUM(I342:T342)&lt;90," ",SUM(I342:T342))</f>
        <v xml:space="preserve"> </v>
      </c>
      <c r="V342" s="277" t="str">
        <f>IF(SUM(I342:T342)&lt;90," ",I342/stab.data!$U$7)</f>
        <v xml:space="preserve"> </v>
      </c>
      <c r="W342" s="277" t="str">
        <f>IF(SUM(I342:T342)&lt;90," ",J342/stab.data!$U$8)</f>
        <v xml:space="preserve"> </v>
      </c>
      <c r="X342" s="277" t="str">
        <f>IF(SUM(I342:T342)&lt;90," ",K342*2/stab.data!$U$9)</f>
        <v xml:space="preserve"> </v>
      </c>
      <c r="Y342" s="277" t="str">
        <f>IF(SUM(I342:T342)&lt;90," ",L342*2/stab.data!$U$10)</f>
        <v xml:space="preserve"> </v>
      </c>
      <c r="Z342" s="277" t="str">
        <f>IF(SUM(I342:T342)&lt;90," ",M342/stab.data!$U$11)</f>
        <v xml:space="preserve"> </v>
      </c>
      <c r="AA342" s="277" t="str">
        <f>IF(SUM(I342:T342)&lt;90," ",N342/stab.data!$U$12)</f>
        <v xml:space="preserve"> </v>
      </c>
      <c r="AB342" s="277" t="str">
        <f>IF(SUM(I342:T342)&lt;90," ",O342/stab.data!$U$13)</f>
        <v xml:space="preserve"> </v>
      </c>
      <c r="AC342" s="277" t="str">
        <f>IF(SUM(I342:T342)&lt;90," ",P342/stab.data!$U$14)</f>
        <v xml:space="preserve"> </v>
      </c>
      <c r="AD342" s="277" t="str">
        <f>IF(SUM(I342:T342)&lt;90," ",Q342*2/stab.data!$U$15)</f>
        <v xml:space="preserve"> </v>
      </c>
      <c r="AE342" s="277" t="str">
        <f>IF(SUM(I342:T342)&lt;90," ",R342*2/stab.data!$U$16)</f>
        <v xml:space="preserve"> </v>
      </c>
      <c r="AF342" s="277" t="str">
        <f>IF(SUM(I342:T342)&lt;90," ",S342/stab.data!$U$17)</f>
        <v xml:space="preserve"> </v>
      </c>
      <c r="AG342" s="277" t="str">
        <f>IF(SUM(I342:T342)&lt;90," ",T342/stab.data!$U$18)</f>
        <v xml:space="preserve"> </v>
      </c>
      <c r="AH342" s="277" t="str">
        <f t="shared" ref="AH342:AH405" si="527">IF(SUM(I342:T342)&lt;90," ",SUM(V342:AB342))</f>
        <v xml:space="preserve"> </v>
      </c>
      <c r="AI342" s="277" t="str">
        <f t="shared" ref="AI342:AI405" si="528">IF(SUM(I342:T342)&lt;90," ",AL342/SUM(AJ342:AS342))</f>
        <v xml:space="preserve"> </v>
      </c>
      <c r="AJ342" s="278" t="str">
        <f t="shared" ref="AJ342:AJ405" si="529">IF(SUM(I342:T342)&lt;90," ",V342*13/$AH342)</f>
        <v xml:space="preserve"> </v>
      </c>
      <c r="AK342" s="278" t="str">
        <f t="shared" ref="AK342:AK405" si="530">IF(SUM(I342:T342)&lt;90," ",W342*13/$AH342)</f>
        <v xml:space="preserve"> </v>
      </c>
      <c r="AL342" s="278" t="str">
        <f t="shared" ref="AL342:AL405" si="531">IF(SUM(I342:T342)&lt;90," ",X342*13/$AH342)</f>
        <v xml:space="preserve"> </v>
      </c>
      <c r="AM342" s="278" t="str">
        <f t="shared" ref="AM342:AM405" si="532">IF(SUM(I342:T342)&lt;90," ",Y342*13/$AH342)</f>
        <v xml:space="preserve"> </v>
      </c>
      <c r="AN342" s="278" t="str">
        <f t="shared" ref="AN342:AN405" si="533">IF(SUM(I342:T342)&lt;90," ",Z342*13/$AH342)</f>
        <v xml:space="preserve"> </v>
      </c>
      <c r="AO342" s="278" t="str">
        <f t="shared" ref="AO342:AO405" si="534">IF(SUM(I342:T342)&lt;90," ",AA342*13/$AH342)</f>
        <v xml:space="preserve"> </v>
      </c>
      <c r="AP342" s="278" t="str">
        <f t="shared" ref="AP342:AP405" si="535">IF(SUM(I342:T342)&lt;90," ",AB342*13/$AH342)</f>
        <v xml:space="preserve"> </v>
      </c>
      <c r="AQ342" s="278" t="str">
        <f t="shared" ref="AQ342:AQ405" si="536">IF(SUM(I342:T342)&lt;90," ",AC342*13/$AH342)</f>
        <v xml:space="preserve"> </v>
      </c>
      <c r="AR342" s="278" t="str">
        <f t="shared" ref="AR342:AR405" si="537">IF(SUM(I342:T342)&lt;90," ",AD342*13/$AH342)</f>
        <v xml:space="preserve"> </v>
      </c>
      <c r="AS342" s="278" t="str">
        <f t="shared" ref="AS342:AS405" si="538">IF(SUM(I342:T342)&lt;90," ",AE342*13/$AH342)</f>
        <v xml:space="preserve"> </v>
      </c>
      <c r="AT342" s="278" t="str">
        <f t="shared" ref="AT342:AT405" si="539">IF(SUM(I342:T342)&lt;90," ",AF342*13/$AH342)</f>
        <v xml:space="preserve"> </v>
      </c>
      <c r="AU342" s="278" t="str">
        <f t="shared" ref="AU342:AU405" si="540">IF(SUM(I342:T342)&lt;90," ",AG342*13/$AH342)</f>
        <v xml:space="preserve"> </v>
      </c>
      <c r="AV342" s="277" t="str">
        <f t="shared" ref="AV342:AV405" si="541">IF(SUM(I342:T342)&lt;90," ",SUM(AJ342:AS342))</f>
        <v xml:space="preserve"> </v>
      </c>
      <c r="AW342" s="277" t="str">
        <f t="shared" ref="AW342:AW405" si="542">IF(SUM(I342:T342)&lt;90," ",(2-AT342-AU342)*AH342*17/13/2)</f>
        <v xml:space="preserve"> </v>
      </c>
      <c r="AX342" s="277" t="str">
        <f>IF(SUM(I342:T342)&lt;90," ",CO342*AH342*stab.data!$U$20/13/2)</f>
        <v xml:space="preserve"> </v>
      </c>
      <c r="AY342" s="277" t="str">
        <f>IF(SUM(I342:T342)&lt;90," ",CQ342*AH342*stab.data!$U$11/13)</f>
        <v xml:space="preserve"> </v>
      </c>
      <c r="AZ342" s="277" t="str">
        <f t="shared" ref="AZ342:AZ405" si="543">IF(SUM(I342:T342)&lt;90," ",-(S342*0.421070639014633+T342*0.225636758525372))</f>
        <v xml:space="preserve"> </v>
      </c>
      <c r="BA342" s="279" t="str">
        <f t="shared" ref="BA342:BA405" si="544">IF(SUM(I342:T342)&lt;90," ",SUM(I342:T342)-M342+AW342+AX342+AY342+AZ342)</f>
        <v xml:space="preserve"> </v>
      </c>
      <c r="BB342" s="280" t="str">
        <f>IF(SUM(I342:T342)&lt;90," ",EXP('eq. coef.'!$C$104+'eq. coef.'!$C$105*'Amp-TB2 calc'!AJ342+'eq. coef.'!$C$106*'Amp-TB2 calc'!AK342+'eq. coef.'!$C$107*'Amp-TB2 calc'!AL342+'eq. coef.'!$C$108*'Amp-TB2 calc'!AN342+'eq. coef.'!$C$109*'Amp-TB2 calc'!AP342+'eq. coef.'!$C$110*'Amp-TB2 calc'!AQ342+'eq. coef.'!$C$111*'Amp-TB2 calc'!AR342+'eq. coef.'!$C$112*'Amp-TB2 calc'!AS342))</f>
        <v xml:space="preserve"> </v>
      </c>
      <c r="BC342" s="281" t="str">
        <f>IF(SUM(I342:T342)&lt;90," ",EXP('eq. coef.'!$C$176+'eq. coef.'!$C$177*'Amp-TB2 calc'!AJ342+'eq. coef.'!$C$178*'Amp-TB2 calc'!AK342+'eq. coef.'!$C$179*'Amp-TB2 calc'!AL342+'eq. coef.'!$C$180*'Amp-TB2 calc'!AN342+'eq. coef.'!$C$181*'Amp-TB2 calc'!AP342+'eq. coef.'!$C$182*'Amp-TB2 calc'!AQ342+'eq. coef.'!$C$183*'Amp-TB2 calc'!AR342+'eq. coef.'!$C$184*'Amp-TB2 calc'!AS342))</f>
        <v xml:space="preserve"> </v>
      </c>
      <c r="BD342" s="281" t="str">
        <f>IF(SUM(I342:T342)&lt;90," ",('eq. coef.'!$C$234+'eq. coef.'!$C$235*'Amp-TB2 calc'!AJ342+'eq. coef.'!$C$236*'Amp-TB2 calc'!AK342+'eq. coef.'!$C$237*'Amp-TB2 calc'!AL342+'eq. coef.'!$C$238*'Amp-TB2 calc'!AN342+'eq. coef.'!$C$239*'Amp-TB2 calc'!AP342+'eq. coef.'!$C$240*'Amp-TB2 calc'!AQ342+'eq. coef.'!$C$241*'Amp-TB2 calc'!AR342+'eq. coef.'!$C$242*'Amp-TB2 calc'!AS342))</f>
        <v xml:space="preserve"> </v>
      </c>
      <c r="BE342" s="281" t="str">
        <f>IF(SUM(I342:T342)&lt;90," ",('eq. coef.'!$C$270+'eq. coef.'!$C$271*'Amp-TB2 calc'!AJ342+'eq. coef.'!$C$272*'Amp-TB2 calc'!AK342+'eq. coef.'!$C$273*'Amp-TB2 calc'!AL342+'eq. coef.'!$C$274*'Amp-TB2 calc'!AN342+'eq. coef.'!$C$275*'Amp-TB2 calc'!AP342+'eq. coef.'!$C$276*'Amp-TB2 calc'!AQ342+'eq. coef.'!$C$277*'Amp-TB2 calc'!AR342+'eq. coef.'!$C$278*'Amp-TB2 calc'!AS342))</f>
        <v xml:space="preserve"> </v>
      </c>
      <c r="BF342" s="281" t="str">
        <f>IF(SUM(I342:T342)&lt;90," ",EXP('eq. coef.'!$C$328+'eq. coef.'!$C$329*'Amp-TB2 calc'!AJ342+'eq. coef.'!$C$330*'Amp-TB2 calc'!AK342+'eq. coef.'!$C$331*'Amp-TB2 calc'!AL342+'eq. coef.'!$C$332*'Amp-TB2 calc'!AN342+'eq. coef.'!$C$333*'Amp-TB2 calc'!AP342+'eq. coef.'!$C$334*'Amp-TB2 calc'!AQ342+'eq. coef.'!$C$335*'Amp-TB2 calc'!AR342+'eq. coef.'!$C$336*'Amp-TB2 calc'!AS342))</f>
        <v xml:space="preserve"> </v>
      </c>
      <c r="BG342" s="282" t="str">
        <f t="shared" si="496"/>
        <v xml:space="preserve"> </v>
      </c>
      <c r="BH342" s="385" t="str">
        <f t="shared" si="523"/>
        <v xml:space="preserve"> </v>
      </c>
      <c r="BI342" s="385" t="str">
        <f t="shared" si="524"/>
        <v xml:space="preserve"> </v>
      </c>
      <c r="BJ342" s="281" t="str">
        <f t="shared" si="497"/>
        <v xml:space="preserve"> </v>
      </c>
      <c r="BK342" s="283" t="str">
        <f t="shared" ref="BK342:BK405" si="545">IF(SUM(I342:T342)&lt;90," ",(BB342-BF342)/BB342)</f>
        <v xml:space="preserve"> </v>
      </c>
      <c r="BL342" s="281" t="str">
        <f t="shared" ref="BL342:BL405" si="546">IF(SUM(I342:T342)&lt;90," ",BE342-BC342)</f>
        <v xml:space="preserve"> </v>
      </c>
      <c r="BM342" s="284" t="str">
        <f t="shared" si="498"/>
        <v xml:space="preserve"> </v>
      </c>
      <c r="BN342" s="285" t="str">
        <f>IF(SUM(I342:T342)&lt;90," ",'eq. coef.'!$C$360+'eq. coef.'!$C$361*'Amp-TB2 calc'!AJ342+'eq. coef.'!$C$362*'Amp-TB2 calc'!AK342+'eq. coef.'!$C$363*'Amp-TB2 calc'!AL342+'eq. coef.'!$C$364*'Amp-TB2 calc'!AN342+'eq. coef.'!$C$365*'Amp-TB2 calc'!AP342+'eq. coef.'!$C$366*'Amp-TB2 calc'!AQ342+'eq. coef.'!$C$367*'Amp-TB2 calc'!AR342+'eq. coef.'!$C$368*'Amp-TB2 calc'!AS342+'eq. coef.'!$C$369*LN(BQ342))</f>
        <v xml:space="preserve"> </v>
      </c>
      <c r="BO342" s="286" t="str">
        <f t="shared" ref="BO342:BO405" si="547">IF(SUM(I342:T342)&lt;90," ",22)</f>
        <v xml:space="preserve"> </v>
      </c>
      <c r="BP342" s="333" t="str">
        <f t="shared" si="499"/>
        <v xml:space="preserve"> </v>
      </c>
      <c r="BQ342" s="287" t="str">
        <f t="shared" ref="BQ342:BQ405" si="548">IF(SUM(I342:T342)&lt;90," ",IF(BC342&lt;335,BC342,IF(BC342&lt;399,AVERAGE(BC342:BD342),IF(BD342&lt;415,BD342,IF(BE342&lt;470,BD342,IF(BK342&gt;0.22,AVERAGE(BD342:BE342),IF(BL342&gt;350,BF342,IF(BL342&gt;210,BE342,IF(BL342&lt;75,BD342,IF(BK342&lt;-0.2,AVERAGE(BC342:BD342),IF(BK342&gt;0.05,AVERAGE(BD342:BE342),BB342)))))))))))</f>
        <v xml:space="preserve"> </v>
      </c>
      <c r="BR342" s="281" t="str">
        <f t="shared" si="500"/>
        <v xml:space="preserve"> </v>
      </c>
      <c r="BS342" s="283"/>
      <c r="BT342" s="283">
        <f t="shared" ref="BT342:BT405" si="549">ABS(BS342)</f>
        <v>0</v>
      </c>
      <c r="BU342" s="283">
        <f t="shared" ref="BU342:BU405" si="550">BS342^2</f>
        <v>0</v>
      </c>
      <c r="BV342" s="281" t="str">
        <f t="shared" si="501"/>
        <v xml:space="preserve"> </v>
      </c>
      <c r="BW342" s="288"/>
      <c r="BX342" s="289" t="str">
        <f>IF(SUM(I342:T342)&lt;90," ",'eq. coef.'!$B$1128*'Amp-TB2 calc'!CH342+'eq. coef.'!$B$1129*'Amp-TB2 calc'!CL342+'eq. coef.'!$B$1130*'Amp-TB2 calc'!CM342+'eq. coef.'!$B$1131*'Amp-TB2 calc'!CO342+'eq. coef.'!$B$1132*'Amp-TB2 calc'!CP342+'eq. coef.'!$B$1133*'Amp-TB2 calc'!CQ342+'eq. coef.'!$B$1134*'Amp-TB2 calc'!CR342+'eq. coef.'!$B$1135*'Amp-TB2 calc'!CU342+'eq. coef.'!$B$1135*'Amp-TB2 calc'!CY342+'eq. coef.'!$B$1137*'Amp-TB2 calc'!CZ342)</f>
        <v xml:space="preserve"> </v>
      </c>
      <c r="BY342" s="290" t="str">
        <f t="shared" ref="BY342:BY405" si="551">IF(SUM(I342:T342)&lt;90," ",0.4)</f>
        <v xml:space="preserve"> </v>
      </c>
      <c r="BZ342" s="291"/>
      <c r="CA342" s="290" t="str">
        <f t="shared" si="502"/>
        <v xml:space="preserve"> </v>
      </c>
      <c r="CB342" s="289" t="str">
        <f>IF(SUM(I342:T342)&lt;90," ",EXP('eq. coef.'!$C$396+'eq. coef.'!$C$397*'Amp-TB2 calc'!AJ342+'eq. coef.'!$C$398*'Amp-TB2 calc'!AK342+'eq. coef.'!$C$399*'Amp-TB2 calc'!AL342+'eq. coef.'!$C$400*'Amp-TB2 calc'!AN342+'eq. coef.'!$C$401*'Amp-TB2 calc'!AP342+'eq. coef.'!$C$402*'Amp-TB2 calc'!AQ342+'eq. coef.'!$C$403*'Amp-TB2 calc'!AR342+'eq. coef.'!$C$404*'Amp-TB2 calc'!AS342+'eq. coef.'!$C$405*LN('Amp-TB2 calc'!BQ342)))</f>
        <v xml:space="preserve"> </v>
      </c>
      <c r="CC342" s="283" t="str">
        <f t="shared" si="503"/>
        <v xml:space="preserve"> </v>
      </c>
      <c r="CD342" s="283"/>
      <c r="CE342" s="282" t="str">
        <f t="shared" si="504"/>
        <v xml:space="preserve"> </v>
      </c>
      <c r="CF342" s="282" t="str">
        <f t="shared" si="505"/>
        <v xml:space="preserve"> </v>
      </c>
      <c r="CG342" s="278" t="str">
        <f t="shared" ref="CG342:CG405" si="552">IF(SUM(I342:T342)&lt;90," ",AJ342)</f>
        <v xml:space="preserve"> </v>
      </c>
      <c r="CH342" s="278" t="str">
        <f t="shared" ref="CH342:CH405" si="553">IF(SUM(I342:T342)&lt;90," ",IF(AJ342+AL342&gt;8,8-AJ342,AL342))</f>
        <v xml:space="preserve"> </v>
      </c>
      <c r="CI342" s="278" t="str">
        <f t="shared" si="506"/>
        <v xml:space="preserve"> </v>
      </c>
      <c r="CJ342" s="278" t="str">
        <f t="shared" si="507"/>
        <v xml:space="preserve"> </v>
      </c>
      <c r="CK342" s="278"/>
      <c r="CL342" s="278" t="str">
        <f t="shared" si="508"/>
        <v xml:space="preserve"> </v>
      </c>
      <c r="CM342" s="278" t="str">
        <f t="shared" si="509"/>
        <v xml:space="preserve"> </v>
      </c>
      <c r="CN342" s="278" t="str">
        <f t="shared" ref="CN342:CN405" si="554">IF(SUM(I342:T342)&lt;90," ",AM342)</f>
        <v xml:space="preserve"> </v>
      </c>
      <c r="CO342" s="278" t="str">
        <f t="shared" si="510"/>
        <v xml:space="preserve"> </v>
      </c>
      <c r="CP342" s="278" t="str">
        <f t="shared" ref="CP342:CP405" si="555">IF(SUM(I342:T342)&lt;90," ",AP342)</f>
        <v xml:space="preserve"> </v>
      </c>
      <c r="CQ342" s="278" t="str">
        <f t="shared" si="511"/>
        <v xml:space="preserve"> </v>
      </c>
      <c r="CR342" s="278" t="str">
        <f t="shared" ref="CR342:CR405" si="556">IF(SUM(I342:T342)&lt;90," ",AO342)</f>
        <v xml:space="preserve"> </v>
      </c>
      <c r="CS342" s="278" t="str">
        <f t="shared" si="512"/>
        <v xml:space="preserve"> </v>
      </c>
      <c r="CT342" s="278"/>
      <c r="CU342" s="278" t="str">
        <f t="shared" ref="CU342:CU405" si="557">IF(SUM(I342:T342)&lt;90," ",AQ342)</f>
        <v xml:space="preserve"> </v>
      </c>
      <c r="CV342" s="278" t="str">
        <f t="shared" si="513"/>
        <v xml:space="preserve"> </v>
      </c>
      <c r="CW342" s="278" t="str">
        <f t="shared" si="514"/>
        <v xml:space="preserve"> </v>
      </c>
      <c r="CX342" s="278"/>
      <c r="CY342" s="278" t="str">
        <f t="shared" si="515"/>
        <v xml:space="preserve"> </v>
      </c>
      <c r="CZ342" s="278" t="str">
        <f t="shared" ref="CZ342:CZ405" si="558">IF(SUM(I342:T342)&lt;90," ",AS342)</f>
        <v xml:space="preserve"> </v>
      </c>
      <c r="DA342" s="278" t="str">
        <f t="shared" si="516"/>
        <v xml:space="preserve"> </v>
      </c>
      <c r="DB342" s="278"/>
      <c r="DC342" s="278" t="str">
        <f t="shared" si="517"/>
        <v xml:space="preserve"> </v>
      </c>
      <c r="DD342" s="278" t="str">
        <f t="shared" ref="DD342:DD405" si="559">IF(SUM(I342:T342)&lt;90," ",AT342)</f>
        <v xml:space="preserve"> </v>
      </c>
      <c r="DE342" s="278" t="str">
        <f t="shared" ref="DE342:DE405" si="560">IF(SUM(I342:T342)&lt;90," ",AU342)</f>
        <v xml:space="preserve"> </v>
      </c>
      <c r="DF342" s="278" t="str">
        <f t="shared" si="518"/>
        <v xml:space="preserve"> </v>
      </c>
      <c r="DG342" s="283" t="str">
        <f t="shared" si="525"/>
        <v xml:space="preserve"> </v>
      </c>
      <c r="DH342" s="283"/>
      <c r="DI342" s="277" t="str">
        <f t="shared" si="519"/>
        <v xml:space="preserve"> </v>
      </c>
      <c r="DJ342" s="277" t="str">
        <f t="shared" si="520"/>
        <v xml:space="preserve"> </v>
      </c>
      <c r="DK342" s="277" t="str">
        <f t="shared" si="521"/>
        <v xml:space="preserve"> </v>
      </c>
      <c r="DL342" s="278" t="str">
        <f t="shared" si="522"/>
        <v xml:space="preserve"> </v>
      </c>
    </row>
    <row r="343" spans="21:116" x14ac:dyDescent="0.25">
      <c r="U343" s="276" t="str">
        <f t="shared" si="526"/>
        <v xml:space="preserve"> </v>
      </c>
      <c r="V343" s="277" t="str">
        <f>IF(SUM(I343:T343)&lt;90," ",I343/stab.data!$U$7)</f>
        <v xml:space="preserve"> </v>
      </c>
      <c r="W343" s="277" t="str">
        <f>IF(SUM(I343:T343)&lt;90," ",J343/stab.data!$U$8)</f>
        <v xml:space="preserve"> </v>
      </c>
      <c r="X343" s="277" t="str">
        <f>IF(SUM(I343:T343)&lt;90," ",K343*2/stab.data!$U$9)</f>
        <v xml:space="preserve"> </v>
      </c>
      <c r="Y343" s="277" t="str">
        <f>IF(SUM(I343:T343)&lt;90," ",L343*2/stab.data!$U$10)</f>
        <v xml:space="preserve"> </v>
      </c>
      <c r="Z343" s="277" t="str">
        <f>IF(SUM(I343:T343)&lt;90," ",M343/stab.data!$U$11)</f>
        <v xml:space="preserve"> </v>
      </c>
      <c r="AA343" s="277" t="str">
        <f>IF(SUM(I343:T343)&lt;90," ",N343/stab.data!$U$12)</f>
        <v xml:space="preserve"> </v>
      </c>
      <c r="AB343" s="277" t="str">
        <f>IF(SUM(I343:T343)&lt;90," ",O343/stab.data!$U$13)</f>
        <v xml:space="preserve"> </v>
      </c>
      <c r="AC343" s="277" t="str">
        <f>IF(SUM(I343:T343)&lt;90," ",P343/stab.data!$U$14)</f>
        <v xml:space="preserve"> </v>
      </c>
      <c r="AD343" s="277" t="str">
        <f>IF(SUM(I343:T343)&lt;90," ",Q343*2/stab.data!$U$15)</f>
        <v xml:space="preserve"> </v>
      </c>
      <c r="AE343" s="277" t="str">
        <f>IF(SUM(I343:T343)&lt;90," ",R343*2/stab.data!$U$16)</f>
        <v xml:space="preserve"> </v>
      </c>
      <c r="AF343" s="277" t="str">
        <f>IF(SUM(I343:T343)&lt;90," ",S343/stab.data!$U$17)</f>
        <v xml:space="preserve"> </v>
      </c>
      <c r="AG343" s="277" t="str">
        <f>IF(SUM(I343:T343)&lt;90," ",T343/stab.data!$U$18)</f>
        <v xml:space="preserve"> </v>
      </c>
      <c r="AH343" s="277" t="str">
        <f t="shared" si="527"/>
        <v xml:space="preserve"> </v>
      </c>
      <c r="AI343" s="277" t="str">
        <f t="shared" si="528"/>
        <v xml:space="preserve"> </v>
      </c>
      <c r="AJ343" s="278" t="str">
        <f t="shared" si="529"/>
        <v xml:space="preserve"> </v>
      </c>
      <c r="AK343" s="278" t="str">
        <f t="shared" si="530"/>
        <v xml:space="preserve"> </v>
      </c>
      <c r="AL343" s="278" t="str">
        <f t="shared" si="531"/>
        <v xml:space="preserve"> </v>
      </c>
      <c r="AM343" s="278" t="str">
        <f t="shared" si="532"/>
        <v xml:space="preserve"> </v>
      </c>
      <c r="AN343" s="278" t="str">
        <f t="shared" si="533"/>
        <v xml:space="preserve"> </v>
      </c>
      <c r="AO343" s="278" t="str">
        <f t="shared" si="534"/>
        <v xml:space="preserve"> </v>
      </c>
      <c r="AP343" s="278" t="str">
        <f t="shared" si="535"/>
        <v xml:space="preserve"> </v>
      </c>
      <c r="AQ343" s="278" t="str">
        <f t="shared" si="536"/>
        <v xml:space="preserve"> </v>
      </c>
      <c r="AR343" s="278" t="str">
        <f t="shared" si="537"/>
        <v xml:space="preserve"> </v>
      </c>
      <c r="AS343" s="278" t="str">
        <f t="shared" si="538"/>
        <v xml:space="preserve"> </v>
      </c>
      <c r="AT343" s="278" t="str">
        <f t="shared" si="539"/>
        <v xml:space="preserve"> </v>
      </c>
      <c r="AU343" s="278" t="str">
        <f t="shared" si="540"/>
        <v xml:space="preserve"> </v>
      </c>
      <c r="AV343" s="277" t="str">
        <f t="shared" si="541"/>
        <v xml:space="preserve"> </v>
      </c>
      <c r="AW343" s="277" t="str">
        <f t="shared" si="542"/>
        <v xml:space="preserve"> </v>
      </c>
      <c r="AX343" s="277" t="str">
        <f>IF(SUM(I343:T343)&lt;90," ",CO343*AH343*stab.data!$U$20/13/2)</f>
        <v xml:space="preserve"> </v>
      </c>
      <c r="AY343" s="277" t="str">
        <f>IF(SUM(I343:T343)&lt;90," ",CQ343*AH343*stab.data!$U$11/13)</f>
        <v xml:space="preserve"> </v>
      </c>
      <c r="AZ343" s="277" t="str">
        <f t="shared" si="543"/>
        <v xml:space="preserve"> </v>
      </c>
      <c r="BA343" s="279" t="str">
        <f t="shared" si="544"/>
        <v xml:space="preserve"> </v>
      </c>
      <c r="BB343" s="280" t="str">
        <f>IF(SUM(I343:T343)&lt;90," ",EXP('eq. coef.'!$C$104+'eq. coef.'!$C$105*'Amp-TB2 calc'!AJ343+'eq. coef.'!$C$106*'Amp-TB2 calc'!AK343+'eq. coef.'!$C$107*'Amp-TB2 calc'!AL343+'eq. coef.'!$C$108*'Amp-TB2 calc'!AN343+'eq. coef.'!$C$109*'Amp-TB2 calc'!AP343+'eq. coef.'!$C$110*'Amp-TB2 calc'!AQ343+'eq. coef.'!$C$111*'Amp-TB2 calc'!AR343+'eq. coef.'!$C$112*'Amp-TB2 calc'!AS343))</f>
        <v xml:space="preserve"> </v>
      </c>
      <c r="BC343" s="281" t="str">
        <f>IF(SUM(I343:T343)&lt;90," ",EXP('eq. coef.'!$C$176+'eq. coef.'!$C$177*'Amp-TB2 calc'!AJ343+'eq. coef.'!$C$178*'Amp-TB2 calc'!AK343+'eq. coef.'!$C$179*'Amp-TB2 calc'!AL343+'eq. coef.'!$C$180*'Amp-TB2 calc'!AN343+'eq. coef.'!$C$181*'Amp-TB2 calc'!AP343+'eq. coef.'!$C$182*'Amp-TB2 calc'!AQ343+'eq. coef.'!$C$183*'Amp-TB2 calc'!AR343+'eq. coef.'!$C$184*'Amp-TB2 calc'!AS343))</f>
        <v xml:space="preserve"> </v>
      </c>
      <c r="BD343" s="281" t="str">
        <f>IF(SUM(I343:T343)&lt;90," ",('eq. coef.'!$C$234+'eq. coef.'!$C$235*'Amp-TB2 calc'!AJ343+'eq. coef.'!$C$236*'Amp-TB2 calc'!AK343+'eq. coef.'!$C$237*'Amp-TB2 calc'!AL343+'eq. coef.'!$C$238*'Amp-TB2 calc'!AN343+'eq. coef.'!$C$239*'Amp-TB2 calc'!AP343+'eq. coef.'!$C$240*'Amp-TB2 calc'!AQ343+'eq. coef.'!$C$241*'Amp-TB2 calc'!AR343+'eq. coef.'!$C$242*'Amp-TB2 calc'!AS343))</f>
        <v xml:space="preserve"> </v>
      </c>
      <c r="BE343" s="281" t="str">
        <f>IF(SUM(I343:T343)&lt;90," ",('eq. coef.'!$C$270+'eq. coef.'!$C$271*'Amp-TB2 calc'!AJ343+'eq. coef.'!$C$272*'Amp-TB2 calc'!AK343+'eq. coef.'!$C$273*'Amp-TB2 calc'!AL343+'eq. coef.'!$C$274*'Amp-TB2 calc'!AN343+'eq. coef.'!$C$275*'Amp-TB2 calc'!AP343+'eq. coef.'!$C$276*'Amp-TB2 calc'!AQ343+'eq. coef.'!$C$277*'Amp-TB2 calc'!AR343+'eq. coef.'!$C$278*'Amp-TB2 calc'!AS343))</f>
        <v xml:space="preserve"> </v>
      </c>
      <c r="BF343" s="281" t="str">
        <f>IF(SUM(I343:T343)&lt;90," ",EXP('eq. coef.'!$C$328+'eq. coef.'!$C$329*'Amp-TB2 calc'!AJ343+'eq. coef.'!$C$330*'Amp-TB2 calc'!AK343+'eq. coef.'!$C$331*'Amp-TB2 calc'!AL343+'eq. coef.'!$C$332*'Amp-TB2 calc'!AN343+'eq. coef.'!$C$333*'Amp-TB2 calc'!AP343+'eq. coef.'!$C$334*'Amp-TB2 calc'!AQ343+'eq. coef.'!$C$335*'Amp-TB2 calc'!AR343+'eq. coef.'!$C$336*'Amp-TB2 calc'!AS343))</f>
        <v xml:space="preserve"> </v>
      </c>
      <c r="BG343" s="282" t="str">
        <f t="shared" si="496"/>
        <v xml:space="preserve"> </v>
      </c>
      <c r="BH343" s="385" t="str">
        <f t="shared" si="523"/>
        <v xml:space="preserve"> </v>
      </c>
      <c r="BI343" s="385" t="str">
        <f t="shared" si="524"/>
        <v xml:space="preserve"> </v>
      </c>
      <c r="BJ343" s="281" t="str">
        <f t="shared" si="497"/>
        <v xml:space="preserve"> </v>
      </c>
      <c r="BK343" s="283" t="str">
        <f t="shared" si="545"/>
        <v xml:space="preserve"> </v>
      </c>
      <c r="BL343" s="281" t="str">
        <f t="shared" si="546"/>
        <v xml:space="preserve"> </v>
      </c>
      <c r="BM343" s="284" t="str">
        <f t="shared" si="498"/>
        <v xml:space="preserve"> </v>
      </c>
      <c r="BN343" s="285" t="str">
        <f>IF(SUM(I343:T343)&lt;90," ",'eq. coef.'!$C$360+'eq. coef.'!$C$361*'Amp-TB2 calc'!AJ343+'eq. coef.'!$C$362*'Amp-TB2 calc'!AK343+'eq. coef.'!$C$363*'Amp-TB2 calc'!AL343+'eq. coef.'!$C$364*'Amp-TB2 calc'!AN343+'eq. coef.'!$C$365*'Amp-TB2 calc'!AP343+'eq. coef.'!$C$366*'Amp-TB2 calc'!AQ343+'eq. coef.'!$C$367*'Amp-TB2 calc'!AR343+'eq. coef.'!$C$368*'Amp-TB2 calc'!AS343+'eq. coef.'!$C$369*LN(BQ343))</f>
        <v xml:space="preserve"> </v>
      </c>
      <c r="BO343" s="286" t="str">
        <f t="shared" si="547"/>
        <v xml:space="preserve"> </v>
      </c>
      <c r="BP343" s="333" t="str">
        <f t="shared" si="499"/>
        <v xml:space="preserve"> </v>
      </c>
      <c r="BQ343" s="287" t="str">
        <f t="shared" si="548"/>
        <v xml:space="preserve"> </v>
      </c>
      <c r="BR343" s="281" t="str">
        <f t="shared" si="500"/>
        <v xml:space="preserve"> </v>
      </c>
      <c r="BS343" s="283"/>
      <c r="BT343" s="283">
        <f t="shared" si="549"/>
        <v>0</v>
      </c>
      <c r="BU343" s="283">
        <f t="shared" si="550"/>
        <v>0</v>
      </c>
      <c r="BV343" s="281" t="str">
        <f t="shared" si="501"/>
        <v xml:space="preserve"> </v>
      </c>
      <c r="BW343" s="288"/>
      <c r="BX343" s="289" t="str">
        <f>IF(SUM(I343:T343)&lt;90," ",'eq. coef.'!$B$1128*'Amp-TB2 calc'!CH343+'eq. coef.'!$B$1129*'Amp-TB2 calc'!CL343+'eq. coef.'!$B$1130*'Amp-TB2 calc'!CM343+'eq. coef.'!$B$1131*'Amp-TB2 calc'!CO343+'eq. coef.'!$B$1132*'Amp-TB2 calc'!CP343+'eq. coef.'!$B$1133*'Amp-TB2 calc'!CQ343+'eq. coef.'!$B$1134*'Amp-TB2 calc'!CR343+'eq. coef.'!$B$1135*'Amp-TB2 calc'!CU343+'eq. coef.'!$B$1135*'Amp-TB2 calc'!CY343+'eq. coef.'!$B$1137*'Amp-TB2 calc'!CZ343)</f>
        <v xml:space="preserve"> </v>
      </c>
      <c r="BY343" s="290" t="str">
        <f t="shared" si="551"/>
        <v xml:space="preserve"> </v>
      </c>
      <c r="BZ343" s="291"/>
      <c r="CA343" s="290" t="str">
        <f t="shared" si="502"/>
        <v xml:space="preserve"> </v>
      </c>
      <c r="CB343" s="289" t="str">
        <f>IF(SUM(I343:T343)&lt;90," ",EXP('eq. coef.'!$C$396+'eq. coef.'!$C$397*'Amp-TB2 calc'!AJ343+'eq. coef.'!$C$398*'Amp-TB2 calc'!AK343+'eq. coef.'!$C$399*'Amp-TB2 calc'!AL343+'eq. coef.'!$C$400*'Amp-TB2 calc'!AN343+'eq. coef.'!$C$401*'Amp-TB2 calc'!AP343+'eq. coef.'!$C$402*'Amp-TB2 calc'!AQ343+'eq. coef.'!$C$403*'Amp-TB2 calc'!AR343+'eq. coef.'!$C$404*'Amp-TB2 calc'!AS343+'eq. coef.'!$C$405*LN('Amp-TB2 calc'!BQ343)))</f>
        <v xml:space="preserve"> </v>
      </c>
      <c r="CC343" s="283" t="str">
        <f t="shared" si="503"/>
        <v xml:space="preserve"> </v>
      </c>
      <c r="CD343" s="283"/>
      <c r="CE343" s="282" t="str">
        <f t="shared" si="504"/>
        <v xml:space="preserve"> </v>
      </c>
      <c r="CF343" s="282" t="str">
        <f t="shared" si="505"/>
        <v xml:space="preserve"> </v>
      </c>
      <c r="CG343" s="278" t="str">
        <f t="shared" si="552"/>
        <v xml:space="preserve"> </v>
      </c>
      <c r="CH343" s="278" t="str">
        <f t="shared" si="553"/>
        <v xml:space="preserve"> </v>
      </c>
      <c r="CI343" s="278" t="str">
        <f t="shared" si="506"/>
        <v xml:space="preserve"> </v>
      </c>
      <c r="CJ343" s="278" t="str">
        <f t="shared" si="507"/>
        <v xml:space="preserve"> </v>
      </c>
      <c r="CK343" s="278"/>
      <c r="CL343" s="278" t="str">
        <f t="shared" si="508"/>
        <v xml:space="preserve"> </v>
      </c>
      <c r="CM343" s="278" t="str">
        <f t="shared" si="509"/>
        <v xml:space="preserve"> </v>
      </c>
      <c r="CN343" s="278" t="str">
        <f t="shared" si="554"/>
        <v xml:space="preserve"> </v>
      </c>
      <c r="CO343" s="278" t="str">
        <f t="shared" si="510"/>
        <v xml:space="preserve"> </v>
      </c>
      <c r="CP343" s="278" t="str">
        <f t="shared" si="555"/>
        <v xml:space="preserve"> </v>
      </c>
      <c r="CQ343" s="278" t="str">
        <f t="shared" si="511"/>
        <v xml:space="preserve"> </v>
      </c>
      <c r="CR343" s="278" t="str">
        <f t="shared" si="556"/>
        <v xml:space="preserve"> </v>
      </c>
      <c r="CS343" s="278" t="str">
        <f t="shared" si="512"/>
        <v xml:space="preserve"> </v>
      </c>
      <c r="CT343" s="278"/>
      <c r="CU343" s="278" t="str">
        <f t="shared" si="557"/>
        <v xml:space="preserve"> </v>
      </c>
      <c r="CV343" s="278" t="str">
        <f t="shared" si="513"/>
        <v xml:space="preserve"> </v>
      </c>
      <c r="CW343" s="278" t="str">
        <f t="shared" si="514"/>
        <v xml:space="preserve"> </v>
      </c>
      <c r="CX343" s="278"/>
      <c r="CY343" s="278" t="str">
        <f t="shared" si="515"/>
        <v xml:space="preserve"> </v>
      </c>
      <c r="CZ343" s="278" t="str">
        <f t="shared" si="558"/>
        <v xml:space="preserve"> </v>
      </c>
      <c r="DA343" s="278" t="str">
        <f t="shared" si="516"/>
        <v xml:space="preserve"> </v>
      </c>
      <c r="DB343" s="278"/>
      <c r="DC343" s="278" t="str">
        <f t="shared" si="517"/>
        <v xml:space="preserve"> </v>
      </c>
      <c r="DD343" s="278" t="str">
        <f t="shared" si="559"/>
        <v xml:space="preserve"> </v>
      </c>
      <c r="DE343" s="278" t="str">
        <f t="shared" si="560"/>
        <v xml:space="preserve"> </v>
      </c>
      <c r="DF343" s="278" t="str">
        <f t="shared" si="518"/>
        <v xml:space="preserve"> </v>
      </c>
      <c r="DG343" s="283" t="str">
        <f t="shared" si="525"/>
        <v xml:space="preserve"> </v>
      </c>
      <c r="DH343" s="283"/>
      <c r="DI343" s="277" t="str">
        <f t="shared" si="519"/>
        <v xml:space="preserve"> </v>
      </c>
      <c r="DJ343" s="277" t="str">
        <f t="shared" si="520"/>
        <v xml:space="preserve"> </v>
      </c>
      <c r="DK343" s="277" t="str">
        <f t="shared" si="521"/>
        <v xml:space="preserve"> </v>
      </c>
      <c r="DL343" s="278" t="str">
        <f t="shared" si="522"/>
        <v xml:space="preserve"> </v>
      </c>
    </row>
    <row r="344" spans="21:116" x14ac:dyDescent="0.25">
      <c r="U344" s="276" t="str">
        <f t="shared" si="526"/>
        <v xml:space="preserve"> </v>
      </c>
      <c r="V344" s="277" t="str">
        <f>IF(SUM(I344:T344)&lt;90," ",I344/stab.data!$U$7)</f>
        <v xml:space="preserve"> </v>
      </c>
      <c r="W344" s="277" t="str">
        <f>IF(SUM(I344:T344)&lt;90," ",J344/stab.data!$U$8)</f>
        <v xml:space="preserve"> </v>
      </c>
      <c r="X344" s="277" t="str">
        <f>IF(SUM(I344:T344)&lt;90," ",K344*2/stab.data!$U$9)</f>
        <v xml:space="preserve"> </v>
      </c>
      <c r="Y344" s="277" t="str">
        <f>IF(SUM(I344:T344)&lt;90," ",L344*2/stab.data!$U$10)</f>
        <v xml:space="preserve"> </v>
      </c>
      <c r="Z344" s="277" t="str">
        <f>IF(SUM(I344:T344)&lt;90," ",M344/stab.data!$U$11)</f>
        <v xml:space="preserve"> </v>
      </c>
      <c r="AA344" s="277" t="str">
        <f>IF(SUM(I344:T344)&lt;90," ",N344/stab.data!$U$12)</f>
        <v xml:space="preserve"> </v>
      </c>
      <c r="AB344" s="277" t="str">
        <f>IF(SUM(I344:T344)&lt;90," ",O344/stab.data!$U$13)</f>
        <v xml:space="preserve"> </v>
      </c>
      <c r="AC344" s="277" t="str">
        <f>IF(SUM(I344:T344)&lt;90," ",P344/stab.data!$U$14)</f>
        <v xml:space="preserve"> </v>
      </c>
      <c r="AD344" s="277" t="str">
        <f>IF(SUM(I344:T344)&lt;90," ",Q344*2/stab.data!$U$15)</f>
        <v xml:space="preserve"> </v>
      </c>
      <c r="AE344" s="277" t="str">
        <f>IF(SUM(I344:T344)&lt;90," ",R344*2/stab.data!$U$16)</f>
        <v xml:space="preserve"> </v>
      </c>
      <c r="AF344" s="277" t="str">
        <f>IF(SUM(I344:T344)&lt;90," ",S344/stab.data!$U$17)</f>
        <v xml:space="preserve"> </v>
      </c>
      <c r="AG344" s="277" t="str">
        <f>IF(SUM(I344:T344)&lt;90," ",T344/stab.data!$U$18)</f>
        <v xml:space="preserve"> </v>
      </c>
      <c r="AH344" s="277" t="str">
        <f t="shared" si="527"/>
        <v xml:space="preserve"> </v>
      </c>
      <c r="AI344" s="277" t="str">
        <f t="shared" si="528"/>
        <v xml:space="preserve"> </v>
      </c>
      <c r="AJ344" s="278" t="str">
        <f t="shared" si="529"/>
        <v xml:space="preserve"> </v>
      </c>
      <c r="AK344" s="278" t="str">
        <f t="shared" si="530"/>
        <v xml:space="preserve"> </v>
      </c>
      <c r="AL344" s="278" t="str">
        <f t="shared" si="531"/>
        <v xml:space="preserve"> </v>
      </c>
      <c r="AM344" s="278" t="str">
        <f t="shared" si="532"/>
        <v xml:space="preserve"> </v>
      </c>
      <c r="AN344" s="278" t="str">
        <f t="shared" si="533"/>
        <v xml:space="preserve"> </v>
      </c>
      <c r="AO344" s="278" t="str">
        <f t="shared" si="534"/>
        <v xml:space="preserve"> </v>
      </c>
      <c r="AP344" s="278" t="str">
        <f t="shared" si="535"/>
        <v xml:space="preserve"> </v>
      </c>
      <c r="AQ344" s="278" t="str">
        <f t="shared" si="536"/>
        <v xml:space="preserve"> </v>
      </c>
      <c r="AR344" s="278" t="str">
        <f t="shared" si="537"/>
        <v xml:space="preserve"> </v>
      </c>
      <c r="AS344" s="278" t="str">
        <f t="shared" si="538"/>
        <v xml:space="preserve"> </v>
      </c>
      <c r="AT344" s="278" t="str">
        <f t="shared" si="539"/>
        <v xml:space="preserve"> </v>
      </c>
      <c r="AU344" s="278" t="str">
        <f t="shared" si="540"/>
        <v xml:space="preserve"> </v>
      </c>
      <c r="AV344" s="277" t="str">
        <f t="shared" si="541"/>
        <v xml:space="preserve"> </v>
      </c>
      <c r="AW344" s="277" t="str">
        <f t="shared" si="542"/>
        <v xml:space="preserve"> </v>
      </c>
      <c r="AX344" s="277" t="str">
        <f>IF(SUM(I344:T344)&lt;90," ",CO344*AH344*stab.data!$U$20/13/2)</f>
        <v xml:space="preserve"> </v>
      </c>
      <c r="AY344" s="277" t="str">
        <f>IF(SUM(I344:T344)&lt;90," ",CQ344*AH344*stab.data!$U$11/13)</f>
        <v xml:space="preserve"> </v>
      </c>
      <c r="AZ344" s="277" t="str">
        <f t="shared" si="543"/>
        <v xml:space="preserve"> </v>
      </c>
      <c r="BA344" s="279" t="str">
        <f t="shared" si="544"/>
        <v xml:space="preserve"> </v>
      </c>
      <c r="BB344" s="280" t="str">
        <f>IF(SUM(I344:T344)&lt;90," ",EXP('eq. coef.'!$C$104+'eq. coef.'!$C$105*'Amp-TB2 calc'!AJ344+'eq. coef.'!$C$106*'Amp-TB2 calc'!AK344+'eq. coef.'!$C$107*'Amp-TB2 calc'!AL344+'eq. coef.'!$C$108*'Amp-TB2 calc'!AN344+'eq. coef.'!$C$109*'Amp-TB2 calc'!AP344+'eq. coef.'!$C$110*'Amp-TB2 calc'!AQ344+'eq. coef.'!$C$111*'Amp-TB2 calc'!AR344+'eq. coef.'!$C$112*'Amp-TB2 calc'!AS344))</f>
        <v xml:space="preserve"> </v>
      </c>
      <c r="BC344" s="281" t="str">
        <f>IF(SUM(I344:T344)&lt;90," ",EXP('eq. coef.'!$C$176+'eq. coef.'!$C$177*'Amp-TB2 calc'!AJ344+'eq. coef.'!$C$178*'Amp-TB2 calc'!AK344+'eq. coef.'!$C$179*'Amp-TB2 calc'!AL344+'eq. coef.'!$C$180*'Amp-TB2 calc'!AN344+'eq. coef.'!$C$181*'Amp-TB2 calc'!AP344+'eq. coef.'!$C$182*'Amp-TB2 calc'!AQ344+'eq. coef.'!$C$183*'Amp-TB2 calc'!AR344+'eq. coef.'!$C$184*'Amp-TB2 calc'!AS344))</f>
        <v xml:space="preserve"> </v>
      </c>
      <c r="BD344" s="281" t="str">
        <f>IF(SUM(I344:T344)&lt;90," ",('eq. coef.'!$C$234+'eq. coef.'!$C$235*'Amp-TB2 calc'!AJ344+'eq. coef.'!$C$236*'Amp-TB2 calc'!AK344+'eq. coef.'!$C$237*'Amp-TB2 calc'!AL344+'eq. coef.'!$C$238*'Amp-TB2 calc'!AN344+'eq. coef.'!$C$239*'Amp-TB2 calc'!AP344+'eq. coef.'!$C$240*'Amp-TB2 calc'!AQ344+'eq. coef.'!$C$241*'Amp-TB2 calc'!AR344+'eq. coef.'!$C$242*'Amp-TB2 calc'!AS344))</f>
        <v xml:space="preserve"> </v>
      </c>
      <c r="BE344" s="281" t="str">
        <f>IF(SUM(I344:T344)&lt;90," ",('eq. coef.'!$C$270+'eq. coef.'!$C$271*'Amp-TB2 calc'!AJ344+'eq. coef.'!$C$272*'Amp-TB2 calc'!AK344+'eq. coef.'!$C$273*'Amp-TB2 calc'!AL344+'eq. coef.'!$C$274*'Amp-TB2 calc'!AN344+'eq. coef.'!$C$275*'Amp-TB2 calc'!AP344+'eq. coef.'!$C$276*'Amp-TB2 calc'!AQ344+'eq. coef.'!$C$277*'Amp-TB2 calc'!AR344+'eq. coef.'!$C$278*'Amp-TB2 calc'!AS344))</f>
        <v xml:space="preserve"> </v>
      </c>
      <c r="BF344" s="281" t="str">
        <f>IF(SUM(I344:T344)&lt;90," ",EXP('eq. coef.'!$C$328+'eq. coef.'!$C$329*'Amp-TB2 calc'!AJ344+'eq. coef.'!$C$330*'Amp-TB2 calc'!AK344+'eq. coef.'!$C$331*'Amp-TB2 calc'!AL344+'eq. coef.'!$C$332*'Amp-TB2 calc'!AN344+'eq. coef.'!$C$333*'Amp-TB2 calc'!AP344+'eq. coef.'!$C$334*'Amp-TB2 calc'!AQ344+'eq. coef.'!$C$335*'Amp-TB2 calc'!AR344+'eq. coef.'!$C$336*'Amp-TB2 calc'!AS344))</f>
        <v xml:space="preserve"> </v>
      </c>
      <c r="BG344" s="282" t="str">
        <f t="shared" si="496"/>
        <v xml:space="preserve"> </v>
      </c>
      <c r="BH344" s="385" t="str">
        <f t="shared" si="523"/>
        <v xml:space="preserve"> </v>
      </c>
      <c r="BI344" s="385" t="str">
        <f t="shared" si="524"/>
        <v xml:space="preserve"> </v>
      </c>
      <c r="BJ344" s="281" t="str">
        <f t="shared" si="497"/>
        <v xml:space="preserve"> </v>
      </c>
      <c r="BK344" s="283" t="str">
        <f t="shared" si="545"/>
        <v xml:space="preserve"> </v>
      </c>
      <c r="BL344" s="281" t="str">
        <f t="shared" si="546"/>
        <v xml:space="preserve"> </v>
      </c>
      <c r="BM344" s="284" t="str">
        <f t="shared" si="498"/>
        <v xml:space="preserve"> </v>
      </c>
      <c r="BN344" s="285" t="str">
        <f>IF(SUM(I344:T344)&lt;90," ",'eq. coef.'!$C$360+'eq. coef.'!$C$361*'Amp-TB2 calc'!AJ344+'eq. coef.'!$C$362*'Amp-TB2 calc'!AK344+'eq. coef.'!$C$363*'Amp-TB2 calc'!AL344+'eq. coef.'!$C$364*'Amp-TB2 calc'!AN344+'eq. coef.'!$C$365*'Amp-TB2 calc'!AP344+'eq. coef.'!$C$366*'Amp-TB2 calc'!AQ344+'eq. coef.'!$C$367*'Amp-TB2 calc'!AR344+'eq. coef.'!$C$368*'Amp-TB2 calc'!AS344+'eq. coef.'!$C$369*LN(BQ344))</f>
        <v xml:space="preserve"> </v>
      </c>
      <c r="BO344" s="286" t="str">
        <f t="shared" si="547"/>
        <v xml:space="preserve"> </v>
      </c>
      <c r="BP344" s="333" t="str">
        <f t="shared" si="499"/>
        <v xml:space="preserve"> </v>
      </c>
      <c r="BQ344" s="287" t="str">
        <f t="shared" si="548"/>
        <v xml:space="preserve"> </v>
      </c>
      <c r="BR344" s="281" t="str">
        <f t="shared" si="500"/>
        <v xml:space="preserve"> </v>
      </c>
      <c r="BS344" s="283"/>
      <c r="BT344" s="283">
        <f t="shared" si="549"/>
        <v>0</v>
      </c>
      <c r="BU344" s="283">
        <f t="shared" si="550"/>
        <v>0</v>
      </c>
      <c r="BV344" s="281" t="str">
        <f t="shared" si="501"/>
        <v xml:space="preserve"> </v>
      </c>
      <c r="BW344" s="288"/>
      <c r="BX344" s="289" t="str">
        <f>IF(SUM(I344:T344)&lt;90," ",'eq. coef.'!$B$1128*'Amp-TB2 calc'!CH344+'eq. coef.'!$B$1129*'Amp-TB2 calc'!CL344+'eq. coef.'!$B$1130*'Amp-TB2 calc'!CM344+'eq. coef.'!$B$1131*'Amp-TB2 calc'!CO344+'eq. coef.'!$B$1132*'Amp-TB2 calc'!CP344+'eq. coef.'!$B$1133*'Amp-TB2 calc'!CQ344+'eq. coef.'!$B$1134*'Amp-TB2 calc'!CR344+'eq. coef.'!$B$1135*'Amp-TB2 calc'!CU344+'eq. coef.'!$B$1135*'Amp-TB2 calc'!CY344+'eq. coef.'!$B$1137*'Amp-TB2 calc'!CZ344)</f>
        <v xml:space="preserve"> </v>
      </c>
      <c r="BY344" s="290" t="str">
        <f t="shared" si="551"/>
        <v xml:space="preserve"> </v>
      </c>
      <c r="BZ344" s="291"/>
      <c r="CA344" s="290" t="str">
        <f t="shared" si="502"/>
        <v xml:space="preserve"> </v>
      </c>
      <c r="CB344" s="289" t="str">
        <f>IF(SUM(I344:T344)&lt;90," ",EXP('eq. coef.'!$C$396+'eq. coef.'!$C$397*'Amp-TB2 calc'!AJ344+'eq. coef.'!$C$398*'Amp-TB2 calc'!AK344+'eq. coef.'!$C$399*'Amp-TB2 calc'!AL344+'eq. coef.'!$C$400*'Amp-TB2 calc'!AN344+'eq. coef.'!$C$401*'Amp-TB2 calc'!AP344+'eq. coef.'!$C$402*'Amp-TB2 calc'!AQ344+'eq. coef.'!$C$403*'Amp-TB2 calc'!AR344+'eq. coef.'!$C$404*'Amp-TB2 calc'!AS344+'eq. coef.'!$C$405*LN('Amp-TB2 calc'!BQ344)))</f>
        <v xml:space="preserve"> </v>
      </c>
      <c r="CC344" s="283" t="str">
        <f t="shared" si="503"/>
        <v xml:space="preserve"> </v>
      </c>
      <c r="CD344" s="283"/>
      <c r="CE344" s="282" t="str">
        <f t="shared" si="504"/>
        <v xml:space="preserve"> </v>
      </c>
      <c r="CF344" s="282" t="str">
        <f t="shared" si="505"/>
        <v xml:space="preserve"> </v>
      </c>
      <c r="CG344" s="278" t="str">
        <f t="shared" si="552"/>
        <v xml:space="preserve"> </v>
      </c>
      <c r="CH344" s="278" t="str">
        <f t="shared" si="553"/>
        <v xml:space="preserve"> </v>
      </c>
      <c r="CI344" s="278" t="str">
        <f t="shared" si="506"/>
        <v xml:space="preserve"> </v>
      </c>
      <c r="CJ344" s="278" t="str">
        <f t="shared" si="507"/>
        <v xml:space="preserve"> </v>
      </c>
      <c r="CK344" s="278"/>
      <c r="CL344" s="278" t="str">
        <f t="shared" si="508"/>
        <v xml:space="preserve"> </v>
      </c>
      <c r="CM344" s="278" t="str">
        <f t="shared" si="509"/>
        <v xml:space="preserve"> </v>
      </c>
      <c r="CN344" s="278" t="str">
        <f t="shared" si="554"/>
        <v xml:space="preserve"> </v>
      </c>
      <c r="CO344" s="278" t="str">
        <f t="shared" si="510"/>
        <v xml:space="preserve"> </v>
      </c>
      <c r="CP344" s="278" t="str">
        <f t="shared" si="555"/>
        <v xml:space="preserve"> </v>
      </c>
      <c r="CQ344" s="278" t="str">
        <f t="shared" si="511"/>
        <v xml:space="preserve"> </v>
      </c>
      <c r="CR344" s="278" t="str">
        <f t="shared" si="556"/>
        <v xml:space="preserve"> </v>
      </c>
      <c r="CS344" s="278" t="str">
        <f t="shared" si="512"/>
        <v xml:space="preserve"> </v>
      </c>
      <c r="CT344" s="278"/>
      <c r="CU344" s="278" t="str">
        <f t="shared" si="557"/>
        <v xml:space="preserve"> </v>
      </c>
      <c r="CV344" s="278" t="str">
        <f t="shared" si="513"/>
        <v xml:space="preserve"> </v>
      </c>
      <c r="CW344" s="278" t="str">
        <f t="shared" si="514"/>
        <v xml:space="preserve"> </v>
      </c>
      <c r="CX344" s="278"/>
      <c r="CY344" s="278" t="str">
        <f t="shared" si="515"/>
        <v xml:space="preserve"> </v>
      </c>
      <c r="CZ344" s="278" t="str">
        <f t="shared" si="558"/>
        <v xml:space="preserve"> </v>
      </c>
      <c r="DA344" s="278" t="str">
        <f t="shared" si="516"/>
        <v xml:space="preserve"> </v>
      </c>
      <c r="DB344" s="278"/>
      <c r="DC344" s="278" t="str">
        <f t="shared" si="517"/>
        <v xml:space="preserve"> </v>
      </c>
      <c r="DD344" s="278" t="str">
        <f t="shared" si="559"/>
        <v xml:space="preserve"> </v>
      </c>
      <c r="DE344" s="278" t="str">
        <f t="shared" si="560"/>
        <v xml:space="preserve"> </v>
      </c>
      <c r="DF344" s="278" t="str">
        <f t="shared" si="518"/>
        <v xml:space="preserve"> </v>
      </c>
      <c r="DG344" s="283" t="str">
        <f t="shared" si="525"/>
        <v xml:space="preserve"> </v>
      </c>
      <c r="DH344" s="283"/>
      <c r="DI344" s="277" t="str">
        <f t="shared" si="519"/>
        <v xml:space="preserve"> </v>
      </c>
      <c r="DJ344" s="277" t="str">
        <f t="shared" si="520"/>
        <v xml:space="preserve"> </v>
      </c>
      <c r="DK344" s="277" t="str">
        <f t="shared" si="521"/>
        <v xml:space="preserve"> </v>
      </c>
      <c r="DL344" s="278" t="str">
        <f t="shared" si="522"/>
        <v xml:space="preserve"> </v>
      </c>
    </row>
    <row r="345" spans="21:116" x14ac:dyDescent="0.25">
      <c r="U345" s="276" t="str">
        <f t="shared" si="526"/>
        <v xml:space="preserve"> </v>
      </c>
      <c r="V345" s="277" t="str">
        <f>IF(SUM(I345:T345)&lt;90," ",I345/stab.data!$U$7)</f>
        <v xml:space="preserve"> </v>
      </c>
      <c r="W345" s="277" t="str">
        <f>IF(SUM(I345:T345)&lt;90," ",J345/stab.data!$U$8)</f>
        <v xml:space="preserve"> </v>
      </c>
      <c r="X345" s="277" t="str">
        <f>IF(SUM(I345:T345)&lt;90," ",K345*2/stab.data!$U$9)</f>
        <v xml:space="preserve"> </v>
      </c>
      <c r="Y345" s="277" t="str">
        <f>IF(SUM(I345:T345)&lt;90," ",L345*2/stab.data!$U$10)</f>
        <v xml:space="preserve"> </v>
      </c>
      <c r="Z345" s="277" t="str">
        <f>IF(SUM(I345:T345)&lt;90," ",M345/stab.data!$U$11)</f>
        <v xml:space="preserve"> </v>
      </c>
      <c r="AA345" s="277" t="str">
        <f>IF(SUM(I345:T345)&lt;90," ",N345/stab.data!$U$12)</f>
        <v xml:space="preserve"> </v>
      </c>
      <c r="AB345" s="277" t="str">
        <f>IF(SUM(I345:T345)&lt;90," ",O345/stab.data!$U$13)</f>
        <v xml:space="preserve"> </v>
      </c>
      <c r="AC345" s="277" t="str">
        <f>IF(SUM(I345:T345)&lt;90," ",P345/stab.data!$U$14)</f>
        <v xml:space="preserve"> </v>
      </c>
      <c r="AD345" s="277" t="str">
        <f>IF(SUM(I345:T345)&lt;90," ",Q345*2/stab.data!$U$15)</f>
        <v xml:space="preserve"> </v>
      </c>
      <c r="AE345" s="277" t="str">
        <f>IF(SUM(I345:T345)&lt;90," ",R345*2/stab.data!$U$16)</f>
        <v xml:space="preserve"> </v>
      </c>
      <c r="AF345" s="277" t="str">
        <f>IF(SUM(I345:T345)&lt;90," ",S345/stab.data!$U$17)</f>
        <v xml:space="preserve"> </v>
      </c>
      <c r="AG345" s="277" t="str">
        <f>IF(SUM(I345:T345)&lt;90," ",T345/stab.data!$U$18)</f>
        <v xml:space="preserve"> </v>
      </c>
      <c r="AH345" s="277" t="str">
        <f t="shared" si="527"/>
        <v xml:space="preserve"> </v>
      </c>
      <c r="AI345" s="277" t="str">
        <f t="shared" si="528"/>
        <v xml:space="preserve"> </v>
      </c>
      <c r="AJ345" s="278" t="str">
        <f t="shared" si="529"/>
        <v xml:space="preserve"> </v>
      </c>
      <c r="AK345" s="278" t="str">
        <f t="shared" si="530"/>
        <v xml:space="preserve"> </v>
      </c>
      <c r="AL345" s="278" t="str">
        <f t="shared" si="531"/>
        <v xml:space="preserve"> </v>
      </c>
      <c r="AM345" s="278" t="str">
        <f t="shared" si="532"/>
        <v xml:space="preserve"> </v>
      </c>
      <c r="AN345" s="278" t="str">
        <f t="shared" si="533"/>
        <v xml:space="preserve"> </v>
      </c>
      <c r="AO345" s="278" t="str">
        <f t="shared" si="534"/>
        <v xml:space="preserve"> </v>
      </c>
      <c r="AP345" s="278" t="str">
        <f t="shared" si="535"/>
        <v xml:space="preserve"> </v>
      </c>
      <c r="AQ345" s="278" t="str">
        <f t="shared" si="536"/>
        <v xml:space="preserve"> </v>
      </c>
      <c r="AR345" s="278" t="str">
        <f t="shared" si="537"/>
        <v xml:space="preserve"> </v>
      </c>
      <c r="AS345" s="278" t="str">
        <f t="shared" si="538"/>
        <v xml:space="preserve"> </v>
      </c>
      <c r="AT345" s="278" t="str">
        <f t="shared" si="539"/>
        <v xml:space="preserve"> </v>
      </c>
      <c r="AU345" s="278" t="str">
        <f t="shared" si="540"/>
        <v xml:space="preserve"> </v>
      </c>
      <c r="AV345" s="277" t="str">
        <f t="shared" si="541"/>
        <v xml:space="preserve"> </v>
      </c>
      <c r="AW345" s="277" t="str">
        <f t="shared" si="542"/>
        <v xml:space="preserve"> </v>
      </c>
      <c r="AX345" s="277" t="str">
        <f>IF(SUM(I345:T345)&lt;90," ",CO345*AH345*stab.data!$U$20/13/2)</f>
        <v xml:space="preserve"> </v>
      </c>
      <c r="AY345" s="277" t="str">
        <f>IF(SUM(I345:T345)&lt;90," ",CQ345*AH345*stab.data!$U$11/13)</f>
        <v xml:space="preserve"> </v>
      </c>
      <c r="AZ345" s="277" t="str">
        <f t="shared" si="543"/>
        <v xml:space="preserve"> </v>
      </c>
      <c r="BA345" s="279" t="str">
        <f t="shared" si="544"/>
        <v xml:space="preserve"> </v>
      </c>
      <c r="BB345" s="280" t="str">
        <f>IF(SUM(I345:T345)&lt;90," ",EXP('eq. coef.'!$C$104+'eq. coef.'!$C$105*'Amp-TB2 calc'!AJ345+'eq. coef.'!$C$106*'Amp-TB2 calc'!AK345+'eq. coef.'!$C$107*'Amp-TB2 calc'!AL345+'eq. coef.'!$C$108*'Amp-TB2 calc'!AN345+'eq. coef.'!$C$109*'Amp-TB2 calc'!AP345+'eq. coef.'!$C$110*'Amp-TB2 calc'!AQ345+'eq. coef.'!$C$111*'Amp-TB2 calc'!AR345+'eq. coef.'!$C$112*'Amp-TB2 calc'!AS345))</f>
        <v xml:space="preserve"> </v>
      </c>
      <c r="BC345" s="281" t="str">
        <f>IF(SUM(I345:T345)&lt;90," ",EXP('eq. coef.'!$C$176+'eq. coef.'!$C$177*'Amp-TB2 calc'!AJ345+'eq. coef.'!$C$178*'Amp-TB2 calc'!AK345+'eq. coef.'!$C$179*'Amp-TB2 calc'!AL345+'eq. coef.'!$C$180*'Amp-TB2 calc'!AN345+'eq. coef.'!$C$181*'Amp-TB2 calc'!AP345+'eq. coef.'!$C$182*'Amp-TB2 calc'!AQ345+'eq. coef.'!$C$183*'Amp-TB2 calc'!AR345+'eq. coef.'!$C$184*'Amp-TB2 calc'!AS345))</f>
        <v xml:space="preserve"> </v>
      </c>
      <c r="BD345" s="281" t="str">
        <f>IF(SUM(I345:T345)&lt;90," ",('eq. coef.'!$C$234+'eq. coef.'!$C$235*'Amp-TB2 calc'!AJ345+'eq. coef.'!$C$236*'Amp-TB2 calc'!AK345+'eq. coef.'!$C$237*'Amp-TB2 calc'!AL345+'eq. coef.'!$C$238*'Amp-TB2 calc'!AN345+'eq. coef.'!$C$239*'Amp-TB2 calc'!AP345+'eq. coef.'!$C$240*'Amp-TB2 calc'!AQ345+'eq. coef.'!$C$241*'Amp-TB2 calc'!AR345+'eq. coef.'!$C$242*'Amp-TB2 calc'!AS345))</f>
        <v xml:space="preserve"> </v>
      </c>
      <c r="BE345" s="281" t="str">
        <f>IF(SUM(I345:T345)&lt;90," ",('eq. coef.'!$C$270+'eq. coef.'!$C$271*'Amp-TB2 calc'!AJ345+'eq. coef.'!$C$272*'Amp-TB2 calc'!AK345+'eq. coef.'!$C$273*'Amp-TB2 calc'!AL345+'eq. coef.'!$C$274*'Amp-TB2 calc'!AN345+'eq. coef.'!$C$275*'Amp-TB2 calc'!AP345+'eq. coef.'!$C$276*'Amp-TB2 calc'!AQ345+'eq. coef.'!$C$277*'Amp-TB2 calc'!AR345+'eq. coef.'!$C$278*'Amp-TB2 calc'!AS345))</f>
        <v xml:space="preserve"> </v>
      </c>
      <c r="BF345" s="281" t="str">
        <f>IF(SUM(I345:T345)&lt;90," ",EXP('eq. coef.'!$C$328+'eq. coef.'!$C$329*'Amp-TB2 calc'!AJ345+'eq. coef.'!$C$330*'Amp-TB2 calc'!AK345+'eq. coef.'!$C$331*'Amp-TB2 calc'!AL345+'eq. coef.'!$C$332*'Amp-TB2 calc'!AN345+'eq. coef.'!$C$333*'Amp-TB2 calc'!AP345+'eq. coef.'!$C$334*'Amp-TB2 calc'!AQ345+'eq. coef.'!$C$335*'Amp-TB2 calc'!AR345+'eq. coef.'!$C$336*'Amp-TB2 calc'!AS345))</f>
        <v xml:space="preserve"> </v>
      </c>
      <c r="BG345" s="282" t="str">
        <f t="shared" si="496"/>
        <v xml:space="preserve"> </v>
      </c>
      <c r="BH345" s="385" t="str">
        <f t="shared" si="523"/>
        <v xml:space="preserve"> </v>
      </c>
      <c r="BI345" s="385" t="str">
        <f t="shared" si="524"/>
        <v xml:space="preserve"> </v>
      </c>
      <c r="BJ345" s="281" t="str">
        <f t="shared" si="497"/>
        <v xml:space="preserve"> </v>
      </c>
      <c r="BK345" s="283" t="str">
        <f t="shared" si="545"/>
        <v xml:space="preserve"> </v>
      </c>
      <c r="BL345" s="281" t="str">
        <f t="shared" si="546"/>
        <v xml:space="preserve"> </v>
      </c>
      <c r="BM345" s="284" t="str">
        <f t="shared" si="498"/>
        <v xml:space="preserve"> </v>
      </c>
      <c r="BN345" s="285" t="str">
        <f>IF(SUM(I345:T345)&lt;90," ",'eq. coef.'!$C$360+'eq. coef.'!$C$361*'Amp-TB2 calc'!AJ345+'eq. coef.'!$C$362*'Amp-TB2 calc'!AK345+'eq. coef.'!$C$363*'Amp-TB2 calc'!AL345+'eq. coef.'!$C$364*'Amp-TB2 calc'!AN345+'eq. coef.'!$C$365*'Amp-TB2 calc'!AP345+'eq. coef.'!$C$366*'Amp-TB2 calc'!AQ345+'eq. coef.'!$C$367*'Amp-TB2 calc'!AR345+'eq. coef.'!$C$368*'Amp-TB2 calc'!AS345+'eq. coef.'!$C$369*LN(BQ345))</f>
        <v xml:space="preserve"> </v>
      </c>
      <c r="BO345" s="286" t="str">
        <f t="shared" si="547"/>
        <v xml:space="preserve"> </v>
      </c>
      <c r="BP345" s="333" t="str">
        <f t="shared" si="499"/>
        <v xml:space="preserve"> </v>
      </c>
      <c r="BQ345" s="287" t="str">
        <f t="shared" si="548"/>
        <v xml:space="preserve"> </v>
      </c>
      <c r="BR345" s="281" t="str">
        <f t="shared" si="500"/>
        <v xml:space="preserve"> </v>
      </c>
      <c r="BS345" s="283"/>
      <c r="BT345" s="283">
        <f t="shared" si="549"/>
        <v>0</v>
      </c>
      <c r="BU345" s="283">
        <f t="shared" si="550"/>
        <v>0</v>
      </c>
      <c r="BV345" s="281" t="str">
        <f t="shared" si="501"/>
        <v xml:space="preserve"> </v>
      </c>
      <c r="BW345" s="288"/>
      <c r="BX345" s="289" t="str">
        <f>IF(SUM(I345:T345)&lt;90," ",'eq. coef.'!$B$1128*'Amp-TB2 calc'!CH345+'eq. coef.'!$B$1129*'Amp-TB2 calc'!CL345+'eq. coef.'!$B$1130*'Amp-TB2 calc'!CM345+'eq. coef.'!$B$1131*'Amp-TB2 calc'!CO345+'eq. coef.'!$B$1132*'Amp-TB2 calc'!CP345+'eq. coef.'!$B$1133*'Amp-TB2 calc'!CQ345+'eq. coef.'!$B$1134*'Amp-TB2 calc'!CR345+'eq. coef.'!$B$1135*'Amp-TB2 calc'!CU345+'eq. coef.'!$B$1135*'Amp-TB2 calc'!CY345+'eq. coef.'!$B$1137*'Amp-TB2 calc'!CZ345)</f>
        <v xml:space="preserve"> </v>
      </c>
      <c r="BY345" s="290" t="str">
        <f t="shared" si="551"/>
        <v xml:space="preserve"> </v>
      </c>
      <c r="BZ345" s="291"/>
      <c r="CA345" s="290" t="str">
        <f t="shared" si="502"/>
        <v xml:space="preserve"> </v>
      </c>
      <c r="CB345" s="289" t="str">
        <f>IF(SUM(I345:T345)&lt;90," ",EXP('eq. coef.'!$C$396+'eq. coef.'!$C$397*'Amp-TB2 calc'!AJ345+'eq. coef.'!$C$398*'Amp-TB2 calc'!AK345+'eq. coef.'!$C$399*'Amp-TB2 calc'!AL345+'eq. coef.'!$C$400*'Amp-TB2 calc'!AN345+'eq. coef.'!$C$401*'Amp-TB2 calc'!AP345+'eq. coef.'!$C$402*'Amp-TB2 calc'!AQ345+'eq. coef.'!$C$403*'Amp-TB2 calc'!AR345+'eq. coef.'!$C$404*'Amp-TB2 calc'!AS345+'eq. coef.'!$C$405*LN('Amp-TB2 calc'!BQ345)))</f>
        <v xml:space="preserve"> </v>
      </c>
      <c r="CC345" s="283" t="str">
        <f t="shared" si="503"/>
        <v xml:space="preserve"> </v>
      </c>
      <c r="CD345" s="283"/>
      <c r="CE345" s="282" t="str">
        <f t="shared" si="504"/>
        <v xml:space="preserve"> </v>
      </c>
      <c r="CF345" s="282" t="str">
        <f t="shared" si="505"/>
        <v xml:space="preserve"> </v>
      </c>
      <c r="CG345" s="278" t="str">
        <f t="shared" si="552"/>
        <v xml:space="preserve"> </v>
      </c>
      <c r="CH345" s="278" t="str">
        <f t="shared" si="553"/>
        <v xml:space="preserve"> </v>
      </c>
      <c r="CI345" s="278" t="str">
        <f t="shared" si="506"/>
        <v xml:space="preserve"> </v>
      </c>
      <c r="CJ345" s="278" t="str">
        <f t="shared" si="507"/>
        <v xml:space="preserve"> </v>
      </c>
      <c r="CK345" s="278"/>
      <c r="CL345" s="278" t="str">
        <f t="shared" si="508"/>
        <v xml:space="preserve"> </v>
      </c>
      <c r="CM345" s="278" t="str">
        <f t="shared" si="509"/>
        <v xml:space="preserve"> </v>
      </c>
      <c r="CN345" s="278" t="str">
        <f t="shared" si="554"/>
        <v xml:space="preserve"> </v>
      </c>
      <c r="CO345" s="278" t="str">
        <f t="shared" si="510"/>
        <v xml:space="preserve"> </v>
      </c>
      <c r="CP345" s="278" t="str">
        <f t="shared" si="555"/>
        <v xml:space="preserve"> </v>
      </c>
      <c r="CQ345" s="278" t="str">
        <f t="shared" si="511"/>
        <v xml:space="preserve"> </v>
      </c>
      <c r="CR345" s="278" t="str">
        <f t="shared" si="556"/>
        <v xml:space="preserve"> </v>
      </c>
      <c r="CS345" s="278" t="str">
        <f t="shared" si="512"/>
        <v xml:space="preserve"> </v>
      </c>
      <c r="CT345" s="278"/>
      <c r="CU345" s="278" t="str">
        <f t="shared" si="557"/>
        <v xml:space="preserve"> </v>
      </c>
      <c r="CV345" s="278" t="str">
        <f t="shared" si="513"/>
        <v xml:space="preserve"> </v>
      </c>
      <c r="CW345" s="278" t="str">
        <f t="shared" si="514"/>
        <v xml:space="preserve"> </v>
      </c>
      <c r="CX345" s="278"/>
      <c r="CY345" s="278" t="str">
        <f t="shared" si="515"/>
        <v xml:space="preserve"> </v>
      </c>
      <c r="CZ345" s="278" t="str">
        <f t="shared" si="558"/>
        <v xml:space="preserve"> </v>
      </c>
      <c r="DA345" s="278" t="str">
        <f t="shared" si="516"/>
        <v xml:space="preserve"> </v>
      </c>
      <c r="DB345" s="278"/>
      <c r="DC345" s="278" t="str">
        <f t="shared" si="517"/>
        <v xml:space="preserve"> </v>
      </c>
      <c r="DD345" s="278" t="str">
        <f t="shared" si="559"/>
        <v xml:space="preserve"> </v>
      </c>
      <c r="DE345" s="278" t="str">
        <f t="shared" si="560"/>
        <v xml:space="preserve"> </v>
      </c>
      <c r="DF345" s="278" t="str">
        <f t="shared" si="518"/>
        <v xml:space="preserve"> </v>
      </c>
      <c r="DG345" s="283" t="str">
        <f t="shared" si="525"/>
        <v xml:space="preserve"> </v>
      </c>
      <c r="DH345" s="283"/>
      <c r="DI345" s="277" t="str">
        <f t="shared" si="519"/>
        <v xml:space="preserve"> </v>
      </c>
      <c r="DJ345" s="277" t="str">
        <f t="shared" si="520"/>
        <v xml:space="preserve"> </v>
      </c>
      <c r="DK345" s="277" t="str">
        <f t="shared" si="521"/>
        <v xml:space="preserve"> </v>
      </c>
      <c r="DL345" s="278" t="str">
        <f t="shared" si="522"/>
        <v xml:space="preserve"> </v>
      </c>
    </row>
    <row r="346" spans="21:116" x14ac:dyDescent="0.25">
      <c r="U346" s="276" t="str">
        <f t="shared" si="526"/>
        <v xml:space="preserve"> </v>
      </c>
      <c r="V346" s="277" t="str">
        <f>IF(SUM(I346:T346)&lt;90," ",I346/stab.data!$U$7)</f>
        <v xml:space="preserve"> </v>
      </c>
      <c r="W346" s="277" t="str">
        <f>IF(SUM(I346:T346)&lt;90," ",J346/stab.data!$U$8)</f>
        <v xml:space="preserve"> </v>
      </c>
      <c r="X346" s="277" t="str">
        <f>IF(SUM(I346:T346)&lt;90," ",K346*2/stab.data!$U$9)</f>
        <v xml:space="preserve"> </v>
      </c>
      <c r="Y346" s="277" t="str">
        <f>IF(SUM(I346:T346)&lt;90," ",L346*2/stab.data!$U$10)</f>
        <v xml:space="preserve"> </v>
      </c>
      <c r="Z346" s="277" t="str">
        <f>IF(SUM(I346:T346)&lt;90," ",M346/stab.data!$U$11)</f>
        <v xml:space="preserve"> </v>
      </c>
      <c r="AA346" s="277" t="str">
        <f>IF(SUM(I346:T346)&lt;90," ",N346/stab.data!$U$12)</f>
        <v xml:space="preserve"> </v>
      </c>
      <c r="AB346" s="277" t="str">
        <f>IF(SUM(I346:T346)&lt;90," ",O346/stab.data!$U$13)</f>
        <v xml:space="preserve"> </v>
      </c>
      <c r="AC346" s="277" t="str">
        <f>IF(SUM(I346:T346)&lt;90," ",P346/stab.data!$U$14)</f>
        <v xml:space="preserve"> </v>
      </c>
      <c r="AD346" s="277" t="str">
        <f>IF(SUM(I346:T346)&lt;90," ",Q346*2/stab.data!$U$15)</f>
        <v xml:space="preserve"> </v>
      </c>
      <c r="AE346" s="277" t="str">
        <f>IF(SUM(I346:T346)&lt;90," ",R346*2/stab.data!$U$16)</f>
        <v xml:space="preserve"> </v>
      </c>
      <c r="AF346" s="277" t="str">
        <f>IF(SUM(I346:T346)&lt;90," ",S346/stab.data!$U$17)</f>
        <v xml:space="preserve"> </v>
      </c>
      <c r="AG346" s="277" t="str">
        <f>IF(SUM(I346:T346)&lt;90," ",T346/stab.data!$U$18)</f>
        <v xml:space="preserve"> </v>
      </c>
      <c r="AH346" s="277" t="str">
        <f t="shared" si="527"/>
        <v xml:space="preserve"> </v>
      </c>
      <c r="AI346" s="277" t="str">
        <f t="shared" si="528"/>
        <v xml:space="preserve"> </v>
      </c>
      <c r="AJ346" s="278" t="str">
        <f t="shared" si="529"/>
        <v xml:space="preserve"> </v>
      </c>
      <c r="AK346" s="278" t="str">
        <f t="shared" si="530"/>
        <v xml:space="preserve"> </v>
      </c>
      <c r="AL346" s="278" t="str">
        <f t="shared" si="531"/>
        <v xml:space="preserve"> </v>
      </c>
      <c r="AM346" s="278" t="str">
        <f t="shared" si="532"/>
        <v xml:space="preserve"> </v>
      </c>
      <c r="AN346" s="278" t="str">
        <f t="shared" si="533"/>
        <v xml:space="preserve"> </v>
      </c>
      <c r="AO346" s="278" t="str">
        <f t="shared" si="534"/>
        <v xml:space="preserve"> </v>
      </c>
      <c r="AP346" s="278" t="str">
        <f t="shared" si="535"/>
        <v xml:space="preserve"> </v>
      </c>
      <c r="AQ346" s="278" t="str">
        <f t="shared" si="536"/>
        <v xml:space="preserve"> </v>
      </c>
      <c r="AR346" s="278" t="str">
        <f t="shared" si="537"/>
        <v xml:space="preserve"> </v>
      </c>
      <c r="AS346" s="278" t="str">
        <f t="shared" si="538"/>
        <v xml:space="preserve"> </v>
      </c>
      <c r="AT346" s="278" t="str">
        <f t="shared" si="539"/>
        <v xml:space="preserve"> </v>
      </c>
      <c r="AU346" s="278" t="str">
        <f t="shared" si="540"/>
        <v xml:space="preserve"> </v>
      </c>
      <c r="AV346" s="277" t="str">
        <f t="shared" si="541"/>
        <v xml:space="preserve"> </v>
      </c>
      <c r="AW346" s="277" t="str">
        <f t="shared" si="542"/>
        <v xml:space="preserve"> </v>
      </c>
      <c r="AX346" s="277" t="str">
        <f>IF(SUM(I346:T346)&lt;90," ",CO346*AH346*stab.data!$U$20/13/2)</f>
        <v xml:space="preserve"> </v>
      </c>
      <c r="AY346" s="277" t="str">
        <f>IF(SUM(I346:T346)&lt;90," ",CQ346*AH346*stab.data!$U$11/13)</f>
        <v xml:space="preserve"> </v>
      </c>
      <c r="AZ346" s="277" t="str">
        <f t="shared" si="543"/>
        <v xml:space="preserve"> </v>
      </c>
      <c r="BA346" s="279" t="str">
        <f t="shared" si="544"/>
        <v xml:space="preserve"> </v>
      </c>
      <c r="BB346" s="280" t="str">
        <f>IF(SUM(I346:T346)&lt;90," ",EXP('eq. coef.'!$C$104+'eq. coef.'!$C$105*'Amp-TB2 calc'!AJ346+'eq. coef.'!$C$106*'Amp-TB2 calc'!AK346+'eq. coef.'!$C$107*'Amp-TB2 calc'!AL346+'eq. coef.'!$C$108*'Amp-TB2 calc'!AN346+'eq. coef.'!$C$109*'Amp-TB2 calc'!AP346+'eq. coef.'!$C$110*'Amp-TB2 calc'!AQ346+'eq. coef.'!$C$111*'Amp-TB2 calc'!AR346+'eq. coef.'!$C$112*'Amp-TB2 calc'!AS346))</f>
        <v xml:space="preserve"> </v>
      </c>
      <c r="BC346" s="281" t="str">
        <f>IF(SUM(I346:T346)&lt;90," ",EXP('eq. coef.'!$C$176+'eq. coef.'!$C$177*'Amp-TB2 calc'!AJ346+'eq. coef.'!$C$178*'Amp-TB2 calc'!AK346+'eq. coef.'!$C$179*'Amp-TB2 calc'!AL346+'eq. coef.'!$C$180*'Amp-TB2 calc'!AN346+'eq. coef.'!$C$181*'Amp-TB2 calc'!AP346+'eq. coef.'!$C$182*'Amp-TB2 calc'!AQ346+'eq. coef.'!$C$183*'Amp-TB2 calc'!AR346+'eq. coef.'!$C$184*'Amp-TB2 calc'!AS346))</f>
        <v xml:space="preserve"> </v>
      </c>
      <c r="BD346" s="281" t="str">
        <f>IF(SUM(I346:T346)&lt;90," ",('eq. coef.'!$C$234+'eq. coef.'!$C$235*'Amp-TB2 calc'!AJ346+'eq. coef.'!$C$236*'Amp-TB2 calc'!AK346+'eq. coef.'!$C$237*'Amp-TB2 calc'!AL346+'eq. coef.'!$C$238*'Amp-TB2 calc'!AN346+'eq. coef.'!$C$239*'Amp-TB2 calc'!AP346+'eq. coef.'!$C$240*'Amp-TB2 calc'!AQ346+'eq. coef.'!$C$241*'Amp-TB2 calc'!AR346+'eq. coef.'!$C$242*'Amp-TB2 calc'!AS346))</f>
        <v xml:space="preserve"> </v>
      </c>
      <c r="BE346" s="281" t="str">
        <f>IF(SUM(I346:T346)&lt;90," ",('eq. coef.'!$C$270+'eq. coef.'!$C$271*'Amp-TB2 calc'!AJ346+'eq. coef.'!$C$272*'Amp-TB2 calc'!AK346+'eq. coef.'!$C$273*'Amp-TB2 calc'!AL346+'eq. coef.'!$C$274*'Amp-TB2 calc'!AN346+'eq. coef.'!$C$275*'Amp-TB2 calc'!AP346+'eq. coef.'!$C$276*'Amp-TB2 calc'!AQ346+'eq. coef.'!$C$277*'Amp-TB2 calc'!AR346+'eq. coef.'!$C$278*'Amp-TB2 calc'!AS346))</f>
        <v xml:space="preserve"> </v>
      </c>
      <c r="BF346" s="281" t="str">
        <f>IF(SUM(I346:T346)&lt;90," ",EXP('eq. coef.'!$C$328+'eq. coef.'!$C$329*'Amp-TB2 calc'!AJ346+'eq. coef.'!$C$330*'Amp-TB2 calc'!AK346+'eq. coef.'!$C$331*'Amp-TB2 calc'!AL346+'eq. coef.'!$C$332*'Amp-TB2 calc'!AN346+'eq. coef.'!$C$333*'Amp-TB2 calc'!AP346+'eq. coef.'!$C$334*'Amp-TB2 calc'!AQ346+'eq. coef.'!$C$335*'Amp-TB2 calc'!AR346+'eq. coef.'!$C$336*'Amp-TB2 calc'!AS346))</f>
        <v xml:space="preserve"> </v>
      </c>
      <c r="BG346" s="282" t="str">
        <f t="shared" si="496"/>
        <v xml:space="preserve"> </v>
      </c>
      <c r="BH346" s="385" t="str">
        <f t="shared" si="523"/>
        <v xml:space="preserve"> </v>
      </c>
      <c r="BI346" s="385" t="str">
        <f t="shared" si="524"/>
        <v xml:space="preserve"> </v>
      </c>
      <c r="BJ346" s="281" t="str">
        <f t="shared" si="497"/>
        <v xml:space="preserve"> </v>
      </c>
      <c r="BK346" s="283" t="str">
        <f t="shared" si="545"/>
        <v xml:space="preserve"> </v>
      </c>
      <c r="BL346" s="281" t="str">
        <f t="shared" si="546"/>
        <v xml:space="preserve"> </v>
      </c>
      <c r="BM346" s="284" t="str">
        <f t="shared" si="498"/>
        <v xml:space="preserve"> </v>
      </c>
      <c r="BN346" s="285" t="str">
        <f>IF(SUM(I346:T346)&lt;90," ",'eq. coef.'!$C$360+'eq. coef.'!$C$361*'Amp-TB2 calc'!AJ346+'eq. coef.'!$C$362*'Amp-TB2 calc'!AK346+'eq. coef.'!$C$363*'Amp-TB2 calc'!AL346+'eq. coef.'!$C$364*'Amp-TB2 calc'!AN346+'eq. coef.'!$C$365*'Amp-TB2 calc'!AP346+'eq. coef.'!$C$366*'Amp-TB2 calc'!AQ346+'eq. coef.'!$C$367*'Amp-TB2 calc'!AR346+'eq. coef.'!$C$368*'Amp-TB2 calc'!AS346+'eq. coef.'!$C$369*LN(BQ346))</f>
        <v xml:space="preserve"> </v>
      </c>
      <c r="BO346" s="286" t="str">
        <f t="shared" si="547"/>
        <v xml:space="preserve"> </v>
      </c>
      <c r="BP346" s="333" t="str">
        <f t="shared" si="499"/>
        <v xml:space="preserve"> </v>
      </c>
      <c r="BQ346" s="287" t="str">
        <f t="shared" si="548"/>
        <v xml:space="preserve"> </v>
      </c>
      <c r="BR346" s="281" t="str">
        <f t="shared" si="500"/>
        <v xml:space="preserve"> </v>
      </c>
      <c r="BS346" s="283"/>
      <c r="BT346" s="283">
        <f t="shared" si="549"/>
        <v>0</v>
      </c>
      <c r="BU346" s="283">
        <f t="shared" si="550"/>
        <v>0</v>
      </c>
      <c r="BV346" s="281" t="str">
        <f t="shared" si="501"/>
        <v xml:space="preserve"> </v>
      </c>
      <c r="BW346" s="288"/>
      <c r="BX346" s="289" t="str">
        <f>IF(SUM(I346:T346)&lt;90," ",'eq. coef.'!$B$1128*'Amp-TB2 calc'!CH346+'eq. coef.'!$B$1129*'Amp-TB2 calc'!CL346+'eq. coef.'!$B$1130*'Amp-TB2 calc'!CM346+'eq. coef.'!$B$1131*'Amp-TB2 calc'!CO346+'eq. coef.'!$B$1132*'Amp-TB2 calc'!CP346+'eq. coef.'!$B$1133*'Amp-TB2 calc'!CQ346+'eq. coef.'!$B$1134*'Amp-TB2 calc'!CR346+'eq. coef.'!$B$1135*'Amp-TB2 calc'!CU346+'eq. coef.'!$B$1135*'Amp-TB2 calc'!CY346+'eq. coef.'!$B$1137*'Amp-TB2 calc'!CZ346)</f>
        <v xml:space="preserve"> </v>
      </c>
      <c r="BY346" s="290" t="str">
        <f t="shared" si="551"/>
        <v xml:space="preserve"> </v>
      </c>
      <c r="BZ346" s="291"/>
      <c r="CA346" s="290" t="str">
        <f t="shared" si="502"/>
        <v xml:space="preserve"> </v>
      </c>
      <c r="CB346" s="289" t="str">
        <f>IF(SUM(I346:T346)&lt;90," ",EXP('eq. coef.'!$C$396+'eq. coef.'!$C$397*'Amp-TB2 calc'!AJ346+'eq. coef.'!$C$398*'Amp-TB2 calc'!AK346+'eq. coef.'!$C$399*'Amp-TB2 calc'!AL346+'eq. coef.'!$C$400*'Amp-TB2 calc'!AN346+'eq. coef.'!$C$401*'Amp-TB2 calc'!AP346+'eq. coef.'!$C$402*'Amp-TB2 calc'!AQ346+'eq. coef.'!$C$403*'Amp-TB2 calc'!AR346+'eq. coef.'!$C$404*'Amp-TB2 calc'!AS346+'eq. coef.'!$C$405*LN('Amp-TB2 calc'!BQ346)))</f>
        <v xml:space="preserve"> </v>
      </c>
      <c r="CC346" s="283" t="str">
        <f t="shared" si="503"/>
        <v xml:space="preserve"> </v>
      </c>
      <c r="CD346" s="283"/>
      <c r="CE346" s="282" t="str">
        <f t="shared" si="504"/>
        <v xml:space="preserve"> </v>
      </c>
      <c r="CF346" s="282" t="str">
        <f t="shared" si="505"/>
        <v xml:space="preserve"> </v>
      </c>
      <c r="CG346" s="278" t="str">
        <f t="shared" si="552"/>
        <v xml:space="preserve"> </v>
      </c>
      <c r="CH346" s="278" t="str">
        <f t="shared" si="553"/>
        <v xml:space="preserve"> </v>
      </c>
      <c r="CI346" s="278" t="str">
        <f t="shared" si="506"/>
        <v xml:space="preserve"> </v>
      </c>
      <c r="CJ346" s="278" t="str">
        <f t="shared" si="507"/>
        <v xml:space="preserve"> </v>
      </c>
      <c r="CK346" s="278"/>
      <c r="CL346" s="278" t="str">
        <f t="shared" si="508"/>
        <v xml:space="preserve"> </v>
      </c>
      <c r="CM346" s="278" t="str">
        <f t="shared" si="509"/>
        <v xml:space="preserve"> </v>
      </c>
      <c r="CN346" s="278" t="str">
        <f t="shared" si="554"/>
        <v xml:space="preserve"> </v>
      </c>
      <c r="CO346" s="278" t="str">
        <f t="shared" si="510"/>
        <v xml:space="preserve"> </v>
      </c>
      <c r="CP346" s="278" t="str">
        <f t="shared" si="555"/>
        <v xml:space="preserve"> </v>
      </c>
      <c r="CQ346" s="278" t="str">
        <f t="shared" si="511"/>
        <v xml:space="preserve"> </v>
      </c>
      <c r="CR346" s="278" t="str">
        <f t="shared" si="556"/>
        <v xml:space="preserve"> </v>
      </c>
      <c r="CS346" s="278" t="str">
        <f t="shared" si="512"/>
        <v xml:space="preserve"> </v>
      </c>
      <c r="CT346" s="278"/>
      <c r="CU346" s="278" t="str">
        <f t="shared" si="557"/>
        <v xml:space="preserve"> </v>
      </c>
      <c r="CV346" s="278" t="str">
        <f t="shared" si="513"/>
        <v xml:space="preserve"> </v>
      </c>
      <c r="CW346" s="278" t="str">
        <f t="shared" si="514"/>
        <v xml:space="preserve"> </v>
      </c>
      <c r="CX346" s="278"/>
      <c r="CY346" s="278" t="str">
        <f t="shared" si="515"/>
        <v xml:space="preserve"> </v>
      </c>
      <c r="CZ346" s="278" t="str">
        <f t="shared" si="558"/>
        <v xml:space="preserve"> </v>
      </c>
      <c r="DA346" s="278" t="str">
        <f t="shared" si="516"/>
        <v xml:space="preserve"> </v>
      </c>
      <c r="DB346" s="278"/>
      <c r="DC346" s="278" t="str">
        <f t="shared" si="517"/>
        <v xml:space="preserve"> </v>
      </c>
      <c r="DD346" s="278" t="str">
        <f t="shared" si="559"/>
        <v xml:space="preserve"> </v>
      </c>
      <c r="DE346" s="278" t="str">
        <f t="shared" si="560"/>
        <v xml:space="preserve"> </v>
      </c>
      <c r="DF346" s="278" t="str">
        <f t="shared" si="518"/>
        <v xml:space="preserve"> </v>
      </c>
      <c r="DG346" s="283" t="str">
        <f t="shared" si="525"/>
        <v xml:space="preserve"> </v>
      </c>
      <c r="DH346" s="283"/>
      <c r="DI346" s="277" t="str">
        <f t="shared" si="519"/>
        <v xml:space="preserve"> </v>
      </c>
      <c r="DJ346" s="277" t="str">
        <f t="shared" si="520"/>
        <v xml:space="preserve"> </v>
      </c>
      <c r="DK346" s="277" t="str">
        <f t="shared" si="521"/>
        <v xml:space="preserve"> </v>
      </c>
      <c r="DL346" s="278" t="str">
        <f t="shared" si="522"/>
        <v xml:space="preserve"> </v>
      </c>
    </row>
    <row r="347" spans="21:116" x14ac:dyDescent="0.25">
      <c r="U347" s="276" t="str">
        <f t="shared" si="526"/>
        <v xml:space="preserve"> </v>
      </c>
      <c r="V347" s="277" t="str">
        <f>IF(SUM(I347:T347)&lt;90," ",I347/stab.data!$U$7)</f>
        <v xml:space="preserve"> </v>
      </c>
      <c r="W347" s="277" t="str">
        <f>IF(SUM(I347:T347)&lt;90," ",J347/stab.data!$U$8)</f>
        <v xml:space="preserve"> </v>
      </c>
      <c r="X347" s="277" t="str">
        <f>IF(SUM(I347:T347)&lt;90," ",K347*2/stab.data!$U$9)</f>
        <v xml:space="preserve"> </v>
      </c>
      <c r="Y347" s="277" t="str">
        <f>IF(SUM(I347:T347)&lt;90," ",L347*2/stab.data!$U$10)</f>
        <v xml:space="preserve"> </v>
      </c>
      <c r="Z347" s="277" t="str">
        <f>IF(SUM(I347:T347)&lt;90," ",M347/stab.data!$U$11)</f>
        <v xml:space="preserve"> </v>
      </c>
      <c r="AA347" s="277" t="str">
        <f>IF(SUM(I347:T347)&lt;90," ",N347/stab.data!$U$12)</f>
        <v xml:space="preserve"> </v>
      </c>
      <c r="AB347" s="277" t="str">
        <f>IF(SUM(I347:T347)&lt;90," ",O347/stab.data!$U$13)</f>
        <v xml:space="preserve"> </v>
      </c>
      <c r="AC347" s="277" t="str">
        <f>IF(SUM(I347:T347)&lt;90," ",P347/stab.data!$U$14)</f>
        <v xml:space="preserve"> </v>
      </c>
      <c r="AD347" s="277" t="str">
        <f>IF(SUM(I347:T347)&lt;90," ",Q347*2/stab.data!$U$15)</f>
        <v xml:space="preserve"> </v>
      </c>
      <c r="AE347" s="277" t="str">
        <f>IF(SUM(I347:T347)&lt;90," ",R347*2/stab.data!$U$16)</f>
        <v xml:space="preserve"> </v>
      </c>
      <c r="AF347" s="277" t="str">
        <f>IF(SUM(I347:T347)&lt;90," ",S347/stab.data!$U$17)</f>
        <v xml:space="preserve"> </v>
      </c>
      <c r="AG347" s="277" t="str">
        <f>IF(SUM(I347:T347)&lt;90," ",T347/stab.data!$U$18)</f>
        <v xml:space="preserve"> </v>
      </c>
      <c r="AH347" s="277" t="str">
        <f t="shared" si="527"/>
        <v xml:space="preserve"> </v>
      </c>
      <c r="AI347" s="277" t="str">
        <f t="shared" si="528"/>
        <v xml:space="preserve"> </v>
      </c>
      <c r="AJ347" s="278" t="str">
        <f t="shared" si="529"/>
        <v xml:space="preserve"> </v>
      </c>
      <c r="AK347" s="278" t="str">
        <f t="shared" si="530"/>
        <v xml:space="preserve"> </v>
      </c>
      <c r="AL347" s="278" t="str">
        <f t="shared" si="531"/>
        <v xml:space="preserve"> </v>
      </c>
      <c r="AM347" s="278" t="str">
        <f t="shared" si="532"/>
        <v xml:space="preserve"> </v>
      </c>
      <c r="AN347" s="278" t="str">
        <f t="shared" si="533"/>
        <v xml:space="preserve"> </v>
      </c>
      <c r="AO347" s="278" t="str">
        <f t="shared" si="534"/>
        <v xml:space="preserve"> </v>
      </c>
      <c r="AP347" s="278" t="str">
        <f t="shared" si="535"/>
        <v xml:space="preserve"> </v>
      </c>
      <c r="AQ347" s="278" t="str">
        <f t="shared" si="536"/>
        <v xml:space="preserve"> </v>
      </c>
      <c r="AR347" s="278" t="str">
        <f t="shared" si="537"/>
        <v xml:space="preserve"> </v>
      </c>
      <c r="AS347" s="278" t="str">
        <f t="shared" si="538"/>
        <v xml:space="preserve"> </v>
      </c>
      <c r="AT347" s="278" t="str">
        <f t="shared" si="539"/>
        <v xml:space="preserve"> </v>
      </c>
      <c r="AU347" s="278" t="str">
        <f t="shared" si="540"/>
        <v xml:space="preserve"> </v>
      </c>
      <c r="AV347" s="277" t="str">
        <f t="shared" si="541"/>
        <v xml:space="preserve"> </v>
      </c>
      <c r="AW347" s="277" t="str">
        <f t="shared" si="542"/>
        <v xml:space="preserve"> </v>
      </c>
      <c r="AX347" s="277" t="str">
        <f>IF(SUM(I347:T347)&lt;90," ",CO347*AH347*stab.data!$U$20/13/2)</f>
        <v xml:space="preserve"> </v>
      </c>
      <c r="AY347" s="277" t="str">
        <f>IF(SUM(I347:T347)&lt;90," ",CQ347*AH347*stab.data!$U$11/13)</f>
        <v xml:space="preserve"> </v>
      </c>
      <c r="AZ347" s="277" t="str">
        <f t="shared" si="543"/>
        <v xml:space="preserve"> </v>
      </c>
      <c r="BA347" s="279" t="str">
        <f t="shared" si="544"/>
        <v xml:space="preserve"> </v>
      </c>
      <c r="BB347" s="280" t="str">
        <f>IF(SUM(I347:T347)&lt;90," ",EXP('eq. coef.'!$C$104+'eq. coef.'!$C$105*'Amp-TB2 calc'!AJ347+'eq. coef.'!$C$106*'Amp-TB2 calc'!AK347+'eq. coef.'!$C$107*'Amp-TB2 calc'!AL347+'eq. coef.'!$C$108*'Amp-TB2 calc'!AN347+'eq. coef.'!$C$109*'Amp-TB2 calc'!AP347+'eq. coef.'!$C$110*'Amp-TB2 calc'!AQ347+'eq. coef.'!$C$111*'Amp-TB2 calc'!AR347+'eq. coef.'!$C$112*'Amp-TB2 calc'!AS347))</f>
        <v xml:space="preserve"> </v>
      </c>
      <c r="BC347" s="281" t="str">
        <f>IF(SUM(I347:T347)&lt;90," ",EXP('eq. coef.'!$C$176+'eq. coef.'!$C$177*'Amp-TB2 calc'!AJ347+'eq. coef.'!$C$178*'Amp-TB2 calc'!AK347+'eq. coef.'!$C$179*'Amp-TB2 calc'!AL347+'eq. coef.'!$C$180*'Amp-TB2 calc'!AN347+'eq. coef.'!$C$181*'Amp-TB2 calc'!AP347+'eq. coef.'!$C$182*'Amp-TB2 calc'!AQ347+'eq. coef.'!$C$183*'Amp-TB2 calc'!AR347+'eq. coef.'!$C$184*'Amp-TB2 calc'!AS347))</f>
        <v xml:space="preserve"> </v>
      </c>
      <c r="BD347" s="281" t="str">
        <f>IF(SUM(I347:T347)&lt;90," ",('eq. coef.'!$C$234+'eq. coef.'!$C$235*'Amp-TB2 calc'!AJ347+'eq. coef.'!$C$236*'Amp-TB2 calc'!AK347+'eq. coef.'!$C$237*'Amp-TB2 calc'!AL347+'eq. coef.'!$C$238*'Amp-TB2 calc'!AN347+'eq. coef.'!$C$239*'Amp-TB2 calc'!AP347+'eq. coef.'!$C$240*'Amp-TB2 calc'!AQ347+'eq. coef.'!$C$241*'Amp-TB2 calc'!AR347+'eq. coef.'!$C$242*'Amp-TB2 calc'!AS347))</f>
        <v xml:space="preserve"> </v>
      </c>
      <c r="BE347" s="281" t="str">
        <f>IF(SUM(I347:T347)&lt;90," ",('eq. coef.'!$C$270+'eq. coef.'!$C$271*'Amp-TB2 calc'!AJ347+'eq. coef.'!$C$272*'Amp-TB2 calc'!AK347+'eq. coef.'!$C$273*'Amp-TB2 calc'!AL347+'eq. coef.'!$C$274*'Amp-TB2 calc'!AN347+'eq. coef.'!$C$275*'Amp-TB2 calc'!AP347+'eq. coef.'!$C$276*'Amp-TB2 calc'!AQ347+'eq. coef.'!$C$277*'Amp-TB2 calc'!AR347+'eq. coef.'!$C$278*'Amp-TB2 calc'!AS347))</f>
        <v xml:space="preserve"> </v>
      </c>
      <c r="BF347" s="281" t="str">
        <f>IF(SUM(I347:T347)&lt;90," ",EXP('eq. coef.'!$C$328+'eq. coef.'!$C$329*'Amp-TB2 calc'!AJ347+'eq. coef.'!$C$330*'Amp-TB2 calc'!AK347+'eq. coef.'!$C$331*'Amp-TB2 calc'!AL347+'eq. coef.'!$C$332*'Amp-TB2 calc'!AN347+'eq. coef.'!$C$333*'Amp-TB2 calc'!AP347+'eq. coef.'!$C$334*'Amp-TB2 calc'!AQ347+'eq. coef.'!$C$335*'Amp-TB2 calc'!AR347+'eq. coef.'!$C$336*'Amp-TB2 calc'!AS347))</f>
        <v xml:space="preserve"> </v>
      </c>
      <c r="BG347" s="282" t="str">
        <f t="shared" si="496"/>
        <v xml:space="preserve"> </v>
      </c>
      <c r="BH347" s="385" t="str">
        <f t="shared" si="523"/>
        <v xml:space="preserve"> </v>
      </c>
      <c r="BI347" s="385" t="str">
        <f t="shared" si="524"/>
        <v xml:space="preserve"> </v>
      </c>
      <c r="BJ347" s="281" t="str">
        <f t="shared" si="497"/>
        <v xml:space="preserve"> </v>
      </c>
      <c r="BK347" s="283" t="str">
        <f t="shared" si="545"/>
        <v xml:space="preserve"> </v>
      </c>
      <c r="BL347" s="281" t="str">
        <f t="shared" si="546"/>
        <v xml:space="preserve"> </v>
      </c>
      <c r="BM347" s="284" t="str">
        <f t="shared" si="498"/>
        <v xml:space="preserve"> </v>
      </c>
      <c r="BN347" s="285" t="str">
        <f>IF(SUM(I347:T347)&lt;90," ",'eq. coef.'!$C$360+'eq. coef.'!$C$361*'Amp-TB2 calc'!AJ347+'eq. coef.'!$C$362*'Amp-TB2 calc'!AK347+'eq. coef.'!$C$363*'Amp-TB2 calc'!AL347+'eq. coef.'!$C$364*'Amp-TB2 calc'!AN347+'eq. coef.'!$C$365*'Amp-TB2 calc'!AP347+'eq. coef.'!$C$366*'Amp-TB2 calc'!AQ347+'eq. coef.'!$C$367*'Amp-TB2 calc'!AR347+'eq. coef.'!$C$368*'Amp-TB2 calc'!AS347+'eq. coef.'!$C$369*LN(BQ347))</f>
        <v xml:space="preserve"> </v>
      </c>
      <c r="BO347" s="286" t="str">
        <f t="shared" si="547"/>
        <v xml:space="preserve"> </v>
      </c>
      <c r="BP347" s="333" t="str">
        <f t="shared" si="499"/>
        <v xml:space="preserve"> </v>
      </c>
      <c r="BQ347" s="287" t="str">
        <f t="shared" si="548"/>
        <v xml:space="preserve"> </v>
      </c>
      <c r="BR347" s="281" t="str">
        <f t="shared" si="500"/>
        <v xml:space="preserve"> </v>
      </c>
      <c r="BS347" s="283"/>
      <c r="BT347" s="283">
        <f t="shared" si="549"/>
        <v>0</v>
      </c>
      <c r="BU347" s="283">
        <f t="shared" si="550"/>
        <v>0</v>
      </c>
      <c r="BV347" s="281" t="str">
        <f t="shared" si="501"/>
        <v xml:space="preserve"> </v>
      </c>
      <c r="BW347" s="288"/>
      <c r="BX347" s="289" t="str">
        <f>IF(SUM(I347:T347)&lt;90," ",'eq. coef.'!$B$1128*'Amp-TB2 calc'!CH347+'eq. coef.'!$B$1129*'Amp-TB2 calc'!CL347+'eq. coef.'!$B$1130*'Amp-TB2 calc'!CM347+'eq. coef.'!$B$1131*'Amp-TB2 calc'!CO347+'eq. coef.'!$B$1132*'Amp-TB2 calc'!CP347+'eq. coef.'!$B$1133*'Amp-TB2 calc'!CQ347+'eq. coef.'!$B$1134*'Amp-TB2 calc'!CR347+'eq. coef.'!$B$1135*'Amp-TB2 calc'!CU347+'eq. coef.'!$B$1135*'Amp-TB2 calc'!CY347+'eq. coef.'!$B$1137*'Amp-TB2 calc'!CZ347)</f>
        <v xml:space="preserve"> </v>
      </c>
      <c r="BY347" s="290" t="str">
        <f t="shared" si="551"/>
        <v xml:space="preserve"> </v>
      </c>
      <c r="BZ347" s="291"/>
      <c r="CA347" s="290" t="str">
        <f t="shared" si="502"/>
        <v xml:space="preserve"> </v>
      </c>
      <c r="CB347" s="289" t="str">
        <f>IF(SUM(I347:T347)&lt;90," ",EXP('eq. coef.'!$C$396+'eq. coef.'!$C$397*'Amp-TB2 calc'!AJ347+'eq. coef.'!$C$398*'Amp-TB2 calc'!AK347+'eq. coef.'!$C$399*'Amp-TB2 calc'!AL347+'eq. coef.'!$C$400*'Amp-TB2 calc'!AN347+'eq. coef.'!$C$401*'Amp-TB2 calc'!AP347+'eq. coef.'!$C$402*'Amp-TB2 calc'!AQ347+'eq. coef.'!$C$403*'Amp-TB2 calc'!AR347+'eq. coef.'!$C$404*'Amp-TB2 calc'!AS347+'eq. coef.'!$C$405*LN('Amp-TB2 calc'!BQ347)))</f>
        <v xml:space="preserve"> </v>
      </c>
      <c r="CC347" s="283" t="str">
        <f t="shared" si="503"/>
        <v xml:space="preserve"> </v>
      </c>
      <c r="CD347" s="283"/>
      <c r="CE347" s="282" t="str">
        <f t="shared" si="504"/>
        <v xml:space="preserve"> </v>
      </c>
      <c r="CF347" s="282" t="str">
        <f t="shared" si="505"/>
        <v xml:space="preserve"> </v>
      </c>
      <c r="CG347" s="278" t="str">
        <f t="shared" si="552"/>
        <v xml:space="preserve"> </v>
      </c>
      <c r="CH347" s="278" t="str">
        <f t="shared" si="553"/>
        <v xml:space="preserve"> </v>
      </c>
      <c r="CI347" s="278" t="str">
        <f t="shared" si="506"/>
        <v xml:space="preserve"> </v>
      </c>
      <c r="CJ347" s="278" t="str">
        <f t="shared" si="507"/>
        <v xml:space="preserve"> </v>
      </c>
      <c r="CK347" s="278"/>
      <c r="CL347" s="278" t="str">
        <f t="shared" si="508"/>
        <v xml:space="preserve"> </v>
      </c>
      <c r="CM347" s="278" t="str">
        <f t="shared" si="509"/>
        <v xml:space="preserve"> </v>
      </c>
      <c r="CN347" s="278" t="str">
        <f t="shared" si="554"/>
        <v xml:space="preserve"> </v>
      </c>
      <c r="CO347" s="278" t="str">
        <f t="shared" si="510"/>
        <v xml:space="preserve"> </v>
      </c>
      <c r="CP347" s="278" t="str">
        <f t="shared" si="555"/>
        <v xml:space="preserve"> </v>
      </c>
      <c r="CQ347" s="278" t="str">
        <f t="shared" si="511"/>
        <v xml:space="preserve"> </v>
      </c>
      <c r="CR347" s="278" t="str">
        <f t="shared" si="556"/>
        <v xml:space="preserve"> </v>
      </c>
      <c r="CS347" s="278" t="str">
        <f t="shared" si="512"/>
        <v xml:space="preserve"> </v>
      </c>
      <c r="CT347" s="278"/>
      <c r="CU347" s="278" t="str">
        <f t="shared" si="557"/>
        <v xml:space="preserve"> </v>
      </c>
      <c r="CV347" s="278" t="str">
        <f t="shared" si="513"/>
        <v xml:space="preserve"> </v>
      </c>
      <c r="CW347" s="278" t="str">
        <f t="shared" si="514"/>
        <v xml:space="preserve"> </v>
      </c>
      <c r="CX347" s="278"/>
      <c r="CY347" s="278" t="str">
        <f t="shared" si="515"/>
        <v xml:space="preserve"> </v>
      </c>
      <c r="CZ347" s="278" t="str">
        <f t="shared" si="558"/>
        <v xml:space="preserve"> </v>
      </c>
      <c r="DA347" s="278" t="str">
        <f t="shared" si="516"/>
        <v xml:space="preserve"> </v>
      </c>
      <c r="DB347" s="278"/>
      <c r="DC347" s="278" t="str">
        <f t="shared" si="517"/>
        <v xml:space="preserve"> </v>
      </c>
      <c r="DD347" s="278" t="str">
        <f t="shared" si="559"/>
        <v xml:space="preserve"> </v>
      </c>
      <c r="DE347" s="278" t="str">
        <f t="shared" si="560"/>
        <v xml:space="preserve"> </v>
      </c>
      <c r="DF347" s="278" t="str">
        <f t="shared" si="518"/>
        <v xml:space="preserve"> </v>
      </c>
      <c r="DG347" s="283" t="str">
        <f t="shared" si="525"/>
        <v xml:space="preserve"> </v>
      </c>
      <c r="DH347" s="283"/>
      <c r="DI347" s="277" t="str">
        <f t="shared" si="519"/>
        <v xml:space="preserve"> </v>
      </c>
      <c r="DJ347" s="277" t="str">
        <f t="shared" si="520"/>
        <v xml:space="preserve"> </v>
      </c>
      <c r="DK347" s="277" t="str">
        <f t="shared" si="521"/>
        <v xml:space="preserve"> </v>
      </c>
      <c r="DL347" s="278" t="str">
        <f t="shared" si="522"/>
        <v xml:space="preserve"> </v>
      </c>
    </row>
    <row r="348" spans="21:116" x14ac:dyDescent="0.25">
      <c r="U348" s="276" t="str">
        <f t="shared" si="526"/>
        <v xml:space="preserve"> </v>
      </c>
      <c r="V348" s="277" t="str">
        <f>IF(SUM(I348:T348)&lt;90," ",I348/stab.data!$U$7)</f>
        <v xml:space="preserve"> </v>
      </c>
      <c r="W348" s="277" t="str">
        <f>IF(SUM(I348:T348)&lt;90," ",J348/stab.data!$U$8)</f>
        <v xml:space="preserve"> </v>
      </c>
      <c r="X348" s="277" t="str">
        <f>IF(SUM(I348:T348)&lt;90," ",K348*2/stab.data!$U$9)</f>
        <v xml:space="preserve"> </v>
      </c>
      <c r="Y348" s="277" t="str">
        <f>IF(SUM(I348:T348)&lt;90," ",L348*2/stab.data!$U$10)</f>
        <v xml:space="preserve"> </v>
      </c>
      <c r="Z348" s="277" t="str">
        <f>IF(SUM(I348:T348)&lt;90," ",M348/stab.data!$U$11)</f>
        <v xml:space="preserve"> </v>
      </c>
      <c r="AA348" s="277" t="str">
        <f>IF(SUM(I348:T348)&lt;90," ",N348/stab.data!$U$12)</f>
        <v xml:space="preserve"> </v>
      </c>
      <c r="AB348" s="277" t="str">
        <f>IF(SUM(I348:T348)&lt;90," ",O348/stab.data!$U$13)</f>
        <v xml:space="preserve"> </v>
      </c>
      <c r="AC348" s="277" t="str">
        <f>IF(SUM(I348:T348)&lt;90," ",P348/stab.data!$U$14)</f>
        <v xml:space="preserve"> </v>
      </c>
      <c r="AD348" s="277" t="str">
        <f>IF(SUM(I348:T348)&lt;90," ",Q348*2/stab.data!$U$15)</f>
        <v xml:space="preserve"> </v>
      </c>
      <c r="AE348" s="277" t="str">
        <f>IF(SUM(I348:T348)&lt;90," ",R348*2/stab.data!$U$16)</f>
        <v xml:space="preserve"> </v>
      </c>
      <c r="AF348" s="277" t="str">
        <f>IF(SUM(I348:T348)&lt;90," ",S348/stab.data!$U$17)</f>
        <v xml:space="preserve"> </v>
      </c>
      <c r="AG348" s="277" t="str">
        <f>IF(SUM(I348:T348)&lt;90," ",T348/stab.data!$U$18)</f>
        <v xml:space="preserve"> </v>
      </c>
      <c r="AH348" s="277" t="str">
        <f t="shared" si="527"/>
        <v xml:space="preserve"> </v>
      </c>
      <c r="AI348" s="277" t="str">
        <f t="shared" si="528"/>
        <v xml:space="preserve"> </v>
      </c>
      <c r="AJ348" s="278" t="str">
        <f t="shared" si="529"/>
        <v xml:space="preserve"> </v>
      </c>
      <c r="AK348" s="278" t="str">
        <f t="shared" si="530"/>
        <v xml:space="preserve"> </v>
      </c>
      <c r="AL348" s="278" t="str">
        <f t="shared" si="531"/>
        <v xml:space="preserve"> </v>
      </c>
      <c r="AM348" s="278" t="str">
        <f t="shared" si="532"/>
        <v xml:space="preserve"> </v>
      </c>
      <c r="AN348" s="278" t="str">
        <f t="shared" si="533"/>
        <v xml:space="preserve"> </v>
      </c>
      <c r="AO348" s="278" t="str">
        <f t="shared" si="534"/>
        <v xml:space="preserve"> </v>
      </c>
      <c r="AP348" s="278" t="str">
        <f t="shared" si="535"/>
        <v xml:space="preserve"> </v>
      </c>
      <c r="AQ348" s="278" t="str">
        <f t="shared" si="536"/>
        <v xml:space="preserve"> </v>
      </c>
      <c r="AR348" s="278" t="str">
        <f t="shared" si="537"/>
        <v xml:space="preserve"> </v>
      </c>
      <c r="AS348" s="278" t="str">
        <f t="shared" si="538"/>
        <v xml:space="preserve"> </v>
      </c>
      <c r="AT348" s="278" t="str">
        <f t="shared" si="539"/>
        <v xml:space="preserve"> </v>
      </c>
      <c r="AU348" s="278" t="str">
        <f t="shared" si="540"/>
        <v xml:space="preserve"> </v>
      </c>
      <c r="AV348" s="277" t="str">
        <f t="shared" si="541"/>
        <v xml:space="preserve"> </v>
      </c>
      <c r="AW348" s="277" t="str">
        <f t="shared" si="542"/>
        <v xml:space="preserve"> </v>
      </c>
      <c r="AX348" s="277" t="str">
        <f>IF(SUM(I348:T348)&lt;90," ",CO348*AH348*stab.data!$U$20/13/2)</f>
        <v xml:space="preserve"> </v>
      </c>
      <c r="AY348" s="277" t="str">
        <f>IF(SUM(I348:T348)&lt;90," ",CQ348*AH348*stab.data!$U$11/13)</f>
        <v xml:space="preserve"> </v>
      </c>
      <c r="AZ348" s="277" t="str">
        <f t="shared" si="543"/>
        <v xml:space="preserve"> </v>
      </c>
      <c r="BA348" s="279" t="str">
        <f t="shared" si="544"/>
        <v xml:space="preserve"> </v>
      </c>
      <c r="BB348" s="280" t="str">
        <f>IF(SUM(I348:T348)&lt;90," ",EXP('eq. coef.'!$C$104+'eq. coef.'!$C$105*'Amp-TB2 calc'!AJ348+'eq. coef.'!$C$106*'Amp-TB2 calc'!AK348+'eq. coef.'!$C$107*'Amp-TB2 calc'!AL348+'eq. coef.'!$C$108*'Amp-TB2 calc'!AN348+'eq. coef.'!$C$109*'Amp-TB2 calc'!AP348+'eq. coef.'!$C$110*'Amp-TB2 calc'!AQ348+'eq. coef.'!$C$111*'Amp-TB2 calc'!AR348+'eq. coef.'!$C$112*'Amp-TB2 calc'!AS348))</f>
        <v xml:space="preserve"> </v>
      </c>
      <c r="BC348" s="281" t="str">
        <f>IF(SUM(I348:T348)&lt;90," ",EXP('eq. coef.'!$C$176+'eq. coef.'!$C$177*'Amp-TB2 calc'!AJ348+'eq. coef.'!$C$178*'Amp-TB2 calc'!AK348+'eq. coef.'!$C$179*'Amp-TB2 calc'!AL348+'eq. coef.'!$C$180*'Amp-TB2 calc'!AN348+'eq. coef.'!$C$181*'Amp-TB2 calc'!AP348+'eq. coef.'!$C$182*'Amp-TB2 calc'!AQ348+'eq. coef.'!$C$183*'Amp-TB2 calc'!AR348+'eq. coef.'!$C$184*'Amp-TB2 calc'!AS348))</f>
        <v xml:space="preserve"> </v>
      </c>
      <c r="BD348" s="281" t="str">
        <f>IF(SUM(I348:T348)&lt;90," ",('eq. coef.'!$C$234+'eq. coef.'!$C$235*'Amp-TB2 calc'!AJ348+'eq. coef.'!$C$236*'Amp-TB2 calc'!AK348+'eq. coef.'!$C$237*'Amp-TB2 calc'!AL348+'eq. coef.'!$C$238*'Amp-TB2 calc'!AN348+'eq. coef.'!$C$239*'Amp-TB2 calc'!AP348+'eq. coef.'!$C$240*'Amp-TB2 calc'!AQ348+'eq. coef.'!$C$241*'Amp-TB2 calc'!AR348+'eq. coef.'!$C$242*'Amp-TB2 calc'!AS348))</f>
        <v xml:space="preserve"> </v>
      </c>
      <c r="BE348" s="281" t="str">
        <f>IF(SUM(I348:T348)&lt;90," ",('eq. coef.'!$C$270+'eq. coef.'!$C$271*'Amp-TB2 calc'!AJ348+'eq. coef.'!$C$272*'Amp-TB2 calc'!AK348+'eq. coef.'!$C$273*'Amp-TB2 calc'!AL348+'eq. coef.'!$C$274*'Amp-TB2 calc'!AN348+'eq. coef.'!$C$275*'Amp-TB2 calc'!AP348+'eq. coef.'!$C$276*'Amp-TB2 calc'!AQ348+'eq. coef.'!$C$277*'Amp-TB2 calc'!AR348+'eq. coef.'!$C$278*'Amp-TB2 calc'!AS348))</f>
        <v xml:space="preserve"> </v>
      </c>
      <c r="BF348" s="281" t="str">
        <f>IF(SUM(I348:T348)&lt;90," ",EXP('eq. coef.'!$C$328+'eq. coef.'!$C$329*'Amp-TB2 calc'!AJ348+'eq. coef.'!$C$330*'Amp-TB2 calc'!AK348+'eq. coef.'!$C$331*'Amp-TB2 calc'!AL348+'eq. coef.'!$C$332*'Amp-TB2 calc'!AN348+'eq. coef.'!$C$333*'Amp-TB2 calc'!AP348+'eq. coef.'!$C$334*'Amp-TB2 calc'!AQ348+'eq. coef.'!$C$335*'Amp-TB2 calc'!AR348+'eq. coef.'!$C$336*'Amp-TB2 calc'!AS348))</f>
        <v xml:space="preserve"> </v>
      </c>
      <c r="BG348" s="282" t="str">
        <f t="shared" si="496"/>
        <v xml:space="preserve"> </v>
      </c>
      <c r="BH348" s="385" t="str">
        <f t="shared" si="523"/>
        <v xml:space="preserve"> </v>
      </c>
      <c r="BI348" s="385" t="str">
        <f t="shared" si="524"/>
        <v xml:space="preserve"> </v>
      </c>
      <c r="BJ348" s="281" t="str">
        <f t="shared" si="497"/>
        <v xml:space="preserve"> </v>
      </c>
      <c r="BK348" s="283" t="str">
        <f t="shared" si="545"/>
        <v xml:space="preserve"> </v>
      </c>
      <c r="BL348" s="281" t="str">
        <f t="shared" si="546"/>
        <v xml:space="preserve"> </v>
      </c>
      <c r="BM348" s="284" t="str">
        <f t="shared" si="498"/>
        <v xml:space="preserve"> </v>
      </c>
      <c r="BN348" s="285" t="str">
        <f>IF(SUM(I348:T348)&lt;90," ",'eq. coef.'!$C$360+'eq. coef.'!$C$361*'Amp-TB2 calc'!AJ348+'eq. coef.'!$C$362*'Amp-TB2 calc'!AK348+'eq. coef.'!$C$363*'Amp-TB2 calc'!AL348+'eq. coef.'!$C$364*'Amp-TB2 calc'!AN348+'eq. coef.'!$C$365*'Amp-TB2 calc'!AP348+'eq. coef.'!$C$366*'Amp-TB2 calc'!AQ348+'eq. coef.'!$C$367*'Amp-TB2 calc'!AR348+'eq. coef.'!$C$368*'Amp-TB2 calc'!AS348+'eq. coef.'!$C$369*LN(BQ348))</f>
        <v xml:space="preserve"> </v>
      </c>
      <c r="BO348" s="286" t="str">
        <f t="shared" si="547"/>
        <v xml:space="preserve"> </v>
      </c>
      <c r="BP348" s="333" t="str">
        <f t="shared" si="499"/>
        <v xml:space="preserve"> </v>
      </c>
      <c r="BQ348" s="287" t="str">
        <f t="shared" si="548"/>
        <v xml:space="preserve"> </v>
      </c>
      <c r="BR348" s="281" t="str">
        <f t="shared" si="500"/>
        <v xml:space="preserve"> </v>
      </c>
      <c r="BS348" s="283"/>
      <c r="BT348" s="283">
        <f t="shared" si="549"/>
        <v>0</v>
      </c>
      <c r="BU348" s="283">
        <f t="shared" si="550"/>
        <v>0</v>
      </c>
      <c r="BV348" s="281" t="str">
        <f t="shared" si="501"/>
        <v xml:space="preserve"> </v>
      </c>
      <c r="BW348" s="288"/>
      <c r="BX348" s="289" t="str">
        <f>IF(SUM(I348:T348)&lt;90," ",'eq. coef.'!$B$1128*'Amp-TB2 calc'!CH348+'eq. coef.'!$B$1129*'Amp-TB2 calc'!CL348+'eq. coef.'!$B$1130*'Amp-TB2 calc'!CM348+'eq. coef.'!$B$1131*'Amp-TB2 calc'!CO348+'eq. coef.'!$B$1132*'Amp-TB2 calc'!CP348+'eq. coef.'!$B$1133*'Amp-TB2 calc'!CQ348+'eq. coef.'!$B$1134*'Amp-TB2 calc'!CR348+'eq. coef.'!$B$1135*'Amp-TB2 calc'!CU348+'eq. coef.'!$B$1135*'Amp-TB2 calc'!CY348+'eq. coef.'!$B$1137*'Amp-TB2 calc'!CZ348)</f>
        <v xml:space="preserve"> </v>
      </c>
      <c r="BY348" s="290" t="str">
        <f t="shared" si="551"/>
        <v xml:space="preserve"> </v>
      </c>
      <c r="BZ348" s="291"/>
      <c r="CA348" s="290" t="str">
        <f t="shared" si="502"/>
        <v xml:space="preserve"> </v>
      </c>
      <c r="CB348" s="289" t="str">
        <f>IF(SUM(I348:T348)&lt;90," ",EXP('eq. coef.'!$C$396+'eq. coef.'!$C$397*'Amp-TB2 calc'!AJ348+'eq. coef.'!$C$398*'Amp-TB2 calc'!AK348+'eq. coef.'!$C$399*'Amp-TB2 calc'!AL348+'eq. coef.'!$C$400*'Amp-TB2 calc'!AN348+'eq. coef.'!$C$401*'Amp-TB2 calc'!AP348+'eq. coef.'!$C$402*'Amp-TB2 calc'!AQ348+'eq. coef.'!$C$403*'Amp-TB2 calc'!AR348+'eq. coef.'!$C$404*'Amp-TB2 calc'!AS348+'eq. coef.'!$C$405*LN('Amp-TB2 calc'!BQ348)))</f>
        <v xml:space="preserve"> </v>
      </c>
      <c r="CC348" s="283" t="str">
        <f t="shared" si="503"/>
        <v xml:space="preserve"> </v>
      </c>
      <c r="CD348" s="283"/>
      <c r="CE348" s="282" t="str">
        <f t="shared" si="504"/>
        <v xml:space="preserve"> </v>
      </c>
      <c r="CF348" s="282" t="str">
        <f t="shared" si="505"/>
        <v xml:space="preserve"> </v>
      </c>
      <c r="CG348" s="278" t="str">
        <f t="shared" si="552"/>
        <v xml:space="preserve"> </v>
      </c>
      <c r="CH348" s="278" t="str">
        <f t="shared" si="553"/>
        <v xml:space="preserve"> </v>
      </c>
      <c r="CI348" s="278" t="str">
        <f t="shared" si="506"/>
        <v xml:space="preserve"> </v>
      </c>
      <c r="CJ348" s="278" t="str">
        <f t="shared" si="507"/>
        <v xml:space="preserve"> </v>
      </c>
      <c r="CK348" s="278"/>
      <c r="CL348" s="278" t="str">
        <f t="shared" si="508"/>
        <v xml:space="preserve"> </v>
      </c>
      <c r="CM348" s="278" t="str">
        <f t="shared" si="509"/>
        <v xml:space="preserve"> </v>
      </c>
      <c r="CN348" s="278" t="str">
        <f t="shared" si="554"/>
        <v xml:space="preserve"> </v>
      </c>
      <c r="CO348" s="278" t="str">
        <f t="shared" si="510"/>
        <v xml:space="preserve"> </v>
      </c>
      <c r="CP348" s="278" t="str">
        <f t="shared" si="555"/>
        <v xml:space="preserve"> </v>
      </c>
      <c r="CQ348" s="278" t="str">
        <f t="shared" si="511"/>
        <v xml:space="preserve"> </v>
      </c>
      <c r="CR348" s="278" t="str">
        <f t="shared" si="556"/>
        <v xml:space="preserve"> </v>
      </c>
      <c r="CS348" s="278" t="str">
        <f t="shared" si="512"/>
        <v xml:space="preserve"> </v>
      </c>
      <c r="CT348" s="278"/>
      <c r="CU348" s="278" t="str">
        <f t="shared" si="557"/>
        <v xml:space="preserve"> </v>
      </c>
      <c r="CV348" s="278" t="str">
        <f t="shared" si="513"/>
        <v xml:space="preserve"> </v>
      </c>
      <c r="CW348" s="278" t="str">
        <f t="shared" si="514"/>
        <v xml:space="preserve"> </v>
      </c>
      <c r="CX348" s="278"/>
      <c r="CY348" s="278" t="str">
        <f t="shared" si="515"/>
        <v xml:space="preserve"> </v>
      </c>
      <c r="CZ348" s="278" t="str">
        <f t="shared" si="558"/>
        <v xml:space="preserve"> </v>
      </c>
      <c r="DA348" s="278" t="str">
        <f t="shared" si="516"/>
        <v xml:space="preserve"> </v>
      </c>
      <c r="DB348" s="278"/>
      <c r="DC348" s="278" t="str">
        <f t="shared" si="517"/>
        <v xml:space="preserve"> </v>
      </c>
      <c r="DD348" s="278" t="str">
        <f t="shared" si="559"/>
        <v xml:space="preserve"> </v>
      </c>
      <c r="DE348" s="278" t="str">
        <f t="shared" si="560"/>
        <v xml:space="preserve"> </v>
      </c>
      <c r="DF348" s="278" t="str">
        <f t="shared" si="518"/>
        <v xml:space="preserve"> </v>
      </c>
      <c r="DG348" s="283" t="str">
        <f t="shared" si="525"/>
        <v xml:space="preserve"> </v>
      </c>
      <c r="DH348" s="283"/>
      <c r="DI348" s="277" t="str">
        <f t="shared" si="519"/>
        <v xml:space="preserve"> </v>
      </c>
      <c r="DJ348" s="277" t="str">
        <f t="shared" si="520"/>
        <v xml:space="preserve"> </v>
      </c>
      <c r="DK348" s="277" t="str">
        <f t="shared" si="521"/>
        <v xml:space="preserve"> </v>
      </c>
      <c r="DL348" s="278" t="str">
        <f t="shared" si="522"/>
        <v xml:space="preserve"> </v>
      </c>
    </row>
    <row r="349" spans="21:116" x14ac:dyDescent="0.25">
      <c r="U349" s="276" t="str">
        <f t="shared" si="526"/>
        <v xml:space="preserve"> </v>
      </c>
      <c r="V349" s="277" t="str">
        <f>IF(SUM(I349:T349)&lt;90," ",I349/stab.data!$U$7)</f>
        <v xml:space="preserve"> </v>
      </c>
      <c r="W349" s="277" t="str">
        <f>IF(SUM(I349:T349)&lt;90," ",J349/stab.data!$U$8)</f>
        <v xml:space="preserve"> </v>
      </c>
      <c r="X349" s="277" t="str">
        <f>IF(SUM(I349:T349)&lt;90," ",K349*2/stab.data!$U$9)</f>
        <v xml:space="preserve"> </v>
      </c>
      <c r="Y349" s="277" t="str">
        <f>IF(SUM(I349:T349)&lt;90," ",L349*2/stab.data!$U$10)</f>
        <v xml:space="preserve"> </v>
      </c>
      <c r="Z349" s="277" t="str">
        <f>IF(SUM(I349:T349)&lt;90," ",M349/stab.data!$U$11)</f>
        <v xml:space="preserve"> </v>
      </c>
      <c r="AA349" s="277" t="str">
        <f>IF(SUM(I349:T349)&lt;90," ",N349/stab.data!$U$12)</f>
        <v xml:space="preserve"> </v>
      </c>
      <c r="AB349" s="277" t="str">
        <f>IF(SUM(I349:T349)&lt;90," ",O349/stab.data!$U$13)</f>
        <v xml:space="preserve"> </v>
      </c>
      <c r="AC349" s="277" t="str">
        <f>IF(SUM(I349:T349)&lt;90," ",P349/stab.data!$U$14)</f>
        <v xml:space="preserve"> </v>
      </c>
      <c r="AD349" s="277" t="str">
        <f>IF(SUM(I349:T349)&lt;90," ",Q349*2/stab.data!$U$15)</f>
        <v xml:space="preserve"> </v>
      </c>
      <c r="AE349" s="277" t="str">
        <f>IF(SUM(I349:T349)&lt;90," ",R349*2/stab.data!$U$16)</f>
        <v xml:space="preserve"> </v>
      </c>
      <c r="AF349" s="277" t="str">
        <f>IF(SUM(I349:T349)&lt;90," ",S349/stab.data!$U$17)</f>
        <v xml:space="preserve"> </v>
      </c>
      <c r="AG349" s="277" t="str">
        <f>IF(SUM(I349:T349)&lt;90," ",T349/stab.data!$U$18)</f>
        <v xml:space="preserve"> </v>
      </c>
      <c r="AH349" s="277" t="str">
        <f t="shared" si="527"/>
        <v xml:space="preserve"> </v>
      </c>
      <c r="AI349" s="277" t="str">
        <f t="shared" si="528"/>
        <v xml:space="preserve"> </v>
      </c>
      <c r="AJ349" s="278" t="str">
        <f t="shared" si="529"/>
        <v xml:space="preserve"> </v>
      </c>
      <c r="AK349" s="278" t="str">
        <f t="shared" si="530"/>
        <v xml:space="preserve"> </v>
      </c>
      <c r="AL349" s="278" t="str">
        <f t="shared" si="531"/>
        <v xml:space="preserve"> </v>
      </c>
      <c r="AM349" s="278" t="str">
        <f t="shared" si="532"/>
        <v xml:space="preserve"> </v>
      </c>
      <c r="AN349" s="278" t="str">
        <f t="shared" si="533"/>
        <v xml:space="preserve"> </v>
      </c>
      <c r="AO349" s="278" t="str">
        <f t="shared" si="534"/>
        <v xml:space="preserve"> </v>
      </c>
      <c r="AP349" s="278" t="str">
        <f t="shared" si="535"/>
        <v xml:space="preserve"> </v>
      </c>
      <c r="AQ349" s="278" t="str">
        <f t="shared" si="536"/>
        <v xml:space="preserve"> </v>
      </c>
      <c r="AR349" s="278" t="str">
        <f t="shared" si="537"/>
        <v xml:space="preserve"> </v>
      </c>
      <c r="AS349" s="278" t="str">
        <f t="shared" si="538"/>
        <v xml:space="preserve"> </v>
      </c>
      <c r="AT349" s="278" t="str">
        <f t="shared" si="539"/>
        <v xml:space="preserve"> </v>
      </c>
      <c r="AU349" s="278" t="str">
        <f t="shared" si="540"/>
        <v xml:space="preserve"> </v>
      </c>
      <c r="AV349" s="277" t="str">
        <f t="shared" si="541"/>
        <v xml:space="preserve"> </v>
      </c>
      <c r="AW349" s="277" t="str">
        <f t="shared" si="542"/>
        <v xml:space="preserve"> </v>
      </c>
      <c r="AX349" s="277" t="str">
        <f>IF(SUM(I349:T349)&lt;90," ",CO349*AH349*stab.data!$U$20/13/2)</f>
        <v xml:space="preserve"> </v>
      </c>
      <c r="AY349" s="277" t="str">
        <f>IF(SUM(I349:T349)&lt;90," ",CQ349*AH349*stab.data!$U$11/13)</f>
        <v xml:space="preserve"> </v>
      </c>
      <c r="AZ349" s="277" t="str">
        <f t="shared" si="543"/>
        <v xml:space="preserve"> </v>
      </c>
      <c r="BA349" s="279" t="str">
        <f t="shared" si="544"/>
        <v xml:space="preserve"> </v>
      </c>
      <c r="BB349" s="280" t="str">
        <f>IF(SUM(I349:T349)&lt;90," ",EXP('eq. coef.'!$C$104+'eq. coef.'!$C$105*'Amp-TB2 calc'!AJ349+'eq. coef.'!$C$106*'Amp-TB2 calc'!AK349+'eq. coef.'!$C$107*'Amp-TB2 calc'!AL349+'eq. coef.'!$C$108*'Amp-TB2 calc'!AN349+'eq. coef.'!$C$109*'Amp-TB2 calc'!AP349+'eq. coef.'!$C$110*'Amp-TB2 calc'!AQ349+'eq. coef.'!$C$111*'Amp-TB2 calc'!AR349+'eq. coef.'!$C$112*'Amp-TB2 calc'!AS349))</f>
        <v xml:space="preserve"> </v>
      </c>
      <c r="BC349" s="281" t="str">
        <f>IF(SUM(I349:T349)&lt;90," ",EXP('eq. coef.'!$C$176+'eq. coef.'!$C$177*'Amp-TB2 calc'!AJ349+'eq. coef.'!$C$178*'Amp-TB2 calc'!AK349+'eq. coef.'!$C$179*'Amp-TB2 calc'!AL349+'eq. coef.'!$C$180*'Amp-TB2 calc'!AN349+'eq. coef.'!$C$181*'Amp-TB2 calc'!AP349+'eq. coef.'!$C$182*'Amp-TB2 calc'!AQ349+'eq. coef.'!$C$183*'Amp-TB2 calc'!AR349+'eq. coef.'!$C$184*'Amp-TB2 calc'!AS349))</f>
        <v xml:space="preserve"> </v>
      </c>
      <c r="BD349" s="281" t="str">
        <f>IF(SUM(I349:T349)&lt;90," ",('eq. coef.'!$C$234+'eq. coef.'!$C$235*'Amp-TB2 calc'!AJ349+'eq. coef.'!$C$236*'Amp-TB2 calc'!AK349+'eq. coef.'!$C$237*'Amp-TB2 calc'!AL349+'eq. coef.'!$C$238*'Amp-TB2 calc'!AN349+'eq. coef.'!$C$239*'Amp-TB2 calc'!AP349+'eq. coef.'!$C$240*'Amp-TB2 calc'!AQ349+'eq. coef.'!$C$241*'Amp-TB2 calc'!AR349+'eq. coef.'!$C$242*'Amp-TB2 calc'!AS349))</f>
        <v xml:space="preserve"> </v>
      </c>
      <c r="BE349" s="281" t="str">
        <f>IF(SUM(I349:T349)&lt;90," ",('eq. coef.'!$C$270+'eq. coef.'!$C$271*'Amp-TB2 calc'!AJ349+'eq. coef.'!$C$272*'Amp-TB2 calc'!AK349+'eq. coef.'!$C$273*'Amp-TB2 calc'!AL349+'eq. coef.'!$C$274*'Amp-TB2 calc'!AN349+'eq. coef.'!$C$275*'Amp-TB2 calc'!AP349+'eq. coef.'!$C$276*'Amp-TB2 calc'!AQ349+'eq. coef.'!$C$277*'Amp-TB2 calc'!AR349+'eq. coef.'!$C$278*'Amp-TB2 calc'!AS349))</f>
        <v xml:space="preserve"> </v>
      </c>
      <c r="BF349" s="281" t="str">
        <f>IF(SUM(I349:T349)&lt;90," ",EXP('eq. coef.'!$C$328+'eq. coef.'!$C$329*'Amp-TB2 calc'!AJ349+'eq. coef.'!$C$330*'Amp-TB2 calc'!AK349+'eq. coef.'!$C$331*'Amp-TB2 calc'!AL349+'eq. coef.'!$C$332*'Amp-TB2 calc'!AN349+'eq. coef.'!$C$333*'Amp-TB2 calc'!AP349+'eq. coef.'!$C$334*'Amp-TB2 calc'!AQ349+'eq. coef.'!$C$335*'Amp-TB2 calc'!AR349+'eq. coef.'!$C$336*'Amp-TB2 calc'!AS349))</f>
        <v xml:space="preserve"> </v>
      </c>
      <c r="BG349" s="282" t="str">
        <f t="shared" si="496"/>
        <v xml:space="preserve"> </v>
      </c>
      <c r="BH349" s="385" t="str">
        <f t="shared" si="523"/>
        <v xml:space="preserve"> </v>
      </c>
      <c r="BI349" s="385" t="str">
        <f t="shared" si="524"/>
        <v xml:space="preserve"> </v>
      </c>
      <c r="BJ349" s="281" t="str">
        <f t="shared" si="497"/>
        <v xml:space="preserve"> </v>
      </c>
      <c r="BK349" s="283" t="str">
        <f t="shared" si="545"/>
        <v xml:space="preserve"> </v>
      </c>
      <c r="BL349" s="281" t="str">
        <f t="shared" si="546"/>
        <v xml:space="preserve"> </v>
      </c>
      <c r="BM349" s="284" t="str">
        <f t="shared" si="498"/>
        <v xml:space="preserve"> </v>
      </c>
      <c r="BN349" s="285" t="str">
        <f>IF(SUM(I349:T349)&lt;90," ",'eq. coef.'!$C$360+'eq. coef.'!$C$361*'Amp-TB2 calc'!AJ349+'eq. coef.'!$C$362*'Amp-TB2 calc'!AK349+'eq. coef.'!$C$363*'Amp-TB2 calc'!AL349+'eq. coef.'!$C$364*'Amp-TB2 calc'!AN349+'eq. coef.'!$C$365*'Amp-TB2 calc'!AP349+'eq. coef.'!$C$366*'Amp-TB2 calc'!AQ349+'eq. coef.'!$C$367*'Amp-TB2 calc'!AR349+'eq. coef.'!$C$368*'Amp-TB2 calc'!AS349+'eq. coef.'!$C$369*LN(BQ349))</f>
        <v xml:space="preserve"> </v>
      </c>
      <c r="BO349" s="286" t="str">
        <f t="shared" si="547"/>
        <v xml:space="preserve"> </v>
      </c>
      <c r="BP349" s="333" t="str">
        <f t="shared" si="499"/>
        <v xml:space="preserve"> </v>
      </c>
      <c r="BQ349" s="287" t="str">
        <f t="shared" si="548"/>
        <v xml:space="preserve"> </v>
      </c>
      <c r="BR349" s="281" t="str">
        <f t="shared" si="500"/>
        <v xml:space="preserve"> </v>
      </c>
      <c r="BS349" s="283"/>
      <c r="BT349" s="283">
        <f t="shared" si="549"/>
        <v>0</v>
      </c>
      <c r="BU349" s="283">
        <f t="shared" si="550"/>
        <v>0</v>
      </c>
      <c r="BV349" s="281" t="str">
        <f t="shared" si="501"/>
        <v xml:space="preserve"> </v>
      </c>
      <c r="BW349" s="288"/>
      <c r="BX349" s="289" t="str">
        <f>IF(SUM(I349:T349)&lt;90," ",'eq. coef.'!$B$1128*'Amp-TB2 calc'!CH349+'eq. coef.'!$B$1129*'Amp-TB2 calc'!CL349+'eq. coef.'!$B$1130*'Amp-TB2 calc'!CM349+'eq. coef.'!$B$1131*'Amp-TB2 calc'!CO349+'eq. coef.'!$B$1132*'Amp-TB2 calc'!CP349+'eq. coef.'!$B$1133*'Amp-TB2 calc'!CQ349+'eq. coef.'!$B$1134*'Amp-TB2 calc'!CR349+'eq. coef.'!$B$1135*'Amp-TB2 calc'!CU349+'eq. coef.'!$B$1135*'Amp-TB2 calc'!CY349+'eq. coef.'!$B$1137*'Amp-TB2 calc'!CZ349)</f>
        <v xml:space="preserve"> </v>
      </c>
      <c r="BY349" s="290" t="str">
        <f t="shared" si="551"/>
        <v xml:space="preserve"> </v>
      </c>
      <c r="BZ349" s="291"/>
      <c r="CA349" s="290" t="str">
        <f t="shared" si="502"/>
        <v xml:space="preserve"> </v>
      </c>
      <c r="CB349" s="289" t="str">
        <f>IF(SUM(I349:T349)&lt;90," ",EXP('eq. coef.'!$C$396+'eq. coef.'!$C$397*'Amp-TB2 calc'!AJ349+'eq. coef.'!$C$398*'Amp-TB2 calc'!AK349+'eq. coef.'!$C$399*'Amp-TB2 calc'!AL349+'eq. coef.'!$C$400*'Amp-TB2 calc'!AN349+'eq. coef.'!$C$401*'Amp-TB2 calc'!AP349+'eq. coef.'!$C$402*'Amp-TB2 calc'!AQ349+'eq. coef.'!$C$403*'Amp-TB2 calc'!AR349+'eq. coef.'!$C$404*'Amp-TB2 calc'!AS349+'eq. coef.'!$C$405*LN('Amp-TB2 calc'!BQ349)))</f>
        <v xml:space="preserve"> </v>
      </c>
      <c r="CC349" s="283" t="str">
        <f t="shared" si="503"/>
        <v xml:space="preserve"> </v>
      </c>
      <c r="CD349" s="283"/>
      <c r="CE349" s="282" t="str">
        <f t="shared" si="504"/>
        <v xml:space="preserve"> </v>
      </c>
      <c r="CF349" s="282" t="str">
        <f t="shared" si="505"/>
        <v xml:space="preserve"> </v>
      </c>
      <c r="CG349" s="278" t="str">
        <f t="shared" si="552"/>
        <v xml:space="preserve"> </v>
      </c>
      <c r="CH349" s="278" t="str">
        <f t="shared" si="553"/>
        <v xml:space="preserve"> </v>
      </c>
      <c r="CI349" s="278" t="str">
        <f t="shared" si="506"/>
        <v xml:space="preserve"> </v>
      </c>
      <c r="CJ349" s="278" t="str">
        <f t="shared" si="507"/>
        <v xml:space="preserve"> </v>
      </c>
      <c r="CK349" s="278"/>
      <c r="CL349" s="278" t="str">
        <f t="shared" si="508"/>
        <v xml:space="preserve"> </v>
      </c>
      <c r="CM349" s="278" t="str">
        <f t="shared" si="509"/>
        <v xml:space="preserve"> </v>
      </c>
      <c r="CN349" s="278" t="str">
        <f t="shared" si="554"/>
        <v xml:space="preserve"> </v>
      </c>
      <c r="CO349" s="278" t="str">
        <f t="shared" si="510"/>
        <v xml:space="preserve"> </v>
      </c>
      <c r="CP349" s="278" t="str">
        <f t="shared" si="555"/>
        <v xml:space="preserve"> </v>
      </c>
      <c r="CQ349" s="278" t="str">
        <f t="shared" si="511"/>
        <v xml:space="preserve"> </v>
      </c>
      <c r="CR349" s="278" t="str">
        <f t="shared" si="556"/>
        <v xml:space="preserve"> </v>
      </c>
      <c r="CS349" s="278" t="str">
        <f t="shared" si="512"/>
        <v xml:space="preserve"> </v>
      </c>
      <c r="CT349" s="278"/>
      <c r="CU349" s="278" t="str">
        <f t="shared" si="557"/>
        <v xml:space="preserve"> </v>
      </c>
      <c r="CV349" s="278" t="str">
        <f t="shared" si="513"/>
        <v xml:space="preserve"> </v>
      </c>
      <c r="CW349" s="278" t="str">
        <f t="shared" si="514"/>
        <v xml:space="preserve"> </v>
      </c>
      <c r="CX349" s="278"/>
      <c r="CY349" s="278" t="str">
        <f t="shared" si="515"/>
        <v xml:space="preserve"> </v>
      </c>
      <c r="CZ349" s="278" t="str">
        <f t="shared" si="558"/>
        <v xml:space="preserve"> </v>
      </c>
      <c r="DA349" s="278" t="str">
        <f t="shared" si="516"/>
        <v xml:space="preserve"> </v>
      </c>
      <c r="DB349" s="278"/>
      <c r="DC349" s="278" t="str">
        <f t="shared" si="517"/>
        <v xml:space="preserve"> </v>
      </c>
      <c r="DD349" s="278" t="str">
        <f t="shared" si="559"/>
        <v xml:space="preserve"> </v>
      </c>
      <c r="DE349" s="278" t="str">
        <f t="shared" si="560"/>
        <v xml:space="preserve"> </v>
      </c>
      <c r="DF349" s="278" t="str">
        <f t="shared" si="518"/>
        <v xml:space="preserve"> </v>
      </c>
      <c r="DG349" s="283" t="str">
        <f t="shared" si="525"/>
        <v xml:space="preserve"> </v>
      </c>
      <c r="DH349" s="283"/>
      <c r="DI349" s="277" t="str">
        <f t="shared" si="519"/>
        <v xml:space="preserve"> </v>
      </c>
      <c r="DJ349" s="277" t="str">
        <f t="shared" si="520"/>
        <v xml:space="preserve"> </v>
      </c>
      <c r="DK349" s="277" t="str">
        <f t="shared" si="521"/>
        <v xml:space="preserve"> </v>
      </c>
      <c r="DL349" s="278" t="str">
        <f t="shared" si="522"/>
        <v xml:space="preserve"> </v>
      </c>
    </row>
    <row r="350" spans="21:116" x14ac:dyDescent="0.25">
      <c r="U350" s="276" t="str">
        <f t="shared" si="526"/>
        <v xml:space="preserve"> </v>
      </c>
      <c r="V350" s="277" t="str">
        <f>IF(SUM(I350:T350)&lt;90," ",I350/stab.data!$U$7)</f>
        <v xml:space="preserve"> </v>
      </c>
      <c r="W350" s="277" t="str">
        <f>IF(SUM(I350:T350)&lt;90," ",J350/stab.data!$U$8)</f>
        <v xml:space="preserve"> </v>
      </c>
      <c r="X350" s="277" t="str">
        <f>IF(SUM(I350:T350)&lt;90," ",K350*2/stab.data!$U$9)</f>
        <v xml:space="preserve"> </v>
      </c>
      <c r="Y350" s="277" t="str">
        <f>IF(SUM(I350:T350)&lt;90," ",L350*2/stab.data!$U$10)</f>
        <v xml:space="preserve"> </v>
      </c>
      <c r="Z350" s="277" t="str">
        <f>IF(SUM(I350:T350)&lt;90," ",M350/stab.data!$U$11)</f>
        <v xml:space="preserve"> </v>
      </c>
      <c r="AA350" s="277" t="str">
        <f>IF(SUM(I350:T350)&lt;90," ",N350/stab.data!$U$12)</f>
        <v xml:space="preserve"> </v>
      </c>
      <c r="AB350" s="277" t="str">
        <f>IF(SUM(I350:T350)&lt;90," ",O350/stab.data!$U$13)</f>
        <v xml:space="preserve"> </v>
      </c>
      <c r="AC350" s="277" t="str">
        <f>IF(SUM(I350:T350)&lt;90," ",P350/stab.data!$U$14)</f>
        <v xml:space="preserve"> </v>
      </c>
      <c r="AD350" s="277" t="str">
        <f>IF(SUM(I350:T350)&lt;90," ",Q350*2/stab.data!$U$15)</f>
        <v xml:space="preserve"> </v>
      </c>
      <c r="AE350" s="277" t="str">
        <f>IF(SUM(I350:T350)&lt;90," ",R350*2/stab.data!$U$16)</f>
        <v xml:space="preserve"> </v>
      </c>
      <c r="AF350" s="277" t="str">
        <f>IF(SUM(I350:T350)&lt;90," ",S350/stab.data!$U$17)</f>
        <v xml:space="preserve"> </v>
      </c>
      <c r="AG350" s="277" t="str">
        <f>IF(SUM(I350:T350)&lt;90," ",T350/stab.data!$U$18)</f>
        <v xml:space="preserve"> </v>
      </c>
      <c r="AH350" s="277" t="str">
        <f t="shared" si="527"/>
        <v xml:space="preserve"> </v>
      </c>
      <c r="AI350" s="277" t="str">
        <f t="shared" si="528"/>
        <v xml:space="preserve"> </v>
      </c>
      <c r="AJ350" s="278" t="str">
        <f t="shared" si="529"/>
        <v xml:space="preserve"> </v>
      </c>
      <c r="AK350" s="278" t="str">
        <f t="shared" si="530"/>
        <v xml:space="preserve"> </v>
      </c>
      <c r="AL350" s="278" t="str">
        <f t="shared" si="531"/>
        <v xml:space="preserve"> </v>
      </c>
      <c r="AM350" s="278" t="str">
        <f t="shared" si="532"/>
        <v xml:space="preserve"> </v>
      </c>
      <c r="AN350" s="278" t="str">
        <f t="shared" si="533"/>
        <v xml:space="preserve"> </v>
      </c>
      <c r="AO350" s="278" t="str">
        <f t="shared" si="534"/>
        <v xml:space="preserve"> </v>
      </c>
      <c r="AP350" s="278" t="str">
        <f t="shared" si="535"/>
        <v xml:space="preserve"> </v>
      </c>
      <c r="AQ350" s="278" t="str">
        <f t="shared" si="536"/>
        <v xml:space="preserve"> </v>
      </c>
      <c r="AR350" s="278" t="str">
        <f t="shared" si="537"/>
        <v xml:space="preserve"> </v>
      </c>
      <c r="AS350" s="278" t="str">
        <f t="shared" si="538"/>
        <v xml:space="preserve"> </v>
      </c>
      <c r="AT350" s="278" t="str">
        <f t="shared" si="539"/>
        <v xml:space="preserve"> </v>
      </c>
      <c r="AU350" s="278" t="str">
        <f t="shared" si="540"/>
        <v xml:space="preserve"> </v>
      </c>
      <c r="AV350" s="277" t="str">
        <f t="shared" si="541"/>
        <v xml:space="preserve"> </v>
      </c>
      <c r="AW350" s="277" t="str">
        <f t="shared" si="542"/>
        <v xml:space="preserve"> </v>
      </c>
      <c r="AX350" s="277" t="str">
        <f>IF(SUM(I350:T350)&lt;90," ",CO350*AH350*stab.data!$U$20/13/2)</f>
        <v xml:space="preserve"> </v>
      </c>
      <c r="AY350" s="277" t="str">
        <f>IF(SUM(I350:T350)&lt;90," ",CQ350*AH350*stab.data!$U$11/13)</f>
        <v xml:space="preserve"> </v>
      </c>
      <c r="AZ350" s="277" t="str">
        <f t="shared" si="543"/>
        <v xml:space="preserve"> </v>
      </c>
      <c r="BA350" s="279" t="str">
        <f t="shared" si="544"/>
        <v xml:space="preserve"> </v>
      </c>
      <c r="BB350" s="280" t="str">
        <f>IF(SUM(I350:T350)&lt;90," ",EXP('eq. coef.'!$C$104+'eq. coef.'!$C$105*'Amp-TB2 calc'!AJ350+'eq. coef.'!$C$106*'Amp-TB2 calc'!AK350+'eq. coef.'!$C$107*'Amp-TB2 calc'!AL350+'eq. coef.'!$C$108*'Amp-TB2 calc'!AN350+'eq. coef.'!$C$109*'Amp-TB2 calc'!AP350+'eq. coef.'!$C$110*'Amp-TB2 calc'!AQ350+'eq. coef.'!$C$111*'Amp-TB2 calc'!AR350+'eq. coef.'!$C$112*'Amp-TB2 calc'!AS350))</f>
        <v xml:space="preserve"> </v>
      </c>
      <c r="BC350" s="281" t="str">
        <f>IF(SUM(I350:T350)&lt;90," ",EXP('eq. coef.'!$C$176+'eq. coef.'!$C$177*'Amp-TB2 calc'!AJ350+'eq. coef.'!$C$178*'Amp-TB2 calc'!AK350+'eq. coef.'!$C$179*'Amp-TB2 calc'!AL350+'eq. coef.'!$C$180*'Amp-TB2 calc'!AN350+'eq. coef.'!$C$181*'Amp-TB2 calc'!AP350+'eq. coef.'!$C$182*'Amp-TB2 calc'!AQ350+'eq. coef.'!$C$183*'Amp-TB2 calc'!AR350+'eq. coef.'!$C$184*'Amp-TB2 calc'!AS350))</f>
        <v xml:space="preserve"> </v>
      </c>
      <c r="BD350" s="281" t="str">
        <f>IF(SUM(I350:T350)&lt;90," ",('eq. coef.'!$C$234+'eq. coef.'!$C$235*'Amp-TB2 calc'!AJ350+'eq. coef.'!$C$236*'Amp-TB2 calc'!AK350+'eq. coef.'!$C$237*'Amp-TB2 calc'!AL350+'eq. coef.'!$C$238*'Amp-TB2 calc'!AN350+'eq. coef.'!$C$239*'Amp-TB2 calc'!AP350+'eq. coef.'!$C$240*'Amp-TB2 calc'!AQ350+'eq. coef.'!$C$241*'Amp-TB2 calc'!AR350+'eq. coef.'!$C$242*'Amp-TB2 calc'!AS350))</f>
        <v xml:space="preserve"> </v>
      </c>
      <c r="BE350" s="281" t="str">
        <f>IF(SUM(I350:T350)&lt;90," ",('eq. coef.'!$C$270+'eq. coef.'!$C$271*'Amp-TB2 calc'!AJ350+'eq. coef.'!$C$272*'Amp-TB2 calc'!AK350+'eq. coef.'!$C$273*'Amp-TB2 calc'!AL350+'eq. coef.'!$C$274*'Amp-TB2 calc'!AN350+'eq. coef.'!$C$275*'Amp-TB2 calc'!AP350+'eq. coef.'!$C$276*'Amp-TB2 calc'!AQ350+'eq. coef.'!$C$277*'Amp-TB2 calc'!AR350+'eq. coef.'!$C$278*'Amp-TB2 calc'!AS350))</f>
        <v xml:space="preserve"> </v>
      </c>
      <c r="BF350" s="281" t="str">
        <f>IF(SUM(I350:T350)&lt;90," ",EXP('eq. coef.'!$C$328+'eq. coef.'!$C$329*'Amp-TB2 calc'!AJ350+'eq. coef.'!$C$330*'Amp-TB2 calc'!AK350+'eq. coef.'!$C$331*'Amp-TB2 calc'!AL350+'eq. coef.'!$C$332*'Amp-TB2 calc'!AN350+'eq. coef.'!$C$333*'Amp-TB2 calc'!AP350+'eq. coef.'!$C$334*'Amp-TB2 calc'!AQ350+'eq. coef.'!$C$335*'Amp-TB2 calc'!AR350+'eq. coef.'!$C$336*'Amp-TB2 calc'!AS350))</f>
        <v xml:space="preserve"> </v>
      </c>
      <c r="BG350" s="282" t="str">
        <f t="shared" si="496"/>
        <v xml:space="preserve"> </v>
      </c>
      <c r="BH350" s="385" t="str">
        <f t="shared" si="523"/>
        <v xml:space="preserve"> </v>
      </c>
      <c r="BI350" s="385" t="str">
        <f t="shared" si="524"/>
        <v xml:space="preserve"> </v>
      </c>
      <c r="BJ350" s="281" t="str">
        <f t="shared" si="497"/>
        <v xml:space="preserve"> </v>
      </c>
      <c r="BK350" s="283" t="str">
        <f t="shared" si="545"/>
        <v xml:space="preserve"> </v>
      </c>
      <c r="BL350" s="281" t="str">
        <f t="shared" si="546"/>
        <v xml:space="preserve"> </v>
      </c>
      <c r="BM350" s="284" t="str">
        <f t="shared" si="498"/>
        <v xml:space="preserve"> </v>
      </c>
      <c r="BN350" s="285" t="str">
        <f>IF(SUM(I350:T350)&lt;90," ",'eq. coef.'!$C$360+'eq. coef.'!$C$361*'Amp-TB2 calc'!AJ350+'eq. coef.'!$C$362*'Amp-TB2 calc'!AK350+'eq. coef.'!$C$363*'Amp-TB2 calc'!AL350+'eq. coef.'!$C$364*'Amp-TB2 calc'!AN350+'eq. coef.'!$C$365*'Amp-TB2 calc'!AP350+'eq. coef.'!$C$366*'Amp-TB2 calc'!AQ350+'eq. coef.'!$C$367*'Amp-TB2 calc'!AR350+'eq. coef.'!$C$368*'Amp-TB2 calc'!AS350+'eq. coef.'!$C$369*LN(BQ350))</f>
        <v xml:space="preserve"> </v>
      </c>
      <c r="BO350" s="286" t="str">
        <f t="shared" si="547"/>
        <v xml:space="preserve"> </v>
      </c>
      <c r="BP350" s="333" t="str">
        <f t="shared" si="499"/>
        <v xml:space="preserve"> </v>
      </c>
      <c r="BQ350" s="287" t="str">
        <f t="shared" si="548"/>
        <v xml:space="preserve"> </v>
      </c>
      <c r="BR350" s="281" t="str">
        <f t="shared" si="500"/>
        <v xml:space="preserve"> </v>
      </c>
      <c r="BS350" s="283"/>
      <c r="BT350" s="283">
        <f t="shared" si="549"/>
        <v>0</v>
      </c>
      <c r="BU350" s="283">
        <f t="shared" si="550"/>
        <v>0</v>
      </c>
      <c r="BV350" s="281" t="str">
        <f t="shared" si="501"/>
        <v xml:space="preserve"> </v>
      </c>
      <c r="BW350" s="288"/>
      <c r="BX350" s="289" t="str">
        <f>IF(SUM(I350:T350)&lt;90," ",'eq. coef.'!$B$1128*'Amp-TB2 calc'!CH350+'eq. coef.'!$B$1129*'Amp-TB2 calc'!CL350+'eq. coef.'!$B$1130*'Amp-TB2 calc'!CM350+'eq. coef.'!$B$1131*'Amp-TB2 calc'!CO350+'eq. coef.'!$B$1132*'Amp-TB2 calc'!CP350+'eq. coef.'!$B$1133*'Amp-TB2 calc'!CQ350+'eq. coef.'!$B$1134*'Amp-TB2 calc'!CR350+'eq. coef.'!$B$1135*'Amp-TB2 calc'!CU350+'eq. coef.'!$B$1135*'Amp-TB2 calc'!CY350+'eq. coef.'!$B$1137*'Amp-TB2 calc'!CZ350)</f>
        <v xml:space="preserve"> </v>
      </c>
      <c r="BY350" s="290" t="str">
        <f t="shared" si="551"/>
        <v xml:space="preserve"> </v>
      </c>
      <c r="BZ350" s="291"/>
      <c r="CA350" s="290" t="str">
        <f t="shared" si="502"/>
        <v xml:space="preserve"> </v>
      </c>
      <c r="CB350" s="289" t="str">
        <f>IF(SUM(I350:T350)&lt;90," ",EXP('eq. coef.'!$C$396+'eq. coef.'!$C$397*'Amp-TB2 calc'!AJ350+'eq. coef.'!$C$398*'Amp-TB2 calc'!AK350+'eq. coef.'!$C$399*'Amp-TB2 calc'!AL350+'eq. coef.'!$C$400*'Amp-TB2 calc'!AN350+'eq. coef.'!$C$401*'Amp-TB2 calc'!AP350+'eq. coef.'!$C$402*'Amp-TB2 calc'!AQ350+'eq. coef.'!$C$403*'Amp-TB2 calc'!AR350+'eq. coef.'!$C$404*'Amp-TB2 calc'!AS350+'eq. coef.'!$C$405*LN('Amp-TB2 calc'!BQ350)))</f>
        <v xml:space="preserve"> </v>
      </c>
      <c r="CC350" s="283" t="str">
        <f t="shared" si="503"/>
        <v xml:space="preserve"> </v>
      </c>
      <c r="CD350" s="283"/>
      <c r="CE350" s="282" t="str">
        <f t="shared" si="504"/>
        <v xml:space="preserve"> </v>
      </c>
      <c r="CF350" s="282" t="str">
        <f t="shared" si="505"/>
        <v xml:space="preserve"> </v>
      </c>
      <c r="CG350" s="278" t="str">
        <f t="shared" si="552"/>
        <v xml:space="preserve"> </v>
      </c>
      <c r="CH350" s="278" t="str">
        <f t="shared" si="553"/>
        <v xml:space="preserve"> </v>
      </c>
      <c r="CI350" s="278" t="str">
        <f t="shared" si="506"/>
        <v xml:space="preserve"> </v>
      </c>
      <c r="CJ350" s="278" t="str">
        <f t="shared" si="507"/>
        <v xml:space="preserve"> </v>
      </c>
      <c r="CK350" s="278"/>
      <c r="CL350" s="278" t="str">
        <f t="shared" si="508"/>
        <v xml:space="preserve"> </v>
      </c>
      <c r="CM350" s="278" t="str">
        <f t="shared" si="509"/>
        <v xml:space="preserve"> </v>
      </c>
      <c r="CN350" s="278" t="str">
        <f t="shared" si="554"/>
        <v xml:space="preserve"> </v>
      </c>
      <c r="CO350" s="278" t="str">
        <f t="shared" si="510"/>
        <v xml:space="preserve"> </v>
      </c>
      <c r="CP350" s="278" t="str">
        <f t="shared" si="555"/>
        <v xml:space="preserve"> </v>
      </c>
      <c r="CQ350" s="278" t="str">
        <f t="shared" si="511"/>
        <v xml:space="preserve"> </v>
      </c>
      <c r="CR350" s="278" t="str">
        <f t="shared" si="556"/>
        <v xml:space="preserve"> </v>
      </c>
      <c r="CS350" s="278" t="str">
        <f t="shared" si="512"/>
        <v xml:space="preserve"> </v>
      </c>
      <c r="CT350" s="278"/>
      <c r="CU350" s="278" t="str">
        <f t="shared" si="557"/>
        <v xml:space="preserve"> </v>
      </c>
      <c r="CV350" s="278" t="str">
        <f t="shared" si="513"/>
        <v xml:space="preserve"> </v>
      </c>
      <c r="CW350" s="278" t="str">
        <f t="shared" si="514"/>
        <v xml:space="preserve"> </v>
      </c>
      <c r="CX350" s="278"/>
      <c r="CY350" s="278" t="str">
        <f t="shared" si="515"/>
        <v xml:space="preserve"> </v>
      </c>
      <c r="CZ350" s="278" t="str">
        <f t="shared" si="558"/>
        <v xml:space="preserve"> </v>
      </c>
      <c r="DA350" s="278" t="str">
        <f t="shared" si="516"/>
        <v xml:space="preserve"> </v>
      </c>
      <c r="DB350" s="278"/>
      <c r="DC350" s="278" t="str">
        <f t="shared" si="517"/>
        <v xml:space="preserve"> </v>
      </c>
      <c r="DD350" s="278" t="str">
        <f t="shared" si="559"/>
        <v xml:space="preserve"> </v>
      </c>
      <c r="DE350" s="278" t="str">
        <f t="shared" si="560"/>
        <v xml:space="preserve"> </v>
      </c>
      <c r="DF350" s="278" t="str">
        <f t="shared" si="518"/>
        <v xml:space="preserve"> </v>
      </c>
      <c r="DG350" s="283" t="str">
        <f t="shared" si="525"/>
        <v xml:space="preserve"> </v>
      </c>
      <c r="DH350" s="283"/>
      <c r="DI350" s="277" t="str">
        <f t="shared" si="519"/>
        <v xml:space="preserve"> </v>
      </c>
      <c r="DJ350" s="277" t="str">
        <f t="shared" si="520"/>
        <v xml:space="preserve"> </v>
      </c>
      <c r="DK350" s="277" t="str">
        <f t="shared" si="521"/>
        <v xml:space="preserve"> </v>
      </c>
      <c r="DL350" s="278" t="str">
        <f t="shared" si="522"/>
        <v xml:space="preserve"> </v>
      </c>
    </row>
    <row r="351" spans="21:116" x14ac:dyDescent="0.25">
      <c r="U351" s="276" t="str">
        <f t="shared" si="526"/>
        <v xml:space="preserve"> </v>
      </c>
      <c r="V351" s="277" t="str">
        <f>IF(SUM(I351:T351)&lt;90," ",I351/stab.data!$U$7)</f>
        <v xml:space="preserve"> </v>
      </c>
      <c r="W351" s="277" t="str">
        <f>IF(SUM(I351:T351)&lt;90," ",J351/stab.data!$U$8)</f>
        <v xml:space="preserve"> </v>
      </c>
      <c r="X351" s="277" t="str">
        <f>IF(SUM(I351:T351)&lt;90," ",K351*2/stab.data!$U$9)</f>
        <v xml:space="preserve"> </v>
      </c>
      <c r="Y351" s="277" t="str">
        <f>IF(SUM(I351:T351)&lt;90," ",L351*2/stab.data!$U$10)</f>
        <v xml:space="preserve"> </v>
      </c>
      <c r="Z351" s="277" t="str">
        <f>IF(SUM(I351:T351)&lt;90," ",M351/stab.data!$U$11)</f>
        <v xml:space="preserve"> </v>
      </c>
      <c r="AA351" s="277" t="str">
        <f>IF(SUM(I351:T351)&lt;90," ",N351/stab.data!$U$12)</f>
        <v xml:space="preserve"> </v>
      </c>
      <c r="AB351" s="277" t="str">
        <f>IF(SUM(I351:T351)&lt;90," ",O351/stab.data!$U$13)</f>
        <v xml:space="preserve"> </v>
      </c>
      <c r="AC351" s="277" t="str">
        <f>IF(SUM(I351:T351)&lt;90," ",P351/stab.data!$U$14)</f>
        <v xml:space="preserve"> </v>
      </c>
      <c r="AD351" s="277" t="str">
        <f>IF(SUM(I351:T351)&lt;90," ",Q351*2/stab.data!$U$15)</f>
        <v xml:space="preserve"> </v>
      </c>
      <c r="AE351" s="277" t="str">
        <f>IF(SUM(I351:T351)&lt;90," ",R351*2/stab.data!$U$16)</f>
        <v xml:space="preserve"> </v>
      </c>
      <c r="AF351" s="277" t="str">
        <f>IF(SUM(I351:T351)&lt;90," ",S351/stab.data!$U$17)</f>
        <v xml:space="preserve"> </v>
      </c>
      <c r="AG351" s="277" t="str">
        <f>IF(SUM(I351:T351)&lt;90," ",T351/stab.data!$U$18)</f>
        <v xml:space="preserve"> </v>
      </c>
      <c r="AH351" s="277" t="str">
        <f t="shared" si="527"/>
        <v xml:space="preserve"> </v>
      </c>
      <c r="AI351" s="277" t="str">
        <f t="shared" si="528"/>
        <v xml:space="preserve"> </v>
      </c>
      <c r="AJ351" s="278" t="str">
        <f t="shared" si="529"/>
        <v xml:space="preserve"> </v>
      </c>
      <c r="AK351" s="278" t="str">
        <f t="shared" si="530"/>
        <v xml:space="preserve"> </v>
      </c>
      <c r="AL351" s="278" t="str">
        <f t="shared" si="531"/>
        <v xml:space="preserve"> </v>
      </c>
      <c r="AM351" s="278" t="str">
        <f t="shared" si="532"/>
        <v xml:space="preserve"> </v>
      </c>
      <c r="AN351" s="278" t="str">
        <f t="shared" si="533"/>
        <v xml:space="preserve"> </v>
      </c>
      <c r="AO351" s="278" t="str">
        <f t="shared" si="534"/>
        <v xml:space="preserve"> </v>
      </c>
      <c r="AP351" s="278" t="str">
        <f t="shared" si="535"/>
        <v xml:space="preserve"> </v>
      </c>
      <c r="AQ351" s="278" t="str">
        <f t="shared" si="536"/>
        <v xml:space="preserve"> </v>
      </c>
      <c r="AR351" s="278" t="str">
        <f t="shared" si="537"/>
        <v xml:space="preserve"> </v>
      </c>
      <c r="AS351" s="278" t="str">
        <f t="shared" si="538"/>
        <v xml:space="preserve"> </v>
      </c>
      <c r="AT351" s="278" t="str">
        <f t="shared" si="539"/>
        <v xml:space="preserve"> </v>
      </c>
      <c r="AU351" s="278" t="str">
        <f t="shared" si="540"/>
        <v xml:space="preserve"> </v>
      </c>
      <c r="AV351" s="277" t="str">
        <f t="shared" si="541"/>
        <v xml:space="preserve"> </v>
      </c>
      <c r="AW351" s="277" t="str">
        <f t="shared" si="542"/>
        <v xml:space="preserve"> </v>
      </c>
      <c r="AX351" s="277" t="str">
        <f>IF(SUM(I351:T351)&lt;90," ",CO351*AH351*stab.data!$U$20/13/2)</f>
        <v xml:space="preserve"> </v>
      </c>
      <c r="AY351" s="277" t="str">
        <f>IF(SUM(I351:T351)&lt;90," ",CQ351*AH351*stab.data!$U$11/13)</f>
        <v xml:space="preserve"> </v>
      </c>
      <c r="AZ351" s="277" t="str">
        <f t="shared" si="543"/>
        <v xml:space="preserve"> </v>
      </c>
      <c r="BA351" s="279" t="str">
        <f t="shared" si="544"/>
        <v xml:space="preserve"> </v>
      </c>
      <c r="BB351" s="280" t="str">
        <f>IF(SUM(I351:T351)&lt;90," ",EXP('eq. coef.'!$C$104+'eq. coef.'!$C$105*'Amp-TB2 calc'!AJ351+'eq. coef.'!$C$106*'Amp-TB2 calc'!AK351+'eq. coef.'!$C$107*'Amp-TB2 calc'!AL351+'eq. coef.'!$C$108*'Amp-TB2 calc'!AN351+'eq. coef.'!$C$109*'Amp-TB2 calc'!AP351+'eq. coef.'!$C$110*'Amp-TB2 calc'!AQ351+'eq. coef.'!$C$111*'Amp-TB2 calc'!AR351+'eq. coef.'!$C$112*'Amp-TB2 calc'!AS351))</f>
        <v xml:space="preserve"> </v>
      </c>
      <c r="BC351" s="281" t="str">
        <f>IF(SUM(I351:T351)&lt;90," ",EXP('eq. coef.'!$C$176+'eq. coef.'!$C$177*'Amp-TB2 calc'!AJ351+'eq. coef.'!$C$178*'Amp-TB2 calc'!AK351+'eq. coef.'!$C$179*'Amp-TB2 calc'!AL351+'eq. coef.'!$C$180*'Amp-TB2 calc'!AN351+'eq. coef.'!$C$181*'Amp-TB2 calc'!AP351+'eq. coef.'!$C$182*'Amp-TB2 calc'!AQ351+'eq. coef.'!$C$183*'Amp-TB2 calc'!AR351+'eq. coef.'!$C$184*'Amp-TB2 calc'!AS351))</f>
        <v xml:space="preserve"> </v>
      </c>
      <c r="BD351" s="281" t="str">
        <f>IF(SUM(I351:T351)&lt;90," ",('eq. coef.'!$C$234+'eq. coef.'!$C$235*'Amp-TB2 calc'!AJ351+'eq. coef.'!$C$236*'Amp-TB2 calc'!AK351+'eq. coef.'!$C$237*'Amp-TB2 calc'!AL351+'eq. coef.'!$C$238*'Amp-TB2 calc'!AN351+'eq. coef.'!$C$239*'Amp-TB2 calc'!AP351+'eq. coef.'!$C$240*'Amp-TB2 calc'!AQ351+'eq. coef.'!$C$241*'Amp-TB2 calc'!AR351+'eq. coef.'!$C$242*'Amp-TB2 calc'!AS351))</f>
        <v xml:space="preserve"> </v>
      </c>
      <c r="BE351" s="281" t="str">
        <f>IF(SUM(I351:T351)&lt;90," ",('eq. coef.'!$C$270+'eq. coef.'!$C$271*'Amp-TB2 calc'!AJ351+'eq. coef.'!$C$272*'Amp-TB2 calc'!AK351+'eq. coef.'!$C$273*'Amp-TB2 calc'!AL351+'eq. coef.'!$C$274*'Amp-TB2 calc'!AN351+'eq. coef.'!$C$275*'Amp-TB2 calc'!AP351+'eq. coef.'!$C$276*'Amp-TB2 calc'!AQ351+'eq. coef.'!$C$277*'Amp-TB2 calc'!AR351+'eq. coef.'!$C$278*'Amp-TB2 calc'!AS351))</f>
        <v xml:space="preserve"> </v>
      </c>
      <c r="BF351" s="281" t="str">
        <f>IF(SUM(I351:T351)&lt;90," ",EXP('eq. coef.'!$C$328+'eq. coef.'!$C$329*'Amp-TB2 calc'!AJ351+'eq. coef.'!$C$330*'Amp-TB2 calc'!AK351+'eq. coef.'!$C$331*'Amp-TB2 calc'!AL351+'eq. coef.'!$C$332*'Amp-TB2 calc'!AN351+'eq. coef.'!$C$333*'Amp-TB2 calc'!AP351+'eq. coef.'!$C$334*'Amp-TB2 calc'!AQ351+'eq. coef.'!$C$335*'Amp-TB2 calc'!AR351+'eq. coef.'!$C$336*'Amp-TB2 calc'!AS351))</f>
        <v xml:space="preserve"> </v>
      </c>
      <c r="BG351" s="282" t="str">
        <f t="shared" si="496"/>
        <v xml:space="preserve"> </v>
      </c>
      <c r="BH351" s="385" t="str">
        <f t="shared" si="523"/>
        <v xml:space="preserve"> </v>
      </c>
      <c r="BI351" s="385" t="str">
        <f t="shared" si="524"/>
        <v xml:space="preserve"> </v>
      </c>
      <c r="BJ351" s="281" t="str">
        <f t="shared" si="497"/>
        <v xml:space="preserve"> </v>
      </c>
      <c r="BK351" s="283" t="str">
        <f t="shared" si="545"/>
        <v xml:space="preserve"> </v>
      </c>
      <c r="BL351" s="281" t="str">
        <f t="shared" si="546"/>
        <v xml:space="preserve"> </v>
      </c>
      <c r="BM351" s="284" t="str">
        <f t="shared" si="498"/>
        <v xml:space="preserve"> </v>
      </c>
      <c r="BN351" s="285" t="str">
        <f>IF(SUM(I351:T351)&lt;90," ",'eq. coef.'!$C$360+'eq. coef.'!$C$361*'Amp-TB2 calc'!AJ351+'eq. coef.'!$C$362*'Amp-TB2 calc'!AK351+'eq. coef.'!$C$363*'Amp-TB2 calc'!AL351+'eq. coef.'!$C$364*'Amp-TB2 calc'!AN351+'eq. coef.'!$C$365*'Amp-TB2 calc'!AP351+'eq. coef.'!$C$366*'Amp-TB2 calc'!AQ351+'eq. coef.'!$C$367*'Amp-TB2 calc'!AR351+'eq. coef.'!$C$368*'Amp-TB2 calc'!AS351+'eq. coef.'!$C$369*LN(BQ351))</f>
        <v xml:space="preserve"> </v>
      </c>
      <c r="BO351" s="286" t="str">
        <f t="shared" si="547"/>
        <v xml:space="preserve"> </v>
      </c>
      <c r="BP351" s="333" t="str">
        <f t="shared" si="499"/>
        <v xml:space="preserve"> </v>
      </c>
      <c r="BQ351" s="287" t="str">
        <f t="shared" si="548"/>
        <v xml:space="preserve"> </v>
      </c>
      <c r="BR351" s="281" t="str">
        <f t="shared" si="500"/>
        <v xml:space="preserve"> </v>
      </c>
      <c r="BS351" s="283"/>
      <c r="BT351" s="283">
        <f t="shared" si="549"/>
        <v>0</v>
      </c>
      <c r="BU351" s="283">
        <f t="shared" si="550"/>
        <v>0</v>
      </c>
      <c r="BV351" s="281" t="str">
        <f t="shared" si="501"/>
        <v xml:space="preserve"> </v>
      </c>
      <c r="BW351" s="288"/>
      <c r="BX351" s="289" t="str">
        <f>IF(SUM(I351:T351)&lt;90," ",'eq. coef.'!$B$1128*'Amp-TB2 calc'!CH351+'eq. coef.'!$B$1129*'Amp-TB2 calc'!CL351+'eq. coef.'!$B$1130*'Amp-TB2 calc'!CM351+'eq. coef.'!$B$1131*'Amp-TB2 calc'!CO351+'eq. coef.'!$B$1132*'Amp-TB2 calc'!CP351+'eq. coef.'!$B$1133*'Amp-TB2 calc'!CQ351+'eq. coef.'!$B$1134*'Amp-TB2 calc'!CR351+'eq. coef.'!$B$1135*'Amp-TB2 calc'!CU351+'eq. coef.'!$B$1135*'Amp-TB2 calc'!CY351+'eq. coef.'!$B$1137*'Amp-TB2 calc'!CZ351)</f>
        <v xml:space="preserve"> </v>
      </c>
      <c r="BY351" s="290" t="str">
        <f t="shared" si="551"/>
        <v xml:space="preserve"> </v>
      </c>
      <c r="BZ351" s="291"/>
      <c r="CA351" s="290" t="str">
        <f t="shared" si="502"/>
        <v xml:space="preserve"> </v>
      </c>
      <c r="CB351" s="289" t="str">
        <f>IF(SUM(I351:T351)&lt;90," ",EXP('eq. coef.'!$C$396+'eq. coef.'!$C$397*'Amp-TB2 calc'!AJ351+'eq. coef.'!$C$398*'Amp-TB2 calc'!AK351+'eq. coef.'!$C$399*'Amp-TB2 calc'!AL351+'eq. coef.'!$C$400*'Amp-TB2 calc'!AN351+'eq. coef.'!$C$401*'Amp-TB2 calc'!AP351+'eq. coef.'!$C$402*'Amp-TB2 calc'!AQ351+'eq. coef.'!$C$403*'Amp-TB2 calc'!AR351+'eq. coef.'!$C$404*'Amp-TB2 calc'!AS351+'eq. coef.'!$C$405*LN('Amp-TB2 calc'!BQ351)))</f>
        <v xml:space="preserve"> </v>
      </c>
      <c r="CC351" s="283" t="str">
        <f t="shared" si="503"/>
        <v xml:space="preserve"> </v>
      </c>
      <c r="CD351" s="283"/>
      <c r="CE351" s="282" t="str">
        <f t="shared" si="504"/>
        <v xml:space="preserve"> </v>
      </c>
      <c r="CF351" s="282" t="str">
        <f t="shared" si="505"/>
        <v xml:space="preserve"> </v>
      </c>
      <c r="CG351" s="278" t="str">
        <f t="shared" si="552"/>
        <v xml:space="preserve"> </v>
      </c>
      <c r="CH351" s="278" t="str">
        <f t="shared" si="553"/>
        <v xml:space="preserve"> </v>
      </c>
      <c r="CI351" s="278" t="str">
        <f t="shared" si="506"/>
        <v xml:space="preserve"> </v>
      </c>
      <c r="CJ351" s="278" t="str">
        <f t="shared" si="507"/>
        <v xml:space="preserve"> </v>
      </c>
      <c r="CK351" s="278"/>
      <c r="CL351" s="278" t="str">
        <f t="shared" si="508"/>
        <v xml:space="preserve"> </v>
      </c>
      <c r="CM351" s="278" t="str">
        <f t="shared" si="509"/>
        <v xml:space="preserve"> </v>
      </c>
      <c r="CN351" s="278" t="str">
        <f t="shared" si="554"/>
        <v xml:space="preserve"> </v>
      </c>
      <c r="CO351" s="278" t="str">
        <f t="shared" si="510"/>
        <v xml:space="preserve"> </v>
      </c>
      <c r="CP351" s="278" t="str">
        <f t="shared" si="555"/>
        <v xml:space="preserve"> </v>
      </c>
      <c r="CQ351" s="278" t="str">
        <f t="shared" si="511"/>
        <v xml:space="preserve"> </v>
      </c>
      <c r="CR351" s="278" t="str">
        <f t="shared" si="556"/>
        <v xml:space="preserve"> </v>
      </c>
      <c r="CS351" s="278" t="str">
        <f t="shared" si="512"/>
        <v xml:space="preserve"> </v>
      </c>
      <c r="CT351" s="278"/>
      <c r="CU351" s="278" t="str">
        <f t="shared" si="557"/>
        <v xml:space="preserve"> </v>
      </c>
      <c r="CV351" s="278" t="str">
        <f t="shared" si="513"/>
        <v xml:space="preserve"> </v>
      </c>
      <c r="CW351" s="278" t="str">
        <f t="shared" si="514"/>
        <v xml:space="preserve"> </v>
      </c>
      <c r="CX351" s="278"/>
      <c r="CY351" s="278" t="str">
        <f t="shared" si="515"/>
        <v xml:space="preserve"> </v>
      </c>
      <c r="CZ351" s="278" t="str">
        <f t="shared" si="558"/>
        <v xml:space="preserve"> </v>
      </c>
      <c r="DA351" s="278" t="str">
        <f t="shared" si="516"/>
        <v xml:space="preserve"> </v>
      </c>
      <c r="DB351" s="278"/>
      <c r="DC351" s="278" t="str">
        <f t="shared" si="517"/>
        <v xml:space="preserve"> </v>
      </c>
      <c r="DD351" s="278" t="str">
        <f t="shared" si="559"/>
        <v xml:space="preserve"> </v>
      </c>
      <c r="DE351" s="278" t="str">
        <f t="shared" si="560"/>
        <v xml:space="preserve"> </v>
      </c>
      <c r="DF351" s="278" t="str">
        <f t="shared" si="518"/>
        <v xml:space="preserve"> </v>
      </c>
      <c r="DG351" s="283" t="str">
        <f t="shared" si="525"/>
        <v xml:space="preserve"> </v>
      </c>
      <c r="DH351" s="283"/>
      <c r="DI351" s="277" t="str">
        <f t="shared" si="519"/>
        <v xml:space="preserve"> </v>
      </c>
      <c r="DJ351" s="277" t="str">
        <f t="shared" si="520"/>
        <v xml:space="preserve"> </v>
      </c>
      <c r="DK351" s="277" t="str">
        <f t="shared" si="521"/>
        <v xml:space="preserve"> </v>
      </c>
      <c r="DL351" s="278" t="str">
        <f t="shared" si="522"/>
        <v xml:space="preserve"> </v>
      </c>
    </row>
    <row r="352" spans="21:116" x14ac:dyDescent="0.25">
      <c r="U352" s="276" t="str">
        <f t="shared" si="526"/>
        <v xml:space="preserve"> </v>
      </c>
      <c r="V352" s="277" t="str">
        <f>IF(SUM(I352:T352)&lt;90," ",I352/stab.data!$U$7)</f>
        <v xml:space="preserve"> </v>
      </c>
      <c r="W352" s="277" t="str">
        <f>IF(SUM(I352:T352)&lt;90," ",J352/stab.data!$U$8)</f>
        <v xml:space="preserve"> </v>
      </c>
      <c r="X352" s="277" t="str">
        <f>IF(SUM(I352:T352)&lt;90," ",K352*2/stab.data!$U$9)</f>
        <v xml:space="preserve"> </v>
      </c>
      <c r="Y352" s="277" t="str">
        <f>IF(SUM(I352:T352)&lt;90," ",L352*2/stab.data!$U$10)</f>
        <v xml:space="preserve"> </v>
      </c>
      <c r="Z352" s="277" t="str">
        <f>IF(SUM(I352:T352)&lt;90," ",M352/stab.data!$U$11)</f>
        <v xml:space="preserve"> </v>
      </c>
      <c r="AA352" s="277" t="str">
        <f>IF(SUM(I352:T352)&lt;90," ",N352/stab.data!$U$12)</f>
        <v xml:space="preserve"> </v>
      </c>
      <c r="AB352" s="277" t="str">
        <f>IF(SUM(I352:T352)&lt;90," ",O352/stab.data!$U$13)</f>
        <v xml:space="preserve"> </v>
      </c>
      <c r="AC352" s="277" t="str">
        <f>IF(SUM(I352:T352)&lt;90," ",P352/stab.data!$U$14)</f>
        <v xml:space="preserve"> </v>
      </c>
      <c r="AD352" s="277" t="str">
        <f>IF(SUM(I352:T352)&lt;90," ",Q352*2/stab.data!$U$15)</f>
        <v xml:space="preserve"> </v>
      </c>
      <c r="AE352" s="277" t="str">
        <f>IF(SUM(I352:T352)&lt;90," ",R352*2/stab.data!$U$16)</f>
        <v xml:space="preserve"> </v>
      </c>
      <c r="AF352" s="277" t="str">
        <f>IF(SUM(I352:T352)&lt;90," ",S352/stab.data!$U$17)</f>
        <v xml:space="preserve"> </v>
      </c>
      <c r="AG352" s="277" t="str">
        <f>IF(SUM(I352:T352)&lt;90," ",T352/stab.data!$U$18)</f>
        <v xml:space="preserve"> </v>
      </c>
      <c r="AH352" s="277" t="str">
        <f t="shared" si="527"/>
        <v xml:space="preserve"> </v>
      </c>
      <c r="AI352" s="277" t="str">
        <f t="shared" si="528"/>
        <v xml:space="preserve"> </v>
      </c>
      <c r="AJ352" s="278" t="str">
        <f t="shared" si="529"/>
        <v xml:space="preserve"> </v>
      </c>
      <c r="AK352" s="278" t="str">
        <f t="shared" si="530"/>
        <v xml:space="preserve"> </v>
      </c>
      <c r="AL352" s="278" t="str">
        <f t="shared" si="531"/>
        <v xml:space="preserve"> </v>
      </c>
      <c r="AM352" s="278" t="str">
        <f t="shared" si="532"/>
        <v xml:space="preserve"> </v>
      </c>
      <c r="AN352" s="278" t="str">
        <f t="shared" si="533"/>
        <v xml:space="preserve"> </v>
      </c>
      <c r="AO352" s="278" t="str">
        <f t="shared" si="534"/>
        <v xml:space="preserve"> </v>
      </c>
      <c r="AP352" s="278" t="str">
        <f t="shared" si="535"/>
        <v xml:space="preserve"> </v>
      </c>
      <c r="AQ352" s="278" t="str">
        <f t="shared" si="536"/>
        <v xml:space="preserve"> </v>
      </c>
      <c r="AR352" s="278" t="str">
        <f t="shared" si="537"/>
        <v xml:space="preserve"> </v>
      </c>
      <c r="AS352" s="278" t="str">
        <f t="shared" si="538"/>
        <v xml:space="preserve"> </v>
      </c>
      <c r="AT352" s="278" t="str">
        <f t="shared" si="539"/>
        <v xml:space="preserve"> </v>
      </c>
      <c r="AU352" s="278" t="str">
        <f t="shared" si="540"/>
        <v xml:space="preserve"> </v>
      </c>
      <c r="AV352" s="277" t="str">
        <f t="shared" si="541"/>
        <v xml:space="preserve"> </v>
      </c>
      <c r="AW352" s="277" t="str">
        <f t="shared" si="542"/>
        <v xml:space="preserve"> </v>
      </c>
      <c r="AX352" s="277" t="str">
        <f>IF(SUM(I352:T352)&lt;90," ",CO352*AH352*stab.data!$U$20/13/2)</f>
        <v xml:space="preserve"> </v>
      </c>
      <c r="AY352" s="277" t="str">
        <f>IF(SUM(I352:T352)&lt;90," ",CQ352*AH352*stab.data!$U$11/13)</f>
        <v xml:space="preserve"> </v>
      </c>
      <c r="AZ352" s="277" t="str">
        <f t="shared" si="543"/>
        <v xml:space="preserve"> </v>
      </c>
      <c r="BA352" s="279" t="str">
        <f t="shared" si="544"/>
        <v xml:space="preserve"> </v>
      </c>
      <c r="BB352" s="280" t="str">
        <f>IF(SUM(I352:T352)&lt;90," ",EXP('eq. coef.'!$C$104+'eq. coef.'!$C$105*'Amp-TB2 calc'!AJ352+'eq. coef.'!$C$106*'Amp-TB2 calc'!AK352+'eq. coef.'!$C$107*'Amp-TB2 calc'!AL352+'eq. coef.'!$C$108*'Amp-TB2 calc'!AN352+'eq. coef.'!$C$109*'Amp-TB2 calc'!AP352+'eq. coef.'!$C$110*'Amp-TB2 calc'!AQ352+'eq. coef.'!$C$111*'Amp-TB2 calc'!AR352+'eq. coef.'!$C$112*'Amp-TB2 calc'!AS352))</f>
        <v xml:space="preserve"> </v>
      </c>
      <c r="BC352" s="281" t="str">
        <f>IF(SUM(I352:T352)&lt;90," ",EXP('eq. coef.'!$C$176+'eq. coef.'!$C$177*'Amp-TB2 calc'!AJ352+'eq. coef.'!$C$178*'Amp-TB2 calc'!AK352+'eq. coef.'!$C$179*'Amp-TB2 calc'!AL352+'eq. coef.'!$C$180*'Amp-TB2 calc'!AN352+'eq. coef.'!$C$181*'Amp-TB2 calc'!AP352+'eq. coef.'!$C$182*'Amp-TB2 calc'!AQ352+'eq. coef.'!$C$183*'Amp-TB2 calc'!AR352+'eq. coef.'!$C$184*'Amp-TB2 calc'!AS352))</f>
        <v xml:space="preserve"> </v>
      </c>
      <c r="BD352" s="281" t="str">
        <f>IF(SUM(I352:T352)&lt;90," ",('eq. coef.'!$C$234+'eq. coef.'!$C$235*'Amp-TB2 calc'!AJ352+'eq. coef.'!$C$236*'Amp-TB2 calc'!AK352+'eq. coef.'!$C$237*'Amp-TB2 calc'!AL352+'eq. coef.'!$C$238*'Amp-TB2 calc'!AN352+'eq. coef.'!$C$239*'Amp-TB2 calc'!AP352+'eq. coef.'!$C$240*'Amp-TB2 calc'!AQ352+'eq. coef.'!$C$241*'Amp-TB2 calc'!AR352+'eq. coef.'!$C$242*'Amp-TB2 calc'!AS352))</f>
        <v xml:space="preserve"> </v>
      </c>
      <c r="BE352" s="281" t="str">
        <f>IF(SUM(I352:T352)&lt;90," ",('eq. coef.'!$C$270+'eq. coef.'!$C$271*'Amp-TB2 calc'!AJ352+'eq. coef.'!$C$272*'Amp-TB2 calc'!AK352+'eq. coef.'!$C$273*'Amp-TB2 calc'!AL352+'eq. coef.'!$C$274*'Amp-TB2 calc'!AN352+'eq. coef.'!$C$275*'Amp-TB2 calc'!AP352+'eq. coef.'!$C$276*'Amp-TB2 calc'!AQ352+'eq. coef.'!$C$277*'Amp-TB2 calc'!AR352+'eq. coef.'!$C$278*'Amp-TB2 calc'!AS352))</f>
        <v xml:space="preserve"> </v>
      </c>
      <c r="BF352" s="281" t="str">
        <f>IF(SUM(I352:T352)&lt;90," ",EXP('eq. coef.'!$C$328+'eq. coef.'!$C$329*'Amp-TB2 calc'!AJ352+'eq. coef.'!$C$330*'Amp-TB2 calc'!AK352+'eq. coef.'!$C$331*'Amp-TB2 calc'!AL352+'eq. coef.'!$C$332*'Amp-TB2 calc'!AN352+'eq. coef.'!$C$333*'Amp-TB2 calc'!AP352+'eq. coef.'!$C$334*'Amp-TB2 calc'!AQ352+'eq. coef.'!$C$335*'Amp-TB2 calc'!AR352+'eq. coef.'!$C$336*'Amp-TB2 calc'!AS352))</f>
        <v xml:space="preserve"> </v>
      </c>
      <c r="BG352" s="282" t="str">
        <f t="shared" si="496"/>
        <v xml:space="preserve"> </v>
      </c>
      <c r="BH352" s="385" t="str">
        <f t="shared" si="523"/>
        <v xml:space="preserve"> </v>
      </c>
      <c r="BI352" s="385" t="str">
        <f t="shared" si="524"/>
        <v xml:space="preserve"> </v>
      </c>
      <c r="BJ352" s="281" t="str">
        <f t="shared" si="497"/>
        <v xml:space="preserve"> </v>
      </c>
      <c r="BK352" s="283" t="str">
        <f t="shared" si="545"/>
        <v xml:space="preserve"> </v>
      </c>
      <c r="BL352" s="281" t="str">
        <f t="shared" si="546"/>
        <v xml:space="preserve"> </v>
      </c>
      <c r="BM352" s="284" t="str">
        <f t="shared" si="498"/>
        <v xml:space="preserve"> </v>
      </c>
      <c r="BN352" s="285" t="str">
        <f>IF(SUM(I352:T352)&lt;90," ",'eq. coef.'!$C$360+'eq. coef.'!$C$361*'Amp-TB2 calc'!AJ352+'eq. coef.'!$C$362*'Amp-TB2 calc'!AK352+'eq. coef.'!$C$363*'Amp-TB2 calc'!AL352+'eq. coef.'!$C$364*'Amp-TB2 calc'!AN352+'eq. coef.'!$C$365*'Amp-TB2 calc'!AP352+'eq. coef.'!$C$366*'Amp-TB2 calc'!AQ352+'eq. coef.'!$C$367*'Amp-TB2 calc'!AR352+'eq. coef.'!$C$368*'Amp-TB2 calc'!AS352+'eq. coef.'!$C$369*LN(BQ352))</f>
        <v xml:space="preserve"> </v>
      </c>
      <c r="BO352" s="286" t="str">
        <f t="shared" si="547"/>
        <v xml:space="preserve"> </v>
      </c>
      <c r="BP352" s="333" t="str">
        <f t="shared" si="499"/>
        <v xml:space="preserve"> </v>
      </c>
      <c r="BQ352" s="287" t="str">
        <f t="shared" si="548"/>
        <v xml:space="preserve"> </v>
      </c>
      <c r="BR352" s="281" t="str">
        <f t="shared" si="500"/>
        <v xml:space="preserve"> </v>
      </c>
      <c r="BS352" s="283"/>
      <c r="BT352" s="283">
        <f t="shared" si="549"/>
        <v>0</v>
      </c>
      <c r="BU352" s="283">
        <f t="shared" si="550"/>
        <v>0</v>
      </c>
      <c r="BV352" s="281" t="str">
        <f t="shared" si="501"/>
        <v xml:space="preserve"> </v>
      </c>
      <c r="BW352" s="288"/>
      <c r="BX352" s="289" t="str">
        <f>IF(SUM(I352:T352)&lt;90," ",'eq. coef.'!$B$1128*'Amp-TB2 calc'!CH352+'eq. coef.'!$B$1129*'Amp-TB2 calc'!CL352+'eq. coef.'!$B$1130*'Amp-TB2 calc'!CM352+'eq. coef.'!$B$1131*'Amp-TB2 calc'!CO352+'eq. coef.'!$B$1132*'Amp-TB2 calc'!CP352+'eq. coef.'!$B$1133*'Amp-TB2 calc'!CQ352+'eq. coef.'!$B$1134*'Amp-TB2 calc'!CR352+'eq. coef.'!$B$1135*'Amp-TB2 calc'!CU352+'eq. coef.'!$B$1135*'Amp-TB2 calc'!CY352+'eq. coef.'!$B$1137*'Amp-TB2 calc'!CZ352)</f>
        <v xml:space="preserve"> </v>
      </c>
      <c r="BY352" s="290" t="str">
        <f t="shared" si="551"/>
        <v xml:space="preserve"> </v>
      </c>
      <c r="BZ352" s="291"/>
      <c r="CA352" s="290" t="str">
        <f t="shared" si="502"/>
        <v xml:space="preserve"> </v>
      </c>
      <c r="CB352" s="289" t="str">
        <f>IF(SUM(I352:T352)&lt;90," ",EXP('eq. coef.'!$C$396+'eq. coef.'!$C$397*'Amp-TB2 calc'!AJ352+'eq. coef.'!$C$398*'Amp-TB2 calc'!AK352+'eq. coef.'!$C$399*'Amp-TB2 calc'!AL352+'eq. coef.'!$C$400*'Amp-TB2 calc'!AN352+'eq. coef.'!$C$401*'Amp-TB2 calc'!AP352+'eq. coef.'!$C$402*'Amp-TB2 calc'!AQ352+'eq. coef.'!$C$403*'Amp-TB2 calc'!AR352+'eq. coef.'!$C$404*'Amp-TB2 calc'!AS352+'eq. coef.'!$C$405*LN('Amp-TB2 calc'!BQ352)))</f>
        <v xml:space="preserve"> </v>
      </c>
      <c r="CC352" s="283" t="str">
        <f t="shared" si="503"/>
        <v xml:space="preserve"> </v>
      </c>
      <c r="CD352" s="283"/>
      <c r="CE352" s="282" t="str">
        <f t="shared" si="504"/>
        <v xml:space="preserve"> </v>
      </c>
      <c r="CF352" s="282" t="str">
        <f t="shared" si="505"/>
        <v xml:space="preserve"> </v>
      </c>
      <c r="CG352" s="278" t="str">
        <f t="shared" si="552"/>
        <v xml:space="preserve"> </v>
      </c>
      <c r="CH352" s="278" t="str">
        <f t="shared" si="553"/>
        <v xml:space="preserve"> </v>
      </c>
      <c r="CI352" s="278" t="str">
        <f t="shared" si="506"/>
        <v xml:space="preserve"> </v>
      </c>
      <c r="CJ352" s="278" t="str">
        <f t="shared" si="507"/>
        <v xml:space="preserve"> </v>
      </c>
      <c r="CK352" s="278"/>
      <c r="CL352" s="278" t="str">
        <f t="shared" si="508"/>
        <v xml:space="preserve"> </v>
      </c>
      <c r="CM352" s="278" t="str">
        <f t="shared" si="509"/>
        <v xml:space="preserve"> </v>
      </c>
      <c r="CN352" s="278" t="str">
        <f t="shared" si="554"/>
        <v xml:space="preserve"> </v>
      </c>
      <c r="CO352" s="278" t="str">
        <f t="shared" si="510"/>
        <v xml:space="preserve"> </v>
      </c>
      <c r="CP352" s="278" t="str">
        <f t="shared" si="555"/>
        <v xml:space="preserve"> </v>
      </c>
      <c r="CQ352" s="278" t="str">
        <f t="shared" si="511"/>
        <v xml:space="preserve"> </v>
      </c>
      <c r="CR352" s="278" t="str">
        <f t="shared" si="556"/>
        <v xml:space="preserve"> </v>
      </c>
      <c r="CS352" s="278" t="str">
        <f t="shared" si="512"/>
        <v xml:space="preserve"> </v>
      </c>
      <c r="CT352" s="278"/>
      <c r="CU352" s="278" t="str">
        <f t="shared" si="557"/>
        <v xml:space="preserve"> </v>
      </c>
      <c r="CV352" s="278" t="str">
        <f t="shared" si="513"/>
        <v xml:space="preserve"> </v>
      </c>
      <c r="CW352" s="278" t="str">
        <f t="shared" si="514"/>
        <v xml:space="preserve"> </v>
      </c>
      <c r="CX352" s="278"/>
      <c r="CY352" s="278" t="str">
        <f t="shared" si="515"/>
        <v xml:space="preserve"> </v>
      </c>
      <c r="CZ352" s="278" t="str">
        <f t="shared" si="558"/>
        <v xml:space="preserve"> </v>
      </c>
      <c r="DA352" s="278" t="str">
        <f t="shared" si="516"/>
        <v xml:space="preserve"> </v>
      </c>
      <c r="DB352" s="278"/>
      <c r="DC352" s="278" t="str">
        <f t="shared" si="517"/>
        <v xml:space="preserve"> </v>
      </c>
      <c r="DD352" s="278" t="str">
        <f t="shared" si="559"/>
        <v xml:space="preserve"> </v>
      </c>
      <c r="DE352" s="278" t="str">
        <f t="shared" si="560"/>
        <v xml:space="preserve"> </v>
      </c>
      <c r="DF352" s="278" t="str">
        <f t="shared" si="518"/>
        <v xml:space="preserve"> </v>
      </c>
      <c r="DG352" s="283" t="str">
        <f t="shared" si="525"/>
        <v xml:space="preserve"> </v>
      </c>
      <c r="DH352" s="283"/>
      <c r="DI352" s="277" t="str">
        <f t="shared" si="519"/>
        <v xml:space="preserve"> </v>
      </c>
      <c r="DJ352" s="277" t="str">
        <f t="shared" si="520"/>
        <v xml:space="preserve"> </v>
      </c>
      <c r="DK352" s="277" t="str">
        <f t="shared" si="521"/>
        <v xml:space="preserve"> </v>
      </c>
      <c r="DL352" s="278" t="str">
        <f t="shared" si="522"/>
        <v xml:space="preserve"> </v>
      </c>
    </row>
    <row r="353" spans="21:116" x14ac:dyDescent="0.25">
      <c r="U353" s="276" t="str">
        <f t="shared" si="526"/>
        <v xml:space="preserve"> </v>
      </c>
      <c r="V353" s="277" t="str">
        <f>IF(SUM(I353:T353)&lt;90," ",I353/stab.data!$U$7)</f>
        <v xml:space="preserve"> </v>
      </c>
      <c r="W353" s="277" t="str">
        <f>IF(SUM(I353:T353)&lt;90," ",J353/stab.data!$U$8)</f>
        <v xml:space="preserve"> </v>
      </c>
      <c r="X353" s="277" t="str">
        <f>IF(SUM(I353:T353)&lt;90," ",K353*2/stab.data!$U$9)</f>
        <v xml:space="preserve"> </v>
      </c>
      <c r="Y353" s="277" t="str">
        <f>IF(SUM(I353:T353)&lt;90," ",L353*2/stab.data!$U$10)</f>
        <v xml:space="preserve"> </v>
      </c>
      <c r="Z353" s="277" t="str">
        <f>IF(SUM(I353:T353)&lt;90," ",M353/stab.data!$U$11)</f>
        <v xml:space="preserve"> </v>
      </c>
      <c r="AA353" s="277" t="str">
        <f>IF(SUM(I353:T353)&lt;90," ",N353/stab.data!$U$12)</f>
        <v xml:space="preserve"> </v>
      </c>
      <c r="AB353" s="277" t="str">
        <f>IF(SUM(I353:T353)&lt;90," ",O353/stab.data!$U$13)</f>
        <v xml:space="preserve"> </v>
      </c>
      <c r="AC353" s="277" t="str">
        <f>IF(SUM(I353:T353)&lt;90," ",P353/stab.data!$U$14)</f>
        <v xml:space="preserve"> </v>
      </c>
      <c r="AD353" s="277" t="str">
        <f>IF(SUM(I353:T353)&lt;90," ",Q353*2/stab.data!$U$15)</f>
        <v xml:space="preserve"> </v>
      </c>
      <c r="AE353" s="277" t="str">
        <f>IF(SUM(I353:T353)&lt;90," ",R353*2/stab.data!$U$16)</f>
        <v xml:space="preserve"> </v>
      </c>
      <c r="AF353" s="277" t="str">
        <f>IF(SUM(I353:T353)&lt;90," ",S353/stab.data!$U$17)</f>
        <v xml:space="preserve"> </v>
      </c>
      <c r="AG353" s="277" t="str">
        <f>IF(SUM(I353:T353)&lt;90," ",T353/stab.data!$U$18)</f>
        <v xml:space="preserve"> </v>
      </c>
      <c r="AH353" s="277" t="str">
        <f t="shared" si="527"/>
        <v xml:space="preserve"> </v>
      </c>
      <c r="AI353" s="277" t="str">
        <f t="shared" si="528"/>
        <v xml:space="preserve"> </v>
      </c>
      <c r="AJ353" s="278" t="str">
        <f t="shared" si="529"/>
        <v xml:space="preserve"> </v>
      </c>
      <c r="AK353" s="278" t="str">
        <f t="shared" si="530"/>
        <v xml:space="preserve"> </v>
      </c>
      <c r="AL353" s="278" t="str">
        <f t="shared" si="531"/>
        <v xml:space="preserve"> </v>
      </c>
      <c r="AM353" s="278" t="str">
        <f t="shared" si="532"/>
        <v xml:space="preserve"> </v>
      </c>
      <c r="AN353" s="278" t="str">
        <f t="shared" si="533"/>
        <v xml:space="preserve"> </v>
      </c>
      <c r="AO353" s="278" t="str">
        <f t="shared" si="534"/>
        <v xml:space="preserve"> </v>
      </c>
      <c r="AP353" s="278" t="str">
        <f t="shared" si="535"/>
        <v xml:space="preserve"> </v>
      </c>
      <c r="AQ353" s="278" t="str">
        <f t="shared" si="536"/>
        <v xml:space="preserve"> </v>
      </c>
      <c r="AR353" s="278" t="str">
        <f t="shared" si="537"/>
        <v xml:space="preserve"> </v>
      </c>
      <c r="AS353" s="278" t="str">
        <f t="shared" si="538"/>
        <v xml:space="preserve"> </v>
      </c>
      <c r="AT353" s="278" t="str">
        <f t="shared" si="539"/>
        <v xml:space="preserve"> </v>
      </c>
      <c r="AU353" s="278" t="str">
        <f t="shared" si="540"/>
        <v xml:space="preserve"> </v>
      </c>
      <c r="AV353" s="277" t="str">
        <f t="shared" si="541"/>
        <v xml:space="preserve"> </v>
      </c>
      <c r="AW353" s="277" t="str">
        <f t="shared" si="542"/>
        <v xml:space="preserve"> </v>
      </c>
      <c r="AX353" s="277" t="str">
        <f>IF(SUM(I353:T353)&lt;90," ",CO353*AH353*stab.data!$U$20/13/2)</f>
        <v xml:space="preserve"> </v>
      </c>
      <c r="AY353" s="277" t="str">
        <f>IF(SUM(I353:T353)&lt;90," ",CQ353*AH353*stab.data!$U$11/13)</f>
        <v xml:space="preserve"> </v>
      </c>
      <c r="AZ353" s="277" t="str">
        <f t="shared" si="543"/>
        <v xml:space="preserve"> </v>
      </c>
      <c r="BA353" s="279" t="str">
        <f t="shared" si="544"/>
        <v xml:space="preserve"> </v>
      </c>
      <c r="BB353" s="280" t="str">
        <f>IF(SUM(I353:T353)&lt;90," ",EXP('eq. coef.'!$C$104+'eq. coef.'!$C$105*'Amp-TB2 calc'!AJ353+'eq. coef.'!$C$106*'Amp-TB2 calc'!AK353+'eq. coef.'!$C$107*'Amp-TB2 calc'!AL353+'eq. coef.'!$C$108*'Amp-TB2 calc'!AN353+'eq. coef.'!$C$109*'Amp-TB2 calc'!AP353+'eq. coef.'!$C$110*'Amp-TB2 calc'!AQ353+'eq. coef.'!$C$111*'Amp-TB2 calc'!AR353+'eq. coef.'!$C$112*'Amp-TB2 calc'!AS353))</f>
        <v xml:space="preserve"> </v>
      </c>
      <c r="BC353" s="281" t="str">
        <f>IF(SUM(I353:T353)&lt;90," ",EXP('eq. coef.'!$C$176+'eq. coef.'!$C$177*'Amp-TB2 calc'!AJ353+'eq. coef.'!$C$178*'Amp-TB2 calc'!AK353+'eq. coef.'!$C$179*'Amp-TB2 calc'!AL353+'eq. coef.'!$C$180*'Amp-TB2 calc'!AN353+'eq. coef.'!$C$181*'Amp-TB2 calc'!AP353+'eq. coef.'!$C$182*'Amp-TB2 calc'!AQ353+'eq. coef.'!$C$183*'Amp-TB2 calc'!AR353+'eq. coef.'!$C$184*'Amp-TB2 calc'!AS353))</f>
        <v xml:space="preserve"> </v>
      </c>
      <c r="BD353" s="281" t="str">
        <f>IF(SUM(I353:T353)&lt;90," ",('eq. coef.'!$C$234+'eq. coef.'!$C$235*'Amp-TB2 calc'!AJ353+'eq. coef.'!$C$236*'Amp-TB2 calc'!AK353+'eq. coef.'!$C$237*'Amp-TB2 calc'!AL353+'eq. coef.'!$C$238*'Amp-TB2 calc'!AN353+'eq. coef.'!$C$239*'Amp-TB2 calc'!AP353+'eq. coef.'!$C$240*'Amp-TB2 calc'!AQ353+'eq. coef.'!$C$241*'Amp-TB2 calc'!AR353+'eq. coef.'!$C$242*'Amp-TB2 calc'!AS353))</f>
        <v xml:space="preserve"> </v>
      </c>
      <c r="BE353" s="281" t="str">
        <f>IF(SUM(I353:T353)&lt;90," ",('eq. coef.'!$C$270+'eq. coef.'!$C$271*'Amp-TB2 calc'!AJ353+'eq. coef.'!$C$272*'Amp-TB2 calc'!AK353+'eq. coef.'!$C$273*'Amp-TB2 calc'!AL353+'eq. coef.'!$C$274*'Amp-TB2 calc'!AN353+'eq. coef.'!$C$275*'Amp-TB2 calc'!AP353+'eq. coef.'!$C$276*'Amp-TB2 calc'!AQ353+'eq. coef.'!$C$277*'Amp-TB2 calc'!AR353+'eq. coef.'!$C$278*'Amp-TB2 calc'!AS353))</f>
        <v xml:space="preserve"> </v>
      </c>
      <c r="BF353" s="281" t="str">
        <f>IF(SUM(I353:T353)&lt;90," ",EXP('eq. coef.'!$C$328+'eq. coef.'!$C$329*'Amp-TB2 calc'!AJ353+'eq. coef.'!$C$330*'Amp-TB2 calc'!AK353+'eq. coef.'!$C$331*'Amp-TB2 calc'!AL353+'eq. coef.'!$C$332*'Amp-TB2 calc'!AN353+'eq. coef.'!$C$333*'Amp-TB2 calc'!AP353+'eq. coef.'!$C$334*'Amp-TB2 calc'!AQ353+'eq. coef.'!$C$335*'Amp-TB2 calc'!AR353+'eq. coef.'!$C$336*'Amp-TB2 calc'!AS353))</f>
        <v xml:space="preserve"> </v>
      </c>
      <c r="BG353" s="282" t="str">
        <f t="shared" si="496"/>
        <v xml:space="preserve"> </v>
      </c>
      <c r="BH353" s="385" t="str">
        <f t="shared" si="523"/>
        <v xml:space="preserve"> </v>
      </c>
      <c r="BI353" s="385" t="str">
        <f t="shared" si="524"/>
        <v xml:space="preserve"> </v>
      </c>
      <c r="BJ353" s="281" t="str">
        <f t="shared" si="497"/>
        <v xml:space="preserve"> </v>
      </c>
      <c r="BK353" s="283" t="str">
        <f t="shared" si="545"/>
        <v xml:space="preserve"> </v>
      </c>
      <c r="BL353" s="281" t="str">
        <f t="shared" si="546"/>
        <v xml:space="preserve"> </v>
      </c>
      <c r="BM353" s="284" t="str">
        <f t="shared" si="498"/>
        <v xml:space="preserve"> </v>
      </c>
      <c r="BN353" s="285" t="str">
        <f>IF(SUM(I353:T353)&lt;90," ",'eq. coef.'!$C$360+'eq. coef.'!$C$361*'Amp-TB2 calc'!AJ353+'eq. coef.'!$C$362*'Amp-TB2 calc'!AK353+'eq. coef.'!$C$363*'Amp-TB2 calc'!AL353+'eq. coef.'!$C$364*'Amp-TB2 calc'!AN353+'eq. coef.'!$C$365*'Amp-TB2 calc'!AP353+'eq. coef.'!$C$366*'Amp-TB2 calc'!AQ353+'eq. coef.'!$C$367*'Amp-TB2 calc'!AR353+'eq. coef.'!$C$368*'Amp-TB2 calc'!AS353+'eq. coef.'!$C$369*LN(BQ353))</f>
        <v xml:space="preserve"> </v>
      </c>
      <c r="BO353" s="286" t="str">
        <f t="shared" si="547"/>
        <v xml:space="preserve"> </v>
      </c>
      <c r="BP353" s="333" t="str">
        <f t="shared" si="499"/>
        <v xml:space="preserve"> </v>
      </c>
      <c r="BQ353" s="287" t="str">
        <f t="shared" si="548"/>
        <v xml:space="preserve"> </v>
      </c>
      <c r="BR353" s="281" t="str">
        <f t="shared" si="500"/>
        <v xml:space="preserve"> </v>
      </c>
      <c r="BS353" s="283"/>
      <c r="BT353" s="283">
        <f t="shared" si="549"/>
        <v>0</v>
      </c>
      <c r="BU353" s="283">
        <f t="shared" si="550"/>
        <v>0</v>
      </c>
      <c r="BV353" s="281" t="str">
        <f t="shared" si="501"/>
        <v xml:space="preserve"> </v>
      </c>
      <c r="BW353" s="288"/>
      <c r="BX353" s="289" t="str">
        <f>IF(SUM(I353:T353)&lt;90," ",'eq. coef.'!$B$1128*'Amp-TB2 calc'!CH353+'eq. coef.'!$B$1129*'Amp-TB2 calc'!CL353+'eq. coef.'!$B$1130*'Amp-TB2 calc'!CM353+'eq. coef.'!$B$1131*'Amp-TB2 calc'!CO353+'eq. coef.'!$B$1132*'Amp-TB2 calc'!CP353+'eq. coef.'!$B$1133*'Amp-TB2 calc'!CQ353+'eq. coef.'!$B$1134*'Amp-TB2 calc'!CR353+'eq. coef.'!$B$1135*'Amp-TB2 calc'!CU353+'eq. coef.'!$B$1135*'Amp-TB2 calc'!CY353+'eq. coef.'!$B$1137*'Amp-TB2 calc'!CZ353)</f>
        <v xml:space="preserve"> </v>
      </c>
      <c r="BY353" s="290" t="str">
        <f t="shared" si="551"/>
        <v xml:space="preserve"> </v>
      </c>
      <c r="BZ353" s="291"/>
      <c r="CA353" s="290" t="str">
        <f t="shared" si="502"/>
        <v xml:space="preserve"> </v>
      </c>
      <c r="CB353" s="289" t="str">
        <f>IF(SUM(I353:T353)&lt;90," ",EXP('eq. coef.'!$C$396+'eq. coef.'!$C$397*'Amp-TB2 calc'!AJ353+'eq. coef.'!$C$398*'Amp-TB2 calc'!AK353+'eq. coef.'!$C$399*'Amp-TB2 calc'!AL353+'eq. coef.'!$C$400*'Amp-TB2 calc'!AN353+'eq. coef.'!$C$401*'Amp-TB2 calc'!AP353+'eq. coef.'!$C$402*'Amp-TB2 calc'!AQ353+'eq. coef.'!$C$403*'Amp-TB2 calc'!AR353+'eq. coef.'!$C$404*'Amp-TB2 calc'!AS353+'eq. coef.'!$C$405*LN('Amp-TB2 calc'!BQ353)))</f>
        <v xml:space="preserve"> </v>
      </c>
      <c r="CC353" s="283" t="str">
        <f t="shared" si="503"/>
        <v xml:space="preserve"> </v>
      </c>
      <c r="CD353" s="283"/>
      <c r="CE353" s="282" t="str">
        <f t="shared" si="504"/>
        <v xml:space="preserve"> </v>
      </c>
      <c r="CF353" s="282" t="str">
        <f t="shared" si="505"/>
        <v xml:space="preserve"> </v>
      </c>
      <c r="CG353" s="278" t="str">
        <f t="shared" si="552"/>
        <v xml:space="preserve"> </v>
      </c>
      <c r="CH353" s="278" t="str">
        <f t="shared" si="553"/>
        <v xml:space="preserve"> </v>
      </c>
      <c r="CI353" s="278" t="str">
        <f t="shared" si="506"/>
        <v xml:space="preserve"> </v>
      </c>
      <c r="CJ353" s="278" t="str">
        <f t="shared" si="507"/>
        <v xml:space="preserve"> </v>
      </c>
      <c r="CK353" s="278"/>
      <c r="CL353" s="278" t="str">
        <f t="shared" si="508"/>
        <v xml:space="preserve"> </v>
      </c>
      <c r="CM353" s="278" t="str">
        <f t="shared" si="509"/>
        <v xml:space="preserve"> </v>
      </c>
      <c r="CN353" s="278" t="str">
        <f t="shared" si="554"/>
        <v xml:space="preserve"> </v>
      </c>
      <c r="CO353" s="278" t="str">
        <f t="shared" si="510"/>
        <v xml:space="preserve"> </v>
      </c>
      <c r="CP353" s="278" t="str">
        <f t="shared" si="555"/>
        <v xml:space="preserve"> </v>
      </c>
      <c r="CQ353" s="278" t="str">
        <f t="shared" si="511"/>
        <v xml:space="preserve"> </v>
      </c>
      <c r="CR353" s="278" t="str">
        <f t="shared" si="556"/>
        <v xml:space="preserve"> </v>
      </c>
      <c r="CS353" s="278" t="str">
        <f t="shared" si="512"/>
        <v xml:space="preserve"> </v>
      </c>
      <c r="CT353" s="278"/>
      <c r="CU353" s="278" t="str">
        <f t="shared" si="557"/>
        <v xml:space="preserve"> </v>
      </c>
      <c r="CV353" s="278" t="str">
        <f t="shared" si="513"/>
        <v xml:space="preserve"> </v>
      </c>
      <c r="CW353" s="278" t="str">
        <f t="shared" si="514"/>
        <v xml:space="preserve"> </v>
      </c>
      <c r="CX353" s="278"/>
      <c r="CY353" s="278" t="str">
        <f t="shared" si="515"/>
        <v xml:space="preserve"> </v>
      </c>
      <c r="CZ353" s="278" t="str">
        <f t="shared" si="558"/>
        <v xml:space="preserve"> </v>
      </c>
      <c r="DA353" s="278" t="str">
        <f t="shared" si="516"/>
        <v xml:space="preserve"> </v>
      </c>
      <c r="DB353" s="278"/>
      <c r="DC353" s="278" t="str">
        <f t="shared" si="517"/>
        <v xml:space="preserve"> </v>
      </c>
      <c r="DD353" s="278" t="str">
        <f t="shared" si="559"/>
        <v xml:space="preserve"> </v>
      </c>
      <c r="DE353" s="278" t="str">
        <f t="shared" si="560"/>
        <v xml:space="preserve"> </v>
      </c>
      <c r="DF353" s="278" t="str">
        <f t="shared" si="518"/>
        <v xml:space="preserve"> </v>
      </c>
      <c r="DG353" s="283" t="str">
        <f t="shared" si="525"/>
        <v xml:space="preserve"> </v>
      </c>
      <c r="DH353" s="283"/>
      <c r="DI353" s="277" t="str">
        <f t="shared" si="519"/>
        <v xml:space="preserve"> </v>
      </c>
      <c r="DJ353" s="277" t="str">
        <f t="shared" si="520"/>
        <v xml:space="preserve"> </v>
      </c>
      <c r="DK353" s="277" t="str">
        <f t="shared" si="521"/>
        <v xml:space="preserve"> </v>
      </c>
      <c r="DL353" s="278" t="str">
        <f t="shared" si="522"/>
        <v xml:space="preserve"> </v>
      </c>
    </row>
    <row r="354" spans="21:116" x14ac:dyDescent="0.25">
      <c r="U354" s="276" t="str">
        <f t="shared" si="526"/>
        <v xml:space="preserve"> </v>
      </c>
      <c r="V354" s="277" t="str">
        <f>IF(SUM(I354:T354)&lt;90," ",I354/stab.data!$U$7)</f>
        <v xml:space="preserve"> </v>
      </c>
      <c r="W354" s="277" t="str">
        <f>IF(SUM(I354:T354)&lt;90," ",J354/stab.data!$U$8)</f>
        <v xml:space="preserve"> </v>
      </c>
      <c r="X354" s="277" t="str">
        <f>IF(SUM(I354:T354)&lt;90," ",K354*2/stab.data!$U$9)</f>
        <v xml:space="preserve"> </v>
      </c>
      <c r="Y354" s="277" t="str">
        <f>IF(SUM(I354:T354)&lt;90," ",L354*2/stab.data!$U$10)</f>
        <v xml:space="preserve"> </v>
      </c>
      <c r="Z354" s="277" t="str">
        <f>IF(SUM(I354:T354)&lt;90," ",M354/stab.data!$U$11)</f>
        <v xml:space="preserve"> </v>
      </c>
      <c r="AA354" s="277" t="str">
        <f>IF(SUM(I354:T354)&lt;90," ",N354/stab.data!$U$12)</f>
        <v xml:space="preserve"> </v>
      </c>
      <c r="AB354" s="277" t="str">
        <f>IF(SUM(I354:T354)&lt;90," ",O354/stab.data!$U$13)</f>
        <v xml:space="preserve"> </v>
      </c>
      <c r="AC354" s="277" t="str">
        <f>IF(SUM(I354:T354)&lt;90," ",P354/stab.data!$U$14)</f>
        <v xml:space="preserve"> </v>
      </c>
      <c r="AD354" s="277" t="str">
        <f>IF(SUM(I354:T354)&lt;90," ",Q354*2/stab.data!$U$15)</f>
        <v xml:space="preserve"> </v>
      </c>
      <c r="AE354" s="277" t="str">
        <f>IF(SUM(I354:T354)&lt;90," ",R354*2/stab.data!$U$16)</f>
        <v xml:space="preserve"> </v>
      </c>
      <c r="AF354" s="277" t="str">
        <f>IF(SUM(I354:T354)&lt;90," ",S354/stab.data!$U$17)</f>
        <v xml:space="preserve"> </v>
      </c>
      <c r="AG354" s="277" t="str">
        <f>IF(SUM(I354:T354)&lt;90," ",T354/stab.data!$U$18)</f>
        <v xml:space="preserve"> </v>
      </c>
      <c r="AH354" s="277" t="str">
        <f t="shared" si="527"/>
        <v xml:space="preserve"> </v>
      </c>
      <c r="AI354" s="277" t="str">
        <f t="shared" si="528"/>
        <v xml:space="preserve"> </v>
      </c>
      <c r="AJ354" s="278" t="str">
        <f t="shared" si="529"/>
        <v xml:space="preserve"> </v>
      </c>
      <c r="AK354" s="278" t="str">
        <f t="shared" si="530"/>
        <v xml:space="preserve"> </v>
      </c>
      <c r="AL354" s="278" t="str">
        <f t="shared" si="531"/>
        <v xml:space="preserve"> </v>
      </c>
      <c r="AM354" s="278" t="str">
        <f t="shared" si="532"/>
        <v xml:space="preserve"> </v>
      </c>
      <c r="AN354" s="278" t="str">
        <f t="shared" si="533"/>
        <v xml:space="preserve"> </v>
      </c>
      <c r="AO354" s="278" t="str">
        <f t="shared" si="534"/>
        <v xml:space="preserve"> </v>
      </c>
      <c r="AP354" s="278" t="str">
        <f t="shared" si="535"/>
        <v xml:space="preserve"> </v>
      </c>
      <c r="AQ354" s="278" t="str">
        <f t="shared" si="536"/>
        <v xml:space="preserve"> </v>
      </c>
      <c r="AR354" s="278" t="str">
        <f t="shared" si="537"/>
        <v xml:space="preserve"> </v>
      </c>
      <c r="AS354" s="278" t="str">
        <f t="shared" si="538"/>
        <v xml:space="preserve"> </v>
      </c>
      <c r="AT354" s="278" t="str">
        <f t="shared" si="539"/>
        <v xml:space="preserve"> </v>
      </c>
      <c r="AU354" s="278" t="str">
        <f t="shared" si="540"/>
        <v xml:space="preserve"> </v>
      </c>
      <c r="AV354" s="277" t="str">
        <f t="shared" si="541"/>
        <v xml:space="preserve"> </v>
      </c>
      <c r="AW354" s="277" t="str">
        <f t="shared" si="542"/>
        <v xml:space="preserve"> </v>
      </c>
      <c r="AX354" s="277" t="str">
        <f>IF(SUM(I354:T354)&lt;90," ",CO354*AH354*stab.data!$U$20/13/2)</f>
        <v xml:space="preserve"> </v>
      </c>
      <c r="AY354" s="277" t="str">
        <f>IF(SUM(I354:T354)&lt;90," ",CQ354*AH354*stab.data!$U$11/13)</f>
        <v xml:space="preserve"> </v>
      </c>
      <c r="AZ354" s="277" t="str">
        <f t="shared" si="543"/>
        <v xml:space="preserve"> </v>
      </c>
      <c r="BA354" s="279" t="str">
        <f t="shared" si="544"/>
        <v xml:space="preserve"> </v>
      </c>
      <c r="BB354" s="280" t="str">
        <f>IF(SUM(I354:T354)&lt;90," ",EXP('eq. coef.'!$C$104+'eq. coef.'!$C$105*'Amp-TB2 calc'!AJ354+'eq. coef.'!$C$106*'Amp-TB2 calc'!AK354+'eq. coef.'!$C$107*'Amp-TB2 calc'!AL354+'eq. coef.'!$C$108*'Amp-TB2 calc'!AN354+'eq. coef.'!$C$109*'Amp-TB2 calc'!AP354+'eq. coef.'!$C$110*'Amp-TB2 calc'!AQ354+'eq. coef.'!$C$111*'Amp-TB2 calc'!AR354+'eq. coef.'!$C$112*'Amp-TB2 calc'!AS354))</f>
        <v xml:space="preserve"> </v>
      </c>
      <c r="BC354" s="281" t="str">
        <f>IF(SUM(I354:T354)&lt;90," ",EXP('eq. coef.'!$C$176+'eq. coef.'!$C$177*'Amp-TB2 calc'!AJ354+'eq. coef.'!$C$178*'Amp-TB2 calc'!AK354+'eq. coef.'!$C$179*'Amp-TB2 calc'!AL354+'eq. coef.'!$C$180*'Amp-TB2 calc'!AN354+'eq. coef.'!$C$181*'Amp-TB2 calc'!AP354+'eq. coef.'!$C$182*'Amp-TB2 calc'!AQ354+'eq. coef.'!$C$183*'Amp-TB2 calc'!AR354+'eq. coef.'!$C$184*'Amp-TB2 calc'!AS354))</f>
        <v xml:space="preserve"> </v>
      </c>
      <c r="BD354" s="281" t="str">
        <f>IF(SUM(I354:T354)&lt;90," ",('eq. coef.'!$C$234+'eq. coef.'!$C$235*'Amp-TB2 calc'!AJ354+'eq. coef.'!$C$236*'Amp-TB2 calc'!AK354+'eq. coef.'!$C$237*'Amp-TB2 calc'!AL354+'eq. coef.'!$C$238*'Amp-TB2 calc'!AN354+'eq. coef.'!$C$239*'Amp-TB2 calc'!AP354+'eq. coef.'!$C$240*'Amp-TB2 calc'!AQ354+'eq. coef.'!$C$241*'Amp-TB2 calc'!AR354+'eq. coef.'!$C$242*'Amp-TB2 calc'!AS354))</f>
        <v xml:space="preserve"> </v>
      </c>
      <c r="BE354" s="281" t="str">
        <f>IF(SUM(I354:T354)&lt;90," ",('eq. coef.'!$C$270+'eq. coef.'!$C$271*'Amp-TB2 calc'!AJ354+'eq. coef.'!$C$272*'Amp-TB2 calc'!AK354+'eq. coef.'!$C$273*'Amp-TB2 calc'!AL354+'eq. coef.'!$C$274*'Amp-TB2 calc'!AN354+'eq. coef.'!$C$275*'Amp-TB2 calc'!AP354+'eq. coef.'!$C$276*'Amp-TB2 calc'!AQ354+'eq. coef.'!$C$277*'Amp-TB2 calc'!AR354+'eq. coef.'!$C$278*'Amp-TB2 calc'!AS354))</f>
        <v xml:space="preserve"> </v>
      </c>
      <c r="BF354" s="281" t="str">
        <f>IF(SUM(I354:T354)&lt;90," ",EXP('eq. coef.'!$C$328+'eq. coef.'!$C$329*'Amp-TB2 calc'!AJ354+'eq. coef.'!$C$330*'Amp-TB2 calc'!AK354+'eq. coef.'!$C$331*'Amp-TB2 calc'!AL354+'eq. coef.'!$C$332*'Amp-TB2 calc'!AN354+'eq. coef.'!$C$333*'Amp-TB2 calc'!AP354+'eq. coef.'!$C$334*'Amp-TB2 calc'!AQ354+'eq. coef.'!$C$335*'Amp-TB2 calc'!AR354+'eq. coef.'!$C$336*'Amp-TB2 calc'!AS354))</f>
        <v xml:space="preserve"> </v>
      </c>
      <c r="BG354" s="282" t="str">
        <f t="shared" si="496"/>
        <v xml:space="preserve"> </v>
      </c>
      <c r="BH354" s="385" t="str">
        <f t="shared" si="523"/>
        <v xml:space="preserve"> </v>
      </c>
      <c r="BI354" s="385" t="str">
        <f t="shared" si="524"/>
        <v xml:space="preserve"> </v>
      </c>
      <c r="BJ354" s="281" t="str">
        <f t="shared" si="497"/>
        <v xml:space="preserve"> </v>
      </c>
      <c r="BK354" s="283" t="str">
        <f t="shared" si="545"/>
        <v xml:space="preserve"> </v>
      </c>
      <c r="BL354" s="281" t="str">
        <f t="shared" si="546"/>
        <v xml:space="preserve"> </v>
      </c>
      <c r="BM354" s="284" t="str">
        <f t="shared" si="498"/>
        <v xml:space="preserve"> </v>
      </c>
      <c r="BN354" s="285" t="str">
        <f>IF(SUM(I354:T354)&lt;90," ",'eq. coef.'!$C$360+'eq. coef.'!$C$361*'Amp-TB2 calc'!AJ354+'eq. coef.'!$C$362*'Amp-TB2 calc'!AK354+'eq. coef.'!$C$363*'Amp-TB2 calc'!AL354+'eq. coef.'!$C$364*'Amp-TB2 calc'!AN354+'eq. coef.'!$C$365*'Amp-TB2 calc'!AP354+'eq. coef.'!$C$366*'Amp-TB2 calc'!AQ354+'eq. coef.'!$C$367*'Amp-TB2 calc'!AR354+'eq. coef.'!$C$368*'Amp-TB2 calc'!AS354+'eq. coef.'!$C$369*LN(BQ354))</f>
        <v xml:space="preserve"> </v>
      </c>
      <c r="BO354" s="286" t="str">
        <f t="shared" si="547"/>
        <v xml:space="preserve"> </v>
      </c>
      <c r="BP354" s="333" t="str">
        <f t="shared" si="499"/>
        <v xml:space="preserve"> </v>
      </c>
      <c r="BQ354" s="287" t="str">
        <f t="shared" si="548"/>
        <v xml:space="preserve"> </v>
      </c>
      <c r="BR354" s="281" t="str">
        <f t="shared" si="500"/>
        <v xml:space="preserve"> </v>
      </c>
      <c r="BS354" s="283"/>
      <c r="BT354" s="283">
        <f t="shared" si="549"/>
        <v>0</v>
      </c>
      <c r="BU354" s="283">
        <f t="shared" si="550"/>
        <v>0</v>
      </c>
      <c r="BV354" s="281" t="str">
        <f t="shared" si="501"/>
        <v xml:space="preserve"> </v>
      </c>
      <c r="BW354" s="288"/>
      <c r="BX354" s="289" t="str">
        <f>IF(SUM(I354:T354)&lt;90," ",'eq. coef.'!$B$1128*'Amp-TB2 calc'!CH354+'eq. coef.'!$B$1129*'Amp-TB2 calc'!CL354+'eq. coef.'!$B$1130*'Amp-TB2 calc'!CM354+'eq. coef.'!$B$1131*'Amp-TB2 calc'!CO354+'eq. coef.'!$B$1132*'Amp-TB2 calc'!CP354+'eq. coef.'!$B$1133*'Amp-TB2 calc'!CQ354+'eq. coef.'!$B$1134*'Amp-TB2 calc'!CR354+'eq. coef.'!$B$1135*'Amp-TB2 calc'!CU354+'eq. coef.'!$B$1135*'Amp-TB2 calc'!CY354+'eq. coef.'!$B$1137*'Amp-TB2 calc'!CZ354)</f>
        <v xml:space="preserve"> </v>
      </c>
      <c r="BY354" s="290" t="str">
        <f t="shared" si="551"/>
        <v xml:space="preserve"> </v>
      </c>
      <c r="BZ354" s="291"/>
      <c r="CA354" s="290" t="str">
        <f t="shared" si="502"/>
        <v xml:space="preserve"> </v>
      </c>
      <c r="CB354" s="289" t="str">
        <f>IF(SUM(I354:T354)&lt;90," ",EXP('eq. coef.'!$C$396+'eq. coef.'!$C$397*'Amp-TB2 calc'!AJ354+'eq. coef.'!$C$398*'Amp-TB2 calc'!AK354+'eq. coef.'!$C$399*'Amp-TB2 calc'!AL354+'eq. coef.'!$C$400*'Amp-TB2 calc'!AN354+'eq. coef.'!$C$401*'Amp-TB2 calc'!AP354+'eq. coef.'!$C$402*'Amp-TB2 calc'!AQ354+'eq. coef.'!$C$403*'Amp-TB2 calc'!AR354+'eq. coef.'!$C$404*'Amp-TB2 calc'!AS354+'eq. coef.'!$C$405*LN('Amp-TB2 calc'!BQ354)))</f>
        <v xml:space="preserve"> </v>
      </c>
      <c r="CC354" s="283" t="str">
        <f t="shared" si="503"/>
        <v xml:space="preserve"> </v>
      </c>
      <c r="CD354" s="283"/>
      <c r="CE354" s="282" t="str">
        <f t="shared" si="504"/>
        <v xml:space="preserve"> </v>
      </c>
      <c r="CF354" s="282" t="str">
        <f t="shared" si="505"/>
        <v xml:space="preserve"> </v>
      </c>
      <c r="CG354" s="278" t="str">
        <f t="shared" si="552"/>
        <v xml:space="preserve"> </v>
      </c>
      <c r="CH354" s="278" t="str">
        <f t="shared" si="553"/>
        <v xml:space="preserve"> </v>
      </c>
      <c r="CI354" s="278" t="str">
        <f t="shared" si="506"/>
        <v xml:space="preserve"> </v>
      </c>
      <c r="CJ354" s="278" t="str">
        <f t="shared" si="507"/>
        <v xml:space="preserve"> </v>
      </c>
      <c r="CK354" s="278"/>
      <c r="CL354" s="278" t="str">
        <f t="shared" si="508"/>
        <v xml:space="preserve"> </v>
      </c>
      <c r="CM354" s="278" t="str">
        <f t="shared" si="509"/>
        <v xml:space="preserve"> </v>
      </c>
      <c r="CN354" s="278" t="str">
        <f t="shared" si="554"/>
        <v xml:space="preserve"> </v>
      </c>
      <c r="CO354" s="278" t="str">
        <f t="shared" si="510"/>
        <v xml:space="preserve"> </v>
      </c>
      <c r="CP354" s="278" t="str">
        <f t="shared" si="555"/>
        <v xml:space="preserve"> </v>
      </c>
      <c r="CQ354" s="278" t="str">
        <f t="shared" si="511"/>
        <v xml:space="preserve"> </v>
      </c>
      <c r="CR354" s="278" t="str">
        <f t="shared" si="556"/>
        <v xml:space="preserve"> </v>
      </c>
      <c r="CS354" s="278" t="str">
        <f t="shared" si="512"/>
        <v xml:space="preserve"> </v>
      </c>
      <c r="CT354" s="278"/>
      <c r="CU354" s="278" t="str">
        <f t="shared" si="557"/>
        <v xml:space="preserve"> </v>
      </c>
      <c r="CV354" s="278" t="str">
        <f t="shared" si="513"/>
        <v xml:space="preserve"> </v>
      </c>
      <c r="CW354" s="278" t="str">
        <f t="shared" si="514"/>
        <v xml:space="preserve"> </v>
      </c>
      <c r="CX354" s="278"/>
      <c r="CY354" s="278" t="str">
        <f t="shared" si="515"/>
        <v xml:space="preserve"> </v>
      </c>
      <c r="CZ354" s="278" t="str">
        <f t="shared" si="558"/>
        <v xml:space="preserve"> </v>
      </c>
      <c r="DA354" s="278" t="str">
        <f t="shared" si="516"/>
        <v xml:space="preserve"> </v>
      </c>
      <c r="DB354" s="278"/>
      <c r="DC354" s="278" t="str">
        <f t="shared" si="517"/>
        <v xml:space="preserve"> </v>
      </c>
      <c r="DD354" s="278" t="str">
        <f t="shared" si="559"/>
        <v xml:space="preserve"> </v>
      </c>
      <c r="DE354" s="278" t="str">
        <f t="shared" si="560"/>
        <v xml:space="preserve"> </v>
      </c>
      <c r="DF354" s="278" t="str">
        <f t="shared" si="518"/>
        <v xml:space="preserve"> </v>
      </c>
      <c r="DG354" s="283" t="str">
        <f t="shared" si="525"/>
        <v xml:space="preserve"> </v>
      </c>
      <c r="DH354" s="283"/>
      <c r="DI354" s="277" t="str">
        <f t="shared" si="519"/>
        <v xml:space="preserve"> </v>
      </c>
      <c r="DJ354" s="277" t="str">
        <f t="shared" si="520"/>
        <v xml:space="preserve"> </v>
      </c>
      <c r="DK354" s="277" t="str">
        <f t="shared" si="521"/>
        <v xml:space="preserve"> </v>
      </c>
      <c r="DL354" s="278" t="str">
        <f t="shared" si="522"/>
        <v xml:space="preserve"> </v>
      </c>
    </row>
    <row r="355" spans="21:116" x14ac:dyDescent="0.25">
      <c r="U355" s="276" t="str">
        <f t="shared" si="526"/>
        <v xml:space="preserve"> </v>
      </c>
      <c r="V355" s="277" t="str">
        <f>IF(SUM(I355:T355)&lt;90," ",I355/stab.data!$U$7)</f>
        <v xml:space="preserve"> </v>
      </c>
      <c r="W355" s="277" t="str">
        <f>IF(SUM(I355:T355)&lt;90," ",J355/stab.data!$U$8)</f>
        <v xml:space="preserve"> </v>
      </c>
      <c r="X355" s="277" t="str">
        <f>IF(SUM(I355:T355)&lt;90," ",K355*2/stab.data!$U$9)</f>
        <v xml:space="preserve"> </v>
      </c>
      <c r="Y355" s="277" t="str">
        <f>IF(SUM(I355:T355)&lt;90," ",L355*2/stab.data!$U$10)</f>
        <v xml:space="preserve"> </v>
      </c>
      <c r="Z355" s="277" t="str">
        <f>IF(SUM(I355:T355)&lt;90," ",M355/stab.data!$U$11)</f>
        <v xml:space="preserve"> </v>
      </c>
      <c r="AA355" s="277" t="str">
        <f>IF(SUM(I355:T355)&lt;90," ",N355/stab.data!$U$12)</f>
        <v xml:space="preserve"> </v>
      </c>
      <c r="AB355" s="277" t="str">
        <f>IF(SUM(I355:T355)&lt;90," ",O355/stab.data!$U$13)</f>
        <v xml:space="preserve"> </v>
      </c>
      <c r="AC355" s="277" t="str">
        <f>IF(SUM(I355:T355)&lt;90," ",P355/stab.data!$U$14)</f>
        <v xml:space="preserve"> </v>
      </c>
      <c r="AD355" s="277" t="str">
        <f>IF(SUM(I355:T355)&lt;90," ",Q355*2/stab.data!$U$15)</f>
        <v xml:space="preserve"> </v>
      </c>
      <c r="AE355" s="277" t="str">
        <f>IF(SUM(I355:T355)&lt;90," ",R355*2/stab.data!$U$16)</f>
        <v xml:space="preserve"> </v>
      </c>
      <c r="AF355" s="277" t="str">
        <f>IF(SUM(I355:T355)&lt;90," ",S355/stab.data!$U$17)</f>
        <v xml:space="preserve"> </v>
      </c>
      <c r="AG355" s="277" t="str">
        <f>IF(SUM(I355:T355)&lt;90," ",T355/stab.data!$U$18)</f>
        <v xml:space="preserve"> </v>
      </c>
      <c r="AH355" s="277" t="str">
        <f t="shared" si="527"/>
        <v xml:space="preserve"> </v>
      </c>
      <c r="AI355" s="277" t="str">
        <f t="shared" si="528"/>
        <v xml:space="preserve"> </v>
      </c>
      <c r="AJ355" s="278" t="str">
        <f t="shared" si="529"/>
        <v xml:space="preserve"> </v>
      </c>
      <c r="AK355" s="278" t="str">
        <f t="shared" si="530"/>
        <v xml:space="preserve"> </v>
      </c>
      <c r="AL355" s="278" t="str">
        <f t="shared" si="531"/>
        <v xml:space="preserve"> </v>
      </c>
      <c r="AM355" s="278" t="str">
        <f t="shared" si="532"/>
        <v xml:space="preserve"> </v>
      </c>
      <c r="AN355" s="278" t="str">
        <f t="shared" si="533"/>
        <v xml:space="preserve"> </v>
      </c>
      <c r="AO355" s="278" t="str">
        <f t="shared" si="534"/>
        <v xml:space="preserve"> </v>
      </c>
      <c r="AP355" s="278" t="str">
        <f t="shared" si="535"/>
        <v xml:space="preserve"> </v>
      </c>
      <c r="AQ355" s="278" t="str">
        <f t="shared" si="536"/>
        <v xml:space="preserve"> </v>
      </c>
      <c r="AR355" s="278" t="str">
        <f t="shared" si="537"/>
        <v xml:space="preserve"> </v>
      </c>
      <c r="AS355" s="278" t="str">
        <f t="shared" si="538"/>
        <v xml:space="preserve"> </v>
      </c>
      <c r="AT355" s="278" t="str">
        <f t="shared" si="539"/>
        <v xml:space="preserve"> </v>
      </c>
      <c r="AU355" s="278" t="str">
        <f t="shared" si="540"/>
        <v xml:space="preserve"> </v>
      </c>
      <c r="AV355" s="277" t="str">
        <f t="shared" si="541"/>
        <v xml:space="preserve"> </v>
      </c>
      <c r="AW355" s="277" t="str">
        <f t="shared" si="542"/>
        <v xml:space="preserve"> </v>
      </c>
      <c r="AX355" s="277" t="str">
        <f>IF(SUM(I355:T355)&lt;90," ",CO355*AH355*stab.data!$U$20/13/2)</f>
        <v xml:space="preserve"> </v>
      </c>
      <c r="AY355" s="277" t="str">
        <f>IF(SUM(I355:T355)&lt;90," ",CQ355*AH355*stab.data!$U$11/13)</f>
        <v xml:space="preserve"> </v>
      </c>
      <c r="AZ355" s="277" t="str">
        <f t="shared" si="543"/>
        <v xml:space="preserve"> </v>
      </c>
      <c r="BA355" s="279" t="str">
        <f t="shared" si="544"/>
        <v xml:space="preserve"> </v>
      </c>
      <c r="BB355" s="280" t="str">
        <f>IF(SUM(I355:T355)&lt;90," ",EXP('eq. coef.'!$C$104+'eq. coef.'!$C$105*'Amp-TB2 calc'!AJ355+'eq. coef.'!$C$106*'Amp-TB2 calc'!AK355+'eq. coef.'!$C$107*'Amp-TB2 calc'!AL355+'eq. coef.'!$C$108*'Amp-TB2 calc'!AN355+'eq. coef.'!$C$109*'Amp-TB2 calc'!AP355+'eq. coef.'!$C$110*'Amp-TB2 calc'!AQ355+'eq. coef.'!$C$111*'Amp-TB2 calc'!AR355+'eq. coef.'!$C$112*'Amp-TB2 calc'!AS355))</f>
        <v xml:space="preserve"> </v>
      </c>
      <c r="BC355" s="281" t="str">
        <f>IF(SUM(I355:T355)&lt;90," ",EXP('eq. coef.'!$C$176+'eq. coef.'!$C$177*'Amp-TB2 calc'!AJ355+'eq. coef.'!$C$178*'Amp-TB2 calc'!AK355+'eq. coef.'!$C$179*'Amp-TB2 calc'!AL355+'eq. coef.'!$C$180*'Amp-TB2 calc'!AN355+'eq. coef.'!$C$181*'Amp-TB2 calc'!AP355+'eq. coef.'!$C$182*'Amp-TB2 calc'!AQ355+'eq. coef.'!$C$183*'Amp-TB2 calc'!AR355+'eq. coef.'!$C$184*'Amp-TB2 calc'!AS355))</f>
        <v xml:space="preserve"> </v>
      </c>
      <c r="BD355" s="281" t="str">
        <f>IF(SUM(I355:T355)&lt;90," ",('eq. coef.'!$C$234+'eq. coef.'!$C$235*'Amp-TB2 calc'!AJ355+'eq. coef.'!$C$236*'Amp-TB2 calc'!AK355+'eq. coef.'!$C$237*'Amp-TB2 calc'!AL355+'eq. coef.'!$C$238*'Amp-TB2 calc'!AN355+'eq. coef.'!$C$239*'Amp-TB2 calc'!AP355+'eq. coef.'!$C$240*'Amp-TB2 calc'!AQ355+'eq. coef.'!$C$241*'Amp-TB2 calc'!AR355+'eq. coef.'!$C$242*'Amp-TB2 calc'!AS355))</f>
        <v xml:space="preserve"> </v>
      </c>
      <c r="BE355" s="281" t="str">
        <f>IF(SUM(I355:T355)&lt;90," ",('eq. coef.'!$C$270+'eq. coef.'!$C$271*'Amp-TB2 calc'!AJ355+'eq. coef.'!$C$272*'Amp-TB2 calc'!AK355+'eq. coef.'!$C$273*'Amp-TB2 calc'!AL355+'eq. coef.'!$C$274*'Amp-TB2 calc'!AN355+'eq. coef.'!$C$275*'Amp-TB2 calc'!AP355+'eq. coef.'!$C$276*'Amp-TB2 calc'!AQ355+'eq. coef.'!$C$277*'Amp-TB2 calc'!AR355+'eq. coef.'!$C$278*'Amp-TB2 calc'!AS355))</f>
        <v xml:space="preserve"> </v>
      </c>
      <c r="BF355" s="281" t="str">
        <f>IF(SUM(I355:T355)&lt;90," ",EXP('eq. coef.'!$C$328+'eq. coef.'!$C$329*'Amp-TB2 calc'!AJ355+'eq. coef.'!$C$330*'Amp-TB2 calc'!AK355+'eq. coef.'!$C$331*'Amp-TB2 calc'!AL355+'eq. coef.'!$C$332*'Amp-TB2 calc'!AN355+'eq. coef.'!$C$333*'Amp-TB2 calc'!AP355+'eq. coef.'!$C$334*'Amp-TB2 calc'!AQ355+'eq. coef.'!$C$335*'Amp-TB2 calc'!AR355+'eq. coef.'!$C$336*'Amp-TB2 calc'!AS355))</f>
        <v xml:space="preserve"> </v>
      </c>
      <c r="BG355" s="282" t="str">
        <f t="shared" si="496"/>
        <v xml:space="preserve"> </v>
      </c>
      <c r="BH355" s="385" t="str">
        <f t="shared" si="523"/>
        <v xml:space="preserve"> </v>
      </c>
      <c r="BI355" s="385" t="str">
        <f t="shared" si="524"/>
        <v xml:space="preserve"> </v>
      </c>
      <c r="BJ355" s="281" t="str">
        <f t="shared" si="497"/>
        <v xml:space="preserve"> </v>
      </c>
      <c r="BK355" s="283" t="str">
        <f t="shared" si="545"/>
        <v xml:space="preserve"> </v>
      </c>
      <c r="BL355" s="281" t="str">
        <f t="shared" si="546"/>
        <v xml:space="preserve"> </v>
      </c>
      <c r="BM355" s="284" t="str">
        <f t="shared" si="498"/>
        <v xml:space="preserve"> </v>
      </c>
      <c r="BN355" s="285" t="str">
        <f>IF(SUM(I355:T355)&lt;90," ",'eq. coef.'!$C$360+'eq. coef.'!$C$361*'Amp-TB2 calc'!AJ355+'eq. coef.'!$C$362*'Amp-TB2 calc'!AK355+'eq. coef.'!$C$363*'Amp-TB2 calc'!AL355+'eq. coef.'!$C$364*'Amp-TB2 calc'!AN355+'eq. coef.'!$C$365*'Amp-TB2 calc'!AP355+'eq. coef.'!$C$366*'Amp-TB2 calc'!AQ355+'eq. coef.'!$C$367*'Amp-TB2 calc'!AR355+'eq. coef.'!$C$368*'Amp-TB2 calc'!AS355+'eq. coef.'!$C$369*LN(BQ355))</f>
        <v xml:space="preserve"> </v>
      </c>
      <c r="BO355" s="286" t="str">
        <f t="shared" si="547"/>
        <v xml:space="preserve"> </v>
      </c>
      <c r="BP355" s="333" t="str">
        <f t="shared" si="499"/>
        <v xml:space="preserve"> </v>
      </c>
      <c r="BQ355" s="287" t="str">
        <f t="shared" si="548"/>
        <v xml:space="preserve"> </v>
      </c>
      <c r="BR355" s="281" t="str">
        <f t="shared" si="500"/>
        <v xml:space="preserve"> </v>
      </c>
      <c r="BS355" s="283"/>
      <c r="BT355" s="283">
        <f t="shared" si="549"/>
        <v>0</v>
      </c>
      <c r="BU355" s="283">
        <f t="shared" si="550"/>
        <v>0</v>
      </c>
      <c r="BV355" s="281" t="str">
        <f t="shared" si="501"/>
        <v xml:space="preserve"> </v>
      </c>
      <c r="BW355" s="288"/>
      <c r="BX355" s="289" t="str">
        <f>IF(SUM(I355:T355)&lt;90," ",'eq. coef.'!$B$1128*'Amp-TB2 calc'!CH355+'eq. coef.'!$B$1129*'Amp-TB2 calc'!CL355+'eq. coef.'!$B$1130*'Amp-TB2 calc'!CM355+'eq. coef.'!$B$1131*'Amp-TB2 calc'!CO355+'eq. coef.'!$B$1132*'Amp-TB2 calc'!CP355+'eq. coef.'!$B$1133*'Amp-TB2 calc'!CQ355+'eq. coef.'!$B$1134*'Amp-TB2 calc'!CR355+'eq. coef.'!$B$1135*'Amp-TB2 calc'!CU355+'eq. coef.'!$B$1135*'Amp-TB2 calc'!CY355+'eq. coef.'!$B$1137*'Amp-TB2 calc'!CZ355)</f>
        <v xml:space="preserve"> </v>
      </c>
      <c r="BY355" s="290" t="str">
        <f t="shared" si="551"/>
        <v xml:space="preserve"> </v>
      </c>
      <c r="BZ355" s="291"/>
      <c r="CA355" s="290" t="str">
        <f t="shared" si="502"/>
        <v xml:space="preserve"> </v>
      </c>
      <c r="CB355" s="289" t="str">
        <f>IF(SUM(I355:T355)&lt;90," ",EXP('eq. coef.'!$C$396+'eq. coef.'!$C$397*'Amp-TB2 calc'!AJ355+'eq. coef.'!$C$398*'Amp-TB2 calc'!AK355+'eq. coef.'!$C$399*'Amp-TB2 calc'!AL355+'eq. coef.'!$C$400*'Amp-TB2 calc'!AN355+'eq. coef.'!$C$401*'Amp-TB2 calc'!AP355+'eq. coef.'!$C$402*'Amp-TB2 calc'!AQ355+'eq. coef.'!$C$403*'Amp-TB2 calc'!AR355+'eq. coef.'!$C$404*'Amp-TB2 calc'!AS355+'eq. coef.'!$C$405*LN('Amp-TB2 calc'!BQ355)))</f>
        <v xml:space="preserve"> </v>
      </c>
      <c r="CC355" s="283" t="str">
        <f t="shared" si="503"/>
        <v xml:space="preserve"> </v>
      </c>
      <c r="CD355" s="283"/>
      <c r="CE355" s="282" t="str">
        <f t="shared" si="504"/>
        <v xml:space="preserve"> </v>
      </c>
      <c r="CF355" s="282" t="str">
        <f t="shared" si="505"/>
        <v xml:space="preserve"> </v>
      </c>
      <c r="CG355" s="278" t="str">
        <f t="shared" si="552"/>
        <v xml:space="preserve"> </v>
      </c>
      <c r="CH355" s="278" t="str">
        <f t="shared" si="553"/>
        <v xml:space="preserve"> </v>
      </c>
      <c r="CI355" s="278" t="str">
        <f t="shared" si="506"/>
        <v xml:space="preserve"> </v>
      </c>
      <c r="CJ355" s="278" t="str">
        <f t="shared" si="507"/>
        <v xml:space="preserve"> </v>
      </c>
      <c r="CK355" s="278"/>
      <c r="CL355" s="278" t="str">
        <f t="shared" si="508"/>
        <v xml:space="preserve"> </v>
      </c>
      <c r="CM355" s="278" t="str">
        <f t="shared" si="509"/>
        <v xml:space="preserve"> </v>
      </c>
      <c r="CN355" s="278" t="str">
        <f t="shared" si="554"/>
        <v xml:space="preserve"> </v>
      </c>
      <c r="CO355" s="278" t="str">
        <f t="shared" si="510"/>
        <v xml:space="preserve"> </v>
      </c>
      <c r="CP355" s="278" t="str">
        <f t="shared" si="555"/>
        <v xml:space="preserve"> </v>
      </c>
      <c r="CQ355" s="278" t="str">
        <f t="shared" si="511"/>
        <v xml:space="preserve"> </v>
      </c>
      <c r="CR355" s="278" t="str">
        <f t="shared" si="556"/>
        <v xml:space="preserve"> </v>
      </c>
      <c r="CS355" s="278" t="str">
        <f t="shared" si="512"/>
        <v xml:space="preserve"> </v>
      </c>
      <c r="CT355" s="278"/>
      <c r="CU355" s="278" t="str">
        <f t="shared" si="557"/>
        <v xml:space="preserve"> </v>
      </c>
      <c r="CV355" s="278" t="str">
        <f t="shared" si="513"/>
        <v xml:space="preserve"> </v>
      </c>
      <c r="CW355" s="278" t="str">
        <f t="shared" si="514"/>
        <v xml:space="preserve"> </v>
      </c>
      <c r="CX355" s="278"/>
      <c r="CY355" s="278" t="str">
        <f t="shared" si="515"/>
        <v xml:space="preserve"> </v>
      </c>
      <c r="CZ355" s="278" t="str">
        <f t="shared" si="558"/>
        <v xml:space="preserve"> </v>
      </c>
      <c r="DA355" s="278" t="str">
        <f t="shared" si="516"/>
        <v xml:space="preserve"> </v>
      </c>
      <c r="DB355" s="278"/>
      <c r="DC355" s="278" t="str">
        <f t="shared" si="517"/>
        <v xml:space="preserve"> </v>
      </c>
      <c r="DD355" s="278" t="str">
        <f t="shared" si="559"/>
        <v xml:space="preserve"> </v>
      </c>
      <c r="DE355" s="278" t="str">
        <f t="shared" si="560"/>
        <v xml:space="preserve"> </v>
      </c>
      <c r="DF355" s="278" t="str">
        <f t="shared" si="518"/>
        <v xml:space="preserve"> </v>
      </c>
      <c r="DG355" s="283" t="str">
        <f t="shared" si="525"/>
        <v xml:space="preserve"> </v>
      </c>
      <c r="DH355" s="283"/>
      <c r="DI355" s="277" t="str">
        <f t="shared" si="519"/>
        <v xml:space="preserve"> </v>
      </c>
      <c r="DJ355" s="277" t="str">
        <f t="shared" si="520"/>
        <v xml:space="preserve"> </v>
      </c>
      <c r="DK355" s="277" t="str">
        <f t="shared" si="521"/>
        <v xml:space="preserve"> </v>
      </c>
      <c r="DL355" s="278" t="str">
        <f t="shared" si="522"/>
        <v xml:space="preserve"> </v>
      </c>
    </row>
    <row r="356" spans="21:116" x14ac:dyDescent="0.25">
      <c r="U356" s="276" t="str">
        <f t="shared" si="526"/>
        <v xml:space="preserve"> </v>
      </c>
      <c r="V356" s="277" t="str">
        <f>IF(SUM(I356:T356)&lt;90," ",I356/stab.data!$U$7)</f>
        <v xml:space="preserve"> </v>
      </c>
      <c r="W356" s="277" t="str">
        <f>IF(SUM(I356:T356)&lt;90," ",J356/stab.data!$U$8)</f>
        <v xml:space="preserve"> </v>
      </c>
      <c r="X356" s="277" t="str">
        <f>IF(SUM(I356:T356)&lt;90," ",K356*2/stab.data!$U$9)</f>
        <v xml:space="preserve"> </v>
      </c>
      <c r="Y356" s="277" t="str">
        <f>IF(SUM(I356:T356)&lt;90," ",L356*2/stab.data!$U$10)</f>
        <v xml:space="preserve"> </v>
      </c>
      <c r="Z356" s="277" t="str">
        <f>IF(SUM(I356:T356)&lt;90," ",M356/stab.data!$U$11)</f>
        <v xml:space="preserve"> </v>
      </c>
      <c r="AA356" s="277" t="str">
        <f>IF(SUM(I356:T356)&lt;90," ",N356/stab.data!$U$12)</f>
        <v xml:space="preserve"> </v>
      </c>
      <c r="AB356" s="277" t="str">
        <f>IF(SUM(I356:T356)&lt;90," ",O356/stab.data!$U$13)</f>
        <v xml:space="preserve"> </v>
      </c>
      <c r="AC356" s="277" t="str">
        <f>IF(SUM(I356:T356)&lt;90," ",P356/stab.data!$U$14)</f>
        <v xml:space="preserve"> </v>
      </c>
      <c r="AD356" s="277" t="str">
        <f>IF(SUM(I356:T356)&lt;90," ",Q356*2/stab.data!$U$15)</f>
        <v xml:space="preserve"> </v>
      </c>
      <c r="AE356" s="277" t="str">
        <f>IF(SUM(I356:T356)&lt;90," ",R356*2/stab.data!$U$16)</f>
        <v xml:space="preserve"> </v>
      </c>
      <c r="AF356" s="277" t="str">
        <f>IF(SUM(I356:T356)&lt;90," ",S356/stab.data!$U$17)</f>
        <v xml:space="preserve"> </v>
      </c>
      <c r="AG356" s="277" t="str">
        <f>IF(SUM(I356:T356)&lt;90," ",T356/stab.data!$U$18)</f>
        <v xml:space="preserve"> </v>
      </c>
      <c r="AH356" s="277" t="str">
        <f t="shared" si="527"/>
        <v xml:space="preserve"> </v>
      </c>
      <c r="AI356" s="277" t="str">
        <f t="shared" si="528"/>
        <v xml:space="preserve"> </v>
      </c>
      <c r="AJ356" s="278" t="str">
        <f t="shared" si="529"/>
        <v xml:space="preserve"> </v>
      </c>
      <c r="AK356" s="278" t="str">
        <f t="shared" si="530"/>
        <v xml:space="preserve"> </v>
      </c>
      <c r="AL356" s="278" t="str">
        <f t="shared" si="531"/>
        <v xml:space="preserve"> </v>
      </c>
      <c r="AM356" s="278" t="str">
        <f t="shared" si="532"/>
        <v xml:space="preserve"> </v>
      </c>
      <c r="AN356" s="278" t="str">
        <f t="shared" si="533"/>
        <v xml:space="preserve"> </v>
      </c>
      <c r="AO356" s="278" t="str">
        <f t="shared" si="534"/>
        <v xml:space="preserve"> </v>
      </c>
      <c r="AP356" s="278" t="str">
        <f t="shared" si="535"/>
        <v xml:space="preserve"> </v>
      </c>
      <c r="AQ356" s="278" t="str">
        <f t="shared" si="536"/>
        <v xml:space="preserve"> </v>
      </c>
      <c r="AR356" s="278" t="str">
        <f t="shared" si="537"/>
        <v xml:space="preserve"> </v>
      </c>
      <c r="AS356" s="278" t="str">
        <f t="shared" si="538"/>
        <v xml:space="preserve"> </v>
      </c>
      <c r="AT356" s="278" t="str">
        <f t="shared" si="539"/>
        <v xml:space="preserve"> </v>
      </c>
      <c r="AU356" s="278" t="str">
        <f t="shared" si="540"/>
        <v xml:space="preserve"> </v>
      </c>
      <c r="AV356" s="277" t="str">
        <f t="shared" si="541"/>
        <v xml:space="preserve"> </v>
      </c>
      <c r="AW356" s="277" t="str">
        <f t="shared" si="542"/>
        <v xml:space="preserve"> </v>
      </c>
      <c r="AX356" s="277" t="str">
        <f>IF(SUM(I356:T356)&lt;90," ",CO356*AH356*stab.data!$U$20/13/2)</f>
        <v xml:space="preserve"> </v>
      </c>
      <c r="AY356" s="277" t="str">
        <f>IF(SUM(I356:T356)&lt;90," ",CQ356*AH356*stab.data!$U$11/13)</f>
        <v xml:space="preserve"> </v>
      </c>
      <c r="AZ356" s="277" t="str">
        <f t="shared" si="543"/>
        <v xml:space="preserve"> </v>
      </c>
      <c r="BA356" s="279" t="str">
        <f t="shared" si="544"/>
        <v xml:space="preserve"> </v>
      </c>
      <c r="BB356" s="280" t="str">
        <f>IF(SUM(I356:T356)&lt;90," ",EXP('eq. coef.'!$C$104+'eq. coef.'!$C$105*'Amp-TB2 calc'!AJ356+'eq. coef.'!$C$106*'Amp-TB2 calc'!AK356+'eq. coef.'!$C$107*'Amp-TB2 calc'!AL356+'eq. coef.'!$C$108*'Amp-TB2 calc'!AN356+'eq. coef.'!$C$109*'Amp-TB2 calc'!AP356+'eq. coef.'!$C$110*'Amp-TB2 calc'!AQ356+'eq. coef.'!$C$111*'Amp-TB2 calc'!AR356+'eq. coef.'!$C$112*'Amp-TB2 calc'!AS356))</f>
        <v xml:space="preserve"> </v>
      </c>
      <c r="BC356" s="281" t="str">
        <f>IF(SUM(I356:T356)&lt;90," ",EXP('eq. coef.'!$C$176+'eq. coef.'!$C$177*'Amp-TB2 calc'!AJ356+'eq. coef.'!$C$178*'Amp-TB2 calc'!AK356+'eq. coef.'!$C$179*'Amp-TB2 calc'!AL356+'eq. coef.'!$C$180*'Amp-TB2 calc'!AN356+'eq. coef.'!$C$181*'Amp-TB2 calc'!AP356+'eq. coef.'!$C$182*'Amp-TB2 calc'!AQ356+'eq. coef.'!$C$183*'Amp-TB2 calc'!AR356+'eq. coef.'!$C$184*'Amp-TB2 calc'!AS356))</f>
        <v xml:space="preserve"> </v>
      </c>
      <c r="BD356" s="281" t="str">
        <f>IF(SUM(I356:T356)&lt;90," ",('eq. coef.'!$C$234+'eq. coef.'!$C$235*'Amp-TB2 calc'!AJ356+'eq. coef.'!$C$236*'Amp-TB2 calc'!AK356+'eq. coef.'!$C$237*'Amp-TB2 calc'!AL356+'eq. coef.'!$C$238*'Amp-TB2 calc'!AN356+'eq. coef.'!$C$239*'Amp-TB2 calc'!AP356+'eq. coef.'!$C$240*'Amp-TB2 calc'!AQ356+'eq. coef.'!$C$241*'Amp-TB2 calc'!AR356+'eq. coef.'!$C$242*'Amp-TB2 calc'!AS356))</f>
        <v xml:space="preserve"> </v>
      </c>
      <c r="BE356" s="281" t="str">
        <f>IF(SUM(I356:T356)&lt;90," ",('eq. coef.'!$C$270+'eq. coef.'!$C$271*'Amp-TB2 calc'!AJ356+'eq. coef.'!$C$272*'Amp-TB2 calc'!AK356+'eq. coef.'!$C$273*'Amp-TB2 calc'!AL356+'eq. coef.'!$C$274*'Amp-TB2 calc'!AN356+'eq. coef.'!$C$275*'Amp-TB2 calc'!AP356+'eq. coef.'!$C$276*'Amp-TB2 calc'!AQ356+'eq. coef.'!$C$277*'Amp-TB2 calc'!AR356+'eq. coef.'!$C$278*'Amp-TB2 calc'!AS356))</f>
        <v xml:space="preserve"> </v>
      </c>
      <c r="BF356" s="281" t="str">
        <f>IF(SUM(I356:T356)&lt;90," ",EXP('eq. coef.'!$C$328+'eq. coef.'!$C$329*'Amp-TB2 calc'!AJ356+'eq. coef.'!$C$330*'Amp-TB2 calc'!AK356+'eq. coef.'!$C$331*'Amp-TB2 calc'!AL356+'eq. coef.'!$C$332*'Amp-TB2 calc'!AN356+'eq. coef.'!$C$333*'Amp-TB2 calc'!AP356+'eq. coef.'!$C$334*'Amp-TB2 calc'!AQ356+'eq. coef.'!$C$335*'Amp-TB2 calc'!AR356+'eq. coef.'!$C$336*'Amp-TB2 calc'!AS356))</f>
        <v xml:space="preserve"> </v>
      </c>
      <c r="BG356" s="282" t="str">
        <f t="shared" si="496"/>
        <v xml:space="preserve"> </v>
      </c>
      <c r="BH356" s="385" t="str">
        <f t="shared" si="523"/>
        <v xml:space="preserve"> </v>
      </c>
      <c r="BI356" s="385" t="str">
        <f t="shared" si="524"/>
        <v xml:space="preserve"> </v>
      </c>
      <c r="BJ356" s="281" t="str">
        <f t="shared" si="497"/>
        <v xml:space="preserve"> </v>
      </c>
      <c r="BK356" s="283" t="str">
        <f t="shared" si="545"/>
        <v xml:space="preserve"> </v>
      </c>
      <c r="BL356" s="281" t="str">
        <f t="shared" si="546"/>
        <v xml:space="preserve"> </v>
      </c>
      <c r="BM356" s="284" t="str">
        <f t="shared" si="498"/>
        <v xml:space="preserve"> </v>
      </c>
      <c r="BN356" s="285" t="str">
        <f>IF(SUM(I356:T356)&lt;90," ",'eq. coef.'!$C$360+'eq. coef.'!$C$361*'Amp-TB2 calc'!AJ356+'eq. coef.'!$C$362*'Amp-TB2 calc'!AK356+'eq. coef.'!$C$363*'Amp-TB2 calc'!AL356+'eq. coef.'!$C$364*'Amp-TB2 calc'!AN356+'eq. coef.'!$C$365*'Amp-TB2 calc'!AP356+'eq. coef.'!$C$366*'Amp-TB2 calc'!AQ356+'eq. coef.'!$C$367*'Amp-TB2 calc'!AR356+'eq. coef.'!$C$368*'Amp-TB2 calc'!AS356+'eq. coef.'!$C$369*LN(BQ356))</f>
        <v xml:space="preserve"> </v>
      </c>
      <c r="BO356" s="286" t="str">
        <f t="shared" si="547"/>
        <v xml:space="preserve"> </v>
      </c>
      <c r="BP356" s="333" t="str">
        <f t="shared" si="499"/>
        <v xml:space="preserve"> </v>
      </c>
      <c r="BQ356" s="287" t="str">
        <f t="shared" si="548"/>
        <v xml:space="preserve"> </v>
      </c>
      <c r="BR356" s="281" t="str">
        <f t="shared" si="500"/>
        <v xml:space="preserve"> </v>
      </c>
      <c r="BS356" s="283"/>
      <c r="BT356" s="283">
        <f t="shared" si="549"/>
        <v>0</v>
      </c>
      <c r="BU356" s="283">
        <f t="shared" si="550"/>
        <v>0</v>
      </c>
      <c r="BV356" s="281" t="str">
        <f t="shared" si="501"/>
        <v xml:space="preserve"> </v>
      </c>
      <c r="BW356" s="288"/>
      <c r="BX356" s="289" t="str">
        <f>IF(SUM(I356:T356)&lt;90," ",'eq. coef.'!$B$1128*'Amp-TB2 calc'!CH356+'eq. coef.'!$B$1129*'Amp-TB2 calc'!CL356+'eq. coef.'!$B$1130*'Amp-TB2 calc'!CM356+'eq. coef.'!$B$1131*'Amp-TB2 calc'!CO356+'eq. coef.'!$B$1132*'Amp-TB2 calc'!CP356+'eq. coef.'!$B$1133*'Amp-TB2 calc'!CQ356+'eq. coef.'!$B$1134*'Amp-TB2 calc'!CR356+'eq. coef.'!$B$1135*'Amp-TB2 calc'!CU356+'eq. coef.'!$B$1135*'Amp-TB2 calc'!CY356+'eq. coef.'!$B$1137*'Amp-TB2 calc'!CZ356)</f>
        <v xml:space="preserve"> </v>
      </c>
      <c r="BY356" s="290" t="str">
        <f t="shared" si="551"/>
        <v xml:space="preserve"> </v>
      </c>
      <c r="BZ356" s="291"/>
      <c r="CA356" s="290" t="str">
        <f t="shared" si="502"/>
        <v xml:space="preserve"> </v>
      </c>
      <c r="CB356" s="289" t="str">
        <f>IF(SUM(I356:T356)&lt;90," ",EXP('eq. coef.'!$C$396+'eq. coef.'!$C$397*'Amp-TB2 calc'!AJ356+'eq. coef.'!$C$398*'Amp-TB2 calc'!AK356+'eq. coef.'!$C$399*'Amp-TB2 calc'!AL356+'eq. coef.'!$C$400*'Amp-TB2 calc'!AN356+'eq. coef.'!$C$401*'Amp-TB2 calc'!AP356+'eq. coef.'!$C$402*'Amp-TB2 calc'!AQ356+'eq. coef.'!$C$403*'Amp-TB2 calc'!AR356+'eq. coef.'!$C$404*'Amp-TB2 calc'!AS356+'eq. coef.'!$C$405*LN('Amp-TB2 calc'!BQ356)))</f>
        <v xml:space="preserve"> </v>
      </c>
      <c r="CC356" s="283" t="str">
        <f t="shared" si="503"/>
        <v xml:space="preserve"> </v>
      </c>
      <c r="CD356" s="283"/>
      <c r="CE356" s="282" t="str">
        <f t="shared" si="504"/>
        <v xml:space="preserve"> </v>
      </c>
      <c r="CF356" s="282" t="str">
        <f t="shared" si="505"/>
        <v xml:space="preserve"> </v>
      </c>
      <c r="CG356" s="278" t="str">
        <f t="shared" si="552"/>
        <v xml:space="preserve"> </v>
      </c>
      <c r="CH356" s="278" t="str">
        <f t="shared" si="553"/>
        <v xml:space="preserve"> </v>
      </c>
      <c r="CI356" s="278" t="str">
        <f t="shared" si="506"/>
        <v xml:space="preserve"> </v>
      </c>
      <c r="CJ356" s="278" t="str">
        <f t="shared" si="507"/>
        <v xml:space="preserve"> </v>
      </c>
      <c r="CK356" s="278"/>
      <c r="CL356" s="278" t="str">
        <f t="shared" si="508"/>
        <v xml:space="preserve"> </v>
      </c>
      <c r="CM356" s="278" t="str">
        <f t="shared" si="509"/>
        <v xml:space="preserve"> </v>
      </c>
      <c r="CN356" s="278" t="str">
        <f t="shared" si="554"/>
        <v xml:space="preserve"> </v>
      </c>
      <c r="CO356" s="278" t="str">
        <f t="shared" si="510"/>
        <v xml:space="preserve"> </v>
      </c>
      <c r="CP356" s="278" t="str">
        <f t="shared" si="555"/>
        <v xml:space="preserve"> </v>
      </c>
      <c r="CQ356" s="278" t="str">
        <f t="shared" si="511"/>
        <v xml:space="preserve"> </v>
      </c>
      <c r="CR356" s="278" t="str">
        <f t="shared" si="556"/>
        <v xml:space="preserve"> </v>
      </c>
      <c r="CS356" s="278" t="str">
        <f t="shared" si="512"/>
        <v xml:space="preserve"> </v>
      </c>
      <c r="CT356" s="278"/>
      <c r="CU356" s="278" t="str">
        <f t="shared" si="557"/>
        <v xml:space="preserve"> </v>
      </c>
      <c r="CV356" s="278" t="str">
        <f t="shared" si="513"/>
        <v xml:space="preserve"> </v>
      </c>
      <c r="CW356" s="278" t="str">
        <f t="shared" si="514"/>
        <v xml:space="preserve"> </v>
      </c>
      <c r="CX356" s="278"/>
      <c r="CY356" s="278" t="str">
        <f t="shared" si="515"/>
        <v xml:space="preserve"> </v>
      </c>
      <c r="CZ356" s="278" t="str">
        <f t="shared" si="558"/>
        <v xml:space="preserve"> </v>
      </c>
      <c r="DA356" s="278" t="str">
        <f t="shared" si="516"/>
        <v xml:space="preserve"> </v>
      </c>
      <c r="DB356" s="278"/>
      <c r="DC356" s="278" t="str">
        <f t="shared" si="517"/>
        <v xml:space="preserve"> </v>
      </c>
      <c r="DD356" s="278" t="str">
        <f t="shared" si="559"/>
        <v xml:space="preserve"> </v>
      </c>
      <c r="DE356" s="278" t="str">
        <f t="shared" si="560"/>
        <v xml:space="preserve"> </v>
      </c>
      <c r="DF356" s="278" t="str">
        <f t="shared" si="518"/>
        <v xml:space="preserve"> </v>
      </c>
      <c r="DG356" s="283" t="str">
        <f t="shared" si="525"/>
        <v xml:space="preserve"> </v>
      </c>
      <c r="DH356" s="283"/>
      <c r="DI356" s="277" t="str">
        <f t="shared" si="519"/>
        <v xml:space="preserve"> </v>
      </c>
      <c r="DJ356" s="277" t="str">
        <f t="shared" si="520"/>
        <v xml:space="preserve"> </v>
      </c>
      <c r="DK356" s="277" t="str">
        <f t="shared" si="521"/>
        <v xml:space="preserve"> </v>
      </c>
      <c r="DL356" s="278" t="str">
        <f t="shared" si="522"/>
        <v xml:space="preserve"> </v>
      </c>
    </row>
    <row r="357" spans="21:116" x14ac:dyDescent="0.25">
      <c r="U357" s="276" t="str">
        <f t="shared" si="526"/>
        <v xml:space="preserve"> </v>
      </c>
      <c r="V357" s="277" t="str">
        <f>IF(SUM(I357:T357)&lt;90," ",I357/stab.data!$U$7)</f>
        <v xml:space="preserve"> </v>
      </c>
      <c r="W357" s="277" t="str">
        <f>IF(SUM(I357:T357)&lt;90," ",J357/stab.data!$U$8)</f>
        <v xml:space="preserve"> </v>
      </c>
      <c r="X357" s="277" t="str">
        <f>IF(SUM(I357:T357)&lt;90," ",K357*2/stab.data!$U$9)</f>
        <v xml:space="preserve"> </v>
      </c>
      <c r="Y357" s="277" t="str">
        <f>IF(SUM(I357:T357)&lt;90," ",L357*2/stab.data!$U$10)</f>
        <v xml:space="preserve"> </v>
      </c>
      <c r="Z357" s="277" t="str">
        <f>IF(SUM(I357:T357)&lt;90," ",M357/stab.data!$U$11)</f>
        <v xml:space="preserve"> </v>
      </c>
      <c r="AA357" s="277" t="str">
        <f>IF(SUM(I357:T357)&lt;90," ",N357/stab.data!$U$12)</f>
        <v xml:space="preserve"> </v>
      </c>
      <c r="AB357" s="277" t="str">
        <f>IF(SUM(I357:T357)&lt;90," ",O357/stab.data!$U$13)</f>
        <v xml:space="preserve"> </v>
      </c>
      <c r="AC357" s="277" t="str">
        <f>IF(SUM(I357:T357)&lt;90," ",P357/stab.data!$U$14)</f>
        <v xml:space="preserve"> </v>
      </c>
      <c r="AD357" s="277" t="str">
        <f>IF(SUM(I357:T357)&lt;90," ",Q357*2/stab.data!$U$15)</f>
        <v xml:space="preserve"> </v>
      </c>
      <c r="AE357" s="277" t="str">
        <f>IF(SUM(I357:T357)&lt;90," ",R357*2/stab.data!$U$16)</f>
        <v xml:space="preserve"> </v>
      </c>
      <c r="AF357" s="277" t="str">
        <f>IF(SUM(I357:T357)&lt;90," ",S357/stab.data!$U$17)</f>
        <v xml:space="preserve"> </v>
      </c>
      <c r="AG357" s="277" t="str">
        <f>IF(SUM(I357:T357)&lt;90," ",T357/stab.data!$U$18)</f>
        <v xml:space="preserve"> </v>
      </c>
      <c r="AH357" s="277" t="str">
        <f t="shared" si="527"/>
        <v xml:space="preserve"> </v>
      </c>
      <c r="AI357" s="277" t="str">
        <f t="shared" si="528"/>
        <v xml:space="preserve"> </v>
      </c>
      <c r="AJ357" s="278" t="str">
        <f t="shared" si="529"/>
        <v xml:space="preserve"> </v>
      </c>
      <c r="AK357" s="278" t="str">
        <f t="shared" si="530"/>
        <v xml:space="preserve"> </v>
      </c>
      <c r="AL357" s="278" t="str">
        <f t="shared" si="531"/>
        <v xml:space="preserve"> </v>
      </c>
      <c r="AM357" s="278" t="str">
        <f t="shared" si="532"/>
        <v xml:space="preserve"> </v>
      </c>
      <c r="AN357" s="278" t="str">
        <f t="shared" si="533"/>
        <v xml:space="preserve"> </v>
      </c>
      <c r="AO357" s="278" t="str">
        <f t="shared" si="534"/>
        <v xml:space="preserve"> </v>
      </c>
      <c r="AP357" s="278" t="str">
        <f t="shared" si="535"/>
        <v xml:space="preserve"> </v>
      </c>
      <c r="AQ357" s="278" t="str">
        <f t="shared" si="536"/>
        <v xml:space="preserve"> </v>
      </c>
      <c r="AR357" s="278" t="str">
        <f t="shared" si="537"/>
        <v xml:space="preserve"> </v>
      </c>
      <c r="AS357" s="278" t="str">
        <f t="shared" si="538"/>
        <v xml:space="preserve"> </v>
      </c>
      <c r="AT357" s="278" t="str">
        <f t="shared" si="539"/>
        <v xml:space="preserve"> </v>
      </c>
      <c r="AU357" s="278" t="str">
        <f t="shared" si="540"/>
        <v xml:space="preserve"> </v>
      </c>
      <c r="AV357" s="277" t="str">
        <f t="shared" si="541"/>
        <v xml:space="preserve"> </v>
      </c>
      <c r="AW357" s="277" t="str">
        <f t="shared" si="542"/>
        <v xml:space="preserve"> </v>
      </c>
      <c r="AX357" s="277" t="str">
        <f>IF(SUM(I357:T357)&lt;90," ",CO357*AH357*stab.data!$U$20/13/2)</f>
        <v xml:space="preserve"> </v>
      </c>
      <c r="AY357" s="277" t="str">
        <f>IF(SUM(I357:T357)&lt;90," ",CQ357*AH357*stab.data!$U$11/13)</f>
        <v xml:space="preserve"> </v>
      </c>
      <c r="AZ357" s="277" t="str">
        <f t="shared" si="543"/>
        <v xml:space="preserve"> </v>
      </c>
      <c r="BA357" s="279" t="str">
        <f t="shared" si="544"/>
        <v xml:space="preserve"> </v>
      </c>
      <c r="BB357" s="280" t="str">
        <f>IF(SUM(I357:T357)&lt;90," ",EXP('eq. coef.'!$C$104+'eq. coef.'!$C$105*'Amp-TB2 calc'!AJ357+'eq. coef.'!$C$106*'Amp-TB2 calc'!AK357+'eq. coef.'!$C$107*'Amp-TB2 calc'!AL357+'eq. coef.'!$C$108*'Amp-TB2 calc'!AN357+'eq. coef.'!$C$109*'Amp-TB2 calc'!AP357+'eq. coef.'!$C$110*'Amp-TB2 calc'!AQ357+'eq. coef.'!$C$111*'Amp-TB2 calc'!AR357+'eq. coef.'!$C$112*'Amp-TB2 calc'!AS357))</f>
        <v xml:space="preserve"> </v>
      </c>
      <c r="BC357" s="281" t="str">
        <f>IF(SUM(I357:T357)&lt;90," ",EXP('eq. coef.'!$C$176+'eq. coef.'!$C$177*'Amp-TB2 calc'!AJ357+'eq. coef.'!$C$178*'Amp-TB2 calc'!AK357+'eq. coef.'!$C$179*'Amp-TB2 calc'!AL357+'eq. coef.'!$C$180*'Amp-TB2 calc'!AN357+'eq. coef.'!$C$181*'Amp-TB2 calc'!AP357+'eq. coef.'!$C$182*'Amp-TB2 calc'!AQ357+'eq. coef.'!$C$183*'Amp-TB2 calc'!AR357+'eq. coef.'!$C$184*'Amp-TB2 calc'!AS357))</f>
        <v xml:space="preserve"> </v>
      </c>
      <c r="BD357" s="281" t="str">
        <f>IF(SUM(I357:T357)&lt;90," ",('eq. coef.'!$C$234+'eq. coef.'!$C$235*'Amp-TB2 calc'!AJ357+'eq. coef.'!$C$236*'Amp-TB2 calc'!AK357+'eq. coef.'!$C$237*'Amp-TB2 calc'!AL357+'eq. coef.'!$C$238*'Amp-TB2 calc'!AN357+'eq. coef.'!$C$239*'Amp-TB2 calc'!AP357+'eq. coef.'!$C$240*'Amp-TB2 calc'!AQ357+'eq. coef.'!$C$241*'Amp-TB2 calc'!AR357+'eq. coef.'!$C$242*'Amp-TB2 calc'!AS357))</f>
        <v xml:space="preserve"> </v>
      </c>
      <c r="BE357" s="281" t="str">
        <f>IF(SUM(I357:T357)&lt;90," ",('eq. coef.'!$C$270+'eq. coef.'!$C$271*'Amp-TB2 calc'!AJ357+'eq. coef.'!$C$272*'Amp-TB2 calc'!AK357+'eq. coef.'!$C$273*'Amp-TB2 calc'!AL357+'eq. coef.'!$C$274*'Amp-TB2 calc'!AN357+'eq. coef.'!$C$275*'Amp-TB2 calc'!AP357+'eq. coef.'!$C$276*'Amp-TB2 calc'!AQ357+'eq. coef.'!$C$277*'Amp-TB2 calc'!AR357+'eq. coef.'!$C$278*'Amp-TB2 calc'!AS357))</f>
        <v xml:space="preserve"> </v>
      </c>
      <c r="BF357" s="281" t="str">
        <f>IF(SUM(I357:T357)&lt;90," ",EXP('eq. coef.'!$C$328+'eq. coef.'!$C$329*'Amp-TB2 calc'!AJ357+'eq. coef.'!$C$330*'Amp-TB2 calc'!AK357+'eq. coef.'!$C$331*'Amp-TB2 calc'!AL357+'eq. coef.'!$C$332*'Amp-TB2 calc'!AN357+'eq. coef.'!$C$333*'Amp-TB2 calc'!AP357+'eq. coef.'!$C$334*'Amp-TB2 calc'!AQ357+'eq. coef.'!$C$335*'Amp-TB2 calc'!AR357+'eq. coef.'!$C$336*'Amp-TB2 calc'!AS357))</f>
        <v xml:space="preserve"> </v>
      </c>
      <c r="BG357" s="282" t="str">
        <f t="shared" si="496"/>
        <v xml:space="preserve"> </v>
      </c>
      <c r="BH357" s="385" t="str">
        <f t="shared" si="523"/>
        <v xml:space="preserve"> </v>
      </c>
      <c r="BI357" s="385" t="str">
        <f t="shared" si="524"/>
        <v xml:space="preserve"> </v>
      </c>
      <c r="BJ357" s="281" t="str">
        <f t="shared" si="497"/>
        <v xml:space="preserve"> </v>
      </c>
      <c r="BK357" s="283" t="str">
        <f t="shared" si="545"/>
        <v xml:space="preserve"> </v>
      </c>
      <c r="BL357" s="281" t="str">
        <f t="shared" si="546"/>
        <v xml:space="preserve"> </v>
      </c>
      <c r="BM357" s="284" t="str">
        <f t="shared" si="498"/>
        <v xml:space="preserve"> </v>
      </c>
      <c r="BN357" s="285" t="str">
        <f>IF(SUM(I357:T357)&lt;90," ",'eq. coef.'!$C$360+'eq. coef.'!$C$361*'Amp-TB2 calc'!AJ357+'eq. coef.'!$C$362*'Amp-TB2 calc'!AK357+'eq. coef.'!$C$363*'Amp-TB2 calc'!AL357+'eq. coef.'!$C$364*'Amp-TB2 calc'!AN357+'eq. coef.'!$C$365*'Amp-TB2 calc'!AP357+'eq. coef.'!$C$366*'Amp-TB2 calc'!AQ357+'eq. coef.'!$C$367*'Amp-TB2 calc'!AR357+'eq. coef.'!$C$368*'Amp-TB2 calc'!AS357+'eq. coef.'!$C$369*LN(BQ357))</f>
        <v xml:space="preserve"> </v>
      </c>
      <c r="BO357" s="286" t="str">
        <f t="shared" si="547"/>
        <v xml:space="preserve"> </v>
      </c>
      <c r="BP357" s="333" t="str">
        <f t="shared" si="499"/>
        <v xml:space="preserve"> </v>
      </c>
      <c r="BQ357" s="287" t="str">
        <f t="shared" si="548"/>
        <v xml:space="preserve"> </v>
      </c>
      <c r="BR357" s="281" t="str">
        <f t="shared" si="500"/>
        <v xml:space="preserve"> </v>
      </c>
      <c r="BS357" s="283"/>
      <c r="BT357" s="283">
        <f t="shared" si="549"/>
        <v>0</v>
      </c>
      <c r="BU357" s="283">
        <f t="shared" si="550"/>
        <v>0</v>
      </c>
      <c r="BV357" s="281" t="str">
        <f t="shared" si="501"/>
        <v xml:space="preserve"> </v>
      </c>
      <c r="BW357" s="288"/>
      <c r="BX357" s="289" t="str">
        <f>IF(SUM(I357:T357)&lt;90," ",'eq. coef.'!$B$1128*'Amp-TB2 calc'!CH357+'eq. coef.'!$B$1129*'Amp-TB2 calc'!CL357+'eq. coef.'!$B$1130*'Amp-TB2 calc'!CM357+'eq. coef.'!$B$1131*'Amp-TB2 calc'!CO357+'eq. coef.'!$B$1132*'Amp-TB2 calc'!CP357+'eq. coef.'!$B$1133*'Amp-TB2 calc'!CQ357+'eq. coef.'!$B$1134*'Amp-TB2 calc'!CR357+'eq. coef.'!$B$1135*'Amp-TB2 calc'!CU357+'eq. coef.'!$B$1135*'Amp-TB2 calc'!CY357+'eq. coef.'!$B$1137*'Amp-TB2 calc'!CZ357)</f>
        <v xml:space="preserve"> </v>
      </c>
      <c r="BY357" s="290" t="str">
        <f t="shared" si="551"/>
        <v xml:space="preserve"> </v>
      </c>
      <c r="BZ357" s="291"/>
      <c r="CA357" s="290" t="str">
        <f t="shared" si="502"/>
        <v xml:space="preserve"> </v>
      </c>
      <c r="CB357" s="289" t="str">
        <f>IF(SUM(I357:T357)&lt;90," ",EXP('eq. coef.'!$C$396+'eq. coef.'!$C$397*'Amp-TB2 calc'!AJ357+'eq. coef.'!$C$398*'Amp-TB2 calc'!AK357+'eq. coef.'!$C$399*'Amp-TB2 calc'!AL357+'eq. coef.'!$C$400*'Amp-TB2 calc'!AN357+'eq. coef.'!$C$401*'Amp-TB2 calc'!AP357+'eq. coef.'!$C$402*'Amp-TB2 calc'!AQ357+'eq. coef.'!$C$403*'Amp-TB2 calc'!AR357+'eq. coef.'!$C$404*'Amp-TB2 calc'!AS357+'eq. coef.'!$C$405*LN('Amp-TB2 calc'!BQ357)))</f>
        <v xml:space="preserve"> </v>
      </c>
      <c r="CC357" s="283" t="str">
        <f t="shared" si="503"/>
        <v xml:space="preserve"> </v>
      </c>
      <c r="CD357" s="283"/>
      <c r="CE357" s="282" t="str">
        <f t="shared" si="504"/>
        <v xml:space="preserve"> </v>
      </c>
      <c r="CF357" s="282" t="str">
        <f t="shared" si="505"/>
        <v xml:space="preserve"> </v>
      </c>
      <c r="CG357" s="278" t="str">
        <f t="shared" si="552"/>
        <v xml:space="preserve"> </v>
      </c>
      <c r="CH357" s="278" t="str">
        <f t="shared" si="553"/>
        <v xml:space="preserve"> </v>
      </c>
      <c r="CI357" s="278" t="str">
        <f t="shared" si="506"/>
        <v xml:space="preserve"> </v>
      </c>
      <c r="CJ357" s="278" t="str">
        <f t="shared" si="507"/>
        <v xml:space="preserve"> </v>
      </c>
      <c r="CK357" s="278"/>
      <c r="CL357" s="278" t="str">
        <f t="shared" si="508"/>
        <v xml:space="preserve"> </v>
      </c>
      <c r="CM357" s="278" t="str">
        <f t="shared" si="509"/>
        <v xml:space="preserve"> </v>
      </c>
      <c r="CN357" s="278" t="str">
        <f t="shared" si="554"/>
        <v xml:space="preserve"> </v>
      </c>
      <c r="CO357" s="278" t="str">
        <f t="shared" si="510"/>
        <v xml:space="preserve"> </v>
      </c>
      <c r="CP357" s="278" t="str">
        <f t="shared" si="555"/>
        <v xml:space="preserve"> </v>
      </c>
      <c r="CQ357" s="278" t="str">
        <f t="shared" si="511"/>
        <v xml:space="preserve"> </v>
      </c>
      <c r="CR357" s="278" t="str">
        <f t="shared" si="556"/>
        <v xml:space="preserve"> </v>
      </c>
      <c r="CS357" s="278" t="str">
        <f t="shared" si="512"/>
        <v xml:space="preserve"> </v>
      </c>
      <c r="CT357" s="278"/>
      <c r="CU357" s="278" t="str">
        <f t="shared" si="557"/>
        <v xml:space="preserve"> </v>
      </c>
      <c r="CV357" s="278" t="str">
        <f t="shared" si="513"/>
        <v xml:space="preserve"> </v>
      </c>
      <c r="CW357" s="278" t="str">
        <f t="shared" si="514"/>
        <v xml:space="preserve"> </v>
      </c>
      <c r="CX357" s="278"/>
      <c r="CY357" s="278" t="str">
        <f t="shared" si="515"/>
        <v xml:space="preserve"> </v>
      </c>
      <c r="CZ357" s="278" t="str">
        <f t="shared" si="558"/>
        <v xml:space="preserve"> </v>
      </c>
      <c r="DA357" s="278" t="str">
        <f t="shared" si="516"/>
        <v xml:space="preserve"> </v>
      </c>
      <c r="DB357" s="278"/>
      <c r="DC357" s="278" t="str">
        <f t="shared" si="517"/>
        <v xml:space="preserve"> </v>
      </c>
      <c r="DD357" s="278" t="str">
        <f t="shared" si="559"/>
        <v xml:space="preserve"> </v>
      </c>
      <c r="DE357" s="278" t="str">
        <f t="shared" si="560"/>
        <v xml:space="preserve"> </v>
      </c>
      <c r="DF357" s="278" t="str">
        <f t="shared" si="518"/>
        <v xml:space="preserve"> </v>
      </c>
      <c r="DG357" s="283" t="str">
        <f t="shared" si="525"/>
        <v xml:space="preserve"> </v>
      </c>
      <c r="DH357" s="283"/>
      <c r="DI357" s="277" t="str">
        <f t="shared" si="519"/>
        <v xml:space="preserve"> </v>
      </c>
      <c r="DJ357" s="277" t="str">
        <f t="shared" si="520"/>
        <v xml:space="preserve"> </v>
      </c>
      <c r="DK357" s="277" t="str">
        <f t="shared" si="521"/>
        <v xml:space="preserve"> </v>
      </c>
      <c r="DL357" s="278" t="str">
        <f t="shared" si="522"/>
        <v xml:space="preserve"> </v>
      </c>
    </row>
    <row r="358" spans="21:116" x14ac:dyDescent="0.25">
      <c r="U358" s="276" t="str">
        <f t="shared" si="526"/>
        <v xml:space="preserve"> </v>
      </c>
      <c r="V358" s="277" t="str">
        <f>IF(SUM(I358:T358)&lt;90," ",I358/stab.data!$U$7)</f>
        <v xml:space="preserve"> </v>
      </c>
      <c r="W358" s="277" t="str">
        <f>IF(SUM(I358:T358)&lt;90," ",J358/stab.data!$U$8)</f>
        <v xml:space="preserve"> </v>
      </c>
      <c r="X358" s="277" t="str">
        <f>IF(SUM(I358:T358)&lt;90," ",K358*2/stab.data!$U$9)</f>
        <v xml:space="preserve"> </v>
      </c>
      <c r="Y358" s="277" t="str">
        <f>IF(SUM(I358:T358)&lt;90," ",L358*2/stab.data!$U$10)</f>
        <v xml:space="preserve"> </v>
      </c>
      <c r="Z358" s="277" t="str">
        <f>IF(SUM(I358:T358)&lt;90," ",M358/stab.data!$U$11)</f>
        <v xml:space="preserve"> </v>
      </c>
      <c r="AA358" s="277" t="str">
        <f>IF(SUM(I358:T358)&lt;90," ",N358/stab.data!$U$12)</f>
        <v xml:space="preserve"> </v>
      </c>
      <c r="AB358" s="277" t="str">
        <f>IF(SUM(I358:T358)&lt;90," ",O358/stab.data!$U$13)</f>
        <v xml:space="preserve"> </v>
      </c>
      <c r="AC358" s="277" t="str">
        <f>IF(SUM(I358:T358)&lt;90," ",P358/stab.data!$U$14)</f>
        <v xml:space="preserve"> </v>
      </c>
      <c r="AD358" s="277" t="str">
        <f>IF(SUM(I358:T358)&lt;90," ",Q358*2/stab.data!$U$15)</f>
        <v xml:space="preserve"> </v>
      </c>
      <c r="AE358" s="277" t="str">
        <f>IF(SUM(I358:T358)&lt;90," ",R358*2/stab.data!$U$16)</f>
        <v xml:space="preserve"> </v>
      </c>
      <c r="AF358" s="277" t="str">
        <f>IF(SUM(I358:T358)&lt;90," ",S358/stab.data!$U$17)</f>
        <v xml:space="preserve"> </v>
      </c>
      <c r="AG358" s="277" t="str">
        <f>IF(SUM(I358:T358)&lt;90," ",T358/stab.data!$U$18)</f>
        <v xml:space="preserve"> </v>
      </c>
      <c r="AH358" s="277" t="str">
        <f t="shared" si="527"/>
        <v xml:space="preserve"> </v>
      </c>
      <c r="AI358" s="277" t="str">
        <f t="shared" si="528"/>
        <v xml:space="preserve"> </v>
      </c>
      <c r="AJ358" s="278" t="str">
        <f t="shared" si="529"/>
        <v xml:space="preserve"> </v>
      </c>
      <c r="AK358" s="278" t="str">
        <f t="shared" si="530"/>
        <v xml:space="preserve"> </v>
      </c>
      <c r="AL358" s="278" t="str">
        <f t="shared" si="531"/>
        <v xml:space="preserve"> </v>
      </c>
      <c r="AM358" s="278" t="str">
        <f t="shared" si="532"/>
        <v xml:space="preserve"> </v>
      </c>
      <c r="AN358" s="278" t="str">
        <f t="shared" si="533"/>
        <v xml:space="preserve"> </v>
      </c>
      <c r="AO358" s="278" t="str">
        <f t="shared" si="534"/>
        <v xml:space="preserve"> </v>
      </c>
      <c r="AP358" s="278" t="str">
        <f t="shared" si="535"/>
        <v xml:space="preserve"> </v>
      </c>
      <c r="AQ358" s="278" t="str">
        <f t="shared" si="536"/>
        <v xml:space="preserve"> </v>
      </c>
      <c r="AR358" s="278" t="str">
        <f t="shared" si="537"/>
        <v xml:space="preserve"> </v>
      </c>
      <c r="AS358" s="278" t="str">
        <f t="shared" si="538"/>
        <v xml:space="preserve"> </v>
      </c>
      <c r="AT358" s="278" t="str">
        <f t="shared" si="539"/>
        <v xml:space="preserve"> </v>
      </c>
      <c r="AU358" s="278" t="str">
        <f t="shared" si="540"/>
        <v xml:space="preserve"> </v>
      </c>
      <c r="AV358" s="277" t="str">
        <f t="shared" si="541"/>
        <v xml:space="preserve"> </v>
      </c>
      <c r="AW358" s="277" t="str">
        <f t="shared" si="542"/>
        <v xml:space="preserve"> </v>
      </c>
      <c r="AX358" s="277" t="str">
        <f>IF(SUM(I358:T358)&lt;90," ",CO358*AH358*stab.data!$U$20/13/2)</f>
        <v xml:space="preserve"> </v>
      </c>
      <c r="AY358" s="277" t="str">
        <f>IF(SUM(I358:T358)&lt;90," ",CQ358*AH358*stab.data!$U$11/13)</f>
        <v xml:space="preserve"> </v>
      </c>
      <c r="AZ358" s="277" t="str">
        <f t="shared" si="543"/>
        <v xml:space="preserve"> </v>
      </c>
      <c r="BA358" s="279" t="str">
        <f t="shared" si="544"/>
        <v xml:space="preserve"> </v>
      </c>
      <c r="BB358" s="280" t="str">
        <f>IF(SUM(I358:T358)&lt;90," ",EXP('eq. coef.'!$C$104+'eq. coef.'!$C$105*'Amp-TB2 calc'!AJ358+'eq. coef.'!$C$106*'Amp-TB2 calc'!AK358+'eq. coef.'!$C$107*'Amp-TB2 calc'!AL358+'eq. coef.'!$C$108*'Amp-TB2 calc'!AN358+'eq. coef.'!$C$109*'Amp-TB2 calc'!AP358+'eq. coef.'!$C$110*'Amp-TB2 calc'!AQ358+'eq. coef.'!$C$111*'Amp-TB2 calc'!AR358+'eq. coef.'!$C$112*'Amp-TB2 calc'!AS358))</f>
        <v xml:space="preserve"> </v>
      </c>
      <c r="BC358" s="281" t="str">
        <f>IF(SUM(I358:T358)&lt;90," ",EXP('eq. coef.'!$C$176+'eq. coef.'!$C$177*'Amp-TB2 calc'!AJ358+'eq. coef.'!$C$178*'Amp-TB2 calc'!AK358+'eq. coef.'!$C$179*'Amp-TB2 calc'!AL358+'eq. coef.'!$C$180*'Amp-TB2 calc'!AN358+'eq. coef.'!$C$181*'Amp-TB2 calc'!AP358+'eq. coef.'!$C$182*'Amp-TB2 calc'!AQ358+'eq. coef.'!$C$183*'Amp-TB2 calc'!AR358+'eq. coef.'!$C$184*'Amp-TB2 calc'!AS358))</f>
        <v xml:space="preserve"> </v>
      </c>
      <c r="BD358" s="281" t="str">
        <f>IF(SUM(I358:T358)&lt;90," ",('eq. coef.'!$C$234+'eq. coef.'!$C$235*'Amp-TB2 calc'!AJ358+'eq. coef.'!$C$236*'Amp-TB2 calc'!AK358+'eq. coef.'!$C$237*'Amp-TB2 calc'!AL358+'eq. coef.'!$C$238*'Amp-TB2 calc'!AN358+'eq. coef.'!$C$239*'Amp-TB2 calc'!AP358+'eq. coef.'!$C$240*'Amp-TB2 calc'!AQ358+'eq. coef.'!$C$241*'Amp-TB2 calc'!AR358+'eq. coef.'!$C$242*'Amp-TB2 calc'!AS358))</f>
        <v xml:space="preserve"> </v>
      </c>
      <c r="BE358" s="281" t="str">
        <f>IF(SUM(I358:T358)&lt;90," ",('eq. coef.'!$C$270+'eq. coef.'!$C$271*'Amp-TB2 calc'!AJ358+'eq. coef.'!$C$272*'Amp-TB2 calc'!AK358+'eq. coef.'!$C$273*'Amp-TB2 calc'!AL358+'eq. coef.'!$C$274*'Amp-TB2 calc'!AN358+'eq. coef.'!$C$275*'Amp-TB2 calc'!AP358+'eq. coef.'!$C$276*'Amp-TB2 calc'!AQ358+'eq. coef.'!$C$277*'Amp-TB2 calc'!AR358+'eq. coef.'!$C$278*'Amp-TB2 calc'!AS358))</f>
        <v xml:space="preserve"> </v>
      </c>
      <c r="BF358" s="281" t="str">
        <f>IF(SUM(I358:T358)&lt;90," ",EXP('eq. coef.'!$C$328+'eq. coef.'!$C$329*'Amp-TB2 calc'!AJ358+'eq. coef.'!$C$330*'Amp-TB2 calc'!AK358+'eq. coef.'!$C$331*'Amp-TB2 calc'!AL358+'eq. coef.'!$C$332*'Amp-TB2 calc'!AN358+'eq. coef.'!$C$333*'Amp-TB2 calc'!AP358+'eq. coef.'!$C$334*'Amp-TB2 calc'!AQ358+'eq. coef.'!$C$335*'Amp-TB2 calc'!AR358+'eq. coef.'!$C$336*'Amp-TB2 calc'!AS358))</f>
        <v xml:space="preserve"> </v>
      </c>
      <c r="BG358" s="282" t="str">
        <f t="shared" si="496"/>
        <v xml:space="preserve"> </v>
      </c>
      <c r="BH358" s="385" t="str">
        <f t="shared" si="523"/>
        <v xml:space="preserve"> </v>
      </c>
      <c r="BI358" s="385" t="str">
        <f t="shared" si="524"/>
        <v xml:space="preserve"> </v>
      </c>
      <c r="BJ358" s="281" t="str">
        <f t="shared" si="497"/>
        <v xml:space="preserve"> </v>
      </c>
      <c r="BK358" s="283" t="str">
        <f t="shared" si="545"/>
        <v xml:space="preserve"> </v>
      </c>
      <c r="BL358" s="281" t="str">
        <f t="shared" si="546"/>
        <v xml:space="preserve"> </v>
      </c>
      <c r="BM358" s="284" t="str">
        <f t="shared" si="498"/>
        <v xml:space="preserve"> </v>
      </c>
      <c r="BN358" s="285" t="str">
        <f>IF(SUM(I358:T358)&lt;90," ",'eq. coef.'!$C$360+'eq. coef.'!$C$361*'Amp-TB2 calc'!AJ358+'eq. coef.'!$C$362*'Amp-TB2 calc'!AK358+'eq. coef.'!$C$363*'Amp-TB2 calc'!AL358+'eq. coef.'!$C$364*'Amp-TB2 calc'!AN358+'eq. coef.'!$C$365*'Amp-TB2 calc'!AP358+'eq. coef.'!$C$366*'Amp-TB2 calc'!AQ358+'eq. coef.'!$C$367*'Amp-TB2 calc'!AR358+'eq. coef.'!$C$368*'Amp-TB2 calc'!AS358+'eq. coef.'!$C$369*LN(BQ358))</f>
        <v xml:space="preserve"> </v>
      </c>
      <c r="BO358" s="286" t="str">
        <f t="shared" si="547"/>
        <v xml:space="preserve"> </v>
      </c>
      <c r="BP358" s="333" t="str">
        <f t="shared" si="499"/>
        <v xml:space="preserve"> </v>
      </c>
      <c r="BQ358" s="287" t="str">
        <f t="shared" si="548"/>
        <v xml:space="preserve"> </v>
      </c>
      <c r="BR358" s="281" t="str">
        <f t="shared" si="500"/>
        <v xml:space="preserve"> </v>
      </c>
      <c r="BS358" s="283"/>
      <c r="BT358" s="283">
        <f t="shared" si="549"/>
        <v>0</v>
      </c>
      <c r="BU358" s="283">
        <f t="shared" si="550"/>
        <v>0</v>
      </c>
      <c r="BV358" s="281" t="str">
        <f t="shared" si="501"/>
        <v xml:space="preserve"> </v>
      </c>
      <c r="BW358" s="288"/>
      <c r="BX358" s="289" t="str">
        <f>IF(SUM(I358:T358)&lt;90," ",'eq. coef.'!$B$1128*'Amp-TB2 calc'!CH358+'eq. coef.'!$B$1129*'Amp-TB2 calc'!CL358+'eq. coef.'!$B$1130*'Amp-TB2 calc'!CM358+'eq. coef.'!$B$1131*'Amp-TB2 calc'!CO358+'eq. coef.'!$B$1132*'Amp-TB2 calc'!CP358+'eq. coef.'!$B$1133*'Amp-TB2 calc'!CQ358+'eq. coef.'!$B$1134*'Amp-TB2 calc'!CR358+'eq. coef.'!$B$1135*'Amp-TB2 calc'!CU358+'eq. coef.'!$B$1135*'Amp-TB2 calc'!CY358+'eq. coef.'!$B$1137*'Amp-TB2 calc'!CZ358)</f>
        <v xml:space="preserve"> </v>
      </c>
      <c r="BY358" s="290" t="str">
        <f t="shared" si="551"/>
        <v xml:space="preserve"> </v>
      </c>
      <c r="BZ358" s="291"/>
      <c r="CA358" s="290" t="str">
        <f t="shared" si="502"/>
        <v xml:space="preserve"> </v>
      </c>
      <c r="CB358" s="289" t="str">
        <f>IF(SUM(I358:T358)&lt;90," ",EXP('eq. coef.'!$C$396+'eq. coef.'!$C$397*'Amp-TB2 calc'!AJ358+'eq. coef.'!$C$398*'Amp-TB2 calc'!AK358+'eq. coef.'!$C$399*'Amp-TB2 calc'!AL358+'eq. coef.'!$C$400*'Amp-TB2 calc'!AN358+'eq. coef.'!$C$401*'Amp-TB2 calc'!AP358+'eq. coef.'!$C$402*'Amp-TB2 calc'!AQ358+'eq. coef.'!$C$403*'Amp-TB2 calc'!AR358+'eq. coef.'!$C$404*'Amp-TB2 calc'!AS358+'eq. coef.'!$C$405*LN('Amp-TB2 calc'!BQ358)))</f>
        <v xml:space="preserve"> </v>
      </c>
      <c r="CC358" s="283" t="str">
        <f t="shared" si="503"/>
        <v xml:space="preserve"> </v>
      </c>
      <c r="CD358" s="283"/>
      <c r="CE358" s="282" t="str">
        <f t="shared" si="504"/>
        <v xml:space="preserve"> </v>
      </c>
      <c r="CF358" s="282" t="str">
        <f t="shared" si="505"/>
        <v xml:space="preserve"> </v>
      </c>
      <c r="CG358" s="278" t="str">
        <f t="shared" si="552"/>
        <v xml:space="preserve"> </v>
      </c>
      <c r="CH358" s="278" t="str">
        <f t="shared" si="553"/>
        <v xml:space="preserve"> </v>
      </c>
      <c r="CI358" s="278" t="str">
        <f t="shared" si="506"/>
        <v xml:space="preserve"> </v>
      </c>
      <c r="CJ358" s="278" t="str">
        <f t="shared" si="507"/>
        <v xml:space="preserve"> </v>
      </c>
      <c r="CK358" s="278"/>
      <c r="CL358" s="278" t="str">
        <f t="shared" si="508"/>
        <v xml:space="preserve"> </v>
      </c>
      <c r="CM358" s="278" t="str">
        <f t="shared" si="509"/>
        <v xml:space="preserve"> </v>
      </c>
      <c r="CN358" s="278" t="str">
        <f t="shared" si="554"/>
        <v xml:space="preserve"> </v>
      </c>
      <c r="CO358" s="278" t="str">
        <f t="shared" si="510"/>
        <v xml:space="preserve"> </v>
      </c>
      <c r="CP358" s="278" t="str">
        <f t="shared" si="555"/>
        <v xml:space="preserve"> </v>
      </c>
      <c r="CQ358" s="278" t="str">
        <f t="shared" si="511"/>
        <v xml:space="preserve"> </v>
      </c>
      <c r="CR358" s="278" t="str">
        <f t="shared" si="556"/>
        <v xml:space="preserve"> </v>
      </c>
      <c r="CS358" s="278" t="str">
        <f t="shared" si="512"/>
        <v xml:space="preserve"> </v>
      </c>
      <c r="CT358" s="278"/>
      <c r="CU358" s="278" t="str">
        <f t="shared" si="557"/>
        <v xml:space="preserve"> </v>
      </c>
      <c r="CV358" s="278" t="str">
        <f t="shared" si="513"/>
        <v xml:space="preserve"> </v>
      </c>
      <c r="CW358" s="278" t="str">
        <f t="shared" si="514"/>
        <v xml:space="preserve"> </v>
      </c>
      <c r="CX358" s="278"/>
      <c r="CY358" s="278" t="str">
        <f t="shared" si="515"/>
        <v xml:space="preserve"> </v>
      </c>
      <c r="CZ358" s="278" t="str">
        <f t="shared" si="558"/>
        <v xml:space="preserve"> </v>
      </c>
      <c r="DA358" s="278" t="str">
        <f t="shared" si="516"/>
        <v xml:space="preserve"> </v>
      </c>
      <c r="DB358" s="278"/>
      <c r="DC358" s="278" t="str">
        <f t="shared" si="517"/>
        <v xml:space="preserve"> </v>
      </c>
      <c r="DD358" s="278" t="str">
        <f t="shared" si="559"/>
        <v xml:space="preserve"> </v>
      </c>
      <c r="DE358" s="278" t="str">
        <f t="shared" si="560"/>
        <v xml:space="preserve"> </v>
      </c>
      <c r="DF358" s="278" t="str">
        <f t="shared" si="518"/>
        <v xml:space="preserve"> </v>
      </c>
      <c r="DG358" s="283" t="str">
        <f t="shared" si="525"/>
        <v xml:space="preserve"> </v>
      </c>
      <c r="DH358" s="283"/>
      <c r="DI358" s="277" t="str">
        <f t="shared" si="519"/>
        <v xml:space="preserve"> </v>
      </c>
      <c r="DJ358" s="277" t="str">
        <f t="shared" si="520"/>
        <v xml:space="preserve"> </v>
      </c>
      <c r="DK358" s="277" t="str">
        <f t="shared" si="521"/>
        <v xml:space="preserve"> </v>
      </c>
      <c r="DL358" s="278" t="str">
        <f t="shared" si="522"/>
        <v xml:space="preserve"> </v>
      </c>
    </row>
    <row r="359" spans="21:116" x14ac:dyDescent="0.25">
      <c r="U359" s="276" t="str">
        <f t="shared" si="526"/>
        <v xml:space="preserve"> </v>
      </c>
      <c r="V359" s="277" t="str">
        <f>IF(SUM(I359:T359)&lt;90," ",I359/stab.data!$U$7)</f>
        <v xml:space="preserve"> </v>
      </c>
      <c r="W359" s="277" t="str">
        <f>IF(SUM(I359:T359)&lt;90," ",J359/stab.data!$U$8)</f>
        <v xml:space="preserve"> </v>
      </c>
      <c r="X359" s="277" t="str">
        <f>IF(SUM(I359:T359)&lt;90," ",K359*2/stab.data!$U$9)</f>
        <v xml:space="preserve"> </v>
      </c>
      <c r="Y359" s="277" t="str">
        <f>IF(SUM(I359:T359)&lt;90," ",L359*2/stab.data!$U$10)</f>
        <v xml:space="preserve"> </v>
      </c>
      <c r="Z359" s="277" t="str">
        <f>IF(SUM(I359:T359)&lt;90," ",M359/stab.data!$U$11)</f>
        <v xml:space="preserve"> </v>
      </c>
      <c r="AA359" s="277" t="str">
        <f>IF(SUM(I359:T359)&lt;90," ",N359/stab.data!$U$12)</f>
        <v xml:space="preserve"> </v>
      </c>
      <c r="AB359" s="277" t="str">
        <f>IF(SUM(I359:T359)&lt;90," ",O359/stab.data!$U$13)</f>
        <v xml:space="preserve"> </v>
      </c>
      <c r="AC359" s="277" t="str">
        <f>IF(SUM(I359:T359)&lt;90," ",P359/stab.data!$U$14)</f>
        <v xml:space="preserve"> </v>
      </c>
      <c r="AD359" s="277" t="str">
        <f>IF(SUM(I359:T359)&lt;90," ",Q359*2/stab.data!$U$15)</f>
        <v xml:space="preserve"> </v>
      </c>
      <c r="AE359" s="277" t="str">
        <f>IF(SUM(I359:T359)&lt;90," ",R359*2/stab.data!$U$16)</f>
        <v xml:space="preserve"> </v>
      </c>
      <c r="AF359" s="277" t="str">
        <f>IF(SUM(I359:T359)&lt;90," ",S359/stab.data!$U$17)</f>
        <v xml:space="preserve"> </v>
      </c>
      <c r="AG359" s="277" t="str">
        <f>IF(SUM(I359:T359)&lt;90," ",T359/stab.data!$U$18)</f>
        <v xml:space="preserve"> </v>
      </c>
      <c r="AH359" s="277" t="str">
        <f t="shared" si="527"/>
        <v xml:space="preserve"> </v>
      </c>
      <c r="AI359" s="277" t="str">
        <f t="shared" si="528"/>
        <v xml:space="preserve"> </v>
      </c>
      <c r="AJ359" s="278" t="str">
        <f t="shared" si="529"/>
        <v xml:space="preserve"> </v>
      </c>
      <c r="AK359" s="278" t="str">
        <f t="shared" si="530"/>
        <v xml:space="preserve"> </v>
      </c>
      <c r="AL359" s="278" t="str">
        <f t="shared" si="531"/>
        <v xml:space="preserve"> </v>
      </c>
      <c r="AM359" s="278" t="str">
        <f t="shared" si="532"/>
        <v xml:space="preserve"> </v>
      </c>
      <c r="AN359" s="278" t="str">
        <f t="shared" si="533"/>
        <v xml:space="preserve"> </v>
      </c>
      <c r="AO359" s="278" t="str">
        <f t="shared" si="534"/>
        <v xml:space="preserve"> </v>
      </c>
      <c r="AP359" s="278" t="str">
        <f t="shared" si="535"/>
        <v xml:space="preserve"> </v>
      </c>
      <c r="AQ359" s="278" t="str">
        <f t="shared" si="536"/>
        <v xml:space="preserve"> </v>
      </c>
      <c r="AR359" s="278" t="str">
        <f t="shared" si="537"/>
        <v xml:space="preserve"> </v>
      </c>
      <c r="AS359" s="278" t="str">
        <f t="shared" si="538"/>
        <v xml:space="preserve"> </v>
      </c>
      <c r="AT359" s="278" t="str">
        <f t="shared" si="539"/>
        <v xml:space="preserve"> </v>
      </c>
      <c r="AU359" s="278" t="str">
        <f t="shared" si="540"/>
        <v xml:space="preserve"> </v>
      </c>
      <c r="AV359" s="277" t="str">
        <f t="shared" si="541"/>
        <v xml:space="preserve"> </v>
      </c>
      <c r="AW359" s="277" t="str">
        <f t="shared" si="542"/>
        <v xml:space="preserve"> </v>
      </c>
      <c r="AX359" s="277" t="str">
        <f>IF(SUM(I359:T359)&lt;90," ",CO359*AH359*stab.data!$U$20/13/2)</f>
        <v xml:space="preserve"> </v>
      </c>
      <c r="AY359" s="277" t="str">
        <f>IF(SUM(I359:T359)&lt;90," ",CQ359*AH359*stab.data!$U$11/13)</f>
        <v xml:space="preserve"> </v>
      </c>
      <c r="AZ359" s="277" t="str">
        <f t="shared" si="543"/>
        <v xml:space="preserve"> </v>
      </c>
      <c r="BA359" s="279" t="str">
        <f t="shared" si="544"/>
        <v xml:space="preserve"> </v>
      </c>
      <c r="BB359" s="280" t="str">
        <f>IF(SUM(I359:T359)&lt;90," ",EXP('eq. coef.'!$C$104+'eq. coef.'!$C$105*'Amp-TB2 calc'!AJ359+'eq. coef.'!$C$106*'Amp-TB2 calc'!AK359+'eq. coef.'!$C$107*'Amp-TB2 calc'!AL359+'eq. coef.'!$C$108*'Amp-TB2 calc'!AN359+'eq. coef.'!$C$109*'Amp-TB2 calc'!AP359+'eq. coef.'!$C$110*'Amp-TB2 calc'!AQ359+'eq. coef.'!$C$111*'Amp-TB2 calc'!AR359+'eq. coef.'!$C$112*'Amp-TB2 calc'!AS359))</f>
        <v xml:space="preserve"> </v>
      </c>
      <c r="BC359" s="281" t="str">
        <f>IF(SUM(I359:T359)&lt;90," ",EXP('eq. coef.'!$C$176+'eq. coef.'!$C$177*'Amp-TB2 calc'!AJ359+'eq. coef.'!$C$178*'Amp-TB2 calc'!AK359+'eq. coef.'!$C$179*'Amp-TB2 calc'!AL359+'eq. coef.'!$C$180*'Amp-TB2 calc'!AN359+'eq. coef.'!$C$181*'Amp-TB2 calc'!AP359+'eq. coef.'!$C$182*'Amp-TB2 calc'!AQ359+'eq. coef.'!$C$183*'Amp-TB2 calc'!AR359+'eq. coef.'!$C$184*'Amp-TB2 calc'!AS359))</f>
        <v xml:space="preserve"> </v>
      </c>
      <c r="BD359" s="281" t="str">
        <f>IF(SUM(I359:T359)&lt;90," ",('eq. coef.'!$C$234+'eq. coef.'!$C$235*'Amp-TB2 calc'!AJ359+'eq. coef.'!$C$236*'Amp-TB2 calc'!AK359+'eq. coef.'!$C$237*'Amp-TB2 calc'!AL359+'eq. coef.'!$C$238*'Amp-TB2 calc'!AN359+'eq. coef.'!$C$239*'Amp-TB2 calc'!AP359+'eq. coef.'!$C$240*'Amp-TB2 calc'!AQ359+'eq. coef.'!$C$241*'Amp-TB2 calc'!AR359+'eq. coef.'!$C$242*'Amp-TB2 calc'!AS359))</f>
        <v xml:space="preserve"> </v>
      </c>
      <c r="BE359" s="281" t="str">
        <f>IF(SUM(I359:T359)&lt;90," ",('eq. coef.'!$C$270+'eq. coef.'!$C$271*'Amp-TB2 calc'!AJ359+'eq. coef.'!$C$272*'Amp-TB2 calc'!AK359+'eq. coef.'!$C$273*'Amp-TB2 calc'!AL359+'eq. coef.'!$C$274*'Amp-TB2 calc'!AN359+'eq. coef.'!$C$275*'Amp-TB2 calc'!AP359+'eq. coef.'!$C$276*'Amp-TB2 calc'!AQ359+'eq. coef.'!$C$277*'Amp-TB2 calc'!AR359+'eq. coef.'!$C$278*'Amp-TB2 calc'!AS359))</f>
        <v xml:space="preserve"> </v>
      </c>
      <c r="BF359" s="281" t="str">
        <f>IF(SUM(I359:T359)&lt;90," ",EXP('eq. coef.'!$C$328+'eq. coef.'!$C$329*'Amp-TB2 calc'!AJ359+'eq. coef.'!$C$330*'Amp-TB2 calc'!AK359+'eq. coef.'!$C$331*'Amp-TB2 calc'!AL359+'eq. coef.'!$C$332*'Amp-TB2 calc'!AN359+'eq. coef.'!$C$333*'Amp-TB2 calc'!AP359+'eq. coef.'!$C$334*'Amp-TB2 calc'!AQ359+'eq. coef.'!$C$335*'Amp-TB2 calc'!AR359+'eq. coef.'!$C$336*'Amp-TB2 calc'!AS359))</f>
        <v xml:space="preserve"> </v>
      </c>
      <c r="BG359" s="282" t="str">
        <f t="shared" si="496"/>
        <v xml:space="preserve"> </v>
      </c>
      <c r="BH359" s="385" t="str">
        <f t="shared" si="523"/>
        <v xml:space="preserve"> </v>
      </c>
      <c r="BI359" s="385" t="str">
        <f t="shared" si="524"/>
        <v xml:space="preserve"> </v>
      </c>
      <c r="BJ359" s="281" t="str">
        <f t="shared" si="497"/>
        <v xml:space="preserve"> </v>
      </c>
      <c r="BK359" s="283" t="str">
        <f t="shared" si="545"/>
        <v xml:space="preserve"> </v>
      </c>
      <c r="BL359" s="281" t="str">
        <f t="shared" si="546"/>
        <v xml:space="preserve"> </v>
      </c>
      <c r="BM359" s="284" t="str">
        <f t="shared" si="498"/>
        <v xml:space="preserve"> </v>
      </c>
      <c r="BN359" s="285" t="str">
        <f>IF(SUM(I359:T359)&lt;90," ",'eq. coef.'!$C$360+'eq. coef.'!$C$361*'Amp-TB2 calc'!AJ359+'eq. coef.'!$C$362*'Amp-TB2 calc'!AK359+'eq. coef.'!$C$363*'Amp-TB2 calc'!AL359+'eq. coef.'!$C$364*'Amp-TB2 calc'!AN359+'eq. coef.'!$C$365*'Amp-TB2 calc'!AP359+'eq. coef.'!$C$366*'Amp-TB2 calc'!AQ359+'eq. coef.'!$C$367*'Amp-TB2 calc'!AR359+'eq. coef.'!$C$368*'Amp-TB2 calc'!AS359+'eq. coef.'!$C$369*LN(BQ359))</f>
        <v xml:space="preserve"> </v>
      </c>
      <c r="BO359" s="286" t="str">
        <f t="shared" si="547"/>
        <v xml:space="preserve"> </v>
      </c>
      <c r="BP359" s="333" t="str">
        <f t="shared" si="499"/>
        <v xml:space="preserve"> </v>
      </c>
      <c r="BQ359" s="287" t="str">
        <f t="shared" si="548"/>
        <v xml:space="preserve"> </v>
      </c>
      <c r="BR359" s="281" t="str">
        <f t="shared" si="500"/>
        <v xml:space="preserve"> </v>
      </c>
      <c r="BS359" s="283"/>
      <c r="BT359" s="283">
        <f t="shared" si="549"/>
        <v>0</v>
      </c>
      <c r="BU359" s="283">
        <f t="shared" si="550"/>
        <v>0</v>
      </c>
      <c r="BV359" s="281" t="str">
        <f t="shared" si="501"/>
        <v xml:space="preserve"> </v>
      </c>
      <c r="BW359" s="288"/>
      <c r="BX359" s="289" t="str">
        <f>IF(SUM(I359:T359)&lt;90," ",'eq. coef.'!$B$1128*'Amp-TB2 calc'!CH359+'eq. coef.'!$B$1129*'Amp-TB2 calc'!CL359+'eq. coef.'!$B$1130*'Amp-TB2 calc'!CM359+'eq. coef.'!$B$1131*'Amp-TB2 calc'!CO359+'eq. coef.'!$B$1132*'Amp-TB2 calc'!CP359+'eq. coef.'!$B$1133*'Amp-TB2 calc'!CQ359+'eq. coef.'!$B$1134*'Amp-TB2 calc'!CR359+'eq. coef.'!$B$1135*'Amp-TB2 calc'!CU359+'eq. coef.'!$B$1135*'Amp-TB2 calc'!CY359+'eq. coef.'!$B$1137*'Amp-TB2 calc'!CZ359)</f>
        <v xml:space="preserve"> </v>
      </c>
      <c r="BY359" s="290" t="str">
        <f t="shared" si="551"/>
        <v xml:space="preserve"> </v>
      </c>
      <c r="BZ359" s="291"/>
      <c r="CA359" s="290" t="str">
        <f t="shared" si="502"/>
        <v xml:space="preserve"> </v>
      </c>
      <c r="CB359" s="289" t="str">
        <f>IF(SUM(I359:T359)&lt;90," ",EXP('eq. coef.'!$C$396+'eq. coef.'!$C$397*'Amp-TB2 calc'!AJ359+'eq. coef.'!$C$398*'Amp-TB2 calc'!AK359+'eq. coef.'!$C$399*'Amp-TB2 calc'!AL359+'eq. coef.'!$C$400*'Amp-TB2 calc'!AN359+'eq. coef.'!$C$401*'Amp-TB2 calc'!AP359+'eq. coef.'!$C$402*'Amp-TB2 calc'!AQ359+'eq. coef.'!$C$403*'Amp-TB2 calc'!AR359+'eq. coef.'!$C$404*'Amp-TB2 calc'!AS359+'eq. coef.'!$C$405*LN('Amp-TB2 calc'!BQ359)))</f>
        <v xml:space="preserve"> </v>
      </c>
      <c r="CC359" s="283" t="str">
        <f t="shared" si="503"/>
        <v xml:space="preserve"> </v>
      </c>
      <c r="CD359" s="283"/>
      <c r="CE359" s="282" t="str">
        <f t="shared" si="504"/>
        <v xml:space="preserve"> </v>
      </c>
      <c r="CF359" s="282" t="str">
        <f t="shared" si="505"/>
        <v xml:space="preserve"> </v>
      </c>
      <c r="CG359" s="278" t="str">
        <f t="shared" si="552"/>
        <v xml:space="preserve"> </v>
      </c>
      <c r="CH359" s="278" t="str">
        <f t="shared" si="553"/>
        <v xml:space="preserve"> </v>
      </c>
      <c r="CI359" s="278" t="str">
        <f t="shared" si="506"/>
        <v xml:space="preserve"> </v>
      </c>
      <c r="CJ359" s="278" t="str">
        <f t="shared" si="507"/>
        <v xml:space="preserve"> </v>
      </c>
      <c r="CK359" s="278"/>
      <c r="CL359" s="278" t="str">
        <f t="shared" si="508"/>
        <v xml:space="preserve"> </v>
      </c>
      <c r="CM359" s="278" t="str">
        <f t="shared" si="509"/>
        <v xml:space="preserve"> </v>
      </c>
      <c r="CN359" s="278" t="str">
        <f t="shared" si="554"/>
        <v xml:space="preserve"> </v>
      </c>
      <c r="CO359" s="278" t="str">
        <f t="shared" si="510"/>
        <v xml:space="preserve"> </v>
      </c>
      <c r="CP359" s="278" t="str">
        <f t="shared" si="555"/>
        <v xml:space="preserve"> </v>
      </c>
      <c r="CQ359" s="278" t="str">
        <f t="shared" si="511"/>
        <v xml:space="preserve"> </v>
      </c>
      <c r="CR359" s="278" t="str">
        <f t="shared" si="556"/>
        <v xml:space="preserve"> </v>
      </c>
      <c r="CS359" s="278" t="str">
        <f t="shared" si="512"/>
        <v xml:space="preserve"> </v>
      </c>
      <c r="CT359" s="278"/>
      <c r="CU359" s="278" t="str">
        <f t="shared" si="557"/>
        <v xml:space="preserve"> </v>
      </c>
      <c r="CV359" s="278" t="str">
        <f t="shared" si="513"/>
        <v xml:space="preserve"> </v>
      </c>
      <c r="CW359" s="278" t="str">
        <f t="shared" si="514"/>
        <v xml:space="preserve"> </v>
      </c>
      <c r="CX359" s="278"/>
      <c r="CY359" s="278" t="str">
        <f t="shared" si="515"/>
        <v xml:space="preserve"> </v>
      </c>
      <c r="CZ359" s="278" t="str">
        <f t="shared" si="558"/>
        <v xml:space="preserve"> </v>
      </c>
      <c r="DA359" s="278" t="str">
        <f t="shared" si="516"/>
        <v xml:space="preserve"> </v>
      </c>
      <c r="DB359" s="278"/>
      <c r="DC359" s="278" t="str">
        <f t="shared" si="517"/>
        <v xml:space="preserve"> </v>
      </c>
      <c r="DD359" s="278" t="str">
        <f t="shared" si="559"/>
        <v xml:space="preserve"> </v>
      </c>
      <c r="DE359" s="278" t="str">
        <f t="shared" si="560"/>
        <v xml:space="preserve"> </v>
      </c>
      <c r="DF359" s="278" t="str">
        <f t="shared" si="518"/>
        <v xml:space="preserve"> </v>
      </c>
      <c r="DG359" s="283" t="str">
        <f t="shared" si="525"/>
        <v xml:space="preserve"> </v>
      </c>
      <c r="DH359" s="283"/>
      <c r="DI359" s="277" t="str">
        <f t="shared" si="519"/>
        <v xml:space="preserve"> </v>
      </c>
      <c r="DJ359" s="277" t="str">
        <f t="shared" si="520"/>
        <v xml:space="preserve"> </v>
      </c>
      <c r="DK359" s="277" t="str">
        <f t="shared" si="521"/>
        <v xml:space="preserve"> </v>
      </c>
      <c r="DL359" s="278" t="str">
        <f t="shared" si="522"/>
        <v xml:space="preserve"> </v>
      </c>
    </row>
    <row r="360" spans="21:116" x14ac:dyDescent="0.25">
      <c r="U360" s="276" t="str">
        <f t="shared" si="526"/>
        <v xml:space="preserve"> </v>
      </c>
      <c r="V360" s="277" t="str">
        <f>IF(SUM(I360:T360)&lt;90," ",I360/stab.data!$U$7)</f>
        <v xml:space="preserve"> </v>
      </c>
      <c r="W360" s="277" t="str">
        <f>IF(SUM(I360:T360)&lt;90," ",J360/stab.data!$U$8)</f>
        <v xml:space="preserve"> </v>
      </c>
      <c r="X360" s="277" t="str">
        <f>IF(SUM(I360:T360)&lt;90," ",K360*2/stab.data!$U$9)</f>
        <v xml:space="preserve"> </v>
      </c>
      <c r="Y360" s="277" t="str">
        <f>IF(SUM(I360:T360)&lt;90," ",L360*2/stab.data!$U$10)</f>
        <v xml:space="preserve"> </v>
      </c>
      <c r="Z360" s="277" t="str">
        <f>IF(SUM(I360:T360)&lt;90," ",M360/stab.data!$U$11)</f>
        <v xml:space="preserve"> </v>
      </c>
      <c r="AA360" s="277" t="str">
        <f>IF(SUM(I360:T360)&lt;90," ",N360/stab.data!$U$12)</f>
        <v xml:space="preserve"> </v>
      </c>
      <c r="AB360" s="277" t="str">
        <f>IF(SUM(I360:T360)&lt;90," ",O360/stab.data!$U$13)</f>
        <v xml:space="preserve"> </v>
      </c>
      <c r="AC360" s="277" t="str">
        <f>IF(SUM(I360:T360)&lt;90," ",P360/stab.data!$U$14)</f>
        <v xml:space="preserve"> </v>
      </c>
      <c r="AD360" s="277" t="str">
        <f>IF(SUM(I360:T360)&lt;90," ",Q360*2/stab.data!$U$15)</f>
        <v xml:space="preserve"> </v>
      </c>
      <c r="AE360" s="277" t="str">
        <f>IF(SUM(I360:T360)&lt;90," ",R360*2/stab.data!$U$16)</f>
        <v xml:space="preserve"> </v>
      </c>
      <c r="AF360" s="277" t="str">
        <f>IF(SUM(I360:T360)&lt;90," ",S360/stab.data!$U$17)</f>
        <v xml:space="preserve"> </v>
      </c>
      <c r="AG360" s="277" t="str">
        <f>IF(SUM(I360:T360)&lt;90," ",T360/stab.data!$U$18)</f>
        <v xml:space="preserve"> </v>
      </c>
      <c r="AH360" s="277" t="str">
        <f t="shared" si="527"/>
        <v xml:space="preserve"> </v>
      </c>
      <c r="AI360" s="277" t="str">
        <f t="shared" si="528"/>
        <v xml:space="preserve"> </v>
      </c>
      <c r="AJ360" s="278" t="str">
        <f t="shared" si="529"/>
        <v xml:space="preserve"> </v>
      </c>
      <c r="AK360" s="278" t="str">
        <f t="shared" si="530"/>
        <v xml:space="preserve"> </v>
      </c>
      <c r="AL360" s="278" t="str">
        <f t="shared" si="531"/>
        <v xml:space="preserve"> </v>
      </c>
      <c r="AM360" s="278" t="str">
        <f t="shared" si="532"/>
        <v xml:space="preserve"> </v>
      </c>
      <c r="AN360" s="278" t="str">
        <f t="shared" si="533"/>
        <v xml:space="preserve"> </v>
      </c>
      <c r="AO360" s="278" t="str">
        <f t="shared" si="534"/>
        <v xml:space="preserve"> </v>
      </c>
      <c r="AP360" s="278" t="str">
        <f t="shared" si="535"/>
        <v xml:space="preserve"> </v>
      </c>
      <c r="AQ360" s="278" t="str">
        <f t="shared" si="536"/>
        <v xml:space="preserve"> </v>
      </c>
      <c r="AR360" s="278" t="str">
        <f t="shared" si="537"/>
        <v xml:space="preserve"> </v>
      </c>
      <c r="AS360" s="278" t="str">
        <f t="shared" si="538"/>
        <v xml:space="preserve"> </v>
      </c>
      <c r="AT360" s="278" t="str">
        <f t="shared" si="539"/>
        <v xml:space="preserve"> </v>
      </c>
      <c r="AU360" s="278" t="str">
        <f t="shared" si="540"/>
        <v xml:space="preserve"> </v>
      </c>
      <c r="AV360" s="277" t="str">
        <f t="shared" si="541"/>
        <v xml:space="preserve"> </v>
      </c>
      <c r="AW360" s="277" t="str">
        <f t="shared" si="542"/>
        <v xml:space="preserve"> </v>
      </c>
      <c r="AX360" s="277" t="str">
        <f>IF(SUM(I360:T360)&lt;90," ",CO360*AH360*stab.data!$U$20/13/2)</f>
        <v xml:space="preserve"> </v>
      </c>
      <c r="AY360" s="277" t="str">
        <f>IF(SUM(I360:T360)&lt;90," ",CQ360*AH360*stab.data!$U$11/13)</f>
        <v xml:space="preserve"> </v>
      </c>
      <c r="AZ360" s="277" t="str">
        <f t="shared" si="543"/>
        <v xml:space="preserve"> </v>
      </c>
      <c r="BA360" s="279" t="str">
        <f t="shared" si="544"/>
        <v xml:space="preserve"> </v>
      </c>
      <c r="BB360" s="280" t="str">
        <f>IF(SUM(I360:T360)&lt;90," ",EXP('eq. coef.'!$C$104+'eq. coef.'!$C$105*'Amp-TB2 calc'!AJ360+'eq. coef.'!$C$106*'Amp-TB2 calc'!AK360+'eq. coef.'!$C$107*'Amp-TB2 calc'!AL360+'eq. coef.'!$C$108*'Amp-TB2 calc'!AN360+'eq. coef.'!$C$109*'Amp-TB2 calc'!AP360+'eq. coef.'!$C$110*'Amp-TB2 calc'!AQ360+'eq. coef.'!$C$111*'Amp-TB2 calc'!AR360+'eq. coef.'!$C$112*'Amp-TB2 calc'!AS360))</f>
        <v xml:space="preserve"> </v>
      </c>
      <c r="BC360" s="281" t="str">
        <f>IF(SUM(I360:T360)&lt;90," ",EXP('eq. coef.'!$C$176+'eq. coef.'!$C$177*'Amp-TB2 calc'!AJ360+'eq. coef.'!$C$178*'Amp-TB2 calc'!AK360+'eq. coef.'!$C$179*'Amp-TB2 calc'!AL360+'eq. coef.'!$C$180*'Amp-TB2 calc'!AN360+'eq. coef.'!$C$181*'Amp-TB2 calc'!AP360+'eq. coef.'!$C$182*'Amp-TB2 calc'!AQ360+'eq. coef.'!$C$183*'Amp-TB2 calc'!AR360+'eq. coef.'!$C$184*'Amp-TB2 calc'!AS360))</f>
        <v xml:space="preserve"> </v>
      </c>
      <c r="BD360" s="281" t="str">
        <f>IF(SUM(I360:T360)&lt;90," ",('eq. coef.'!$C$234+'eq. coef.'!$C$235*'Amp-TB2 calc'!AJ360+'eq. coef.'!$C$236*'Amp-TB2 calc'!AK360+'eq. coef.'!$C$237*'Amp-TB2 calc'!AL360+'eq. coef.'!$C$238*'Amp-TB2 calc'!AN360+'eq. coef.'!$C$239*'Amp-TB2 calc'!AP360+'eq. coef.'!$C$240*'Amp-TB2 calc'!AQ360+'eq. coef.'!$C$241*'Amp-TB2 calc'!AR360+'eq. coef.'!$C$242*'Amp-TB2 calc'!AS360))</f>
        <v xml:space="preserve"> </v>
      </c>
      <c r="BE360" s="281" t="str">
        <f>IF(SUM(I360:T360)&lt;90," ",('eq. coef.'!$C$270+'eq. coef.'!$C$271*'Amp-TB2 calc'!AJ360+'eq. coef.'!$C$272*'Amp-TB2 calc'!AK360+'eq. coef.'!$C$273*'Amp-TB2 calc'!AL360+'eq. coef.'!$C$274*'Amp-TB2 calc'!AN360+'eq. coef.'!$C$275*'Amp-TB2 calc'!AP360+'eq. coef.'!$C$276*'Amp-TB2 calc'!AQ360+'eq. coef.'!$C$277*'Amp-TB2 calc'!AR360+'eq. coef.'!$C$278*'Amp-TB2 calc'!AS360))</f>
        <v xml:space="preserve"> </v>
      </c>
      <c r="BF360" s="281" t="str">
        <f>IF(SUM(I360:T360)&lt;90," ",EXP('eq. coef.'!$C$328+'eq. coef.'!$C$329*'Amp-TB2 calc'!AJ360+'eq. coef.'!$C$330*'Amp-TB2 calc'!AK360+'eq. coef.'!$C$331*'Amp-TB2 calc'!AL360+'eq. coef.'!$C$332*'Amp-TB2 calc'!AN360+'eq. coef.'!$C$333*'Amp-TB2 calc'!AP360+'eq. coef.'!$C$334*'Amp-TB2 calc'!AQ360+'eq. coef.'!$C$335*'Amp-TB2 calc'!AR360+'eq. coef.'!$C$336*'Amp-TB2 calc'!AS360))</f>
        <v xml:space="preserve"> </v>
      </c>
      <c r="BG360" s="282" t="str">
        <f t="shared" si="496"/>
        <v xml:space="preserve"> </v>
      </c>
      <c r="BH360" s="385" t="str">
        <f t="shared" si="523"/>
        <v xml:space="preserve"> </v>
      </c>
      <c r="BI360" s="385" t="str">
        <f t="shared" si="524"/>
        <v xml:space="preserve"> </v>
      </c>
      <c r="BJ360" s="281" t="str">
        <f t="shared" si="497"/>
        <v xml:space="preserve"> </v>
      </c>
      <c r="BK360" s="283" t="str">
        <f t="shared" si="545"/>
        <v xml:space="preserve"> </v>
      </c>
      <c r="BL360" s="281" t="str">
        <f t="shared" si="546"/>
        <v xml:space="preserve"> </v>
      </c>
      <c r="BM360" s="284" t="str">
        <f t="shared" si="498"/>
        <v xml:space="preserve"> </v>
      </c>
      <c r="BN360" s="285" t="str">
        <f>IF(SUM(I360:T360)&lt;90," ",'eq. coef.'!$C$360+'eq. coef.'!$C$361*'Amp-TB2 calc'!AJ360+'eq. coef.'!$C$362*'Amp-TB2 calc'!AK360+'eq. coef.'!$C$363*'Amp-TB2 calc'!AL360+'eq. coef.'!$C$364*'Amp-TB2 calc'!AN360+'eq. coef.'!$C$365*'Amp-TB2 calc'!AP360+'eq. coef.'!$C$366*'Amp-TB2 calc'!AQ360+'eq. coef.'!$C$367*'Amp-TB2 calc'!AR360+'eq. coef.'!$C$368*'Amp-TB2 calc'!AS360+'eq. coef.'!$C$369*LN(BQ360))</f>
        <v xml:space="preserve"> </v>
      </c>
      <c r="BO360" s="286" t="str">
        <f t="shared" si="547"/>
        <v xml:space="preserve"> </v>
      </c>
      <c r="BP360" s="333" t="str">
        <f t="shared" si="499"/>
        <v xml:space="preserve"> </v>
      </c>
      <c r="BQ360" s="287" t="str">
        <f t="shared" si="548"/>
        <v xml:space="preserve"> </v>
      </c>
      <c r="BR360" s="281" t="str">
        <f t="shared" si="500"/>
        <v xml:space="preserve"> </v>
      </c>
      <c r="BS360" s="283"/>
      <c r="BT360" s="283">
        <f t="shared" si="549"/>
        <v>0</v>
      </c>
      <c r="BU360" s="283">
        <f t="shared" si="550"/>
        <v>0</v>
      </c>
      <c r="BV360" s="281" t="str">
        <f t="shared" si="501"/>
        <v xml:space="preserve"> </v>
      </c>
      <c r="BW360" s="288"/>
      <c r="BX360" s="289" t="str">
        <f>IF(SUM(I360:T360)&lt;90," ",'eq. coef.'!$B$1128*'Amp-TB2 calc'!CH360+'eq. coef.'!$B$1129*'Amp-TB2 calc'!CL360+'eq. coef.'!$B$1130*'Amp-TB2 calc'!CM360+'eq. coef.'!$B$1131*'Amp-TB2 calc'!CO360+'eq. coef.'!$B$1132*'Amp-TB2 calc'!CP360+'eq. coef.'!$B$1133*'Amp-TB2 calc'!CQ360+'eq. coef.'!$B$1134*'Amp-TB2 calc'!CR360+'eq. coef.'!$B$1135*'Amp-TB2 calc'!CU360+'eq. coef.'!$B$1135*'Amp-TB2 calc'!CY360+'eq. coef.'!$B$1137*'Amp-TB2 calc'!CZ360)</f>
        <v xml:space="preserve"> </v>
      </c>
      <c r="BY360" s="290" t="str">
        <f t="shared" si="551"/>
        <v xml:space="preserve"> </v>
      </c>
      <c r="BZ360" s="291"/>
      <c r="CA360" s="290" t="str">
        <f t="shared" si="502"/>
        <v xml:space="preserve"> </v>
      </c>
      <c r="CB360" s="289" t="str">
        <f>IF(SUM(I360:T360)&lt;90," ",EXP('eq. coef.'!$C$396+'eq. coef.'!$C$397*'Amp-TB2 calc'!AJ360+'eq. coef.'!$C$398*'Amp-TB2 calc'!AK360+'eq. coef.'!$C$399*'Amp-TB2 calc'!AL360+'eq. coef.'!$C$400*'Amp-TB2 calc'!AN360+'eq. coef.'!$C$401*'Amp-TB2 calc'!AP360+'eq. coef.'!$C$402*'Amp-TB2 calc'!AQ360+'eq. coef.'!$C$403*'Amp-TB2 calc'!AR360+'eq. coef.'!$C$404*'Amp-TB2 calc'!AS360+'eq. coef.'!$C$405*LN('Amp-TB2 calc'!BQ360)))</f>
        <v xml:space="preserve"> </v>
      </c>
      <c r="CC360" s="283" t="str">
        <f t="shared" si="503"/>
        <v xml:space="preserve"> </v>
      </c>
      <c r="CD360" s="283"/>
      <c r="CE360" s="282" t="str">
        <f t="shared" si="504"/>
        <v xml:space="preserve"> </v>
      </c>
      <c r="CF360" s="282" t="str">
        <f t="shared" si="505"/>
        <v xml:space="preserve"> </v>
      </c>
      <c r="CG360" s="278" t="str">
        <f t="shared" si="552"/>
        <v xml:space="preserve"> </v>
      </c>
      <c r="CH360" s="278" t="str">
        <f t="shared" si="553"/>
        <v xml:space="preserve"> </v>
      </c>
      <c r="CI360" s="278" t="str">
        <f t="shared" si="506"/>
        <v xml:space="preserve"> </v>
      </c>
      <c r="CJ360" s="278" t="str">
        <f t="shared" si="507"/>
        <v xml:space="preserve"> </v>
      </c>
      <c r="CK360" s="278"/>
      <c r="CL360" s="278" t="str">
        <f t="shared" si="508"/>
        <v xml:space="preserve"> </v>
      </c>
      <c r="CM360" s="278" t="str">
        <f t="shared" si="509"/>
        <v xml:space="preserve"> </v>
      </c>
      <c r="CN360" s="278" t="str">
        <f t="shared" si="554"/>
        <v xml:space="preserve"> </v>
      </c>
      <c r="CO360" s="278" t="str">
        <f t="shared" si="510"/>
        <v xml:space="preserve"> </v>
      </c>
      <c r="CP360" s="278" t="str">
        <f t="shared" si="555"/>
        <v xml:space="preserve"> </v>
      </c>
      <c r="CQ360" s="278" t="str">
        <f t="shared" si="511"/>
        <v xml:space="preserve"> </v>
      </c>
      <c r="CR360" s="278" t="str">
        <f t="shared" si="556"/>
        <v xml:space="preserve"> </v>
      </c>
      <c r="CS360" s="278" t="str">
        <f t="shared" si="512"/>
        <v xml:space="preserve"> </v>
      </c>
      <c r="CT360" s="278"/>
      <c r="CU360" s="278" t="str">
        <f t="shared" si="557"/>
        <v xml:space="preserve"> </v>
      </c>
      <c r="CV360" s="278" t="str">
        <f t="shared" si="513"/>
        <v xml:space="preserve"> </v>
      </c>
      <c r="CW360" s="278" t="str">
        <f t="shared" si="514"/>
        <v xml:space="preserve"> </v>
      </c>
      <c r="CX360" s="278"/>
      <c r="CY360" s="278" t="str">
        <f t="shared" si="515"/>
        <v xml:space="preserve"> </v>
      </c>
      <c r="CZ360" s="278" t="str">
        <f t="shared" si="558"/>
        <v xml:space="preserve"> </v>
      </c>
      <c r="DA360" s="278" t="str">
        <f t="shared" si="516"/>
        <v xml:space="preserve"> </v>
      </c>
      <c r="DB360" s="278"/>
      <c r="DC360" s="278" t="str">
        <f t="shared" si="517"/>
        <v xml:space="preserve"> </v>
      </c>
      <c r="DD360" s="278" t="str">
        <f t="shared" si="559"/>
        <v xml:space="preserve"> </v>
      </c>
      <c r="DE360" s="278" t="str">
        <f t="shared" si="560"/>
        <v xml:space="preserve"> </v>
      </c>
      <c r="DF360" s="278" t="str">
        <f t="shared" si="518"/>
        <v xml:space="preserve"> </v>
      </c>
      <c r="DG360" s="283" t="str">
        <f t="shared" si="525"/>
        <v xml:space="preserve"> </v>
      </c>
      <c r="DH360" s="283"/>
      <c r="DI360" s="277" t="str">
        <f t="shared" si="519"/>
        <v xml:space="preserve"> </v>
      </c>
      <c r="DJ360" s="277" t="str">
        <f t="shared" si="520"/>
        <v xml:space="preserve"> </v>
      </c>
      <c r="DK360" s="277" t="str">
        <f t="shared" si="521"/>
        <v xml:space="preserve"> </v>
      </c>
      <c r="DL360" s="278" t="str">
        <f t="shared" si="522"/>
        <v xml:space="preserve"> </v>
      </c>
    </row>
    <row r="361" spans="21:116" x14ac:dyDescent="0.25">
      <c r="U361" s="276" t="str">
        <f t="shared" si="526"/>
        <v xml:space="preserve"> </v>
      </c>
      <c r="V361" s="277" t="str">
        <f>IF(SUM(I361:T361)&lt;90," ",I361/stab.data!$U$7)</f>
        <v xml:space="preserve"> </v>
      </c>
      <c r="W361" s="277" t="str">
        <f>IF(SUM(I361:T361)&lt;90," ",J361/stab.data!$U$8)</f>
        <v xml:space="preserve"> </v>
      </c>
      <c r="X361" s="277" t="str">
        <f>IF(SUM(I361:T361)&lt;90," ",K361*2/stab.data!$U$9)</f>
        <v xml:space="preserve"> </v>
      </c>
      <c r="Y361" s="277" t="str">
        <f>IF(SUM(I361:T361)&lt;90," ",L361*2/stab.data!$U$10)</f>
        <v xml:space="preserve"> </v>
      </c>
      <c r="Z361" s="277" t="str">
        <f>IF(SUM(I361:T361)&lt;90," ",M361/stab.data!$U$11)</f>
        <v xml:space="preserve"> </v>
      </c>
      <c r="AA361" s="277" t="str">
        <f>IF(SUM(I361:T361)&lt;90," ",N361/stab.data!$U$12)</f>
        <v xml:space="preserve"> </v>
      </c>
      <c r="AB361" s="277" t="str">
        <f>IF(SUM(I361:T361)&lt;90," ",O361/stab.data!$U$13)</f>
        <v xml:space="preserve"> </v>
      </c>
      <c r="AC361" s="277" t="str">
        <f>IF(SUM(I361:T361)&lt;90," ",P361/stab.data!$U$14)</f>
        <v xml:space="preserve"> </v>
      </c>
      <c r="AD361" s="277" t="str">
        <f>IF(SUM(I361:T361)&lt;90," ",Q361*2/stab.data!$U$15)</f>
        <v xml:space="preserve"> </v>
      </c>
      <c r="AE361" s="277" t="str">
        <f>IF(SUM(I361:T361)&lt;90," ",R361*2/stab.data!$U$16)</f>
        <v xml:space="preserve"> </v>
      </c>
      <c r="AF361" s="277" t="str">
        <f>IF(SUM(I361:T361)&lt;90," ",S361/stab.data!$U$17)</f>
        <v xml:space="preserve"> </v>
      </c>
      <c r="AG361" s="277" t="str">
        <f>IF(SUM(I361:T361)&lt;90," ",T361/stab.data!$U$18)</f>
        <v xml:space="preserve"> </v>
      </c>
      <c r="AH361" s="277" t="str">
        <f t="shared" si="527"/>
        <v xml:space="preserve"> </v>
      </c>
      <c r="AI361" s="277" t="str">
        <f t="shared" si="528"/>
        <v xml:space="preserve"> </v>
      </c>
      <c r="AJ361" s="278" t="str">
        <f t="shared" si="529"/>
        <v xml:space="preserve"> </v>
      </c>
      <c r="AK361" s="278" t="str">
        <f t="shared" si="530"/>
        <v xml:space="preserve"> </v>
      </c>
      <c r="AL361" s="278" t="str">
        <f t="shared" si="531"/>
        <v xml:space="preserve"> </v>
      </c>
      <c r="AM361" s="278" t="str">
        <f t="shared" si="532"/>
        <v xml:space="preserve"> </v>
      </c>
      <c r="AN361" s="278" t="str">
        <f t="shared" si="533"/>
        <v xml:space="preserve"> </v>
      </c>
      <c r="AO361" s="278" t="str">
        <f t="shared" si="534"/>
        <v xml:space="preserve"> </v>
      </c>
      <c r="AP361" s="278" t="str">
        <f t="shared" si="535"/>
        <v xml:space="preserve"> </v>
      </c>
      <c r="AQ361" s="278" t="str">
        <f t="shared" si="536"/>
        <v xml:space="preserve"> </v>
      </c>
      <c r="AR361" s="278" t="str">
        <f t="shared" si="537"/>
        <v xml:space="preserve"> </v>
      </c>
      <c r="AS361" s="278" t="str">
        <f t="shared" si="538"/>
        <v xml:space="preserve"> </v>
      </c>
      <c r="AT361" s="278" t="str">
        <f t="shared" si="539"/>
        <v xml:space="preserve"> </v>
      </c>
      <c r="AU361" s="278" t="str">
        <f t="shared" si="540"/>
        <v xml:space="preserve"> </v>
      </c>
      <c r="AV361" s="277" t="str">
        <f t="shared" si="541"/>
        <v xml:space="preserve"> </v>
      </c>
      <c r="AW361" s="277" t="str">
        <f t="shared" si="542"/>
        <v xml:space="preserve"> </v>
      </c>
      <c r="AX361" s="277" t="str">
        <f>IF(SUM(I361:T361)&lt;90," ",CO361*AH361*stab.data!$U$20/13/2)</f>
        <v xml:space="preserve"> </v>
      </c>
      <c r="AY361" s="277" t="str">
        <f>IF(SUM(I361:T361)&lt;90," ",CQ361*AH361*stab.data!$U$11/13)</f>
        <v xml:space="preserve"> </v>
      </c>
      <c r="AZ361" s="277" t="str">
        <f t="shared" si="543"/>
        <v xml:space="preserve"> </v>
      </c>
      <c r="BA361" s="279" t="str">
        <f t="shared" si="544"/>
        <v xml:space="preserve"> </v>
      </c>
      <c r="BB361" s="280" t="str">
        <f>IF(SUM(I361:T361)&lt;90," ",EXP('eq. coef.'!$C$104+'eq. coef.'!$C$105*'Amp-TB2 calc'!AJ361+'eq. coef.'!$C$106*'Amp-TB2 calc'!AK361+'eq. coef.'!$C$107*'Amp-TB2 calc'!AL361+'eq. coef.'!$C$108*'Amp-TB2 calc'!AN361+'eq. coef.'!$C$109*'Amp-TB2 calc'!AP361+'eq. coef.'!$C$110*'Amp-TB2 calc'!AQ361+'eq. coef.'!$C$111*'Amp-TB2 calc'!AR361+'eq. coef.'!$C$112*'Amp-TB2 calc'!AS361))</f>
        <v xml:space="preserve"> </v>
      </c>
      <c r="BC361" s="281" t="str">
        <f>IF(SUM(I361:T361)&lt;90," ",EXP('eq. coef.'!$C$176+'eq. coef.'!$C$177*'Amp-TB2 calc'!AJ361+'eq. coef.'!$C$178*'Amp-TB2 calc'!AK361+'eq. coef.'!$C$179*'Amp-TB2 calc'!AL361+'eq. coef.'!$C$180*'Amp-TB2 calc'!AN361+'eq. coef.'!$C$181*'Amp-TB2 calc'!AP361+'eq. coef.'!$C$182*'Amp-TB2 calc'!AQ361+'eq. coef.'!$C$183*'Amp-TB2 calc'!AR361+'eq. coef.'!$C$184*'Amp-TB2 calc'!AS361))</f>
        <v xml:space="preserve"> </v>
      </c>
      <c r="BD361" s="281" t="str">
        <f>IF(SUM(I361:T361)&lt;90," ",('eq. coef.'!$C$234+'eq. coef.'!$C$235*'Amp-TB2 calc'!AJ361+'eq. coef.'!$C$236*'Amp-TB2 calc'!AK361+'eq. coef.'!$C$237*'Amp-TB2 calc'!AL361+'eq. coef.'!$C$238*'Amp-TB2 calc'!AN361+'eq. coef.'!$C$239*'Amp-TB2 calc'!AP361+'eq. coef.'!$C$240*'Amp-TB2 calc'!AQ361+'eq. coef.'!$C$241*'Amp-TB2 calc'!AR361+'eq. coef.'!$C$242*'Amp-TB2 calc'!AS361))</f>
        <v xml:space="preserve"> </v>
      </c>
      <c r="BE361" s="281" t="str">
        <f>IF(SUM(I361:T361)&lt;90," ",('eq. coef.'!$C$270+'eq. coef.'!$C$271*'Amp-TB2 calc'!AJ361+'eq. coef.'!$C$272*'Amp-TB2 calc'!AK361+'eq. coef.'!$C$273*'Amp-TB2 calc'!AL361+'eq. coef.'!$C$274*'Amp-TB2 calc'!AN361+'eq. coef.'!$C$275*'Amp-TB2 calc'!AP361+'eq. coef.'!$C$276*'Amp-TB2 calc'!AQ361+'eq. coef.'!$C$277*'Amp-TB2 calc'!AR361+'eq. coef.'!$C$278*'Amp-TB2 calc'!AS361))</f>
        <v xml:space="preserve"> </v>
      </c>
      <c r="BF361" s="281" t="str">
        <f>IF(SUM(I361:T361)&lt;90," ",EXP('eq. coef.'!$C$328+'eq. coef.'!$C$329*'Amp-TB2 calc'!AJ361+'eq. coef.'!$C$330*'Amp-TB2 calc'!AK361+'eq. coef.'!$C$331*'Amp-TB2 calc'!AL361+'eq. coef.'!$C$332*'Amp-TB2 calc'!AN361+'eq. coef.'!$C$333*'Amp-TB2 calc'!AP361+'eq. coef.'!$C$334*'Amp-TB2 calc'!AQ361+'eq. coef.'!$C$335*'Amp-TB2 calc'!AR361+'eq. coef.'!$C$336*'Amp-TB2 calc'!AS361))</f>
        <v xml:space="preserve"> </v>
      </c>
      <c r="BG361" s="282" t="str">
        <f t="shared" si="496"/>
        <v xml:space="preserve"> </v>
      </c>
      <c r="BH361" s="385" t="str">
        <f t="shared" si="523"/>
        <v xml:space="preserve"> </v>
      </c>
      <c r="BI361" s="385" t="str">
        <f t="shared" si="524"/>
        <v xml:space="preserve"> </v>
      </c>
      <c r="BJ361" s="281" t="str">
        <f t="shared" si="497"/>
        <v xml:space="preserve"> </v>
      </c>
      <c r="BK361" s="283" t="str">
        <f t="shared" si="545"/>
        <v xml:space="preserve"> </v>
      </c>
      <c r="BL361" s="281" t="str">
        <f t="shared" si="546"/>
        <v xml:space="preserve"> </v>
      </c>
      <c r="BM361" s="284" t="str">
        <f t="shared" si="498"/>
        <v xml:space="preserve"> </v>
      </c>
      <c r="BN361" s="285" t="str">
        <f>IF(SUM(I361:T361)&lt;90," ",'eq. coef.'!$C$360+'eq. coef.'!$C$361*'Amp-TB2 calc'!AJ361+'eq. coef.'!$C$362*'Amp-TB2 calc'!AK361+'eq. coef.'!$C$363*'Amp-TB2 calc'!AL361+'eq. coef.'!$C$364*'Amp-TB2 calc'!AN361+'eq. coef.'!$C$365*'Amp-TB2 calc'!AP361+'eq. coef.'!$C$366*'Amp-TB2 calc'!AQ361+'eq. coef.'!$C$367*'Amp-TB2 calc'!AR361+'eq. coef.'!$C$368*'Amp-TB2 calc'!AS361+'eq. coef.'!$C$369*LN(BQ361))</f>
        <v xml:space="preserve"> </v>
      </c>
      <c r="BO361" s="286" t="str">
        <f t="shared" si="547"/>
        <v xml:space="preserve"> </v>
      </c>
      <c r="BP361" s="333" t="str">
        <f t="shared" si="499"/>
        <v xml:space="preserve"> </v>
      </c>
      <c r="BQ361" s="287" t="str">
        <f t="shared" si="548"/>
        <v xml:space="preserve"> </v>
      </c>
      <c r="BR361" s="281" t="str">
        <f t="shared" si="500"/>
        <v xml:space="preserve"> </v>
      </c>
      <c r="BS361" s="283"/>
      <c r="BT361" s="283">
        <f t="shared" si="549"/>
        <v>0</v>
      </c>
      <c r="BU361" s="283">
        <f t="shared" si="550"/>
        <v>0</v>
      </c>
      <c r="BV361" s="281" t="str">
        <f t="shared" si="501"/>
        <v xml:space="preserve"> </v>
      </c>
      <c r="BW361" s="288"/>
      <c r="BX361" s="289" t="str">
        <f>IF(SUM(I361:T361)&lt;90," ",'eq. coef.'!$B$1128*'Amp-TB2 calc'!CH361+'eq. coef.'!$B$1129*'Amp-TB2 calc'!CL361+'eq. coef.'!$B$1130*'Amp-TB2 calc'!CM361+'eq. coef.'!$B$1131*'Amp-TB2 calc'!CO361+'eq. coef.'!$B$1132*'Amp-TB2 calc'!CP361+'eq. coef.'!$B$1133*'Amp-TB2 calc'!CQ361+'eq. coef.'!$B$1134*'Amp-TB2 calc'!CR361+'eq. coef.'!$B$1135*'Amp-TB2 calc'!CU361+'eq. coef.'!$B$1135*'Amp-TB2 calc'!CY361+'eq. coef.'!$B$1137*'Amp-TB2 calc'!CZ361)</f>
        <v xml:space="preserve"> </v>
      </c>
      <c r="BY361" s="290" t="str">
        <f t="shared" si="551"/>
        <v xml:space="preserve"> </v>
      </c>
      <c r="BZ361" s="291"/>
      <c r="CA361" s="290" t="str">
        <f t="shared" si="502"/>
        <v xml:space="preserve"> </v>
      </c>
      <c r="CB361" s="289" t="str">
        <f>IF(SUM(I361:T361)&lt;90," ",EXP('eq. coef.'!$C$396+'eq. coef.'!$C$397*'Amp-TB2 calc'!AJ361+'eq. coef.'!$C$398*'Amp-TB2 calc'!AK361+'eq. coef.'!$C$399*'Amp-TB2 calc'!AL361+'eq. coef.'!$C$400*'Amp-TB2 calc'!AN361+'eq. coef.'!$C$401*'Amp-TB2 calc'!AP361+'eq. coef.'!$C$402*'Amp-TB2 calc'!AQ361+'eq. coef.'!$C$403*'Amp-TB2 calc'!AR361+'eq. coef.'!$C$404*'Amp-TB2 calc'!AS361+'eq. coef.'!$C$405*LN('Amp-TB2 calc'!BQ361)))</f>
        <v xml:space="preserve"> </v>
      </c>
      <c r="CC361" s="283" t="str">
        <f t="shared" si="503"/>
        <v xml:space="preserve"> </v>
      </c>
      <c r="CD361" s="283"/>
      <c r="CE361" s="282" t="str">
        <f t="shared" si="504"/>
        <v xml:space="preserve"> </v>
      </c>
      <c r="CF361" s="282" t="str">
        <f t="shared" si="505"/>
        <v xml:space="preserve"> </v>
      </c>
      <c r="CG361" s="278" t="str">
        <f t="shared" si="552"/>
        <v xml:space="preserve"> </v>
      </c>
      <c r="CH361" s="278" t="str">
        <f t="shared" si="553"/>
        <v xml:space="preserve"> </v>
      </c>
      <c r="CI361" s="278" t="str">
        <f t="shared" si="506"/>
        <v xml:space="preserve"> </v>
      </c>
      <c r="CJ361" s="278" t="str">
        <f t="shared" si="507"/>
        <v xml:space="preserve"> </v>
      </c>
      <c r="CK361" s="278"/>
      <c r="CL361" s="278" t="str">
        <f t="shared" si="508"/>
        <v xml:space="preserve"> </v>
      </c>
      <c r="CM361" s="278" t="str">
        <f t="shared" si="509"/>
        <v xml:space="preserve"> </v>
      </c>
      <c r="CN361" s="278" t="str">
        <f t="shared" si="554"/>
        <v xml:space="preserve"> </v>
      </c>
      <c r="CO361" s="278" t="str">
        <f t="shared" si="510"/>
        <v xml:space="preserve"> </v>
      </c>
      <c r="CP361" s="278" t="str">
        <f t="shared" si="555"/>
        <v xml:space="preserve"> </v>
      </c>
      <c r="CQ361" s="278" t="str">
        <f t="shared" si="511"/>
        <v xml:space="preserve"> </v>
      </c>
      <c r="CR361" s="278" t="str">
        <f t="shared" si="556"/>
        <v xml:space="preserve"> </v>
      </c>
      <c r="CS361" s="278" t="str">
        <f t="shared" si="512"/>
        <v xml:space="preserve"> </v>
      </c>
      <c r="CT361" s="278"/>
      <c r="CU361" s="278" t="str">
        <f t="shared" si="557"/>
        <v xml:space="preserve"> </v>
      </c>
      <c r="CV361" s="278" t="str">
        <f t="shared" si="513"/>
        <v xml:space="preserve"> </v>
      </c>
      <c r="CW361" s="278" t="str">
        <f t="shared" si="514"/>
        <v xml:space="preserve"> </v>
      </c>
      <c r="CX361" s="278"/>
      <c r="CY361" s="278" t="str">
        <f t="shared" si="515"/>
        <v xml:space="preserve"> </v>
      </c>
      <c r="CZ361" s="278" t="str">
        <f t="shared" si="558"/>
        <v xml:space="preserve"> </v>
      </c>
      <c r="DA361" s="278" t="str">
        <f t="shared" si="516"/>
        <v xml:space="preserve"> </v>
      </c>
      <c r="DB361" s="278"/>
      <c r="DC361" s="278" t="str">
        <f t="shared" si="517"/>
        <v xml:space="preserve"> </v>
      </c>
      <c r="DD361" s="278" t="str">
        <f t="shared" si="559"/>
        <v xml:space="preserve"> </v>
      </c>
      <c r="DE361" s="278" t="str">
        <f t="shared" si="560"/>
        <v xml:space="preserve"> </v>
      </c>
      <c r="DF361" s="278" t="str">
        <f t="shared" si="518"/>
        <v xml:space="preserve"> </v>
      </c>
      <c r="DG361" s="283" t="str">
        <f t="shared" si="525"/>
        <v xml:space="preserve"> </v>
      </c>
      <c r="DH361" s="283"/>
      <c r="DI361" s="277" t="str">
        <f t="shared" si="519"/>
        <v xml:space="preserve"> </v>
      </c>
      <c r="DJ361" s="277" t="str">
        <f t="shared" si="520"/>
        <v xml:space="preserve"> </v>
      </c>
      <c r="DK361" s="277" t="str">
        <f t="shared" si="521"/>
        <v xml:space="preserve"> </v>
      </c>
      <c r="DL361" s="278" t="str">
        <f t="shared" si="522"/>
        <v xml:space="preserve"> </v>
      </c>
    </row>
    <row r="362" spans="21:116" x14ac:dyDescent="0.25">
      <c r="U362" s="276" t="str">
        <f t="shared" si="526"/>
        <v xml:space="preserve"> </v>
      </c>
      <c r="V362" s="277" t="str">
        <f>IF(SUM(I362:T362)&lt;90," ",I362/stab.data!$U$7)</f>
        <v xml:space="preserve"> </v>
      </c>
      <c r="W362" s="277" t="str">
        <f>IF(SUM(I362:T362)&lt;90," ",J362/stab.data!$U$8)</f>
        <v xml:space="preserve"> </v>
      </c>
      <c r="X362" s="277" t="str">
        <f>IF(SUM(I362:T362)&lt;90," ",K362*2/stab.data!$U$9)</f>
        <v xml:space="preserve"> </v>
      </c>
      <c r="Y362" s="277" t="str">
        <f>IF(SUM(I362:T362)&lt;90," ",L362*2/stab.data!$U$10)</f>
        <v xml:space="preserve"> </v>
      </c>
      <c r="Z362" s="277" t="str">
        <f>IF(SUM(I362:T362)&lt;90," ",M362/stab.data!$U$11)</f>
        <v xml:space="preserve"> </v>
      </c>
      <c r="AA362" s="277" t="str">
        <f>IF(SUM(I362:T362)&lt;90," ",N362/stab.data!$U$12)</f>
        <v xml:space="preserve"> </v>
      </c>
      <c r="AB362" s="277" t="str">
        <f>IF(SUM(I362:T362)&lt;90," ",O362/stab.data!$U$13)</f>
        <v xml:space="preserve"> </v>
      </c>
      <c r="AC362" s="277" t="str">
        <f>IF(SUM(I362:T362)&lt;90," ",P362/stab.data!$U$14)</f>
        <v xml:space="preserve"> </v>
      </c>
      <c r="AD362" s="277" t="str">
        <f>IF(SUM(I362:T362)&lt;90," ",Q362*2/stab.data!$U$15)</f>
        <v xml:space="preserve"> </v>
      </c>
      <c r="AE362" s="277" t="str">
        <f>IF(SUM(I362:T362)&lt;90," ",R362*2/stab.data!$U$16)</f>
        <v xml:space="preserve"> </v>
      </c>
      <c r="AF362" s="277" t="str">
        <f>IF(SUM(I362:T362)&lt;90," ",S362/stab.data!$U$17)</f>
        <v xml:space="preserve"> </v>
      </c>
      <c r="AG362" s="277" t="str">
        <f>IF(SUM(I362:T362)&lt;90," ",T362/stab.data!$U$18)</f>
        <v xml:space="preserve"> </v>
      </c>
      <c r="AH362" s="277" t="str">
        <f t="shared" si="527"/>
        <v xml:space="preserve"> </v>
      </c>
      <c r="AI362" s="277" t="str">
        <f t="shared" si="528"/>
        <v xml:space="preserve"> </v>
      </c>
      <c r="AJ362" s="278" t="str">
        <f t="shared" si="529"/>
        <v xml:space="preserve"> </v>
      </c>
      <c r="AK362" s="278" t="str">
        <f t="shared" si="530"/>
        <v xml:space="preserve"> </v>
      </c>
      <c r="AL362" s="278" t="str">
        <f t="shared" si="531"/>
        <v xml:space="preserve"> </v>
      </c>
      <c r="AM362" s="278" t="str">
        <f t="shared" si="532"/>
        <v xml:space="preserve"> </v>
      </c>
      <c r="AN362" s="278" t="str">
        <f t="shared" si="533"/>
        <v xml:space="preserve"> </v>
      </c>
      <c r="AO362" s="278" t="str">
        <f t="shared" si="534"/>
        <v xml:space="preserve"> </v>
      </c>
      <c r="AP362" s="278" t="str">
        <f t="shared" si="535"/>
        <v xml:space="preserve"> </v>
      </c>
      <c r="AQ362" s="278" t="str">
        <f t="shared" si="536"/>
        <v xml:space="preserve"> </v>
      </c>
      <c r="AR362" s="278" t="str">
        <f t="shared" si="537"/>
        <v xml:space="preserve"> </v>
      </c>
      <c r="AS362" s="278" t="str">
        <f t="shared" si="538"/>
        <v xml:space="preserve"> </v>
      </c>
      <c r="AT362" s="278" t="str">
        <f t="shared" si="539"/>
        <v xml:space="preserve"> </v>
      </c>
      <c r="AU362" s="278" t="str">
        <f t="shared" si="540"/>
        <v xml:space="preserve"> </v>
      </c>
      <c r="AV362" s="277" t="str">
        <f t="shared" si="541"/>
        <v xml:space="preserve"> </v>
      </c>
      <c r="AW362" s="277" t="str">
        <f t="shared" si="542"/>
        <v xml:space="preserve"> </v>
      </c>
      <c r="AX362" s="277" t="str">
        <f>IF(SUM(I362:T362)&lt;90," ",CO362*AH362*stab.data!$U$20/13/2)</f>
        <v xml:space="preserve"> </v>
      </c>
      <c r="AY362" s="277" t="str">
        <f>IF(SUM(I362:T362)&lt;90," ",CQ362*AH362*stab.data!$U$11/13)</f>
        <v xml:space="preserve"> </v>
      </c>
      <c r="AZ362" s="277" t="str">
        <f t="shared" si="543"/>
        <v xml:space="preserve"> </v>
      </c>
      <c r="BA362" s="279" t="str">
        <f t="shared" si="544"/>
        <v xml:space="preserve"> </v>
      </c>
      <c r="BB362" s="280" t="str">
        <f>IF(SUM(I362:T362)&lt;90," ",EXP('eq. coef.'!$C$104+'eq. coef.'!$C$105*'Amp-TB2 calc'!AJ362+'eq. coef.'!$C$106*'Amp-TB2 calc'!AK362+'eq. coef.'!$C$107*'Amp-TB2 calc'!AL362+'eq. coef.'!$C$108*'Amp-TB2 calc'!AN362+'eq. coef.'!$C$109*'Amp-TB2 calc'!AP362+'eq. coef.'!$C$110*'Amp-TB2 calc'!AQ362+'eq. coef.'!$C$111*'Amp-TB2 calc'!AR362+'eq. coef.'!$C$112*'Amp-TB2 calc'!AS362))</f>
        <v xml:space="preserve"> </v>
      </c>
      <c r="BC362" s="281" t="str">
        <f>IF(SUM(I362:T362)&lt;90," ",EXP('eq. coef.'!$C$176+'eq. coef.'!$C$177*'Amp-TB2 calc'!AJ362+'eq. coef.'!$C$178*'Amp-TB2 calc'!AK362+'eq. coef.'!$C$179*'Amp-TB2 calc'!AL362+'eq. coef.'!$C$180*'Amp-TB2 calc'!AN362+'eq. coef.'!$C$181*'Amp-TB2 calc'!AP362+'eq. coef.'!$C$182*'Amp-TB2 calc'!AQ362+'eq. coef.'!$C$183*'Amp-TB2 calc'!AR362+'eq. coef.'!$C$184*'Amp-TB2 calc'!AS362))</f>
        <v xml:space="preserve"> </v>
      </c>
      <c r="BD362" s="281" t="str">
        <f>IF(SUM(I362:T362)&lt;90," ",('eq. coef.'!$C$234+'eq. coef.'!$C$235*'Amp-TB2 calc'!AJ362+'eq. coef.'!$C$236*'Amp-TB2 calc'!AK362+'eq. coef.'!$C$237*'Amp-TB2 calc'!AL362+'eq. coef.'!$C$238*'Amp-TB2 calc'!AN362+'eq. coef.'!$C$239*'Amp-TB2 calc'!AP362+'eq. coef.'!$C$240*'Amp-TB2 calc'!AQ362+'eq. coef.'!$C$241*'Amp-TB2 calc'!AR362+'eq. coef.'!$C$242*'Amp-TB2 calc'!AS362))</f>
        <v xml:space="preserve"> </v>
      </c>
      <c r="BE362" s="281" t="str">
        <f>IF(SUM(I362:T362)&lt;90," ",('eq. coef.'!$C$270+'eq. coef.'!$C$271*'Amp-TB2 calc'!AJ362+'eq. coef.'!$C$272*'Amp-TB2 calc'!AK362+'eq. coef.'!$C$273*'Amp-TB2 calc'!AL362+'eq. coef.'!$C$274*'Amp-TB2 calc'!AN362+'eq. coef.'!$C$275*'Amp-TB2 calc'!AP362+'eq. coef.'!$C$276*'Amp-TB2 calc'!AQ362+'eq. coef.'!$C$277*'Amp-TB2 calc'!AR362+'eq. coef.'!$C$278*'Amp-TB2 calc'!AS362))</f>
        <v xml:space="preserve"> </v>
      </c>
      <c r="BF362" s="281" t="str">
        <f>IF(SUM(I362:T362)&lt;90," ",EXP('eq. coef.'!$C$328+'eq. coef.'!$C$329*'Amp-TB2 calc'!AJ362+'eq. coef.'!$C$330*'Amp-TB2 calc'!AK362+'eq. coef.'!$C$331*'Amp-TB2 calc'!AL362+'eq. coef.'!$C$332*'Amp-TB2 calc'!AN362+'eq. coef.'!$C$333*'Amp-TB2 calc'!AP362+'eq. coef.'!$C$334*'Amp-TB2 calc'!AQ362+'eq. coef.'!$C$335*'Amp-TB2 calc'!AR362+'eq. coef.'!$C$336*'Amp-TB2 calc'!AS362))</f>
        <v xml:space="preserve"> </v>
      </c>
      <c r="BG362" s="282" t="str">
        <f t="shared" si="496"/>
        <v xml:space="preserve"> </v>
      </c>
      <c r="BH362" s="385" t="str">
        <f t="shared" si="523"/>
        <v xml:space="preserve"> </v>
      </c>
      <c r="BI362" s="385" t="str">
        <f t="shared" si="524"/>
        <v xml:space="preserve"> </v>
      </c>
      <c r="BJ362" s="281" t="str">
        <f t="shared" si="497"/>
        <v xml:space="preserve"> </v>
      </c>
      <c r="BK362" s="283" t="str">
        <f t="shared" si="545"/>
        <v xml:space="preserve"> </v>
      </c>
      <c r="BL362" s="281" t="str">
        <f t="shared" si="546"/>
        <v xml:space="preserve"> </v>
      </c>
      <c r="BM362" s="284" t="str">
        <f t="shared" si="498"/>
        <v xml:space="preserve"> </v>
      </c>
      <c r="BN362" s="285" t="str">
        <f>IF(SUM(I362:T362)&lt;90," ",'eq. coef.'!$C$360+'eq. coef.'!$C$361*'Amp-TB2 calc'!AJ362+'eq. coef.'!$C$362*'Amp-TB2 calc'!AK362+'eq. coef.'!$C$363*'Amp-TB2 calc'!AL362+'eq. coef.'!$C$364*'Amp-TB2 calc'!AN362+'eq. coef.'!$C$365*'Amp-TB2 calc'!AP362+'eq. coef.'!$C$366*'Amp-TB2 calc'!AQ362+'eq. coef.'!$C$367*'Amp-TB2 calc'!AR362+'eq. coef.'!$C$368*'Amp-TB2 calc'!AS362+'eq. coef.'!$C$369*LN(BQ362))</f>
        <v xml:space="preserve"> </v>
      </c>
      <c r="BO362" s="286" t="str">
        <f t="shared" si="547"/>
        <v xml:space="preserve"> </v>
      </c>
      <c r="BP362" s="333" t="str">
        <f t="shared" si="499"/>
        <v xml:space="preserve"> </v>
      </c>
      <c r="BQ362" s="287" t="str">
        <f t="shared" si="548"/>
        <v xml:space="preserve"> </v>
      </c>
      <c r="BR362" s="281" t="str">
        <f t="shared" si="500"/>
        <v xml:space="preserve"> </v>
      </c>
      <c r="BS362" s="283"/>
      <c r="BT362" s="283">
        <f t="shared" si="549"/>
        <v>0</v>
      </c>
      <c r="BU362" s="283">
        <f t="shared" si="550"/>
        <v>0</v>
      </c>
      <c r="BV362" s="281" t="str">
        <f t="shared" si="501"/>
        <v xml:space="preserve"> </v>
      </c>
      <c r="BW362" s="288"/>
      <c r="BX362" s="289" t="str">
        <f>IF(SUM(I362:T362)&lt;90," ",'eq. coef.'!$B$1128*'Amp-TB2 calc'!CH362+'eq. coef.'!$B$1129*'Amp-TB2 calc'!CL362+'eq. coef.'!$B$1130*'Amp-TB2 calc'!CM362+'eq. coef.'!$B$1131*'Amp-TB2 calc'!CO362+'eq. coef.'!$B$1132*'Amp-TB2 calc'!CP362+'eq. coef.'!$B$1133*'Amp-TB2 calc'!CQ362+'eq. coef.'!$B$1134*'Amp-TB2 calc'!CR362+'eq. coef.'!$B$1135*'Amp-TB2 calc'!CU362+'eq. coef.'!$B$1135*'Amp-TB2 calc'!CY362+'eq. coef.'!$B$1137*'Amp-TB2 calc'!CZ362)</f>
        <v xml:space="preserve"> </v>
      </c>
      <c r="BY362" s="290" t="str">
        <f t="shared" si="551"/>
        <v xml:space="preserve"> </v>
      </c>
      <c r="BZ362" s="291"/>
      <c r="CA362" s="290" t="str">
        <f t="shared" si="502"/>
        <v xml:space="preserve"> </v>
      </c>
      <c r="CB362" s="289" t="str">
        <f>IF(SUM(I362:T362)&lt;90," ",EXP('eq. coef.'!$C$396+'eq. coef.'!$C$397*'Amp-TB2 calc'!AJ362+'eq. coef.'!$C$398*'Amp-TB2 calc'!AK362+'eq. coef.'!$C$399*'Amp-TB2 calc'!AL362+'eq. coef.'!$C$400*'Amp-TB2 calc'!AN362+'eq. coef.'!$C$401*'Amp-TB2 calc'!AP362+'eq. coef.'!$C$402*'Amp-TB2 calc'!AQ362+'eq. coef.'!$C$403*'Amp-TB2 calc'!AR362+'eq. coef.'!$C$404*'Amp-TB2 calc'!AS362+'eq. coef.'!$C$405*LN('Amp-TB2 calc'!BQ362)))</f>
        <v xml:space="preserve"> </v>
      </c>
      <c r="CC362" s="283" t="str">
        <f t="shared" si="503"/>
        <v xml:space="preserve"> </v>
      </c>
      <c r="CD362" s="283"/>
      <c r="CE362" s="282" t="str">
        <f t="shared" si="504"/>
        <v xml:space="preserve"> </v>
      </c>
      <c r="CF362" s="282" t="str">
        <f t="shared" si="505"/>
        <v xml:space="preserve"> </v>
      </c>
      <c r="CG362" s="278" t="str">
        <f t="shared" si="552"/>
        <v xml:space="preserve"> </v>
      </c>
      <c r="CH362" s="278" t="str">
        <f t="shared" si="553"/>
        <v xml:space="preserve"> </v>
      </c>
      <c r="CI362" s="278" t="str">
        <f t="shared" si="506"/>
        <v xml:space="preserve"> </v>
      </c>
      <c r="CJ362" s="278" t="str">
        <f t="shared" si="507"/>
        <v xml:space="preserve"> </v>
      </c>
      <c r="CK362" s="278"/>
      <c r="CL362" s="278" t="str">
        <f t="shared" si="508"/>
        <v xml:space="preserve"> </v>
      </c>
      <c r="CM362" s="278" t="str">
        <f t="shared" si="509"/>
        <v xml:space="preserve"> </v>
      </c>
      <c r="CN362" s="278" t="str">
        <f t="shared" si="554"/>
        <v xml:space="preserve"> </v>
      </c>
      <c r="CO362" s="278" t="str">
        <f t="shared" si="510"/>
        <v xml:space="preserve"> </v>
      </c>
      <c r="CP362" s="278" t="str">
        <f t="shared" si="555"/>
        <v xml:space="preserve"> </v>
      </c>
      <c r="CQ362" s="278" t="str">
        <f t="shared" si="511"/>
        <v xml:space="preserve"> </v>
      </c>
      <c r="CR362" s="278" t="str">
        <f t="shared" si="556"/>
        <v xml:space="preserve"> </v>
      </c>
      <c r="CS362" s="278" t="str">
        <f t="shared" si="512"/>
        <v xml:space="preserve"> </v>
      </c>
      <c r="CT362" s="278"/>
      <c r="CU362" s="278" t="str">
        <f t="shared" si="557"/>
        <v xml:space="preserve"> </v>
      </c>
      <c r="CV362" s="278" t="str">
        <f t="shared" si="513"/>
        <v xml:space="preserve"> </v>
      </c>
      <c r="CW362" s="278" t="str">
        <f t="shared" si="514"/>
        <v xml:space="preserve"> </v>
      </c>
      <c r="CX362" s="278"/>
      <c r="CY362" s="278" t="str">
        <f t="shared" si="515"/>
        <v xml:space="preserve"> </v>
      </c>
      <c r="CZ362" s="278" t="str">
        <f t="shared" si="558"/>
        <v xml:space="preserve"> </v>
      </c>
      <c r="DA362" s="278" t="str">
        <f t="shared" si="516"/>
        <v xml:space="preserve"> </v>
      </c>
      <c r="DB362" s="278"/>
      <c r="DC362" s="278" t="str">
        <f t="shared" si="517"/>
        <v xml:space="preserve"> </v>
      </c>
      <c r="DD362" s="278" t="str">
        <f t="shared" si="559"/>
        <v xml:space="preserve"> </v>
      </c>
      <c r="DE362" s="278" t="str">
        <f t="shared" si="560"/>
        <v xml:space="preserve"> </v>
      </c>
      <c r="DF362" s="278" t="str">
        <f t="shared" si="518"/>
        <v xml:space="preserve"> </v>
      </c>
      <c r="DG362" s="283" t="str">
        <f t="shared" si="525"/>
        <v xml:space="preserve"> </v>
      </c>
      <c r="DH362" s="283"/>
      <c r="DI362" s="277" t="str">
        <f t="shared" si="519"/>
        <v xml:space="preserve"> </v>
      </c>
      <c r="DJ362" s="277" t="str">
        <f t="shared" si="520"/>
        <v xml:space="preserve"> </v>
      </c>
      <c r="DK362" s="277" t="str">
        <f t="shared" si="521"/>
        <v xml:space="preserve"> </v>
      </c>
      <c r="DL362" s="278" t="str">
        <f t="shared" si="522"/>
        <v xml:space="preserve"> </v>
      </c>
    </row>
    <row r="363" spans="21:116" x14ac:dyDescent="0.25">
      <c r="U363" s="276" t="str">
        <f t="shared" si="526"/>
        <v xml:space="preserve"> </v>
      </c>
      <c r="V363" s="277" t="str">
        <f>IF(SUM(I363:T363)&lt;90," ",I363/stab.data!$U$7)</f>
        <v xml:space="preserve"> </v>
      </c>
      <c r="W363" s="277" t="str">
        <f>IF(SUM(I363:T363)&lt;90," ",J363/stab.data!$U$8)</f>
        <v xml:space="preserve"> </v>
      </c>
      <c r="X363" s="277" t="str">
        <f>IF(SUM(I363:T363)&lt;90," ",K363*2/stab.data!$U$9)</f>
        <v xml:space="preserve"> </v>
      </c>
      <c r="Y363" s="277" t="str">
        <f>IF(SUM(I363:T363)&lt;90," ",L363*2/stab.data!$U$10)</f>
        <v xml:space="preserve"> </v>
      </c>
      <c r="Z363" s="277" t="str">
        <f>IF(SUM(I363:T363)&lt;90," ",M363/stab.data!$U$11)</f>
        <v xml:space="preserve"> </v>
      </c>
      <c r="AA363" s="277" t="str">
        <f>IF(SUM(I363:T363)&lt;90," ",N363/stab.data!$U$12)</f>
        <v xml:space="preserve"> </v>
      </c>
      <c r="AB363" s="277" t="str">
        <f>IF(SUM(I363:T363)&lt;90," ",O363/stab.data!$U$13)</f>
        <v xml:space="preserve"> </v>
      </c>
      <c r="AC363" s="277" t="str">
        <f>IF(SUM(I363:T363)&lt;90," ",P363/stab.data!$U$14)</f>
        <v xml:space="preserve"> </v>
      </c>
      <c r="AD363" s="277" t="str">
        <f>IF(SUM(I363:T363)&lt;90," ",Q363*2/stab.data!$U$15)</f>
        <v xml:space="preserve"> </v>
      </c>
      <c r="AE363" s="277" t="str">
        <f>IF(SUM(I363:T363)&lt;90," ",R363*2/stab.data!$U$16)</f>
        <v xml:space="preserve"> </v>
      </c>
      <c r="AF363" s="277" t="str">
        <f>IF(SUM(I363:T363)&lt;90," ",S363/stab.data!$U$17)</f>
        <v xml:space="preserve"> </v>
      </c>
      <c r="AG363" s="277" t="str">
        <f>IF(SUM(I363:T363)&lt;90," ",T363/stab.data!$U$18)</f>
        <v xml:space="preserve"> </v>
      </c>
      <c r="AH363" s="277" t="str">
        <f t="shared" si="527"/>
        <v xml:space="preserve"> </v>
      </c>
      <c r="AI363" s="277" t="str">
        <f t="shared" si="528"/>
        <v xml:space="preserve"> </v>
      </c>
      <c r="AJ363" s="278" t="str">
        <f t="shared" si="529"/>
        <v xml:space="preserve"> </v>
      </c>
      <c r="AK363" s="278" t="str">
        <f t="shared" si="530"/>
        <v xml:space="preserve"> </v>
      </c>
      <c r="AL363" s="278" t="str">
        <f t="shared" si="531"/>
        <v xml:space="preserve"> </v>
      </c>
      <c r="AM363" s="278" t="str">
        <f t="shared" si="532"/>
        <v xml:space="preserve"> </v>
      </c>
      <c r="AN363" s="278" t="str">
        <f t="shared" si="533"/>
        <v xml:space="preserve"> </v>
      </c>
      <c r="AO363" s="278" t="str">
        <f t="shared" si="534"/>
        <v xml:space="preserve"> </v>
      </c>
      <c r="AP363" s="278" t="str">
        <f t="shared" si="535"/>
        <v xml:space="preserve"> </v>
      </c>
      <c r="AQ363" s="278" t="str">
        <f t="shared" si="536"/>
        <v xml:space="preserve"> </v>
      </c>
      <c r="AR363" s="278" t="str">
        <f t="shared" si="537"/>
        <v xml:space="preserve"> </v>
      </c>
      <c r="AS363" s="278" t="str">
        <f t="shared" si="538"/>
        <v xml:space="preserve"> </v>
      </c>
      <c r="AT363" s="278" t="str">
        <f t="shared" si="539"/>
        <v xml:space="preserve"> </v>
      </c>
      <c r="AU363" s="278" t="str">
        <f t="shared" si="540"/>
        <v xml:space="preserve"> </v>
      </c>
      <c r="AV363" s="277" t="str">
        <f t="shared" si="541"/>
        <v xml:space="preserve"> </v>
      </c>
      <c r="AW363" s="277" t="str">
        <f t="shared" si="542"/>
        <v xml:space="preserve"> </v>
      </c>
      <c r="AX363" s="277" t="str">
        <f>IF(SUM(I363:T363)&lt;90," ",CO363*AH363*stab.data!$U$20/13/2)</f>
        <v xml:space="preserve"> </v>
      </c>
      <c r="AY363" s="277" t="str">
        <f>IF(SUM(I363:T363)&lt;90," ",CQ363*AH363*stab.data!$U$11/13)</f>
        <v xml:space="preserve"> </v>
      </c>
      <c r="AZ363" s="277" t="str">
        <f t="shared" si="543"/>
        <v xml:space="preserve"> </v>
      </c>
      <c r="BA363" s="279" t="str">
        <f t="shared" si="544"/>
        <v xml:space="preserve"> </v>
      </c>
      <c r="BB363" s="280" t="str">
        <f>IF(SUM(I363:T363)&lt;90," ",EXP('eq. coef.'!$C$104+'eq. coef.'!$C$105*'Amp-TB2 calc'!AJ363+'eq. coef.'!$C$106*'Amp-TB2 calc'!AK363+'eq. coef.'!$C$107*'Amp-TB2 calc'!AL363+'eq. coef.'!$C$108*'Amp-TB2 calc'!AN363+'eq. coef.'!$C$109*'Amp-TB2 calc'!AP363+'eq. coef.'!$C$110*'Amp-TB2 calc'!AQ363+'eq. coef.'!$C$111*'Amp-TB2 calc'!AR363+'eq. coef.'!$C$112*'Amp-TB2 calc'!AS363))</f>
        <v xml:space="preserve"> </v>
      </c>
      <c r="BC363" s="281" t="str">
        <f>IF(SUM(I363:T363)&lt;90," ",EXP('eq. coef.'!$C$176+'eq. coef.'!$C$177*'Amp-TB2 calc'!AJ363+'eq. coef.'!$C$178*'Amp-TB2 calc'!AK363+'eq. coef.'!$C$179*'Amp-TB2 calc'!AL363+'eq. coef.'!$C$180*'Amp-TB2 calc'!AN363+'eq. coef.'!$C$181*'Amp-TB2 calc'!AP363+'eq. coef.'!$C$182*'Amp-TB2 calc'!AQ363+'eq. coef.'!$C$183*'Amp-TB2 calc'!AR363+'eq. coef.'!$C$184*'Amp-TB2 calc'!AS363))</f>
        <v xml:space="preserve"> </v>
      </c>
      <c r="BD363" s="281" t="str">
        <f>IF(SUM(I363:T363)&lt;90," ",('eq. coef.'!$C$234+'eq. coef.'!$C$235*'Amp-TB2 calc'!AJ363+'eq. coef.'!$C$236*'Amp-TB2 calc'!AK363+'eq. coef.'!$C$237*'Amp-TB2 calc'!AL363+'eq. coef.'!$C$238*'Amp-TB2 calc'!AN363+'eq. coef.'!$C$239*'Amp-TB2 calc'!AP363+'eq. coef.'!$C$240*'Amp-TB2 calc'!AQ363+'eq. coef.'!$C$241*'Amp-TB2 calc'!AR363+'eq. coef.'!$C$242*'Amp-TB2 calc'!AS363))</f>
        <v xml:space="preserve"> </v>
      </c>
      <c r="BE363" s="281" t="str">
        <f>IF(SUM(I363:T363)&lt;90," ",('eq. coef.'!$C$270+'eq. coef.'!$C$271*'Amp-TB2 calc'!AJ363+'eq. coef.'!$C$272*'Amp-TB2 calc'!AK363+'eq. coef.'!$C$273*'Amp-TB2 calc'!AL363+'eq. coef.'!$C$274*'Amp-TB2 calc'!AN363+'eq. coef.'!$C$275*'Amp-TB2 calc'!AP363+'eq. coef.'!$C$276*'Amp-TB2 calc'!AQ363+'eq. coef.'!$C$277*'Amp-TB2 calc'!AR363+'eq. coef.'!$C$278*'Amp-TB2 calc'!AS363))</f>
        <v xml:space="preserve"> </v>
      </c>
      <c r="BF363" s="281" t="str">
        <f>IF(SUM(I363:T363)&lt;90," ",EXP('eq. coef.'!$C$328+'eq. coef.'!$C$329*'Amp-TB2 calc'!AJ363+'eq. coef.'!$C$330*'Amp-TB2 calc'!AK363+'eq. coef.'!$C$331*'Amp-TB2 calc'!AL363+'eq. coef.'!$C$332*'Amp-TB2 calc'!AN363+'eq. coef.'!$C$333*'Amp-TB2 calc'!AP363+'eq. coef.'!$C$334*'Amp-TB2 calc'!AQ363+'eq. coef.'!$C$335*'Amp-TB2 calc'!AR363+'eq. coef.'!$C$336*'Amp-TB2 calc'!AS363))</f>
        <v xml:space="preserve"> </v>
      </c>
      <c r="BG363" s="282" t="str">
        <f t="shared" si="496"/>
        <v xml:space="preserve"> </v>
      </c>
      <c r="BH363" s="385" t="str">
        <f t="shared" si="523"/>
        <v xml:space="preserve"> </v>
      </c>
      <c r="BI363" s="385" t="str">
        <f t="shared" si="524"/>
        <v xml:space="preserve"> </v>
      </c>
      <c r="BJ363" s="281" t="str">
        <f t="shared" si="497"/>
        <v xml:space="preserve"> </v>
      </c>
      <c r="BK363" s="283" t="str">
        <f t="shared" si="545"/>
        <v xml:space="preserve"> </v>
      </c>
      <c r="BL363" s="281" t="str">
        <f t="shared" si="546"/>
        <v xml:space="preserve"> </v>
      </c>
      <c r="BM363" s="284" t="str">
        <f t="shared" si="498"/>
        <v xml:space="preserve"> </v>
      </c>
      <c r="BN363" s="285" t="str">
        <f>IF(SUM(I363:T363)&lt;90," ",'eq. coef.'!$C$360+'eq. coef.'!$C$361*'Amp-TB2 calc'!AJ363+'eq. coef.'!$C$362*'Amp-TB2 calc'!AK363+'eq. coef.'!$C$363*'Amp-TB2 calc'!AL363+'eq. coef.'!$C$364*'Amp-TB2 calc'!AN363+'eq. coef.'!$C$365*'Amp-TB2 calc'!AP363+'eq. coef.'!$C$366*'Amp-TB2 calc'!AQ363+'eq. coef.'!$C$367*'Amp-TB2 calc'!AR363+'eq. coef.'!$C$368*'Amp-TB2 calc'!AS363+'eq. coef.'!$C$369*LN(BQ363))</f>
        <v xml:space="preserve"> </v>
      </c>
      <c r="BO363" s="286" t="str">
        <f t="shared" si="547"/>
        <v xml:space="preserve"> </v>
      </c>
      <c r="BP363" s="333" t="str">
        <f t="shared" si="499"/>
        <v xml:space="preserve"> </v>
      </c>
      <c r="BQ363" s="287" t="str">
        <f t="shared" si="548"/>
        <v xml:space="preserve"> </v>
      </c>
      <c r="BR363" s="281" t="str">
        <f t="shared" si="500"/>
        <v xml:space="preserve"> </v>
      </c>
      <c r="BS363" s="283"/>
      <c r="BT363" s="283">
        <f t="shared" si="549"/>
        <v>0</v>
      </c>
      <c r="BU363" s="283">
        <f t="shared" si="550"/>
        <v>0</v>
      </c>
      <c r="BV363" s="281" t="str">
        <f t="shared" si="501"/>
        <v xml:space="preserve"> </v>
      </c>
      <c r="BW363" s="288"/>
      <c r="BX363" s="289" t="str">
        <f>IF(SUM(I363:T363)&lt;90," ",'eq. coef.'!$B$1128*'Amp-TB2 calc'!CH363+'eq. coef.'!$B$1129*'Amp-TB2 calc'!CL363+'eq. coef.'!$B$1130*'Amp-TB2 calc'!CM363+'eq. coef.'!$B$1131*'Amp-TB2 calc'!CO363+'eq. coef.'!$B$1132*'Amp-TB2 calc'!CP363+'eq. coef.'!$B$1133*'Amp-TB2 calc'!CQ363+'eq. coef.'!$B$1134*'Amp-TB2 calc'!CR363+'eq. coef.'!$B$1135*'Amp-TB2 calc'!CU363+'eq. coef.'!$B$1135*'Amp-TB2 calc'!CY363+'eq. coef.'!$B$1137*'Amp-TB2 calc'!CZ363)</f>
        <v xml:space="preserve"> </v>
      </c>
      <c r="BY363" s="290" t="str">
        <f t="shared" si="551"/>
        <v xml:space="preserve"> </v>
      </c>
      <c r="BZ363" s="291"/>
      <c r="CA363" s="290" t="str">
        <f t="shared" si="502"/>
        <v xml:space="preserve"> </v>
      </c>
      <c r="CB363" s="289" t="str">
        <f>IF(SUM(I363:T363)&lt;90," ",EXP('eq. coef.'!$C$396+'eq. coef.'!$C$397*'Amp-TB2 calc'!AJ363+'eq. coef.'!$C$398*'Amp-TB2 calc'!AK363+'eq. coef.'!$C$399*'Amp-TB2 calc'!AL363+'eq. coef.'!$C$400*'Amp-TB2 calc'!AN363+'eq. coef.'!$C$401*'Amp-TB2 calc'!AP363+'eq. coef.'!$C$402*'Amp-TB2 calc'!AQ363+'eq. coef.'!$C$403*'Amp-TB2 calc'!AR363+'eq. coef.'!$C$404*'Amp-TB2 calc'!AS363+'eq. coef.'!$C$405*LN('Amp-TB2 calc'!BQ363)))</f>
        <v xml:space="preserve"> </v>
      </c>
      <c r="CC363" s="283" t="str">
        <f t="shared" si="503"/>
        <v xml:space="preserve"> </v>
      </c>
      <c r="CD363" s="283"/>
      <c r="CE363" s="282" t="str">
        <f t="shared" si="504"/>
        <v xml:space="preserve"> </v>
      </c>
      <c r="CF363" s="282" t="str">
        <f t="shared" si="505"/>
        <v xml:space="preserve"> </v>
      </c>
      <c r="CG363" s="278" t="str">
        <f t="shared" si="552"/>
        <v xml:space="preserve"> </v>
      </c>
      <c r="CH363" s="278" t="str">
        <f t="shared" si="553"/>
        <v xml:space="preserve"> </v>
      </c>
      <c r="CI363" s="278" t="str">
        <f t="shared" si="506"/>
        <v xml:space="preserve"> </v>
      </c>
      <c r="CJ363" s="278" t="str">
        <f t="shared" si="507"/>
        <v xml:space="preserve"> </v>
      </c>
      <c r="CK363" s="278"/>
      <c r="CL363" s="278" t="str">
        <f t="shared" si="508"/>
        <v xml:space="preserve"> </v>
      </c>
      <c r="CM363" s="278" t="str">
        <f t="shared" si="509"/>
        <v xml:space="preserve"> </v>
      </c>
      <c r="CN363" s="278" t="str">
        <f t="shared" si="554"/>
        <v xml:space="preserve"> </v>
      </c>
      <c r="CO363" s="278" t="str">
        <f t="shared" si="510"/>
        <v xml:space="preserve"> </v>
      </c>
      <c r="CP363" s="278" t="str">
        <f t="shared" si="555"/>
        <v xml:space="preserve"> </v>
      </c>
      <c r="CQ363" s="278" t="str">
        <f t="shared" si="511"/>
        <v xml:space="preserve"> </v>
      </c>
      <c r="CR363" s="278" t="str">
        <f t="shared" si="556"/>
        <v xml:space="preserve"> </v>
      </c>
      <c r="CS363" s="278" t="str">
        <f t="shared" si="512"/>
        <v xml:space="preserve"> </v>
      </c>
      <c r="CT363" s="278"/>
      <c r="CU363" s="278" t="str">
        <f t="shared" si="557"/>
        <v xml:space="preserve"> </v>
      </c>
      <c r="CV363" s="278" t="str">
        <f t="shared" si="513"/>
        <v xml:space="preserve"> </v>
      </c>
      <c r="CW363" s="278" t="str">
        <f t="shared" si="514"/>
        <v xml:space="preserve"> </v>
      </c>
      <c r="CX363" s="278"/>
      <c r="CY363" s="278" t="str">
        <f t="shared" si="515"/>
        <v xml:space="preserve"> </v>
      </c>
      <c r="CZ363" s="278" t="str">
        <f t="shared" si="558"/>
        <v xml:space="preserve"> </v>
      </c>
      <c r="DA363" s="278" t="str">
        <f t="shared" si="516"/>
        <v xml:space="preserve"> </v>
      </c>
      <c r="DB363" s="278"/>
      <c r="DC363" s="278" t="str">
        <f t="shared" si="517"/>
        <v xml:space="preserve"> </v>
      </c>
      <c r="DD363" s="278" t="str">
        <f t="shared" si="559"/>
        <v xml:space="preserve"> </v>
      </c>
      <c r="DE363" s="278" t="str">
        <f t="shared" si="560"/>
        <v xml:space="preserve"> </v>
      </c>
      <c r="DF363" s="278" t="str">
        <f t="shared" si="518"/>
        <v xml:space="preserve"> </v>
      </c>
      <c r="DG363" s="283" t="str">
        <f t="shared" si="525"/>
        <v xml:space="preserve"> </v>
      </c>
      <c r="DH363" s="283"/>
      <c r="DI363" s="277" t="str">
        <f t="shared" si="519"/>
        <v xml:space="preserve"> </v>
      </c>
      <c r="DJ363" s="277" t="str">
        <f t="shared" si="520"/>
        <v xml:space="preserve"> </v>
      </c>
      <c r="DK363" s="277" t="str">
        <f t="shared" si="521"/>
        <v xml:space="preserve"> </v>
      </c>
      <c r="DL363" s="278" t="str">
        <f t="shared" si="522"/>
        <v xml:space="preserve"> </v>
      </c>
    </row>
    <row r="364" spans="21:116" x14ac:dyDescent="0.25">
      <c r="U364" s="276" t="str">
        <f t="shared" si="526"/>
        <v xml:space="preserve"> </v>
      </c>
      <c r="V364" s="277" t="str">
        <f>IF(SUM(I364:T364)&lt;90," ",I364/stab.data!$U$7)</f>
        <v xml:space="preserve"> </v>
      </c>
      <c r="W364" s="277" t="str">
        <f>IF(SUM(I364:T364)&lt;90," ",J364/stab.data!$U$8)</f>
        <v xml:space="preserve"> </v>
      </c>
      <c r="X364" s="277" t="str">
        <f>IF(SUM(I364:T364)&lt;90," ",K364*2/stab.data!$U$9)</f>
        <v xml:space="preserve"> </v>
      </c>
      <c r="Y364" s="277" t="str">
        <f>IF(SUM(I364:T364)&lt;90," ",L364*2/stab.data!$U$10)</f>
        <v xml:space="preserve"> </v>
      </c>
      <c r="Z364" s="277" t="str">
        <f>IF(SUM(I364:T364)&lt;90," ",M364/stab.data!$U$11)</f>
        <v xml:space="preserve"> </v>
      </c>
      <c r="AA364" s="277" t="str">
        <f>IF(SUM(I364:T364)&lt;90," ",N364/stab.data!$U$12)</f>
        <v xml:space="preserve"> </v>
      </c>
      <c r="AB364" s="277" t="str">
        <f>IF(SUM(I364:T364)&lt;90," ",O364/stab.data!$U$13)</f>
        <v xml:space="preserve"> </v>
      </c>
      <c r="AC364" s="277" t="str">
        <f>IF(SUM(I364:T364)&lt;90," ",P364/stab.data!$U$14)</f>
        <v xml:space="preserve"> </v>
      </c>
      <c r="AD364" s="277" t="str">
        <f>IF(SUM(I364:T364)&lt;90," ",Q364*2/stab.data!$U$15)</f>
        <v xml:space="preserve"> </v>
      </c>
      <c r="AE364" s="277" t="str">
        <f>IF(SUM(I364:T364)&lt;90," ",R364*2/stab.data!$U$16)</f>
        <v xml:space="preserve"> </v>
      </c>
      <c r="AF364" s="277" t="str">
        <f>IF(SUM(I364:T364)&lt;90," ",S364/stab.data!$U$17)</f>
        <v xml:space="preserve"> </v>
      </c>
      <c r="AG364" s="277" t="str">
        <f>IF(SUM(I364:T364)&lt;90," ",T364/stab.data!$U$18)</f>
        <v xml:space="preserve"> </v>
      </c>
      <c r="AH364" s="277" t="str">
        <f t="shared" si="527"/>
        <v xml:space="preserve"> </v>
      </c>
      <c r="AI364" s="277" t="str">
        <f t="shared" si="528"/>
        <v xml:space="preserve"> </v>
      </c>
      <c r="AJ364" s="278" t="str">
        <f t="shared" si="529"/>
        <v xml:space="preserve"> </v>
      </c>
      <c r="AK364" s="278" t="str">
        <f t="shared" si="530"/>
        <v xml:space="preserve"> </v>
      </c>
      <c r="AL364" s="278" t="str">
        <f t="shared" si="531"/>
        <v xml:space="preserve"> </v>
      </c>
      <c r="AM364" s="278" t="str">
        <f t="shared" si="532"/>
        <v xml:space="preserve"> </v>
      </c>
      <c r="AN364" s="278" t="str">
        <f t="shared" si="533"/>
        <v xml:space="preserve"> </v>
      </c>
      <c r="AO364" s="278" t="str">
        <f t="shared" si="534"/>
        <v xml:space="preserve"> </v>
      </c>
      <c r="AP364" s="278" t="str">
        <f t="shared" si="535"/>
        <v xml:space="preserve"> </v>
      </c>
      <c r="AQ364" s="278" t="str">
        <f t="shared" si="536"/>
        <v xml:space="preserve"> </v>
      </c>
      <c r="AR364" s="278" t="str">
        <f t="shared" si="537"/>
        <v xml:space="preserve"> </v>
      </c>
      <c r="AS364" s="278" t="str">
        <f t="shared" si="538"/>
        <v xml:space="preserve"> </v>
      </c>
      <c r="AT364" s="278" t="str">
        <f t="shared" si="539"/>
        <v xml:space="preserve"> </v>
      </c>
      <c r="AU364" s="278" t="str">
        <f t="shared" si="540"/>
        <v xml:space="preserve"> </v>
      </c>
      <c r="AV364" s="277" t="str">
        <f t="shared" si="541"/>
        <v xml:space="preserve"> </v>
      </c>
      <c r="AW364" s="277" t="str">
        <f t="shared" si="542"/>
        <v xml:space="preserve"> </v>
      </c>
      <c r="AX364" s="277" t="str">
        <f>IF(SUM(I364:T364)&lt;90," ",CO364*AH364*stab.data!$U$20/13/2)</f>
        <v xml:space="preserve"> </v>
      </c>
      <c r="AY364" s="277" t="str">
        <f>IF(SUM(I364:T364)&lt;90," ",CQ364*AH364*stab.data!$U$11/13)</f>
        <v xml:space="preserve"> </v>
      </c>
      <c r="AZ364" s="277" t="str">
        <f t="shared" si="543"/>
        <v xml:space="preserve"> </v>
      </c>
      <c r="BA364" s="279" t="str">
        <f t="shared" si="544"/>
        <v xml:space="preserve"> </v>
      </c>
      <c r="BB364" s="280" t="str">
        <f>IF(SUM(I364:T364)&lt;90," ",EXP('eq. coef.'!$C$104+'eq. coef.'!$C$105*'Amp-TB2 calc'!AJ364+'eq. coef.'!$C$106*'Amp-TB2 calc'!AK364+'eq. coef.'!$C$107*'Amp-TB2 calc'!AL364+'eq. coef.'!$C$108*'Amp-TB2 calc'!AN364+'eq. coef.'!$C$109*'Amp-TB2 calc'!AP364+'eq. coef.'!$C$110*'Amp-TB2 calc'!AQ364+'eq. coef.'!$C$111*'Amp-TB2 calc'!AR364+'eq. coef.'!$C$112*'Amp-TB2 calc'!AS364))</f>
        <v xml:space="preserve"> </v>
      </c>
      <c r="BC364" s="281" t="str">
        <f>IF(SUM(I364:T364)&lt;90," ",EXP('eq. coef.'!$C$176+'eq. coef.'!$C$177*'Amp-TB2 calc'!AJ364+'eq. coef.'!$C$178*'Amp-TB2 calc'!AK364+'eq. coef.'!$C$179*'Amp-TB2 calc'!AL364+'eq. coef.'!$C$180*'Amp-TB2 calc'!AN364+'eq. coef.'!$C$181*'Amp-TB2 calc'!AP364+'eq. coef.'!$C$182*'Amp-TB2 calc'!AQ364+'eq. coef.'!$C$183*'Amp-TB2 calc'!AR364+'eq. coef.'!$C$184*'Amp-TB2 calc'!AS364))</f>
        <v xml:space="preserve"> </v>
      </c>
      <c r="BD364" s="281" t="str">
        <f>IF(SUM(I364:T364)&lt;90," ",('eq. coef.'!$C$234+'eq. coef.'!$C$235*'Amp-TB2 calc'!AJ364+'eq. coef.'!$C$236*'Amp-TB2 calc'!AK364+'eq. coef.'!$C$237*'Amp-TB2 calc'!AL364+'eq. coef.'!$C$238*'Amp-TB2 calc'!AN364+'eq. coef.'!$C$239*'Amp-TB2 calc'!AP364+'eq. coef.'!$C$240*'Amp-TB2 calc'!AQ364+'eq. coef.'!$C$241*'Amp-TB2 calc'!AR364+'eq. coef.'!$C$242*'Amp-TB2 calc'!AS364))</f>
        <v xml:space="preserve"> </v>
      </c>
      <c r="BE364" s="281" t="str">
        <f>IF(SUM(I364:T364)&lt;90," ",('eq. coef.'!$C$270+'eq. coef.'!$C$271*'Amp-TB2 calc'!AJ364+'eq. coef.'!$C$272*'Amp-TB2 calc'!AK364+'eq. coef.'!$C$273*'Amp-TB2 calc'!AL364+'eq. coef.'!$C$274*'Amp-TB2 calc'!AN364+'eq. coef.'!$C$275*'Amp-TB2 calc'!AP364+'eq. coef.'!$C$276*'Amp-TB2 calc'!AQ364+'eq. coef.'!$C$277*'Amp-TB2 calc'!AR364+'eq. coef.'!$C$278*'Amp-TB2 calc'!AS364))</f>
        <v xml:space="preserve"> </v>
      </c>
      <c r="BF364" s="281" t="str">
        <f>IF(SUM(I364:T364)&lt;90," ",EXP('eq. coef.'!$C$328+'eq. coef.'!$C$329*'Amp-TB2 calc'!AJ364+'eq. coef.'!$C$330*'Amp-TB2 calc'!AK364+'eq. coef.'!$C$331*'Amp-TB2 calc'!AL364+'eq. coef.'!$C$332*'Amp-TB2 calc'!AN364+'eq. coef.'!$C$333*'Amp-TB2 calc'!AP364+'eq. coef.'!$C$334*'Amp-TB2 calc'!AQ364+'eq. coef.'!$C$335*'Amp-TB2 calc'!AR364+'eq. coef.'!$C$336*'Amp-TB2 calc'!AS364))</f>
        <v xml:space="preserve"> </v>
      </c>
      <c r="BG364" s="282" t="str">
        <f t="shared" si="496"/>
        <v xml:space="preserve"> </v>
      </c>
      <c r="BH364" s="385" t="str">
        <f t="shared" si="523"/>
        <v xml:space="preserve"> </v>
      </c>
      <c r="BI364" s="385" t="str">
        <f t="shared" si="524"/>
        <v xml:space="preserve"> </v>
      </c>
      <c r="BJ364" s="281" t="str">
        <f t="shared" si="497"/>
        <v xml:space="preserve"> </v>
      </c>
      <c r="BK364" s="283" t="str">
        <f t="shared" si="545"/>
        <v xml:space="preserve"> </v>
      </c>
      <c r="BL364" s="281" t="str">
        <f t="shared" si="546"/>
        <v xml:space="preserve"> </v>
      </c>
      <c r="BM364" s="284" t="str">
        <f t="shared" si="498"/>
        <v xml:space="preserve"> </v>
      </c>
      <c r="BN364" s="285" t="str">
        <f>IF(SUM(I364:T364)&lt;90," ",'eq. coef.'!$C$360+'eq. coef.'!$C$361*'Amp-TB2 calc'!AJ364+'eq. coef.'!$C$362*'Amp-TB2 calc'!AK364+'eq. coef.'!$C$363*'Amp-TB2 calc'!AL364+'eq. coef.'!$C$364*'Amp-TB2 calc'!AN364+'eq. coef.'!$C$365*'Amp-TB2 calc'!AP364+'eq. coef.'!$C$366*'Amp-TB2 calc'!AQ364+'eq. coef.'!$C$367*'Amp-TB2 calc'!AR364+'eq. coef.'!$C$368*'Amp-TB2 calc'!AS364+'eq. coef.'!$C$369*LN(BQ364))</f>
        <v xml:space="preserve"> </v>
      </c>
      <c r="BO364" s="286" t="str">
        <f t="shared" si="547"/>
        <v xml:space="preserve"> </v>
      </c>
      <c r="BP364" s="333" t="str">
        <f t="shared" si="499"/>
        <v xml:space="preserve"> </v>
      </c>
      <c r="BQ364" s="287" t="str">
        <f t="shared" si="548"/>
        <v xml:space="preserve"> </v>
      </c>
      <c r="BR364" s="281" t="str">
        <f t="shared" si="500"/>
        <v xml:space="preserve"> </v>
      </c>
      <c r="BS364" s="283"/>
      <c r="BT364" s="283">
        <f t="shared" si="549"/>
        <v>0</v>
      </c>
      <c r="BU364" s="283">
        <f t="shared" si="550"/>
        <v>0</v>
      </c>
      <c r="BV364" s="281" t="str">
        <f t="shared" si="501"/>
        <v xml:space="preserve"> </v>
      </c>
      <c r="BW364" s="288"/>
      <c r="BX364" s="289" t="str">
        <f>IF(SUM(I364:T364)&lt;90," ",'eq. coef.'!$B$1128*'Amp-TB2 calc'!CH364+'eq. coef.'!$B$1129*'Amp-TB2 calc'!CL364+'eq. coef.'!$B$1130*'Amp-TB2 calc'!CM364+'eq. coef.'!$B$1131*'Amp-TB2 calc'!CO364+'eq. coef.'!$B$1132*'Amp-TB2 calc'!CP364+'eq. coef.'!$B$1133*'Amp-TB2 calc'!CQ364+'eq. coef.'!$B$1134*'Amp-TB2 calc'!CR364+'eq. coef.'!$B$1135*'Amp-TB2 calc'!CU364+'eq. coef.'!$B$1135*'Amp-TB2 calc'!CY364+'eq. coef.'!$B$1137*'Amp-TB2 calc'!CZ364)</f>
        <v xml:space="preserve"> </v>
      </c>
      <c r="BY364" s="290" t="str">
        <f t="shared" si="551"/>
        <v xml:space="preserve"> </v>
      </c>
      <c r="BZ364" s="291"/>
      <c r="CA364" s="290" t="str">
        <f t="shared" si="502"/>
        <v xml:space="preserve"> </v>
      </c>
      <c r="CB364" s="289" t="str">
        <f>IF(SUM(I364:T364)&lt;90," ",EXP('eq. coef.'!$C$396+'eq. coef.'!$C$397*'Amp-TB2 calc'!AJ364+'eq. coef.'!$C$398*'Amp-TB2 calc'!AK364+'eq. coef.'!$C$399*'Amp-TB2 calc'!AL364+'eq. coef.'!$C$400*'Amp-TB2 calc'!AN364+'eq. coef.'!$C$401*'Amp-TB2 calc'!AP364+'eq. coef.'!$C$402*'Amp-TB2 calc'!AQ364+'eq. coef.'!$C$403*'Amp-TB2 calc'!AR364+'eq. coef.'!$C$404*'Amp-TB2 calc'!AS364+'eq. coef.'!$C$405*LN('Amp-TB2 calc'!BQ364)))</f>
        <v xml:space="preserve"> </v>
      </c>
      <c r="CC364" s="283" t="str">
        <f t="shared" si="503"/>
        <v xml:space="preserve"> </v>
      </c>
      <c r="CD364" s="283"/>
      <c r="CE364" s="282" t="str">
        <f t="shared" si="504"/>
        <v xml:space="preserve"> </v>
      </c>
      <c r="CF364" s="282" t="str">
        <f t="shared" si="505"/>
        <v xml:space="preserve"> </v>
      </c>
      <c r="CG364" s="278" t="str">
        <f t="shared" si="552"/>
        <v xml:space="preserve"> </v>
      </c>
      <c r="CH364" s="278" t="str">
        <f t="shared" si="553"/>
        <v xml:space="preserve"> </v>
      </c>
      <c r="CI364" s="278" t="str">
        <f t="shared" si="506"/>
        <v xml:space="preserve"> </v>
      </c>
      <c r="CJ364" s="278" t="str">
        <f t="shared" si="507"/>
        <v xml:space="preserve"> </v>
      </c>
      <c r="CK364" s="278"/>
      <c r="CL364" s="278" t="str">
        <f t="shared" si="508"/>
        <v xml:space="preserve"> </v>
      </c>
      <c r="CM364" s="278" t="str">
        <f t="shared" si="509"/>
        <v xml:space="preserve"> </v>
      </c>
      <c r="CN364" s="278" t="str">
        <f t="shared" si="554"/>
        <v xml:space="preserve"> </v>
      </c>
      <c r="CO364" s="278" t="str">
        <f t="shared" si="510"/>
        <v xml:space="preserve"> </v>
      </c>
      <c r="CP364" s="278" t="str">
        <f t="shared" si="555"/>
        <v xml:space="preserve"> </v>
      </c>
      <c r="CQ364" s="278" t="str">
        <f t="shared" si="511"/>
        <v xml:space="preserve"> </v>
      </c>
      <c r="CR364" s="278" t="str">
        <f t="shared" si="556"/>
        <v xml:space="preserve"> </v>
      </c>
      <c r="CS364" s="278" t="str">
        <f t="shared" si="512"/>
        <v xml:space="preserve"> </v>
      </c>
      <c r="CT364" s="278"/>
      <c r="CU364" s="278" t="str">
        <f t="shared" si="557"/>
        <v xml:space="preserve"> </v>
      </c>
      <c r="CV364" s="278" t="str">
        <f t="shared" si="513"/>
        <v xml:space="preserve"> </v>
      </c>
      <c r="CW364" s="278" t="str">
        <f t="shared" si="514"/>
        <v xml:space="preserve"> </v>
      </c>
      <c r="CX364" s="278"/>
      <c r="CY364" s="278" t="str">
        <f t="shared" si="515"/>
        <v xml:space="preserve"> </v>
      </c>
      <c r="CZ364" s="278" t="str">
        <f t="shared" si="558"/>
        <v xml:space="preserve"> </v>
      </c>
      <c r="DA364" s="278" t="str">
        <f t="shared" si="516"/>
        <v xml:space="preserve"> </v>
      </c>
      <c r="DB364" s="278"/>
      <c r="DC364" s="278" t="str">
        <f t="shared" si="517"/>
        <v xml:space="preserve"> </v>
      </c>
      <c r="DD364" s="278" t="str">
        <f t="shared" si="559"/>
        <v xml:space="preserve"> </v>
      </c>
      <c r="DE364" s="278" t="str">
        <f t="shared" si="560"/>
        <v xml:space="preserve"> </v>
      </c>
      <c r="DF364" s="278" t="str">
        <f t="shared" si="518"/>
        <v xml:space="preserve"> </v>
      </c>
      <c r="DG364" s="283" t="str">
        <f t="shared" si="525"/>
        <v xml:space="preserve"> </v>
      </c>
      <c r="DH364" s="283"/>
      <c r="DI364" s="277" t="str">
        <f t="shared" si="519"/>
        <v xml:space="preserve"> </v>
      </c>
      <c r="DJ364" s="277" t="str">
        <f t="shared" si="520"/>
        <v xml:space="preserve"> </v>
      </c>
      <c r="DK364" s="277" t="str">
        <f t="shared" si="521"/>
        <v xml:space="preserve"> </v>
      </c>
      <c r="DL364" s="278" t="str">
        <f t="shared" si="522"/>
        <v xml:space="preserve"> </v>
      </c>
    </row>
    <row r="365" spans="21:116" x14ac:dyDescent="0.25">
      <c r="U365" s="276" t="str">
        <f t="shared" si="526"/>
        <v xml:space="preserve"> </v>
      </c>
      <c r="V365" s="277" t="str">
        <f>IF(SUM(I365:T365)&lt;90," ",I365/stab.data!$U$7)</f>
        <v xml:space="preserve"> </v>
      </c>
      <c r="W365" s="277" t="str">
        <f>IF(SUM(I365:T365)&lt;90," ",J365/stab.data!$U$8)</f>
        <v xml:space="preserve"> </v>
      </c>
      <c r="X365" s="277" t="str">
        <f>IF(SUM(I365:T365)&lt;90," ",K365*2/stab.data!$U$9)</f>
        <v xml:space="preserve"> </v>
      </c>
      <c r="Y365" s="277" t="str">
        <f>IF(SUM(I365:T365)&lt;90," ",L365*2/stab.data!$U$10)</f>
        <v xml:space="preserve"> </v>
      </c>
      <c r="Z365" s="277" t="str">
        <f>IF(SUM(I365:T365)&lt;90," ",M365/stab.data!$U$11)</f>
        <v xml:space="preserve"> </v>
      </c>
      <c r="AA365" s="277" t="str">
        <f>IF(SUM(I365:T365)&lt;90," ",N365/stab.data!$U$12)</f>
        <v xml:space="preserve"> </v>
      </c>
      <c r="AB365" s="277" t="str">
        <f>IF(SUM(I365:T365)&lt;90," ",O365/stab.data!$U$13)</f>
        <v xml:space="preserve"> </v>
      </c>
      <c r="AC365" s="277" t="str">
        <f>IF(SUM(I365:T365)&lt;90," ",P365/stab.data!$U$14)</f>
        <v xml:space="preserve"> </v>
      </c>
      <c r="AD365" s="277" t="str">
        <f>IF(SUM(I365:T365)&lt;90," ",Q365*2/stab.data!$U$15)</f>
        <v xml:space="preserve"> </v>
      </c>
      <c r="AE365" s="277" t="str">
        <f>IF(SUM(I365:T365)&lt;90," ",R365*2/stab.data!$U$16)</f>
        <v xml:space="preserve"> </v>
      </c>
      <c r="AF365" s="277" t="str">
        <f>IF(SUM(I365:T365)&lt;90," ",S365/stab.data!$U$17)</f>
        <v xml:space="preserve"> </v>
      </c>
      <c r="AG365" s="277" t="str">
        <f>IF(SUM(I365:T365)&lt;90," ",T365/stab.data!$U$18)</f>
        <v xml:space="preserve"> </v>
      </c>
      <c r="AH365" s="277" t="str">
        <f t="shared" si="527"/>
        <v xml:space="preserve"> </v>
      </c>
      <c r="AI365" s="277" t="str">
        <f t="shared" si="528"/>
        <v xml:space="preserve"> </v>
      </c>
      <c r="AJ365" s="278" t="str">
        <f t="shared" si="529"/>
        <v xml:space="preserve"> </v>
      </c>
      <c r="AK365" s="278" t="str">
        <f t="shared" si="530"/>
        <v xml:space="preserve"> </v>
      </c>
      <c r="AL365" s="278" t="str">
        <f t="shared" si="531"/>
        <v xml:space="preserve"> </v>
      </c>
      <c r="AM365" s="278" t="str">
        <f t="shared" si="532"/>
        <v xml:space="preserve"> </v>
      </c>
      <c r="AN365" s="278" t="str">
        <f t="shared" si="533"/>
        <v xml:space="preserve"> </v>
      </c>
      <c r="AO365" s="278" t="str">
        <f t="shared" si="534"/>
        <v xml:space="preserve"> </v>
      </c>
      <c r="AP365" s="278" t="str">
        <f t="shared" si="535"/>
        <v xml:space="preserve"> </v>
      </c>
      <c r="AQ365" s="278" t="str">
        <f t="shared" si="536"/>
        <v xml:space="preserve"> </v>
      </c>
      <c r="AR365" s="278" t="str">
        <f t="shared" si="537"/>
        <v xml:space="preserve"> </v>
      </c>
      <c r="AS365" s="278" t="str">
        <f t="shared" si="538"/>
        <v xml:space="preserve"> </v>
      </c>
      <c r="AT365" s="278" t="str">
        <f t="shared" si="539"/>
        <v xml:space="preserve"> </v>
      </c>
      <c r="AU365" s="278" t="str">
        <f t="shared" si="540"/>
        <v xml:space="preserve"> </v>
      </c>
      <c r="AV365" s="277" t="str">
        <f t="shared" si="541"/>
        <v xml:space="preserve"> </v>
      </c>
      <c r="AW365" s="277" t="str">
        <f t="shared" si="542"/>
        <v xml:space="preserve"> </v>
      </c>
      <c r="AX365" s="277" t="str">
        <f>IF(SUM(I365:T365)&lt;90," ",CO365*AH365*stab.data!$U$20/13/2)</f>
        <v xml:space="preserve"> </v>
      </c>
      <c r="AY365" s="277" t="str">
        <f>IF(SUM(I365:T365)&lt;90," ",CQ365*AH365*stab.data!$U$11/13)</f>
        <v xml:space="preserve"> </v>
      </c>
      <c r="AZ365" s="277" t="str">
        <f t="shared" si="543"/>
        <v xml:space="preserve"> </v>
      </c>
      <c r="BA365" s="279" t="str">
        <f t="shared" si="544"/>
        <v xml:space="preserve"> </v>
      </c>
      <c r="BB365" s="280" t="str">
        <f>IF(SUM(I365:T365)&lt;90," ",EXP('eq. coef.'!$C$104+'eq. coef.'!$C$105*'Amp-TB2 calc'!AJ365+'eq. coef.'!$C$106*'Amp-TB2 calc'!AK365+'eq. coef.'!$C$107*'Amp-TB2 calc'!AL365+'eq. coef.'!$C$108*'Amp-TB2 calc'!AN365+'eq. coef.'!$C$109*'Amp-TB2 calc'!AP365+'eq. coef.'!$C$110*'Amp-TB2 calc'!AQ365+'eq. coef.'!$C$111*'Amp-TB2 calc'!AR365+'eq. coef.'!$C$112*'Amp-TB2 calc'!AS365))</f>
        <v xml:space="preserve"> </v>
      </c>
      <c r="BC365" s="281" t="str">
        <f>IF(SUM(I365:T365)&lt;90," ",EXP('eq. coef.'!$C$176+'eq. coef.'!$C$177*'Amp-TB2 calc'!AJ365+'eq. coef.'!$C$178*'Amp-TB2 calc'!AK365+'eq. coef.'!$C$179*'Amp-TB2 calc'!AL365+'eq. coef.'!$C$180*'Amp-TB2 calc'!AN365+'eq. coef.'!$C$181*'Amp-TB2 calc'!AP365+'eq. coef.'!$C$182*'Amp-TB2 calc'!AQ365+'eq. coef.'!$C$183*'Amp-TB2 calc'!AR365+'eq. coef.'!$C$184*'Amp-TB2 calc'!AS365))</f>
        <v xml:space="preserve"> </v>
      </c>
      <c r="BD365" s="281" t="str">
        <f>IF(SUM(I365:T365)&lt;90," ",('eq. coef.'!$C$234+'eq. coef.'!$C$235*'Amp-TB2 calc'!AJ365+'eq. coef.'!$C$236*'Amp-TB2 calc'!AK365+'eq. coef.'!$C$237*'Amp-TB2 calc'!AL365+'eq. coef.'!$C$238*'Amp-TB2 calc'!AN365+'eq. coef.'!$C$239*'Amp-TB2 calc'!AP365+'eq. coef.'!$C$240*'Amp-TB2 calc'!AQ365+'eq. coef.'!$C$241*'Amp-TB2 calc'!AR365+'eq. coef.'!$C$242*'Amp-TB2 calc'!AS365))</f>
        <v xml:space="preserve"> </v>
      </c>
      <c r="BE365" s="281" t="str">
        <f>IF(SUM(I365:T365)&lt;90," ",('eq. coef.'!$C$270+'eq. coef.'!$C$271*'Amp-TB2 calc'!AJ365+'eq. coef.'!$C$272*'Amp-TB2 calc'!AK365+'eq. coef.'!$C$273*'Amp-TB2 calc'!AL365+'eq. coef.'!$C$274*'Amp-TB2 calc'!AN365+'eq. coef.'!$C$275*'Amp-TB2 calc'!AP365+'eq. coef.'!$C$276*'Amp-TB2 calc'!AQ365+'eq. coef.'!$C$277*'Amp-TB2 calc'!AR365+'eq. coef.'!$C$278*'Amp-TB2 calc'!AS365))</f>
        <v xml:space="preserve"> </v>
      </c>
      <c r="BF365" s="281" t="str">
        <f>IF(SUM(I365:T365)&lt;90," ",EXP('eq. coef.'!$C$328+'eq. coef.'!$C$329*'Amp-TB2 calc'!AJ365+'eq. coef.'!$C$330*'Amp-TB2 calc'!AK365+'eq. coef.'!$C$331*'Amp-TB2 calc'!AL365+'eq. coef.'!$C$332*'Amp-TB2 calc'!AN365+'eq. coef.'!$C$333*'Amp-TB2 calc'!AP365+'eq. coef.'!$C$334*'Amp-TB2 calc'!AQ365+'eq. coef.'!$C$335*'Amp-TB2 calc'!AR365+'eq. coef.'!$C$336*'Amp-TB2 calc'!AS365))</f>
        <v xml:space="preserve"> </v>
      </c>
      <c r="BG365" s="282" t="str">
        <f t="shared" si="496"/>
        <v xml:space="preserve"> </v>
      </c>
      <c r="BH365" s="385" t="str">
        <f t="shared" si="523"/>
        <v xml:space="preserve"> </v>
      </c>
      <c r="BI365" s="385" t="str">
        <f t="shared" si="524"/>
        <v xml:space="preserve"> </v>
      </c>
      <c r="BJ365" s="281" t="str">
        <f t="shared" si="497"/>
        <v xml:space="preserve"> </v>
      </c>
      <c r="BK365" s="283" t="str">
        <f t="shared" si="545"/>
        <v xml:space="preserve"> </v>
      </c>
      <c r="BL365" s="281" t="str">
        <f t="shared" si="546"/>
        <v xml:space="preserve"> </v>
      </c>
      <c r="BM365" s="284" t="str">
        <f t="shared" si="498"/>
        <v xml:space="preserve"> </v>
      </c>
      <c r="BN365" s="285" t="str">
        <f>IF(SUM(I365:T365)&lt;90," ",'eq. coef.'!$C$360+'eq. coef.'!$C$361*'Amp-TB2 calc'!AJ365+'eq. coef.'!$C$362*'Amp-TB2 calc'!AK365+'eq. coef.'!$C$363*'Amp-TB2 calc'!AL365+'eq. coef.'!$C$364*'Amp-TB2 calc'!AN365+'eq. coef.'!$C$365*'Amp-TB2 calc'!AP365+'eq. coef.'!$C$366*'Amp-TB2 calc'!AQ365+'eq. coef.'!$C$367*'Amp-TB2 calc'!AR365+'eq. coef.'!$C$368*'Amp-TB2 calc'!AS365+'eq. coef.'!$C$369*LN(BQ365))</f>
        <v xml:space="preserve"> </v>
      </c>
      <c r="BO365" s="286" t="str">
        <f t="shared" si="547"/>
        <v xml:space="preserve"> </v>
      </c>
      <c r="BP365" s="333" t="str">
        <f t="shared" si="499"/>
        <v xml:space="preserve"> </v>
      </c>
      <c r="BQ365" s="287" t="str">
        <f t="shared" si="548"/>
        <v xml:space="preserve"> </v>
      </c>
      <c r="BR365" s="281" t="str">
        <f t="shared" si="500"/>
        <v xml:space="preserve"> </v>
      </c>
      <c r="BS365" s="283"/>
      <c r="BT365" s="283">
        <f t="shared" si="549"/>
        <v>0</v>
      </c>
      <c r="BU365" s="283">
        <f t="shared" si="550"/>
        <v>0</v>
      </c>
      <c r="BV365" s="281" t="str">
        <f t="shared" si="501"/>
        <v xml:space="preserve"> </v>
      </c>
      <c r="BW365" s="288"/>
      <c r="BX365" s="289" t="str">
        <f>IF(SUM(I365:T365)&lt;90," ",'eq. coef.'!$B$1128*'Amp-TB2 calc'!CH365+'eq. coef.'!$B$1129*'Amp-TB2 calc'!CL365+'eq. coef.'!$B$1130*'Amp-TB2 calc'!CM365+'eq. coef.'!$B$1131*'Amp-TB2 calc'!CO365+'eq. coef.'!$B$1132*'Amp-TB2 calc'!CP365+'eq. coef.'!$B$1133*'Amp-TB2 calc'!CQ365+'eq. coef.'!$B$1134*'Amp-TB2 calc'!CR365+'eq. coef.'!$B$1135*'Amp-TB2 calc'!CU365+'eq. coef.'!$B$1135*'Amp-TB2 calc'!CY365+'eq. coef.'!$B$1137*'Amp-TB2 calc'!CZ365)</f>
        <v xml:space="preserve"> </v>
      </c>
      <c r="BY365" s="290" t="str">
        <f t="shared" si="551"/>
        <v xml:space="preserve"> </v>
      </c>
      <c r="BZ365" s="291"/>
      <c r="CA365" s="290" t="str">
        <f t="shared" si="502"/>
        <v xml:space="preserve"> </v>
      </c>
      <c r="CB365" s="289" t="str">
        <f>IF(SUM(I365:T365)&lt;90," ",EXP('eq. coef.'!$C$396+'eq. coef.'!$C$397*'Amp-TB2 calc'!AJ365+'eq. coef.'!$C$398*'Amp-TB2 calc'!AK365+'eq. coef.'!$C$399*'Amp-TB2 calc'!AL365+'eq. coef.'!$C$400*'Amp-TB2 calc'!AN365+'eq. coef.'!$C$401*'Amp-TB2 calc'!AP365+'eq. coef.'!$C$402*'Amp-TB2 calc'!AQ365+'eq. coef.'!$C$403*'Amp-TB2 calc'!AR365+'eq. coef.'!$C$404*'Amp-TB2 calc'!AS365+'eq. coef.'!$C$405*LN('Amp-TB2 calc'!BQ365)))</f>
        <v xml:space="preserve"> </v>
      </c>
      <c r="CC365" s="283" t="str">
        <f t="shared" si="503"/>
        <v xml:space="preserve"> </v>
      </c>
      <c r="CD365" s="283"/>
      <c r="CE365" s="282" t="str">
        <f t="shared" si="504"/>
        <v xml:space="preserve"> </v>
      </c>
      <c r="CF365" s="282" t="str">
        <f t="shared" si="505"/>
        <v xml:space="preserve"> </v>
      </c>
      <c r="CG365" s="278" t="str">
        <f t="shared" si="552"/>
        <v xml:space="preserve"> </v>
      </c>
      <c r="CH365" s="278" t="str">
        <f t="shared" si="553"/>
        <v xml:space="preserve"> </v>
      </c>
      <c r="CI365" s="278" t="str">
        <f t="shared" si="506"/>
        <v xml:space="preserve"> </v>
      </c>
      <c r="CJ365" s="278" t="str">
        <f t="shared" si="507"/>
        <v xml:space="preserve"> </v>
      </c>
      <c r="CK365" s="278"/>
      <c r="CL365" s="278" t="str">
        <f t="shared" si="508"/>
        <v xml:space="preserve"> </v>
      </c>
      <c r="CM365" s="278" t="str">
        <f t="shared" si="509"/>
        <v xml:space="preserve"> </v>
      </c>
      <c r="CN365" s="278" t="str">
        <f t="shared" si="554"/>
        <v xml:space="preserve"> </v>
      </c>
      <c r="CO365" s="278" t="str">
        <f t="shared" si="510"/>
        <v xml:space="preserve"> </v>
      </c>
      <c r="CP365" s="278" t="str">
        <f t="shared" si="555"/>
        <v xml:space="preserve"> </v>
      </c>
      <c r="CQ365" s="278" t="str">
        <f t="shared" si="511"/>
        <v xml:space="preserve"> </v>
      </c>
      <c r="CR365" s="278" t="str">
        <f t="shared" si="556"/>
        <v xml:space="preserve"> </v>
      </c>
      <c r="CS365" s="278" t="str">
        <f t="shared" si="512"/>
        <v xml:space="preserve"> </v>
      </c>
      <c r="CT365" s="278"/>
      <c r="CU365" s="278" t="str">
        <f t="shared" si="557"/>
        <v xml:space="preserve"> </v>
      </c>
      <c r="CV365" s="278" t="str">
        <f t="shared" si="513"/>
        <v xml:space="preserve"> </v>
      </c>
      <c r="CW365" s="278" t="str">
        <f t="shared" si="514"/>
        <v xml:space="preserve"> </v>
      </c>
      <c r="CX365" s="278"/>
      <c r="CY365" s="278" t="str">
        <f t="shared" si="515"/>
        <v xml:space="preserve"> </v>
      </c>
      <c r="CZ365" s="278" t="str">
        <f t="shared" si="558"/>
        <v xml:space="preserve"> </v>
      </c>
      <c r="DA365" s="278" t="str">
        <f t="shared" si="516"/>
        <v xml:space="preserve"> </v>
      </c>
      <c r="DB365" s="278"/>
      <c r="DC365" s="278" t="str">
        <f t="shared" si="517"/>
        <v xml:space="preserve"> </v>
      </c>
      <c r="DD365" s="278" t="str">
        <f t="shared" si="559"/>
        <v xml:space="preserve"> </v>
      </c>
      <c r="DE365" s="278" t="str">
        <f t="shared" si="560"/>
        <v xml:space="preserve"> </v>
      </c>
      <c r="DF365" s="278" t="str">
        <f t="shared" si="518"/>
        <v xml:space="preserve"> </v>
      </c>
      <c r="DG365" s="283" t="str">
        <f t="shared" si="525"/>
        <v xml:space="preserve"> </v>
      </c>
      <c r="DH365" s="283"/>
      <c r="DI365" s="277" t="str">
        <f t="shared" si="519"/>
        <v xml:space="preserve"> </v>
      </c>
      <c r="DJ365" s="277" t="str">
        <f t="shared" si="520"/>
        <v xml:space="preserve"> </v>
      </c>
      <c r="DK365" s="277" t="str">
        <f t="shared" si="521"/>
        <v xml:space="preserve"> </v>
      </c>
      <c r="DL365" s="278" t="str">
        <f t="shared" si="522"/>
        <v xml:space="preserve"> </v>
      </c>
    </row>
    <row r="366" spans="21:116" x14ac:dyDescent="0.25">
      <c r="U366" s="276" t="str">
        <f t="shared" si="526"/>
        <v xml:space="preserve"> </v>
      </c>
      <c r="V366" s="277" t="str">
        <f>IF(SUM(I366:T366)&lt;90," ",I366/stab.data!$U$7)</f>
        <v xml:space="preserve"> </v>
      </c>
      <c r="W366" s="277" t="str">
        <f>IF(SUM(I366:T366)&lt;90," ",J366/stab.data!$U$8)</f>
        <v xml:space="preserve"> </v>
      </c>
      <c r="X366" s="277" t="str">
        <f>IF(SUM(I366:T366)&lt;90," ",K366*2/stab.data!$U$9)</f>
        <v xml:space="preserve"> </v>
      </c>
      <c r="Y366" s="277" t="str">
        <f>IF(SUM(I366:T366)&lt;90," ",L366*2/stab.data!$U$10)</f>
        <v xml:space="preserve"> </v>
      </c>
      <c r="Z366" s="277" t="str">
        <f>IF(SUM(I366:T366)&lt;90," ",M366/stab.data!$U$11)</f>
        <v xml:space="preserve"> </v>
      </c>
      <c r="AA366" s="277" t="str">
        <f>IF(SUM(I366:T366)&lt;90," ",N366/stab.data!$U$12)</f>
        <v xml:space="preserve"> </v>
      </c>
      <c r="AB366" s="277" t="str">
        <f>IF(SUM(I366:T366)&lt;90," ",O366/stab.data!$U$13)</f>
        <v xml:space="preserve"> </v>
      </c>
      <c r="AC366" s="277" t="str">
        <f>IF(SUM(I366:T366)&lt;90," ",P366/stab.data!$U$14)</f>
        <v xml:space="preserve"> </v>
      </c>
      <c r="AD366" s="277" t="str">
        <f>IF(SUM(I366:T366)&lt;90," ",Q366*2/stab.data!$U$15)</f>
        <v xml:space="preserve"> </v>
      </c>
      <c r="AE366" s="277" t="str">
        <f>IF(SUM(I366:T366)&lt;90," ",R366*2/stab.data!$U$16)</f>
        <v xml:space="preserve"> </v>
      </c>
      <c r="AF366" s="277" t="str">
        <f>IF(SUM(I366:T366)&lt;90," ",S366/stab.data!$U$17)</f>
        <v xml:space="preserve"> </v>
      </c>
      <c r="AG366" s="277" t="str">
        <f>IF(SUM(I366:T366)&lt;90," ",T366/stab.data!$U$18)</f>
        <v xml:space="preserve"> </v>
      </c>
      <c r="AH366" s="277" t="str">
        <f t="shared" si="527"/>
        <v xml:space="preserve"> </v>
      </c>
      <c r="AI366" s="277" t="str">
        <f t="shared" si="528"/>
        <v xml:space="preserve"> </v>
      </c>
      <c r="AJ366" s="278" t="str">
        <f t="shared" si="529"/>
        <v xml:space="preserve"> </v>
      </c>
      <c r="AK366" s="278" t="str">
        <f t="shared" si="530"/>
        <v xml:space="preserve"> </v>
      </c>
      <c r="AL366" s="278" t="str">
        <f t="shared" si="531"/>
        <v xml:space="preserve"> </v>
      </c>
      <c r="AM366" s="278" t="str">
        <f t="shared" si="532"/>
        <v xml:space="preserve"> </v>
      </c>
      <c r="AN366" s="278" t="str">
        <f t="shared" si="533"/>
        <v xml:space="preserve"> </v>
      </c>
      <c r="AO366" s="278" t="str">
        <f t="shared" si="534"/>
        <v xml:space="preserve"> </v>
      </c>
      <c r="AP366" s="278" t="str">
        <f t="shared" si="535"/>
        <v xml:space="preserve"> </v>
      </c>
      <c r="AQ366" s="278" t="str">
        <f t="shared" si="536"/>
        <v xml:space="preserve"> </v>
      </c>
      <c r="AR366" s="278" t="str">
        <f t="shared" si="537"/>
        <v xml:space="preserve"> </v>
      </c>
      <c r="AS366" s="278" t="str">
        <f t="shared" si="538"/>
        <v xml:space="preserve"> </v>
      </c>
      <c r="AT366" s="278" t="str">
        <f t="shared" si="539"/>
        <v xml:space="preserve"> </v>
      </c>
      <c r="AU366" s="278" t="str">
        <f t="shared" si="540"/>
        <v xml:space="preserve"> </v>
      </c>
      <c r="AV366" s="277" t="str">
        <f t="shared" si="541"/>
        <v xml:space="preserve"> </v>
      </c>
      <c r="AW366" s="277" t="str">
        <f t="shared" si="542"/>
        <v xml:space="preserve"> </v>
      </c>
      <c r="AX366" s="277" t="str">
        <f>IF(SUM(I366:T366)&lt;90," ",CO366*AH366*stab.data!$U$20/13/2)</f>
        <v xml:space="preserve"> </v>
      </c>
      <c r="AY366" s="277" t="str">
        <f>IF(SUM(I366:T366)&lt;90," ",CQ366*AH366*stab.data!$U$11/13)</f>
        <v xml:space="preserve"> </v>
      </c>
      <c r="AZ366" s="277" t="str">
        <f t="shared" si="543"/>
        <v xml:space="preserve"> </v>
      </c>
      <c r="BA366" s="279" t="str">
        <f t="shared" si="544"/>
        <v xml:space="preserve"> </v>
      </c>
      <c r="BB366" s="280" t="str">
        <f>IF(SUM(I366:T366)&lt;90," ",EXP('eq. coef.'!$C$104+'eq. coef.'!$C$105*'Amp-TB2 calc'!AJ366+'eq. coef.'!$C$106*'Amp-TB2 calc'!AK366+'eq. coef.'!$C$107*'Amp-TB2 calc'!AL366+'eq. coef.'!$C$108*'Amp-TB2 calc'!AN366+'eq. coef.'!$C$109*'Amp-TB2 calc'!AP366+'eq. coef.'!$C$110*'Amp-TB2 calc'!AQ366+'eq. coef.'!$C$111*'Amp-TB2 calc'!AR366+'eq. coef.'!$C$112*'Amp-TB2 calc'!AS366))</f>
        <v xml:space="preserve"> </v>
      </c>
      <c r="BC366" s="281" t="str">
        <f>IF(SUM(I366:T366)&lt;90," ",EXP('eq. coef.'!$C$176+'eq. coef.'!$C$177*'Amp-TB2 calc'!AJ366+'eq. coef.'!$C$178*'Amp-TB2 calc'!AK366+'eq. coef.'!$C$179*'Amp-TB2 calc'!AL366+'eq. coef.'!$C$180*'Amp-TB2 calc'!AN366+'eq. coef.'!$C$181*'Amp-TB2 calc'!AP366+'eq. coef.'!$C$182*'Amp-TB2 calc'!AQ366+'eq. coef.'!$C$183*'Amp-TB2 calc'!AR366+'eq. coef.'!$C$184*'Amp-TB2 calc'!AS366))</f>
        <v xml:space="preserve"> </v>
      </c>
      <c r="BD366" s="281" t="str">
        <f>IF(SUM(I366:T366)&lt;90," ",('eq. coef.'!$C$234+'eq. coef.'!$C$235*'Amp-TB2 calc'!AJ366+'eq. coef.'!$C$236*'Amp-TB2 calc'!AK366+'eq. coef.'!$C$237*'Amp-TB2 calc'!AL366+'eq. coef.'!$C$238*'Amp-TB2 calc'!AN366+'eq. coef.'!$C$239*'Amp-TB2 calc'!AP366+'eq. coef.'!$C$240*'Amp-TB2 calc'!AQ366+'eq. coef.'!$C$241*'Amp-TB2 calc'!AR366+'eq. coef.'!$C$242*'Amp-TB2 calc'!AS366))</f>
        <v xml:space="preserve"> </v>
      </c>
      <c r="BE366" s="281" t="str">
        <f>IF(SUM(I366:T366)&lt;90," ",('eq. coef.'!$C$270+'eq. coef.'!$C$271*'Amp-TB2 calc'!AJ366+'eq. coef.'!$C$272*'Amp-TB2 calc'!AK366+'eq. coef.'!$C$273*'Amp-TB2 calc'!AL366+'eq. coef.'!$C$274*'Amp-TB2 calc'!AN366+'eq. coef.'!$C$275*'Amp-TB2 calc'!AP366+'eq. coef.'!$C$276*'Amp-TB2 calc'!AQ366+'eq. coef.'!$C$277*'Amp-TB2 calc'!AR366+'eq. coef.'!$C$278*'Amp-TB2 calc'!AS366))</f>
        <v xml:space="preserve"> </v>
      </c>
      <c r="BF366" s="281" t="str">
        <f>IF(SUM(I366:T366)&lt;90," ",EXP('eq. coef.'!$C$328+'eq. coef.'!$C$329*'Amp-TB2 calc'!AJ366+'eq. coef.'!$C$330*'Amp-TB2 calc'!AK366+'eq. coef.'!$C$331*'Amp-TB2 calc'!AL366+'eq. coef.'!$C$332*'Amp-TB2 calc'!AN366+'eq. coef.'!$C$333*'Amp-TB2 calc'!AP366+'eq. coef.'!$C$334*'Amp-TB2 calc'!AQ366+'eq. coef.'!$C$335*'Amp-TB2 calc'!AR366+'eq. coef.'!$C$336*'Amp-TB2 calc'!AS366))</f>
        <v xml:space="preserve"> </v>
      </c>
      <c r="BG366" s="282" t="str">
        <f t="shared" si="496"/>
        <v xml:space="preserve"> </v>
      </c>
      <c r="BH366" s="385" t="str">
        <f t="shared" si="523"/>
        <v xml:space="preserve"> </v>
      </c>
      <c r="BI366" s="385" t="str">
        <f t="shared" si="524"/>
        <v xml:space="preserve"> </v>
      </c>
      <c r="BJ366" s="281" t="str">
        <f t="shared" si="497"/>
        <v xml:space="preserve"> </v>
      </c>
      <c r="BK366" s="283" t="str">
        <f t="shared" si="545"/>
        <v xml:space="preserve"> </v>
      </c>
      <c r="BL366" s="281" t="str">
        <f t="shared" si="546"/>
        <v xml:space="preserve"> </v>
      </c>
      <c r="BM366" s="284" t="str">
        <f t="shared" si="498"/>
        <v xml:space="preserve"> </v>
      </c>
      <c r="BN366" s="285" t="str">
        <f>IF(SUM(I366:T366)&lt;90," ",'eq. coef.'!$C$360+'eq. coef.'!$C$361*'Amp-TB2 calc'!AJ366+'eq. coef.'!$C$362*'Amp-TB2 calc'!AK366+'eq. coef.'!$C$363*'Amp-TB2 calc'!AL366+'eq. coef.'!$C$364*'Amp-TB2 calc'!AN366+'eq. coef.'!$C$365*'Amp-TB2 calc'!AP366+'eq. coef.'!$C$366*'Amp-TB2 calc'!AQ366+'eq. coef.'!$C$367*'Amp-TB2 calc'!AR366+'eq. coef.'!$C$368*'Amp-TB2 calc'!AS366+'eq. coef.'!$C$369*LN(BQ366))</f>
        <v xml:space="preserve"> </v>
      </c>
      <c r="BO366" s="286" t="str">
        <f t="shared" si="547"/>
        <v xml:space="preserve"> </v>
      </c>
      <c r="BP366" s="333" t="str">
        <f t="shared" si="499"/>
        <v xml:space="preserve"> </v>
      </c>
      <c r="BQ366" s="287" t="str">
        <f t="shared" si="548"/>
        <v xml:space="preserve"> </v>
      </c>
      <c r="BR366" s="281" t="str">
        <f t="shared" si="500"/>
        <v xml:space="preserve"> </v>
      </c>
      <c r="BS366" s="283"/>
      <c r="BT366" s="283">
        <f t="shared" si="549"/>
        <v>0</v>
      </c>
      <c r="BU366" s="283">
        <f t="shared" si="550"/>
        <v>0</v>
      </c>
      <c r="BV366" s="281" t="str">
        <f t="shared" si="501"/>
        <v xml:space="preserve"> </v>
      </c>
      <c r="BW366" s="288"/>
      <c r="BX366" s="289" t="str">
        <f>IF(SUM(I366:T366)&lt;90," ",'eq. coef.'!$B$1128*'Amp-TB2 calc'!CH366+'eq. coef.'!$B$1129*'Amp-TB2 calc'!CL366+'eq. coef.'!$B$1130*'Amp-TB2 calc'!CM366+'eq. coef.'!$B$1131*'Amp-TB2 calc'!CO366+'eq. coef.'!$B$1132*'Amp-TB2 calc'!CP366+'eq. coef.'!$B$1133*'Amp-TB2 calc'!CQ366+'eq. coef.'!$B$1134*'Amp-TB2 calc'!CR366+'eq. coef.'!$B$1135*'Amp-TB2 calc'!CU366+'eq. coef.'!$B$1135*'Amp-TB2 calc'!CY366+'eq. coef.'!$B$1137*'Amp-TB2 calc'!CZ366)</f>
        <v xml:space="preserve"> </v>
      </c>
      <c r="BY366" s="290" t="str">
        <f t="shared" si="551"/>
        <v xml:space="preserve"> </v>
      </c>
      <c r="BZ366" s="291"/>
      <c r="CA366" s="290" t="str">
        <f t="shared" si="502"/>
        <v xml:space="preserve"> </v>
      </c>
      <c r="CB366" s="289" t="str">
        <f>IF(SUM(I366:T366)&lt;90," ",EXP('eq. coef.'!$C$396+'eq. coef.'!$C$397*'Amp-TB2 calc'!AJ366+'eq. coef.'!$C$398*'Amp-TB2 calc'!AK366+'eq. coef.'!$C$399*'Amp-TB2 calc'!AL366+'eq. coef.'!$C$400*'Amp-TB2 calc'!AN366+'eq. coef.'!$C$401*'Amp-TB2 calc'!AP366+'eq. coef.'!$C$402*'Amp-TB2 calc'!AQ366+'eq. coef.'!$C$403*'Amp-TB2 calc'!AR366+'eq. coef.'!$C$404*'Amp-TB2 calc'!AS366+'eq. coef.'!$C$405*LN('Amp-TB2 calc'!BQ366)))</f>
        <v xml:space="preserve"> </v>
      </c>
      <c r="CC366" s="283" t="str">
        <f t="shared" si="503"/>
        <v xml:space="preserve"> </v>
      </c>
      <c r="CD366" s="283"/>
      <c r="CE366" s="282" t="str">
        <f t="shared" si="504"/>
        <v xml:space="preserve"> </v>
      </c>
      <c r="CF366" s="282" t="str">
        <f t="shared" si="505"/>
        <v xml:space="preserve"> </v>
      </c>
      <c r="CG366" s="278" t="str">
        <f t="shared" si="552"/>
        <v xml:space="preserve"> </v>
      </c>
      <c r="CH366" s="278" t="str">
        <f t="shared" si="553"/>
        <v xml:space="preserve"> </v>
      </c>
      <c r="CI366" s="278" t="str">
        <f t="shared" si="506"/>
        <v xml:space="preserve"> </v>
      </c>
      <c r="CJ366" s="278" t="str">
        <f t="shared" si="507"/>
        <v xml:space="preserve"> </v>
      </c>
      <c r="CK366" s="278"/>
      <c r="CL366" s="278" t="str">
        <f t="shared" si="508"/>
        <v xml:space="preserve"> </v>
      </c>
      <c r="CM366" s="278" t="str">
        <f t="shared" si="509"/>
        <v xml:space="preserve"> </v>
      </c>
      <c r="CN366" s="278" t="str">
        <f t="shared" si="554"/>
        <v xml:space="preserve"> </v>
      </c>
      <c r="CO366" s="278" t="str">
        <f t="shared" si="510"/>
        <v xml:space="preserve"> </v>
      </c>
      <c r="CP366" s="278" t="str">
        <f t="shared" si="555"/>
        <v xml:space="preserve"> </v>
      </c>
      <c r="CQ366" s="278" t="str">
        <f t="shared" si="511"/>
        <v xml:space="preserve"> </v>
      </c>
      <c r="CR366" s="278" t="str">
        <f t="shared" si="556"/>
        <v xml:space="preserve"> </v>
      </c>
      <c r="CS366" s="278" t="str">
        <f t="shared" si="512"/>
        <v xml:space="preserve"> </v>
      </c>
      <c r="CT366" s="278"/>
      <c r="CU366" s="278" t="str">
        <f t="shared" si="557"/>
        <v xml:space="preserve"> </v>
      </c>
      <c r="CV366" s="278" t="str">
        <f t="shared" si="513"/>
        <v xml:space="preserve"> </v>
      </c>
      <c r="CW366" s="278" t="str">
        <f t="shared" si="514"/>
        <v xml:space="preserve"> </v>
      </c>
      <c r="CX366" s="278"/>
      <c r="CY366" s="278" t="str">
        <f t="shared" si="515"/>
        <v xml:space="preserve"> </v>
      </c>
      <c r="CZ366" s="278" t="str">
        <f t="shared" si="558"/>
        <v xml:space="preserve"> </v>
      </c>
      <c r="DA366" s="278" t="str">
        <f t="shared" si="516"/>
        <v xml:space="preserve"> </v>
      </c>
      <c r="DB366" s="278"/>
      <c r="DC366" s="278" t="str">
        <f t="shared" si="517"/>
        <v xml:space="preserve"> </v>
      </c>
      <c r="DD366" s="278" t="str">
        <f t="shared" si="559"/>
        <v xml:space="preserve"> </v>
      </c>
      <c r="DE366" s="278" t="str">
        <f t="shared" si="560"/>
        <v xml:space="preserve"> </v>
      </c>
      <c r="DF366" s="278" t="str">
        <f t="shared" si="518"/>
        <v xml:space="preserve"> </v>
      </c>
      <c r="DG366" s="283" t="str">
        <f t="shared" si="525"/>
        <v xml:space="preserve"> </v>
      </c>
      <c r="DH366" s="283"/>
      <c r="DI366" s="277" t="str">
        <f t="shared" si="519"/>
        <v xml:space="preserve"> </v>
      </c>
      <c r="DJ366" s="277" t="str">
        <f t="shared" si="520"/>
        <v xml:space="preserve"> </v>
      </c>
      <c r="DK366" s="277" t="str">
        <f t="shared" si="521"/>
        <v xml:space="preserve"> </v>
      </c>
      <c r="DL366" s="278" t="str">
        <f t="shared" si="522"/>
        <v xml:space="preserve"> </v>
      </c>
    </row>
    <row r="367" spans="21:116" x14ac:dyDescent="0.25">
      <c r="U367" s="276" t="str">
        <f t="shared" si="526"/>
        <v xml:space="preserve"> </v>
      </c>
      <c r="V367" s="277" t="str">
        <f>IF(SUM(I367:T367)&lt;90," ",I367/stab.data!$U$7)</f>
        <v xml:space="preserve"> </v>
      </c>
      <c r="W367" s="277" t="str">
        <f>IF(SUM(I367:T367)&lt;90," ",J367/stab.data!$U$8)</f>
        <v xml:space="preserve"> </v>
      </c>
      <c r="X367" s="277" t="str">
        <f>IF(SUM(I367:T367)&lt;90," ",K367*2/stab.data!$U$9)</f>
        <v xml:space="preserve"> </v>
      </c>
      <c r="Y367" s="277" t="str">
        <f>IF(SUM(I367:T367)&lt;90," ",L367*2/stab.data!$U$10)</f>
        <v xml:space="preserve"> </v>
      </c>
      <c r="Z367" s="277" t="str">
        <f>IF(SUM(I367:T367)&lt;90," ",M367/stab.data!$U$11)</f>
        <v xml:space="preserve"> </v>
      </c>
      <c r="AA367" s="277" t="str">
        <f>IF(SUM(I367:T367)&lt;90," ",N367/stab.data!$U$12)</f>
        <v xml:space="preserve"> </v>
      </c>
      <c r="AB367" s="277" t="str">
        <f>IF(SUM(I367:T367)&lt;90," ",O367/stab.data!$U$13)</f>
        <v xml:space="preserve"> </v>
      </c>
      <c r="AC367" s="277" t="str">
        <f>IF(SUM(I367:T367)&lt;90," ",P367/stab.data!$U$14)</f>
        <v xml:space="preserve"> </v>
      </c>
      <c r="AD367" s="277" t="str">
        <f>IF(SUM(I367:T367)&lt;90," ",Q367*2/stab.data!$U$15)</f>
        <v xml:space="preserve"> </v>
      </c>
      <c r="AE367" s="277" t="str">
        <f>IF(SUM(I367:T367)&lt;90," ",R367*2/stab.data!$U$16)</f>
        <v xml:space="preserve"> </v>
      </c>
      <c r="AF367" s="277" t="str">
        <f>IF(SUM(I367:T367)&lt;90," ",S367/stab.data!$U$17)</f>
        <v xml:space="preserve"> </v>
      </c>
      <c r="AG367" s="277" t="str">
        <f>IF(SUM(I367:T367)&lt;90," ",T367/stab.data!$U$18)</f>
        <v xml:space="preserve"> </v>
      </c>
      <c r="AH367" s="277" t="str">
        <f t="shared" si="527"/>
        <v xml:space="preserve"> </v>
      </c>
      <c r="AI367" s="277" t="str">
        <f t="shared" si="528"/>
        <v xml:space="preserve"> </v>
      </c>
      <c r="AJ367" s="278" t="str">
        <f t="shared" si="529"/>
        <v xml:space="preserve"> </v>
      </c>
      <c r="AK367" s="278" t="str">
        <f t="shared" si="530"/>
        <v xml:space="preserve"> </v>
      </c>
      <c r="AL367" s="278" t="str">
        <f t="shared" si="531"/>
        <v xml:space="preserve"> </v>
      </c>
      <c r="AM367" s="278" t="str">
        <f t="shared" si="532"/>
        <v xml:space="preserve"> </v>
      </c>
      <c r="AN367" s="278" t="str">
        <f t="shared" si="533"/>
        <v xml:space="preserve"> </v>
      </c>
      <c r="AO367" s="278" t="str">
        <f t="shared" si="534"/>
        <v xml:space="preserve"> </v>
      </c>
      <c r="AP367" s="278" t="str">
        <f t="shared" si="535"/>
        <v xml:space="preserve"> </v>
      </c>
      <c r="AQ367" s="278" t="str">
        <f t="shared" si="536"/>
        <v xml:space="preserve"> </v>
      </c>
      <c r="AR367" s="278" t="str">
        <f t="shared" si="537"/>
        <v xml:space="preserve"> </v>
      </c>
      <c r="AS367" s="278" t="str">
        <f t="shared" si="538"/>
        <v xml:space="preserve"> </v>
      </c>
      <c r="AT367" s="278" t="str">
        <f t="shared" si="539"/>
        <v xml:space="preserve"> </v>
      </c>
      <c r="AU367" s="278" t="str">
        <f t="shared" si="540"/>
        <v xml:space="preserve"> </v>
      </c>
      <c r="AV367" s="277" t="str">
        <f t="shared" si="541"/>
        <v xml:space="preserve"> </v>
      </c>
      <c r="AW367" s="277" t="str">
        <f t="shared" si="542"/>
        <v xml:space="preserve"> </v>
      </c>
      <c r="AX367" s="277" t="str">
        <f>IF(SUM(I367:T367)&lt;90," ",CO367*AH367*stab.data!$U$20/13/2)</f>
        <v xml:space="preserve"> </v>
      </c>
      <c r="AY367" s="277" t="str">
        <f>IF(SUM(I367:T367)&lt;90," ",CQ367*AH367*stab.data!$U$11/13)</f>
        <v xml:space="preserve"> </v>
      </c>
      <c r="AZ367" s="277" t="str">
        <f t="shared" si="543"/>
        <v xml:space="preserve"> </v>
      </c>
      <c r="BA367" s="279" t="str">
        <f t="shared" si="544"/>
        <v xml:space="preserve"> </v>
      </c>
      <c r="BB367" s="280" t="str">
        <f>IF(SUM(I367:T367)&lt;90," ",EXP('eq. coef.'!$C$104+'eq. coef.'!$C$105*'Amp-TB2 calc'!AJ367+'eq. coef.'!$C$106*'Amp-TB2 calc'!AK367+'eq. coef.'!$C$107*'Amp-TB2 calc'!AL367+'eq. coef.'!$C$108*'Amp-TB2 calc'!AN367+'eq. coef.'!$C$109*'Amp-TB2 calc'!AP367+'eq. coef.'!$C$110*'Amp-TB2 calc'!AQ367+'eq. coef.'!$C$111*'Amp-TB2 calc'!AR367+'eq. coef.'!$C$112*'Amp-TB2 calc'!AS367))</f>
        <v xml:space="preserve"> </v>
      </c>
      <c r="BC367" s="281" t="str">
        <f>IF(SUM(I367:T367)&lt;90," ",EXP('eq. coef.'!$C$176+'eq. coef.'!$C$177*'Amp-TB2 calc'!AJ367+'eq. coef.'!$C$178*'Amp-TB2 calc'!AK367+'eq. coef.'!$C$179*'Amp-TB2 calc'!AL367+'eq. coef.'!$C$180*'Amp-TB2 calc'!AN367+'eq. coef.'!$C$181*'Amp-TB2 calc'!AP367+'eq. coef.'!$C$182*'Amp-TB2 calc'!AQ367+'eq. coef.'!$C$183*'Amp-TB2 calc'!AR367+'eq. coef.'!$C$184*'Amp-TB2 calc'!AS367))</f>
        <v xml:space="preserve"> </v>
      </c>
      <c r="BD367" s="281" t="str">
        <f>IF(SUM(I367:T367)&lt;90," ",('eq. coef.'!$C$234+'eq. coef.'!$C$235*'Amp-TB2 calc'!AJ367+'eq. coef.'!$C$236*'Amp-TB2 calc'!AK367+'eq. coef.'!$C$237*'Amp-TB2 calc'!AL367+'eq. coef.'!$C$238*'Amp-TB2 calc'!AN367+'eq. coef.'!$C$239*'Amp-TB2 calc'!AP367+'eq. coef.'!$C$240*'Amp-TB2 calc'!AQ367+'eq. coef.'!$C$241*'Amp-TB2 calc'!AR367+'eq. coef.'!$C$242*'Amp-TB2 calc'!AS367))</f>
        <v xml:space="preserve"> </v>
      </c>
      <c r="BE367" s="281" t="str">
        <f>IF(SUM(I367:T367)&lt;90," ",('eq. coef.'!$C$270+'eq. coef.'!$C$271*'Amp-TB2 calc'!AJ367+'eq. coef.'!$C$272*'Amp-TB2 calc'!AK367+'eq. coef.'!$C$273*'Amp-TB2 calc'!AL367+'eq. coef.'!$C$274*'Amp-TB2 calc'!AN367+'eq. coef.'!$C$275*'Amp-TB2 calc'!AP367+'eq. coef.'!$C$276*'Amp-TB2 calc'!AQ367+'eq. coef.'!$C$277*'Amp-TB2 calc'!AR367+'eq. coef.'!$C$278*'Amp-TB2 calc'!AS367))</f>
        <v xml:space="preserve"> </v>
      </c>
      <c r="BF367" s="281" t="str">
        <f>IF(SUM(I367:T367)&lt;90," ",EXP('eq. coef.'!$C$328+'eq. coef.'!$C$329*'Amp-TB2 calc'!AJ367+'eq. coef.'!$C$330*'Amp-TB2 calc'!AK367+'eq. coef.'!$C$331*'Amp-TB2 calc'!AL367+'eq. coef.'!$C$332*'Amp-TB2 calc'!AN367+'eq. coef.'!$C$333*'Amp-TB2 calc'!AP367+'eq. coef.'!$C$334*'Amp-TB2 calc'!AQ367+'eq. coef.'!$C$335*'Amp-TB2 calc'!AR367+'eq. coef.'!$C$336*'Amp-TB2 calc'!AS367))</f>
        <v xml:space="preserve"> </v>
      </c>
      <c r="BG367" s="282" t="str">
        <f t="shared" si="496"/>
        <v xml:space="preserve"> </v>
      </c>
      <c r="BH367" s="385" t="str">
        <f t="shared" si="523"/>
        <v xml:space="preserve"> </v>
      </c>
      <c r="BI367" s="385" t="str">
        <f t="shared" si="524"/>
        <v xml:space="preserve"> </v>
      </c>
      <c r="BJ367" s="281" t="str">
        <f t="shared" si="497"/>
        <v xml:space="preserve"> </v>
      </c>
      <c r="BK367" s="283" t="str">
        <f t="shared" si="545"/>
        <v xml:space="preserve"> </v>
      </c>
      <c r="BL367" s="281" t="str">
        <f t="shared" si="546"/>
        <v xml:space="preserve"> </v>
      </c>
      <c r="BM367" s="284" t="str">
        <f t="shared" si="498"/>
        <v xml:space="preserve"> </v>
      </c>
      <c r="BN367" s="285" t="str">
        <f>IF(SUM(I367:T367)&lt;90," ",'eq. coef.'!$C$360+'eq. coef.'!$C$361*'Amp-TB2 calc'!AJ367+'eq. coef.'!$C$362*'Amp-TB2 calc'!AK367+'eq. coef.'!$C$363*'Amp-TB2 calc'!AL367+'eq. coef.'!$C$364*'Amp-TB2 calc'!AN367+'eq. coef.'!$C$365*'Amp-TB2 calc'!AP367+'eq. coef.'!$C$366*'Amp-TB2 calc'!AQ367+'eq. coef.'!$C$367*'Amp-TB2 calc'!AR367+'eq. coef.'!$C$368*'Amp-TB2 calc'!AS367+'eq. coef.'!$C$369*LN(BQ367))</f>
        <v xml:space="preserve"> </v>
      </c>
      <c r="BO367" s="286" t="str">
        <f t="shared" si="547"/>
        <v xml:space="preserve"> </v>
      </c>
      <c r="BP367" s="333" t="str">
        <f t="shared" si="499"/>
        <v xml:space="preserve"> </v>
      </c>
      <c r="BQ367" s="287" t="str">
        <f t="shared" si="548"/>
        <v xml:space="preserve"> </v>
      </c>
      <c r="BR367" s="281" t="str">
        <f t="shared" si="500"/>
        <v xml:space="preserve"> </v>
      </c>
      <c r="BS367" s="283"/>
      <c r="BT367" s="283">
        <f t="shared" si="549"/>
        <v>0</v>
      </c>
      <c r="BU367" s="283">
        <f t="shared" si="550"/>
        <v>0</v>
      </c>
      <c r="BV367" s="281" t="str">
        <f t="shared" si="501"/>
        <v xml:space="preserve"> </v>
      </c>
      <c r="BW367" s="288"/>
      <c r="BX367" s="289" t="str">
        <f>IF(SUM(I367:T367)&lt;90," ",'eq. coef.'!$B$1128*'Amp-TB2 calc'!CH367+'eq. coef.'!$B$1129*'Amp-TB2 calc'!CL367+'eq. coef.'!$B$1130*'Amp-TB2 calc'!CM367+'eq. coef.'!$B$1131*'Amp-TB2 calc'!CO367+'eq. coef.'!$B$1132*'Amp-TB2 calc'!CP367+'eq. coef.'!$B$1133*'Amp-TB2 calc'!CQ367+'eq. coef.'!$B$1134*'Amp-TB2 calc'!CR367+'eq. coef.'!$B$1135*'Amp-TB2 calc'!CU367+'eq. coef.'!$B$1135*'Amp-TB2 calc'!CY367+'eq. coef.'!$B$1137*'Amp-TB2 calc'!CZ367)</f>
        <v xml:space="preserve"> </v>
      </c>
      <c r="BY367" s="290" t="str">
        <f t="shared" si="551"/>
        <v xml:space="preserve"> </v>
      </c>
      <c r="BZ367" s="291"/>
      <c r="CA367" s="290" t="str">
        <f t="shared" si="502"/>
        <v xml:space="preserve"> </v>
      </c>
      <c r="CB367" s="289" t="str">
        <f>IF(SUM(I367:T367)&lt;90," ",EXP('eq. coef.'!$C$396+'eq. coef.'!$C$397*'Amp-TB2 calc'!AJ367+'eq. coef.'!$C$398*'Amp-TB2 calc'!AK367+'eq. coef.'!$C$399*'Amp-TB2 calc'!AL367+'eq. coef.'!$C$400*'Amp-TB2 calc'!AN367+'eq. coef.'!$C$401*'Amp-TB2 calc'!AP367+'eq. coef.'!$C$402*'Amp-TB2 calc'!AQ367+'eq. coef.'!$C$403*'Amp-TB2 calc'!AR367+'eq. coef.'!$C$404*'Amp-TB2 calc'!AS367+'eq. coef.'!$C$405*LN('Amp-TB2 calc'!BQ367)))</f>
        <v xml:space="preserve"> </v>
      </c>
      <c r="CC367" s="283" t="str">
        <f t="shared" si="503"/>
        <v xml:space="preserve"> </v>
      </c>
      <c r="CD367" s="283"/>
      <c r="CE367" s="282" t="str">
        <f t="shared" si="504"/>
        <v xml:space="preserve"> </v>
      </c>
      <c r="CF367" s="282" t="str">
        <f t="shared" si="505"/>
        <v xml:space="preserve"> </v>
      </c>
      <c r="CG367" s="278" t="str">
        <f t="shared" si="552"/>
        <v xml:space="preserve"> </v>
      </c>
      <c r="CH367" s="278" t="str">
        <f t="shared" si="553"/>
        <v xml:space="preserve"> </v>
      </c>
      <c r="CI367" s="278" t="str">
        <f t="shared" si="506"/>
        <v xml:space="preserve"> </v>
      </c>
      <c r="CJ367" s="278" t="str">
        <f t="shared" si="507"/>
        <v xml:space="preserve"> </v>
      </c>
      <c r="CK367" s="278"/>
      <c r="CL367" s="278" t="str">
        <f t="shared" si="508"/>
        <v xml:space="preserve"> </v>
      </c>
      <c r="CM367" s="278" t="str">
        <f t="shared" si="509"/>
        <v xml:space="preserve"> </v>
      </c>
      <c r="CN367" s="278" t="str">
        <f t="shared" si="554"/>
        <v xml:space="preserve"> </v>
      </c>
      <c r="CO367" s="278" t="str">
        <f t="shared" si="510"/>
        <v xml:space="preserve"> </v>
      </c>
      <c r="CP367" s="278" t="str">
        <f t="shared" si="555"/>
        <v xml:space="preserve"> </v>
      </c>
      <c r="CQ367" s="278" t="str">
        <f t="shared" si="511"/>
        <v xml:space="preserve"> </v>
      </c>
      <c r="CR367" s="278" t="str">
        <f t="shared" si="556"/>
        <v xml:space="preserve"> </v>
      </c>
      <c r="CS367" s="278" t="str">
        <f t="shared" si="512"/>
        <v xml:space="preserve"> </v>
      </c>
      <c r="CT367" s="278"/>
      <c r="CU367" s="278" t="str">
        <f t="shared" si="557"/>
        <v xml:space="preserve"> </v>
      </c>
      <c r="CV367" s="278" t="str">
        <f t="shared" si="513"/>
        <v xml:space="preserve"> </v>
      </c>
      <c r="CW367" s="278" t="str">
        <f t="shared" si="514"/>
        <v xml:space="preserve"> </v>
      </c>
      <c r="CX367" s="278"/>
      <c r="CY367" s="278" t="str">
        <f t="shared" si="515"/>
        <v xml:space="preserve"> </v>
      </c>
      <c r="CZ367" s="278" t="str">
        <f t="shared" si="558"/>
        <v xml:space="preserve"> </v>
      </c>
      <c r="DA367" s="278" t="str">
        <f t="shared" si="516"/>
        <v xml:space="preserve"> </v>
      </c>
      <c r="DB367" s="278"/>
      <c r="DC367" s="278" t="str">
        <f t="shared" si="517"/>
        <v xml:space="preserve"> </v>
      </c>
      <c r="DD367" s="278" t="str">
        <f t="shared" si="559"/>
        <v xml:space="preserve"> </v>
      </c>
      <c r="DE367" s="278" t="str">
        <f t="shared" si="560"/>
        <v xml:space="preserve"> </v>
      </c>
      <c r="DF367" s="278" t="str">
        <f t="shared" si="518"/>
        <v xml:space="preserve"> </v>
      </c>
      <c r="DG367" s="283" t="str">
        <f t="shared" si="525"/>
        <v xml:space="preserve"> </v>
      </c>
      <c r="DH367" s="283"/>
      <c r="DI367" s="277" t="str">
        <f t="shared" si="519"/>
        <v xml:space="preserve"> </v>
      </c>
      <c r="DJ367" s="277" t="str">
        <f t="shared" si="520"/>
        <v xml:space="preserve"> </v>
      </c>
      <c r="DK367" s="277" t="str">
        <f t="shared" si="521"/>
        <v xml:space="preserve"> </v>
      </c>
      <c r="DL367" s="278" t="str">
        <f t="shared" si="522"/>
        <v xml:space="preserve"> </v>
      </c>
    </row>
    <row r="368" spans="21:116" x14ac:dyDescent="0.25">
      <c r="U368" s="276" t="str">
        <f t="shared" si="526"/>
        <v xml:space="preserve"> </v>
      </c>
      <c r="V368" s="277" t="str">
        <f>IF(SUM(I368:T368)&lt;90," ",I368/stab.data!$U$7)</f>
        <v xml:space="preserve"> </v>
      </c>
      <c r="W368" s="277" t="str">
        <f>IF(SUM(I368:T368)&lt;90," ",J368/stab.data!$U$8)</f>
        <v xml:space="preserve"> </v>
      </c>
      <c r="X368" s="277" t="str">
        <f>IF(SUM(I368:T368)&lt;90," ",K368*2/stab.data!$U$9)</f>
        <v xml:space="preserve"> </v>
      </c>
      <c r="Y368" s="277" t="str">
        <f>IF(SUM(I368:T368)&lt;90," ",L368*2/stab.data!$U$10)</f>
        <v xml:space="preserve"> </v>
      </c>
      <c r="Z368" s="277" t="str">
        <f>IF(SUM(I368:T368)&lt;90," ",M368/stab.data!$U$11)</f>
        <v xml:space="preserve"> </v>
      </c>
      <c r="AA368" s="277" t="str">
        <f>IF(SUM(I368:T368)&lt;90," ",N368/stab.data!$U$12)</f>
        <v xml:space="preserve"> </v>
      </c>
      <c r="AB368" s="277" t="str">
        <f>IF(SUM(I368:T368)&lt;90," ",O368/stab.data!$U$13)</f>
        <v xml:space="preserve"> </v>
      </c>
      <c r="AC368" s="277" t="str">
        <f>IF(SUM(I368:T368)&lt;90," ",P368/stab.data!$U$14)</f>
        <v xml:space="preserve"> </v>
      </c>
      <c r="AD368" s="277" t="str">
        <f>IF(SUM(I368:T368)&lt;90," ",Q368*2/stab.data!$U$15)</f>
        <v xml:space="preserve"> </v>
      </c>
      <c r="AE368" s="277" t="str">
        <f>IF(SUM(I368:T368)&lt;90," ",R368*2/stab.data!$U$16)</f>
        <v xml:space="preserve"> </v>
      </c>
      <c r="AF368" s="277" t="str">
        <f>IF(SUM(I368:T368)&lt;90," ",S368/stab.data!$U$17)</f>
        <v xml:space="preserve"> </v>
      </c>
      <c r="AG368" s="277" t="str">
        <f>IF(SUM(I368:T368)&lt;90," ",T368/stab.data!$U$18)</f>
        <v xml:space="preserve"> </v>
      </c>
      <c r="AH368" s="277" t="str">
        <f t="shared" si="527"/>
        <v xml:space="preserve"> </v>
      </c>
      <c r="AI368" s="277" t="str">
        <f t="shared" si="528"/>
        <v xml:space="preserve"> </v>
      </c>
      <c r="AJ368" s="278" t="str">
        <f t="shared" si="529"/>
        <v xml:space="preserve"> </v>
      </c>
      <c r="AK368" s="278" t="str">
        <f t="shared" si="530"/>
        <v xml:space="preserve"> </v>
      </c>
      <c r="AL368" s="278" t="str">
        <f t="shared" si="531"/>
        <v xml:space="preserve"> </v>
      </c>
      <c r="AM368" s="278" t="str">
        <f t="shared" si="532"/>
        <v xml:space="preserve"> </v>
      </c>
      <c r="AN368" s="278" t="str">
        <f t="shared" si="533"/>
        <v xml:space="preserve"> </v>
      </c>
      <c r="AO368" s="278" t="str">
        <f t="shared" si="534"/>
        <v xml:space="preserve"> </v>
      </c>
      <c r="AP368" s="278" t="str">
        <f t="shared" si="535"/>
        <v xml:space="preserve"> </v>
      </c>
      <c r="AQ368" s="278" t="str">
        <f t="shared" si="536"/>
        <v xml:space="preserve"> </v>
      </c>
      <c r="AR368" s="278" t="str">
        <f t="shared" si="537"/>
        <v xml:space="preserve"> </v>
      </c>
      <c r="AS368" s="278" t="str">
        <f t="shared" si="538"/>
        <v xml:space="preserve"> </v>
      </c>
      <c r="AT368" s="278" t="str">
        <f t="shared" si="539"/>
        <v xml:space="preserve"> </v>
      </c>
      <c r="AU368" s="278" t="str">
        <f t="shared" si="540"/>
        <v xml:space="preserve"> </v>
      </c>
      <c r="AV368" s="277" t="str">
        <f t="shared" si="541"/>
        <v xml:space="preserve"> </v>
      </c>
      <c r="AW368" s="277" t="str">
        <f t="shared" si="542"/>
        <v xml:space="preserve"> </v>
      </c>
      <c r="AX368" s="277" t="str">
        <f>IF(SUM(I368:T368)&lt;90," ",CO368*AH368*stab.data!$U$20/13/2)</f>
        <v xml:space="preserve"> </v>
      </c>
      <c r="AY368" s="277" t="str">
        <f>IF(SUM(I368:T368)&lt;90," ",CQ368*AH368*stab.data!$U$11/13)</f>
        <v xml:space="preserve"> </v>
      </c>
      <c r="AZ368" s="277" t="str">
        <f t="shared" si="543"/>
        <v xml:space="preserve"> </v>
      </c>
      <c r="BA368" s="279" t="str">
        <f t="shared" si="544"/>
        <v xml:space="preserve"> </v>
      </c>
      <c r="BB368" s="280" t="str">
        <f>IF(SUM(I368:T368)&lt;90," ",EXP('eq. coef.'!$C$104+'eq. coef.'!$C$105*'Amp-TB2 calc'!AJ368+'eq. coef.'!$C$106*'Amp-TB2 calc'!AK368+'eq. coef.'!$C$107*'Amp-TB2 calc'!AL368+'eq. coef.'!$C$108*'Amp-TB2 calc'!AN368+'eq. coef.'!$C$109*'Amp-TB2 calc'!AP368+'eq. coef.'!$C$110*'Amp-TB2 calc'!AQ368+'eq. coef.'!$C$111*'Amp-TB2 calc'!AR368+'eq. coef.'!$C$112*'Amp-TB2 calc'!AS368))</f>
        <v xml:space="preserve"> </v>
      </c>
      <c r="BC368" s="281" t="str">
        <f>IF(SUM(I368:T368)&lt;90," ",EXP('eq. coef.'!$C$176+'eq. coef.'!$C$177*'Amp-TB2 calc'!AJ368+'eq. coef.'!$C$178*'Amp-TB2 calc'!AK368+'eq. coef.'!$C$179*'Amp-TB2 calc'!AL368+'eq. coef.'!$C$180*'Amp-TB2 calc'!AN368+'eq. coef.'!$C$181*'Amp-TB2 calc'!AP368+'eq. coef.'!$C$182*'Amp-TB2 calc'!AQ368+'eq. coef.'!$C$183*'Amp-TB2 calc'!AR368+'eq. coef.'!$C$184*'Amp-TB2 calc'!AS368))</f>
        <v xml:space="preserve"> </v>
      </c>
      <c r="BD368" s="281" t="str">
        <f>IF(SUM(I368:T368)&lt;90," ",('eq. coef.'!$C$234+'eq. coef.'!$C$235*'Amp-TB2 calc'!AJ368+'eq. coef.'!$C$236*'Amp-TB2 calc'!AK368+'eq. coef.'!$C$237*'Amp-TB2 calc'!AL368+'eq. coef.'!$C$238*'Amp-TB2 calc'!AN368+'eq. coef.'!$C$239*'Amp-TB2 calc'!AP368+'eq. coef.'!$C$240*'Amp-TB2 calc'!AQ368+'eq. coef.'!$C$241*'Amp-TB2 calc'!AR368+'eq. coef.'!$C$242*'Amp-TB2 calc'!AS368))</f>
        <v xml:space="preserve"> </v>
      </c>
      <c r="BE368" s="281" t="str">
        <f>IF(SUM(I368:T368)&lt;90," ",('eq. coef.'!$C$270+'eq. coef.'!$C$271*'Amp-TB2 calc'!AJ368+'eq. coef.'!$C$272*'Amp-TB2 calc'!AK368+'eq. coef.'!$C$273*'Amp-TB2 calc'!AL368+'eq. coef.'!$C$274*'Amp-TB2 calc'!AN368+'eq. coef.'!$C$275*'Amp-TB2 calc'!AP368+'eq. coef.'!$C$276*'Amp-TB2 calc'!AQ368+'eq. coef.'!$C$277*'Amp-TB2 calc'!AR368+'eq. coef.'!$C$278*'Amp-TB2 calc'!AS368))</f>
        <v xml:space="preserve"> </v>
      </c>
      <c r="BF368" s="281" t="str">
        <f>IF(SUM(I368:T368)&lt;90," ",EXP('eq. coef.'!$C$328+'eq. coef.'!$C$329*'Amp-TB2 calc'!AJ368+'eq. coef.'!$C$330*'Amp-TB2 calc'!AK368+'eq. coef.'!$C$331*'Amp-TB2 calc'!AL368+'eq. coef.'!$C$332*'Amp-TB2 calc'!AN368+'eq. coef.'!$C$333*'Amp-TB2 calc'!AP368+'eq. coef.'!$C$334*'Amp-TB2 calc'!AQ368+'eq. coef.'!$C$335*'Amp-TB2 calc'!AR368+'eq. coef.'!$C$336*'Amp-TB2 calc'!AS368))</f>
        <v xml:space="preserve"> </v>
      </c>
      <c r="BG368" s="282" t="str">
        <f t="shared" si="496"/>
        <v xml:space="preserve"> </v>
      </c>
      <c r="BH368" s="385" t="str">
        <f t="shared" si="523"/>
        <v xml:space="preserve"> </v>
      </c>
      <c r="BI368" s="385" t="str">
        <f t="shared" si="524"/>
        <v xml:space="preserve"> </v>
      </c>
      <c r="BJ368" s="281" t="str">
        <f t="shared" si="497"/>
        <v xml:space="preserve"> </v>
      </c>
      <c r="BK368" s="283" t="str">
        <f t="shared" si="545"/>
        <v xml:space="preserve"> </v>
      </c>
      <c r="BL368" s="281" t="str">
        <f t="shared" si="546"/>
        <v xml:space="preserve"> </v>
      </c>
      <c r="BM368" s="284" t="str">
        <f t="shared" si="498"/>
        <v xml:space="preserve"> </v>
      </c>
      <c r="BN368" s="285" t="str">
        <f>IF(SUM(I368:T368)&lt;90," ",'eq. coef.'!$C$360+'eq. coef.'!$C$361*'Amp-TB2 calc'!AJ368+'eq. coef.'!$C$362*'Amp-TB2 calc'!AK368+'eq. coef.'!$C$363*'Amp-TB2 calc'!AL368+'eq. coef.'!$C$364*'Amp-TB2 calc'!AN368+'eq. coef.'!$C$365*'Amp-TB2 calc'!AP368+'eq. coef.'!$C$366*'Amp-TB2 calc'!AQ368+'eq. coef.'!$C$367*'Amp-TB2 calc'!AR368+'eq. coef.'!$C$368*'Amp-TB2 calc'!AS368+'eq. coef.'!$C$369*LN(BQ368))</f>
        <v xml:space="preserve"> </v>
      </c>
      <c r="BO368" s="286" t="str">
        <f t="shared" si="547"/>
        <v xml:space="preserve"> </v>
      </c>
      <c r="BP368" s="333" t="str">
        <f t="shared" si="499"/>
        <v xml:space="preserve"> </v>
      </c>
      <c r="BQ368" s="287" t="str">
        <f t="shared" si="548"/>
        <v xml:space="preserve"> </v>
      </c>
      <c r="BR368" s="281" t="str">
        <f t="shared" si="500"/>
        <v xml:space="preserve"> </v>
      </c>
      <c r="BS368" s="283"/>
      <c r="BT368" s="283">
        <f t="shared" si="549"/>
        <v>0</v>
      </c>
      <c r="BU368" s="283">
        <f t="shared" si="550"/>
        <v>0</v>
      </c>
      <c r="BV368" s="281" t="str">
        <f t="shared" si="501"/>
        <v xml:space="preserve"> </v>
      </c>
      <c r="BW368" s="288"/>
      <c r="BX368" s="289" t="str">
        <f>IF(SUM(I368:T368)&lt;90," ",'eq. coef.'!$B$1128*'Amp-TB2 calc'!CH368+'eq. coef.'!$B$1129*'Amp-TB2 calc'!CL368+'eq. coef.'!$B$1130*'Amp-TB2 calc'!CM368+'eq. coef.'!$B$1131*'Amp-TB2 calc'!CO368+'eq. coef.'!$B$1132*'Amp-TB2 calc'!CP368+'eq. coef.'!$B$1133*'Amp-TB2 calc'!CQ368+'eq. coef.'!$B$1134*'Amp-TB2 calc'!CR368+'eq. coef.'!$B$1135*'Amp-TB2 calc'!CU368+'eq. coef.'!$B$1135*'Amp-TB2 calc'!CY368+'eq. coef.'!$B$1137*'Amp-TB2 calc'!CZ368)</f>
        <v xml:space="preserve"> </v>
      </c>
      <c r="BY368" s="290" t="str">
        <f t="shared" si="551"/>
        <v xml:space="preserve"> </v>
      </c>
      <c r="BZ368" s="291"/>
      <c r="CA368" s="290" t="str">
        <f t="shared" si="502"/>
        <v xml:space="preserve"> </v>
      </c>
      <c r="CB368" s="289" t="str">
        <f>IF(SUM(I368:T368)&lt;90," ",EXP('eq. coef.'!$C$396+'eq. coef.'!$C$397*'Amp-TB2 calc'!AJ368+'eq. coef.'!$C$398*'Amp-TB2 calc'!AK368+'eq. coef.'!$C$399*'Amp-TB2 calc'!AL368+'eq. coef.'!$C$400*'Amp-TB2 calc'!AN368+'eq. coef.'!$C$401*'Amp-TB2 calc'!AP368+'eq. coef.'!$C$402*'Amp-TB2 calc'!AQ368+'eq. coef.'!$C$403*'Amp-TB2 calc'!AR368+'eq. coef.'!$C$404*'Amp-TB2 calc'!AS368+'eq. coef.'!$C$405*LN('Amp-TB2 calc'!BQ368)))</f>
        <v xml:space="preserve"> </v>
      </c>
      <c r="CC368" s="283" t="str">
        <f t="shared" si="503"/>
        <v xml:space="preserve"> </v>
      </c>
      <c r="CD368" s="283"/>
      <c r="CE368" s="282" t="str">
        <f t="shared" si="504"/>
        <v xml:space="preserve"> </v>
      </c>
      <c r="CF368" s="282" t="str">
        <f t="shared" si="505"/>
        <v xml:space="preserve"> </v>
      </c>
      <c r="CG368" s="278" t="str">
        <f t="shared" si="552"/>
        <v xml:space="preserve"> </v>
      </c>
      <c r="CH368" s="278" t="str">
        <f t="shared" si="553"/>
        <v xml:space="preserve"> </v>
      </c>
      <c r="CI368" s="278" t="str">
        <f t="shared" si="506"/>
        <v xml:space="preserve"> </v>
      </c>
      <c r="CJ368" s="278" t="str">
        <f t="shared" si="507"/>
        <v xml:space="preserve"> </v>
      </c>
      <c r="CK368" s="278"/>
      <c r="CL368" s="278" t="str">
        <f t="shared" si="508"/>
        <v xml:space="preserve"> </v>
      </c>
      <c r="CM368" s="278" t="str">
        <f t="shared" si="509"/>
        <v xml:space="preserve"> </v>
      </c>
      <c r="CN368" s="278" t="str">
        <f t="shared" si="554"/>
        <v xml:space="preserve"> </v>
      </c>
      <c r="CO368" s="278" t="str">
        <f t="shared" si="510"/>
        <v xml:space="preserve"> </v>
      </c>
      <c r="CP368" s="278" t="str">
        <f t="shared" si="555"/>
        <v xml:space="preserve"> </v>
      </c>
      <c r="CQ368" s="278" t="str">
        <f t="shared" si="511"/>
        <v xml:space="preserve"> </v>
      </c>
      <c r="CR368" s="278" t="str">
        <f t="shared" si="556"/>
        <v xml:space="preserve"> </v>
      </c>
      <c r="CS368" s="278" t="str">
        <f t="shared" si="512"/>
        <v xml:space="preserve"> </v>
      </c>
      <c r="CT368" s="278"/>
      <c r="CU368" s="278" t="str">
        <f t="shared" si="557"/>
        <v xml:space="preserve"> </v>
      </c>
      <c r="CV368" s="278" t="str">
        <f t="shared" si="513"/>
        <v xml:space="preserve"> </v>
      </c>
      <c r="CW368" s="278" t="str">
        <f t="shared" si="514"/>
        <v xml:space="preserve"> </v>
      </c>
      <c r="CX368" s="278"/>
      <c r="CY368" s="278" t="str">
        <f t="shared" si="515"/>
        <v xml:space="preserve"> </v>
      </c>
      <c r="CZ368" s="278" t="str">
        <f t="shared" si="558"/>
        <v xml:space="preserve"> </v>
      </c>
      <c r="DA368" s="278" t="str">
        <f t="shared" si="516"/>
        <v xml:space="preserve"> </v>
      </c>
      <c r="DB368" s="278"/>
      <c r="DC368" s="278" t="str">
        <f t="shared" si="517"/>
        <v xml:space="preserve"> </v>
      </c>
      <c r="DD368" s="278" t="str">
        <f t="shared" si="559"/>
        <v xml:space="preserve"> </v>
      </c>
      <c r="DE368" s="278" t="str">
        <f t="shared" si="560"/>
        <v xml:space="preserve"> </v>
      </c>
      <c r="DF368" s="278" t="str">
        <f t="shared" si="518"/>
        <v xml:space="preserve"> </v>
      </c>
      <c r="DG368" s="283" t="str">
        <f t="shared" si="525"/>
        <v xml:space="preserve"> </v>
      </c>
      <c r="DH368" s="283"/>
      <c r="DI368" s="277" t="str">
        <f t="shared" si="519"/>
        <v xml:space="preserve"> </v>
      </c>
      <c r="DJ368" s="277" t="str">
        <f t="shared" si="520"/>
        <v xml:space="preserve"> </v>
      </c>
      <c r="DK368" s="277" t="str">
        <f t="shared" si="521"/>
        <v xml:space="preserve"> </v>
      </c>
      <c r="DL368" s="278" t="str">
        <f t="shared" si="522"/>
        <v xml:space="preserve"> </v>
      </c>
    </row>
    <row r="369" spans="21:116" x14ac:dyDescent="0.25">
      <c r="U369" s="276" t="str">
        <f t="shared" si="526"/>
        <v xml:space="preserve"> </v>
      </c>
      <c r="V369" s="277" t="str">
        <f>IF(SUM(I369:T369)&lt;90," ",I369/stab.data!$U$7)</f>
        <v xml:space="preserve"> </v>
      </c>
      <c r="W369" s="277" t="str">
        <f>IF(SUM(I369:T369)&lt;90," ",J369/stab.data!$U$8)</f>
        <v xml:space="preserve"> </v>
      </c>
      <c r="X369" s="277" t="str">
        <f>IF(SUM(I369:T369)&lt;90," ",K369*2/stab.data!$U$9)</f>
        <v xml:space="preserve"> </v>
      </c>
      <c r="Y369" s="277" t="str">
        <f>IF(SUM(I369:T369)&lt;90," ",L369*2/stab.data!$U$10)</f>
        <v xml:space="preserve"> </v>
      </c>
      <c r="Z369" s="277" t="str">
        <f>IF(SUM(I369:T369)&lt;90," ",M369/stab.data!$U$11)</f>
        <v xml:space="preserve"> </v>
      </c>
      <c r="AA369" s="277" t="str">
        <f>IF(SUM(I369:T369)&lt;90," ",N369/stab.data!$U$12)</f>
        <v xml:space="preserve"> </v>
      </c>
      <c r="AB369" s="277" t="str">
        <f>IF(SUM(I369:T369)&lt;90," ",O369/stab.data!$U$13)</f>
        <v xml:space="preserve"> </v>
      </c>
      <c r="AC369" s="277" t="str">
        <f>IF(SUM(I369:T369)&lt;90," ",P369/stab.data!$U$14)</f>
        <v xml:space="preserve"> </v>
      </c>
      <c r="AD369" s="277" t="str">
        <f>IF(SUM(I369:T369)&lt;90," ",Q369*2/stab.data!$U$15)</f>
        <v xml:space="preserve"> </v>
      </c>
      <c r="AE369" s="277" t="str">
        <f>IF(SUM(I369:T369)&lt;90," ",R369*2/stab.data!$U$16)</f>
        <v xml:space="preserve"> </v>
      </c>
      <c r="AF369" s="277" t="str">
        <f>IF(SUM(I369:T369)&lt;90," ",S369/stab.data!$U$17)</f>
        <v xml:space="preserve"> </v>
      </c>
      <c r="AG369" s="277" t="str">
        <f>IF(SUM(I369:T369)&lt;90," ",T369/stab.data!$U$18)</f>
        <v xml:space="preserve"> </v>
      </c>
      <c r="AH369" s="277" t="str">
        <f t="shared" si="527"/>
        <v xml:space="preserve"> </v>
      </c>
      <c r="AI369" s="277" t="str">
        <f t="shared" si="528"/>
        <v xml:space="preserve"> </v>
      </c>
      <c r="AJ369" s="278" t="str">
        <f t="shared" si="529"/>
        <v xml:space="preserve"> </v>
      </c>
      <c r="AK369" s="278" t="str">
        <f t="shared" si="530"/>
        <v xml:space="preserve"> </v>
      </c>
      <c r="AL369" s="278" t="str">
        <f t="shared" si="531"/>
        <v xml:space="preserve"> </v>
      </c>
      <c r="AM369" s="278" t="str">
        <f t="shared" si="532"/>
        <v xml:space="preserve"> </v>
      </c>
      <c r="AN369" s="278" t="str">
        <f t="shared" si="533"/>
        <v xml:space="preserve"> </v>
      </c>
      <c r="AO369" s="278" t="str">
        <f t="shared" si="534"/>
        <v xml:space="preserve"> </v>
      </c>
      <c r="AP369" s="278" t="str">
        <f t="shared" si="535"/>
        <v xml:space="preserve"> </v>
      </c>
      <c r="AQ369" s="278" t="str">
        <f t="shared" si="536"/>
        <v xml:space="preserve"> </v>
      </c>
      <c r="AR369" s="278" t="str">
        <f t="shared" si="537"/>
        <v xml:space="preserve"> </v>
      </c>
      <c r="AS369" s="278" t="str">
        <f t="shared" si="538"/>
        <v xml:space="preserve"> </v>
      </c>
      <c r="AT369" s="278" t="str">
        <f t="shared" si="539"/>
        <v xml:space="preserve"> </v>
      </c>
      <c r="AU369" s="278" t="str">
        <f t="shared" si="540"/>
        <v xml:space="preserve"> </v>
      </c>
      <c r="AV369" s="277" t="str">
        <f t="shared" si="541"/>
        <v xml:space="preserve"> </v>
      </c>
      <c r="AW369" s="277" t="str">
        <f t="shared" si="542"/>
        <v xml:space="preserve"> </v>
      </c>
      <c r="AX369" s="277" t="str">
        <f>IF(SUM(I369:T369)&lt;90," ",CO369*AH369*stab.data!$U$20/13/2)</f>
        <v xml:space="preserve"> </v>
      </c>
      <c r="AY369" s="277" t="str">
        <f>IF(SUM(I369:T369)&lt;90," ",CQ369*AH369*stab.data!$U$11/13)</f>
        <v xml:space="preserve"> </v>
      </c>
      <c r="AZ369" s="277" t="str">
        <f t="shared" si="543"/>
        <v xml:space="preserve"> </v>
      </c>
      <c r="BA369" s="279" t="str">
        <f t="shared" si="544"/>
        <v xml:space="preserve"> </v>
      </c>
      <c r="BB369" s="280" t="str">
        <f>IF(SUM(I369:T369)&lt;90," ",EXP('eq. coef.'!$C$104+'eq. coef.'!$C$105*'Amp-TB2 calc'!AJ369+'eq. coef.'!$C$106*'Amp-TB2 calc'!AK369+'eq. coef.'!$C$107*'Amp-TB2 calc'!AL369+'eq. coef.'!$C$108*'Amp-TB2 calc'!AN369+'eq. coef.'!$C$109*'Amp-TB2 calc'!AP369+'eq. coef.'!$C$110*'Amp-TB2 calc'!AQ369+'eq. coef.'!$C$111*'Amp-TB2 calc'!AR369+'eq. coef.'!$C$112*'Amp-TB2 calc'!AS369))</f>
        <v xml:space="preserve"> </v>
      </c>
      <c r="BC369" s="281" t="str">
        <f>IF(SUM(I369:T369)&lt;90," ",EXP('eq. coef.'!$C$176+'eq. coef.'!$C$177*'Amp-TB2 calc'!AJ369+'eq. coef.'!$C$178*'Amp-TB2 calc'!AK369+'eq. coef.'!$C$179*'Amp-TB2 calc'!AL369+'eq. coef.'!$C$180*'Amp-TB2 calc'!AN369+'eq. coef.'!$C$181*'Amp-TB2 calc'!AP369+'eq. coef.'!$C$182*'Amp-TB2 calc'!AQ369+'eq. coef.'!$C$183*'Amp-TB2 calc'!AR369+'eq. coef.'!$C$184*'Amp-TB2 calc'!AS369))</f>
        <v xml:space="preserve"> </v>
      </c>
      <c r="BD369" s="281" t="str">
        <f>IF(SUM(I369:T369)&lt;90," ",('eq. coef.'!$C$234+'eq. coef.'!$C$235*'Amp-TB2 calc'!AJ369+'eq. coef.'!$C$236*'Amp-TB2 calc'!AK369+'eq. coef.'!$C$237*'Amp-TB2 calc'!AL369+'eq. coef.'!$C$238*'Amp-TB2 calc'!AN369+'eq. coef.'!$C$239*'Amp-TB2 calc'!AP369+'eq. coef.'!$C$240*'Amp-TB2 calc'!AQ369+'eq. coef.'!$C$241*'Amp-TB2 calc'!AR369+'eq. coef.'!$C$242*'Amp-TB2 calc'!AS369))</f>
        <v xml:space="preserve"> </v>
      </c>
      <c r="BE369" s="281" t="str">
        <f>IF(SUM(I369:T369)&lt;90," ",('eq. coef.'!$C$270+'eq. coef.'!$C$271*'Amp-TB2 calc'!AJ369+'eq. coef.'!$C$272*'Amp-TB2 calc'!AK369+'eq. coef.'!$C$273*'Amp-TB2 calc'!AL369+'eq. coef.'!$C$274*'Amp-TB2 calc'!AN369+'eq. coef.'!$C$275*'Amp-TB2 calc'!AP369+'eq. coef.'!$C$276*'Amp-TB2 calc'!AQ369+'eq. coef.'!$C$277*'Amp-TB2 calc'!AR369+'eq. coef.'!$C$278*'Amp-TB2 calc'!AS369))</f>
        <v xml:space="preserve"> </v>
      </c>
      <c r="BF369" s="281" t="str">
        <f>IF(SUM(I369:T369)&lt;90," ",EXP('eq. coef.'!$C$328+'eq. coef.'!$C$329*'Amp-TB2 calc'!AJ369+'eq. coef.'!$C$330*'Amp-TB2 calc'!AK369+'eq. coef.'!$C$331*'Amp-TB2 calc'!AL369+'eq. coef.'!$C$332*'Amp-TB2 calc'!AN369+'eq. coef.'!$C$333*'Amp-TB2 calc'!AP369+'eq. coef.'!$C$334*'Amp-TB2 calc'!AQ369+'eq. coef.'!$C$335*'Amp-TB2 calc'!AR369+'eq. coef.'!$C$336*'Amp-TB2 calc'!AS369))</f>
        <v xml:space="preserve"> </v>
      </c>
      <c r="BG369" s="282" t="str">
        <f t="shared" si="496"/>
        <v xml:space="preserve"> </v>
      </c>
      <c r="BH369" s="385" t="str">
        <f t="shared" si="523"/>
        <v xml:space="preserve"> </v>
      </c>
      <c r="BI369" s="385" t="str">
        <f t="shared" si="524"/>
        <v xml:space="preserve"> </v>
      </c>
      <c r="BJ369" s="281" t="str">
        <f t="shared" si="497"/>
        <v xml:space="preserve"> </v>
      </c>
      <c r="BK369" s="283" t="str">
        <f t="shared" si="545"/>
        <v xml:space="preserve"> </v>
      </c>
      <c r="BL369" s="281" t="str">
        <f t="shared" si="546"/>
        <v xml:space="preserve"> </v>
      </c>
      <c r="BM369" s="284" t="str">
        <f t="shared" si="498"/>
        <v xml:space="preserve"> </v>
      </c>
      <c r="BN369" s="285" t="str">
        <f>IF(SUM(I369:T369)&lt;90," ",'eq. coef.'!$C$360+'eq. coef.'!$C$361*'Amp-TB2 calc'!AJ369+'eq. coef.'!$C$362*'Amp-TB2 calc'!AK369+'eq. coef.'!$C$363*'Amp-TB2 calc'!AL369+'eq. coef.'!$C$364*'Amp-TB2 calc'!AN369+'eq. coef.'!$C$365*'Amp-TB2 calc'!AP369+'eq. coef.'!$C$366*'Amp-TB2 calc'!AQ369+'eq. coef.'!$C$367*'Amp-TB2 calc'!AR369+'eq. coef.'!$C$368*'Amp-TB2 calc'!AS369+'eq. coef.'!$C$369*LN(BQ369))</f>
        <v xml:space="preserve"> </v>
      </c>
      <c r="BO369" s="286" t="str">
        <f t="shared" si="547"/>
        <v xml:space="preserve"> </v>
      </c>
      <c r="BP369" s="333" t="str">
        <f t="shared" si="499"/>
        <v xml:space="preserve"> </v>
      </c>
      <c r="BQ369" s="287" t="str">
        <f t="shared" si="548"/>
        <v xml:space="preserve"> </v>
      </c>
      <c r="BR369" s="281" t="str">
        <f t="shared" si="500"/>
        <v xml:space="preserve"> </v>
      </c>
      <c r="BS369" s="283"/>
      <c r="BT369" s="283">
        <f t="shared" si="549"/>
        <v>0</v>
      </c>
      <c r="BU369" s="283">
        <f t="shared" si="550"/>
        <v>0</v>
      </c>
      <c r="BV369" s="281" t="str">
        <f t="shared" si="501"/>
        <v xml:space="preserve"> </v>
      </c>
      <c r="BW369" s="288"/>
      <c r="BX369" s="289" t="str">
        <f>IF(SUM(I369:T369)&lt;90," ",'eq. coef.'!$B$1128*'Amp-TB2 calc'!CH369+'eq. coef.'!$B$1129*'Amp-TB2 calc'!CL369+'eq. coef.'!$B$1130*'Amp-TB2 calc'!CM369+'eq. coef.'!$B$1131*'Amp-TB2 calc'!CO369+'eq. coef.'!$B$1132*'Amp-TB2 calc'!CP369+'eq. coef.'!$B$1133*'Amp-TB2 calc'!CQ369+'eq. coef.'!$B$1134*'Amp-TB2 calc'!CR369+'eq. coef.'!$B$1135*'Amp-TB2 calc'!CU369+'eq. coef.'!$B$1135*'Amp-TB2 calc'!CY369+'eq. coef.'!$B$1137*'Amp-TB2 calc'!CZ369)</f>
        <v xml:space="preserve"> </v>
      </c>
      <c r="BY369" s="290" t="str">
        <f t="shared" si="551"/>
        <v xml:space="preserve"> </v>
      </c>
      <c r="BZ369" s="291"/>
      <c r="CA369" s="290" t="str">
        <f t="shared" si="502"/>
        <v xml:space="preserve"> </v>
      </c>
      <c r="CB369" s="289" t="str">
        <f>IF(SUM(I369:T369)&lt;90," ",EXP('eq. coef.'!$C$396+'eq. coef.'!$C$397*'Amp-TB2 calc'!AJ369+'eq. coef.'!$C$398*'Amp-TB2 calc'!AK369+'eq. coef.'!$C$399*'Amp-TB2 calc'!AL369+'eq. coef.'!$C$400*'Amp-TB2 calc'!AN369+'eq. coef.'!$C$401*'Amp-TB2 calc'!AP369+'eq. coef.'!$C$402*'Amp-TB2 calc'!AQ369+'eq. coef.'!$C$403*'Amp-TB2 calc'!AR369+'eq. coef.'!$C$404*'Amp-TB2 calc'!AS369+'eq. coef.'!$C$405*LN('Amp-TB2 calc'!BQ369)))</f>
        <v xml:space="preserve"> </v>
      </c>
      <c r="CC369" s="283" t="str">
        <f t="shared" si="503"/>
        <v xml:space="preserve"> </v>
      </c>
      <c r="CD369" s="283"/>
      <c r="CE369" s="282" t="str">
        <f t="shared" si="504"/>
        <v xml:space="preserve"> </v>
      </c>
      <c r="CF369" s="282" t="str">
        <f t="shared" si="505"/>
        <v xml:space="preserve"> </v>
      </c>
      <c r="CG369" s="278" t="str">
        <f t="shared" si="552"/>
        <v xml:space="preserve"> </v>
      </c>
      <c r="CH369" s="278" t="str">
        <f t="shared" si="553"/>
        <v xml:space="preserve"> </v>
      </c>
      <c r="CI369" s="278" t="str">
        <f t="shared" si="506"/>
        <v xml:space="preserve"> </v>
      </c>
      <c r="CJ369" s="278" t="str">
        <f t="shared" si="507"/>
        <v xml:space="preserve"> </v>
      </c>
      <c r="CK369" s="278"/>
      <c r="CL369" s="278" t="str">
        <f t="shared" si="508"/>
        <v xml:space="preserve"> </v>
      </c>
      <c r="CM369" s="278" t="str">
        <f t="shared" si="509"/>
        <v xml:space="preserve"> </v>
      </c>
      <c r="CN369" s="278" t="str">
        <f t="shared" si="554"/>
        <v xml:space="preserve"> </v>
      </c>
      <c r="CO369" s="278" t="str">
        <f t="shared" si="510"/>
        <v xml:space="preserve"> </v>
      </c>
      <c r="CP369" s="278" t="str">
        <f t="shared" si="555"/>
        <v xml:space="preserve"> </v>
      </c>
      <c r="CQ369" s="278" t="str">
        <f t="shared" si="511"/>
        <v xml:space="preserve"> </v>
      </c>
      <c r="CR369" s="278" t="str">
        <f t="shared" si="556"/>
        <v xml:space="preserve"> </v>
      </c>
      <c r="CS369" s="278" t="str">
        <f t="shared" si="512"/>
        <v xml:space="preserve"> </v>
      </c>
      <c r="CT369" s="278"/>
      <c r="CU369" s="278" t="str">
        <f t="shared" si="557"/>
        <v xml:space="preserve"> </v>
      </c>
      <c r="CV369" s="278" t="str">
        <f t="shared" si="513"/>
        <v xml:space="preserve"> </v>
      </c>
      <c r="CW369" s="278" t="str">
        <f t="shared" si="514"/>
        <v xml:space="preserve"> </v>
      </c>
      <c r="CX369" s="278"/>
      <c r="CY369" s="278" t="str">
        <f t="shared" si="515"/>
        <v xml:space="preserve"> </v>
      </c>
      <c r="CZ369" s="278" t="str">
        <f t="shared" si="558"/>
        <v xml:space="preserve"> </v>
      </c>
      <c r="DA369" s="278" t="str">
        <f t="shared" si="516"/>
        <v xml:space="preserve"> </v>
      </c>
      <c r="DB369" s="278"/>
      <c r="DC369" s="278" t="str">
        <f t="shared" si="517"/>
        <v xml:space="preserve"> </v>
      </c>
      <c r="DD369" s="278" t="str">
        <f t="shared" si="559"/>
        <v xml:space="preserve"> </v>
      </c>
      <c r="DE369" s="278" t="str">
        <f t="shared" si="560"/>
        <v xml:space="preserve"> </v>
      </c>
      <c r="DF369" s="278" t="str">
        <f t="shared" si="518"/>
        <v xml:space="preserve"> </v>
      </c>
      <c r="DG369" s="283" t="str">
        <f t="shared" si="525"/>
        <v xml:space="preserve"> </v>
      </c>
      <c r="DH369" s="283"/>
      <c r="DI369" s="277" t="str">
        <f t="shared" si="519"/>
        <v xml:space="preserve"> </v>
      </c>
      <c r="DJ369" s="277" t="str">
        <f t="shared" si="520"/>
        <v xml:space="preserve"> </v>
      </c>
      <c r="DK369" s="277" t="str">
        <f t="shared" si="521"/>
        <v xml:space="preserve"> </v>
      </c>
      <c r="DL369" s="278" t="str">
        <f t="shared" si="522"/>
        <v xml:space="preserve"> </v>
      </c>
    </row>
    <row r="370" spans="21:116" x14ac:dyDescent="0.25">
      <c r="U370" s="276" t="str">
        <f t="shared" si="526"/>
        <v xml:space="preserve"> </v>
      </c>
      <c r="V370" s="277" t="str">
        <f>IF(SUM(I370:T370)&lt;90," ",I370/stab.data!$U$7)</f>
        <v xml:space="preserve"> </v>
      </c>
      <c r="W370" s="277" t="str">
        <f>IF(SUM(I370:T370)&lt;90," ",J370/stab.data!$U$8)</f>
        <v xml:space="preserve"> </v>
      </c>
      <c r="X370" s="277" t="str">
        <f>IF(SUM(I370:T370)&lt;90," ",K370*2/stab.data!$U$9)</f>
        <v xml:space="preserve"> </v>
      </c>
      <c r="Y370" s="277" t="str">
        <f>IF(SUM(I370:T370)&lt;90," ",L370*2/stab.data!$U$10)</f>
        <v xml:space="preserve"> </v>
      </c>
      <c r="Z370" s="277" t="str">
        <f>IF(SUM(I370:T370)&lt;90," ",M370/stab.data!$U$11)</f>
        <v xml:space="preserve"> </v>
      </c>
      <c r="AA370" s="277" t="str">
        <f>IF(SUM(I370:T370)&lt;90," ",N370/stab.data!$U$12)</f>
        <v xml:space="preserve"> </v>
      </c>
      <c r="AB370" s="277" t="str">
        <f>IF(SUM(I370:T370)&lt;90," ",O370/stab.data!$U$13)</f>
        <v xml:space="preserve"> </v>
      </c>
      <c r="AC370" s="277" t="str">
        <f>IF(SUM(I370:T370)&lt;90," ",P370/stab.data!$U$14)</f>
        <v xml:space="preserve"> </v>
      </c>
      <c r="AD370" s="277" t="str">
        <f>IF(SUM(I370:T370)&lt;90," ",Q370*2/stab.data!$U$15)</f>
        <v xml:space="preserve"> </v>
      </c>
      <c r="AE370" s="277" t="str">
        <f>IF(SUM(I370:T370)&lt;90," ",R370*2/stab.data!$U$16)</f>
        <v xml:space="preserve"> </v>
      </c>
      <c r="AF370" s="277" t="str">
        <f>IF(SUM(I370:T370)&lt;90," ",S370/stab.data!$U$17)</f>
        <v xml:space="preserve"> </v>
      </c>
      <c r="AG370" s="277" t="str">
        <f>IF(SUM(I370:T370)&lt;90," ",T370/stab.data!$U$18)</f>
        <v xml:space="preserve"> </v>
      </c>
      <c r="AH370" s="277" t="str">
        <f t="shared" si="527"/>
        <v xml:space="preserve"> </v>
      </c>
      <c r="AI370" s="277" t="str">
        <f t="shared" si="528"/>
        <v xml:space="preserve"> </v>
      </c>
      <c r="AJ370" s="278" t="str">
        <f t="shared" si="529"/>
        <v xml:space="preserve"> </v>
      </c>
      <c r="AK370" s="278" t="str">
        <f t="shared" si="530"/>
        <v xml:space="preserve"> </v>
      </c>
      <c r="AL370" s="278" t="str">
        <f t="shared" si="531"/>
        <v xml:space="preserve"> </v>
      </c>
      <c r="AM370" s="278" t="str">
        <f t="shared" si="532"/>
        <v xml:space="preserve"> </v>
      </c>
      <c r="AN370" s="278" t="str">
        <f t="shared" si="533"/>
        <v xml:space="preserve"> </v>
      </c>
      <c r="AO370" s="278" t="str">
        <f t="shared" si="534"/>
        <v xml:space="preserve"> </v>
      </c>
      <c r="AP370" s="278" t="str">
        <f t="shared" si="535"/>
        <v xml:space="preserve"> </v>
      </c>
      <c r="AQ370" s="278" t="str">
        <f t="shared" si="536"/>
        <v xml:space="preserve"> </v>
      </c>
      <c r="AR370" s="278" t="str">
        <f t="shared" si="537"/>
        <v xml:space="preserve"> </v>
      </c>
      <c r="AS370" s="278" t="str">
        <f t="shared" si="538"/>
        <v xml:space="preserve"> </v>
      </c>
      <c r="AT370" s="278" t="str">
        <f t="shared" si="539"/>
        <v xml:space="preserve"> </v>
      </c>
      <c r="AU370" s="278" t="str">
        <f t="shared" si="540"/>
        <v xml:space="preserve"> </v>
      </c>
      <c r="AV370" s="277" t="str">
        <f t="shared" si="541"/>
        <v xml:space="preserve"> </v>
      </c>
      <c r="AW370" s="277" t="str">
        <f t="shared" si="542"/>
        <v xml:space="preserve"> </v>
      </c>
      <c r="AX370" s="277" t="str">
        <f>IF(SUM(I370:T370)&lt;90," ",CO370*AH370*stab.data!$U$20/13/2)</f>
        <v xml:space="preserve"> </v>
      </c>
      <c r="AY370" s="277" t="str">
        <f>IF(SUM(I370:T370)&lt;90," ",CQ370*AH370*stab.data!$U$11/13)</f>
        <v xml:space="preserve"> </v>
      </c>
      <c r="AZ370" s="277" t="str">
        <f t="shared" si="543"/>
        <v xml:space="preserve"> </v>
      </c>
      <c r="BA370" s="279" t="str">
        <f t="shared" si="544"/>
        <v xml:space="preserve"> </v>
      </c>
      <c r="BB370" s="280" t="str">
        <f>IF(SUM(I370:T370)&lt;90," ",EXP('eq. coef.'!$C$104+'eq. coef.'!$C$105*'Amp-TB2 calc'!AJ370+'eq. coef.'!$C$106*'Amp-TB2 calc'!AK370+'eq. coef.'!$C$107*'Amp-TB2 calc'!AL370+'eq. coef.'!$C$108*'Amp-TB2 calc'!AN370+'eq. coef.'!$C$109*'Amp-TB2 calc'!AP370+'eq. coef.'!$C$110*'Amp-TB2 calc'!AQ370+'eq. coef.'!$C$111*'Amp-TB2 calc'!AR370+'eq. coef.'!$C$112*'Amp-TB2 calc'!AS370))</f>
        <v xml:space="preserve"> </v>
      </c>
      <c r="BC370" s="281" t="str">
        <f>IF(SUM(I370:T370)&lt;90," ",EXP('eq. coef.'!$C$176+'eq. coef.'!$C$177*'Amp-TB2 calc'!AJ370+'eq. coef.'!$C$178*'Amp-TB2 calc'!AK370+'eq. coef.'!$C$179*'Amp-TB2 calc'!AL370+'eq. coef.'!$C$180*'Amp-TB2 calc'!AN370+'eq. coef.'!$C$181*'Amp-TB2 calc'!AP370+'eq. coef.'!$C$182*'Amp-TB2 calc'!AQ370+'eq. coef.'!$C$183*'Amp-TB2 calc'!AR370+'eq. coef.'!$C$184*'Amp-TB2 calc'!AS370))</f>
        <v xml:space="preserve"> </v>
      </c>
      <c r="BD370" s="281" t="str">
        <f>IF(SUM(I370:T370)&lt;90," ",('eq. coef.'!$C$234+'eq. coef.'!$C$235*'Amp-TB2 calc'!AJ370+'eq. coef.'!$C$236*'Amp-TB2 calc'!AK370+'eq. coef.'!$C$237*'Amp-TB2 calc'!AL370+'eq. coef.'!$C$238*'Amp-TB2 calc'!AN370+'eq. coef.'!$C$239*'Amp-TB2 calc'!AP370+'eq. coef.'!$C$240*'Amp-TB2 calc'!AQ370+'eq. coef.'!$C$241*'Amp-TB2 calc'!AR370+'eq. coef.'!$C$242*'Amp-TB2 calc'!AS370))</f>
        <v xml:space="preserve"> </v>
      </c>
      <c r="BE370" s="281" t="str">
        <f>IF(SUM(I370:T370)&lt;90," ",('eq. coef.'!$C$270+'eq. coef.'!$C$271*'Amp-TB2 calc'!AJ370+'eq. coef.'!$C$272*'Amp-TB2 calc'!AK370+'eq. coef.'!$C$273*'Amp-TB2 calc'!AL370+'eq. coef.'!$C$274*'Amp-TB2 calc'!AN370+'eq. coef.'!$C$275*'Amp-TB2 calc'!AP370+'eq. coef.'!$C$276*'Amp-TB2 calc'!AQ370+'eq. coef.'!$C$277*'Amp-TB2 calc'!AR370+'eq. coef.'!$C$278*'Amp-TB2 calc'!AS370))</f>
        <v xml:space="preserve"> </v>
      </c>
      <c r="BF370" s="281" t="str">
        <f>IF(SUM(I370:T370)&lt;90," ",EXP('eq. coef.'!$C$328+'eq. coef.'!$C$329*'Amp-TB2 calc'!AJ370+'eq. coef.'!$C$330*'Amp-TB2 calc'!AK370+'eq. coef.'!$C$331*'Amp-TB2 calc'!AL370+'eq. coef.'!$C$332*'Amp-TB2 calc'!AN370+'eq. coef.'!$C$333*'Amp-TB2 calc'!AP370+'eq. coef.'!$C$334*'Amp-TB2 calc'!AQ370+'eq. coef.'!$C$335*'Amp-TB2 calc'!AR370+'eq. coef.'!$C$336*'Amp-TB2 calc'!AS370))</f>
        <v xml:space="preserve"> </v>
      </c>
      <c r="BG370" s="282" t="str">
        <f t="shared" si="496"/>
        <v xml:space="preserve"> </v>
      </c>
      <c r="BH370" s="385" t="str">
        <f t="shared" si="523"/>
        <v xml:space="preserve"> </v>
      </c>
      <c r="BI370" s="385" t="str">
        <f t="shared" si="524"/>
        <v xml:space="preserve"> </v>
      </c>
      <c r="BJ370" s="281" t="str">
        <f t="shared" si="497"/>
        <v xml:space="preserve"> </v>
      </c>
      <c r="BK370" s="283" t="str">
        <f t="shared" si="545"/>
        <v xml:space="preserve"> </v>
      </c>
      <c r="BL370" s="281" t="str">
        <f t="shared" si="546"/>
        <v xml:space="preserve"> </v>
      </c>
      <c r="BM370" s="284" t="str">
        <f t="shared" si="498"/>
        <v xml:space="preserve"> </v>
      </c>
      <c r="BN370" s="285" t="str">
        <f>IF(SUM(I370:T370)&lt;90," ",'eq. coef.'!$C$360+'eq. coef.'!$C$361*'Amp-TB2 calc'!AJ370+'eq. coef.'!$C$362*'Amp-TB2 calc'!AK370+'eq. coef.'!$C$363*'Amp-TB2 calc'!AL370+'eq. coef.'!$C$364*'Amp-TB2 calc'!AN370+'eq. coef.'!$C$365*'Amp-TB2 calc'!AP370+'eq. coef.'!$C$366*'Amp-TB2 calc'!AQ370+'eq. coef.'!$C$367*'Amp-TB2 calc'!AR370+'eq. coef.'!$C$368*'Amp-TB2 calc'!AS370+'eq. coef.'!$C$369*LN(BQ370))</f>
        <v xml:space="preserve"> </v>
      </c>
      <c r="BO370" s="286" t="str">
        <f t="shared" si="547"/>
        <v xml:space="preserve"> </v>
      </c>
      <c r="BP370" s="333" t="str">
        <f t="shared" si="499"/>
        <v xml:space="preserve"> </v>
      </c>
      <c r="BQ370" s="287" t="str">
        <f t="shared" si="548"/>
        <v xml:space="preserve"> </v>
      </c>
      <c r="BR370" s="281" t="str">
        <f t="shared" si="500"/>
        <v xml:space="preserve"> </v>
      </c>
      <c r="BS370" s="283"/>
      <c r="BT370" s="283">
        <f t="shared" si="549"/>
        <v>0</v>
      </c>
      <c r="BU370" s="283">
        <f t="shared" si="550"/>
        <v>0</v>
      </c>
      <c r="BV370" s="281" t="str">
        <f t="shared" si="501"/>
        <v xml:space="preserve"> </v>
      </c>
      <c r="BW370" s="288"/>
      <c r="BX370" s="289" t="str">
        <f>IF(SUM(I370:T370)&lt;90," ",'eq. coef.'!$B$1128*'Amp-TB2 calc'!CH370+'eq. coef.'!$B$1129*'Amp-TB2 calc'!CL370+'eq. coef.'!$B$1130*'Amp-TB2 calc'!CM370+'eq. coef.'!$B$1131*'Amp-TB2 calc'!CO370+'eq. coef.'!$B$1132*'Amp-TB2 calc'!CP370+'eq. coef.'!$B$1133*'Amp-TB2 calc'!CQ370+'eq. coef.'!$B$1134*'Amp-TB2 calc'!CR370+'eq. coef.'!$B$1135*'Amp-TB2 calc'!CU370+'eq. coef.'!$B$1135*'Amp-TB2 calc'!CY370+'eq. coef.'!$B$1137*'Amp-TB2 calc'!CZ370)</f>
        <v xml:space="preserve"> </v>
      </c>
      <c r="BY370" s="290" t="str">
        <f t="shared" si="551"/>
        <v xml:space="preserve"> </v>
      </c>
      <c r="BZ370" s="291"/>
      <c r="CA370" s="290" t="str">
        <f t="shared" si="502"/>
        <v xml:space="preserve"> </v>
      </c>
      <c r="CB370" s="289" t="str">
        <f>IF(SUM(I370:T370)&lt;90," ",EXP('eq. coef.'!$C$396+'eq. coef.'!$C$397*'Amp-TB2 calc'!AJ370+'eq. coef.'!$C$398*'Amp-TB2 calc'!AK370+'eq. coef.'!$C$399*'Amp-TB2 calc'!AL370+'eq. coef.'!$C$400*'Amp-TB2 calc'!AN370+'eq. coef.'!$C$401*'Amp-TB2 calc'!AP370+'eq. coef.'!$C$402*'Amp-TB2 calc'!AQ370+'eq. coef.'!$C$403*'Amp-TB2 calc'!AR370+'eq. coef.'!$C$404*'Amp-TB2 calc'!AS370+'eq. coef.'!$C$405*LN('Amp-TB2 calc'!BQ370)))</f>
        <v xml:space="preserve"> </v>
      </c>
      <c r="CC370" s="283" t="str">
        <f t="shared" si="503"/>
        <v xml:space="preserve"> </v>
      </c>
      <c r="CD370" s="283"/>
      <c r="CE370" s="282" t="str">
        <f t="shared" si="504"/>
        <v xml:space="preserve"> </v>
      </c>
      <c r="CF370" s="282" t="str">
        <f t="shared" si="505"/>
        <v xml:space="preserve"> </v>
      </c>
      <c r="CG370" s="278" t="str">
        <f t="shared" si="552"/>
        <v xml:space="preserve"> </v>
      </c>
      <c r="CH370" s="278" t="str">
        <f t="shared" si="553"/>
        <v xml:space="preserve"> </v>
      </c>
      <c r="CI370" s="278" t="str">
        <f t="shared" si="506"/>
        <v xml:space="preserve"> </v>
      </c>
      <c r="CJ370" s="278" t="str">
        <f t="shared" si="507"/>
        <v xml:space="preserve"> </v>
      </c>
      <c r="CK370" s="278"/>
      <c r="CL370" s="278" t="str">
        <f t="shared" si="508"/>
        <v xml:space="preserve"> </v>
      </c>
      <c r="CM370" s="278" t="str">
        <f t="shared" si="509"/>
        <v xml:space="preserve"> </v>
      </c>
      <c r="CN370" s="278" t="str">
        <f t="shared" si="554"/>
        <v xml:space="preserve"> </v>
      </c>
      <c r="CO370" s="278" t="str">
        <f t="shared" si="510"/>
        <v xml:space="preserve"> </v>
      </c>
      <c r="CP370" s="278" t="str">
        <f t="shared" si="555"/>
        <v xml:space="preserve"> </v>
      </c>
      <c r="CQ370" s="278" t="str">
        <f t="shared" si="511"/>
        <v xml:space="preserve"> </v>
      </c>
      <c r="CR370" s="278" t="str">
        <f t="shared" si="556"/>
        <v xml:space="preserve"> </v>
      </c>
      <c r="CS370" s="278" t="str">
        <f t="shared" si="512"/>
        <v xml:space="preserve"> </v>
      </c>
      <c r="CT370" s="278"/>
      <c r="CU370" s="278" t="str">
        <f t="shared" si="557"/>
        <v xml:space="preserve"> </v>
      </c>
      <c r="CV370" s="278" t="str">
        <f t="shared" si="513"/>
        <v xml:space="preserve"> </v>
      </c>
      <c r="CW370" s="278" t="str">
        <f t="shared" si="514"/>
        <v xml:space="preserve"> </v>
      </c>
      <c r="CX370" s="278"/>
      <c r="CY370" s="278" t="str">
        <f t="shared" si="515"/>
        <v xml:space="preserve"> </v>
      </c>
      <c r="CZ370" s="278" t="str">
        <f t="shared" si="558"/>
        <v xml:space="preserve"> </v>
      </c>
      <c r="DA370" s="278" t="str">
        <f t="shared" si="516"/>
        <v xml:space="preserve"> </v>
      </c>
      <c r="DB370" s="278"/>
      <c r="DC370" s="278" t="str">
        <f t="shared" si="517"/>
        <v xml:space="preserve"> </v>
      </c>
      <c r="DD370" s="278" t="str">
        <f t="shared" si="559"/>
        <v xml:space="preserve"> </v>
      </c>
      <c r="DE370" s="278" t="str">
        <f t="shared" si="560"/>
        <v xml:space="preserve"> </v>
      </c>
      <c r="DF370" s="278" t="str">
        <f t="shared" si="518"/>
        <v xml:space="preserve"> </v>
      </c>
      <c r="DG370" s="283" t="str">
        <f t="shared" si="525"/>
        <v xml:space="preserve"> </v>
      </c>
      <c r="DH370" s="283"/>
      <c r="DI370" s="277" t="str">
        <f t="shared" si="519"/>
        <v xml:space="preserve"> </v>
      </c>
      <c r="DJ370" s="277" t="str">
        <f t="shared" si="520"/>
        <v xml:space="preserve"> </v>
      </c>
      <c r="DK370" s="277" t="str">
        <f t="shared" si="521"/>
        <v xml:space="preserve"> </v>
      </c>
      <c r="DL370" s="278" t="str">
        <f t="shared" si="522"/>
        <v xml:space="preserve"> </v>
      </c>
    </row>
    <row r="371" spans="21:116" x14ac:dyDescent="0.25">
      <c r="U371" s="276" t="str">
        <f t="shared" si="526"/>
        <v xml:space="preserve"> </v>
      </c>
      <c r="V371" s="277" t="str">
        <f>IF(SUM(I371:T371)&lt;90," ",I371/stab.data!$U$7)</f>
        <v xml:space="preserve"> </v>
      </c>
      <c r="W371" s="277" t="str">
        <f>IF(SUM(I371:T371)&lt;90," ",J371/stab.data!$U$8)</f>
        <v xml:space="preserve"> </v>
      </c>
      <c r="X371" s="277" t="str">
        <f>IF(SUM(I371:T371)&lt;90," ",K371*2/stab.data!$U$9)</f>
        <v xml:space="preserve"> </v>
      </c>
      <c r="Y371" s="277" t="str">
        <f>IF(SUM(I371:T371)&lt;90," ",L371*2/stab.data!$U$10)</f>
        <v xml:space="preserve"> </v>
      </c>
      <c r="Z371" s="277" t="str">
        <f>IF(SUM(I371:T371)&lt;90," ",M371/stab.data!$U$11)</f>
        <v xml:space="preserve"> </v>
      </c>
      <c r="AA371" s="277" t="str">
        <f>IF(SUM(I371:T371)&lt;90," ",N371/stab.data!$U$12)</f>
        <v xml:space="preserve"> </v>
      </c>
      <c r="AB371" s="277" t="str">
        <f>IF(SUM(I371:T371)&lt;90," ",O371/stab.data!$U$13)</f>
        <v xml:space="preserve"> </v>
      </c>
      <c r="AC371" s="277" t="str">
        <f>IF(SUM(I371:T371)&lt;90," ",P371/stab.data!$U$14)</f>
        <v xml:space="preserve"> </v>
      </c>
      <c r="AD371" s="277" t="str">
        <f>IF(SUM(I371:T371)&lt;90," ",Q371*2/stab.data!$U$15)</f>
        <v xml:space="preserve"> </v>
      </c>
      <c r="AE371" s="277" t="str">
        <f>IF(SUM(I371:T371)&lt;90," ",R371*2/stab.data!$U$16)</f>
        <v xml:space="preserve"> </v>
      </c>
      <c r="AF371" s="277" t="str">
        <f>IF(SUM(I371:T371)&lt;90," ",S371/stab.data!$U$17)</f>
        <v xml:space="preserve"> </v>
      </c>
      <c r="AG371" s="277" t="str">
        <f>IF(SUM(I371:T371)&lt;90," ",T371/stab.data!$U$18)</f>
        <v xml:space="preserve"> </v>
      </c>
      <c r="AH371" s="277" t="str">
        <f t="shared" si="527"/>
        <v xml:space="preserve"> </v>
      </c>
      <c r="AI371" s="277" t="str">
        <f t="shared" si="528"/>
        <v xml:space="preserve"> </v>
      </c>
      <c r="AJ371" s="278" t="str">
        <f t="shared" si="529"/>
        <v xml:space="preserve"> </v>
      </c>
      <c r="AK371" s="278" t="str">
        <f t="shared" si="530"/>
        <v xml:space="preserve"> </v>
      </c>
      <c r="AL371" s="278" t="str">
        <f t="shared" si="531"/>
        <v xml:space="preserve"> </v>
      </c>
      <c r="AM371" s="278" t="str">
        <f t="shared" si="532"/>
        <v xml:space="preserve"> </v>
      </c>
      <c r="AN371" s="278" t="str">
        <f t="shared" si="533"/>
        <v xml:space="preserve"> </v>
      </c>
      <c r="AO371" s="278" t="str">
        <f t="shared" si="534"/>
        <v xml:space="preserve"> </v>
      </c>
      <c r="AP371" s="278" t="str">
        <f t="shared" si="535"/>
        <v xml:space="preserve"> </v>
      </c>
      <c r="AQ371" s="278" t="str">
        <f t="shared" si="536"/>
        <v xml:space="preserve"> </v>
      </c>
      <c r="AR371" s="278" t="str">
        <f t="shared" si="537"/>
        <v xml:space="preserve"> </v>
      </c>
      <c r="AS371" s="278" t="str">
        <f t="shared" si="538"/>
        <v xml:space="preserve"> </v>
      </c>
      <c r="AT371" s="278" t="str">
        <f t="shared" si="539"/>
        <v xml:space="preserve"> </v>
      </c>
      <c r="AU371" s="278" t="str">
        <f t="shared" si="540"/>
        <v xml:space="preserve"> </v>
      </c>
      <c r="AV371" s="277" t="str">
        <f t="shared" si="541"/>
        <v xml:space="preserve"> </v>
      </c>
      <c r="AW371" s="277" t="str">
        <f t="shared" si="542"/>
        <v xml:space="preserve"> </v>
      </c>
      <c r="AX371" s="277" t="str">
        <f>IF(SUM(I371:T371)&lt;90," ",CO371*AH371*stab.data!$U$20/13/2)</f>
        <v xml:space="preserve"> </v>
      </c>
      <c r="AY371" s="277" t="str">
        <f>IF(SUM(I371:T371)&lt;90," ",CQ371*AH371*stab.data!$U$11/13)</f>
        <v xml:space="preserve"> </v>
      </c>
      <c r="AZ371" s="277" t="str">
        <f t="shared" si="543"/>
        <v xml:space="preserve"> </v>
      </c>
      <c r="BA371" s="279" t="str">
        <f t="shared" si="544"/>
        <v xml:space="preserve"> </v>
      </c>
      <c r="BB371" s="280" t="str">
        <f>IF(SUM(I371:T371)&lt;90," ",EXP('eq. coef.'!$C$104+'eq. coef.'!$C$105*'Amp-TB2 calc'!AJ371+'eq. coef.'!$C$106*'Amp-TB2 calc'!AK371+'eq. coef.'!$C$107*'Amp-TB2 calc'!AL371+'eq. coef.'!$C$108*'Amp-TB2 calc'!AN371+'eq. coef.'!$C$109*'Amp-TB2 calc'!AP371+'eq. coef.'!$C$110*'Amp-TB2 calc'!AQ371+'eq. coef.'!$C$111*'Amp-TB2 calc'!AR371+'eq. coef.'!$C$112*'Amp-TB2 calc'!AS371))</f>
        <v xml:space="preserve"> </v>
      </c>
      <c r="BC371" s="281" t="str">
        <f>IF(SUM(I371:T371)&lt;90," ",EXP('eq. coef.'!$C$176+'eq. coef.'!$C$177*'Amp-TB2 calc'!AJ371+'eq. coef.'!$C$178*'Amp-TB2 calc'!AK371+'eq. coef.'!$C$179*'Amp-TB2 calc'!AL371+'eq. coef.'!$C$180*'Amp-TB2 calc'!AN371+'eq. coef.'!$C$181*'Amp-TB2 calc'!AP371+'eq. coef.'!$C$182*'Amp-TB2 calc'!AQ371+'eq. coef.'!$C$183*'Amp-TB2 calc'!AR371+'eq. coef.'!$C$184*'Amp-TB2 calc'!AS371))</f>
        <v xml:space="preserve"> </v>
      </c>
      <c r="BD371" s="281" t="str">
        <f>IF(SUM(I371:T371)&lt;90," ",('eq. coef.'!$C$234+'eq. coef.'!$C$235*'Amp-TB2 calc'!AJ371+'eq. coef.'!$C$236*'Amp-TB2 calc'!AK371+'eq. coef.'!$C$237*'Amp-TB2 calc'!AL371+'eq. coef.'!$C$238*'Amp-TB2 calc'!AN371+'eq. coef.'!$C$239*'Amp-TB2 calc'!AP371+'eq. coef.'!$C$240*'Amp-TB2 calc'!AQ371+'eq. coef.'!$C$241*'Amp-TB2 calc'!AR371+'eq. coef.'!$C$242*'Amp-TB2 calc'!AS371))</f>
        <v xml:space="preserve"> </v>
      </c>
      <c r="BE371" s="281" t="str">
        <f>IF(SUM(I371:T371)&lt;90," ",('eq. coef.'!$C$270+'eq. coef.'!$C$271*'Amp-TB2 calc'!AJ371+'eq. coef.'!$C$272*'Amp-TB2 calc'!AK371+'eq. coef.'!$C$273*'Amp-TB2 calc'!AL371+'eq. coef.'!$C$274*'Amp-TB2 calc'!AN371+'eq. coef.'!$C$275*'Amp-TB2 calc'!AP371+'eq. coef.'!$C$276*'Amp-TB2 calc'!AQ371+'eq. coef.'!$C$277*'Amp-TB2 calc'!AR371+'eq. coef.'!$C$278*'Amp-TB2 calc'!AS371))</f>
        <v xml:space="preserve"> </v>
      </c>
      <c r="BF371" s="281" t="str">
        <f>IF(SUM(I371:T371)&lt;90," ",EXP('eq. coef.'!$C$328+'eq. coef.'!$C$329*'Amp-TB2 calc'!AJ371+'eq. coef.'!$C$330*'Amp-TB2 calc'!AK371+'eq. coef.'!$C$331*'Amp-TB2 calc'!AL371+'eq. coef.'!$C$332*'Amp-TB2 calc'!AN371+'eq. coef.'!$C$333*'Amp-TB2 calc'!AP371+'eq. coef.'!$C$334*'Amp-TB2 calc'!AQ371+'eq. coef.'!$C$335*'Amp-TB2 calc'!AR371+'eq. coef.'!$C$336*'Amp-TB2 calc'!AS371))</f>
        <v xml:space="preserve"> </v>
      </c>
      <c r="BG371" s="282" t="str">
        <f t="shared" si="496"/>
        <v xml:space="preserve"> </v>
      </c>
      <c r="BH371" s="385" t="str">
        <f t="shared" si="523"/>
        <v xml:space="preserve"> </v>
      </c>
      <c r="BI371" s="385" t="str">
        <f t="shared" si="524"/>
        <v xml:space="preserve"> </v>
      </c>
      <c r="BJ371" s="281" t="str">
        <f t="shared" si="497"/>
        <v xml:space="preserve"> </v>
      </c>
      <c r="BK371" s="283" t="str">
        <f t="shared" si="545"/>
        <v xml:space="preserve"> </v>
      </c>
      <c r="BL371" s="281" t="str">
        <f t="shared" si="546"/>
        <v xml:space="preserve"> </v>
      </c>
      <c r="BM371" s="284" t="str">
        <f t="shared" si="498"/>
        <v xml:space="preserve"> </v>
      </c>
      <c r="BN371" s="285" t="str">
        <f>IF(SUM(I371:T371)&lt;90," ",'eq. coef.'!$C$360+'eq. coef.'!$C$361*'Amp-TB2 calc'!AJ371+'eq. coef.'!$C$362*'Amp-TB2 calc'!AK371+'eq. coef.'!$C$363*'Amp-TB2 calc'!AL371+'eq. coef.'!$C$364*'Amp-TB2 calc'!AN371+'eq. coef.'!$C$365*'Amp-TB2 calc'!AP371+'eq. coef.'!$C$366*'Amp-TB2 calc'!AQ371+'eq. coef.'!$C$367*'Amp-TB2 calc'!AR371+'eq. coef.'!$C$368*'Amp-TB2 calc'!AS371+'eq. coef.'!$C$369*LN(BQ371))</f>
        <v xml:space="preserve"> </v>
      </c>
      <c r="BO371" s="286" t="str">
        <f t="shared" si="547"/>
        <v xml:space="preserve"> </v>
      </c>
      <c r="BP371" s="333" t="str">
        <f t="shared" si="499"/>
        <v xml:space="preserve"> </v>
      </c>
      <c r="BQ371" s="287" t="str">
        <f t="shared" si="548"/>
        <v xml:space="preserve"> </v>
      </c>
      <c r="BR371" s="281" t="str">
        <f t="shared" si="500"/>
        <v xml:space="preserve"> </v>
      </c>
      <c r="BS371" s="283"/>
      <c r="BT371" s="283">
        <f t="shared" si="549"/>
        <v>0</v>
      </c>
      <c r="BU371" s="283">
        <f t="shared" si="550"/>
        <v>0</v>
      </c>
      <c r="BV371" s="281" t="str">
        <f t="shared" si="501"/>
        <v xml:space="preserve"> </v>
      </c>
      <c r="BW371" s="288"/>
      <c r="BX371" s="289" t="str">
        <f>IF(SUM(I371:T371)&lt;90," ",'eq. coef.'!$B$1128*'Amp-TB2 calc'!CH371+'eq. coef.'!$B$1129*'Amp-TB2 calc'!CL371+'eq. coef.'!$B$1130*'Amp-TB2 calc'!CM371+'eq. coef.'!$B$1131*'Amp-TB2 calc'!CO371+'eq. coef.'!$B$1132*'Amp-TB2 calc'!CP371+'eq. coef.'!$B$1133*'Amp-TB2 calc'!CQ371+'eq. coef.'!$B$1134*'Amp-TB2 calc'!CR371+'eq. coef.'!$B$1135*'Amp-TB2 calc'!CU371+'eq. coef.'!$B$1135*'Amp-TB2 calc'!CY371+'eq. coef.'!$B$1137*'Amp-TB2 calc'!CZ371)</f>
        <v xml:space="preserve"> </v>
      </c>
      <c r="BY371" s="290" t="str">
        <f t="shared" si="551"/>
        <v xml:space="preserve"> </v>
      </c>
      <c r="BZ371" s="291"/>
      <c r="CA371" s="290" t="str">
        <f t="shared" si="502"/>
        <v xml:space="preserve"> </v>
      </c>
      <c r="CB371" s="289" t="str">
        <f>IF(SUM(I371:T371)&lt;90," ",EXP('eq. coef.'!$C$396+'eq. coef.'!$C$397*'Amp-TB2 calc'!AJ371+'eq. coef.'!$C$398*'Amp-TB2 calc'!AK371+'eq. coef.'!$C$399*'Amp-TB2 calc'!AL371+'eq. coef.'!$C$400*'Amp-TB2 calc'!AN371+'eq. coef.'!$C$401*'Amp-TB2 calc'!AP371+'eq. coef.'!$C$402*'Amp-TB2 calc'!AQ371+'eq. coef.'!$C$403*'Amp-TB2 calc'!AR371+'eq. coef.'!$C$404*'Amp-TB2 calc'!AS371+'eq. coef.'!$C$405*LN('Amp-TB2 calc'!BQ371)))</f>
        <v xml:space="preserve"> </v>
      </c>
      <c r="CC371" s="283" t="str">
        <f t="shared" si="503"/>
        <v xml:space="preserve"> </v>
      </c>
      <c r="CD371" s="283"/>
      <c r="CE371" s="282" t="str">
        <f t="shared" si="504"/>
        <v xml:space="preserve"> </v>
      </c>
      <c r="CF371" s="282" t="str">
        <f t="shared" si="505"/>
        <v xml:space="preserve"> </v>
      </c>
      <c r="CG371" s="278" t="str">
        <f t="shared" si="552"/>
        <v xml:space="preserve"> </v>
      </c>
      <c r="CH371" s="278" t="str">
        <f t="shared" si="553"/>
        <v xml:space="preserve"> </v>
      </c>
      <c r="CI371" s="278" t="str">
        <f t="shared" si="506"/>
        <v xml:space="preserve"> </v>
      </c>
      <c r="CJ371" s="278" t="str">
        <f t="shared" si="507"/>
        <v xml:space="preserve"> </v>
      </c>
      <c r="CK371" s="278"/>
      <c r="CL371" s="278" t="str">
        <f t="shared" si="508"/>
        <v xml:space="preserve"> </v>
      </c>
      <c r="CM371" s="278" t="str">
        <f t="shared" si="509"/>
        <v xml:space="preserve"> </v>
      </c>
      <c r="CN371" s="278" t="str">
        <f t="shared" si="554"/>
        <v xml:space="preserve"> </v>
      </c>
      <c r="CO371" s="278" t="str">
        <f t="shared" si="510"/>
        <v xml:space="preserve"> </v>
      </c>
      <c r="CP371" s="278" t="str">
        <f t="shared" si="555"/>
        <v xml:space="preserve"> </v>
      </c>
      <c r="CQ371" s="278" t="str">
        <f t="shared" si="511"/>
        <v xml:space="preserve"> </v>
      </c>
      <c r="CR371" s="278" t="str">
        <f t="shared" si="556"/>
        <v xml:space="preserve"> </v>
      </c>
      <c r="CS371" s="278" t="str">
        <f t="shared" si="512"/>
        <v xml:space="preserve"> </v>
      </c>
      <c r="CT371" s="278"/>
      <c r="CU371" s="278" t="str">
        <f t="shared" si="557"/>
        <v xml:space="preserve"> </v>
      </c>
      <c r="CV371" s="278" t="str">
        <f t="shared" si="513"/>
        <v xml:space="preserve"> </v>
      </c>
      <c r="CW371" s="278" t="str">
        <f t="shared" si="514"/>
        <v xml:space="preserve"> </v>
      </c>
      <c r="CX371" s="278"/>
      <c r="CY371" s="278" t="str">
        <f t="shared" si="515"/>
        <v xml:space="preserve"> </v>
      </c>
      <c r="CZ371" s="278" t="str">
        <f t="shared" si="558"/>
        <v xml:space="preserve"> </v>
      </c>
      <c r="DA371" s="278" t="str">
        <f t="shared" si="516"/>
        <v xml:space="preserve"> </v>
      </c>
      <c r="DB371" s="278"/>
      <c r="DC371" s="278" t="str">
        <f t="shared" si="517"/>
        <v xml:space="preserve"> </v>
      </c>
      <c r="DD371" s="278" t="str">
        <f t="shared" si="559"/>
        <v xml:space="preserve"> </v>
      </c>
      <c r="DE371" s="278" t="str">
        <f t="shared" si="560"/>
        <v xml:space="preserve"> </v>
      </c>
      <c r="DF371" s="278" t="str">
        <f t="shared" si="518"/>
        <v xml:space="preserve"> </v>
      </c>
      <c r="DG371" s="283" t="str">
        <f t="shared" si="525"/>
        <v xml:space="preserve"> </v>
      </c>
      <c r="DH371" s="283"/>
      <c r="DI371" s="277" t="str">
        <f t="shared" si="519"/>
        <v xml:space="preserve"> </v>
      </c>
      <c r="DJ371" s="277" t="str">
        <f t="shared" si="520"/>
        <v xml:space="preserve"> </v>
      </c>
      <c r="DK371" s="277" t="str">
        <f t="shared" si="521"/>
        <v xml:space="preserve"> </v>
      </c>
      <c r="DL371" s="278" t="str">
        <f t="shared" si="522"/>
        <v xml:space="preserve"> </v>
      </c>
    </row>
    <row r="372" spans="21:116" x14ac:dyDescent="0.25">
      <c r="U372" s="276" t="str">
        <f t="shared" si="526"/>
        <v xml:space="preserve"> </v>
      </c>
      <c r="V372" s="277" t="str">
        <f>IF(SUM(I372:T372)&lt;90," ",I372/stab.data!$U$7)</f>
        <v xml:space="preserve"> </v>
      </c>
      <c r="W372" s="277" t="str">
        <f>IF(SUM(I372:T372)&lt;90," ",J372/stab.data!$U$8)</f>
        <v xml:space="preserve"> </v>
      </c>
      <c r="X372" s="277" t="str">
        <f>IF(SUM(I372:T372)&lt;90," ",K372*2/stab.data!$U$9)</f>
        <v xml:space="preserve"> </v>
      </c>
      <c r="Y372" s="277" t="str">
        <f>IF(SUM(I372:T372)&lt;90," ",L372*2/stab.data!$U$10)</f>
        <v xml:space="preserve"> </v>
      </c>
      <c r="Z372" s="277" t="str">
        <f>IF(SUM(I372:T372)&lt;90," ",M372/stab.data!$U$11)</f>
        <v xml:space="preserve"> </v>
      </c>
      <c r="AA372" s="277" t="str">
        <f>IF(SUM(I372:T372)&lt;90," ",N372/stab.data!$U$12)</f>
        <v xml:space="preserve"> </v>
      </c>
      <c r="AB372" s="277" t="str">
        <f>IF(SUM(I372:T372)&lt;90," ",O372/stab.data!$U$13)</f>
        <v xml:space="preserve"> </v>
      </c>
      <c r="AC372" s="277" t="str">
        <f>IF(SUM(I372:T372)&lt;90," ",P372/stab.data!$U$14)</f>
        <v xml:space="preserve"> </v>
      </c>
      <c r="AD372" s="277" t="str">
        <f>IF(SUM(I372:T372)&lt;90," ",Q372*2/stab.data!$U$15)</f>
        <v xml:space="preserve"> </v>
      </c>
      <c r="AE372" s="277" t="str">
        <f>IF(SUM(I372:T372)&lt;90," ",R372*2/stab.data!$U$16)</f>
        <v xml:space="preserve"> </v>
      </c>
      <c r="AF372" s="277" t="str">
        <f>IF(SUM(I372:T372)&lt;90," ",S372/stab.data!$U$17)</f>
        <v xml:space="preserve"> </v>
      </c>
      <c r="AG372" s="277" t="str">
        <f>IF(SUM(I372:T372)&lt;90," ",T372/stab.data!$U$18)</f>
        <v xml:space="preserve"> </v>
      </c>
      <c r="AH372" s="277" t="str">
        <f t="shared" si="527"/>
        <v xml:space="preserve"> </v>
      </c>
      <c r="AI372" s="277" t="str">
        <f t="shared" si="528"/>
        <v xml:space="preserve"> </v>
      </c>
      <c r="AJ372" s="278" t="str">
        <f t="shared" si="529"/>
        <v xml:space="preserve"> </v>
      </c>
      <c r="AK372" s="278" t="str">
        <f t="shared" si="530"/>
        <v xml:space="preserve"> </v>
      </c>
      <c r="AL372" s="278" t="str">
        <f t="shared" si="531"/>
        <v xml:space="preserve"> </v>
      </c>
      <c r="AM372" s="278" t="str">
        <f t="shared" si="532"/>
        <v xml:space="preserve"> </v>
      </c>
      <c r="AN372" s="278" t="str">
        <f t="shared" si="533"/>
        <v xml:space="preserve"> </v>
      </c>
      <c r="AO372" s="278" t="str">
        <f t="shared" si="534"/>
        <v xml:space="preserve"> </v>
      </c>
      <c r="AP372" s="278" t="str">
        <f t="shared" si="535"/>
        <v xml:space="preserve"> </v>
      </c>
      <c r="AQ372" s="278" t="str">
        <f t="shared" si="536"/>
        <v xml:space="preserve"> </v>
      </c>
      <c r="AR372" s="278" t="str">
        <f t="shared" si="537"/>
        <v xml:space="preserve"> </v>
      </c>
      <c r="AS372" s="278" t="str">
        <f t="shared" si="538"/>
        <v xml:space="preserve"> </v>
      </c>
      <c r="AT372" s="278" t="str">
        <f t="shared" si="539"/>
        <v xml:space="preserve"> </v>
      </c>
      <c r="AU372" s="278" t="str">
        <f t="shared" si="540"/>
        <v xml:space="preserve"> </v>
      </c>
      <c r="AV372" s="277" t="str">
        <f t="shared" si="541"/>
        <v xml:space="preserve"> </v>
      </c>
      <c r="AW372" s="277" t="str">
        <f t="shared" si="542"/>
        <v xml:space="preserve"> </v>
      </c>
      <c r="AX372" s="277" t="str">
        <f>IF(SUM(I372:T372)&lt;90," ",CO372*AH372*stab.data!$U$20/13/2)</f>
        <v xml:space="preserve"> </v>
      </c>
      <c r="AY372" s="277" t="str">
        <f>IF(SUM(I372:T372)&lt;90," ",CQ372*AH372*stab.data!$U$11/13)</f>
        <v xml:space="preserve"> </v>
      </c>
      <c r="AZ372" s="277" t="str">
        <f t="shared" si="543"/>
        <v xml:space="preserve"> </v>
      </c>
      <c r="BA372" s="279" t="str">
        <f t="shared" si="544"/>
        <v xml:space="preserve"> </v>
      </c>
      <c r="BB372" s="280" t="str">
        <f>IF(SUM(I372:T372)&lt;90," ",EXP('eq. coef.'!$C$104+'eq. coef.'!$C$105*'Amp-TB2 calc'!AJ372+'eq. coef.'!$C$106*'Amp-TB2 calc'!AK372+'eq. coef.'!$C$107*'Amp-TB2 calc'!AL372+'eq. coef.'!$C$108*'Amp-TB2 calc'!AN372+'eq. coef.'!$C$109*'Amp-TB2 calc'!AP372+'eq. coef.'!$C$110*'Amp-TB2 calc'!AQ372+'eq. coef.'!$C$111*'Amp-TB2 calc'!AR372+'eq. coef.'!$C$112*'Amp-TB2 calc'!AS372))</f>
        <v xml:space="preserve"> </v>
      </c>
      <c r="BC372" s="281" t="str">
        <f>IF(SUM(I372:T372)&lt;90," ",EXP('eq. coef.'!$C$176+'eq. coef.'!$C$177*'Amp-TB2 calc'!AJ372+'eq. coef.'!$C$178*'Amp-TB2 calc'!AK372+'eq. coef.'!$C$179*'Amp-TB2 calc'!AL372+'eq. coef.'!$C$180*'Amp-TB2 calc'!AN372+'eq. coef.'!$C$181*'Amp-TB2 calc'!AP372+'eq. coef.'!$C$182*'Amp-TB2 calc'!AQ372+'eq. coef.'!$C$183*'Amp-TB2 calc'!AR372+'eq. coef.'!$C$184*'Amp-TB2 calc'!AS372))</f>
        <v xml:space="preserve"> </v>
      </c>
      <c r="BD372" s="281" t="str">
        <f>IF(SUM(I372:T372)&lt;90," ",('eq. coef.'!$C$234+'eq. coef.'!$C$235*'Amp-TB2 calc'!AJ372+'eq. coef.'!$C$236*'Amp-TB2 calc'!AK372+'eq. coef.'!$C$237*'Amp-TB2 calc'!AL372+'eq. coef.'!$C$238*'Amp-TB2 calc'!AN372+'eq. coef.'!$C$239*'Amp-TB2 calc'!AP372+'eq. coef.'!$C$240*'Amp-TB2 calc'!AQ372+'eq. coef.'!$C$241*'Amp-TB2 calc'!AR372+'eq. coef.'!$C$242*'Amp-TB2 calc'!AS372))</f>
        <v xml:space="preserve"> </v>
      </c>
      <c r="BE372" s="281" t="str">
        <f>IF(SUM(I372:T372)&lt;90," ",('eq. coef.'!$C$270+'eq. coef.'!$C$271*'Amp-TB2 calc'!AJ372+'eq. coef.'!$C$272*'Amp-TB2 calc'!AK372+'eq. coef.'!$C$273*'Amp-TB2 calc'!AL372+'eq. coef.'!$C$274*'Amp-TB2 calc'!AN372+'eq. coef.'!$C$275*'Amp-TB2 calc'!AP372+'eq. coef.'!$C$276*'Amp-TB2 calc'!AQ372+'eq. coef.'!$C$277*'Amp-TB2 calc'!AR372+'eq. coef.'!$C$278*'Amp-TB2 calc'!AS372))</f>
        <v xml:space="preserve"> </v>
      </c>
      <c r="BF372" s="281" t="str">
        <f>IF(SUM(I372:T372)&lt;90," ",EXP('eq. coef.'!$C$328+'eq. coef.'!$C$329*'Amp-TB2 calc'!AJ372+'eq. coef.'!$C$330*'Amp-TB2 calc'!AK372+'eq. coef.'!$C$331*'Amp-TB2 calc'!AL372+'eq. coef.'!$C$332*'Amp-TB2 calc'!AN372+'eq. coef.'!$C$333*'Amp-TB2 calc'!AP372+'eq. coef.'!$C$334*'Amp-TB2 calc'!AQ372+'eq. coef.'!$C$335*'Amp-TB2 calc'!AR372+'eq. coef.'!$C$336*'Amp-TB2 calc'!AS372))</f>
        <v xml:space="preserve"> </v>
      </c>
      <c r="BG372" s="282" t="str">
        <f t="shared" si="496"/>
        <v xml:space="preserve"> </v>
      </c>
      <c r="BH372" s="385" t="str">
        <f t="shared" si="523"/>
        <v xml:space="preserve"> </v>
      </c>
      <c r="BI372" s="385" t="str">
        <f t="shared" si="524"/>
        <v xml:space="preserve"> </v>
      </c>
      <c r="BJ372" s="281" t="str">
        <f t="shared" si="497"/>
        <v xml:space="preserve"> </v>
      </c>
      <c r="BK372" s="283" t="str">
        <f t="shared" si="545"/>
        <v xml:space="preserve"> </v>
      </c>
      <c r="BL372" s="281" t="str">
        <f t="shared" si="546"/>
        <v xml:space="preserve"> </v>
      </c>
      <c r="BM372" s="284" t="str">
        <f t="shared" si="498"/>
        <v xml:space="preserve"> </v>
      </c>
      <c r="BN372" s="285" t="str">
        <f>IF(SUM(I372:T372)&lt;90," ",'eq. coef.'!$C$360+'eq. coef.'!$C$361*'Amp-TB2 calc'!AJ372+'eq. coef.'!$C$362*'Amp-TB2 calc'!AK372+'eq. coef.'!$C$363*'Amp-TB2 calc'!AL372+'eq. coef.'!$C$364*'Amp-TB2 calc'!AN372+'eq. coef.'!$C$365*'Amp-TB2 calc'!AP372+'eq. coef.'!$C$366*'Amp-TB2 calc'!AQ372+'eq. coef.'!$C$367*'Amp-TB2 calc'!AR372+'eq. coef.'!$C$368*'Amp-TB2 calc'!AS372+'eq. coef.'!$C$369*LN(BQ372))</f>
        <v xml:space="preserve"> </v>
      </c>
      <c r="BO372" s="286" t="str">
        <f t="shared" si="547"/>
        <v xml:space="preserve"> </v>
      </c>
      <c r="BP372" s="333" t="str">
        <f t="shared" si="499"/>
        <v xml:space="preserve"> </v>
      </c>
      <c r="BQ372" s="287" t="str">
        <f t="shared" si="548"/>
        <v xml:space="preserve"> </v>
      </c>
      <c r="BR372" s="281" t="str">
        <f t="shared" si="500"/>
        <v xml:space="preserve"> </v>
      </c>
      <c r="BS372" s="283"/>
      <c r="BT372" s="283">
        <f t="shared" si="549"/>
        <v>0</v>
      </c>
      <c r="BU372" s="283">
        <f t="shared" si="550"/>
        <v>0</v>
      </c>
      <c r="BV372" s="281" t="str">
        <f t="shared" si="501"/>
        <v xml:space="preserve"> </v>
      </c>
      <c r="BW372" s="288"/>
      <c r="BX372" s="289" t="str">
        <f>IF(SUM(I372:T372)&lt;90," ",'eq. coef.'!$B$1128*'Amp-TB2 calc'!CH372+'eq. coef.'!$B$1129*'Amp-TB2 calc'!CL372+'eq. coef.'!$B$1130*'Amp-TB2 calc'!CM372+'eq. coef.'!$B$1131*'Amp-TB2 calc'!CO372+'eq. coef.'!$B$1132*'Amp-TB2 calc'!CP372+'eq. coef.'!$B$1133*'Amp-TB2 calc'!CQ372+'eq. coef.'!$B$1134*'Amp-TB2 calc'!CR372+'eq. coef.'!$B$1135*'Amp-TB2 calc'!CU372+'eq. coef.'!$B$1135*'Amp-TB2 calc'!CY372+'eq. coef.'!$B$1137*'Amp-TB2 calc'!CZ372)</f>
        <v xml:space="preserve"> </v>
      </c>
      <c r="BY372" s="290" t="str">
        <f t="shared" si="551"/>
        <v xml:space="preserve"> </v>
      </c>
      <c r="BZ372" s="291"/>
      <c r="CA372" s="290" t="str">
        <f t="shared" si="502"/>
        <v xml:space="preserve"> </v>
      </c>
      <c r="CB372" s="289" t="str">
        <f>IF(SUM(I372:T372)&lt;90," ",EXP('eq. coef.'!$C$396+'eq. coef.'!$C$397*'Amp-TB2 calc'!AJ372+'eq. coef.'!$C$398*'Amp-TB2 calc'!AK372+'eq. coef.'!$C$399*'Amp-TB2 calc'!AL372+'eq. coef.'!$C$400*'Amp-TB2 calc'!AN372+'eq. coef.'!$C$401*'Amp-TB2 calc'!AP372+'eq. coef.'!$C$402*'Amp-TB2 calc'!AQ372+'eq. coef.'!$C$403*'Amp-TB2 calc'!AR372+'eq. coef.'!$C$404*'Amp-TB2 calc'!AS372+'eq. coef.'!$C$405*LN('Amp-TB2 calc'!BQ372)))</f>
        <v xml:space="preserve"> </v>
      </c>
      <c r="CC372" s="283" t="str">
        <f t="shared" si="503"/>
        <v xml:space="preserve"> </v>
      </c>
      <c r="CD372" s="283"/>
      <c r="CE372" s="282" t="str">
        <f t="shared" si="504"/>
        <v xml:space="preserve"> </v>
      </c>
      <c r="CF372" s="282" t="str">
        <f t="shared" si="505"/>
        <v xml:space="preserve"> </v>
      </c>
      <c r="CG372" s="278" t="str">
        <f t="shared" si="552"/>
        <v xml:space="preserve"> </v>
      </c>
      <c r="CH372" s="278" t="str">
        <f t="shared" si="553"/>
        <v xml:space="preserve"> </v>
      </c>
      <c r="CI372" s="278" t="str">
        <f t="shared" si="506"/>
        <v xml:space="preserve"> </v>
      </c>
      <c r="CJ372" s="278" t="str">
        <f t="shared" si="507"/>
        <v xml:space="preserve"> </v>
      </c>
      <c r="CK372" s="278"/>
      <c r="CL372" s="278" t="str">
        <f t="shared" si="508"/>
        <v xml:space="preserve"> </v>
      </c>
      <c r="CM372" s="278" t="str">
        <f t="shared" si="509"/>
        <v xml:space="preserve"> </v>
      </c>
      <c r="CN372" s="278" t="str">
        <f t="shared" si="554"/>
        <v xml:space="preserve"> </v>
      </c>
      <c r="CO372" s="278" t="str">
        <f t="shared" si="510"/>
        <v xml:space="preserve"> </v>
      </c>
      <c r="CP372" s="278" t="str">
        <f t="shared" si="555"/>
        <v xml:space="preserve"> </v>
      </c>
      <c r="CQ372" s="278" t="str">
        <f t="shared" si="511"/>
        <v xml:space="preserve"> </v>
      </c>
      <c r="CR372" s="278" t="str">
        <f t="shared" si="556"/>
        <v xml:space="preserve"> </v>
      </c>
      <c r="CS372" s="278" t="str">
        <f t="shared" si="512"/>
        <v xml:space="preserve"> </v>
      </c>
      <c r="CT372" s="278"/>
      <c r="CU372" s="278" t="str">
        <f t="shared" si="557"/>
        <v xml:space="preserve"> </v>
      </c>
      <c r="CV372" s="278" t="str">
        <f t="shared" si="513"/>
        <v xml:space="preserve"> </v>
      </c>
      <c r="CW372" s="278" t="str">
        <f t="shared" si="514"/>
        <v xml:space="preserve"> </v>
      </c>
      <c r="CX372" s="278"/>
      <c r="CY372" s="278" t="str">
        <f t="shared" si="515"/>
        <v xml:space="preserve"> </v>
      </c>
      <c r="CZ372" s="278" t="str">
        <f t="shared" si="558"/>
        <v xml:space="preserve"> </v>
      </c>
      <c r="DA372" s="278" t="str">
        <f t="shared" si="516"/>
        <v xml:space="preserve"> </v>
      </c>
      <c r="DB372" s="278"/>
      <c r="DC372" s="278" t="str">
        <f t="shared" si="517"/>
        <v xml:space="preserve"> </v>
      </c>
      <c r="DD372" s="278" t="str">
        <f t="shared" si="559"/>
        <v xml:space="preserve"> </v>
      </c>
      <c r="DE372" s="278" t="str">
        <f t="shared" si="560"/>
        <v xml:space="preserve"> </v>
      </c>
      <c r="DF372" s="278" t="str">
        <f t="shared" si="518"/>
        <v xml:space="preserve"> </v>
      </c>
      <c r="DG372" s="283" t="str">
        <f t="shared" si="525"/>
        <v xml:space="preserve"> </v>
      </c>
      <c r="DH372" s="283"/>
      <c r="DI372" s="277" t="str">
        <f t="shared" si="519"/>
        <v xml:space="preserve"> </v>
      </c>
      <c r="DJ372" s="277" t="str">
        <f t="shared" si="520"/>
        <v xml:space="preserve"> </v>
      </c>
      <c r="DK372" s="277" t="str">
        <f t="shared" si="521"/>
        <v xml:space="preserve"> </v>
      </c>
      <c r="DL372" s="278" t="str">
        <f t="shared" si="522"/>
        <v xml:space="preserve"> </v>
      </c>
    </row>
    <row r="373" spans="21:116" x14ac:dyDescent="0.25">
      <c r="U373" s="276" t="str">
        <f t="shared" si="526"/>
        <v xml:space="preserve"> </v>
      </c>
      <c r="V373" s="277" t="str">
        <f>IF(SUM(I373:T373)&lt;90," ",I373/stab.data!$U$7)</f>
        <v xml:space="preserve"> </v>
      </c>
      <c r="W373" s="277" t="str">
        <f>IF(SUM(I373:T373)&lt;90," ",J373/stab.data!$U$8)</f>
        <v xml:space="preserve"> </v>
      </c>
      <c r="X373" s="277" t="str">
        <f>IF(SUM(I373:T373)&lt;90," ",K373*2/stab.data!$U$9)</f>
        <v xml:space="preserve"> </v>
      </c>
      <c r="Y373" s="277" t="str">
        <f>IF(SUM(I373:T373)&lt;90," ",L373*2/stab.data!$U$10)</f>
        <v xml:space="preserve"> </v>
      </c>
      <c r="Z373" s="277" t="str">
        <f>IF(SUM(I373:T373)&lt;90," ",M373/stab.data!$U$11)</f>
        <v xml:space="preserve"> </v>
      </c>
      <c r="AA373" s="277" t="str">
        <f>IF(SUM(I373:T373)&lt;90," ",N373/stab.data!$U$12)</f>
        <v xml:space="preserve"> </v>
      </c>
      <c r="AB373" s="277" t="str">
        <f>IF(SUM(I373:T373)&lt;90," ",O373/stab.data!$U$13)</f>
        <v xml:space="preserve"> </v>
      </c>
      <c r="AC373" s="277" t="str">
        <f>IF(SUM(I373:T373)&lt;90," ",P373/stab.data!$U$14)</f>
        <v xml:space="preserve"> </v>
      </c>
      <c r="AD373" s="277" t="str">
        <f>IF(SUM(I373:T373)&lt;90," ",Q373*2/stab.data!$U$15)</f>
        <v xml:space="preserve"> </v>
      </c>
      <c r="AE373" s="277" t="str">
        <f>IF(SUM(I373:T373)&lt;90," ",R373*2/stab.data!$U$16)</f>
        <v xml:space="preserve"> </v>
      </c>
      <c r="AF373" s="277" t="str">
        <f>IF(SUM(I373:T373)&lt;90," ",S373/stab.data!$U$17)</f>
        <v xml:space="preserve"> </v>
      </c>
      <c r="AG373" s="277" t="str">
        <f>IF(SUM(I373:T373)&lt;90," ",T373/stab.data!$U$18)</f>
        <v xml:space="preserve"> </v>
      </c>
      <c r="AH373" s="277" t="str">
        <f t="shared" si="527"/>
        <v xml:space="preserve"> </v>
      </c>
      <c r="AI373" s="277" t="str">
        <f t="shared" si="528"/>
        <v xml:space="preserve"> </v>
      </c>
      <c r="AJ373" s="278" t="str">
        <f t="shared" si="529"/>
        <v xml:space="preserve"> </v>
      </c>
      <c r="AK373" s="278" t="str">
        <f t="shared" si="530"/>
        <v xml:space="preserve"> </v>
      </c>
      <c r="AL373" s="278" t="str">
        <f t="shared" si="531"/>
        <v xml:space="preserve"> </v>
      </c>
      <c r="AM373" s="278" t="str">
        <f t="shared" si="532"/>
        <v xml:space="preserve"> </v>
      </c>
      <c r="AN373" s="278" t="str">
        <f t="shared" si="533"/>
        <v xml:space="preserve"> </v>
      </c>
      <c r="AO373" s="278" t="str">
        <f t="shared" si="534"/>
        <v xml:space="preserve"> </v>
      </c>
      <c r="AP373" s="278" t="str">
        <f t="shared" si="535"/>
        <v xml:space="preserve"> </v>
      </c>
      <c r="AQ373" s="278" t="str">
        <f t="shared" si="536"/>
        <v xml:space="preserve"> </v>
      </c>
      <c r="AR373" s="278" t="str">
        <f t="shared" si="537"/>
        <v xml:space="preserve"> </v>
      </c>
      <c r="AS373" s="278" t="str">
        <f t="shared" si="538"/>
        <v xml:space="preserve"> </v>
      </c>
      <c r="AT373" s="278" t="str">
        <f t="shared" si="539"/>
        <v xml:space="preserve"> </v>
      </c>
      <c r="AU373" s="278" t="str">
        <f t="shared" si="540"/>
        <v xml:space="preserve"> </v>
      </c>
      <c r="AV373" s="277" t="str">
        <f t="shared" si="541"/>
        <v xml:space="preserve"> </v>
      </c>
      <c r="AW373" s="277" t="str">
        <f t="shared" si="542"/>
        <v xml:space="preserve"> </v>
      </c>
      <c r="AX373" s="277" t="str">
        <f>IF(SUM(I373:T373)&lt;90," ",CO373*AH373*stab.data!$U$20/13/2)</f>
        <v xml:space="preserve"> </v>
      </c>
      <c r="AY373" s="277" t="str">
        <f>IF(SUM(I373:T373)&lt;90," ",CQ373*AH373*stab.data!$U$11/13)</f>
        <v xml:space="preserve"> </v>
      </c>
      <c r="AZ373" s="277" t="str">
        <f t="shared" si="543"/>
        <v xml:space="preserve"> </v>
      </c>
      <c r="BA373" s="279" t="str">
        <f t="shared" si="544"/>
        <v xml:space="preserve"> </v>
      </c>
      <c r="BB373" s="280" t="str">
        <f>IF(SUM(I373:T373)&lt;90," ",EXP('eq. coef.'!$C$104+'eq. coef.'!$C$105*'Amp-TB2 calc'!AJ373+'eq. coef.'!$C$106*'Amp-TB2 calc'!AK373+'eq. coef.'!$C$107*'Amp-TB2 calc'!AL373+'eq. coef.'!$C$108*'Amp-TB2 calc'!AN373+'eq. coef.'!$C$109*'Amp-TB2 calc'!AP373+'eq. coef.'!$C$110*'Amp-TB2 calc'!AQ373+'eq. coef.'!$C$111*'Amp-TB2 calc'!AR373+'eq. coef.'!$C$112*'Amp-TB2 calc'!AS373))</f>
        <v xml:space="preserve"> </v>
      </c>
      <c r="BC373" s="281" t="str">
        <f>IF(SUM(I373:T373)&lt;90," ",EXP('eq. coef.'!$C$176+'eq. coef.'!$C$177*'Amp-TB2 calc'!AJ373+'eq. coef.'!$C$178*'Amp-TB2 calc'!AK373+'eq. coef.'!$C$179*'Amp-TB2 calc'!AL373+'eq. coef.'!$C$180*'Amp-TB2 calc'!AN373+'eq. coef.'!$C$181*'Amp-TB2 calc'!AP373+'eq. coef.'!$C$182*'Amp-TB2 calc'!AQ373+'eq. coef.'!$C$183*'Amp-TB2 calc'!AR373+'eq. coef.'!$C$184*'Amp-TB2 calc'!AS373))</f>
        <v xml:space="preserve"> </v>
      </c>
      <c r="BD373" s="281" t="str">
        <f>IF(SUM(I373:T373)&lt;90," ",('eq. coef.'!$C$234+'eq. coef.'!$C$235*'Amp-TB2 calc'!AJ373+'eq. coef.'!$C$236*'Amp-TB2 calc'!AK373+'eq. coef.'!$C$237*'Amp-TB2 calc'!AL373+'eq. coef.'!$C$238*'Amp-TB2 calc'!AN373+'eq. coef.'!$C$239*'Amp-TB2 calc'!AP373+'eq. coef.'!$C$240*'Amp-TB2 calc'!AQ373+'eq. coef.'!$C$241*'Amp-TB2 calc'!AR373+'eq. coef.'!$C$242*'Amp-TB2 calc'!AS373))</f>
        <v xml:space="preserve"> </v>
      </c>
      <c r="BE373" s="281" t="str">
        <f>IF(SUM(I373:T373)&lt;90," ",('eq. coef.'!$C$270+'eq. coef.'!$C$271*'Amp-TB2 calc'!AJ373+'eq. coef.'!$C$272*'Amp-TB2 calc'!AK373+'eq. coef.'!$C$273*'Amp-TB2 calc'!AL373+'eq. coef.'!$C$274*'Amp-TB2 calc'!AN373+'eq. coef.'!$C$275*'Amp-TB2 calc'!AP373+'eq. coef.'!$C$276*'Amp-TB2 calc'!AQ373+'eq. coef.'!$C$277*'Amp-TB2 calc'!AR373+'eq. coef.'!$C$278*'Amp-TB2 calc'!AS373))</f>
        <v xml:space="preserve"> </v>
      </c>
      <c r="BF373" s="281" t="str">
        <f>IF(SUM(I373:T373)&lt;90," ",EXP('eq. coef.'!$C$328+'eq. coef.'!$C$329*'Amp-TB2 calc'!AJ373+'eq. coef.'!$C$330*'Amp-TB2 calc'!AK373+'eq. coef.'!$C$331*'Amp-TB2 calc'!AL373+'eq. coef.'!$C$332*'Amp-TB2 calc'!AN373+'eq. coef.'!$C$333*'Amp-TB2 calc'!AP373+'eq. coef.'!$C$334*'Amp-TB2 calc'!AQ373+'eq. coef.'!$C$335*'Amp-TB2 calc'!AR373+'eq. coef.'!$C$336*'Amp-TB2 calc'!AS373))</f>
        <v xml:space="preserve"> </v>
      </c>
      <c r="BG373" s="282" t="str">
        <f t="shared" si="496"/>
        <v xml:space="preserve"> </v>
      </c>
      <c r="BH373" s="385" t="str">
        <f t="shared" si="523"/>
        <v xml:space="preserve"> </v>
      </c>
      <c r="BI373" s="385" t="str">
        <f t="shared" si="524"/>
        <v xml:space="preserve"> </v>
      </c>
      <c r="BJ373" s="281" t="str">
        <f t="shared" si="497"/>
        <v xml:space="preserve"> </v>
      </c>
      <c r="BK373" s="283" t="str">
        <f t="shared" si="545"/>
        <v xml:space="preserve"> </v>
      </c>
      <c r="BL373" s="281" t="str">
        <f t="shared" si="546"/>
        <v xml:space="preserve"> </v>
      </c>
      <c r="BM373" s="284" t="str">
        <f t="shared" si="498"/>
        <v xml:space="preserve"> </v>
      </c>
      <c r="BN373" s="285" t="str">
        <f>IF(SUM(I373:T373)&lt;90," ",'eq. coef.'!$C$360+'eq. coef.'!$C$361*'Amp-TB2 calc'!AJ373+'eq. coef.'!$C$362*'Amp-TB2 calc'!AK373+'eq. coef.'!$C$363*'Amp-TB2 calc'!AL373+'eq. coef.'!$C$364*'Amp-TB2 calc'!AN373+'eq. coef.'!$C$365*'Amp-TB2 calc'!AP373+'eq. coef.'!$C$366*'Amp-TB2 calc'!AQ373+'eq. coef.'!$C$367*'Amp-TB2 calc'!AR373+'eq. coef.'!$C$368*'Amp-TB2 calc'!AS373+'eq. coef.'!$C$369*LN(BQ373))</f>
        <v xml:space="preserve"> </v>
      </c>
      <c r="BO373" s="286" t="str">
        <f t="shared" si="547"/>
        <v xml:space="preserve"> </v>
      </c>
      <c r="BP373" s="333" t="str">
        <f t="shared" si="499"/>
        <v xml:space="preserve"> </v>
      </c>
      <c r="BQ373" s="287" t="str">
        <f t="shared" si="548"/>
        <v xml:space="preserve"> </v>
      </c>
      <c r="BR373" s="281" t="str">
        <f t="shared" si="500"/>
        <v xml:space="preserve"> </v>
      </c>
      <c r="BS373" s="283"/>
      <c r="BT373" s="283">
        <f t="shared" si="549"/>
        <v>0</v>
      </c>
      <c r="BU373" s="283">
        <f t="shared" si="550"/>
        <v>0</v>
      </c>
      <c r="BV373" s="281" t="str">
        <f t="shared" si="501"/>
        <v xml:space="preserve"> </v>
      </c>
      <c r="BW373" s="288"/>
      <c r="BX373" s="289" t="str">
        <f>IF(SUM(I373:T373)&lt;90," ",'eq. coef.'!$B$1128*'Amp-TB2 calc'!CH373+'eq. coef.'!$B$1129*'Amp-TB2 calc'!CL373+'eq. coef.'!$B$1130*'Amp-TB2 calc'!CM373+'eq. coef.'!$B$1131*'Amp-TB2 calc'!CO373+'eq. coef.'!$B$1132*'Amp-TB2 calc'!CP373+'eq. coef.'!$B$1133*'Amp-TB2 calc'!CQ373+'eq. coef.'!$B$1134*'Amp-TB2 calc'!CR373+'eq. coef.'!$B$1135*'Amp-TB2 calc'!CU373+'eq. coef.'!$B$1135*'Amp-TB2 calc'!CY373+'eq. coef.'!$B$1137*'Amp-TB2 calc'!CZ373)</f>
        <v xml:space="preserve"> </v>
      </c>
      <c r="BY373" s="290" t="str">
        <f t="shared" si="551"/>
        <v xml:space="preserve"> </v>
      </c>
      <c r="BZ373" s="291"/>
      <c r="CA373" s="290" t="str">
        <f t="shared" si="502"/>
        <v xml:space="preserve"> </v>
      </c>
      <c r="CB373" s="289" t="str">
        <f>IF(SUM(I373:T373)&lt;90," ",EXP('eq. coef.'!$C$396+'eq. coef.'!$C$397*'Amp-TB2 calc'!AJ373+'eq. coef.'!$C$398*'Amp-TB2 calc'!AK373+'eq. coef.'!$C$399*'Amp-TB2 calc'!AL373+'eq. coef.'!$C$400*'Amp-TB2 calc'!AN373+'eq. coef.'!$C$401*'Amp-TB2 calc'!AP373+'eq. coef.'!$C$402*'Amp-TB2 calc'!AQ373+'eq. coef.'!$C$403*'Amp-TB2 calc'!AR373+'eq. coef.'!$C$404*'Amp-TB2 calc'!AS373+'eq. coef.'!$C$405*LN('Amp-TB2 calc'!BQ373)))</f>
        <v xml:space="preserve"> </v>
      </c>
      <c r="CC373" s="283" t="str">
        <f t="shared" si="503"/>
        <v xml:space="preserve"> </v>
      </c>
      <c r="CD373" s="283"/>
      <c r="CE373" s="282" t="str">
        <f t="shared" si="504"/>
        <v xml:space="preserve"> </v>
      </c>
      <c r="CF373" s="282" t="str">
        <f t="shared" si="505"/>
        <v xml:space="preserve"> </v>
      </c>
      <c r="CG373" s="278" t="str">
        <f t="shared" si="552"/>
        <v xml:space="preserve"> </v>
      </c>
      <c r="CH373" s="278" t="str">
        <f t="shared" si="553"/>
        <v xml:space="preserve"> </v>
      </c>
      <c r="CI373" s="278" t="str">
        <f t="shared" si="506"/>
        <v xml:space="preserve"> </v>
      </c>
      <c r="CJ373" s="278" t="str">
        <f t="shared" si="507"/>
        <v xml:space="preserve"> </v>
      </c>
      <c r="CK373" s="278"/>
      <c r="CL373" s="278" t="str">
        <f t="shared" si="508"/>
        <v xml:space="preserve"> </v>
      </c>
      <c r="CM373" s="278" t="str">
        <f t="shared" si="509"/>
        <v xml:space="preserve"> </v>
      </c>
      <c r="CN373" s="278" t="str">
        <f t="shared" si="554"/>
        <v xml:space="preserve"> </v>
      </c>
      <c r="CO373" s="278" t="str">
        <f t="shared" si="510"/>
        <v xml:space="preserve"> </v>
      </c>
      <c r="CP373" s="278" t="str">
        <f t="shared" si="555"/>
        <v xml:space="preserve"> </v>
      </c>
      <c r="CQ373" s="278" t="str">
        <f t="shared" si="511"/>
        <v xml:space="preserve"> </v>
      </c>
      <c r="CR373" s="278" t="str">
        <f t="shared" si="556"/>
        <v xml:space="preserve"> </v>
      </c>
      <c r="CS373" s="278" t="str">
        <f t="shared" si="512"/>
        <v xml:space="preserve"> </v>
      </c>
      <c r="CT373" s="278"/>
      <c r="CU373" s="278" t="str">
        <f t="shared" si="557"/>
        <v xml:space="preserve"> </v>
      </c>
      <c r="CV373" s="278" t="str">
        <f t="shared" si="513"/>
        <v xml:space="preserve"> </v>
      </c>
      <c r="CW373" s="278" t="str">
        <f t="shared" si="514"/>
        <v xml:space="preserve"> </v>
      </c>
      <c r="CX373" s="278"/>
      <c r="CY373" s="278" t="str">
        <f t="shared" si="515"/>
        <v xml:space="preserve"> </v>
      </c>
      <c r="CZ373" s="278" t="str">
        <f t="shared" si="558"/>
        <v xml:space="preserve"> </v>
      </c>
      <c r="DA373" s="278" t="str">
        <f t="shared" si="516"/>
        <v xml:space="preserve"> </v>
      </c>
      <c r="DB373" s="278"/>
      <c r="DC373" s="278" t="str">
        <f t="shared" si="517"/>
        <v xml:space="preserve"> </v>
      </c>
      <c r="DD373" s="278" t="str">
        <f t="shared" si="559"/>
        <v xml:space="preserve"> </v>
      </c>
      <c r="DE373" s="278" t="str">
        <f t="shared" si="560"/>
        <v xml:space="preserve"> </v>
      </c>
      <c r="DF373" s="278" t="str">
        <f t="shared" si="518"/>
        <v xml:space="preserve"> </v>
      </c>
      <c r="DG373" s="283" t="str">
        <f t="shared" si="525"/>
        <v xml:space="preserve"> </v>
      </c>
      <c r="DH373" s="283"/>
      <c r="DI373" s="277" t="str">
        <f t="shared" si="519"/>
        <v xml:space="preserve"> </v>
      </c>
      <c r="DJ373" s="277" t="str">
        <f t="shared" si="520"/>
        <v xml:space="preserve"> </v>
      </c>
      <c r="DK373" s="277" t="str">
        <f t="shared" si="521"/>
        <v xml:space="preserve"> </v>
      </c>
      <c r="DL373" s="278" t="str">
        <f t="shared" si="522"/>
        <v xml:space="preserve"> </v>
      </c>
    </row>
    <row r="374" spans="21:116" x14ac:dyDescent="0.25">
      <c r="U374" s="276" t="str">
        <f t="shared" si="526"/>
        <v xml:space="preserve"> </v>
      </c>
      <c r="V374" s="277" t="str">
        <f>IF(SUM(I374:T374)&lt;90," ",I374/stab.data!$U$7)</f>
        <v xml:space="preserve"> </v>
      </c>
      <c r="W374" s="277" t="str">
        <f>IF(SUM(I374:T374)&lt;90," ",J374/stab.data!$U$8)</f>
        <v xml:space="preserve"> </v>
      </c>
      <c r="X374" s="277" t="str">
        <f>IF(SUM(I374:T374)&lt;90," ",K374*2/stab.data!$U$9)</f>
        <v xml:space="preserve"> </v>
      </c>
      <c r="Y374" s="277" t="str">
        <f>IF(SUM(I374:T374)&lt;90," ",L374*2/stab.data!$U$10)</f>
        <v xml:space="preserve"> </v>
      </c>
      <c r="Z374" s="277" t="str">
        <f>IF(SUM(I374:T374)&lt;90," ",M374/stab.data!$U$11)</f>
        <v xml:space="preserve"> </v>
      </c>
      <c r="AA374" s="277" t="str">
        <f>IF(SUM(I374:T374)&lt;90," ",N374/stab.data!$U$12)</f>
        <v xml:space="preserve"> </v>
      </c>
      <c r="AB374" s="277" t="str">
        <f>IF(SUM(I374:T374)&lt;90," ",O374/stab.data!$U$13)</f>
        <v xml:space="preserve"> </v>
      </c>
      <c r="AC374" s="277" t="str">
        <f>IF(SUM(I374:T374)&lt;90," ",P374/stab.data!$U$14)</f>
        <v xml:space="preserve"> </v>
      </c>
      <c r="AD374" s="277" t="str">
        <f>IF(SUM(I374:T374)&lt;90," ",Q374*2/stab.data!$U$15)</f>
        <v xml:space="preserve"> </v>
      </c>
      <c r="AE374" s="277" t="str">
        <f>IF(SUM(I374:T374)&lt;90," ",R374*2/stab.data!$U$16)</f>
        <v xml:space="preserve"> </v>
      </c>
      <c r="AF374" s="277" t="str">
        <f>IF(SUM(I374:T374)&lt;90," ",S374/stab.data!$U$17)</f>
        <v xml:space="preserve"> </v>
      </c>
      <c r="AG374" s="277" t="str">
        <f>IF(SUM(I374:T374)&lt;90," ",T374/stab.data!$U$18)</f>
        <v xml:space="preserve"> </v>
      </c>
      <c r="AH374" s="277" t="str">
        <f t="shared" si="527"/>
        <v xml:space="preserve"> </v>
      </c>
      <c r="AI374" s="277" t="str">
        <f t="shared" si="528"/>
        <v xml:space="preserve"> </v>
      </c>
      <c r="AJ374" s="278" t="str">
        <f t="shared" si="529"/>
        <v xml:space="preserve"> </v>
      </c>
      <c r="AK374" s="278" t="str">
        <f t="shared" si="530"/>
        <v xml:space="preserve"> </v>
      </c>
      <c r="AL374" s="278" t="str">
        <f t="shared" si="531"/>
        <v xml:space="preserve"> </v>
      </c>
      <c r="AM374" s="278" t="str">
        <f t="shared" si="532"/>
        <v xml:space="preserve"> </v>
      </c>
      <c r="AN374" s="278" t="str">
        <f t="shared" si="533"/>
        <v xml:space="preserve"> </v>
      </c>
      <c r="AO374" s="278" t="str">
        <f t="shared" si="534"/>
        <v xml:space="preserve"> </v>
      </c>
      <c r="AP374" s="278" t="str">
        <f t="shared" si="535"/>
        <v xml:space="preserve"> </v>
      </c>
      <c r="AQ374" s="278" t="str">
        <f t="shared" si="536"/>
        <v xml:space="preserve"> </v>
      </c>
      <c r="AR374" s="278" t="str">
        <f t="shared" si="537"/>
        <v xml:space="preserve"> </v>
      </c>
      <c r="AS374" s="278" t="str">
        <f t="shared" si="538"/>
        <v xml:space="preserve"> </v>
      </c>
      <c r="AT374" s="278" t="str">
        <f t="shared" si="539"/>
        <v xml:space="preserve"> </v>
      </c>
      <c r="AU374" s="278" t="str">
        <f t="shared" si="540"/>
        <v xml:space="preserve"> </v>
      </c>
      <c r="AV374" s="277" t="str">
        <f t="shared" si="541"/>
        <v xml:space="preserve"> </v>
      </c>
      <c r="AW374" s="277" t="str">
        <f t="shared" si="542"/>
        <v xml:space="preserve"> </v>
      </c>
      <c r="AX374" s="277" t="str">
        <f>IF(SUM(I374:T374)&lt;90," ",CO374*AH374*stab.data!$U$20/13/2)</f>
        <v xml:space="preserve"> </v>
      </c>
      <c r="AY374" s="277" t="str">
        <f>IF(SUM(I374:T374)&lt;90," ",CQ374*AH374*stab.data!$U$11/13)</f>
        <v xml:space="preserve"> </v>
      </c>
      <c r="AZ374" s="277" t="str">
        <f t="shared" si="543"/>
        <v xml:space="preserve"> </v>
      </c>
      <c r="BA374" s="279" t="str">
        <f t="shared" si="544"/>
        <v xml:space="preserve"> </v>
      </c>
      <c r="BB374" s="280" t="str">
        <f>IF(SUM(I374:T374)&lt;90," ",EXP('eq. coef.'!$C$104+'eq. coef.'!$C$105*'Amp-TB2 calc'!AJ374+'eq. coef.'!$C$106*'Amp-TB2 calc'!AK374+'eq. coef.'!$C$107*'Amp-TB2 calc'!AL374+'eq. coef.'!$C$108*'Amp-TB2 calc'!AN374+'eq. coef.'!$C$109*'Amp-TB2 calc'!AP374+'eq. coef.'!$C$110*'Amp-TB2 calc'!AQ374+'eq. coef.'!$C$111*'Amp-TB2 calc'!AR374+'eq. coef.'!$C$112*'Amp-TB2 calc'!AS374))</f>
        <v xml:space="preserve"> </v>
      </c>
      <c r="BC374" s="281" t="str">
        <f>IF(SUM(I374:T374)&lt;90," ",EXP('eq. coef.'!$C$176+'eq. coef.'!$C$177*'Amp-TB2 calc'!AJ374+'eq. coef.'!$C$178*'Amp-TB2 calc'!AK374+'eq. coef.'!$C$179*'Amp-TB2 calc'!AL374+'eq. coef.'!$C$180*'Amp-TB2 calc'!AN374+'eq. coef.'!$C$181*'Amp-TB2 calc'!AP374+'eq. coef.'!$C$182*'Amp-TB2 calc'!AQ374+'eq. coef.'!$C$183*'Amp-TB2 calc'!AR374+'eq. coef.'!$C$184*'Amp-TB2 calc'!AS374))</f>
        <v xml:space="preserve"> </v>
      </c>
      <c r="BD374" s="281" t="str">
        <f>IF(SUM(I374:T374)&lt;90," ",('eq. coef.'!$C$234+'eq. coef.'!$C$235*'Amp-TB2 calc'!AJ374+'eq. coef.'!$C$236*'Amp-TB2 calc'!AK374+'eq. coef.'!$C$237*'Amp-TB2 calc'!AL374+'eq. coef.'!$C$238*'Amp-TB2 calc'!AN374+'eq. coef.'!$C$239*'Amp-TB2 calc'!AP374+'eq. coef.'!$C$240*'Amp-TB2 calc'!AQ374+'eq. coef.'!$C$241*'Amp-TB2 calc'!AR374+'eq. coef.'!$C$242*'Amp-TB2 calc'!AS374))</f>
        <v xml:space="preserve"> </v>
      </c>
      <c r="BE374" s="281" t="str">
        <f>IF(SUM(I374:T374)&lt;90," ",('eq. coef.'!$C$270+'eq. coef.'!$C$271*'Amp-TB2 calc'!AJ374+'eq. coef.'!$C$272*'Amp-TB2 calc'!AK374+'eq. coef.'!$C$273*'Amp-TB2 calc'!AL374+'eq. coef.'!$C$274*'Amp-TB2 calc'!AN374+'eq. coef.'!$C$275*'Amp-TB2 calc'!AP374+'eq. coef.'!$C$276*'Amp-TB2 calc'!AQ374+'eq. coef.'!$C$277*'Amp-TB2 calc'!AR374+'eq. coef.'!$C$278*'Amp-TB2 calc'!AS374))</f>
        <v xml:space="preserve"> </v>
      </c>
      <c r="BF374" s="281" t="str">
        <f>IF(SUM(I374:T374)&lt;90," ",EXP('eq. coef.'!$C$328+'eq. coef.'!$C$329*'Amp-TB2 calc'!AJ374+'eq. coef.'!$C$330*'Amp-TB2 calc'!AK374+'eq. coef.'!$C$331*'Amp-TB2 calc'!AL374+'eq. coef.'!$C$332*'Amp-TB2 calc'!AN374+'eq. coef.'!$C$333*'Amp-TB2 calc'!AP374+'eq. coef.'!$C$334*'Amp-TB2 calc'!AQ374+'eq. coef.'!$C$335*'Amp-TB2 calc'!AR374+'eq. coef.'!$C$336*'Amp-TB2 calc'!AS374))</f>
        <v xml:space="preserve"> </v>
      </c>
      <c r="BG374" s="282" t="str">
        <f t="shared" si="496"/>
        <v xml:space="preserve"> </v>
      </c>
      <c r="BH374" s="385" t="str">
        <f t="shared" si="523"/>
        <v xml:space="preserve"> </v>
      </c>
      <c r="BI374" s="385" t="str">
        <f t="shared" si="524"/>
        <v xml:space="preserve"> </v>
      </c>
      <c r="BJ374" s="281" t="str">
        <f t="shared" si="497"/>
        <v xml:space="preserve"> </v>
      </c>
      <c r="BK374" s="283" t="str">
        <f t="shared" si="545"/>
        <v xml:space="preserve"> </v>
      </c>
      <c r="BL374" s="281" t="str">
        <f t="shared" si="546"/>
        <v xml:space="preserve"> </v>
      </c>
      <c r="BM374" s="284" t="str">
        <f t="shared" si="498"/>
        <v xml:space="preserve"> </v>
      </c>
      <c r="BN374" s="285" t="str">
        <f>IF(SUM(I374:T374)&lt;90," ",'eq. coef.'!$C$360+'eq. coef.'!$C$361*'Amp-TB2 calc'!AJ374+'eq. coef.'!$C$362*'Amp-TB2 calc'!AK374+'eq. coef.'!$C$363*'Amp-TB2 calc'!AL374+'eq. coef.'!$C$364*'Amp-TB2 calc'!AN374+'eq. coef.'!$C$365*'Amp-TB2 calc'!AP374+'eq. coef.'!$C$366*'Amp-TB2 calc'!AQ374+'eq. coef.'!$C$367*'Amp-TB2 calc'!AR374+'eq. coef.'!$C$368*'Amp-TB2 calc'!AS374+'eq. coef.'!$C$369*LN(BQ374))</f>
        <v xml:space="preserve"> </v>
      </c>
      <c r="BO374" s="286" t="str">
        <f t="shared" si="547"/>
        <v xml:space="preserve"> </v>
      </c>
      <c r="BP374" s="333" t="str">
        <f t="shared" si="499"/>
        <v xml:space="preserve"> </v>
      </c>
      <c r="BQ374" s="287" t="str">
        <f t="shared" si="548"/>
        <v xml:space="preserve"> </v>
      </c>
      <c r="BR374" s="281" t="str">
        <f t="shared" si="500"/>
        <v xml:space="preserve"> </v>
      </c>
      <c r="BS374" s="283"/>
      <c r="BT374" s="283">
        <f t="shared" si="549"/>
        <v>0</v>
      </c>
      <c r="BU374" s="283">
        <f t="shared" si="550"/>
        <v>0</v>
      </c>
      <c r="BV374" s="281" t="str">
        <f t="shared" si="501"/>
        <v xml:space="preserve"> </v>
      </c>
      <c r="BW374" s="288"/>
      <c r="BX374" s="289" t="str">
        <f>IF(SUM(I374:T374)&lt;90," ",'eq. coef.'!$B$1128*'Amp-TB2 calc'!CH374+'eq. coef.'!$B$1129*'Amp-TB2 calc'!CL374+'eq. coef.'!$B$1130*'Amp-TB2 calc'!CM374+'eq. coef.'!$B$1131*'Amp-TB2 calc'!CO374+'eq. coef.'!$B$1132*'Amp-TB2 calc'!CP374+'eq. coef.'!$B$1133*'Amp-TB2 calc'!CQ374+'eq. coef.'!$B$1134*'Amp-TB2 calc'!CR374+'eq. coef.'!$B$1135*'Amp-TB2 calc'!CU374+'eq. coef.'!$B$1135*'Amp-TB2 calc'!CY374+'eq. coef.'!$B$1137*'Amp-TB2 calc'!CZ374)</f>
        <v xml:space="preserve"> </v>
      </c>
      <c r="BY374" s="290" t="str">
        <f t="shared" si="551"/>
        <v xml:space="preserve"> </v>
      </c>
      <c r="BZ374" s="291"/>
      <c r="CA374" s="290" t="str">
        <f t="shared" si="502"/>
        <v xml:space="preserve"> </v>
      </c>
      <c r="CB374" s="289" t="str">
        <f>IF(SUM(I374:T374)&lt;90," ",EXP('eq. coef.'!$C$396+'eq. coef.'!$C$397*'Amp-TB2 calc'!AJ374+'eq. coef.'!$C$398*'Amp-TB2 calc'!AK374+'eq. coef.'!$C$399*'Amp-TB2 calc'!AL374+'eq. coef.'!$C$400*'Amp-TB2 calc'!AN374+'eq. coef.'!$C$401*'Amp-TB2 calc'!AP374+'eq. coef.'!$C$402*'Amp-TB2 calc'!AQ374+'eq. coef.'!$C$403*'Amp-TB2 calc'!AR374+'eq. coef.'!$C$404*'Amp-TB2 calc'!AS374+'eq. coef.'!$C$405*LN('Amp-TB2 calc'!BQ374)))</f>
        <v xml:space="preserve"> </v>
      </c>
      <c r="CC374" s="283" t="str">
        <f t="shared" si="503"/>
        <v xml:space="preserve"> </v>
      </c>
      <c r="CD374" s="283"/>
      <c r="CE374" s="282" t="str">
        <f t="shared" si="504"/>
        <v xml:space="preserve"> </v>
      </c>
      <c r="CF374" s="282" t="str">
        <f t="shared" si="505"/>
        <v xml:space="preserve"> </v>
      </c>
      <c r="CG374" s="278" t="str">
        <f t="shared" si="552"/>
        <v xml:space="preserve"> </v>
      </c>
      <c r="CH374" s="278" t="str">
        <f t="shared" si="553"/>
        <v xml:space="preserve"> </v>
      </c>
      <c r="CI374" s="278" t="str">
        <f t="shared" si="506"/>
        <v xml:space="preserve"> </v>
      </c>
      <c r="CJ374" s="278" t="str">
        <f t="shared" si="507"/>
        <v xml:space="preserve"> </v>
      </c>
      <c r="CK374" s="278"/>
      <c r="CL374" s="278" t="str">
        <f t="shared" si="508"/>
        <v xml:space="preserve"> </v>
      </c>
      <c r="CM374" s="278" t="str">
        <f t="shared" si="509"/>
        <v xml:space="preserve"> </v>
      </c>
      <c r="CN374" s="278" t="str">
        <f t="shared" si="554"/>
        <v xml:space="preserve"> </v>
      </c>
      <c r="CO374" s="278" t="str">
        <f t="shared" si="510"/>
        <v xml:space="preserve"> </v>
      </c>
      <c r="CP374" s="278" t="str">
        <f t="shared" si="555"/>
        <v xml:space="preserve"> </v>
      </c>
      <c r="CQ374" s="278" t="str">
        <f t="shared" si="511"/>
        <v xml:space="preserve"> </v>
      </c>
      <c r="CR374" s="278" t="str">
        <f t="shared" si="556"/>
        <v xml:space="preserve"> </v>
      </c>
      <c r="CS374" s="278" t="str">
        <f t="shared" si="512"/>
        <v xml:space="preserve"> </v>
      </c>
      <c r="CT374" s="278"/>
      <c r="CU374" s="278" t="str">
        <f t="shared" si="557"/>
        <v xml:space="preserve"> </v>
      </c>
      <c r="CV374" s="278" t="str">
        <f t="shared" si="513"/>
        <v xml:space="preserve"> </v>
      </c>
      <c r="CW374" s="278" t="str">
        <f t="shared" si="514"/>
        <v xml:space="preserve"> </v>
      </c>
      <c r="CX374" s="278"/>
      <c r="CY374" s="278" t="str">
        <f t="shared" si="515"/>
        <v xml:space="preserve"> </v>
      </c>
      <c r="CZ374" s="278" t="str">
        <f t="shared" si="558"/>
        <v xml:space="preserve"> </v>
      </c>
      <c r="DA374" s="278" t="str">
        <f t="shared" si="516"/>
        <v xml:space="preserve"> </v>
      </c>
      <c r="DB374" s="278"/>
      <c r="DC374" s="278" t="str">
        <f t="shared" si="517"/>
        <v xml:space="preserve"> </v>
      </c>
      <c r="DD374" s="278" t="str">
        <f t="shared" si="559"/>
        <v xml:space="preserve"> </v>
      </c>
      <c r="DE374" s="278" t="str">
        <f t="shared" si="560"/>
        <v xml:space="preserve"> </v>
      </c>
      <c r="DF374" s="278" t="str">
        <f t="shared" si="518"/>
        <v xml:space="preserve"> </v>
      </c>
      <c r="DG374" s="283" t="str">
        <f t="shared" si="525"/>
        <v xml:space="preserve"> </v>
      </c>
      <c r="DH374" s="283"/>
      <c r="DI374" s="277" t="str">
        <f t="shared" si="519"/>
        <v xml:space="preserve"> </v>
      </c>
      <c r="DJ374" s="277" t="str">
        <f t="shared" si="520"/>
        <v xml:space="preserve"> </v>
      </c>
      <c r="DK374" s="277" t="str">
        <f t="shared" si="521"/>
        <v xml:space="preserve"> </v>
      </c>
      <c r="DL374" s="278" t="str">
        <f t="shared" si="522"/>
        <v xml:space="preserve"> </v>
      </c>
    </row>
    <row r="375" spans="21:116" x14ac:dyDescent="0.25">
      <c r="U375" s="276" t="str">
        <f t="shared" si="526"/>
        <v xml:space="preserve"> </v>
      </c>
      <c r="V375" s="277" t="str">
        <f>IF(SUM(I375:T375)&lt;90," ",I375/stab.data!$U$7)</f>
        <v xml:space="preserve"> </v>
      </c>
      <c r="W375" s="277" t="str">
        <f>IF(SUM(I375:T375)&lt;90," ",J375/stab.data!$U$8)</f>
        <v xml:space="preserve"> </v>
      </c>
      <c r="X375" s="277" t="str">
        <f>IF(SUM(I375:T375)&lt;90," ",K375*2/stab.data!$U$9)</f>
        <v xml:space="preserve"> </v>
      </c>
      <c r="Y375" s="277" t="str">
        <f>IF(SUM(I375:T375)&lt;90," ",L375*2/stab.data!$U$10)</f>
        <v xml:space="preserve"> </v>
      </c>
      <c r="Z375" s="277" t="str">
        <f>IF(SUM(I375:T375)&lt;90," ",M375/stab.data!$U$11)</f>
        <v xml:space="preserve"> </v>
      </c>
      <c r="AA375" s="277" t="str">
        <f>IF(SUM(I375:T375)&lt;90," ",N375/stab.data!$U$12)</f>
        <v xml:space="preserve"> </v>
      </c>
      <c r="AB375" s="277" t="str">
        <f>IF(SUM(I375:T375)&lt;90," ",O375/stab.data!$U$13)</f>
        <v xml:space="preserve"> </v>
      </c>
      <c r="AC375" s="277" t="str">
        <f>IF(SUM(I375:T375)&lt;90," ",P375/stab.data!$U$14)</f>
        <v xml:space="preserve"> </v>
      </c>
      <c r="AD375" s="277" t="str">
        <f>IF(SUM(I375:T375)&lt;90," ",Q375*2/stab.data!$U$15)</f>
        <v xml:space="preserve"> </v>
      </c>
      <c r="AE375" s="277" t="str">
        <f>IF(SUM(I375:T375)&lt;90," ",R375*2/stab.data!$U$16)</f>
        <v xml:space="preserve"> </v>
      </c>
      <c r="AF375" s="277" t="str">
        <f>IF(SUM(I375:T375)&lt;90," ",S375/stab.data!$U$17)</f>
        <v xml:space="preserve"> </v>
      </c>
      <c r="AG375" s="277" t="str">
        <f>IF(SUM(I375:T375)&lt;90," ",T375/stab.data!$U$18)</f>
        <v xml:space="preserve"> </v>
      </c>
      <c r="AH375" s="277" t="str">
        <f t="shared" si="527"/>
        <v xml:space="preserve"> </v>
      </c>
      <c r="AI375" s="277" t="str">
        <f t="shared" si="528"/>
        <v xml:space="preserve"> </v>
      </c>
      <c r="AJ375" s="278" t="str">
        <f t="shared" si="529"/>
        <v xml:space="preserve"> </v>
      </c>
      <c r="AK375" s="278" t="str">
        <f t="shared" si="530"/>
        <v xml:space="preserve"> </v>
      </c>
      <c r="AL375" s="278" t="str">
        <f t="shared" si="531"/>
        <v xml:space="preserve"> </v>
      </c>
      <c r="AM375" s="278" t="str">
        <f t="shared" si="532"/>
        <v xml:space="preserve"> </v>
      </c>
      <c r="AN375" s="278" t="str">
        <f t="shared" si="533"/>
        <v xml:space="preserve"> </v>
      </c>
      <c r="AO375" s="278" t="str">
        <f t="shared" si="534"/>
        <v xml:space="preserve"> </v>
      </c>
      <c r="AP375" s="278" t="str">
        <f t="shared" si="535"/>
        <v xml:space="preserve"> </v>
      </c>
      <c r="AQ375" s="278" t="str">
        <f t="shared" si="536"/>
        <v xml:space="preserve"> </v>
      </c>
      <c r="AR375" s="278" t="str">
        <f t="shared" si="537"/>
        <v xml:space="preserve"> </v>
      </c>
      <c r="AS375" s="278" t="str">
        <f t="shared" si="538"/>
        <v xml:space="preserve"> </v>
      </c>
      <c r="AT375" s="278" t="str">
        <f t="shared" si="539"/>
        <v xml:space="preserve"> </v>
      </c>
      <c r="AU375" s="278" t="str">
        <f t="shared" si="540"/>
        <v xml:space="preserve"> </v>
      </c>
      <c r="AV375" s="277" t="str">
        <f t="shared" si="541"/>
        <v xml:space="preserve"> </v>
      </c>
      <c r="AW375" s="277" t="str">
        <f t="shared" si="542"/>
        <v xml:space="preserve"> </v>
      </c>
      <c r="AX375" s="277" t="str">
        <f>IF(SUM(I375:T375)&lt;90," ",CO375*AH375*stab.data!$U$20/13/2)</f>
        <v xml:space="preserve"> </v>
      </c>
      <c r="AY375" s="277" t="str">
        <f>IF(SUM(I375:T375)&lt;90," ",CQ375*AH375*stab.data!$U$11/13)</f>
        <v xml:space="preserve"> </v>
      </c>
      <c r="AZ375" s="277" t="str">
        <f t="shared" si="543"/>
        <v xml:space="preserve"> </v>
      </c>
      <c r="BA375" s="279" t="str">
        <f t="shared" si="544"/>
        <v xml:space="preserve"> </v>
      </c>
      <c r="BB375" s="280" t="str">
        <f>IF(SUM(I375:T375)&lt;90," ",EXP('eq. coef.'!$C$104+'eq. coef.'!$C$105*'Amp-TB2 calc'!AJ375+'eq. coef.'!$C$106*'Amp-TB2 calc'!AK375+'eq. coef.'!$C$107*'Amp-TB2 calc'!AL375+'eq. coef.'!$C$108*'Amp-TB2 calc'!AN375+'eq. coef.'!$C$109*'Amp-TB2 calc'!AP375+'eq. coef.'!$C$110*'Amp-TB2 calc'!AQ375+'eq. coef.'!$C$111*'Amp-TB2 calc'!AR375+'eq. coef.'!$C$112*'Amp-TB2 calc'!AS375))</f>
        <v xml:space="preserve"> </v>
      </c>
      <c r="BC375" s="281" t="str">
        <f>IF(SUM(I375:T375)&lt;90," ",EXP('eq. coef.'!$C$176+'eq. coef.'!$C$177*'Amp-TB2 calc'!AJ375+'eq. coef.'!$C$178*'Amp-TB2 calc'!AK375+'eq. coef.'!$C$179*'Amp-TB2 calc'!AL375+'eq. coef.'!$C$180*'Amp-TB2 calc'!AN375+'eq. coef.'!$C$181*'Amp-TB2 calc'!AP375+'eq. coef.'!$C$182*'Amp-TB2 calc'!AQ375+'eq. coef.'!$C$183*'Amp-TB2 calc'!AR375+'eq. coef.'!$C$184*'Amp-TB2 calc'!AS375))</f>
        <v xml:space="preserve"> </v>
      </c>
      <c r="BD375" s="281" t="str">
        <f>IF(SUM(I375:T375)&lt;90," ",('eq. coef.'!$C$234+'eq. coef.'!$C$235*'Amp-TB2 calc'!AJ375+'eq. coef.'!$C$236*'Amp-TB2 calc'!AK375+'eq. coef.'!$C$237*'Amp-TB2 calc'!AL375+'eq. coef.'!$C$238*'Amp-TB2 calc'!AN375+'eq. coef.'!$C$239*'Amp-TB2 calc'!AP375+'eq. coef.'!$C$240*'Amp-TB2 calc'!AQ375+'eq. coef.'!$C$241*'Amp-TB2 calc'!AR375+'eq. coef.'!$C$242*'Amp-TB2 calc'!AS375))</f>
        <v xml:space="preserve"> </v>
      </c>
      <c r="BE375" s="281" t="str">
        <f>IF(SUM(I375:T375)&lt;90," ",('eq. coef.'!$C$270+'eq. coef.'!$C$271*'Amp-TB2 calc'!AJ375+'eq. coef.'!$C$272*'Amp-TB2 calc'!AK375+'eq. coef.'!$C$273*'Amp-TB2 calc'!AL375+'eq. coef.'!$C$274*'Amp-TB2 calc'!AN375+'eq. coef.'!$C$275*'Amp-TB2 calc'!AP375+'eq. coef.'!$C$276*'Amp-TB2 calc'!AQ375+'eq. coef.'!$C$277*'Amp-TB2 calc'!AR375+'eq. coef.'!$C$278*'Amp-TB2 calc'!AS375))</f>
        <v xml:space="preserve"> </v>
      </c>
      <c r="BF375" s="281" t="str">
        <f>IF(SUM(I375:T375)&lt;90," ",EXP('eq. coef.'!$C$328+'eq. coef.'!$C$329*'Amp-TB2 calc'!AJ375+'eq. coef.'!$C$330*'Amp-TB2 calc'!AK375+'eq. coef.'!$C$331*'Amp-TB2 calc'!AL375+'eq. coef.'!$C$332*'Amp-TB2 calc'!AN375+'eq. coef.'!$C$333*'Amp-TB2 calc'!AP375+'eq. coef.'!$C$334*'Amp-TB2 calc'!AQ375+'eq. coef.'!$C$335*'Amp-TB2 calc'!AR375+'eq. coef.'!$C$336*'Amp-TB2 calc'!AS375))</f>
        <v xml:space="preserve"> </v>
      </c>
      <c r="BG375" s="282" t="str">
        <f t="shared" si="496"/>
        <v xml:space="preserve"> </v>
      </c>
      <c r="BH375" s="385" t="str">
        <f t="shared" si="523"/>
        <v xml:space="preserve"> </v>
      </c>
      <c r="BI375" s="385" t="str">
        <f t="shared" si="524"/>
        <v xml:space="preserve"> </v>
      </c>
      <c r="BJ375" s="281" t="str">
        <f t="shared" si="497"/>
        <v xml:space="preserve"> </v>
      </c>
      <c r="BK375" s="283" t="str">
        <f t="shared" si="545"/>
        <v xml:space="preserve"> </v>
      </c>
      <c r="BL375" s="281" t="str">
        <f t="shared" si="546"/>
        <v xml:space="preserve"> </v>
      </c>
      <c r="BM375" s="284" t="str">
        <f t="shared" si="498"/>
        <v xml:space="preserve"> </v>
      </c>
      <c r="BN375" s="285" t="str">
        <f>IF(SUM(I375:T375)&lt;90," ",'eq. coef.'!$C$360+'eq. coef.'!$C$361*'Amp-TB2 calc'!AJ375+'eq. coef.'!$C$362*'Amp-TB2 calc'!AK375+'eq. coef.'!$C$363*'Amp-TB2 calc'!AL375+'eq. coef.'!$C$364*'Amp-TB2 calc'!AN375+'eq. coef.'!$C$365*'Amp-TB2 calc'!AP375+'eq. coef.'!$C$366*'Amp-TB2 calc'!AQ375+'eq. coef.'!$C$367*'Amp-TB2 calc'!AR375+'eq. coef.'!$C$368*'Amp-TB2 calc'!AS375+'eq. coef.'!$C$369*LN(BQ375))</f>
        <v xml:space="preserve"> </v>
      </c>
      <c r="BO375" s="286" t="str">
        <f t="shared" si="547"/>
        <v xml:space="preserve"> </v>
      </c>
      <c r="BP375" s="333" t="str">
        <f t="shared" si="499"/>
        <v xml:space="preserve"> </v>
      </c>
      <c r="BQ375" s="287" t="str">
        <f t="shared" si="548"/>
        <v xml:space="preserve"> </v>
      </c>
      <c r="BR375" s="281" t="str">
        <f t="shared" si="500"/>
        <v xml:space="preserve"> </v>
      </c>
      <c r="BS375" s="283"/>
      <c r="BT375" s="283">
        <f t="shared" si="549"/>
        <v>0</v>
      </c>
      <c r="BU375" s="283">
        <f t="shared" si="550"/>
        <v>0</v>
      </c>
      <c r="BV375" s="281" t="str">
        <f t="shared" si="501"/>
        <v xml:space="preserve"> </v>
      </c>
      <c r="BW375" s="288"/>
      <c r="BX375" s="289" t="str">
        <f>IF(SUM(I375:T375)&lt;90," ",'eq. coef.'!$B$1128*'Amp-TB2 calc'!CH375+'eq. coef.'!$B$1129*'Amp-TB2 calc'!CL375+'eq. coef.'!$B$1130*'Amp-TB2 calc'!CM375+'eq. coef.'!$B$1131*'Amp-TB2 calc'!CO375+'eq. coef.'!$B$1132*'Amp-TB2 calc'!CP375+'eq. coef.'!$B$1133*'Amp-TB2 calc'!CQ375+'eq. coef.'!$B$1134*'Amp-TB2 calc'!CR375+'eq. coef.'!$B$1135*'Amp-TB2 calc'!CU375+'eq. coef.'!$B$1135*'Amp-TB2 calc'!CY375+'eq. coef.'!$B$1137*'Amp-TB2 calc'!CZ375)</f>
        <v xml:space="preserve"> </v>
      </c>
      <c r="BY375" s="290" t="str">
        <f t="shared" si="551"/>
        <v xml:space="preserve"> </v>
      </c>
      <c r="BZ375" s="291"/>
      <c r="CA375" s="290" t="str">
        <f t="shared" si="502"/>
        <v xml:space="preserve"> </v>
      </c>
      <c r="CB375" s="289" t="str">
        <f>IF(SUM(I375:T375)&lt;90," ",EXP('eq. coef.'!$C$396+'eq. coef.'!$C$397*'Amp-TB2 calc'!AJ375+'eq. coef.'!$C$398*'Amp-TB2 calc'!AK375+'eq. coef.'!$C$399*'Amp-TB2 calc'!AL375+'eq. coef.'!$C$400*'Amp-TB2 calc'!AN375+'eq. coef.'!$C$401*'Amp-TB2 calc'!AP375+'eq. coef.'!$C$402*'Amp-TB2 calc'!AQ375+'eq. coef.'!$C$403*'Amp-TB2 calc'!AR375+'eq. coef.'!$C$404*'Amp-TB2 calc'!AS375+'eq. coef.'!$C$405*LN('Amp-TB2 calc'!BQ375)))</f>
        <v xml:space="preserve"> </v>
      </c>
      <c r="CC375" s="283" t="str">
        <f t="shared" si="503"/>
        <v xml:space="preserve"> </v>
      </c>
      <c r="CD375" s="283"/>
      <c r="CE375" s="282" t="str">
        <f t="shared" si="504"/>
        <v xml:space="preserve"> </v>
      </c>
      <c r="CF375" s="282" t="str">
        <f t="shared" si="505"/>
        <v xml:space="preserve"> </v>
      </c>
      <c r="CG375" s="278" t="str">
        <f t="shared" si="552"/>
        <v xml:space="preserve"> </v>
      </c>
      <c r="CH375" s="278" t="str">
        <f t="shared" si="553"/>
        <v xml:space="preserve"> </v>
      </c>
      <c r="CI375" s="278" t="str">
        <f t="shared" si="506"/>
        <v xml:space="preserve"> </v>
      </c>
      <c r="CJ375" s="278" t="str">
        <f t="shared" si="507"/>
        <v xml:space="preserve"> </v>
      </c>
      <c r="CK375" s="278"/>
      <c r="CL375" s="278" t="str">
        <f t="shared" si="508"/>
        <v xml:space="preserve"> </v>
      </c>
      <c r="CM375" s="278" t="str">
        <f t="shared" si="509"/>
        <v xml:space="preserve"> </v>
      </c>
      <c r="CN375" s="278" t="str">
        <f t="shared" si="554"/>
        <v xml:space="preserve"> </v>
      </c>
      <c r="CO375" s="278" t="str">
        <f t="shared" si="510"/>
        <v xml:space="preserve"> </v>
      </c>
      <c r="CP375" s="278" t="str">
        <f t="shared" si="555"/>
        <v xml:space="preserve"> </v>
      </c>
      <c r="CQ375" s="278" t="str">
        <f t="shared" si="511"/>
        <v xml:space="preserve"> </v>
      </c>
      <c r="CR375" s="278" t="str">
        <f t="shared" si="556"/>
        <v xml:space="preserve"> </v>
      </c>
      <c r="CS375" s="278" t="str">
        <f t="shared" si="512"/>
        <v xml:space="preserve"> </v>
      </c>
      <c r="CT375" s="278"/>
      <c r="CU375" s="278" t="str">
        <f t="shared" si="557"/>
        <v xml:space="preserve"> </v>
      </c>
      <c r="CV375" s="278" t="str">
        <f t="shared" si="513"/>
        <v xml:space="preserve"> </v>
      </c>
      <c r="CW375" s="278" t="str">
        <f t="shared" si="514"/>
        <v xml:space="preserve"> </v>
      </c>
      <c r="CX375" s="278"/>
      <c r="CY375" s="278" t="str">
        <f t="shared" si="515"/>
        <v xml:space="preserve"> </v>
      </c>
      <c r="CZ375" s="278" t="str">
        <f t="shared" si="558"/>
        <v xml:space="preserve"> </v>
      </c>
      <c r="DA375" s="278" t="str">
        <f t="shared" si="516"/>
        <v xml:space="preserve"> </v>
      </c>
      <c r="DB375" s="278"/>
      <c r="DC375" s="278" t="str">
        <f t="shared" si="517"/>
        <v xml:space="preserve"> </v>
      </c>
      <c r="DD375" s="278" t="str">
        <f t="shared" si="559"/>
        <v xml:space="preserve"> </v>
      </c>
      <c r="DE375" s="278" t="str">
        <f t="shared" si="560"/>
        <v xml:space="preserve"> </v>
      </c>
      <c r="DF375" s="278" t="str">
        <f t="shared" si="518"/>
        <v xml:space="preserve"> </v>
      </c>
      <c r="DG375" s="283" t="str">
        <f t="shared" si="525"/>
        <v xml:space="preserve"> </v>
      </c>
      <c r="DH375" s="283"/>
      <c r="DI375" s="277" t="str">
        <f t="shared" si="519"/>
        <v xml:space="preserve"> </v>
      </c>
      <c r="DJ375" s="277" t="str">
        <f t="shared" si="520"/>
        <v xml:space="preserve"> </v>
      </c>
      <c r="DK375" s="277" t="str">
        <f t="shared" si="521"/>
        <v xml:space="preserve"> </v>
      </c>
      <c r="DL375" s="278" t="str">
        <f t="shared" si="522"/>
        <v xml:space="preserve"> </v>
      </c>
    </row>
    <row r="376" spans="21:116" x14ac:dyDescent="0.25">
      <c r="U376" s="276" t="str">
        <f t="shared" si="526"/>
        <v xml:space="preserve"> </v>
      </c>
      <c r="V376" s="277" t="str">
        <f>IF(SUM(I376:T376)&lt;90," ",I376/stab.data!$U$7)</f>
        <v xml:space="preserve"> </v>
      </c>
      <c r="W376" s="277" t="str">
        <f>IF(SUM(I376:T376)&lt;90," ",J376/stab.data!$U$8)</f>
        <v xml:space="preserve"> </v>
      </c>
      <c r="X376" s="277" t="str">
        <f>IF(SUM(I376:T376)&lt;90," ",K376*2/stab.data!$U$9)</f>
        <v xml:space="preserve"> </v>
      </c>
      <c r="Y376" s="277" t="str">
        <f>IF(SUM(I376:T376)&lt;90," ",L376*2/stab.data!$U$10)</f>
        <v xml:space="preserve"> </v>
      </c>
      <c r="Z376" s="277" t="str">
        <f>IF(SUM(I376:T376)&lt;90," ",M376/stab.data!$U$11)</f>
        <v xml:space="preserve"> </v>
      </c>
      <c r="AA376" s="277" t="str">
        <f>IF(SUM(I376:T376)&lt;90," ",N376/stab.data!$U$12)</f>
        <v xml:space="preserve"> </v>
      </c>
      <c r="AB376" s="277" t="str">
        <f>IF(SUM(I376:T376)&lt;90," ",O376/stab.data!$U$13)</f>
        <v xml:space="preserve"> </v>
      </c>
      <c r="AC376" s="277" t="str">
        <f>IF(SUM(I376:T376)&lt;90," ",P376/stab.data!$U$14)</f>
        <v xml:space="preserve"> </v>
      </c>
      <c r="AD376" s="277" t="str">
        <f>IF(SUM(I376:T376)&lt;90," ",Q376*2/stab.data!$U$15)</f>
        <v xml:space="preserve"> </v>
      </c>
      <c r="AE376" s="277" t="str">
        <f>IF(SUM(I376:T376)&lt;90," ",R376*2/stab.data!$U$16)</f>
        <v xml:space="preserve"> </v>
      </c>
      <c r="AF376" s="277" t="str">
        <f>IF(SUM(I376:T376)&lt;90," ",S376/stab.data!$U$17)</f>
        <v xml:space="preserve"> </v>
      </c>
      <c r="AG376" s="277" t="str">
        <f>IF(SUM(I376:T376)&lt;90," ",T376/stab.data!$U$18)</f>
        <v xml:space="preserve"> </v>
      </c>
      <c r="AH376" s="277" t="str">
        <f t="shared" si="527"/>
        <v xml:space="preserve"> </v>
      </c>
      <c r="AI376" s="277" t="str">
        <f t="shared" si="528"/>
        <v xml:space="preserve"> </v>
      </c>
      <c r="AJ376" s="278" t="str">
        <f t="shared" si="529"/>
        <v xml:space="preserve"> </v>
      </c>
      <c r="AK376" s="278" t="str">
        <f t="shared" si="530"/>
        <v xml:space="preserve"> </v>
      </c>
      <c r="AL376" s="278" t="str">
        <f t="shared" si="531"/>
        <v xml:space="preserve"> </v>
      </c>
      <c r="AM376" s="278" t="str">
        <f t="shared" si="532"/>
        <v xml:space="preserve"> </v>
      </c>
      <c r="AN376" s="278" t="str">
        <f t="shared" si="533"/>
        <v xml:space="preserve"> </v>
      </c>
      <c r="AO376" s="278" t="str">
        <f t="shared" si="534"/>
        <v xml:space="preserve"> </v>
      </c>
      <c r="AP376" s="278" t="str">
        <f t="shared" si="535"/>
        <v xml:space="preserve"> </v>
      </c>
      <c r="AQ376" s="278" t="str">
        <f t="shared" si="536"/>
        <v xml:space="preserve"> </v>
      </c>
      <c r="AR376" s="278" t="str">
        <f t="shared" si="537"/>
        <v xml:space="preserve"> </v>
      </c>
      <c r="AS376" s="278" t="str">
        <f t="shared" si="538"/>
        <v xml:space="preserve"> </v>
      </c>
      <c r="AT376" s="278" t="str">
        <f t="shared" si="539"/>
        <v xml:space="preserve"> </v>
      </c>
      <c r="AU376" s="278" t="str">
        <f t="shared" si="540"/>
        <v xml:space="preserve"> </v>
      </c>
      <c r="AV376" s="277" t="str">
        <f t="shared" si="541"/>
        <v xml:space="preserve"> </v>
      </c>
      <c r="AW376" s="277" t="str">
        <f t="shared" si="542"/>
        <v xml:space="preserve"> </v>
      </c>
      <c r="AX376" s="277" t="str">
        <f>IF(SUM(I376:T376)&lt;90," ",CO376*AH376*stab.data!$U$20/13/2)</f>
        <v xml:space="preserve"> </v>
      </c>
      <c r="AY376" s="277" t="str">
        <f>IF(SUM(I376:T376)&lt;90," ",CQ376*AH376*stab.data!$U$11/13)</f>
        <v xml:space="preserve"> </v>
      </c>
      <c r="AZ376" s="277" t="str">
        <f t="shared" si="543"/>
        <v xml:space="preserve"> </v>
      </c>
      <c r="BA376" s="279" t="str">
        <f t="shared" si="544"/>
        <v xml:space="preserve"> </v>
      </c>
      <c r="BB376" s="280" t="str">
        <f>IF(SUM(I376:T376)&lt;90," ",EXP('eq. coef.'!$C$104+'eq. coef.'!$C$105*'Amp-TB2 calc'!AJ376+'eq. coef.'!$C$106*'Amp-TB2 calc'!AK376+'eq. coef.'!$C$107*'Amp-TB2 calc'!AL376+'eq. coef.'!$C$108*'Amp-TB2 calc'!AN376+'eq. coef.'!$C$109*'Amp-TB2 calc'!AP376+'eq. coef.'!$C$110*'Amp-TB2 calc'!AQ376+'eq. coef.'!$C$111*'Amp-TB2 calc'!AR376+'eq. coef.'!$C$112*'Amp-TB2 calc'!AS376))</f>
        <v xml:space="preserve"> </v>
      </c>
      <c r="BC376" s="281" t="str">
        <f>IF(SUM(I376:T376)&lt;90," ",EXP('eq. coef.'!$C$176+'eq. coef.'!$C$177*'Amp-TB2 calc'!AJ376+'eq. coef.'!$C$178*'Amp-TB2 calc'!AK376+'eq. coef.'!$C$179*'Amp-TB2 calc'!AL376+'eq. coef.'!$C$180*'Amp-TB2 calc'!AN376+'eq. coef.'!$C$181*'Amp-TB2 calc'!AP376+'eq. coef.'!$C$182*'Amp-TB2 calc'!AQ376+'eq. coef.'!$C$183*'Amp-TB2 calc'!AR376+'eq. coef.'!$C$184*'Amp-TB2 calc'!AS376))</f>
        <v xml:space="preserve"> </v>
      </c>
      <c r="BD376" s="281" t="str">
        <f>IF(SUM(I376:T376)&lt;90," ",('eq. coef.'!$C$234+'eq. coef.'!$C$235*'Amp-TB2 calc'!AJ376+'eq. coef.'!$C$236*'Amp-TB2 calc'!AK376+'eq. coef.'!$C$237*'Amp-TB2 calc'!AL376+'eq. coef.'!$C$238*'Amp-TB2 calc'!AN376+'eq. coef.'!$C$239*'Amp-TB2 calc'!AP376+'eq. coef.'!$C$240*'Amp-TB2 calc'!AQ376+'eq. coef.'!$C$241*'Amp-TB2 calc'!AR376+'eq. coef.'!$C$242*'Amp-TB2 calc'!AS376))</f>
        <v xml:space="preserve"> </v>
      </c>
      <c r="BE376" s="281" t="str">
        <f>IF(SUM(I376:T376)&lt;90," ",('eq. coef.'!$C$270+'eq. coef.'!$C$271*'Amp-TB2 calc'!AJ376+'eq. coef.'!$C$272*'Amp-TB2 calc'!AK376+'eq. coef.'!$C$273*'Amp-TB2 calc'!AL376+'eq. coef.'!$C$274*'Amp-TB2 calc'!AN376+'eq. coef.'!$C$275*'Amp-TB2 calc'!AP376+'eq. coef.'!$C$276*'Amp-TB2 calc'!AQ376+'eq. coef.'!$C$277*'Amp-TB2 calc'!AR376+'eq. coef.'!$C$278*'Amp-TB2 calc'!AS376))</f>
        <v xml:space="preserve"> </v>
      </c>
      <c r="BF376" s="281" t="str">
        <f>IF(SUM(I376:T376)&lt;90," ",EXP('eq. coef.'!$C$328+'eq. coef.'!$C$329*'Amp-TB2 calc'!AJ376+'eq. coef.'!$C$330*'Amp-TB2 calc'!AK376+'eq. coef.'!$C$331*'Amp-TB2 calc'!AL376+'eq. coef.'!$C$332*'Amp-TB2 calc'!AN376+'eq. coef.'!$C$333*'Amp-TB2 calc'!AP376+'eq. coef.'!$C$334*'Amp-TB2 calc'!AQ376+'eq. coef.'!$C$335*'Amp-TB2 calc'!AR376+'eq. coef.'!$C$336*'Amp-TB2 calc'!AS376))</f>
        <v xml:space="preserve"> </v>
      </c>
      <c r="BG376" s="282" t="str">
        <f t="shared" si="496"/>
        <v xml:space="preserve"> </v>
      </c>
      <c r="BH376" s="385" t="str">
        <f t="shared" si="523"/>
        <v xml:space="preserve"> </v>
      </c>
      <c r="BI376" s="385" t="str">
        <f t="shared" si="524"/>
        <v xml:space="preserve"> </v>
      </c>
      <c r="BJ376" s="281" t="str">
        <f t="shared" si="497"/>
        <v xml:space="preserve"> </v>
      </c>
      <c r="BK376" s="283" t="str">
        <f t="shared" si="545"/>
        <v xml:space="preserve"> </v>
      </c>
      <c r="BL376" s="281" t="str">
        <f t="shared" si="546"/>
        <v xml:space="preserve"> </v>
      </c>
      <c r="BM376" s="284" t="str">
        <f t="shared" si="498"/>
        <v xml:space="preserve"> </v>
      </c>
      <c r="BN376" s="285" t="str">
        <f>IF(SUM(I376:T376)&lt;90," ",'eq. coef.'!$C$360+'eq. coef.'!$C$361*'Amp-TB2 calc'!AJ376+'eq. coef.'!$C$362*'Amp-TB2 calc'!AK376+'eq. coef.'!$C$363*'Amp-TB2 calc'!AL376+'eq. coef.'!$C$364*'Amp-TB2 calc'!AN376+'eq. coef.'!$C$365*'Amp-TB2 calc'!AP376+'eq. coef.'!$C$366*'Amp-TB2 calc'!AQ376+'eq. coef.'!$C$367*'Amp-TB2 calc'!AR376+'eq. coef.'!$C$368*'Amp-TB2 calc'!AS376+'eq. coef.'!$C$369*LN(BQ376))</f>
        <v xml:space="preserve"> </v>
      </c>
      <c r="BO376" s="286" t="str">
        <f t="shared" si="547"/>
        <v xml:space="preserve"> </v>
      </c>
      <c r="BP376" s="333" t="str">
        <f t="shared" si="499"/>
        <v xml:space="preserve"> </v>
      </c>
      <c r="BQ376" s="287" t="str">
        <f t="shared" si="548"/>
        <v xml:space="preserve"> </v>
      </c>
      <c r="BR376" s="281" t="str">
        <f t="shared" si="500"/>
        <v xml:space="preserve"> </v>
      </c>
      <c r="BS376" s="283"/>
      <c r="BT376" s="283">
        <f t="shared" si="549"/>
        <v>0</v>
      </c>
      <c r="BU376" s="283">
        <f t="shared" si="550"/>
        <v>0</v>
      </c>
      <c r="BV376" s="281" t="str">
        <f t="shared" si="501"/>
        <v xml:space="preserve"> </v>
      </c>
      <c r="BW376" s="288"/>
      <c r="BX376" s="289" t="str">
        <f>IF(SUM(I376:T376)&lt;90," ",'eq. coef.'!$B$1128*'Amp-TB2 calc'!CH376+'eq. coef.'!$B$1129*'Amp-TB2 calc'!CL376+'eq. coef.'!$B$1130*'Amp-TB2 calc'!CM376+'eq. coef.'!$B$1131*'Amp-TB2 calc'!CO376+'eq. coef.'!$B$1132*'Amp-TB2 calc'!CP376+'eq. coef.'!$B$1133*'Amp-TB2 calc'!CQ376+'eq. coef.'!$B$1134*'Amp-TB2 calc'!CR376+'eq. coef.'!$B$1135*'Amp-TB2 calc'!CU376+'eq. coef.'!$B$1135*'Amp-TB2 calc'!CY376+'eq. coef.'!$B$1137*'Amp-TB2 calc'!CZ376)</f>
        <v xml:space="preserve"> </v>
      </c>
      <c r="BY376" s="290" t="str">
        <f t="shared" si="551"/>
        <v xml:space="preserve"> </v>
      </c>
      <c r="BZ376" s="291"/>
      <c r="CA376" s="290" t="str">
        <f t="shared" si="502"/>
        <v xml:space="preserve"> </v>
      </c>
      <c r="CB376" s="289" t="str">
        <f>IF(SUM(I376:T376)&lt;90," ",EXP('eq. coef.'!$C$396+'eq. coef.'!$C$397*'Amp-TB2 calc'!AJ376+'eq. coef.'!$C$398*'Amp-TB2 calc'!AK376+'eq. coef.'!$C$399*'Amp-TB2 calc'!AL376+'eq. coef.'!$C$400*'Amp-TB2 calc'!AN376+'eq. coef.'!$C$401*'Amp-TB2 calc'!AP376+'eq. coef.'!$C$402*'Amp-TB2 calc'!AQ376+'eq. coef.'!$C$403*'Amp-TB2 calc'!AR376+'eq. coef.'!$C$404*'Amp-TB2 calc'!AS376+'eq. coef.'!$C$405*LN('Amp-TB2 calc'!BQ376)))</f>
        <v xml:space="preserve"> </v>
      </c>
      <c r="CC376" s="283" t="str">
        <f t="shared" si="503"/>
        <v xml:space="preserve"> </v>
      </c>
      <c r="CD376" s="283"/>
      <c r="CE376" s="282" t="str">
        <f t="shared" si="504"/>
        <v xml:space="preserve"> </v>
      </c>
      <c r="CF376" s="282" t="str">
        <f t="shared" si="505"/>
        <v xml:space="preserve"> </v>
      </c>
      <c r="CG376" s="278" t="str">
        <f t="shared" si="552"/>
        <v xml:space="preserve"> </v>
      </c>
      <c r="CH376" s="278" t="str">
        <f t="shared" si="553"/>
        <v xml:space="preserve"> </v>
      </c>
      <c r="CI376" s="278" t="str">
        <f t="shared" si="506"/>
        <v xml:space="preserve"> </v>
      </c>
      <c r="CJ376" s="278" t="str">
        <f t="shared" si="507"/>
        <v xml:space="preserve"> </v>
      </c>
      <c r="CK376" s="278"/>
      <c r="CL376" s="278" t="str">
        <f t="shared" si="508"/>
        <v xml:space="preserve"> </v>
      </c>
      <c r="CM376" s="278" t="str">
        <f t="shared" si="509"/>
        <v xml:space="preserve"> </v>
      </c>
      <c r="CN376" s="278" t="str">
        <f t="shared" si="554"/>
        <v xml:space="preserve"> </v>
      </c>
      <c r="CO376" s="278" t="str">
        <f t="shared" si="510"/>
        <v xml:space="preserve"> </v>
      </c>
      <c r="CP376" s="278" t="str">
        <f t="shared" si="555"/>
        <v xml:space="preserve"> </v>
      </c>
      <c r="CQ376" s="278" t="str">
        <f t="shared" si="511"/>
        <v xml:space="preserve"> </v>
      </c>
      <c r="CR376" s="278" t="str">
        <f t="shared" si="556"/>
        <v xml:space="preserve"> </v>
      </c>
      <c r="CS376" s="278" t="str">
        <f t="shared" si="512"/>
        <v xml:space="preserve"> </v>
      </c>
      <c r="CT376" s="278"/>
      <c r="CU376" s="278" t="str">
        <f t="shared" si="557"/>
        <v xml:space="preserve"> </v>
      </c>
      <c r="CV376" s="278" t="str">
        <f t="shared" si="513"/>
        <v xml:space="preserve"> </v>
      </c>
      <c r="CW376" s="278" t="str">
        <f t="shared" si="514"/>
        <v xml:space="preserve"> </v>
      </c>
      <c r="CX376" s="278"/>
      <c r="CY376" s="278" t="str">
        <f t="shared" si="515"/>
        <v xml:space="preserve"> </v>
      </c>
      <c r="CZ376" s="278" t="str">
        <f t="shared" si="558"/>
        <v xml:space="preserve"> </v>
      </c>
      <c r="DA376" s="278" t="str">
        <f t="shared" si="516"/>
        <v xml:space="preserve"> </v>
      </c>
      <c r="DB376" s="278"/>
      <c r="DC376" s="278" t="str">
        <f t="shared" si="517"/>
        <v xml:space="preserve"> </v>
      </c>
      <c r="DD376" s="278" t="str">
        <f t="shared" si="559"/>
        <v xml:space="preserve"> </v>
      </c>
      <c r="DE376" s="278" t="str">
        <f t="shared" si="560"/>
        <v xml:space="preserve"> </v>
      </c>
      <c r="DF376" s="278" t="str">
        <f t="shared" si="518"/>
        <v xml:space="preserve"> </v>
      </c>
      <c r="DG376" s="283" t="str">
        <f t="shared" si="525"/>
        <v xml:space="preserve"> </v>
      </c>
      <c r="DH376" s="283"/>
      <c r="DI376" s="277" t="str">
        <f t="shared" si="519"/>
        <v xml:space="preserve"> </v>
      </c>
      <c r="DJ376" s="277" t="str">
        <f t="shared" si="520"/>
        <v xml:space="preserve"> </v>
      </c>
      <c r="DK376" s="277" t="str">
        <f t="shared" si="521"/>
        <v xml:space="preserve"> </v>
      </c>
      <c r="DL376" s="278" t="str">
        <f t="shared" si="522"/>
        <v xml:space="preserve"> </v>
      </c>
    </row>
    <row r="377" spans="21:116" x14ac:dyDescent="0.25">
      <c r="U377" s="276" t="str">
        <f t="shared" si="526"/>
        <v xml:space="preserve"> </v>
      </c>
      <c r="V377" s="277" t="str">
        <f>IF(SUM(I377:T377)&lt;90," ",I377/stab.data!$U$7)</f>
        <v xml:space="preserve"> </v>
      </c>
      <c r="W377" s="277" t="str">
        <f>IF(SUM(I377:T377)&lt;90," ",J377/stab.data!$U$8)</f>
        <v xml:space="preserve"> </v>
      </c>
      <c r="X377" s="277" t="str">
        <f>IF(SUM(I377:T377)&lt;90," ",K377*2/stab.data!$U$9)</f>
        <v xml:space="preserve"> </v>
      </c>
      <c r="Y377" s="277" t="str">
        <f>IF(SUM(I377:T377)&lt;90," ",L377*2/stab.data!$U$10)</f>
        <v xml:space="preserve"> </v>
      </c>
      <c r="Z377" s="277" t="str">
        <f>IF(SUM(I377:T377)&lt;90," ",M377/stab.data!$U$11)</f>
        <v xml:space="preserve"> </v>
      </c>
      <c r="AA377" s="277" t="str">
        <f>IF(SUM(I377:T377)&lt;90," ",N377/stab.data!$U$12)</f>
        <v xml:space="preserve"> </v>
      </c>
      <c r="AB377" s="277" t="str">
        <f>IF(SUM(I377:T377)&lt;90," ",O377/stab.data!$U$13)</f>
        <v xml:space="preserve"> </v>
      </c>
      <c r="AC377" s="277" t="str">
        <f>IF(SUM(I377:T377)&lt;90," ",P377/stab.data!$U$14)</f>
        <v xml:space="preserve"> </v>
      </c>
      <c r="AD377" s="277" t="str">
        <f>IF(SUM(I377:T377)&lt;90," ",Q377*2/stab.data!$U$15)</f>
        <v xml:space="preserve"> </v>
      </c>
      <c r="AE377" s="277" t="str">
        <f>IF(SUM(I377:T377)&lt;90," ",R377*2/stab.data!$U$16)</f>
        <v xml:space="preserve"> </v>
      </c>
      <c r="AF377" s="277" t="str">
        <f>IF(SUM(I377:T377)&lt;90," ",S377/stab.data!$U$17)</f>
        <v xml:space="preserve"> </v>
      </c>
      <c r="AG377" s="277" t="str">
        <f>IF(SUM(I377:T377)&lt;90," ",T377/stab.data!$U$18)</f>
        <v xml:space="preserve"> </v>
      </c>
      <c r="AH377" s="277" t="str">
        <f t="shared" si="527"/>
        <v xml:space="preserve"> </v>
      </c>
      <c r="AI377" s="277" t="str">
        <f t="shared" si="528"/>
        <v xml:space="preserve"> </v>
      </c>
      <c r="AJ377" s="278" t="str">
        <f t="shared" si="529"/>
        <v xml:space="preserve"> </v>
      </c>
      <c r="AK377" s="278" t="str">
        <f t="shared" si="530"/>
        <v xml:space="preserve"> </v>
      </c>
      <c r="AL377" s="278" t="str">
        <f t="shared" si="531"/>
        <v xml:space="preserve"> </v>
      </c>
      <c r="AM377" s="278" t="str">
        <f t="shared" si="532"/>
        <v xml:space="preserve"> </v>
      </c>
      <c r="AN377" s="278" t="str">
        <f t="shared" si="533"/>
        <v xml:space="preserve"> </v>
      </c>
      <c r="AO377" s="278" t="str">
        <f t="shared" si="534"/>
        <v xml:space="preserve"> </v>
      </c>
      <c r="AP377" s="278" t="str">
        <f t="shared" si="535"/>
        <v xml:space="preserve"> </v>
      </c>
      <c r="AQ377" s="278" t="str">
        <f t="shared" si="536"/>
        <v xml:space="preserve"> </v>
      </c>
      <c r="AR377" s="278" t="str">
        <f t="shared" si="537"/>
        <v xml:space="preserve"> </v>
      </c>
      <c r="AS377" s="278" t="str">
        <f t="shared" si="538"/>
        <v xml:space="preserve"> </v>
      </c>
      <c r="AT377" s="278" t="str">
        <f t="shared" si="539"/>
        <v xml:space="preserve"> </v>
      </c>
      <c r="AU377" s="278" t="str">
        <f t="shared" si="540"/>
        <v xml:space="preserve"> </v>
      </c>
      <c r="AV377" s="277" t="str">
        <f t="shared" si="541"/>
        <v xml:space="preserve"> </v>
      </c>
      <c r="AW377" s="277" t="str">
        <f t="shared" si="542"/>
        <v xml:space="preserve"> </v>
      </c>
      <c r="AX377" s="277" t="str">
        <f>IF(SUM(I377:T377)&lt;90," ",CO377*AH377*stab.data!$U$20/13/2)</f>
        <v xml:space="preserve"> </v>
      </c>
      <c r="AY377" s="277" t="str">
        <f>IF(SUM(I377:T377)&lt;90," ",CQ377*AH377*stab.data!$U$11/13)</f>
        <v xml:space="preserve"> </v>
      </c>
      <c r="AZ377" s="277" t="str">
        <f t="shared" si="543"/>
        <v xml:space="preserve"> </v>
      </c>
      <c r="BA377" s="279" t="str">
        <f t="shared" si="544"/>
        <v xml:space="preserve"> </v>
      </c>
      <c r="BB377" s="280" t="str">
        <f>IF(SUM(I377:T377)&lt;90," ",EXP('eq. coef.'!$C$104+'eq. coef.'!$C$105*'Amp-TB2 calc'!AJ377+'eq. coef.'!$C$106*'Amp-TB2 calc'!AK377+'eq. coef.'!$C$107*'Amp-TB2 calc'!AL377+'eq. coef.'!$C$108*'Amp-TB2 calc'!AN377+'eq. coef.'!$C$109*'Amp-TB2 calc'!AP377+'eq. coef.'!$C$110*'Amp-TB2 calc'!AQ377+'eq. coef.'!$C$111*'Amp-TB2 calc'!AR377+'eq. coef.'!$C$112*'Amp-TB2 calc'!AS377))</f>
        <v xml:space="preserve"> </v>
      </c>
      <c r="BC377" s="281" t="str">
        <f>IF(SUM(I377:T377)&lt;90," ",EXP('eq. coef.'!$C$176+'eq. coef.'!$C$177*'Amp-TB2 calc'!AJ377+'eq. coef.'!$C$178*'Amp-TB2 calc'!AK377+'eq. coef.'!$C$179*'Amp-TB2 calc'!AL377+'eq. coef.'!$C$180*'Amp-TB2 calc'!AN377+'eq. coef.'!$C$181*'Amp-TB2 calc'!AP377+'eq. coef.'!$C$182*'Amp-TB2 calc'!AQ377+'eq. coef.'!$C$183*'Amp-TB2 calc'!AR377+'eq. coef.'!$C$184*'Amp-TB2 calc'!AS377))</f>
        <v xml:space="preserve"> </v>
      </c>
      <c r="BD377" s="281" t="str">
        <f>IF(SUM(I377:T377)&lt;90," ",('eq. coef.'!$C$234+'eq. coef.'!$C$235*'Amp-TB2 calc'!AJ377+'eq. coef.'!$C$236*'Amp-TB2 calc'!AK377+'eq. coef.'!$C$237*'Amp-TB2 calc'!AL377+'eq. coef.'!$C$238*'Amp-TB2 calc'!AN377+'eq. coef.'!$C$239*'Amp-TB2 calc'!AP377+'eq. coef.'!$C$240*'Amp-TB2 calc'!AQ377+'eq. coef.'!$C$241*'Amp-TB2 calc'!AR377+'eq. coef.'!$C$242*'Amp-TB2 calc'!AS377))</f>
        <v xml:space="preserve"> </v>
      </c>
      <c r="BE377" s="281" t="str">
        <f>IF(SUM(I377:T377)&lt;90," ",('eq. coef.'!$C$270+'eq. coef.'!$C$271*'Amp-TB2 calc'!AJ377+'eq. coef.'!$C$272*'Amp-TB2 calc'!AK377+'eq. coef.'!$C$273*'Amp-TB2 calc'!AL377+'eq. coef.'!$C$274*'Amp-TB2 calc'!AN377+'eq. coef.'!$C$275*'Amp-TB2 calc'!AP377+'eq. coef.'!$C$276*'Amp-TB2 calc'!AQ377+'eq. coef.'!$C$277*'Amp-TB2 calc'!AR377+'eq. coef.'!$C$278*'Amp-TB2 calc'!AS377))</f>
        <v xml:space="preserve"> </v>
      </c>
      <c r="BF377" s="281" t="str">
        <f>IF(SUM(I377:T377)&lt;90," ",EXP('eq. coef.'!$C$328+'eq. coef.'!$C$329*'Amp-TB2 calc'!AJ377+'eq. coef.'!$C$330*'Amp-TB2 calc'!AK377+'eq. coef.'!$C$331*'Amp-TB2 calc'!AL377+'eq. coef.'!$C$332*'Amp-TB2 calc'!AN377+'eq. coef.'!$C$333*'Amp-TB2 calc'!AP377+'eq. coef.'!$C$334*'Amp-TB2 calc'!AQ377+'eq. coef.'!$C$335*'Amp-TB2 calc'!AR377+'eq. coef.'!$C$336*'Amp-TB2 calc'!AS377))</f>
        <v xml:space="preserve"> </v>
      </c>
      <c r="BG377" s="282" t="str">
        <f t="shared" si="496"/>
        <v xml:space="preserve"> </v>
      </c>
      <c r="BH377" s="385" t="str">
        <f t="shared" si="523"/>
        <v xml:space="preserve"> </v>
      </c>
      <c r="BI377" s="385" t="str">
        <f t="shared" si="524"/>
        <v xml:space="preserve"> </v>
      </c>
      <c r="BJ377" s="281" t="str">
        <f t="shared" si="497"/>
        <v xml:space="preserve"> </v>
      </c>
      <c r="BK377" s="283" t="str">
        <f t="shared" si="545"/>
        <v xml:space="preserve"> </v>
      </c>
      <c r="BL377" s="281" t="str">
        <f t="shared" si="546"/>
        <v xml:space="preserve"> </v>
      </c>
      <c r="BM377" s="284" t="str">
        <f t="shared" si="498"/>
        <v xml:space="preserve"> </v>
      </c>
      <c r="BN377" s="285" t="str">
        <f>IF(SUM(I377:T377)&lt;90," ",'eq. coef.'!$C$360+'eq. coef.'!$C$361*'Amp-TB2 calc'!AJ377+'eq. coef.'!$C$362*'Amp-TB2 calc'!AK377+'eq. coef.'!$C$363*'Amp-TB2 calc'!AL377+'eq. coef.'!$C$364*'Amp-TB2 calc'!AN377+'eq. coef.'!$C$365*'Amp-TB2 calc'!AP377+'eq. coef.'!$C$366*'Amp-TB2 calc'!AQ377+'eq. coef.'!$C$367*'Amp-TB2 calc'!AR377+'eq. coef.'!$C$368*'Amp-TB2 calc'!AS377+'eq. coef.'!$C$369*LN(BQ377))</f>
        <v xml:space="preserve"> </v>
      </c>
      <c r="BO377" s="286" t="str">
        <f t="shared" si="547"/>
        <v xml:space="preserve"> </v>
      </c>
      <c r="BP377" s="333" t="str">
        <f t="shared" si="499"/>
        <v xml:space="preserve"> </v>
      </c>
      <c r="BQ377" s="287" t="str">
        <f t="shared" si="548"/>
        <v xml:space="preserve"> </v>
      </c>
      <c r="BR377" s="281" t="str">
        <f t="shared" si="500"/>
        <v xml:space="preserve"> </v>
      </c>
      <c r="BS377" s="283"/>
      <c r="BT377" s="283">
        <f t="shared" si="549"/>
        <v>0</v>
      </c>
      <c r="BU377" s="283">
        <f t="shared" si="550"/>
        <v>0</v>
      </c>
      <c r="BV377" s="281" t="str">
        <f t="shared" si="501"/>
        <v xml:space="preserve"> </v>
      </c>
      <c r="BW377" s="288"/>
      <c r="BX377" s="289" t="str">
        <f>IF(SUM(I377:T377)&lt;90," ",'eq. coef.'!$B$1128*'Amp-TB2 calc'!CH377+'eq. coef.'!$B$1129*'Amp-TB2 calc'!CL377+'eq. coef.'!$B$1130*'Amp-TB2 calc'!CM377+'eq. coef.'!$B$1131*'Amp-TB2 calc'!CO377+'eq. coef.'!$B$1132*'Amp-TB2 calc'!CP377+'eq. coef.'!$B$1133*'Amp-TB2 calc'!CQ377+'eq. coef.'!$B$1134*'Amp-TB2 calc'!CR377+'eq. coef.'!$B$1135*'Amp-TB2 calc'!CU377+'eq. coef.'!$B$1135*'Amp-TB2 calc'!CY377+'eq. coef.'!$B$1137*'Amp-TB2 calc'!CZ377)</f>
        <v xml:space="preserve"> </v>
      </c>
      <c r="BY377" s="290" t="str">
        <f t="shared" si="551"/>
        <v xml:space="preserve"> </v>
      </c>
      <c r="BZ377" s="291"/>
      <c r="CA377" s="290" t="str">
        <f t="shared" si="502"/>
        <v xml:space="preserve"> </v>
      </c>
      <c r="CB377" s="289" t="str">
        <f>IF(SUM(I377:T377)&lt;90," ",EXP('eq. coef.'!$C$396+'eq. coef.'!$C$397*'Amp-TB2 calc'!AJ377+'eq. coef.'!$C$398*'Amp-TB2 calc'!AK377+'eq. coef.'!$C$399*'Amp-TB2 calc'!AL377+'eq. coef.'!$C$400*'Amp-TB2 calc'!AN377+'eq. coef.'!$C$401*'Amp-TB2 calc'!AP377+'eq. coef.'!$C$402*'Amp-TB2 calc'!AQ377+'eq. coef.'!$C$403*'Amp-TB2 calc'!AR377+'eq. coef.'!$C$404*'Amp-TB2 calc'!AS377+'eq. coef.'!$C$405*LN('Amp-TB2 calc'!BQ377)))</f>
        <v xml:space="preserve"> </v>
      </c>
      <c r="CC377" s="283" t="str">
        <f t="shared" si="503"/>
        <v xml:space="preserve"> </v>
      </c>
      <c r="CD377" s="283"/>
      <c r="CE377" s="282" t="str">
        <f t="shared" si="504"/>
        <v xml:space="preserve"> </v>
      </c>
      <c r="CF377" s="282" t="str">
        <f t="shared" si="505"/>
        <v xml:space="preserve"> </v>
      </c>
      <c r="CG377" s="278" t="str">
        <f t="shared" si="552"/>
        <v xml:space="preserve"> </v>
      </c>
      <c r="CH377" s="278" t="str">
        <f t="shared" si="553"/>
        <v xml:space="preserve"> </v>
      </c>
      <c r="CI377" s="278" t="str">
        <f t="shared" si="506"/>
        <v xml:space="preserve"> </v>
      </c>
      <c r="CJ377" s="278" t="str">
        <f t="shared" si="507"/>
        <v xml:space="preserve"> </v>
      </c>
      <c r="CK377" s="278"/>
      <c r="CL377" s="278" t="str">
        <f t="shared" si="508"/>
        <v xml:space="preserve"> </v>
      </c>
      <c r="CM377" s="278" t="str">
        <f t="shared" si="509"/>
        <v xml:space="preserve"> </v>
      </c>
      <c r="CN377" s="278" t="str">
        <f t="shared" si="554"/>
        <v xml:space="preserve"> </v>
      </c>
      <c r="CO377" s="278" t="str">
        <f t="shared" si="510"/>
        <v xml:space="preserve"> </v>
      </c>
      <c r="CP377" s="278" t="str">
        <f t="shared" si="555"/>
        <v xml:space="preserve"> </v>
      </c>
      <c r="CQ377" s="278" t="str">
        <f t="shared" si="511"/>
        <v xml:space="preserve"> </v>
      </c>
      <c r="CR377" s="278" t="str">
        <f t="shared" si="556"/>
        <v xml:space="preserve"> </v>
      </c>
      <c r="CS377" s="278" t="str">
        <f t="shared" si="512"/>
        <v xml:space="preserve"> </v>
      </c>
      <c r="CT377" s="278"/>
      <c r="CU377" s="278" t="str">
        <f t="shared" si="557"/>
        <v xml:space="preserve"> </v>
      </c>
      <c r="CV377" s="278" t="str">
        <f t="shared" si="513"/>
        <v xml:space="preserve"> </v>
      </c>
      <c r="CW377" s="278" t="str">
        <f t="shared" si="514"/>
        <v xml:space="preserve"> </v>
      </c>
      <c r="CX377" s="278"/>
      <c r="CY377" s="278" t="str">
        <f t="shared" si="515"/>
        <v xml:space="preserve"> </v>
      </c>
      <c r="CZ377" s="278" t="str">
        <f t="shared" si="558"/>
        <v xml:space="preserve"> </v>
      </c>
      <c r="DA377" s="278" t="str">
        <f t="shared" si="516"/>
        <v xml:space="preserve"> </v>
      </c>
      <c r="DB377" s="278"/>
      <c r="DC377" s="278" t="str">
        <f t="shared" si="517"/>
        <v xml:space="preserve"> </v>
      </c>
      <c r="DD377" s="278" t="str">
        <f t="shared" si="559"/>
        <v xml:space="preserve"> </v>
      </c>
      <c r="DE377" s="278" t="str">
        <f t="shared" si="560"/>
        <v xml:space="preserve"> </v>
      </c>
      <c r="DF377" s="278" t="str">
        <f t="shared" si="518"/>
        <v xml:space="preserve"> </v>
      </c>
      <c r="DG377" s="283" t="str">
        <f t="shared" si="525"/>
        <v xml:space="preserve"> </v>
      </c>
      <c r="DH377" s="283"/>
      <c r="DI377" s="277" t="str">
        <f t="shared" si="519"/>
        <v xml:space="preserve"> </v>
      </c>
      <c r="DJ377" s="277" t="str">
        <f t="shared" si="520"/>
        <v xml:space="preserve"> </v>
      </c>
      <c r="DK377" s="277" t="str">
        <f t="shared" si="521"/>
        <v xml:space="preserve"> </v>
      </c>
      <c r="DL377" s="278" t="str">
        <f t="shared" si="522"/>
        <v xml:space="preserve"> </v>
      </c>
    </row>
    <row r="378" spans="21:116" x14ac:dyDescent="0.25">
      <c r="U378" s="276" t="str">
        <f t="shared" si="526"/>
        <v xml:space="preserve"> </v>
      </c>
      <c r="V378" s="277" t="str">
        <f>IF(SUM(I378:T378)&lt;90," ",I378/stab.data!$U$7)</f>
        <v xml:space="preserve"> </v>
      </c>
      <c r="W378" s="277" t="str">
        <f>IF(SUM(I378:T378)&lt;90," ",J378/stab.data!$U$8)</f>
        <v xml:space="preserve"> </v>
      </c>
      <c r="X378" s="277" t="str">
        <f>IF(SUM(I378:T378)&lt;90," ",K378*2/stab.data!$U$9)</f>
        <v xml:space="preserve"> </v>
      </c>
      <c r="Y378" s="277" t="str">
        <f>IF(SUM(I378:T378)&lt;90," ",L378*2/stab.data!$U$10)</f>
        <v xml:space="preserve"> </v>
      </c>
      <c r="Z378" s="277" t="str">
        <f>IF(SUM(I378:T378)&lt;90," ",M378/stab.data!$U$11)</f>
        <v xml:space="preserve"> </v>
      </c>
      <c r="AA378" s="277" t="str">
        <f>IF(SUM(I378:T378)&lt;90," ",N378/stab.data!$U$12)</f>
        <v xml:space="preserve"> </v>
      </c>
      <c r="AB378" s="277" t="str">
        <f>IF(SUM(I378:T378)&lt;90," ",O378/stab.data!$U$13)</f>
        <v xml:space="preserve"> </v>
      </c>
      <c r="AC378" s="277" t="str">
        <f>IF(SUM(I378:T378)&lt;90," ",P378/stab.data!$U$14)</f>
        <v xml:space="preserve"> </v>
      </c>
      <c r="AD378" s="277" t="str">
        <f>IF(SUM(I378:T378)&lt;90," ",Q378*2/stab.data!$U$15)</f>
        <v xml:space="preserve"> </v>
      </c>
      <c r="AE378" s="277" t="str">
        <f>IF(SUM(I378:T378)&lt;90," ",R378*2/stab.data!$U$16)</f>
        <v xml:space="preserve"> </v>
      </c>
      <c r="AF378" s="277" t="str">
        <f>IF(SUM(I378:T378)&lt;90," ",S378/stab.data!$U$17)</f>
        <v xml:space="preserve"> </v>
      </c>
      <c r="AG378" s="277" t="str">
        <f>IF(SUM(I378:T378)&lt;90," ",T378/stab.data!$U$18)</f>
        <v xml:space="preserve"> </v>
      </c>
      <c r="AH378" s="277" t="str">
        <f t="shared" si="527"/>
        <v xml:space="preserve"> </v>
      </c>
      <c r="AI378" s="277" t="str">
        <f t="shared" si="528"/>
        <v xml:space="preserve"> </v>
      </c>
      <c r="AJ378" s="278" t="str">
        <f t="shared" si="529"/>
        <v xml:space="preserve"> </v>
      </c>
      <c r="AK378" s="278" t="str">
        <f t="shared" si="530"/>
        <v xml:space="preserve"> </v>
      </c>
      <c r="AL378" s="278" t="str">
        <f t="shared" si="531"/>
        <v xml:space="preserve"> </v>
      </c>
      <c r="AM378" s="278" t="str">
        <f t="shared" si="532"/>
        <v xml:space="preserve"> </v>
      </c>
      <c r="AN378" s="278" t="str">
        <f t="shared" si="533"/>
        <v xml:space="preserve"> </v>
      </c>
      <c r="AO378" s="278" t="str">
        <f t="shared" si="534"/>
        <v xml:space="preserve"> </v>
      </c>
      <c r="AP378" s="278" t="str">
        <f t="shared" si="535"/>
        <v xml:space="preserve"> </v>
      </c>
      <c r="AQ378" s="278" t="str">
        <f t="shared" si="536"/>
        <v xml:space="preserve"> </v>
      </c>
      <c r="AR378" s="278" t="str">
        <f t="shared" si="537"/>
        <v xml:space="preserve"> </v>
      </c>
      <c r="AS378" s="278" t="str">
        <f t="shared" si="538"/>
        <v xml:space="preserve"> </v>
      </c>
      <c r="AT378" s="278" t="str">
        <f t="shared" si="539"/>
        <v xml:space="preserve"> </v>
      </c>
      <c r="AU378" s="278" t="str">
        <f t="shared" si="540"/>
        <v xml:space="preserve"> </v>
      </c>
      <c r="AV378" s="277" t="str">
        <f t="shared" si="541"/>
        <v xml:space="preserve"> </v>
      </c>
      <c r="AW378" s="277" t="str">
        <f t="shared" si="542"/>
        <v xml:space="preserve"> </v>
      </c>
      <c r="AX378" s="277" t="str">
        <f>IF(SUM(I378:T378)&lt;90," ",CO378*AH378*stab.data!$U$20/13/2)</f>
        <v xml:space="preserve"> </v>
      </c>
      <c r="AY378" s="277" t="str">
        <f>IF(SUM(I378:T378)&lt;90," ",CQ378*AH378*stab.data!$U$11/13)</f>
        <v xml:space="preserve"> </v>
      </c>
      <c r="AZ378" s="277" t="str">
        <f t="shared" si="543"/>
        <v xml:space="preserve"> </v>
      </c>
      <c r="BA378" s="279" t="str">
        <f t="shared" si="544"/>
        <v xml:space="preserve"> </v>
      </c>
      <c r="BB378" s="280" t="str">
        <f>IF(SUM(I378:T378)&lt;90," ",EXP('eq. coef.'!$C$104+'eq. coef.'!$C$105*'Amp-TB2 calc'!AJ378+'eq. coef.'!$C$106*'Amp-TB2 calc'!AK378+'eq. coef.'!$C$107*'Amp-TB2 calc'!AL378+'eq. coef.'!$C$108*'Amp-TB2 calc'!AN378+'eq. coef.'!$C$109*'Amp-TB2 calc'!AP378+'eq. coef.'!$C$110*'Amp-TB2 calc'!AQ378+'eq. coef.'!$C$111*'Amp-TB2 calc'!AR378+'eq. coef.'!$C$112*'Amp-TB2 calc'!AS378))</f>
        <v xml:space="preserve"> </v>
      </c>
      <c r="BC378" s="281" t="str">
        <f>IF(SUM(I378:T378)&lt;90," ",EXP('eq. coef.'!$C$176+'eq. coef.'!$C$177*'Amp-TB2 calc'!AJ378+'eq. coef.'!$C$178*'Amp-TB2 calc'!AK378+'eq. coef.'!$C$179*'Amp-TB2 calc'!AL378+'eq. coef.'!$C$180*'Amp-TB2 calc'!AN378+'eq. coef.'!$C$181*'Amp-TB2 calc'!AP378+'eq. coef.'!$C$182*'Amp-TB2 calc'!AQ378+'eq. coef.'!$C$183*'Amp-TB2 calc'!AR378+'eq. coef.'!$C$184*'Amp-TB2 calc'!AS378))</f>
        <v xml:space="preserve"> </v>
      </c>
      <c r="BD378" s="281" t="str">
        <f>IF(SUM(I378:T378)&lt;90," ",('eq. coef.'!$C$234+'eq. coef.'!$C$235*'Amp-TB2 calc'!AJ378+'eq. coef.'!$C$236*'Amp-TB2 calc'!AK378+'eq. coef.'!$C$237*'Amp-TB2 calc'!AL378+'eq. coef.'!$C$238*'Amp-TB2 calc'!AN378+'eq. coef.'!$C$239*'Amp-TB2 calc'!AP378+'eq. coef.'!$C$240*'Amp-TB2 calc'!AQ378+'eq. coef.'!$C$241*'Amp-TB2 calc'!AR378+'eq. coef.'!$C$242*'Amp-TB2 calc'!AS378))</f>
        <v xml:space="preserve"> </v>
      </c>
      <c r="BE378" s="281" t="str">
        <f>IF(SUM(I378:T378)&lt;90," ",('eq. coef.'!$C$270+'eq. coef.'!$C$271*'Amp-TB2 calc'!AJ378+'eq. coef.'!$C$272*'Amp-TB2 calc'!AK378+'eq. coef.'!$C$273*'Amp-TB2 calc'!AL378+'eq. coef.'!$C$274*'Amp-TB2 calc'!AN378+'eq. coef.'!$C$275*'Amp-TB2 calc'!AP378+'eq. coef.'!$C$276*'Amp-TB2 calc'!AQ378+'eq. coef.'!$C$277*'Amp-TB2 calc'!AR378+'eq. coef.'!$C$278*'Amp-TB2 calc'!AS378))</f>
        <v xml:space="preserve"> </v>
      </c>
      <c r="BF378" s="281" t="str">
        <f>IF(SUM(I378:T378)&lt;90," ",EXP('eq. coef.'!$C$328+'eq. coef.'!$C$329*'Amp-TB2 calc'!AJ378+'eq. coef.'!$C$330*'Amp-TB2 calc'!AK378+'eq. coef.'!$C$331*'Amp-TB2 calc'!AL378+'eq. coef.'!$C$332*'Amp-TB2 calc'!AN378+'eq. coef.'!$C$333*'Amp-TB2 calc'!AP378+'eq. coef.'!$C$334*'Amp-TB2 calc'!AQ378+'eq. coef.'!$C$335*'Amp-TB2 calc'!AR378+'eq. coef.'!$C$336*'Amp-TB2 calc'!AS378))</f>
        <v xml:space="preserve"> </v>
      </c>
      <c r="BG378" s="282" t="str">
        <f t="shared" si="496"/>
        <v xml:space="preserve"> </v>
      </c>
      <c r="BH378" s="385" t="str">
        <f t="shared" si="523"/>
        <v xml:space="preserve"> </v>
      </c>
      <c r="BI378" s="385" t="str">
        <f t="shared" si="524"/>
        <v xml:space="preserve"> </v>
      </c>
      <c r="BJ378" s="281" t="str">
        <f t="shared" si="497"/>
        <v xml:space="preserve"> </v>
      </c>
      <c r="BK378" s="283" t="str">
        <f t="shared" si="545"/>
        <v xml:space="preserve"> </v>
      </c>
      <c r="BL378" s="281" t="str">
        <f t="shared" si="546"/>
        <v xml:space="preserve"> </v>
      </c>
      <c r="BM378" s="284" t="str">
        <f t="shared" si="498"/>
        <v xml:space="preserve"> </v>
      </c>
      <c r="BN378" s="285" t="str">
        <f>IF(SUM(I378:T378)&lt;90," ",'eq. coef.'!$C$360+'eq. coef.'!$C$361*'Amp-TB2 calc'!AJ378+'eq. coef.'!$C$362*'Amp-TB2 calc'!AK378+'eq. coef.'!$C$363*'Amp-TB2 calc'!AL378+'eq. coef.'!$C$364*'Amp-TB2 calc'!AN378+'eq. coef.'!$C$365*'Amp-TB2 calc'!AP378+'eq. coef.'!$C$366*'Amp-TB2 calc'!AQ378+'eq. coef.'!$C$367*'Amp-TB2 calc'!AR378+'eq. coef.'!$C$368*'Amp-TB2 calc'!AS378+'eq. coef.'!$C$369*LN(BQ378))</f>
        <v xml:space="preserve"> </v>
      </c>
      <c r="BO378" s="286" t="str">
        <f t="shared" si="547"/>
        <v xml:space="preserve"> </v>
      </c>
      <c r="BP378" s="333" t="str">
        <f t="shared" si="499"/>
        <v xml:space="preserve"> </v>
      </c>
      <c r="BQ378" s="287" t="str">
        <f t="shared" si="548"/>
        <v xml:space="preserve"> </v>
      </c>
      <c r="BR378" s="281" t="str">
        <f t="shared" si="500"/>
        <v xml:space="preserve"> </v>
      </c>
      <c r="BS378" s="283"/>
      <c r="BT378" s="283">
        <f t="shared" si="549"/>
        <v>0</v>
      </c>
      <c r="BU378" s="283">
        <f t="shared" si="550"/>
        <v>0</v>
      </c>
      <c r="BV378" s="281" t="str">
        <f t="shared" si="501"/>
        <v xml:space="preserve"> </v>
      </c>
      <c r="BW378" s="288"/>
      <c r="BX378" s="289" t="str">
        <f>IF(SUM(I378:T378)&lt;90," ",'eq. coef.'!$B$1128*'Amp-TB2 calc'!CH378+'eq. coef.'!$B$1129*'Amp-TB2 calc'!CL378+'eq. coef.'!$B$1130*'Amp-TB2 calc'!CM378+'eq. coef.'!$B$1131*'Amp-TB2 calc'!CO378+'eq. coef.'!$B$1132*'Amp-TB2 calc'!CP378+'eq. coef.'!$B$1133*'Amp-TB2 calc'!CQ378+'eq. coef.'!$B$1134*'Amp-TB2 calc'!CR378+'eq. coef.'!$B$1135*'Amp-TB2 calc'!CU378+'eq. coef.'!$B$1135*'Amp-TB2 calc'!CY378+'eq. coef.'!$B$1137*'Amp-TB2 calc'!CZ378)</f>
        <v xml:space="preserve"> </v>
      </c>
      <c r="BY378" s="290" t="str">
        <f t="shared" si="551"/>
        <v xml:space="preserve"> </v>
      </c>
      <c r="BZ378" s="291"/>
      <c r="CA378" s="290" t="str">
        <f t="shared" si="502"/>
        <v xml:space="preserve"> </v>
      </c>
      <c r="CB378" s="289" t="str">
        <f>IF(SUM(I378:T378)&lt;90," ",EXP('eq. coef.'!$C$396+'eq. coef.'!$C$397*'Amp-TB2 calc'!AJ378+'eq. coef.'!$C$398*'Amp-TB2 calc'!AK378+'eq. coef.'!$C$399*'Amp-TB2 calc'!AL378+'eq. coef.'!$C$400*'Amp-TB2 calc'!AN378+'eq. coef.'!$C$401*'Amp-TB2 calc'!AP378+'eq. coef.'!$C$402*'Amp-TB2 calc'!AQ378+'eq. coef.'!$C$403*'Amp-TB2 calc'!AR378+'eq. coef.'!$C$404*'Amp-TB2 calc'!AS378+'eq. coef.'!$C$405*LN('Amp-TB2 calc'!BQ378)))</f>
        <v xml:space="preserve"> </v>
      </c>
      <c r="CC378" s="283" t="str">
        <f t="shared" si="503"/>
        <v xml:space="preserve"> </v>
      </c>
      <c r="CD378" s="283"/>
      <c r="CE378" s="282" t="str">
        <f t="shared" si="504"/>
        <v xml:space="preserve"> </v>
      </c>
      <c r="CF378" s="282" t="str">
        <f t="shared" si="505"/>
        <v xml:space="preserve"> </v>
      </c>
      <c r="CG378" s="278" t="str">
        <f t="shared" si="552"/>
        <v xml:space="preserve"> </v>
      </c>
      <c r="CH378" s="278" t="str">
        <f t="shared" si="553"/>
        <v xml:space="preserve"> </v>
      </c>
      <c r="CI378" s="278" t="str">
        <f t="shared" si="506"/>
        <v xml:space="preserve"> </v>
      </c>
      <c r="CJ378" s="278" t="str">
        <f t="shared" si="507"/>
        <v xml:space="preserve"> </v>
      </c>
      <c r="CK378" s="278"/>
      <c r="CL378" s="278" t="str">
        <f t="shared" si="508"/>
        <v xml:space="preserve"> </v>
      </c>
      <c r="CM378" s="278" t="str">
        <f t="shared" si="509"/>
        <v xml:space="preserve"> </v>
      </c>
      <c r="CN378" s="278" t="str">
        <f t="shared" si="554"/>
        <v xml:space="preserve"> </v>
      </c>
      <c r="CO378" s="278" t="str">
        <f t="shared" si="510"/>
        <v xml:space="preserve"> </v>
      </c>
      <c r="CP378" s="278" t="str">
        <f t="shared" si="555"/>
        <v xml:space="preserve"> </v>
      </c>
      <c r="CQ378" s="278" t="str">
        <f t="shared" si="511"/>
        <v xml:space="preserve"> </v>
      </c>
      <c r="CR378" s="278" t="str">
        <f t="shared" si="556"/>
        <v xml:space="preserve"> </v>
      </c>
      <c r="CS378" s="278" t="str">
        <f t="shared" si="512"/>
        <v xml:space="preserve"> </v>
      </c>
      <c r="CT378" s="278"/>
      <c r="CU378" s="278" t="str">
        <f t="shared" si="557"/>
        <v xml:space="preserve"> </v>
      </c>
      <c r="CV378" s="278" t="str">
        <f t="shared" si="513"/>
        <v xml:space="preserve"> </v>
      </c>
      <c r="CW378" s="278" t="str">
        <f t="shared" si="514"/>
        <v xml:space="preserve"> </v>
      </c>
      <c r="CX378" s="278"/>
      <c r="CY378" s="278" t="str">
        <f t="shared" si="515"/>
        <v xml:space="preserve"> </v>
      </c>
      <c r="CZ378" s="278" t="str">
        <f t="shared" si="558"/>
        <v xml:space="preserve"> </v>
      </c>
      <c r="DA378" s="278" t="str">
        <f t="shared" si="516"/>
        <v xml:space="preserve"> </v>
      </c>
      <c r="DB378" s="278"/>
      <c r="DC378" s="278" t="str">
        <f t="shared" si="517"/>
        <v xml:space="preserve"> </v>
      </c>
      <c r="DD378" s="278" t="str">
        <f t="shared" si="559"/>
        <v xml:space="preserve"> </v>
      </c>
      <c r="DE378" s="278" t="str">
        <f t="shared" si="560"/>
        <v xml:space="preserve"> </v>
      </c>
      <c r="DF378" s="278" t="str">
        <f t="shared" si="518"/>
        <v xml:space="preserve"> </v>
      </c>
      <c r="DG378" s="283" t="str">
        <f t="shared" si="525"/>
        <v xml:space="preserve"> </v>
      </c>
      <c r="DH378" s="283"/>
      <c r="DI378" s="277" t="str">
        <f t="shared" si="519"/>
        <v xml:space="preserve"> </v>
      </c>
      <c r="DJ378" s="277" t="str">
        <f t="shared" si="520"/>
        <v xml:space="preserve"> </v>
      </c>
      <c r="DK378" s="277" t="str">
        <f t="shared" si="521"/>
        <v xml:space="preserve"> </v>
      </c>
      <c r="DL378" s="278" t="str">
        <f t="shared" si="522"/>
        <v xml:space="preserve"> </v>
      </c>
    </row>
    <row r="379" spans="21:116" x14ac:dyDescent="0.25">
      <c r="U379" s="276" t="str">
        <f t="shared" si="526"/>
        <v xml:space="preserve"> </v>
      </c>
      <c r="V379" s="277" t="str">
        <f>IF(SUM(I379:T379)&lt;90," ",I379/stab.data!$U$7)</f>
        <v xml:space="preserve"> </v>
      </c>
      <c r="W379" s="277" t="str">
        <f>IF(SUM(I379:T379)&lt;90," ",J379/stab.data!$U$8)</f>
        <v xml:space="preserve"> </v>
      </c>
      <c r="X379" s="277" t="str">
        <f>IF(SUM(I379:T379)&lt;90," ",K379*2/stab.data!$U$9)</f>
        <v xml:space="preserve"> </v>
      </c>
      <c r="Y379" s="277" t="str">
        <f>IF(SUM(I379:T379)&lt;90," ",L379*2/stab.data!$U$10)</f>
        <v xml:space="preserve"> </v>
      </c>
      <c r="Z379" s="277" t="str">
        <f>IF(SUM(I379:T379)&lt;90," ",M379/stab.data!$U$11)</f>
        <v xml:space="preserve"> </v>
      </c>
      <c r="AA379" s="277" t="str">
        <f>IF(SUM(I379:T379)&lt;90," ",N379/stab.data!$U$12)</f>
        <v xml:space="preserve"> </v>
      </c>
      <c r="AB379" s="277" t="str">
        <f>IF(SUM(I379:T379)&lt;90," ",O379/stab.data!$U$13)</f>
        <v xml:space="preserve"> </v>
      </c>
      <c r="AC379" s="277" t="str">
        <f>IF(SUM(I379:T379)&lt;90," ",P379/stab.data!$U$14)</f>
        <v xml:space="preserve"> </v>
      </c>
      <c r="AD379" s="277" t="str">
        <f>IF(SUM(I379:T379)&lt;90," ",Q379*2/stab.data!$U$15)</f>
        <v xml:space="preserve"> </v>
      </c>
      <c r="AE379" s="277" t="str">
        <f>IF(SUM(I379:T379)&lt;90," ",R379*2/stab.data!$U$16)</f>
        <v xml:space="preserve"> </v>
      </c>
      <c r="AF379" s="277" t="str">
        <f>IF(SUM(I379:T379)&lt;90," ",S379/stab.data!$U$17)</f>
        <v xml:space="preserve"> </v>
      </c>
      <c r="AG379" s="277" t="str">
        <f>IF(SUM(I379:T379)&lt;90," ",T379/stab.data!$U$18)</f>
        <v xml:space="preserve"> </v>
      </c>
      <c r="AH379" s="277" t="str">
        <f t="shared" si="527"/>
        <v xml:space="preserve"> </v>
      </c>
      <c r="AI379" s="277" t="str">
        <f t="shared" si="528"/>
        <v xml:space="preserve"> </v>
      </c>
      <c r="AJ379" s="278" t="str">
        <f t="shared" si="529"/>
        <v xml:space="preserve"> </v>
      </c>
      <c r="AK379" s="278" t="str">
        <f t="shared" si="530"/>
        <v xml:space="preserve"> </v>
      </c>
      <c r="AL379" s="278" t="str">
        <f t="shared" si="531"/>
        <v xml:space="preserve"> </v>
      </c>
      <c r="AM379" s="278" t="str">
        <f t="shared" si="532"/>
        <v xml:space="preserve"> </v>
      </c>
      <c r="AN379" s="278" t="str">
        <f t="shared" si="533"/>
        <v xml:space="preserve"> </v>
      </c>
      <c r="AO379" s="278" t="str">
        <f t="shared" si="534"/>
        <v xml:space="preserve"> </v>
      </c>
      <c r="AP379" s="278" t="str">
        <f t="shared" si="535"/>
        <v xml:space="preserve"> </v>
      </c>
      <c r="AQ379" s="278" t="str">
        <f t="shared" si="536"/>
        <v xml:space="preserve"> </v>
      </c>
      <c r="AR379" s="278" t="str">
        <f t="shared" si="537"/>
        <v xml:space="preserve"> </v>
      </c>
      <c r="AS379" s="278" t="str">
        <f t="shared" si="538"/>
        <v xml:space="preserve"> </v>
      </c>
      <c r="AT379" s="278" t="str">
        <f t="shared" si="539"/>
        <v xml:space="preserve"> </v>
      </c>
      <c r="AU379" s="278" t="str">
        <f t="shared" si="540"/>
        <v xml:space="preserve"> </v>
      </c>
      <c r="AV379" s="277" t="str">
        <f t="shared" si="541"/>
        <v xml:space="preserve"> </v>
      </c>
      <c r="AW379" s="277" t="str">
        <f t="shared" si="542"/>
        <v xml:space="preserve"> </v>
      </c>
      <c r="AX379" s="277" t="str">
        <f>IF(SUM(I379:T379)&lt;90," ",CO379*AH379*stab.data!$U$20/13/2)</f>
        <v xml:space="preserve"> </v>
      </c>
      <c r="AY379" s="277" t="str">
        <f>IF(SUM(I379:T379)&lt;90," ",CQ379*AH379*stab.data!$U$11/13)</f>
        <v xml:space="preserve"> </v>
      </c>
      <c r="AZ379" s="277" t="str">
        <f t="shared" si="543"/>
        <v xml:space="preserve"> </v>
      </c>
      <c r="BA379" s="279" t="str">
        <f t="shared" si="544"/>
        <v xml:space="preserve"> </v>
      </c>
      <c r="BB379" s="280" t="str">
        <f>IF(SUM(I379:T379)&lt;90," ",EXP('eq. coef.'!$C$104+'eq. coef.'!$C$105*'Amp-TB2 calc'!AJ379+'eq. coef.'!$C$106*'Amp-TB2 calc'!AK379+'eq. coef.'!$C$107*'Amp-TB2 calc'!AL379+'eq. coef.'!$C$108*'Amp-TB2 calc'!AN379+'eq. coef.'!$C$109*'Amp-TB2 calc'!AP379+'eq. coef.'!$C$110*'Amp-TB2 calc'!AQ379+'eq. coef.'!$C$111*'Amp-TB2 calc'!AR379+'eq. coef.'!$C$112*'Amp-TB2 calc'!AS379))</f>
        <v xml:space="preserve"> </v>
      </c>
      <c r="BC379" s="281" t="str">
        <f>IF(SUM(I379:T379)&lt;90," ",EXP('eq. coef.'!$C$176+'eq. coef.'!$C$177*'Amp-TB2 calc'!AJ379+'eq. coef.'!$C$178*'Amp-TB2 calc'!AK379+'eq. coef.'!$C$179*'Amp-TB2 calc'!AL379+'eq. coef.'!$C$180*'Amp-TB2 calc'!AN379+'eq. coef.'!$C$181*'Amp-TB2 calc'!AP379+'eq. coef.'!$C$182*'Amp-TB2 calc'!AQ379+'eq. coef.'!$C$183*'Amp-TB2 calc'!AR379+'eq. coef.'!$C$184*'Amp-TB2 calc'!AS379))</f>
        <v xml:space="preserve"> </v>
      </c>
      <c r="BD379" s="281" t="str">
        <f>IF(SUM(I379:T379)&lt;90," ",('eq. coef.'!$C$234+'eq. coef.'!$C$235*'Amp-TB2 calc'!AJ379+'eq. coef.'!$C$236*'Amp-TB2 calc'!AK379+'eq. coef.'!$C$237*'Amp-TB2 calc'!AL379+'eq. coef.'!$C$238*'Amp-TB2 calc'!AN379+'eq. coef.'!$C$239*'Amp-TB2 calc'!AP379+'eq. coef.'!$C$240*'Amp-TB2 calc'!AQ379+'eq. coef.'!$C$241*'Amp-TB2 calc'!AR379+'eq. coef.'!$C$242*'Amp-TB2 calc'!AS379))</f>
        <v xml:space="preserve"> </v>
      </c>
      <c r="BE379" s="281" t="str">
        <f>IF(SUM(I379:T379)&lt;90," ",('eq. coef.'!$C$270+'eq. coef.'!$C$271*'Amp-TB2 calc'!AJ379+'eq. coef.'!$C$272*'Amp-TB2 calc'!AK379+'eq. coef.'!$C$273*'Amp-TB2 calc'!AL379+'eq. coef.'!$C$274*'Amp-TB2 calc'!AN379+'eq. coef.'!$C$275*'Amp-TB2 calc'!AP379+'eq. coef.'!$C$276*'Amp-TB2 calc'!AQ379+'eq. coef.'!$C$277*'Amp-TB2 calc'!AR379+'eq. coef.'!$C$278*'Amp-TB2 calc'!AS379))</f>
        <v xml:space="preserve"> </v>
      </c>
      <c r="BF379" s="281" t="str">
        <f>IF(SUM(I379:T379)&lt;90," ",EXP('eq. coef.'!$C$328+'eq. coef.'!$C$329*'Amp-TB2 calc'!AJ379+'eq. coef.'!$C$330*'Amp-TB2 calc'!AK379+'eq. coef.'!$C$331*'Amp-TB2 calc'!AL379+'eq. coef.'!$C$332*'Amp-TB2 calc'!AN379+'eq. coef.'!$C$333*'Amp-TB2 calc'!AP379+'eq. coef.'!$C$334*'Amp-TB2 calc'!AQ379+'eq. coef.'!$C$335*'Amp-TB2 calc'!AR379+'eq. coef.'!$C$336*'Amp-TB2 calc'!AS379))</f>
        <v xml:space="preserve"> </v>
      </c>
      <c r="BG379" s="282" t="str">
        <f t="shared" si="496"/>
        <v xml:space="preserve"> </v>
      </c>
      <c r="BH379" s="385" t="str">
        <f t="shared" si="523"/>
        <v xml:space="preserve"> </v>
      </c>
      <c r="BI379" s="385" t="str">
        <f t="shared" si="524"/>
        <v xml:space="preserve"> </v>
      </c>
      <c r="BJ379" s="281" t="str">
        <f t="shared" si="497"/>
        <v xml:space="preserve"> </v>
      </c>
      <c r="BK379" s="283" t="str">
        <f t="shared" si="545"/>
        <v xml:space="preserve"> </v>
      </c>
      <c r="BL379" s="281" t="str">
        <f t="shared" si="546"/>
        <v xml:space="preserve"> </v>
      </c>
      <c r="BM379" s="284" t="str">
        <f t="shared" si="498"/>
        <v xml:space="preserve"> </v>
      </c>
      <c r="BN379" s="285" t="str">
        <f>IF(SUM(I379:T379)&lt;90," ",'eq. coef.'!$C$360+'eq. coef.'!$C$361*'Amp-TB2 calc'!AJ379+'eq. coef.'!$C$362*'Amp-TB2 calc'!AK379+'eq. coef.'!$C$363*'Amp-TB2 calc'!AL379+'eq. coef.'!$C$364*'Amp-TB2 calc'!AN379+'eq. coef.'!$C$365*'Amp-TB2 calc'!AP379+'eq. coef.'!$C$366*'Amp-TB2 calc'!AQ379+'eq. coef.'!$C$367*'Amp-TB2 calc'!AR379+'eq. coef.'!$C$368*'Amp-TB2 calc'!AS379+'eq. coef.'!$C$369*LN(BQ379))</f>
        <v xml:space="preserve"> </v>
      </c>
      <c r="BO379" s="286" t="str">
        <f t="shared" si="547"/>
        <v xml:space="preserve"> </v>
      </c>
      <c r="BP379" s="333" t="str">
        <f t="shared" si="499"/>
        <v xml:space="preserve"> </v>
      </c>
      <c r="BQ379" s="287" t="str">
        <f t="shared" si="548"/>
        <v xml:space="preserve"> </v>
      </c>
      <c r="BR379" s="281" t="str">
        <f t="shared" si="500"/>
        <v xml:space="preserve"> </v>
      </c>
      <c r="BS379" s="283"/>
      <c r="BT379" s="283">
        <f t="shared" si="549"/>
        <v>0</v>
      </c>
      <c r="BU379" s="283">
        <f t="shared" si="550"/>
        <v>0</v>
      </c>
      <c r="BV379" s="281" t="str">
        <f t="shared" si="501"/>
        <v xml:space="preserve"> </v>
      </c>
      <c r="BW379" s="288"/>
      <c r="BX379" s="289" t="str">
        <f>IF(SUM(I379:T379)&lt;90," ",'eq. coef.'!$B$1128*'Amp-TB2 calc'!CH379+'eq. coef.'!$B$1129*'Amp-TB2 calc'!CL379+'eq. coef.'!$B$1130*'Amp-TB2 calc'!CM379+'eq. coef.'!$B$1131*'Amp-TB2 calc'!CO379+'eq. coef.'!$B$1132*'Amp-TB2 calc'!CP379+'eq. coef.'!$B$1133*'Amp-TB2 calc'!CQ379+'eq. coef.'!$B$1134*'Amp-TB2 calc'!CR379+'eq. coef.'!$B$1135*'Amp-TB2 calc'!CU379+'eq. coef.'!$B$1135*'Amp-TB2 calc'!CY379+'eq. coef.'!$B$1137*'Amp-TB2 calc'!CZ379)</f>
        <v xml:space="preserve"> </v>
      </c>
      <c r="BY379" s="290" t="str">
        <f t="shared" si="551"/>
        <v xml:space="preserve"> </v>
      </c>
      <c r="BZ379" s="291"/>
      <c r="CA379" s="290" t="str">
        <f t="shared" si="502"/>
        <v xml:space="preserve"> </v>
      </c>
      <c r="CB379" s="289" t="str">
        <f>IF(SUM(I379:T379)&lt;90," ",EXP('eq. coef.'!$C$396+'eq. coef.'!$C$397*'Amp-TB2 calc'!AJ379+'eq. coef.'!$C$398*'Amp-TB2 calc'!AK379+'eq. coef.'!$C$399*'Amp-TB2 calc'!AL379+'eq. coef.'!$C$400*'Amp-TB2 calc'!AN379+'eq. coef.'!$C$401*'Amp-TB2 calc'!AP379+'eq. coef.'!$C$402*'Amp-TB2 calc'!AQ379+'eq. coef.'!$C$403*'Amp-TB2 calc'!AR379+'eq. coef.'!$C$404*'Amp-TB2 calc'!AS379+'eq. coef.'!$C$405*LN('Amp-TB2 calc'!BQ379)))</f>
        <v xml:space="preserve"> </v>
      </c>
      <c r="CC379" s="283" t="str">
        <f t="shared" si="503"/>
        <v xml:space="preserve"> </v>
      </c>
      <c r="CD379" s="283"/>
      <c r="CE379" s="282" t="str">
        <f t="shared" si="504"/>
        <v xml:space="preserve"> </v>
      </c>
      <c r="CF379" s="282" t="str">
        <f t="shared" si="505"/>
        <v xml:space="preserve"> </v>
      </c>
      <c r="CG379" s="278" t="str">
        <f t="shared" si="552"/>
        <v xml:space="preserve"> </v>
      </c>
      <c r="CH379" s="278" t="str">
        <f t="shared" si="553"/>
        <v xml:space="preserve"> </v>
      </c>
      <c r="CI379" s="278" t="str">
        <f t="shared" si="506"/>
        <v xml:space="preserve"> </v>
      </c>
      <c r="CJ379" s="278" t="str">
        <f t="shared" si="507"/>
        <v xml:space="preserve"> </v>
      </c>
      <c r="CK379" s="278"/>
      <c r="CL379" s="278" t="str">
        <f t="shared" si="508"/>
        <v xml:space="preserve"> </v>
      </c>
      <c r="CM379" s="278" t="str">
        <f t="shared" si="509"/>
        <v xml:space="preserve"> </v>
      </c>
      <c r="CN379" s="278" t="str">
        <f t="shared" si="554"/>
        <v xml:space="preserve"> </v>
      </c>
      <c r="CO379" s="278" t="str">
        <f t="shared" si="510"/>
        <v xml:space="preserve"> </v>
      </c>
      <c r="CP379" s="278" t="str">
        <f t="shared" si="555"/>
        <v xml:space="preserve"> </v>
      </c>
      <c r="CQ379" s="278" t="str">
        <f t="shared" si="511"/>
        <v xml:space="preserve"> </v>
      </c>
      <c r="CR379" s="278" t="str">
        <f t="shared" si="556"/>
        <v xml:space="preserve"> </v>
      </c>
      <c r="CS379" s="278" t="str">
        <f t="shared" si="512"/>
        <v xml:space="preserve"> </v>
      </c>
      <c r="CT379" s="278"/>
      <c r="CU379" s="278" t="str">
        <f t="shared" si="557"/>
        <v xml:space="preserve"> </v>
      </c>
      <c r="CV379" s="278" t="str">
        <f t="shared" si="513"/>
        <v xml:space="preserve"> </v>
      </c>
      <c r="CW379" s="278" t="str">
        <f t="shared" si="514"/>
        <v xml:space="preserve"> </v>
      </c>
      <c r="CX379" s="278"/>
      <c r="CY379" s="278" t="str">
        <f t="shared" si="515"/>
        <v xml:space="preserve"> </v>
      </c>
      <c r="CZ379" s="278" t="str">
        <f t="shared" si="558"/>
        <v xml:space="preserve"> </v>
      </c>
      <c r="DA379" s="278" t="str">
        <f t="shared" si="516"/>
        <v xml:space="preserve"> </v>
      </c>
      <c r="DB379" s="278"/>
      <c r="DC379" s="278" t="str">
        <f t="shared" si="517"/>
        <v xml:space="preserve"> </v>
      </c>
      <c r="DD379" s="278" t="str">
        <f t="shared" si="559"/>
        <v xml:space="preserve"> </v>
      </c>
      <c r="DE379" s="278" t="str">
        <f t="shared" si="560"/>
        <v xml:space="preserve"> </v>
      </c>
      <c r="DF379" s="278" t="str">
        <f t="shared" si="518"/>
        <v xml:space="preserve"> </v>
      </c>
      <c r="DG379" s="283" t="str">
        <f t="shared" si="525"/>
        <v xml:space="preserve"> </v>
      </c>
      <c r="DH379" s="283"/>
      <c r="DI379" s="277" t="str">
        <f t="shared" si="519"/>
        <v xml:space="preserve"> </v>
      </c>
      <c r="DJ379" s="277" t="str">
        <f t="shared" si="520"/>
        <v xml:space="preserve"> </v>
      </c>
      <c r="DK379" s="277" t="str">
        <f t="shared" si="521"/>
        <v xml:space="preserve"> </v>
      </c>
      <c r="DL379" s="278" t="str">
        <f t="shared" si="522"/>
        <v xml:space="preserve"> </v>
      </c>
    </row>
    <row r="380" spans="21:116" x14ac:dyDescent="0.25">
      <c r="U380" s="276" t="str">
        <f t="shared" si="526"/>
        <v xml:space="preserve"> </v>
      </c>
      <c r="V380" s="277" t="str">
        <f>IF(SUM(I380:T380)&lt;90," ",I380/stab.data!$U$7)</f>
        <v xml:space="preserve"> </v>
      </c>
      <c r="W380" s="277" t="str">
        <f>IF(SUM(I380:T380)&lt;90," ",J380/stab.data!$U$8)</f>
        <v xml:space="preserve"> </v>
      </c>
      <c r="X380" s="277" t="str">
        <f>IF(SUM(I380:T380)&lt;90," ",K380*2/stab.data!$U$9)</f>
        <v xml:space="preserve"> </v>
      </c>
      <c r="Y380" s="277" t="str">
        <f>IF(SUM(I380:T380)&lt;90," ",L380*2/stab.data!$U$10)</f>
        <v xml:space="preserve"> </v>
      </c>
      <c r="Z380" s="277" t="str">
        <f>IF(SUM(I380:T380)&lt;90," ",M380/stab.data!$U$11)</f>
        <v xml:space="preserve"> </v>
      </c>
      <c r="AA380" s="277" t="str">
        <f>IF(SUM(I380:T380)&lt;90," ",N380/stab.data!$U$12)</f>
        <v xml:space="preserve"> </v>
      </c>
      <c r="AB380" s="277" t="str">
        <f>IF(SUM(I380:T380)&lt;90," ",O380/stab.data!$U$13)</f>
        <v xml:space="preserve"> </v>
      </c>
      <c r="AC380" s="277" t="str">
        <f>IF(SUM(I380:T380)&lt;90," ",P380/stab.data!$U$14)</f>
        <v xml:space="preserve"> </v>
      </c>
      <c r="AD380" s="277" t="str">
        <f>IF(SUM(I380:T380)&lt;90," ",Q380*2/stab.data!$U$15)</f>
        <v xml:space="preserve"> </v>
      </c>
      <c r="AE380" s="277" t="str">
        <f>IF(SUM(I380:T380)&lt;90," ",R380*2/stab.data!$U$16)</f>
        <v xml:space="preserve"> </v>
      </c>
      <c r="AF380" s="277" t="str">
        <f>IF(SUM(I380:T380)&lt;90," ",S380/stab.data!$U$17)</f>
        <v xml:space="preserve"> </v>
      </c>
      <c r="AG380" s="277" t="str">
        <f>IF(SUM(I380:T380)&lt;90," ",T380/stab.data!$U$18)</f>
        <v xml:space="preserve"> </v>
      </c>
      <c r="AH380" s="277" t="str">
        <f t="shared" si="527"/>
        <v xml:space="preserve"> </v>
      </c>
      <c r="AI380" s="277" t="str">
        <f t="shared" si="528"/>
        <v xml:space="preserve"> </v>
      </c>
      <c r="AJ380" s="278" t="str">
        <f t="shared" si="529"/>
        <v xml:space="preserve"> </v>
      </c>
      <c r="AK380" s="278" t="str">
        <f t="shared" si="530"/>
        <v xml:space="preserve"> </v>
      </c>
      <c r="AL380" s="278" t="str">
        <f t="shared" si="531"/>
        <v xml:space="preserve"> </v>
      </c>
      <c r="AM380" s="278" t="str">
        <f t="shared" si="532"/>
        <v xml:space="preserve"> </v>
      </c>
      <c r="AN380" s="278" t="str">
        <f t="shared" si="533"/>
        <v xml:space="preserve"> </v>
      </c>
      <c r="AO380" s="278" t="str">
        <f t="shared" si="534"/>
        <v xml:space="preserve"> </v>
      </c>
      <c r="AP380" s="278" t="str">
        <f t="shared" si="535"/>
        <v xml:space="preserve"> </v>
      </c>
      <c r="AQ380" s="278" t="str">
        <f t="shared" si="536"/>
        <v xml:space="preserve"> </v>
      </c>
      <c r="AR380" s="278" t="str">
        <f t="shared" si="537"/>
        <v xml:space="preserve"> </v>
      </c>
      <c r="AS380" s="278" t="str">
        <f t="shared" si="538"/>
        <v xml:space="preserve"> </v>
      </c>
      <c r="AT380" s="278" t="str">
        <f t="shared" si="539"/>
        <v xml:space="preserve"> </v>
      </c>
      <c r="AU380" s="278" t="str">
        <f t="shared" si="540"/>
        <v xml:space="preserve"> </v>
      </c>
      <c r="AV380" s="277" t="str">
        <f t="shared" si="541"/>
        <v xml:space="preserve"> </v>
      </c>
      <c r="AW380" s="277" t="str">
        <f t="shared" si="542"/>
        <v xml:space="preserve"> </v>
      </c>
      <c r="AX380" s="277" t="str">
        <f>IF(SUM(I380:T380)&lt;90," ",CO380*AH380*stab.data!$U$20/13/2)</f>
        <v xml:space="preserve"> </v>
      </c>
      <c r="AY380" s="277" t="str">
        <f>IF(SUM(I380:T380)&lt;90," ",CQ380*AH380*stab.data!$U$11/13)</f>
        <v xml:space="preserve"> </v>
      </c>
      <c r="AZ380" s="277" t="str">
        <f t="shared" si="543"/>
        <v xml:space="preserve"> </v>
      </c>
      <c r="BA380" s="279" t="str">
        <f t="shared" si="544"/>
        <v xml:space="preserve"> </v>
      </c>
      <c r="BB380" s="280" t="str">
        <f>IF(SUM(I380:T380)&lt;90," ",EXP('eq. coef.'!$C$104+'eq. coef.'!$C$105*'Amp-TB2 calc'!AJ380+'eq. coef.'!$C$106*'Amp-TB2 calc'!AK380+'eq. coef.'!$C$107*'Amp-TB2 calc'!AL380+'eq. coef.'!$C$108*'Amp-TB2 calc'!AN380+'eq. coef.'!$C$109*'Amp-TB2 calc'!AP380+'eq. coef.'!$C$110*'Amp-TB2 calc'!AQ380+'eq. coef.'!$C$111*'Amp-TB2 calc'!AR380+'eq. coef.'!$C$112*'Amp-TB2 calc'!AS380))</f>
        <v xml:space="preserve"> </v>
      </c>
      <c r="BC380" s="281" t="str">
        <f>IF(SUM(I380:T380)&lt;90," ",EXP('eq. coef.'!$C$176+'eq. coef.'!$C$177*'Amp-TB2 calc'!AJ380+'eq. coef.'!$C$178*'Amp-TB2 calc'!AK380+'eq. coef.'!$C$179*'Amp-TB2 calc'!AL380+'eq. coef.'!$C$180*'Amp-TB2 calc'!AN380+'eq. coef.'!$C$181*'Amp-TB2 calc'!AP380+'eq. coef.'!$C$182*'Amp-TB2 calc'!AQ380+'eq. coef.'!$C$183*'Amp-TB2 calc'!AR380+'eq. coef.'!$C$184*'Amp-TB2 calc'!AS380))</f>
        <v xml:space="preserve"> </v>
      </c>
      <c r="BD380" s="281" t="str">
        <f>IF(SUM(I380:T380)&lt;90," ",('eq. coef.'!$C$234+'eq. coef.'!$C$235*'Amp-TB2 calc'!AJ380+'eq. coef.'!$C$236*'Amp-TB2 calc'!AK380+'eq. coef.'!$C$237*'Amp-TB2 calc'!AL380+'eq. coef.'!$C$238*'Amp-TB2 calc'!AN380+'eq. coef.'!$C$239*'Amp-TB2 calc'!AP380+'eq. coef.'!$C$240*'Amp-TB2 calc'!AQ380+'eq. coef.'!$C$241*'Amp-TB2 calc'!AR380+'eq. coef.'!$C$242*'Amp-TB2 calc'!AS380))</f>
        <v xml:space="preserve"> </v>
      </c>
      <c r="BE380" s="281" t="str">
        <f>IF(SUM(I380:T380)&lt;90," ",('eq. coef.'!$C$270+'eq. coef.'!$C$271*'Amp-TB2 calc'!AJ380+'eq. coef.'!$C$272*'Amp-TB2 calc'!AK380+'eq. coef.'!$C$273*'Amp-TB2 calc'!AL380+'eq. coef.'!$C$274*'Amp-TB2 calc'!AN380+'eq. coef.'!$C$275*'Amp-TB2 calc'!AP380+'eq. coef.'!$C$276*'Amp-TB2 calc'!AQ380+'eq. coef.'!$C$277*'Amp-TB2 calc'!AR380+'eq. coef.'!$C$278*'Amp-TB2 calc'!AS380))</f>
        <v xml:space="preserve"> </v>
      </c>
      <c r="BF380" s="281" t="str">
        <f>IF(SUM(I380:T380)&lt;90," ",EXP('eq. coef.'!$C$328+'eq. coef.'!$C$329*'Amp-TB2 calc'!AJ380+'eq. coef.'!$C$330*'Amp-TB2 calc'!AK380+'eq. coef.'!$C$331*'Amp-TB2 calc'!AL380+'eq. coef.'!$C$332*'Amp-TB2 calc'!AN380+'eq. coef.'!$C$333*'Amp-TB2 calc'!AP380+'eq. coef.'!$C$334*'Amp-TB2 calc'!AQ380+'eq. coef.'!$C$335*'Amp-TB2 calc'!AR380+'eq. coef.'!$C$336*'Amp-TB2 calc'!AS380))</f>
        <v xml:space="preserve"> </v>
      </c>
      <c r="BG380" s="282" t="str">
        <f t="shared" si="496"/>
        <v xml:space="preserve"> </v>
      </c>
      <c r="BH380" s="385" t="str">
        <f t="shared" si="523"/>
        <v xml:space="preserve"> </v>
      </c>
      <c r="BI380" s="385" t="str">
        <f t="shared" si="524"/>
        <v xml:space="preserve"> </v>
      </c>
      <c r="BJ380" s="281" t="str">
        <f t="shared" si="497"/>
        <v xml:space="preserve"> </v>
      </c>
      <c r="BK380" s="283" t="str">
        <f t="shared" si="545"/>
        <v xml:space="preserve"> </v>
      </c>
      <c r="BL380" s="281" t="str">
        <f t="shared" si="546"/>
        <v xml:space="preserve"> </v>
      </c>
      <c r="BM380" s="284" t="str">
        <f t="shared" si="498"/>
        <v xml:space="preserve"> </v>
      </c>
      <c r="BN380" s="285" t="str">
        <f>IF(SUM(I380:T380)&lt;90," ",'eq. coef.'!$C$360+'eq. coef.'!$C$361*'Amp-TB2 calc'!AJ380+'eq. coef.'!$C$362*'Amp-TB2 calc'!AK380+'eq. coef.'!$C$363*'Amp-TB2 calc'!AL380+'eq. coef.'!$C$364*'Amp-TB2 calc'!AN380+'eq. coef.'!$C$365*'Amp-TB2 calc'!AP380+'eq. coef.'!$C$366*'Amp-TB2 calc'!AQ380+'eq. coef.'!$C$367*'Amp-TB2 calc'!AR380+'eq. coef.'!$C$368*'Amp-TB2 calc'!AS380+'eq. coef.'!$C$369*LN(BQ380))</f>
        <v xml:space="preserve"> </v>
      </c>
      <c r="BO380" s="286" t="str">
        <f t="shared" si="547"/>
        <v xml:space="preserve"> </v>
      </c>
      <c r="BP380" s="333" t="str">
        <f t="shared" si="499"/>
        <v xml:space="preserve"> </v>
      </c>
      <c r="BQ380" s="287" t="str">
        <f t="shared" si="548"/>
        <v xml:space="preserve"> </v>
      </c>
      <c r="BR380" s="281" t="str">
        <f t="shared" si="500"/>
        <v xml:space="preserve"> </v>
      </c>
      <c r="BS380" s="283"/>
      <c r="BT380" s="283">
        <f t="shared" si="549"/>
        <v>0</v>
      </c>
      <c r="BU380" s="283">
        <f t="shared" si="550"/>
        <v>0</v>
      </c>
      <c r="BV380" s="281" t="str">
        <f t="shared" si="501"/>
        <v xml:space="preserve"> </v>
      </c>
      <c r="BW380" s="288"/>
      <c r="BX380" s="289" t="str">
        <f>IF(SUM(I380:T380)&lt;90," ",'eq. coef.'!$B$1128*'Amp-TB2 calc'!CH380+'eq. coef.'!$B$1129*'Amp-TB2 calc'!CL380+'eq. coef.'!$B$1130*'Amp-TB2 calc'!CM380+'eq. coef.'!$B$1131*'Amp-TB2 calc'!CO380+'eq. coef.'!$B$1132*'Amp-TB2 calc'!CP380+'eq. coef.'!$B$1133*'Amp-TB2 calc'!CQ380+'eq. coef.'!$B$1134*'Amp-TB2 calc'!CR380+'eq. coef.'!$B$1135*'Amp-TB2 calc'!CU380+'eq. coef.'!$B$1135*'Amp-TB2 calc'!CY380+'eq. coef.'!$B$1137*'Amp-TB2 calc'!CZ380)</f>
        <v xml:space="preserve"> </v>
      </c>
      <c r="BY380" s="290" t="str">
        <f t="shared" si="551"/>
        <v xml:space="preserve"> </v>
      </c>
      <c r="BZ380" s="291"/>
      <c r="CA380" s="290" t="str">
        <f t="shared" si="502"/>
        <v xml:space="preserve"> </v>
      </c>
      <c r="CB380" s="289" t="str">
        <f>IF(SUM(I380:T380)&lt;90," ",EXP('eq. coef.'!$C$396+'eq. coef.'!$C$397*'Amp-TB2 calc'!AJ380+'eq. coef.'!$C$398*'Amp-TB2 calc'!AK380+'eq. coef.'!$C$399*'Amp-TB2 calc'!AL380+'eq. coef.'!$C$400*'Amp-TB2 calc'!AN380+'eq. coef.'!$C$401*'Amp-TB2 calc'!AP380+'eq. coef.'!$C$402*'Amp-TB2 calc'!AQ380+'eq. coef.'!$C$403*'Amp-TB2 calc'!AR380+'eq. coef.'!$C$404*'Amp-TB2 calc'!AS380+'eq. coef.'!$C$405*LN('Amp-TB2 calc'!BQ380)))</f>
        <v xml:space="preserve"> </v>
      </c>
      <c r="CC380" s="283" t="str">
        <f t="shared" si="503"/>
        <v xml:space="preserve"> </v>
      </c>
      <c r="CD380" s="283"/>
      <c r="CE380" s="282" t="str">
        <f t="shared" si="504"/>
        <v xml:space="preserve"> </v>
      </c>
      <c r="CF380" s="282" t="str">
        <f t="shared" si="505"/>
        <v xml:space="preserve"> </v>
      </c>
      <c r="CG380" s="278" t="str">
        <f t="shared" si="552"/>
        <v xml:space="preserve"> </v>
      </c>
      <c r="CH380" s="278" t="str">
        <f t="shared" si="553"/>
        <v xml:space="preserve"> </v>
      </c>
      <c r="CI380" s="278" t="str">
        <f t="shared" si="506"/>
        <v xml:space="preserve"> </v>
      </c>
      <c r="CJ380" s="278" t="str">
        <f t="shared" si="507"/>
        <v xml:space="preserve"> </v>
      </c>
      <c r="CK380" s="278"/>
      <c r="CL380" s="278" t="str">
        <f t="shared" si="508"/>
        <v xml:space="preserve"> </v>
      </c>
      <c r="CM380" s="278" t="str">
        <f t="shared" si="509"/>
        <v xml:space="preserve"> </v>
      </c>
      <c r="CN380" s="278" t="str">
        <f t="shared" si="554"/>
        <v xml:space="preserve"> </v>
      </c>
      <c r="CO380" s="278" t="str">
        <f t="shared" si="510"/>
        <v xml:space="preserve"> </v>
      </c>
      <c r="CP380" s="278" t="str">
        <f t="shared" si="555"/>
        <v xml:space="preserve"> </v>
      </c>
      <c r="CQ380" s="278" t="str">
        <f t="shared" si="511"/>
        <v xml:space="preserve"> </v>
      </c>
      <c r="CR380" s="278" t="str">
        <f t="shared" si="556"/>
        <v xml:space="preserve"> </v>
      </c>
      <c r="CS380" s="278" t="str">
        <f t="shared" si="512"/>
        <v xml:space="preserve"> </v>
      </c>
      <c r="CT380" s="278"/>
      <c r="CU380" s="278" t="str">
        <f t="shared" si="557"/>
        <v xml:space="preserve"> </v>
      </c>
      <c r="CV380" s="278" t="str">
        <f t="shared" si="513"/>
        <v xml:space="preserve"> </v>
      </c>
      <c r="CW380" s="278" t="str">
        <f t="shared" si="514"/>
        <v xml:space="preserve"> </v>
      </c>
      <c r="CX380" s="278"/>
      <c r="CY380" s="278" t="str">
        <f t="shared" si="515"/>
        <v xml:space="preserve"> </v>
      </c>
      <c r="CZ380" s="278" t="str">
        <f t="shared" si="558"/>
        <v xml:space="preserve"> </v>
      </c>
      <c r="DA380" s="278" t="str">
        <f t="shared" si="516"/>
        <v xml:space="preserve"> </v>
      </c>
      <c r="DB380" s="278"/>
      <c r="DC380" s="278" t="str">
        <f t="shared" si="517"/>
        <v xml:space="preserve"> </v>
      </c>
      <c r="DD380" s="278" t="str">
        <f t="shared" si="559"/>
        <v xml:space="preserve"> </v>
      </c>
      <c r="DE380" s="278" t="str">
        <f t="shared" si="560"/>
        <v xml:space="preserve"> </v>
      </c>
      <c r="DF380" s="278" t="str">
        <f t="shared" si="518"/>
        <v xml:space="preserve"> </v>
      </c>
      <c r="DG380" s="283" t="str">
        <f t="shared" si="525"/>
        <v xml:space="preserve"> </v>
      </c>
      <c r="DH380" s="283"/>
      <c r="DI380" s="277" t="str">
        <f t="shared" si="519"/>
        <v xml:space="preserve"> </v>
      </c>
      <c r="DJ380" s="277" t="str">
        <f t="shared" si="520"/>
        <v xml:space="preserve"> </v>
      </c>
      <c r="DK380" s="277" t="str">
        <f t="shared" si="521"/>
        <v xml:space="preserve"> </v>
      </c>
      <c r="DL380" s="278" t="str">
        <f t="shared" si="522"/>
        <v xml:space="preserve"> </v>
      </c>
    </row>
    <row r="381" spans="21:116" x14ac:dyDescent="0.25">
      <c r="U381" s="276" t="str">
        <f t="shared" si="526"/>
        <v xml:space="preserve"> </v>
      </c>
      <c r="V381" s="277" t="str">
        <f>IF(SUM(I381:T381)&lt;90," ",I381/stab.data!$U$7)</f>
        <v xml:space="preserve"> </v>
      </c>
      <c r="W381" s="277" t="str">
        <f>IF(SUM(I381:T381)&lt;90," ",J381/stab.data!$U$8)</f>
        <v xml:space="preserve"> </v>
      </c>
      <c r="X381" s="277" t="str">
        <f>IF(SUM(I381:T381)&lt;90," ",K381*2/stab.data!$U$9)</f>
        <v xml:space="preserve"> </v>
      </c>
      <c r="Y381" s="277" t="str">
        <f>IF(SUM(I381:T381)&lt;90," ",L381*2/stab.data!$U$10)</f>
        <v xml:space="preserve"> </v>
      </c>
      <c r="Z381" s="277" t="str">
        <f>IF(SUM(I381:T381)&lt;90," ",M381/stab.data!$U$11)</f>
        <v xml:space="preserve"> </v>
      </c>
      <c r="AA381" s="277" t="str">
        <f>IF(SUM(I381:T381)&lt;90," ",N381/stab.data!$U$12)</f>
        <v xml:space="preserve"> </v>
      </c>
      <c r="AB381" s="277" t="str">
        <f>IF(SUM(I381:T381)&lt;90," ",O381/stab.data!$U$13)</f>
        <v xml:space="preserve"> </v>
      </c>
      <c r="AC381" s="277" t="str">
        <f>IF(SUM(I381:T381)&lt;90," ",P381/stab.data!$U$14)</f>
        <v xml:space="preserve"> </v>
      </c>
      <c r="AD381" s="277" t="str">
        <f>IF(SUM(I381:T381)&lt;90," ",Q381*2/stab.data!$U$15)</f>
        <v xml:space="preserve"> </v>
      </c>
      <c r="AE381" s="277" t="str">
        <f>IF(SUM(I381:T381)&lt;90," ",R381*2/stab.data!$U$16)</f>
        <v xml:space="preserve"> </v>
      </c>
      <c r="AF381" s="277" t="str">
        <f>IF(SUM(I381:T381)&lt;90," ",S381/stab.data!$U$17)</f>
        <v xml:space="preserve"> </v>
      </c>
      <c r="AG381" s="277" t="str">
        <f>IF(SUM(I381:T381)&lt;90," ",T381/stab.data!$U$18)</f>
        <v xml:space="preserve"> </v>
      </c>
      <c r="AH381" s="277" t="str">
        <f t="shared" si="527"/>
        <v xml:space="preserve"> </v>
      </c>
      <c r="AI381" s="277" t="str">
        <f t="shared" si="528"/>
        <v xml:space="preserve"> </v>
      </c>
      <c r="AJ381" s="278" t="str">
        <f t="shared" si="529"/>
        <v xml:space="preserve"> </v>
      </c>
      <c r="AK381" s="278" t="str">
        <f t="shared" si="530"/>
        <v xml:space="preserve"> </v>
      </c>
      <c r="AL381" s="278" t="str">
        <f t="shared" si="531"/>
        <v xml:space="preserve"> </v>
      </c>
      <c r="AM381" s="278" t="str">
        <f t="shared" si="532"/>
        <v xml:space="preserve"> </v>
      </c>
      <c r="AN381" s="278" t="str">
        <f t="shared" si="533"/>
        <v xml:space="preserve"> </v>
      </c>
      <c r="AO381" s="278" t="str">
        <f t="shared" si="534"/>
        <v xml:space="preserve"> </v>
      </c>
      <c r="AP381" s="278" t="str">
        <f t="shared" si="535"/>
        <v xml:space="preserve"> </v>
      </c>
      <c r="AQ381" s="278" t="str">
        <f t="shared" si="536"/>
        <v xml:space="preserve"> </v>
      </c>
      <c r="AR381" s="278" t="str">
        <f t="shared" si="537"/>
        <v xml:space="preserve"> </v>
      </c>
      <c r="AS381" s="278" t="str">
        <f t="shared" si="538"/>
        <v xml:space="preserve"> </v>
      </c>
      <c r="AT381" s="278" t="str">
        <f t="shared" si="539"/>
        <v xml:space="preserve"> </v>
      </c>
      <c r="AU381" s="278" t="str">
        <f t="shared" si="540"/>
        <v xml:space="preserve"> </v>
      </c>
      <c r="AV381" s="277" t="str">
        <f t="shared" si="541"/>
        <v xml:space="preserve"> </v>
      </c>
      <c r="AW381" s="277" t="str">
        <f t="shared" si="542"/>
        <v xml:space="preserve"> </v>
      </c>
      <c r="AX381" s="277" t="str">
        <f>IF(SUM(I381:T381)&lt;90," ",CO381*AH381*stab.data!$U$20/13/2)</f>
        <v xml:space="preserve"> </v>
      </c>
      <c r="AY381" s="277" t="str">
        <f>IF(SUM(I381:T381)&lt;90," ",CQ381*AH381*stab.data!$U$11/13)</f>
        <v xml:space="preserve"> </v>
      </c>
      <c r="AZ381" s="277" t="str">
        <f t="shared" si="543"/>
        <v xml:space="preserve"> </v>
      </c>
      <c r="BA381" s="279" t="str">
        <f t="shared" si="544"/>
        <v xml:space="preserve"> </v>
      </c>
      <c r="BB381" s="280" t="str">
        <f>IF(SUM(I381:T381)&lt;90," ",EXP('eq. coef.'!$C$104+'eq. coef.'!$C$105*'Amp-TB2 calc'!AJ381+'eq. coef.'!$C$106*'Amp-TB2 calc'!AK381+'eq. coef.'!$C$107*'Amp-TB2 calc'!AL381+'eq. coef.'!$C$108*'Amp-TB2 calc'!AN381+'eq. coef.'!$C$109*'Amp-TB2 calc'!AP381+'eq. coef.'!$C$110*'Amp-TB2 calc'!AQ381+'eq. coef.'!$C$111*'Amp-TB2 calc'!AR381+'eq. coef.'!$C$112*'Amp-TB2 calc'!AS381))</f>
        <v xml:space="preserve"> </v>
      </c>
      <c r="BC381" s="281" t="str">
        <f>IF(SUM(I381:T381)&lt;90," ",EXP('eq. coef.'!$C$176+'eq. coef.'!$C$177*'Amp-TB2 calc'!AJ381+'eq. coef.'!$C$178*'Amp-TB2 calc'!AK381+'eq. coef.'!$C$179*'Amp-TB2 calc'!AL381+'eq. coef.'!$C$180*'Amp-TB2 calc'!AN381+'eq. coef.'!$C$181*'Amp-TB2 calc'!AP381+'eq. coef.'!$C$182*'Amp-TB2 calc'!AQ381+'eq. coef.'!$C$183*'Amp-TB2 calc'!AR381+'eq. coef.'!$C$184*'Amp-TB2 calc'!AS381))</f>
        <v xml:space="preserve"> </v>
      </c>
      <c r="BD381" s="281" t="str">
        <f>IF(SUM(I381:T381)&lt;90," ",('eq. coef.'!$C$234+'eq. coef.'!$C$235*'Amp-TB2 calc'!AJ381+'eq. coef.'!$C$236*'Amp-TB2 calc'!AK381+'eq. coef.'!$C$237*'Amp-TB2 calc'!AL381+'eq. coef.'!$C$238*'Amp-TB2 calc'!AN381+'eq. coef.'!$C$239*'Amp-TB2 calc'!AP381+'eq. coef.'!$C$240*'Amp-TB2 calc'!AQ381+'eq. coef.'!$C$241*'Amp-TB2 calc'!AR381+'eq. coef.'!$C$242*'Amp-TB2 calc'!AS381))</f>
        <v xml:space="preserve"> </v>
      </c>
      <c r="BE381" s="281" t="str">
        <f>IF(SUM(I381:T381)&lt;90," ",('eq. coef.'!$C$270+'eq. coef.'!$C$271*'Amp-TB2 calc'!AJ381+'eq. coef.'!$C$272*'Amp-TB2 calc'!AK381+'eq. coef.'!$C$273*'Amp-TB2 calc'!AL381+'eq. coef.'!$C$274*'Amp-TB2 calc'!AN381+'eq. coef.'!$C$275*'Amp-TB2 calc'!AP381+'eq. coef.'!$C$276*'Amp-TB2 calc'!AQ381+'eq. coef.'!$C$277*'Amp-TB2 calc'!AR381+'eq. coef.'!$C$278*'Amp-TB2 calc'!AS381))</f>
        <v xml:space="preserve"> </v>
      </c>
      <c r="BF381" s="281" t="str">
        <f>IF(SUM(I381:T381)&lt;90," ",EXP('eq. coef.'!$C$328+'eq. coef.'!$C$329*'Amp-TB2 calc'!AJ381+'eq. coef.'!$C$330*'Amp-TB2 calc'!AK381+'eq. coef.'!$C$331*'Amp-TB2 calc'!AL381+'eq. coef.'!$C$332*'Amp-TB2 calc'!AN381+'eq. coef.'!$C$333*'Amp-TB2 calc'!AP381+'eq. coef.'!$C$334*'Amp-TB2 calc'!AQ381+'eq. coef.'!$C$335*'Amp-TB2 calc'!AR381+'eq. coef.'!$C$336*'Amp-TB2 calc'!AS381))</f>
        <v xml:space="preserve"> </v>
      </c>
      <c r="BG381" s="282" t="str">
        <f t="shared" si="496"/>
        <v xml:space="preserve"> </v>
      </c>
      <c r="BH381" s="385" t="str">
        <f t="shared" si="523"/>
        <v xml:space="preserve"> </v>
      </c>
      <c r="BI381" s="385" t="str">
        <f t="shared" si="524"/>
        <v xml:space="preserve"> </v>
      </c>
      <c r="BJ381" s="281" t="str">
        <f t="shared" si="497"/>
        <v xml:space="preserve"> </v>
      </c>
      <c r="BK381" s="283" t="str">
        <f t="shared" si="545"/>
        <v xml:space="preserve"> </v>
      </c>
      <c r="BL381" s="281" t="str">
        <f t="shared" si="546"/>
        <v xml:space="preserve"> </v>
      </c>
      <c r="BM381" s="284" t="str">
        <f t="shared" si="498"/>
        <v xml:space="preserve"> </v>
      </c>
      <c r="BN381" s="285" t="str">
        <f>IF(SUM(I381:T381)&lt;90," ",'eq. coef.'!$C$360+'eq. coef.'!$C$361*'Amp-TB2 calc'!AJ381+'eq. coef.'!$C$362*'Amp-TB2 calc'!AK381+'eq. coef.'!$C$363*'Amp-TB2 calc'!AL381+'eq. coef.'!$C$364*'Amp-TB2 calc'!AN381+'eq. coef.'!$C$365*'Amp-TB2 calc'!AP381+'eq. coef.'!$C$366*'Amp-TB2 calc'!AQ381+'eq. coef.'!$C$367*'Amp-TB2 calc'!AR381+'eq. coef.'!$C$368*'Amp-TB2 calc'!AS381+'eq. coef.'!$C$369*LN(BQ381))</f>
        <v xml:space="preserve"> </v>
      </c>
      <c r="BO381" s="286" t="str">
        <f t="shared" si="547"/>
        <v xml:space="preserve"> </v>
      </c>
      <c r="BP381" s="333" t="str">
        <f t="shared" si="499"/>
        <v xml:space="preserve"> </v>
      </c>
      <c r="BQ381" s="287" t="str">
        <f t="shared" si="548"/>
        <v xml:space="preserve"> </v>
      </c>
      <c r="BR381" s="281" t="str">
        <f t="shared" si="500"/>
        <v xml:space="preserve"> </v>
      </c>
      <c r="BS381" s="283"/>
      <c r="BT381" s="283">
        <f t="shared" si="549"/>
        <v>0</v>
      </c>
      <c r="BU381" s="283">
        <f t="shared" si="550"/>
        <v>0</v>
      </c>
      <c r="BV381" s="281" t="str">
        <f t="shared" si="501"/>
        <v xml:space="preserve"> </v>
      </c>
      <c r="BW381" s="288"/>
      <c r="BX381" s="289" t="str">
        <f>IF(SUM(I381:T381)&lt;90," ",'eq. coef.'!$B$1128*'Amp-TB2 calc'!CH381+'eq. coef.'!$B$1129*'Amp-TB2 calc'!CL381+'eq. coef.'!$B$1130*'Amp-TB2 calc'!CM381+'eq. coef.'!$B$1131*'Amp-TB2 calc'!CO381+'eq. coef.'!$B$1132*'Amp-TB2 calc'!CP381+'eq. coef.'!$B$1133*'Amp-TB2 calc'!CQ381+'eq. coef.'!$B$1134*'Amp-TB2 calc'!CR381+'eq. coef.'!$B$1135*'Amp-TB2 calc'!CU381+'eq. coef.'!$B$1135*'Amp-TB2 calc'!CY381+'eq. coef.'!$B$1137*'Amp-TB2 calc'!CZ381)</f>
        <v xml:space="preserve"> </v>
      </c>
      <c r="BY381" s="290" t="str">
        <f t="shared" si="551"/>
        <v xml:space="preserve"> </v>
      </c>
      <c r="BZ381" s="291"/>
      <c r="CA381" s="290" t="str">
        <f t="shared" si="502"/>
        <v xml:space="preserve"> </v>
      </c>
      <c r="CB381" s="289" t="str">
        <f>IF(SUM(I381:T381)&lt;90," ",EXP('eq. coef.'!$C$396+'eq. coef.'!$C$397*'Amp-TB2 calc'!AJ381+'eq. coef.'!$C$398*'Amp-TB2 calc'!AK381+'eq. coef.'!$C$399*'Amp-TB2 calc'!AL381+'eq. coef.'!$C$400*'Amp-TB2 calc'!AN381+'eq. coef.'!$C$401*'Amp-TB2 calc'!AP381+'eq. coef.'!$C$402*'Amp-TB2 calc'!AQ381+'eq. coef.'!$C$403*'Amp-TB2 calc'!AR381+'eq. coef.'!$C$404*'Amp-TB2 calc'!AS381+'eq. coef.'!$C$405*LN('Amp-TB2 calc'!BQ381)))</f>
        <v xml:space="preserve"> </v>
      </c>
      <c r="CC381" s="283" t="str">
        <f t="shared" si="503"/>
        <v xml:space="preserve"> </v>
      </c>
      <c r="CD381" s="283"/>
      <c r="CE381" s="282" t="str">
        <f t="shared" si="504"/>
        <v xml:space="preserve"> </v>
      </c>
      <c r="CF381" s="282" t="str">
        <f t="shared" si="505"/>
        <v xml:space="preserve"> </v>
      </c>
      <c r="CG381" s="278" t="str">
        <f t="shared" si="552"/>
        <v xml:space="preserve"> </v>
      </c>
      <c r="CH381" s="278" t="str">
        <f t="shared" si="553"/>
        <v xml:space="preserve"> </v>
      </c>
      <c r="CI381" s="278" t="str">
        <f t="shared" si="506"/>
        <v xml:space="preserve"> </v>
      </c>
      <c r="CJ381" s="278" t="str">
        <f t="shared" si="507"/>
        <v xml:space="preserve"> </v>
      </c>
      <c r="CK381" s="278"/>
      <c r="CL381" s="278" t="str">
        <f t="shared" si="508"/>
        <v xml:space="preserve"> </v>
      </c>
      <c r="CM381" s="278" t="str">
        <f t="shared" si="509"/>
        <v xml:space="preserve"> </v>
      </c>
      <c r="CN381" s="278" t="str">
        <f t="shared" si="554"/>
        <v xml:space="preserve"> </v>
      </c>
      <c r="CO381" s="278" t="str">
        <f t="shared" si="510"/>
        <v xml:space="preserve"> </v>
      </c>
      <c r="CP381" s="278" t="str">
        <f t="shared" si="555"/>
        <v xml:space="preserve"> </v>
      </c>
      <c r="CQ381" s="278" t="str">
        <f t="shared" si="511"/>
        <v xml:space="preserve"> </v>
      </c>
      <c r="CR381" s="278" t="str">
        <f t="shared" si="556"/>
        <v xml:space="preserve"> </v>
      </c>
      <c r="CS381" s="278" t="str">
        <f t="shared" si="512"/>
        <v xml:space="preserve"> </v>
      </c>
      <c r="CT381" s="278"/>
      <c r="CU381" s="278" t="str">
        <f t="shared" si="557"/>
        <v xml:space="preserve"> </v>
      </c>
      <c r="CV381" s="278" t="str">
        <f t="shared" si="513"/>
        <v xml:space="preserve"> </v>
      </c>
      <c r="CW381" s="278" t="str">
        <f t="shared" si="514"/>
        <v xml:space="preserve"> </v>
      </c>
      <c r="CX381" s="278"/>
      <c r="CY381" s="278" t="str">
        <f t="shared" si="515"/>
        <v xml:space="preserve"> </v>
      </c>
      <c r="CZ381" s="278" t="str">
        <f t="shared" si="558"/>
        <v xml:space="preserve"> </v>
      </c>
      <c r="DA381" s="278" t="str">
        <f t="shared" si="516"/>
        <v xml:space="preserve"> </v>
      </c>
      <c r="DB381" s="278"/>
      <c r="DC381" s="278" t="str">
        <f t="shared" si="517"/>
        <v xml:space="preserve"> </v>
      </c>
      <c r="DD381" s="278" t="str">
        <f t="shared" si="559"/>
        <v xml:space="preserve"> </v>
      </c>
      <c r="DE381" s="278" t="str">
        <f t="shared" si="560"/>
        <v xml:space="preserve"> </v>
      </c>
      <c r="DF381" s="278" t="str">
        <f t="shared" si="518"/>
        <v xml:space="preserve"> </v>
      </c>
      <c r="DG381" s="283" t="str">
        <f t="shared" si="525"/>
        <v xml:space="preserve"> </v>
      </c>
      <c r="DH381" s="283"/>
      <c r="DI381" s="277" t="str">
        <f t="shared" si="519"/>
        <v xml:space="preserve"> </v>
      </c>
      <c r="DJ381" s="277" t="str">
        <f t="shared" si="520"/>
        <v xml:space="preserve"> </v>
      </c>
      <c r="DK381" s="277" t="str">
        <f t="shared" si="521"/>
        <v xml:space="preserve"> </v>
      </c>
      <c r="DL381" s="278" t="str">
        <f t="shared" si="522"/>
        <v xml:space="preserve"> </v>
      </c>
    </row>
    <row r="382" spans="21:116" x14ac:dyDescent="0.25">
      <c r="U382" s="276" t="str">
        <f t="shared" si="526"/>
        <v xml:space="preserve"> </v>
      </c>
      <c r="V382" s="277" t="str">
        <f>IF(SUM(I382:T382)&lt;90," ",I382/stab.data!$U$7)</f>
        <v xml:space="preserve"> </v>
      </c>
      <c r="W382" s="277" t="str">
        <f>IF(SUM(I382:T382)&lt;90," ",J382/stab.data!$U$8)</f>
        <v xml:space="preserve"> </v>
      </c>
      <c r="X382" s="277" t="str">
        <f>IF(SUM(I382:T382)&lt;90," ",K382*2/stab.data!$U$9)</f>
        <v xml:space="preserve"> </v>
      </c>
      <c r="Y382" s="277" t="str">
        <f>IF(SUM(I382:T382)&lt;90," ",L382*2/stab.data!$U$10)</f>
        <v xml:space="preserve"> </v>
      </c>
      <c r="Z382" s="277" t="str">
        <f>IF(SUM(I382:T382)&lt;90," ",M382/stab.data!$U$11)</f>
        <v xml:space="preserve"> </v>
      </c>
      <c r="AA382" s="277" t="str">
        <f>IF(SUM(I382:T382)&lt;90," ",N382/stab.data!$U$12)</f>
        <v xml:space="preserve"> </v>
      </c>
      <c r="AB382" s="277" t="str">
        <f>IF(SUM(I382:T382)&lt;90," ",O382/stab.data!$U$13)</f>
        <v xml:space="preserve"> </v>
      </c>
      <c r="AC382" s="277" t="str">
        <f>IF(SUM(I382:T382)&lt;90," ",P382/stab.data!$U$14)</f>
        <v xml:space="preserve"> </v>
      </c>
      <c r="AD382" s="277" t="str">
        <f>IF(SUM(I382:T382)&lt;90," ",Q382*2/stab.data!$U$15)</f>
        <v xml:space="preserve"> </v>
      </c>
      <c r="AE382" s="277" t="str">
        <f>IF(SUM(I382:T382)&lt;90," ",R382*2/stab.data!$U$16)</f>
        <v xml:space="preserve"> </v>
      </c>
      <c r="AF382" s="277" t="str">
        <f>IF(SUM(I382:T382)&lt;90," ",S382/stab.data!$U$17)</f>
        <v xml:space="preserve"> </v>
      </c>
      <c r="AG382" s="277" t="str">
        <f>IF(SUM(I382:T382)&lt;90," ",T382/stab.data!$U$18)</f>
        <v xml:space="preserve"> </v>
      </c>
      <c r="AH382" s="277" t="str">
        <f t="shared" si="527"/>
        <v xml:space="preserve"> </v>
      </c>
      <c r="AI382" s="277" t="str">
        <f t="shared" si="528"/>
        <v xml:space="preserve"> </v>
      </c>
      <c r="AJ382" s="278" t="str">
        <f t="shared" si="529"/>
        <v xml:space="preserve"> </v>
      </c>
      <c r="AK382" s="278" t="str">
        <f t="shared" si="530"/>
        <v xml:space="preserve"> </v>
      </c>
      <c r="AL382" s="278" t="str">
        <f t="shared" si="531"/>
        <v xml:space="preserve"> </v>
      </c>
      <c r="AM382" s="278" t="str">
        <f t="shared" si="532"/>
        <v xml:space="preserve"> </v>
      </c>
      <c r="AN382" s="278" t="str">
        <f t="shared" si="533"/>
        <v xml:space="preserve"> </v>
      </c>
      <c r="AO382" s="278" t="str">
        <f t="shared" si="534"/>
        <v xml:space="preserve"> </v>
      </c>
      <c r="AP382" s="278" t="str">
        <f t="shared" si="535"/>
        <v xml:space="preserve"> </v>
      </c>
      <c r="AQ382" s="278" t="str">
        <f t="shared" si="536"/>
        <v xml:space="preserve"> </v>
      </c>
      <c r="AR382" s="278" t="str">
        <f t="shared" si="537"/>
        <v xml:space="preserve"> </v>
      </c>
      <c r="AS382" s="278" t="str">
        <f t="shared" si="538"/>
        <v xml:space="preserve"> </v>
      </c>
      <c r="AT382" s="278" t="str">
        <f t="shared" si="539"/>
        <v xml:space="preserve"> </v>
      </c>
      <c r="AU382" s="278" t="str">
        <f t="shared" si="540"/>
        <v xml:space="preserve"> </v>
      </c>
      <c r="AV382" s="277" t="str">
        <f t="shared" si="541"/>
        <v xml:space="preserve"> </v>
      </c>
      <c r="AW382" s="277" t="str">
        <f t="shared" si="542"/>
        <v xml:space="preserve"> </v>
      </c>
      <c r="AX382" s="277" t="str">
        <f>IF(SUM(I382:T382)&lt;90," ",CO382*AH382*stab.data!$U$20/13/2)</f>
        <v xml:space="preserve"> </v>
      </c>
      <c r="AY382" s="277" t="str">
        <f>IF(SUM(I382:T382)&lt;90," ",CQ382*AH382*stab.data!$U$11/13)</f>
        <v xml:space="preserve"> </v>
      </c>
      <c r="AZ382" s="277" t="str">
        <f t="shared" si="543"/>
        <v xml:space="preserve"> </v>
      </c>
      <c r="BA382" s="279" t="str">
        <f t="shared" si="544"/>
        <v xml:space="preserve"> </v>
      </c>
      <c r="BB382" s="280" t="str">
        <f>IF(SUM(I382:T382)&lt;90," ",EXP('eq. coef.'!$C$104+'eq. coef.'!$C$105*'Amp-TB2 calc'!AJ382+'eq. coef.'!$C$106*'Amp-TB2 calc'!AK382+'eq. coef.'!$C$107*'Amp-TB2 calc'!AL382+'eq. coef.'!$C$108*'Amp-TB2 calc'!AN382+'eq. coef.'!$C$109*'Amp-TB2 calc'!AP382+'eq. coef.'!$C$110*'Amp-TB2 calc'!AQ382+'eq. coef.'!$C$111*'Amp-TB2 calc'!AR382+'eq. coef.'!$C$112*'Amp-TB2 calc'!AS382))</f>
        <v xml:space="preserve"> </v>
      </c>
      <c r="BC382" s="281" t="str">
        <f>IF(SUM(I382:T382)&lt;90," ",EXP('eq. coef.'!$C$176+'eq. coef.'!$C$177*'Amp-TB2 calc'!AJ382+'eq. coef.'!$C$178*'Amp-TB2 calc'!AK382+'eq. coef.'!$C$179*'Amp-TB2 calc'!AL382+'eq. coef.'!$C$180*'Amp-TB2 calc'!AN382+'eq. coef.'!$C$181*'Amp-TB2 calc'!AP382+'eq. coef.'!$C$182*'Amp-TB2 calc'!AQ382+'eq. coef.'!$C$183*'Amp-TB2 calc'!AR382+'eq. coef.'!$C$184*'Amp-TB2 calc'!AS382))</f>
        <v xml:space="preserve"> </v>
      </c>
      <c r="BD382" s="281" t="str">
        <f>IF(SUM(I382:T382)&lt;90," ",('eq. coef.'!$C$234+'eq. coef.'!$C$235*'Amp-TB2 calc'!AJ382+'eq. coef.'!$C$236*'Amp-TB2 calc'!AK382+'eq. coef.'!$C$237*'Amp-TB2 calc'!AL382+'eq. coef.'!$C$238*'Amp-TB2 calc'!AN382+'eq. coef.'!$C$239*'Amp-TB2 calc'!AP382+'eq. coef.'!$C$240*'Amp-TB2 calc'!AQ382+'eq. coef.'!$C$241*'Amp-TB2 calc'!AR382+'eq. coef.'!$C$242*'Amp-TB2 calc'!AS382))</f>
        <v xml:space="preserve"> </v>
      </c>
      <c r="BE382" s="281" t="str">
        <f>IF(SUM(I382:T382)&lt;90," ",('eq. coef.'!$C$270+'eq. coef.'!$C$271*'Amp-TB2 calc'!AJ382+'eq. coef.'!$C$272*'Amp-TB2 calc'!AK382+'eq. coef.'!$C$273*'Amp-TB2 calc'!AL382+'eq. coef.'!$C$274*'Amp-TB2 calc'!AN382+'eq. coef.'!$C$275*'Amp-TB2 calc'!AP382+'eq. coef.'!$C$276*'Amp-TB2 calc'!AQ382+'eq. coef.'!$C$277*'Amp-TB2 calc'!AR382+'eq. coef.'!$C$278*'Amp-TB2 calc'!AS382))</f>
        <v xml:space="preserve"> </v>
      </c>
      <c r="BF382" s="281" t="str">
        <f>IF(SUM(I382:T382)&lt;90," ",EXP('eq. coef.'!$C$328+'eq. coef.'!$C$329*'Amp-TB2 calc'!AJ382+'eq. coef.'!$C$330*'Amp-TB2 calc'!AK382+'eq. coef.'!$C$331*'Amp-TB2 calc'!AL382+'eq. coef.'!$C$332*'Amp-TB2 calc'!AN382+'eq. coef.'!$C$333*'Amp-TB2 calc'!AP382+'eq. coef.'!$C$334*'Amp-TB2 calc'!AQ382+'eq. coef.'!$C$335*'Amp-TB2 calc'!AR382+'eq. coef.'!$C$336*'Amp-TB2 calc'!AS382))</f>
        <v xml:space="preserve"> </v>
      </c>
      <c r="BG382" s="282" t="str">
        <f t="shared" si="496"/>
        <v xml:space="preserve"> </v>
      </c>
      <c r="BH382" s="385" t="str">
        <f t="shared" si="523"/>
        <v xml:space="preserve"> </v>
      </c>
      <c r="BI382" s="385" t="str">
        <f t="shared" si="524"/>
        <v xml:space="preserve"> </v>
      </c>
      <c r="BJ382" s="281" t="str">
        <f t="shared" si="497"/>
        <v xml:space="preserve"> </v>
      </c>
      <c r="BK382" s="283" t="str">
        <f t="shared" si="545"/>
        <v xml:space="preserve"> </v>
      </c>
      <c r="BL382" s="281" t="str">
        <f t="shared" si="546"/>
        <v xml:space="preserve"> </v>
      </c>
      <c r="BM382" s="284" t="str">
        <f t="shared" si="498"/>
        <v xml:space="preserve"> </v>
      </c>
      <c r="BN382" s="285" t="str">
        <f>IF(SUM(I382:T382)&lt;90," ",'eq. coef.'!$C$360+'eq. coef.'!$C$361*'Amp-TB2 calc'!AJ382+'eq. coef.'!$C$362*'Amp-TB2 calc'!AK382+'eq. coef.'!$C$363*'Amp-TB2 calc'!AL382+'eq. coef.'!$C$364*'Amp-TB2 calc'!AN382+'eq. coef.'!$C$365*'Amp-TB2 calc'!AP382+'eq. coef.'!$C$366*'Amp-TB2 calc'!AQ382+'eq. coef.'!$C$367*'Amp-TB2 calc'!AR382+'eq. coef.'!$C$368*'Amp-TB2 calc'!AS382+'eq. coef.'!$C$369*LN(BQ382))</f>
        <v xml:space="preserve"> </v>
      </c>
      <c r="BO382" s="286" t="str">
        <f t="shared" si="547"/>
        <v xml:space="preserve"> </v>
      </c>
      <c r="BP382" s="333" t="str">
        <f t="shared" si="499"/>
        <v xml:space="preserve"> </v>
      </c>
      <c r="BQ382" s="287" t="str">
        <f t="shared" si="548"/>
        <v xml:space="preserve"> </v>
      </c>
      <c r="BR382" s="281" t="str">
        <f t="shared" si="500"/>
        <v xml:space="preserve"> </v>
      </c>
      <c r="BS382" s="283"/>
      <c r="BT382" s="283">
        <f t="shared" si="549"/>
        <v>0</v>
      </c>
      <c r="BU382" s="283">
        <f t="shared" si="550"/>
        <v>0</v>
      </c>
      <c r="BV382" s="281" t="str">
        <f t="shared" si="501"/>
        <v xml:space="preserve"> </v>
      </c>
      <c r="BW382" s="288"/>
      <c r="BX382" s="289" t="str">
        <f>IF(SUM(I382:T382)&lt;90," ",'eq. coef.'!$B$1128*'Amp-TB2 calc'!CH382+'eq. coef.'!$B$1129*'Amp-TB2 calc'!CL382+'eq. coef.'!$B$1130*'Amp-TB2 calc'!CM382+'eq. coef.'!$B$1131*'Amp-TB2 calc'!CO382+'eq. coef.'!$B$1132*'Amp-TB2 calc'!CP382+'eq. coef.'!$B$1133*'Amp-TB2 calc'!CQ382+'eq. coef.'!$B$1134*'Amp-TB2 calc'!CR382+'eq. coef.'!$B$1135*'Amp-TB2 calc'!CU382+'eq. coef.'!$B$1135*'Amp-TB2 calc'!CY382+'eq. coef.'!$B$1137*'Amp-TB2 calc'!CZ382)</f>
        <v xml:space="preserve"> </v>
      </c>
      <c r="BY382" s="290" t="str">
        <f t="shared" si="551"/>
        <v xml:space="preserve"> </v>
      </c>
      <c r="BZ382" s="291"/>
      <c r="CA382" s="290" t="str">
        <f t="shared" si="502"/>
        <v xml:space="preserve"> </v>
      </c>
      <c r="CB382" s="289" t="str">
        <f>IF(SUM(I382:T382)&lt;90," ",EXP('eq. coef.'!$C$396+'eq. coef.'!$C$397*'Amp-TB2 calc'!AJ382+'eq. coef.'!$C$398*'Amp-TB2 calc'!AK382+'eq. coef.'!$C$399*'Amp-TB2 calc'!AL382+'eq. coef.'!$C$400*'Amp-TB2 calc'!AN382+'eq. coef.'!$C$401*'Amp-TB2 calc'!AP382+'eq. coef.'!$C$402*'Amp-TB2 calc'!AQ382+'eq. coef.'!$C$403*'Amp-TB2 calc'!AR382+'eq. coef.'!$C$404*'Amp-TB2 calc'!AS382+'eq. coef.'!$C$405*LN('Amp-TB2 calc'!BQ382)))</f>
        <v xml:space="preserve"> </v>
      </c>
      <c r="CC382" s="283" t="str">
        <f t="shared" si="503"/>
        <v xml:space="preserve"> </v>
      </c>
      <c r="CD382" s="283"/>
      <c r="CE382" s="282" t="str">
        <f t="shared" si="504"/>
        <v xml:space="preserve"> </v>
      </c>
      <c r="CF382" s="282" t="str">
        <f t="shared" si="505"/>
        <v xml:space="preserve"> </v>
      </c>
      <c r="CG382" s="278" t="str">
        <f t="shared" si="552"/>
        <v xml:space="preserve"> </v>
      </c>
      <c r="CH382" s="278" t="str">
        <f t="shared" si="553"/>
        <v xml:space="preserve"> </v>
      </c>
      <c r="CI382" s="278" t="str">
        <f t="shared" si="506"/>
        <v xml:space="preserve"> </v>
      </c>
      <c r="CJ382" s="278" t="str">
        <f t="shared" si="507"/>
        <v xml:space="preserve"> </v>
      </c>
      <c r="CK382" s="278"/>
      <c r="CL382" s="278" t="str">
        <f t="shared" si="508"/>
        <v xml:space="preserve"> </v>
      </c>
      <c r="CM382" s="278" t="str">
        <f t="shared" si="509"/>
        <v xml:space="preserve"> </v>
      </c>
      <c r="CN382" s="278" t="str">
        <f t="shared" si="554"/>
        <v xml:space="preserve"> </v>
      </c>
      <c r="CO382" s="278" t="str">
        <f t="shared" si="510"/>
        <v xml:space="preserve"> </v>
      </c>
      <c r="CP382" s="278" t="str">
        <f t="shared" si="555"/>
        <v xml:space="preserve"> </v>
      </c>
      <c r="CQ382" s="278" t="str">
        <f t="shared" si="511"/>
        <v xml:space="preserve"> </v>
      </c>
      <c r="CR382" s="278" t="str">
        <f t="shared" si="556"/>
        <v xml:space="preserve"> </v>
      </c>
      <c r="CS382" s="278" t="str">
        <f t="shared" si="512"/>
        <v xml:space="preserve"> </v>
      </c>
      <c r="CT382" s="278"/>
      <c r="CU382" s="278" t="str">
        <f t="shared" si="557"/>
        <v xml:space="preserve"> </v>
      </c>
      <c r="CV382" s="278" t="str">
        <f t="shared" si="513"/>
        <v xml:space="preserve"> </v>
      </c>
      <c r="CW382" s="278" t="str">
        <f t="shared" si="514"/>
        <v xml:space="preserve"> </v>
      </c>
      <c r="CX382" s="278"/>
      <c r="CY382" s="278" t="str">
        <f t="shared" si="515"/>
        <v xml:space="preserve"> </v>
      </c>
      <c r="CZ382" s="278" t="str">
        <f t="shared" si="558"/>
        <v xml:space="preserve"> </v>
      </c>
      <c r="DA382" s="278" t="str">
        <f t="shared" si="516"/>
        <v xml:space="preserve"> </v>
      </c>
      <c r="DB382" s="278"/>
      <c r="DC382" s="278" t="str">
        <f t="shared" si="517"/>
        <v xml:space="preserve"> </v>
      </c>
      <c r="DD382" s="278" t="str">
        <f t="shared" si="559"/>
        <v xml:space="preserve"> </v>
      </c>
      <c r="DE382" s="278" t="str">
        <f t="shared" si="560"/>
        <v xml:space="preserve"> </v>
      </c>
      <c r="DF382" s="278" t="str">
        <f t="shared" si="518"/>
        <v xml:space="preserve"> </v>
      </c>
      <c r="DG382" s="283" t="str">
        <f t="shared" si="525"/>
        <v xml:space="preserve"> </v>
      </c>
      <c r="DH382" s="283"/>
      <c r="DI382" s="277" t="str">
        <f t="shared" si="519"/>
        <v xml:space="preserve"> </v>
      </c>
      <c r="DJ382" s="277" t="str">
        <f t="shared" si="520"/>
        <v xml:space="preserve"> </v>
      </c>
      <c r="DK382" s="277" t="str">
        <f t="shared" si="521"/>
        <v xml:space="preserve"> </v>
      </c>
      <c r="DL382" s="278" t="str">
        <f t="shared" si="522"/>
        <v xml:space="preserve"> </v>
      </c>
    </row>
    <row r="383" spans="21:116" x14ac:dyDescent="0.25">
      <c r="U383" s="276" t="str">
        <f t="shared" si="526"/>
        <v xml:space="preserve"> </v>
      </c>
      <c r="V383" s="277" t="str">
        <f>IF(SUM(I383:T383)&lt;90," ",I383/stab.data!$U$7)</f>
        <v xml:space="preserve"> </v>
      </c>
      <c r="W383" s="277" t="str">
        <f>IF(SUM(I383:T383)&lt;90," ",J383/stab.data!$U$8)</f>
        <v xml:space="preserve"> </v>
      </c>
      <c r="X383" s="277" t="str">
        <f>IF(SUM(I383:T383)&lt;90," ",K383*2/stab.data!$U$9)</f>
        <v xml:space="preserve"> </v>
      </c>
      <c r="Y383" s="277" t="str">
        <f>IF(SUM(I383:T383)&lt;90," ",L383*2/stab.data!$U$10)</f>
        <v xml:space="preserve"> </v>
      </c>
      <c r="Z383" s="277" t="str">
        <f>IF(SUM(I383:T383)&lt;90," ",M383/stab.data!$U$11)</f>
        <v xml:space="preserve"> </v>
      </c>
      <c r="AA383" s="277" t="str">
        <f>IF(SUM(I383:T383)&lt;90," ",N383/stab.data!$U$12)</f>
        <v xml:space="preserve"> </v>
      </c>
      <c r="AB383" s="277" t="str">
        <f>IF(SUM(I383:T383)&lt;90," ",O383/stab.data!$U$13)</f>
        <v xml:space="preserve"> </v>
      </c>
      <c r="AC383" s="277" t="str">
        <f>IF(SUM(I383:T383)&lt;90," ",P383/stab.data!$U$14)</f>
        <v xml:space="preserve"> </v>
      </c>
      <c r="AD383" s="277" t="str">
        <f>IF(SUM(I383:T383)&lt;90," ",Q383*2/stab.data!$U$15)</f>
        <v xml:space="preserve"> </v>
      </c>
      <c r="AE383" s="277" t="str">
        <f>IF(SUM(I383:T383)&lt;90," ",R383*2/stab.data!$U$16)</f>
        <v xml:space="preserve"> </v>
      </c>
      <c r="AF383" s="277" t="str">
        <f>IF(SUM(I383:T383)&lt;90," ",S383/stab.data!$U$17)</f>
        <v xml:space="preserve"> </v>
      </c>
      <c r="AG383" s="277" t="str">
        <f>IF(SUM(I383:T383)&lt;90," ",T383/stab.data!$U$18)</f>
        <v xml:space="preserve"> </v>
      </c>
      <c r="AH383" s="277" t="str">
        <f t="shared" si="527"/>
        <v xml:space="preserve"> </v>
      </c>
      <c r="AI383" s="277" t="str">
        <f t="shared" si="528"/>
        <v xml:space="preserve"> </v>
      </c>
      <c r="AJ383" s="278" t="str">
        <f t="shared" si="529"/>
        <v xml:space="preserve"> </v>
      </c>
      <c r="AK383" s="278" t="str">
        <f t="shared" si="530"/>
        <v xml:space="preserve"> </v>
      </c>
      <c r="AL383" s="278" t="str">
        <f t="shared" si="531"/>
        <v xml:space="preserve"> </v>
      </c>
      <c r="AM383" s="278" t="str">
        <f t="shared" si="532"/>
        <v xml:space="preserve"> </v>
      </c>
      <c r="AN383" s="278" t="str">
        <f t="shared" si="533"/>
        <v xml:space="preserve"> </v>
      </c>
      <c r="AO383" s="278" t="str">
        <f t="shared" si="534"/>
        <v xml:space="preserve"> </v>
      </c>
      <c r="AP383" s="278" t="str">
        <f t="shared" si="535"/>
        <v xml:space="preserve"> </v>
      </c>
      <c r="AQ383" s="278" t="str">
        <f t="shared" si="536"/>
        <v xml:space="preserve"> </v>
      </c>
      <c r="AR383" s="278" t="str">
        <f t="shared" si="537"/>
        <v xml:space="preserve"> </v>
      </c>
      <c r="AS383" s="278" t="str">
        <f t="shared" si="538"/>
        <v xml:space="preserve"> </v>
      </c>
      <c r="AT383" s="278" t="str">
        <f t="shared" si="539"/>
        <v xml:space="preserve"> </v>
      </c>
      <c r="AU383" s="278" t="str">
        <f t="shared" si="540"/>
        <v xml:space="preserve"> </v>
      </c>
      <c r="AV383" s="277" t="str">
        <f t="shared" si="541"/>
        <v xml:space="preserve"> </v>
      </c>
      <c r="AW383" s="277" t="str">
        <f t="shared" si="542"/>
        <v xml:space="preserve"> </v>
      </c>
      <c r="AX383" s="277" t="str">
        <f>IF(SUM(I383:T383)&lt;90," ",CO383*AH383*stab.data!$U$20/13/2)</f>
        <v xml:space="preserve"> </v>
      </c>
      <c r="AY383" s="277" t="str">
        <f>IF(SUM(I383:T383)&lt;90," ",CQ383*AH383*stab.data!$U$11/13)</f>
        <v xml:space="preserve"> </v>
      </c>
      <c r="AZ383" s="277" t="str">
        <f t="shared" si="543"/>
        <v xml:space="preserve"> </v>
      </c>
      <c r="BA383" s="279" t="str">
        <f t="shared" si="544"/>
        <v xml:space="preserve"> </v>
      </c>
      <c r="BB383" s="280" t="str">
        <f>IF(SUM(I383:T383)&lt;90," ",EXP('eq. coef.'!$C$104+'eq. coef.'!$C$105*'Amp-TB2 calc'!AJ383+'eq. coef.'!$C$106*'Amp-TB2 calc'!AK383+'eq. coef.'!$C$107*'Amp-TB2 calc'!AL383+'eq. coef.'!$C$108*'Amp-TB2 calc'!AN383+'eq. coef.'!$C$109*'Amp-TB2 calc'!AP383+'eq. coef.'!$C$110*'Amp-TB2 calc'!AQ383+'eq. coef.'!$C$111*'Amp-TB2 calc'!AR383+'eq. coef.'!$C$112*'Amp-TB2 calc'!AS383))</f>
        <v xml:space="preserve"> </v>
      </c>
      <c r="BC383" s="281" t="str">
        <f>IF(SUM(I383:T383)&lt;90," ",EXP('eq. coef.'!$C$176+'eq. coef.'!$C$177*'Amp-TB2 calc'!AJ383+'eq. coef.'!$C$178*'Amp-TB2 calc'!AK383+'eq. coef.'!$C$179*'Amp-TB2 calc'!AL383+'eq. coef.'!$C$180*'Amp-TB2 calc'!AN383+'eq. coef.'!$C$181*'Amp-TB2 calc'!AP383+'eq. coef.'!$C$182*'Amp-TB2 calc'!AQ383+'eq. coef.'!$C$183*'Amp-TB2 calc'!AR383+'eq. coef.'!$C$184*'Amp-TB2 calc'!AS383))</f>
        <v xml:space="preserve"> </v>
      </c>
      <c r="BD383" s="281" t="str">
        <f>IF(SUM(I383:T383)&lt;90," ",('eq. coef.'!$C$234+'eq. coef.'!$C$235*'Amp-TB2 calc'!AJ383+'eq. coef.'!$C$236*'Amp-TB2 calc'!AK383+'eq. coef.'!$C$237*'Amp-TB2 calc'!AL383+'eq. coef.'!$C$238*'Amp-TB2 calc'!AN383+'eq. coef.'!$C$239*'Amp-TB2 calc'!AP383+'eq. coef.'!$C$240*'Amp-TB2 calc'!AQ383+'eq. coef.'!$C$241*'Amp-TB2 calc'!AR383+'eq. coef.'!$C$242*'Amp-TB2 calc'!AS383))</f>
        <v xml:space="preserve"> </v>
      </c>
      <c r="BE383" s="281" t="str">
        <f>IF(SUM(I383:T383)&lt;90," ",('eq. coef.'!$C$270+'eq. coef.'!$C$271*'Amp-TB2 calc'!AJ383+'eq. coef.'!$C$272*'Amp-TB2 calc'!AK383+'eq. coef.'!$C$273*'Amp-TB2 calc'!AL383+'eq. coef.'!$C$274*'Amp-TB2 calc'!AN383+'eq. coef.'!$C$275*'Amp-TB2 calc'!AP383+'eq. coef.'!$C$276*'Amp-TB2 calc'!AQ383+'eq. coef.'!$C$277*'Amp-TB2 calc'!AR383+'eq. coef.'!$C$278*'Amp-TB2 calc'!AS383))</f>
        <v xml:space="preserve"> </v>
      </c>
      <c r="BF383" s="281" t="str">
        <f>IF(SUM(I383:T383)&lt;90," ",EXP('eq. coef.'!$C$328+'eq. coef.'!$C$329*'Amp-TB2 calc'!AJ383+'eq. coef.'!$C$330*'Amp-TB2 calc'!AK383+'eq. coef.'!$C$331*'Amp-TB2 calc'!AL383+'eq. coef.'!$C$332*'Amp-TB2 calc'!AN383+'eq. coef.'!$C$333*'Amp-TB2 calc'!AP383+'eq. coef.'!$C$334*'Amp-TB2 calc'!AQ383+'eq. coef.'!$C$335*'Amp-TB2 calc'!AR383+'eq. coef.'!$C$336*'Amp-TB2 calc'!AS383))</f>
        <v xml:space="preserve"> </v>
      </c>
      <c r="BG383" s="282" t="str">
        <f t="shared" si="496"/>
        <v xml:space="preserve"> </v>
      </c>
      <c r="BH383" s="385" t="str">
        <f t="shared" si="523"/>
        <v xml:space="preserve"> </v>
      </c>
      <c r="BI383" s="385" t="str">
        <f t="shared" si="524"/>
        <v xml:space="preserve"> </v>
      </c>
      <c r="BJ383" s="281" t="str">
        <f t="shared" si="497"/>
        <v xml:space="preserve"> </v>
      </c>
      <c r="BK383" s="283" t="str">
        <f t="shared" si="545"/>
        <v xml:space="preserve"> </v>
      </c>
      <c r="BL383" s="281" t="str">
        <f t="shared" si="546"/>
        <v xml:space="preserve"> </v>
      </c>
      <c r="BM383" s="284" t="str">
        <f t="shared" si="498"/>
        <v xml:space="preserve"> </v>
      </c>
      <c r="BN383" s="285" t="str">
        <f>IF(SUM(I383:T383)&lt;90," ",'eq. coef.'!$C$360+'eq. coef.'!$C$361*'Amp-TB2 calc'!AJ383+'eq. coef.'!$C$362*'Amp-TB2 calc'!AK383+'eq. coef.'!$C$363*'Amp-TB2 calc'!AL383+'eq. coef.'!$C$364*'Amp-TB2 calc'!AN383+'eq. coef.'!$C$365*'Amp-TB2 calc'!AP383+'eq. coef.'!$C$366*'Amp-TB2 calc'!AQ383+'eq. coef.'!$C$367*'Amp-TB2 calc'!AR383+'eq. coef.'!$C$368*'Amp-TB2 calc'!AS383+'eq. coef.'!$C$369*LN(BQ383))</f>
        <v xml:space="preserve"> </v>
      </c>
      <c r="BO383" s="286" t="str">
        <f t="shared" si="547"/>
        <v xml:space="preserve"> </v>
      </c>
      <c r="BP383" s="333" t="str">
        <f t="shared" si="499"/>
        <v xml:space="preserve"> </v>
      </c>
      <c r="BQ383" s="287" t="str">
        <f t="shared" si="548"/>
        <v xml:space="preserve"> </v>
      </c>
      <c r="BR383" s="281" t="str">
        <f t="shared" si="500"/>
        <v xml:space="preserve"> </v>
      </c>
      <c r="BS383" s="283"/>
      <c r="BT383" s="283">
        <f t="shared" si="549"/>
        <v>0</v>
      </c>
      <c r="BU383" s="283">
        <f t="shared" si="550"/>
        <v>0</v>
      </c>
      <c r="BV383" s="281" t="str">
        <f t="shared" si="501"/>
        <v xml:space="preserve"> </v>
      </c>
      <c r="BW383" s="288"/>
      <c r="BX383" s="289" t="str">
        <f>IF(SUM(I383:T383)&lt;90," ",'eq. coef.'!$B$1128*'Amp-TB2 calc'!CH383+'eq. coef.'!$B$1129*'Amp-TB2 calc'!CL383+'eq. coef.'!$B$1130*'Amp-TB2 calc'!CM383+'eq. coef.'!$B$1131*'Amp-TB2 calc'!CO383+'eq. coef.'!$B$1132*'Amp-TB2 calc'!CP383+'eq. coef.'!$B$1133*'Amp-TB2 calc'!CQ383+'eq. coef.'!$B$1134*'Amp-TB2 calc'!CR383+'eq. coef.'!$B$1135*'Amp-TB2 calc'!CU383+'eq. coef.'!$B$1135*'Amp-TB2 calc'!CY383+'eq. coef.'!$B$1137*'Amp-TB2 calc'!CZ383)</f>
        <v xml:space="preserve"> </v>
      </c>
      <c r="BY383" s="290" t="str">
        <f t="shared" si="551"/>
        <v xml:space="preserve"> </v>
      </c>
      <c r="BZ383" s="291"/>
      <c r="CA383" s="290" t="str">
        <f t="shared" si="502"/>
        <v xml:space="preserve"> </v>
      </c>
      <c r="CB383" s="289" t="str">
        <f>IF(SUM(I383:T383)&lt;90," ",EXP('eq. coef.'!$C$396+'eq. coef.'!$C$397*'Amp-TB2 calc'!AJ383+'eq. coef.'!$C$398*'Amp-TB2 calc'!AK383+'eq. coef.'!$C$399*'Amp-TB2 calc'!AL383+'eq. coef.'!$C$400*'Amp-TB2 calc'!AN383+'eq. coef.'!$C$401*'Amp-TB2 calc'!AP383+'eq. coef.'!$C$402*'Amp-TB2 calc'!AQ383+'eq. coef.'!$C$403*'Amp-TB2 calc'!AR383+'eq. coef.'!$C$404*'Amp-TB2 calc'!AS383+'eq. coef.'!$C$405*LN('Amp-TB2 calc'!BQ383)))</f>
        <v xml:space="preserve"> </v>
      </c>
      <c r="CC383" s="283" t="str">
        <f t="shared" si="503"/>
        <v xml:space="preserve"> </v>
      </c>
      <c r="CD383" s="283"/>
      <c r="CE383" s="282" t="str">
        <f t="shared" si="504"/>
        <v xml:space="preserve"> </v>
      </c>
      <c r="CF383" s="282" t="str">
        <f t="shared" si="505"/>
        <v xml:space="preserve"> </v>
      </c>
      <c r="CG383" s="278" t="str">
        <f t="shared" si="552"/>
        <v xml:space="preserve"> </v>
      </c>
      <c r="CH383" s="278" t="str">
        <f t="shared" si="553"/>
        <v xml:space="preserve"> </v>
      </c>
      <c r="CI383" s="278" t="str">
        <f t="shared" si="506"/>
        <v xml:space="preserve"> </v>
      </c>
      <c r="CJ383" s="278" t="str">
        <f t="shared" si="507"/>
        <v xml:space="preserve"> </v>
      </c>
      <c r="CK383" s="278"/>
      <c r="CL383" s="278" t="str">
        <f t="shared" si="508"/>
        <v xml:space="preserve"> </v>
      </c>
      <c r="CM383" s="278" t="str">
        <f t="shared" si="509"/>
        <v xml:space="preserve"> </v>
      </c>
      <c r="CN383" s="278" t="str">
        <f t="shared" si="554"/>
        <v xml:space="preserve"> </v>
      </c>
      <c r="CO383" s="278" t="str">
        <f t="shared" si="510"/>
        <v xml:space="preserve"> </v>
      </c>
      <c r="CP383" s="278" t="str">
        <f t="shared" si="555"/>
        <v xml:space="preserve"> </v>
      </c>
      <c r="CQ383" s="278" t="str">
        <f t="shared" si="511"/>
        <v xml:space="preserve"> </v>
      </c>
      <c r="CR383" s="278" t="str">
        <f t="shared" si="556"/>
        <v xml:space="preserve"> </v>
      </c>
      <c r="CS383" s="278" t="str">
        <f t="shared" si="512"/>
        <v xml:space="preserve"> </v>
      </c>
      <c r="CT383" s="278"/>
      <c r="CU383" s="278" t="str">
        <f t="shared" si="557"/>
        <v xml:space="preserve"> </v>
      </c>
      <c r="CV383" s="278" t="str">
        <f t="shared" si="513"/>
        <v xml:space="preserve"> </v>
      </c>
      <c r="CW383" s="278" t="str">
        <f t="shared" si="514"/>
        <v xml:space="preserve"> </v>
      </c>
      <c r="CX383" s="278"/>
      <c r="CY383" s="278" t="str">
        <f t="shared" si="515"/>
        <v xml:space="preserve"> </v>
      </c>
      <c r="CZ383" s="278" t="str">
        <f t="shared" si="558"/>
        <v xml:space="preserve"> </v>
      </c>
      <c r="DA383" s="278" t="str">
        <f t="shared" si="516"/>
        <v xml:space="preserve"> </v>
      </c>
      <c r="DB383" s="278"/>
      <c r="DC383" s="278" t="str">
        <f t="shared" si="517"/>
        <v xml:space="preserve"> </v>
      </c>
      <c r="DD383" s="278" t="str">
        <f t="shared" si="559"/>
        <v xml:space="preserve"> </v>
      </c>
      <c r="DE383" s="278" t="str">
        <f t="shared" si="560"/>
        <v xml:space="preserve"> </v>
      </c>
      <c r="DF383" s="278" t="str">
        <f t="shared" si="518"/>
        <v xml:space="preserve"> </v>
      </c>
      <c r="DG383" s="283" t="str">
        <f t="shared" si="525"/>
        <v xml:space="preserve"> </v>
      </c>
      <c r="DH383" s="283"/>
      <c r="DI383" s="277" t="str">
        <f t="shared" si="519"/>
        <v xml:space="preserve"> </v>
      </c>
      <c r="DJ383" s="277" t="str">
        <f t="shared" si="520"/>
        <v xml:space="preserve"> </v>
      </c>
      <c r="DK383" s="277" t="str">
        <f t="shared" si="521"/>
        <v xml:space="preserve"> </v>
      </c>
      <c r="DL383" s="278" t="str">
        <f t="shared" si="522"/>
        <v xml:space="preserve"> </v>
      </c>
    </row>
    <row r="384" spans="21:116" x14ac:dyDescent="0.25">
      <c r="U384" s="276" t="str">
        <f t="shared" si="526"/>
        <v xml:space="preserve"> </v>
      </c>
      <c r="V384" s="277" t="str">
        <f>IF(SUM(I384:T384)&lt;90," ",I384/stab.data!$U$7)</f>
        <v xml:space="preserve"> </v>
      </c>
      <c r="W384" s="277" t="str">
        <f>IF(SUM(I384:T384)&lt;90," ",J384/stab.data!$U$8)</f>
        <v xml:space="preserve"> </v>
      </c>
      <c r="X384" s="277" t="str">
        <f>IF(SUM(I384:T384)&lt;90," ",K384*2/stab.data!$U$9)</f>
        <v xml:space="preserve"> </v>
      </c>
      <c r="Y384" s="277" t="str">
        <f>IF(SUM(I384:T384)&lt;90," ",L384*2/stab.data!$U$10)</f>
        <v xml:space="preserve"> </v>
      </c>
      <c r="Z384" s="277" t="str">
        <f>IF(SUM(I384:T384)&lt;90," ",M384/stab.data!$U$11)</f>
        <v xml:space="preserve"> </v>
      </c>
      <c r="AA384" s="277" t="str">
        <f>IF(SUM(I384:T384)&lt;90," ",N384/stab.data!$U$12)</f>
        <v xml:space="preserve"> </v>
      </c>
      <c r="AB384" s="277" t="str">
        <f>IF(SUM(I384:T384)&lt;90," ",O384/stab.data!$U$13)</f>
        <v xml:space="preserve"> </v>
      </c>
      <c r="AC384" s="277" t="str">
        <f>IF(SUM(I384:T384)&lt;90," ",P384/stab.data!$U$14)</f>
        <v xml:space="preserve"> </v>
      </c>
      <c r="AD384" s="277" t="str">
        <f>IF(SUM(I384:T384)&lt;90," ",Q384*2/stab.data!$U$15)</f>
        <v xml:space="preserve"> </v>
      </c>
      <c r="AE384" s="277" t="str">
        <f>IF(SUM(I384:T384)&lt;90," ",R384*2/stab.data!$U$16)</f>
        <v xml:space="preserve"> </v>
      </c>
      <c r="AF384" s="277" t="str">
        <f>IF(SUM(I384:T384)&lt;90," ",S384/stab.data!$U$17)</f>
        <v xml:space="preserve"> </v>
      </c>
      <c r="AG384" s="277" t="str">
        <f>IF(SUM(I384:T384)&lt;90," ",T384/stab.data!$U$18)</f>
        <v xml:space="preserve"> </v>
      </c>
      <c r="AH384" s="277" t="str">
        <f t="shared" si="527"/>
        <v xml:space="preserve"> </v>
      </c>
      <c r="AI384" s="277" t="str">
        <f t="shared" si="528"/>
        <v xml:space="preserve"> </v>
      </c>
      <c r="AJ384" s="278" t="str">
        <f t="shared" si="529"/>
        <v xml:space="preserve"> </v>
      </c>
      <c r="AK384" s="278" t="str">
        <f t="shared" si="530"/>
        <v xml:space="preserve"> </v>
      </c>
      <c r="AL384" s="278" t="str">
        <f t="shared" si="531"/>
        <v xml:space="preserve"> </v>
      </c>
      <c r="AM384" s="278" t="str">
        <f t="shared" si="532"/>
        <v xml:space="preserve"> </v>
      </c>
      <c r="AN384" s="278" t="str">
        <f t="shared" si="533"/>
        <v xml:space="preserve"> </v>
      </c>
      <c r="AO384" s="278" t="str">
        <f t="shared" si="534"/>
        <v xml:space="preserve"> </v>
      </c>
      <c r="AP384" s="278" t="str">
        <f t="shared" si="535"/>
        <v xml:space="preserve"> </v>
      </c>
      <c r="AQ384" s="278" t="str">
        <f t="shared" si="536"/>
        <v xml:space="preserve"> </v>
      </c>
      <c r="AR384" s="278" t="str">
        <f t="shared" si="537"/>
        <v xml:space="preserve"> </v>
      </c>
      <c r="AS384" s="278" t="str">
        <f t="shared" si="538"/>
        <v xml:space="preserve"> </v>
      </c>
      <c r="AT384" s="278" t="str">
        <f t="shared" si="539"/>
        <v xml:space="preserve"> </v>
      </c>
      <c r="AU384" s="278" t="str">
        <f t="shared" si="540"/>
        <v xml:space="preserve"> </v>
      </c>
      <c r="AV384" s="277" t="str">
        <f t="shared" si="541"/>
        <v xml:space="preserve"> </v>
      </c>
      <c r="AW384" s="277" t="str">
        <f t="shared" si="542"/>
        <v xml:space="preserve"> </v>
      </c>
      <c r="AX384" s="277" t="str">
        <f>IF(SUM(I384:T384)&lt;90," ",CO384*AH384*stab.data!$U$20/13/2)</f>
        <v xml:space="preserve"> </v>
      </c>
      <c r="AY384" s="277" t="str">
        <f>IF(SUM(I384:T384)&lt;90," ",CQ384*AH384*stab.data!$U$11/13)</f>
        <v xml:space="preserve"> </v>
      </c>
      <c r="AZ384" s="277" t="str">
        <f t="shared" si="543"/>
        <v xml:space="preserve"> </v>
      </c>
      <c r="BA384" s="279" t="str">
        <f t="shared" si="544"/>
        <v xml:space="preserve"> </v>
      </c>
      <c r="BB384" s="280" t="str">
        <f>IF(SUM(I384:T384)&lt;90," ",EXP('eq. coef.'!$C$104+'eq. coef.'!$C$105*'Amp-TB2 calc'!AJ384+'eq. coef.'!$C$106*'Amp-TB2 calc'!AK384+'eq. coef.'!$C$107*'Amp-TB2 calc'!AL384+'eq. coef.'!$C$108*'Amp-TB2 calc'!AN384+'eq. coef.'!$C$109*'Amp-TB2 calc'!AP384+'eq. coef.'!$C$110*'Amp-TB2 calc'!AQ384+'eq. coef.'!$C$111*'Amp-TB2 calc'!AR384+'eq. coef.'!$C$112*'Amp-TB2 calc'!AS384))</f>
        <v xml:space="preserve"> </v>
      </c>
      <c r="BC384" s="281" t="str">
        <f>IF(SUM(I384:T384)&lt;90," ",EXP('eq. coef.'!$C$176+'eq. coef.'!$C$177*'Amp-TB2 calc'!AJ384+'eq. coef.'!$C$178*'Amp-TB2 calc'!AK384+'eq. coef.'!$C$179*'Amp-TB2 calc'!AL384+'eq. coef.'!$C$180*'Amp-TB2 calc'!AN384+'eq. coef.'!$C$181*'Amp-TB2 calc'!AP384+'eq. coef.'!$C$182*'Amp-TB2 calc'!AQ384+'eq. coef.'!$C$183*'Amp-TB2 calc'!AR384+'eq. coef.'!$C$184*'Amp-TB2 calc'!AS384))</f>
        <v xml:space="preserve"> </v>
      </c>
      <c r="BD384" s="281" t="str">
        <f>IF(SUM(I384:T384)&lt;90," ",('eq. coef.'!$C$234+'eq. coef.'!$C$235*'Amp-TB2 calc'!AJ384+'eq. coef.'!$C$236*'Amp-TB2 calc'!AK384+'eq. coef.'!$C$237*'Amp-TB2 calc'!AL384+'eq. coef.'!$C$238*'Amp-TB2 calc'!AN384+'eq. coef.'!$C$239*'Amp-TB2 calc'!AP384+'eq. coef.'!$C$240*'Amp-TB2 calc'!AQ384+'eq. coef.'!$C$241*'Amp-TB2 calc'!AR384+'eq. coef.'!$C$242*'Amp-TB2 calc'!AS384))</f>
        <v xml:space="preserve"> </v>
      </c>
      <c r="BE384" s="281" t="str">
        <f>IF(SUM(I384:T384)&lt;90," ",('eq. coef.'!$C$270+'eq. coef.'!$C$271*'Amp-TB2 calc'!AJ384+'eq. coef.'!$C$272*'Amp-TB2 calc'!AK384+'eq. coef.'!$C$273*'Amp-TB2 calc'!AL384+'eq. coef.'!$C$274*'Amp-TB2 calc'!AN384+'eq. coef.'!$C$275*'Amp-TB2 calc'!AP384+'eq. coef.'!$C$276*'Amp-TB2 calc'!AQ384+'eq. coef.'!$C$277*'Amp-TB2 calc'!AR384+'eq. coef.'!$C$278*'Amp-TB2 calc'!AS384))</f>
        <v xml:space="preserve"> </v>
      </c>
      <c r="BF384" s="281" t="str">
        <f>IF(SUM(I384:T384)&lt;90," ",EXP('eq. coef.'!$C$328+'eq. coef.'!$C$329*'Amp-TB2 calc'!AJ384+'eq. coef.'!$C$330*'Amp-TB2 calc'!AK384+'eq. coef.'!$C$331*'Amp-TB2 calc'!AL384+'eq. coef.'!$C$332*'Amp-TB2 calc'!AN384+'eq. coef.'!$C$333*'Amp-TB2 calc'!AP384+'eq. coef.'!$C$334*'Amp-TB2 calc'!AQ384+'eq. coef.'!$C$335*'Amp-TB2 calc'!AR384+'eq. coef.'!$C$336*'Amp-TB2 calc'!AS384))</f>
        <v xml:space="preserve"> </v>
      </c>
      <c r="BG384" s="282" t="str">
        <f t="shared" si="496"/>
        <v xml:space="preserve"> </v>
      </c>
      <c r="BH384" s="385" t="str">
        <f t="shared" si="523"/>
        <v xml:space="preserve"> </v>
      </c>
      <c r="BI384" s="385" t="str">
        <f t="shared" si="524"/>
        <v xml:space="preserve"> </v>
      </c>
      <c r="BJ384" s="281" t="str">
        <f t="shared" si="497"/>
        <v xml:space="preserve"> </v>
      </c>
      <c r="BK384" s="283" t="str">
        <f t="shared" si="545"/>
        <v xml:space="preserve"> </v>
      </c>
      <c r="BL384" s="281" t="str">
        <f t="shared" si="546"/>
        <v xml:space="preserve"> </v>
      </c>
      <c r="BM384" s="284" t="str">
        <f t="shared" si="498"/>
        <v xml:space="preserve"> </v>
      </c>
      <c r="BN384" s="285" t="str">
        <f>IF(SUM(I384:T384)&lt;90," ",'eq. coef.'!$C$360+'eq. coef.'!$C$361*'Amp-TB2 calc'!AJ384+'eq. coef.'!$C$362*'Amp-TB2 calc'!AK384+'eq. coef.'!$C$363*'Amp-TB2 calc'!AL384+'eq. coef.'!$C$364*'Amp-TB2 calc'!AN384+'eq. coef.'!$C$365*'Amp-TB2 calc'!AP384+'eq. coef.'!$C$366*'Amp-TB2 calc'!AQ384+'eq. coef.'!$C$367*'Amp-TB2 calc'!AR384+'eq. coef.'!$C$368*'Amp-TB2 calc'!AS384+'eq. coef.'!$C$369*LN(BQ384))</f>
        <v xml:space="preserve"> </v>
      </c>
      <c r="BO384" s="286" t="str">
        <f t="shared" si="547"/>
        <v xml:space="preserve"> </v>
      </c>
      <c r="BP384" s="333" t="str">
        <f t="shared" si="499"/>
        <v xml:space="preserve"> </v>
      </c>
      <c r="BQ384" s="287" t="str">
        <f t="shared" si="548"/>
        <v xml:space="preserve"> </v>
      </c>
      <c r="BR384" s="281" t="str">
        <f t="shared" si="500"/>
        <v xml:space="preserve"> </v>
      </c>
      <c r="BS384" s="283"/>
      <c r="BT384" s="283">
        <f t="shared" si="549"/>
        <v>0</v>
      </c>
      <c r="BU384" s="283">
        <f t="shared" si="550"/>
        <v>0</v>
      </c>
      <c r="BV384" s="281" t="str">
        <f t="shared" si="501"/>
        <v xml:space="preserve"> </v>
      </c>
      <c r="BW384" s="288"/>
      <c r="BX384" s="289" t="str">
        <f>IF(SUM(I384:T384)&lt;90," ",'eq. coef.'!$B$1128*'Amp-TB2 calc'!CH384+'eq. coef.'!$B$1129*'Amp-TB2 calc'!CL384+'eq. coef.'!$B$1130*'Amp-TB2 calc'!CM384+'eq. coef.'!$B$1131*'Amp-TB2 calc'!CO384+'eq. coef.'!$B$1132*'Amp-TB2 calc'!CP384+'eq. coef.'!$B$1133*'Amp-TB2 calc'!CQ384+'eq. coef.'!$B$1134*'Amp-TB2 calc'!CR384+'eq. coef.'!$B$1135*'Amp-TB2 calc'!CU384+'eq. coef.'!$B$1135*'Amp-TB2 calc'!CY384+'eq. coef.'!$B$1137*'Amp-TB2 calc'!CZ384)</f>
        <v xml:space="preserve"> </v>
      </c>
      <c r="BY384" s="290" t="str">
        <f t="shared" si="551"/>
        <v xml:space="preserve"> </v>
      </c>
      <c r="BZ384" s="291"/>
      <c r="CA384" s="290" t="str">
        <f t="shared" si="502"/>
        <v xml:space="preserve"> </v>
      </c>
      <c r="CB384" s="289" t="str">
        <f>IF(SUM(I384:T384)&lt;90," ",EXP('eq. coef.'!$C$396+'eq. coef.'!$C$397*'Amp-TB2 calc'!AJ384+'eq. coef.'!$C$398*'Amp-TB2 calc'!AK384+'eq. coef.'!$C$399*'Amp-TB2 calc'!AL384+'eq. coef.'!$C$400*'Amp-TB2 calc'!AN384+'eq. coef.'!$C$401*'Amp-TB2 calc'!AP384+'eq. coef.'!$C$402*'Amp-TB2 calc'!AQ384+'eq. coef.'!$C$403*'Amp-TB2 calc'!AR384+'eq. coef.'!$C$404*'Amp-TB2 calc'!AS384+'eq. coef.'!$C$405*LN('Amp-TB2 calc'!BQ384)))</f>
        <v xml:space="preserve"> </v>
      </c>
      <c r="CC384" s="283" t="str">
        <f t="shared" si="503"/>
        <v xml:space="preserve"> </v>
      </c>
      <c r="CD384" s="283"/>
      <c r="CE384" s="282" t="str">
        <f t="shared" si="504"/>
        <v xml:space="preserve"> </v>
      </c>
      <c r="CF384" s="282" t="str">
        <f t="shared" si="505"/>
        <v xml:space="preserve"> </v>
      </c>
      <c r="CG384" s="278" t="str">
        <f t="shared" si="552"/>
        <v xml:space="preserve"> </v>
      </c>
      <c r="CH384" s="278" t="str">
        <f t="shared" si="553"/>
        <v xml:space="preserve"> </v>
      </c>
      <c r="CI384" s="278" t="str">
        <f t="shared" si="506"/>
        <v xml:space="preserve"> </v>
      </c>
      <c r="CJ384" s="278" t="str">
        <f t="shared" si="507"/>
        <v xml:space="preserve"> </v>
      </c>
      <c r="CK384" s="278"/>
      <c r="CL384" s="278" t="str">
        <f t="shared" si="508"/>
        <v xml:space="preserve"> </v>
      </c>
      <c r="CM384" s="278" t="str">
        <f t="shared" si="509"/>
        <v xml:space="preserve"> </v>
      </c>
      <c r="CN384" s="278" t="str">
        <f t="shared" si="554"/>
        <v xml:space="preserve"> </v>
      </c>
      <c r="CO384" s="278" t="str">
        <f t="shared" si="510"/>
        <v xml:space="preserve"> </v>
      </c>
      <c r="CP384" s="278" t="str">
        <f t="shared" si="555"/>
        <v xml:space="preserve"> </v>
      </c>
      <c r="CQ384" s="278" t="str">
        <f t="shared" si="511"/>
        <v xml:space="preserve"> </v>
      </c>
      <c r="CR384" s="278" t="str">
        <f t="shared" si="556"/>
        <v xml:space="preserve"> </v>
      </c>
      <c r="CS384" s="278" t="str">
        <f t="shared" si="512"/>
        <v xml:space="preserve"> </v>
      </c>
      <c r="CT384" s="278"/>
      <c r="CU384" s="278" t="str">
        <f t="shared" si="557"/>
        <v xml:space="preserve"> </v>
      </c>
      <c r="CV384" s="278" t="str">
        <f t="shared" si="513"/>
        <v xml:space="preserve"> </v>
      </c>
      <c r="CW384" s="278" t="str">
        <f t="shared" si="514"/>
        <v xml:space="preserve"> </v>
      </c>
      <c r="CX384" s="278"/>
      <c r="CY384" s="278" t="str">
        <f t="shared" si="515"/>
        <v xml:space="preserve"> </v>
      </c>
      <c r="CZ384" s="278" t="str">
        <f t="shared" si="558"/>
        <v xml:space="preserve"> </v>
      </c>
      <c r="DA384" s="278" t="str">
        <f t="shared" si="516"/>
        <v xml:space="preserve"> </v>
      </c>
      <c r="DB384" s="278"/>
      <c r="DC384" s="278" t="str">
        <f t="shared" si="517"/>
        <v xml:space="preserve"> </v>
      </c>
      <c r="DD384" s="278" t="str">
        <f t="shared" si="559"/>
        <v xml:space="preserve"> </v>
      </c>
      <c r="DE384" s="278" t="str">
        <f t="shared" si="560"/>
        <v xml:space="preserve"> </v>
      </c>
      <c r="DF384" s="278" t="str">
        <f t="shared" si="518"/>
        <v xml:space="preserve"> </v>
      </c>
      <c r="DG384" s="283" t="str">
        <f t="shared" si="525"/>
        <v xml:space="preserve"> </v>
      </c>
      <c r="DH384" s="283"/>
      <c r="DI384" s="277" t="str">
        <f t="shared" si="519"/>
        <v xml:space="preserve"> </v>
      </c>
      <c r="DJ384" s="277" t="str">
        <f t="shared" si="520"/>
        <v xml:space="preserve"> </v>
      </c>
      <c r="DK384" s="277" t="str">
        <f t="shared" si="521"/>
        <v xml:space="preserve"> </v>
      </c>
      <c r="DL384" s="278" t="str">
        <f t="shared" si="522"/>
        <v xml:space="preserve"> </v>
      </c>
    </row>
    <row r="385" spans="21:116" x14ac:dyDescent="0.25">
      <c r="U385" s="276" t="str">
        <f t="shared" si="526"/>
        <v xml:space="preserve"> </v>
      </c>
      <c r="V385" s="277" t="str">
        <f>IF(SUM(I385:T385)&lt;90," ",I385/stab.data!$U$7)</f>
        <v xml:space="preserve"> </v>
      </c>
      <c r="W385" s="277" t="str">
        <f>IF(SUM(I385:T385)&lt;90," ",J385/stab.data!$U$8)</f>
        <v xml:space="preserve"> </v>
      </c>
      <c r="X385" s="277" t="str">
        <f>IF(SUM(I385:T385)&lt;90," ",K385*2/stab.data!$U$9)</f>
        <v xml:space="preserve"> </v>
      </c>
      <c r="Y385" s="277" t="str">
        <f>IF(SUM(I385:T385)&lt;90," ",L385*2/stab.data!$U$10)</f>
        <v xml:space="preserve"> </v>
      </c>
      <c r="Z385" s="277" t="str">
        <f>IF(SUM(I385:T385)&lt;90," ",M385/stab.data!$U$11)</f>
        <v xml:space="preserve"> </v>
      </c>
      <c r="AA385" s="277" t="str">
        <f>IF(SUM(I385:T385)&lt;90," ",N385/stab.data!$U$12)</f>
        <v xml:space="preserve"> </v>
      </c>
      <c r="AB385" s="277" t="str">
        <f>IF(SUM(I385:T385)&lt;90," ",O385/stab.data!$U$13)</f>
        <v xml:space="preserve"> </v>
      </c>
      <c r="AC385" s="277" t="str">
        <f>IF(SUM(I385:T385)&lt;90," ",P385/stab.data!$U$14)</f>
        <v xml:space="preserve"> </v>
      </c>
      <c r="AD385" s="277" t="str">
        <f>IF(SUM(I385:T385)&lt;90," ",Q385*2/stab.data!$U$15)</f>
        <v xml:space="preserve"> </v>
      </c>
      <c r="AE385" s="277" t="str">
        <f>IF(SUM(I385:T385)&lt;90," ",R385*2/stab.data!$U$16)</f>
        <v xml:space="preserve"> </v>
      </c>
      <c r="AF385" s="277" t="str">
        <f>IF(SUM(I385:T385)&lt;90," ",S385/stab.data!$U$17)</f>
        <v xml:space="preserve"> </v>
      </c>
      <c r="AG385" s="277" t="str">
        <f>IF(SUM(I385:T385)&lt;90," ",T385/stab.data!$U$18)</f>
        <v xml:space="preserve"> </v>
      </c>
      <c r="AH385" s="277" t="str">
        <f t="shared" si="527"/>
        <v xml:space="preserve"> </v>
      </c>
      <c r="AI385" s="277" t="str">
        <f t="shared" si="528"/>
        <v xml:space="preserve"> </v>
      </c>
      <c r="AJ385" s="278" t="str">
        <f t="shared" si="529"/>
        <v xml:space="preserve"> </v>
      </c>
      <c r="AK385" s="278" t="str">
        <f t="shared" si="530"/>
        <v xml:space="preserve"> </v>
      </c>
      <c r="AL385" s="278" t="str">
        <f t="shared" si="531"/>
        <v xml:space="preserve"> </v>
      </c>
      <c r="AM385" s="278" t="str">
        <f t="shared" si="532"/>
        <v xml:space="preserve"> </v>
      </c>
      <c r="AN385" s="278" t="str">
        <f t="shared" si="533"/>
        <v xml:space="preserve"> </v>
      </c>
      <c r="AO385" s="278" t="str">
        <f t="shared" si="534"/>
        <v xml:space="preserve"> </v>
      </c>
      <c r="AP385" s="278" t="str">
        <f t="shared" si="535"/>
        <v xml:space="preserve"> </v>
      </c>
      <c r="AQ385" s="278" t="str">
        <f t="shared" si="536"/>
        <v xml:space="preserve"> </v>
      </c>
      <c r="AR385" s="278" t="str">
        <f t="shared" si="537"/>
        <v xml:space="preserve"> </v>
      </c>
      <c r="AS385" s="278" t="str">
        <f t="shared" si="538"/>
        <v xml:space="preserve"> </v>
      </c>
      <c r="AT385" s="278" t="str">
        <f t="shared" si="539"/>
        <v xml:space="preserve"> </v>
      </c>
      <c r="AU385" s="278" t="str">
        <f t="shared" si="540"/>
        <v xml:space="preserve"> </v>
      </c>
      <c r="AV385" s="277" t="str">
        <f t="shared" si="541"/>
        <v xml:space="preserve"> </v>
      </c>
      <c r="AW385" s="277" t="str">
        <f t="shared" si="542"/>
        <v xml:space="preserve"> </v>
      </c>
      <c r="AX385" s="277" t="str">
        <f>IF(SUM(I385:T385)&lt;90," ",CO385*AH385*stab.data!$U$20/13/2)</f>
        <v xml:space="preserve"> </v>
      </c>
      <c r="AY385" s="277" t="str">
        <f>IF(SUM(I385:T385)&lt;90," ",CQ385*AH385*stab.data!$U$11/13)</f>
        <v xml:space="preserve"> </v>
      </c>
      <c r="AZ385" s="277" t="str">
        <f t="shared" si="543"/>
        <v xml:space="preserve"> </v>
      </c>
      <c r="BA385" s="279" t="str">
        <f t="shared" si="544"/>
        <v xml:space="preserve"> </v>
      </c>
      <c r="BB385" s="280" t="str">
        <f>IF(SUM(I385:T385)&lt;90," ",EXP('eq. coef.'!$C$104+'eq. coef.'!$C$105*'Amp-TB2 calc'!AJ385+'eq. coef.'!$C$106*'Amp-TB2 calc'!AK385+'eq. coef.'!$C$107*'Amp-TB2 calc'!AL385+'eq. coef.'!$C$108*'Amp-TB2 calc'!AN385+'eq. coef.'!$C$109*'Amp-TB2 calc'!AP385+'eq. coef.'!$C$110*'Amp-TB2 calc'!AQ385+'eq. coef.'!$C$111*'Amp-TB2 calc'!AR385+'eq. coef.'!$C$112*'Amp-TB2 calc'!AS385))</f>
        <v xml:space="preserve"> </v>
      </c>
      <c r="BC385" s="281" t="str">
        <f>IF(SUM(I385:T385)&lt;90," ",EXP('eq. coef.'!$C$176+'eq. coef.'!$C$177*'Amp-TB2 calc'!AJ385+'eq. coef.'!$C$178*'Amp-TB2 calc'!AK385+'eq. coef.'!$C$179*'Amp-TB2 calc'!AL385+'eq. coef.'!$C$180*'Amp-TB2 calc'!AN385+'eq. coef.'!$C$181*'Amp-TB2 calc'!AP385+'eq. coef.'!$C$182*'Amp-TB2 calc'!AQ385+'eq. coef.'!$C$183*'Amp-TB2 calc'!AR385+'eq. coef.'!$C$184*'Amp-TB2 calc'!AS385))</f>
        <v xml:space="preserve"> </v>
      </c>
      <c r="BD385" s="281" t="str">
        <f>IF(SUM(I385:T385)&lt;90," ",('eq. coef.'!$C$234+'eq. coef.'!$C$235*'Amp-TB2 calc'!AJ385+'eq. coef.'!$C$236*'Amp-TB2 calc'!AK385+'eq. coef.'!$C$237*'Amp-TB2 calc'!AL385+'eq. coef.'!$C$238*'Amp-TB2 calc'!AN385+'eq. coef.'!$C$239*'Amp-TB2 calc'!AP385+'eq. coef.'!$C$240*'Amp-TB2 calc'!AQ385+'eq. coef.'!$C$241*'Amp-TB2 calc'!AR385+'eq. coef.'!$C$242*'Amp-TB2 calc'!AS385))</f>
        <v xml:space="preserve"> </v>
      </c>
      <c r="BE385" s="281" t="str">
        <f>IF(SUM(I385:T385)&lt;90," ",('eq. coef.'!$C$270+'eq. coef.'!$C$271*'Amp-TB2 calc'!AJ385+'eq. coef.'!$C$272*'Amp-TB2 calc'!AK385+'eq. coef.'!$C$273*'Amp-TB2 calc'!AL385+'eq. coef.'!$C$274*'Amp-TB2 calc'!AN385+'eq. coef.'!$C$275*'Amp-TB2 calc'!AP385+'eq. coef.'!$C$276*'Amp-TB2 calc'!AQ385+'eq. coef.'!$C$277*'Amp-TB2 calc'!AR385+'eq. coef.'!$C$278*'Amp-TB2 calc'!AS385))</f>
        <v xml:space="preserve"> </v>
      </c>
      <c r="BF385" s="281" t="str">
        <f>IF(SUM(I385:T385)&lt;90," ",EXP('eq. coef.'!$C$328+'eq. coef.'!$C$329*'Amp-TB2 calc'!AJ385+'eq. coef.'!$C$330*'Amp-TB2 calc'!AK385+'eq. coef.'!$C$331*'Amp-TB2 calc'!AL385+'eq. coef.'!$C$332*'Amp-TB2 calc'!AN385+'eq. coef.'!$C$333*'Amp-TB2 calc'!AP385+'eq. coef.'!$C$334*'Amp-TB2 calc'!AQ385+'eq. coef.'!$C$335*'Amp-TB2 calc'!AR385+'eq. coef.'!$C$336*'Amp-TB2 calc'!AS385))</f>
        <v xml:space="preserve"> </v>
      </c>
      <c r="BG385" s="282" t="str">
        <f t="shared" si="496"/>
        <v xml:space="preserve"> </v>
      </c>
      <c r="BH385" s="385" t="str">
        <f t="shared" si="523"/>
        <v xml:space="preserve"> </v>
      </c>
      <c r="BI385" s="385" t="str">
        <f t="shared" si="524"/>
        <v xml:space="preserve"> </v>
      </c>
      <c r="BJ385" s="281" t="str">
        <f t="shared" si="497"/>
        <v xml:space="preserve"> </v>
      </c>
      <c r="BK385" s="283" t="str">
        <f t="shared" si="545"/>
        <v xml:space="preserve"> </v>
      </c>
      <c r="BL385" s="281" t="str">
        <f t="shared" si="546"/>
        <v xml:space="preserve"> </v>
      </c>
      <c r="BM385" s="284" t="str">
        <f t="shared" si="498"/>
        <v xml:space="preserve"> </v>
      </c>
      <c r="BN385" s="285" t="str">
        <f>IF(SUM(I385:T385)&lt;90," ",'eq. coef.'!$C$360+'eq. coef.'!$C$361*'Amp-TB2 calc'!AJ385+'eq. coef.'!$C$362*'Amp-TB2 calc'!AK385+'eq. coef.'!$C$363*'Amp-TB2 calc'!AL385+'eq. coef.'!$C$364*'Amp-TB2 calc'!AN385+'eq. coef.'!$C$365*'Amp-TB2 calc'!AP385+'eq. coef.'!$C$366*'Amp-TB2 calc'!AQ385+'eq. coef.'!$C$367*'Amp-TB2 calc'!AR385+'eq. coef.'!$C$368*'Amp-TB2 calc'!AS385+'eq. coef.'!$C$369*LN(BQ385))</f>
        <v xml:space="preserve"> </v>
      </c>
      <c r="BO385" s="286" t="str">
        <f t="shared" si="547"/>
        <v xml:space="preserve"> </v>
      </c>
      <c r="BP385" s="333" t="str">
        <f t="shared" si="499"/>
        <v xml:space="preserve"> </v>
      </c>
      <c r="BQ385" s="287" t="str">
        <f t="shared" si="548"/>
        <v xml:space="preserve"> </v>
      </c>
      <c r="BR385" s="281" t="str">
        <f t="shared" si="500"/>
        <v xml:space="preserve"> </v>
      </c>
      <c r="BS385" s="283"/>
      <c r="BT385" s="283">
        <f t="shared" si="549"/>
        <v>0</v>
      </c>
      <c r="BU385" s="283">
        <f t="shared" si="550"/>
        <v>0</v>
      </c>
      <c r="BV385" s="281" t="str">
        <f t="shared" si="501"/>
        <v xml:space="preserve"> </v>
      </c>
      <c r="BW385" s="288"/>
      <c r="BX385" s="289" t="str">
        <f>IF(SUM(I385:T385)&lt;90," ",'eq. coef.'!$B$1128*'Amp-TB2 calc'!CH385+'eq. coef.'!$B$1129*'Amp-TB2 calc'!CL385+'eq. coef.'!$B$1130*'Amp-TB2 calc'!CM385+'eq. coef.'!$B$1131*'Amp-TB2 calc'!CO385+'eq. coef.'!$B$1132*'Amp-TB2 calc'!CP385+'eq. coef.'!$B$1133*'Amp-TB2 calc'!CQ385+'eq. coef.'!$B$1134*'Amp-TB2 calc'!CR385+'eq. coef.'!$B$1135*'Amp-TB2 calc'!CU385+'eq. coef.'!$B$1135*'Amp-TB2 calc'!CY385+'eq. coef.'!$B$1137*'Amp-TB2 calc'!CZ385)</f>
        <v xml:space="preserve"> </v>
      </c>
      <c r="BY385" s="290" t="str">
        <f t="shared" si="551"/>
        <v xml:space="preserve"> </v>
      </c>
      <c r="BZ385" s="291"/>
      <c r="CA385" s="290" t="str">
        <f t="shared" si="502"/>
        <v xml:space="preserve"> </v>
      </c>
      <c r="CB385" s="289" t="str">
        <f>IF(SUM(I385:T385)&lt;90," ",EXP('eq. coef.'!$C$396+'eq. coef.'!$C$397*'Amp-TB2 calc'!AJ385+'eq. coef.'!$C$398*'Amp-TB2 calc'!AK385+'eq. coef.'!$C$399*'Amp-TB2 calc'!AL385+'eq. coef.'!$C$400*'Amp-TB2 calc'!AN385+'eq. coef.'!$C$401*'Amp-TB2 calc'!AP385+'eq. coef.'!$C$402*'Amp-TB2 calc'!AQ385+'eq. coef.'!$C$403*'Amp-TB2 calc'!AR385+'eq. coef.'!$C$404*'Amp-TB2 calc'!AS385+'eq. coef.'!$C$405*LN('Amp-TB2 calc'!BQ385)))</f>
        <v xml:space="preserve"> </v>
      </c>
      <c r="CC385" s="283" t="str">
        <f t="shared" si="503"/>
        <v xml:space="preserve"> </v>
      </c>
      <c r="CD385" s="283"/>
      <c r="CE385" s="282" t="str">
        <f t="shared" si="504"/>
        <v xml:space="preserve"> </v>
      </c>
      <c r="CF385" s="282" t="str">
        <f t="shared" si="505"/>
        <v xml:space="preserve"> </v>
      </c>
      <c r="CG385" s="278" t="str">
        <f t="shared" si="552"/>
        <v xml:space="preserve"> </v>
      </c>
      <c r="CH385" s="278" t="str">
        <f t="shared" si="553"/>
        <v xml:space="preserve"> </v>
      </c>
      <c r="CI385" s="278" t="str">
        <f t="shared" si="506"/>
        <v xml:space="preserve"> </v>
      </c>
      <c r="CJ385" s="278" t="str">
        <f t="shared" si="507"/>
        <v xml:space="preserve"> </v>
      </c>
      <c r="CK385" s="278"/>
      <c r="CL385" s="278" t="str">
        <f t="shared" si="508"/>
        <v xml:space="preserve"> </v>
      </c>
      <c r="CM385" s="278" t="str">
        <f t="shared" si="509"/>
        <v xml:space="preserve"> </v>
      </c>
      <c r="CN385" s="278" t="str">
        <f t="shared" si="554"/>
        <v xml:space="preserve"> </v>
      </c>
      <c r="CO385" s="278" t="str">
        <f t="shared" si="510"/>
        <v xml:space="preserve"> </v>
      </c>
      <c r="CP385" s="278" t="str">
        <f t="shared" si="555"/>
        <v xml:space="preserve"> </v>
      </c>
      <c r="CQ385" s="278" t="str">
        <f t="shared" si="511"/>
        <v xml:space="preserve"> </v>
      </c>
      <c r="CR385" s="278" t="str">
        <f t="shared" si="556"/>
        <v xml:space="preserve"> </v>
      </c>
      <c r="CS385" s="278" t="str">
        <f t="shared" si="512"/>
        <v xml:space="preserve"> </v>
      </c>
      <c r="CT385" s="278"/>
      <c r="CU385" s="278" t="str">
        <f t="shared" si="557"/>
        <v xml:space="preserve"> </v>
      </c>
      <c r="CV385" s="278" t="str">
        <f t="shared" si="513"/>
        <v xml:space="preserve"> </v>
      </c>
      <c r="CW385" s="278" t="str">
        <f t="shared" si="514"/>
        <v xml:space="preserve"> </v>
      </c>
      <c r="CX385" s="278"/>
      <c r="CY385" s="278" t="str">
        <f t="shared" si="515"/>
        <v xml:space="preserve"> </v>
      </c>
      <c r="CZ385" s="278" t="str">
        <f t="shared" si="558"/>
        <v xml:space="preserve"> </v>
      </c>
      <c r="DA385" s="278" t="str">
        <f t="shared" si="516"/>
        <v xml:space="preserve"> </v>
      </c>
      <c r="DB385" s="278"/>
      <c r="DC385" s="278" t="str">
        <f t="shared" si="517"/>
        <v xml:space="preserve"> </v>
      </c>
      <c r="DD385" s="278" t="str">
        <f t="shared" si="559"/>
        <v xml:space="preserve"> </v>
      </c>
      <c r="DE385" s="278" t="str">
        <f t="shared" si="560"/>
        <v xml:space="preserve"> </v>
      </c>
      <c r="DF385" s="278" t="str">
        <f t="shared" si="518"/>
        <v xml:space="preserve"> </v>
      </c>
      <c r="DG385" s="283" t="str">
        <f t="shared" si="525"/>
        <v xml:space="preserve"> </v>
      </c>
      <c r="DH385" s="283"/>
      <c r="DI385" s="277" t="str">
        <f t="shared" si="519"/>
        <v xml:space="preserve"> </v>
      </c>
      <c r="DJ385" s="277" t="str">
        <f t="shared" si="520"/>
        <v xml:space="preserve"> </v>
      </c>
      <c r="DK385" s="277" t="str">
        <f t="shared" si="521"/>
        <v xml:space="preserve"> </v>
      </c>
      <c r="DL385" s="278" t="str">
        <f t="shared" si="522"/>
        <v xml:space="preserve"> </v>
      </c>
    </row>
    <row r="386" spans="21:116" x14ac:dyDescent="0.25">
      <c r="U386" s="276" t="str">
        <f t="shared" si="526"/>
        <v xml:space="preserve"> </v>
      </c>
      <c r="V386" s="277" t="str">
        <f>IF(SUM(I386:T386)&lt;90," ",I386/stab.data!$U$7)</f>
        <v xml:space="preserve"> </v>
      </c>
      <c r="W386" s="277" t="str">
        <f>IF(SUM(I386:T386)&lt;90," ",J386/stab.data!$U$8)</f>
        <v xml:space="preserve"> </v>
      </c>
      <c r="X386" s="277" t="str">
        <f>IF(SUM(I386:T386)&lt;90," ",K386*2/stab.data!$U$9)</f>
        <v xml:space="preserve"> </v>
      </c>
      <c r="Y386" s="277" t="str">
        <f>IF(SUM(I386:T386)&lt;90," ",L386*2/stab.data!$U$10)</f>
        <v xml:space="preserve"> </v>
      </c>
      <c r="Z386" s="277" t="str">
        <f>IF(SUM(I386:T386)&lt;90," ",M386/stab.data!$U$11)</f>
        <v xml:space="preserve"> </v>
      </c>
      <c r="AA386" s="277" t="str">
        <f>IF(SUM(I386:T386)&lt;90," ",N386/stab.data!$U$12)</f>
        <v xml:space="preserve"> </v>
      </c>
      <c r="AB386" s="277" t="str">
        <f>IF(SUM(I386:T386)&lt;90," ",O386/stab.data!$U$13)</f>
        <v xml:space="preserve"> </v>
      </c>
      <c r="AC386" s="277" t="str">
        <f>IF(SUM(I386:T386)&lt;90," ",P386/stab.data!$U$14)</f>
        <v xml:space="preserve"> </v>
      </c>
      <c r="AD386" s="277" t="str">
        <f>IF(SUM(I386:T386)&lt;90," ",Q386*2/stab.data!$U$15)</f>
        <v xml:space="preserve"> </v>
      </c>
      <c r="AE386" s="277" t="str">
        <f>IF(SUM(I386:T386)&lt;90," ",R386*2/stab.data!$U$16)</f>
        <v xml:space="preserve"> </v>
      </c>
      <c r="AF386" s="277" t="str">
        <f>IF(SUM(I386:T386)&lt;90," ",S386/stab.data!$U$17)</f>
        <v xml:space="preserve"> </v>
      </c>
      <c r="AG386" s="277" t="str">
        <f>IF(SUM(I386:T386)&lt;90," ",T386/stab.data!$U$18)</f>
        <v xml:space="preserve"> </v>
      </c>
      <c r="AH386" s="277" t="str">
        <f t="shared" si="527"/>
        <v xml:space="preserve"> </v>
      </c>
      <c r="AI386" s="277" t="str">
        <f t="shared" si="528"/>
        <v xml:space="preserve"> </v>
      </c>
      <c r="AJ386" s="278" t="str">
        <f t="shared" si="529"/>
        <v xml:space="preserve"> </v>
      </c>
      <c r="AK386" s="278" t="str">
        <f t="shared" si="530"/>
        <v xml:space="preserve"> </v>
      </c>
      <c r="AL386" s="278" t="str">
        <f t="shared" si="531"/>
        <v xml:space="preserve"> </v>
      </c>
      <c r="AM386" s="278" t="str">
        <f t="shared" si="532"/>
        <v xml:space="preserve"> </v>
      </c>
      <c r="AN386" s="278" t="str">
        <f t="shared" si="533"/>
        <v xml:space="preserve"> </v>
      </c>
      <c r="AO386" s="278" t="str">
        <f t="shared" si="534"/>
        <v xml:space="preserve"> </v>
      </c>
      <c r="AP386" s="278" t="str">
        <f t="shared" si="535"/>
        <v xml:space="preserve"> </v>
      </c>
      <c r="AQ386" s="278" t="str">
        <f t="shared" si="536"/>
        <v xml:space="preserve"> </v>
      </c>
      <c r="AR386" s="278" t="str">
        <f t="shared" si="537"/>
        <v xml:space="preserve"> </v>
      </c>
      <c r="AS386" s="278" t="str">
        <f t="shared" si="538"/>
        <v xml:space="preserve"> </v>
      </c>
      <c r="AT386" s="278" t="str">
        <f t="shared" si="539"/>
        <v xml:space="preserve"> </v>
      </c>
      <c r="AU386" s="278" t="str">
        <f t="shared" si="540"/>
        <v xml:space="preserve"> </v>
      </c>
      <c r="AV386" s="277" t="str">
        <f t="shared" si="541"/>
        <v xml:space="preserve"> </v>
      </c>
      <c r="AW386" s="277" t="str">
        <f t="shared" si="542"/>
        <v xml:space="preserve"> </v>
      </c>
      <c r="AX386" s="277" t="str">
        <f>IF(SUM(I386:T386)&lt;90," ",CO386*AH386*stab.data!$U$20/13/2)</f>
        <v xml:space="preserve"> </v>
      </c>
      <c r="AY386" s="277" t="str">
        <f>IF(SUM(I386:T386)&lt;90," ",CQ386*AH386*stab.data!$U$11/13)</f>
        <v xml:space="preserve"> </v>
      </c>
      <c r="AZ386" s="277" t="str">
        <f t="shared" si="543"/>
        <v xml:space="preserve"> </v>
      </c>
      <c r="BA386" s="279" t="str">
        <f t="shared" si="544"/>
        <v xml:space="preserve"> </v>
      </c>
      <c r="BB386" s="280" t="str">
        <f>IF(SUM(I386:T386)&lt;90," ",EXP('eq. coef.'!$C$104+'eq. coef.'!$C$105*'Amp-TB2 calc'!AJ386+'eq. coef.'!$C$106*'Amp-TB2 calc'!AK386+'eq. coef.'!$C$107*'Amp-TB2 calc'!AL386+'eq. coef.'!$C$108*'Amp-TB2 calc'!AN386+'eq. coef.'!$C$109*'Amp-TB2 calc'!AP386+'eq. coef.'!$C$110*'Amp-TB2 calc'!AQ386+'eq. coef.'!$C$111*'Amp-TB2 calc'!AR386+'eq. coef.'!$C$112*'Amp-TB2 calc'!AS386))</f>
        <v xml:space="preserve"> </v>
      </c>
      <c r="BC386" s="281" t="str">
        <f>IF(SUM(I386:T386)&lt;90," ",EXP('eq. coef.'!$C$176+'eq. coef.'!$C$177*'Amp-TB2 calc'!AJ386+'eq. coef.'!$C$178*'Amp-TB2 calc'!AK386+'eq. coef.'!$C$179*'Amp-TB2 calc'!AL386+'eq. coef.'!$C$180*'Amp-TB2 calc'!AN386+'eq. coef.'!$C$181*'Amp-TB2 calc'!AP386+'eq. coef.'!$C$182*'Amp-TB2 calc'!AQ386+'eq. coef.'!$C$183*'Amp-TB2 calc'!AR386+'eq. coef.'!$C$184*'Amp-TB2 calc'!AS386))</f>
        <v xml:space="preserve"> </v>
      </c>
      <c r="BD386" s="281" t="str">
        <f>IF(SUM(I386:T386)&lt;90," ",('eq. coef.'!$C$234+'eq. coef.'!$C$235*'Amp-TB2 calc'!AJ386+'eq. coef.'!$C$236*'Amp-TB2 calc'!AK386+'eq. coef.'!$C$237*'Amp-TB2 calc'!AL386+'eq. coef.'!$C$238*'Amp-TB2 calc'!AN386+'eq. coef.'!$C$239*'Amp-TB2 calc'!AP386+'eq. coef.'!$C$240*'Amp-TB2 calc'!AQ386+'eq. coef.'!$C$241*'Amp-TB2 calc'!AR386+'eq. coef.'!$C$242*'Amp-TB2 calc'!AS386))</f>
        <v xml:space="preserve"> </v>
      </c>
      <c r="BE386" s="281" t="str">
        <f>IF(SUM(I386:T386)&lt;90," ",('eq. coef.'!$C$270+'eq. coef.'!$C$271*'Amp-TB2 calc'!AJ386+'eq. coef.'!$C$272*'Amp-TB2 calc'!AK386+'eq. coef.'!$C$273*'Amp-TB2 calc'!AL386+'eq. coef.'!$C$274*'Amp-TB2 calc'!AN386+'eq. coef.'!$C$275*'Amp-TB2 calc'!AP386+'eq. coef.'!$C$276*'Amp-TB2 calc'!AQ386+'eq. coef.'!$C$277*'Amp-TB2 calc'!AR386+'eq. coef.'!$C$278*'Amp-TB2 calc'!AS386))</f>
        <v xml:space="preserve"> </v>
      </c>
      <c r="BF386" s="281" t="str">
        <f>IF(SUM(I386:T386)&lt;90," ",EXP('eq. coef.'!$C$328+'eq. coef.'!$C$329*'Amp-TB2 calc'!AJ386+'eq. coef.'!$C$330*'Amp-TB2 calc'!AK386+'eq. coef.'!$C$331*'Amp-TB2 calc'!AL386+'eq. coef.'!$C$332*'Amp-TB2 calc'!AN386+'eq. coef.'!$C$333*'Amp-TB2 calc'!AP386+'eq. coef.'!$C$334*'Amp-TB2 calc'!AQ386+'eq. coef.'!$C$335*'Amp-TB2 calc'!AR386+'eq. coef.'!$C$336*'Amp-TB2 calc'!AS386))</f>
        <v xml:space="preserve"> </v>
      </c>
      <c r="BG386" s="282" t="str">
        <f t="shared" si="496"/>
        <v xml:space="preserve"> </v>
      </c>
      <c r="BH386" s="385" t="str">
        <f t="shared" si="523"/>
        <v xml:space="preserve"> </v>
      </c>
      <c r="BI386" s="385" t="str">
        <f t="shared" si="524"/>
        <v xml:space="preserve"> </v>
      </c>
      <c r="BJ386" s="281" t="str">
        <f t="shared" si="497"/>
        <v xml:space="preserve"> </v>
      </c>
      <c r="BK386" s="283" t="str">
        <f t="shared" si="545"/>
        <v xml:space="preserve"> </v>
      </c>
      <c r="BL386" s="281" t="str">
        <f t="shared" si="546"/>
        <v xml:space="preserve"> </v>
      </c>
      <c r="BM386" s="284" t="str">
        <f t="shared" si="498"/>
        <v xml:space="preserve"> </v>
      </c>
      <c r="BN386" s="285" t="str">
        <f>IF(SUM(I386:T386)&lt;90," ",'eq. coef.'!$C$360+'eq. coef.'!$C$361*'Amp-TB2 calc'!AJ386+'eq. coef.'!$C$362*'Amp-TB2 calc'!AK386+'eq. coef.'!$C$363*'Amp-TB2 calc'!AL386+'eq. coef.'!$C$364*'Amp-TB2 calc'!AN386+'eq. coef.'!$C$365*'Amp-TB2 calc'!AP386+'eq. coef.'!$C$366*'Amp-TB2 calc'!AQ386+'eq. coef.'!$C$367*'Amp-TB2 calc'!AR386+'eq. coef.'!$C$368*'Amp-TB2 calc'!AS386+'eq. coef.'!$C$369*LN(BQ386))</f>
        <v xml:space="preserve"> </v>
      </c>
      <c r="BO386" s="286" t="str">
        <f t="shared" si="547"/>
        <v xml:space="preserve"> </v>
      </c>
      <c r="BP386" s="333" t="str">
        <f t="shared" si="499"/>
        <v xml:space="preserve"> </v>
      </c>
      <c r="BQ386" s="287" t="str">
        <f t="shared" si="548"/>
        <v xml:space="preserve"> </v>
      </c>
      <c r="BR386" s="281" t="str">
        <f t="shared" si="500"/>
        <v xml:space="preserve"> </v>
      </c>
      <c r="BS386" s="283"/>
      <c r="BT386" s="283">
        <f t="shared" si="549"/>
        <v>0</v>
      </c>
      <c r="BU386" s="283">
        <f t="shared" si="550"/>
        <v>0</v>
      </c>
      <c r="BV386" s="281" t="str">
        <f t="shared" si="501"/>
        <v xml:space="preserve"> </v>
      </c>
      <c r="BW386" s="288"/>
      <c r="BX386" s="289" t="str">
        <f>IF(SUM(I386:T386)&lt;90," ",'eq. coef.'!$B$1128*'Amp-TB2 calc'!CH386+'eq. coef.'!$B$1129*'Amp-TB2 calc'!CL386+'eq. coef.'!$B$1130*'Amp-TB2 calc'!CM386+'eq. coef.'!$B$1131*'Amp-TB2 calc'!CO386+'eq. coef.'!$B$1132*'Amp-TB2 calc'!CP386+'eq. coef.'!$B$1133*'Amp-TB2 calc'!CQ386+'eq. coef.'!$B$1134*'Amp-TB2 calc'!CR386+'eq. coef.'!$B$1135*'Amp-TB2 calc'!CU386+'eq. coef.'!$B$1135*'Amp-TB2 calc'!CY386+'eq. coef.'!$B$1137*'Amp-TB2 calc'!CZ386)</f>
        <v xml:space="preserve"> </v>
      </c>
      <c r="BY386" s="290" t="str">
        <f t="shared" si="551"/>
        <v xml:space="preserve"> </v>
      </c>
      <c r="BZ386" s="291"/>
      <c r="CA386" s="290" t="str">
        <f t="shared" si="502"/>
        <v xml:space="preserve"> </v>
      </c>
      <c r="CB386" s="289" t="str">
        <f>IF(SUM(I386:T386)&lt;90," ",EXP('eq. coef.'!$C$396+'eq. coef.'!$C$397*'Amp-TB2 calc'!AJ386+'eq. coef.'!$C$398*'Amp-TB2 calc'!AK386+'eq. coef.'!$C$399*'Amp-TB2 calc'!AL386+'eq. coef.'!$C$400*'Amp-TB2 calc'!AN386+'eq. coef.'!$C$401*'Amp-TB2 calc'!AP386+'eq. coef.'!$C$402*'Amp-TB2 calc'!AQ386+'eq. coef.'!$C$403*'Amp-TB2 calc'!AR386+'eq. coef.'!$C$404*'Amp-TB2 calc'!AS386+'eq. coef.'!$C$405*LN('Amp-TB2 calc'!BQ386)))</f>
        <v xml:space="preserve"> </v>
      </c>
      <c r="CC386" s="283" t="str">
        <f t="shared" si="503"/>
        <v xml:space="preserve"> </v>
      </c>
      <c r="CD386" s="283"/>
      <c r="CE386" s="282" t="str">
        <f t="shared" si="504"/>
        <v xml:space="preserve"> </v>
      </c>
      <c r="CF386" s="282" t="str">
        <f t="shared" si="505"/>
        <v xml:space="preserve"> </v>
      </c>
      <c r="CG386" s="278" t="str">
        <f t="shared" si="552"/>
        <v xml:space="preserve"> </v>
      </c>
      <c r="CH386" s="278" t="str">
        <f t="shared" si="553"/>
        <v xml:space="preserve"> </v>
      </c>
      <c r="CI386" s="278" t="str">
        <f t="shared" si="506"/>
        <v xml:space="preserve"> </v>
      </c>
      <c r="CJ386" s="278" t="str">
        <f t="shared" si="507"/>
        <v xml:space="preserve"> </v>
      </c>
      <c r="CK386" s="278"/>
      <c r="CL386" s="278" t="str">
        <f t="shared" si="508"/>
        <v xml:space="preserve"> </v>
      </c>
      <c r="CM386" s="278" t="str">
        <f t="shared" si="509"/>
        <v xml:space="preserve"> </v>
      </c>
      <c r="CN386" s="278" t="str">
        <f t="shared" si="554"/>
        <v xml:space="preserve"> </v>
      </c>
      <c r="CO386" s="278" t="str">
        <f t="shared" si="510"/>
        <v xml:space="preserve"> </v>
      </c>
      <c r="CP386" s="278" t="str">
        <f t="shared" si="555"/>
        <v xml:space="preserve"> </v>
      </c>
      <c r="CQ386" s="278" t="str">
        <f t="shared" si="511"/>
        <v xml:space="preserve"> </v>
      </c>
      <c r="CR386" s="278" t="str">
        <f t="shared" si="556"/>
        <v xml:space="preserve"> </v>
      </c>
      <c r="CS386" s="278" t="str">
        <f t="shared" si="512"/>
        <v xml:space="preserve"> </v>
      </c>
      <c r="CT386" s="278"/>
      <c r="CU386" s="278" t="str">
        <f t="shared" si="557"/>
        <v xml:space="preserve"> </v>
      </c>
      <c r="CV386" s="278" t="str">
        <f t="shared" si="513"/>
        <v xml:space="preserve"> </v>
      </c>
      <c r="CW386" s="278" t="str">
        <f t="shared" si="514"/>
        <v xml:space="preserve"> </v>
      </c>
      <c r="CX386" s="278"/>
      <c r="CY386" s="278" t="str">
        <f t="shared" si="515"/>
        <v xml:space="preserve"> </v>
      </c>
      <c r="CZ386" s="278" t="str">
        <f t="shared" si="558"/>
        <v xml:space="preserve"> </v>
      </c>
      <c r="DA386" s="278" t="str">
        <f t="shared" si="516"/>
        <v xml:space="preserve"> </v>
      </c>
      <c r="DB386" s="278"/>
      <c r="DC386" s="278" t="str">
        <f t="shared" si="517"/>
        <v xml:space="preserve"> </v>
      </c>
      <c r="DD386" s="278" t="str">
        <f t="shared" si="559"/>
        <v xml:space="preserve"> </v>
      </c>
      <c r="DE386" s="278" t="str">
        <f t="shared" si="560"/>
        <v xml:space="preserve"> </v>
      </c>
      <c r="DF386" s="278" t="str">
        <f t="shared" si="518"/>
        <v xml:space="preserve"> </v>
      </c>
      <c r="DG386" s="283" t="str">
        <f t="shared" si="525"/>
        <v xml:space="preserve"> </v>
      </c>
      <c r="DH386" s="283"/>
      <c r="DI386" s="277" t="str">
        <f t="shared" si="519"/>
        <v xml:space="preserve"> </v>
      </c>
      <c r="DJ386" s="277" t="str">
        <f t="shared" si="520"/>
        <v xml:space="preserve"> </v>
      </c>
      <c r="DK386" s="277" t="str">
        <f t="shared" si="521"/>
        <v xml:space="preserve"> </v>
      </c>
      <c r="DL386" s="278" t="str">
        <f t="shared" si="522"/>
        <v xml:space="preserve"> </v>
      </c>
    </row>
    <row r="387" spans="21:116" x14ac:dyDescent="0.25">
      <c r="U387" s="276" t="str">
        <f t="shared" si="526"/>
        <v xml:space="preserve"> </v>
      </c>
      <c r="V387" s="277" t="str">
        <f>IF(SUM(I387:T387)&lt;90," ",I387/stab.data!$U$7)</f>
        <v xml:space="preserve"> </v>
      </c>
      <c r="W387" s="277" t="str">
        <f>IF(SUM(I387:T387)&lt;90," ",J387/stab.data!$U$8)</f>
        <v xml:space="preserve"> </v>
      </c>
      <c r="X387" s="277" t="str">
        <f>IF(SUM(I387:T387)&lt;90," ",K387*2/stab.data!$U$9)</f>
        <v xml:space="preserve"> </v>
      </c>
      <c r="Y387" s="277" t="str">
        <f>IF(SUM(I387:T387)&lt;90," ",L387*2/stab.data!$U$10)</f>
        <v xml:space="preserve"> </v>
      </c>
      <c r="Z387" s="277" t="str">
        <f>IF(SUM(I387:T387)&lt;90," ",M387/stab.data!$U$11)</f>
        <v xml:space="preserve"> </v>
      </c>
      <c r="AA387" s="277" t="str">
        <f>IF(SUM(I387:T387)&lt;90," ",N387/stab.data!$U$12)</f>
        <v xml:space="preserve"> </v>
      </c>
      <c r="AB387" s="277" t="str">
        <f>IF(SUM(I387:T387)&lt;90," ",O387/stab.data!$U$13)</f>
        <v xml:space="preserve"> </v>
      </c>
      <c r="AC387" s="277" t="str">
        <f>IF(SUM(I387:T387)&lt;90," ",P387/stab.data!$U$14)</f>
        <v xml:space="preserve"> </v>
      </c>
      <c r="AD387" s="277" t="str">
        <f>IF(SUM(I387:T387)&lt;90," ",Q387*2/stab.data!$U$15)</f>
        <v xml:space="preserve"> </v>
      </c>
      <c r="AE387" s="277" t="str">
        <f>IF(SUM(I387:T387)&lt;90," ",R387*2/stab.data!$U$16)</f>
        <v xml:space="preserve"> </v>
      </c>
      <c r="AF387" s="277" t="str">
        <f>IF(SUM(I387:T387)&lt;90," ",S387/stab.data!$U$17)</f>
        <v xml:space="preserve"> </v>
      </c>
      <c r="AG387" s="277" t="str">
        <f>IF(SUM(I387:T387)&lt;90," ",T387/stab.data!$U$18)</f>
        <v xml:space="preserve"> </v>
      </c>
      <c r="AH387" s="277" t="str">
        <f t="shared" si="527"/>
        <v xml:space="preserve"> </v>
      </c>
      <c r="AI387" s="277" t="str">
        <f t="shared" si="528"/>
        <v xml:space="preserve"> </v>
      </c>
      <c r="AJ387" s="278" t="str">
        <f t="shared" si="529"/>
        <v xml:space="preserve"> </v>
      </c>
      <c r="AK387" s="278" t="str">
        <f t="shared" si="530"/>
        <v xml:space="preserve"> </v>
      </c>
      <c r="AL387" s="278" t="str">
        <f t="shared" si="531"/>
        <v xml:space="preserve"> </v>
      </c>
      <c r="AM387" s="278" t="str">
        <f t="shared" si="532"/>
        <v xml:space="preserve"> </v>
      </c>
      <c r="AN387" s="278" t="str">
        <f t="shared" si="533"/>
        <v xml:space="preserve"> </v>
      </c>
      <c r="AO387" s="278" t="str">
        <f t="shared" si="534"/>
        <v xml:space="preserve"> </v>
      </c>
      <c r="AP387" s="278" t="str">
        <f t="shared" si="535"/>
        <v xml:space="preserve"> </v>
      </c>
      <c r="AQ387" s="278" t="str">
        <f t="shared" si="536"/>
        <v xml:space="preserve"> </v>
      </c>
      <c r="AR387" s="278" t="str">
        <f t="shared" si="537"/>
        <v xml:space="preserve"> </v>
      </c>
      <c r="AS387" s="278" t="str">
        <f t="shared" si="538"/>
        <v xml:space="preserve"> </v>
      </c>
      <c r="AT387" s="278" t="str">
        <f t="shared" si="539"/>
        <v xml:space="preserve"> </v>
      </c>
      <c r="AU387" s="278" t="str">
        <f t="shared" si="540"/>
        <v xml:space="preserve"> </v>
      </c>
      <c r="AV387" s="277" t="str">
        <f t="shared" si="541"/>
        <v xml:space="preserve"> </v>
      </c>
      <c r="AW387" s="277" t="str">
        <f t="shared" si="542"/>
        <v xml:space="preserve"> </v>
      </c>
      <c r="AX387" s="277" t="str">
        <f>IF(SUM(I387:T387)&lt;90," ",CO387*AH387*stab.data!$U$20/13/2)</f>
        <v xml:space="preserve"> </v>
      </c>
      <c r="AY387" s="277" t="str">
        <f>IF(SUM(I387:T387)&lt;90," ",CQ387*AH387*stab.data!$U$11/13)</f>
        <v xml:space="preserve"> </v>
      </c>
      <c r="AZ387" s="277" t="str">
        <f t="shared" si="543"/>
        <v xml:space="preserve"> </v>
      </c>
      <c r="BA387" s="279" t="str">
        <f t="shared" si="544"/>
        <v xml:space="preserve"> </v>
      </c>
      <c r="BB387" s="280" t="str">
        <f>IF(SUM(I387:T387)&lt;90," ",EXP('eq. coef.'!$C$104+'eq. coef.'!$C$105*'Amp-TB2 calc'!AJ387+'eq. coef.'!$C$106*'Amp-TB2 calc'!AK387+'eq. coef.'!$C$107*'Amp-TB2 calc'!AL387+'eq. coef.'!$C$108*'Amp-TB2 calc'!AN387+'eq. coef.'!$C$109*'Amp-TB2 calc'!AP387+'eq. coef.'!$C$110*'Amp-TB2 calc'!AQ387+'eq. coef.'!$C$111*'Amp-TB2 calc'!AR387+'eq. coef.'!$C$112*'Amp-TB2 calc'!AS387))</f>
        <v xml:space="preserve"> </v>
      </c>
      <c r="BC387" s="281" t="str">
        <f>IF(SUM(I387:T387)&lt;90," ",EXP('eq. coef.'!$C$176+'eq. coef.'!$C$177*'Amp-TB2 calc'!AJ387+'eq. coef.'!$C$178*'Amp-TB2 calc'!AK387+'eq. coef.'!$C$179*'Amp-TB2 calc'!AL387+'eq. coef.'!$C$180*'Amp-TB2 calc'!AN387+'eq. coef.'!$C$181*'Amp-TB2 calc'!AP387+'eq. coef.'!$C$182*'Amp-TB2 calc'!AQ387+'eq. coef.'!$C$183*'Amp-TB2 calc'!AR387+'eq. coef.'!$C$184*'Amp-TB2 calc'!AS387))</f>
        <v xml:space="preserve"> </v>
      </c>
      <c r="BD387" s="281" t="str">
        <f>IF(SUM(I387:T387)&lt;90," ",('eq. coef.'!$C$234+'eq. coef.'!$C$235*'Amp-TB2 calc'!AJ387+'eq. coef.'!$C$236*'Amp-TB2 calc'!AK387+'eq. coef.'!$C$237*'Amp-TB2 calc'!AL387+'eq. coef.'!$C$238*'Amp-TB2 calc'!AN387+'eq. coef.'!$C$239*'Amp-TB2 calc'!AP387+'eq. coef.'!$C$240*'Amp-TB2 calc'!AQ387+'eq. coef.'!$C$241*'Amp-TB2 calc'!AR387+'eq. coef.'!$C$242*'Amp-TB2 calc'!AS387))</f>
        <v xml:space="preserve"> </v>
      </c>
      <c r="BE387" s="281" t="str">
        <f>IF(SUM(I387:T387)&lt;90," ",('eq. coef.'!$C$270+'eq. coef.'!$C$271*'Amp-TB2 calc'!AJ387+'eq. coef.'!$C$272*'Amp-TB2 calc'!AK387+'eq. coef.'!$C$273*'Amp-TB2 calc'!AL387+'eq. coef.'!$C$274*'Amp-TB2 calc'!AN387+'eq. coef.'!$C$275*'Amp-TB2 calc'!AP387+'eq. coef.'!$C$276*'Amp-TB2 calc'!AQ387+'eq. coef.'!$C$277*'Amp-TB2 calc'!AR387+'eq. coef.'!$C$278*'Amp-TB2 calc'!AS387))</f>
        <v xml:space="preserve"> </v>
      </c>
      <c r="BF387" s="281" t="str">
        <f>IF(SUM(I387:T387)&lt;90," ",EXP('eq. coef.'!$C$328+'eq. coef.'!$C$329*'Amp-TB2 calc'!AJ387+'eq. coef.'!$C$330*'Amp-TB2 calc'!AK387+'eq. coef.'!$C$331*'Amp-TB2 calc'!AL387+'eq. coef.'!$C$332*'Amp-TB2 calc'!AN387+'eq. coef.'!$C$333*'Amp-TB2 calc'!AP387+'eq. coef.'!$C$334*'Amp-TB2 calc'!AQ387+'eq. coef.'!$C$335*'Amp-TB2 calc'!AR387+'eq. coef.'!$C$336*'Amp-TB2 calc'!AS387))</f>
        <v xml:space="preserve"> </v>
      </c>
      <c r="BG387" s="282" t="str">
        <f t="shared" si="496"/>
        <v xml:space="preserve"> </v>
      </c>
      <c r="BH387" s="385" t="str">
        <f t="shared" si="523"/>
        <v xml:space="preserve"> </v>
      </c>
      <c r="BI387" s="385" t="str">
        <f t="shared" si="524"/>
        <v xml:space="preserve"> </v>
      </c>
      <c r="BJ387" s="281" t="str">
        <f t="shared" si="497"/>
        <v xml:space="preserve"> </v>
      </c>
      <c r="BK387" s="283" t="str">
        <f t="shared" si="545"/>
        <v xml:space="preserve"> </v>
      </c>
      <c r="BL387" s="281" t="str">
        <f t="shared" si="546"/>
        <v xml:space="preserve"> </v>
      </c>
      <c r="BM387" s="284" t="str">
        <f t="shared" si="498"/>
        <v xml:space="preserve"> </v>
      </c>
      <c r="BN387" s="285" t="str">
        <f>IF(SUM(I387:T387)&lt;90," ",'eq. coef.'!$C$360+'eq. coef.'!$C$361*'Amp-TB2 calc'!AJ387+'eq. coef.'!$C$362*'Amp-TB2 calc'!AK387+'eq. coef.'!$C$363*'Amp-TB2 calc'!AL387+'eq. coef.'!$C$364*'Amp-TB2 calc'!AN387+'eq. coef.'!$C$365*'Amp-TB2 calc'!AP387+'eq. coef.'!$C$366*'Amp-TB2 calc'!AQ387+'eq. coef.'!$C$367*'Amp-TB2 calc'!AR387+'eq. coef.'!$C$368*'Amp-TB2 calc'!AS387+'eq. coef.'!$C$369*LN(BQ387))</f>
        <v xml:space="preserve"> </v>
      </c>
      <c r="BO387" s="286" t="str">
        <f t="shared" si="547"/>
        <v xml:space="preserve"> </v>
      </c>
      <c r="BP387" s="333" t="str">
        <f t="shared" si="499"/>
        <v xml:space="preserve"> </v>
      </c>
      <c r="BQ387" s="287" t="str">
        <f t="shared" si="548"/>
        <v xml:space="preserve"> </v>
      </c>
      <c r="BR387" s="281" t="str">
        <f t="shared" si="500"/>
        <v xml:space="preserve"> </v>
      </c>
      <c r="BS387" s="283"/>
      <c r="BT387" s="283">
        <f t="shared" si="549"/>
        <v>0</v>
      </c>
      <c r="BU387" s="283">
        <f t="shared" si="550"/>
        <v>0</v>
      </c>
      <c r="BV387" s="281" t="str">
        <f t="shared" si="501"/>
        <v xml:space="preserve"> </v>
      </c>
      <c r="BW387" s="288"/>
      <c r="BX387" s="289" t="str">
        <f>IF(SUM(I387:T387)&lt;90," ",'eq. coef.'!$B$1128*'Amp-TB2 calc'!CH387+'eq. coef.'!$B$1129*'Amp-TB2 calc'!CL387+'eq. coef.'!$B$1130*'Amp-TB2 calc'!CM387+'eq. coef.'!$B$1131*'Amp-TB2 calc'!CO387+'eq. coef.'!$B$1132*'Amp-TB2 calc'!CP387+'eq. coef.'!$B$1133*'Amp-TB2 calc'!CQ387+'eq. coef.'!$B$1134*'Amp-TB2 calc'!CR387+'eq. coef.'!$B$1135*'Amp-TB2 calc'!CU387+'eq. coef.'!$B$1135*'Amp-TB2 calc'!CY387+'eq. coef.'!$B$1137*'Amp-TB2 calc'!CZ387)</f>
        <v xml:space="preserve"> </v>
      </c>
      <c r="BY387" s="290" t="str">
        <f t="shared" si="551"/>
        <v xml:space="preserve"> </v>
      </c>
      <c r="BZ387" s="291"/>
      <c r="CA387" s="290" t="str">
        <f t="shared" si="502"/>
        <v xml:space="preserve"> </v>
      </c>
      <c r="CB387" s="289" t="str">
        <f>IF(SUM(I387:T387)&lt;90," ",EXP('eq. coef.'!$C$396+'eq. coef.'!$C$397*'Amp-TB2 calc'!AJ387+'eq. coef.'!$C$398*'Amp-TB2 calc'!AK387+'eq. coef.'!$C$399*'Amp-TB2 calc'!AL387+'eq. coef.'!$C$400*'Amp-TB2 calc'!AN387+'eq. coef.'!$C$401*'Amp-TB2 calc'!AP387+'eq. coef.'!$C$402*'Amp-TB2 calc'!AQ387+'eq. coef.'!$C$403*'Amp-TB2 calc'!AR387+'eq. coef.'!$C$404*'Amp-TB2 calc'!AS387+'eq. coef.'!$C$405*LN('Amp-TB2 calc'!BQ387)))</f>
        <v xml:space="preserve"> </v>
      </c>
      <c r="CC387" s="283" t="str">
        <f t="shared" si="503"/>
        <v xml:space="preserve"> </v>
      </c>
      <c r="CD387" s="283"/>
      <c r="CE387" s="282" t="str">
        <f t="shared" si="504"/>
        <v xml:space="preserve"> </v>
      </c>
      <c r="CF387" s="282" t="str">
        <f t="shared" si="505"/>
        <v xml:space="preserve"> </v>
      </c>
      <c r="CG387" s="278" t="str">
        <f t="shared" si="552"/>
        <v xml:space="preserve"> </v>
      </c>
      <c r="CH387" s="278" t="str">
        <f t="shared" si="553"/>
        <v xml:space="preserve"> </v>
      </c>
      <c r="CI387" s="278" t="str">
        <f t="shared" si="506"/>
        <v xml:space="preserve"> </v>
      </c>
      <c r="CJ387" s="278" t="str">
        <f t="shared" si="507"/>
        <v xml:space="preserve"> </v>
      </c>
      <c r="CK387" s="278"/>
      <c r="CL387" s="278" t="str">
        <f t="shared" si="508"/>
        <v xml:space="preserve"> </v>
      </c>
      <c r="CM387" s="278" t="str">
        <f t="shared" si="509"/>
        <v xml:space="preserve"> </v>
      </c>
      <c r="CN387" s="278" t="str">
        <f t="shared" si="554"/>
        <v xml:space="preserve"> </v>
      </c>
      <c r="CO387" s="278" t="str">
        <f t="shared" si="510"/>
        <v xml:space="preserve"> </v>
      </c>
      <c r="CP387" s="278" t="str">
        <f t="shared" si="555"/>
        <v xml:space="preserve"> </v>
      </c>
      <c r="CQ387" s="278" t="str">
        <f t="shared" si="511"/>
        <v xml:space="preserve"> </v>
      </c>
      <c r="CR387" s="278" t="str">
        <f t="shared" si="556"/>
        <v xml:space="preserve"> </v>
      </c>
      <c r="CS387" s="278" t="str">
        <f t="shared" si="512"/>
        <v xml:space="preserve"> </v>
      </c>
      <c r="CT387" s="278"/>
      <c r="CU387" s="278" t="str">
        <f t="shared" si="557"/>
        <v xml:space="preserve"> </v>
      </c>
      <c r="CV387" s="278" t="str">
        <f t="shared" si="513"/>
        <v xml:space="preserve"> </v>
      </c>
      <c r="CW387" s="278" t="str">
        <f t="shared" si="514"/>
        <v xml:space="preserve"> </v>
      </c>
      <c r="CX387" s="278"/>
      <c r="CY387" s="278" t="str">
        <f t="shared" si="515"/>
        <v xml:space="preserve"> </v>
      </c>
      <c r="CZ387" s="278" t="str">
        <f t="shared" si="558"/>
        <v xml:space="preserve"> </v>
      </c>
      <c r="DA387" s="278" t="str">
        <f t="shared" si="516"/>
        <v xml:space="preserve"> </v>
      </c>
      <c r="DB387" s="278"/>
      <c r="DC387" s="278" t="str">
        <f t="shared" si="517"/>
        <v xml:space="preserve"> </v>
      </c>
      <c r="DD387" s="278" t="str">
        <f t="shared" si="559"/>
        <v xml:space="preserve"> </v>
      </c>
      <c r="DE387" s="278" t="str">
        <f t="shared" si="560"/>
        <v xml:space="preserve"> </v>
      </c>
      <c r="DF387" s="278" t="str">
        <f t="shared" si="518"/>
        <v xml:space="preserve"> </v>
      </c>
      <c r="DG387" s="283" t="str">
        <f t="shared" si="525"/>
        <v xml:space="preserve"> </v>
      </c>
      <c r="DH387" s="283"/>
      <c r="DI387" s="277" t="str">
        <f t="shared" si="519"/>
        <v xml:space="preserve"> </v>
      </c>
      <c r="DJ387" s="277" t="str">
        <f t="shared" si="520"/>
        <v xml:space="preserve"> </v>
      </c>
      <c r="DK387" s="277" t="str">
        <f t="shared" si="521"/>
        <v xml:space="preserve"> </v>
      </c>
      <c r="DL387" s="278" t="str">
        <f t="shared" si="522"/>
        <v xml:space="preserve"> </v>
      </c>
    </row>
    <row r="388" spans="21:116" x14ac:dyDescent="0.25">
      <c r="U388" s="276" t="str">
        <f t="shared" si="526"/>
        <v xml:space="preserve"> </v>
      </c>
      <c r="V388" s="277" t="str">
        <f>IF(SUM(I388:T388)&lt;90," ",I388/stab.data!$U$7)</f>
        <v xml:space="preserve"> </v>
      </c>
      <c r="W388" s="277" t="str">
        <f>IF(SUM(I388:T388)&lt;90," ",J388/stab.data!$U$8)</f>
        <v xml:space="preserve"> </v>
      </c>
      <c r="X388" s="277" t="str">
        <f>IF(SUM(I388:T388)&lt;90," ",K388*2/stab.data!$U$9)</f>
        <v xml:space="preserve"> </v>
      </c>
      <c r="Y388" s="277" t="str">
        <f>IF(SUM(I388:T388)&lt;90," ",L388*2/stab.data!$U$10)</f>
        <v xml:space="preserve"> </v>
      </c>
      <c r="Z388" s="277" t="str">
        <f>IF(SUM(I388:T388)&lt;90," ",M388/stab.data!$U$11)</f>
        <v xml:space="preserve"> </v>
      </c>
      <c r="AA388" s="277" t="str">
        <f>IF(SUM(I388:T388)&lt;90," ",N388/stab.data!$U$12)</f>
        <v xml:space="preserve"> </v>
      </c>
      <c r="AB388" s="277" t="str">
        <f>IF(SUM(I388:T388)&lt;90," ",O388/stab.data!$U$13)</f>
        <v xml:space="preserve"> </v>
      </c>
      <c r="AC388" s="277" t="str">
        <f>IF(SUM(I388:T388)&lt;90," ",P388/stab.data!$U$14)</f>
        <v xml:space="preserve"> </v>
      </c>
      <c r="AD388" s="277" t="str">
        <f>IF(SUM(I388:T388)&lt;90," ",Q388*2/stab.data!$U$15)</f>
        <v xml:space="preserve"> </v>
      </c>
      <c r="AE388" s="277" t="str">
        <f>IF(SUM(I388:T388)&lt;90," ",R388*2/stab.data!$U$16)</f>
        <v xml:space="preserve"> </v>
      </c>
      <c r="AF388" s="277" t="str">
        <f>IF(SUM(I388:T388)&lt;90," ",S388/stab.data!$U$17)</f>
        <v xml:space="preserve"> </v>
      </c>
      <c r="AG388" s="277" t="str">
        <f>IF(SUM(I388:T388)&lt;90," ",T388/stab.data!$U$18)</f>
        <v xml:space="preserve"> </v>
      </c>
      <c r="AH388" s="277" t="str">
        <f t="shared" si="527"/>
        <v xml:space="preserve"> </v>
      </c>
      <c r="AI388" s="277" t="str">
        <f t="shared" si="528"/>
        <v xml:space="preserve"> </v>
      </c>
      <c r="AJ388" s="278" t="str">
        <f t="shared" si="529"/>
        <v xml:space="preserve"> </v>
      </c>
      <c r="AK388" s="278" t="str">
        <f t="shared" si="530"/>
        <v xml:space="preserve"> </v>
      </c>
      <c r="AL388" s="278" t="str">
        <f t="shared" si="531"/>
        <v xml:space="preserve"> </v>
      </c>
      <c r="AM388" s="278" t="str">
        <f t="shared" si="532"/>
        <v xml:space="preserve"> </v>
      </c>
      <c r="AN388" s="278" t="str">
        <f t="shared" si="533"/>
        <v xml:space="preserve"> </v>
      </c>
      <c r="AO388" s="278" t="str">
        <f t="shared" si="534"/>
        <v xml:space="preserve"> </v>
      </c>
      <c r="AP388" s="278" t="str">
        <f t="shared" si="535"/>
        <v xml:space="preserve"> </v>
      </c>
      <c r="AQ388" s="278" t="str">
        <f t="shared" si="536"/>
        <v xml:space="preserve"> </v>
      </c>
      <c r="AR388" s="278" t="str">
        <f t="shared" si="537"/>
        <v xml:space="preserve"> </v>
      </c>
      <c r="AS388" s="278" t="str">
        <f t="shared" si="538"/>
        <v xml:space="preserve"> </v>
      </c>
      <c r="AT388" s="278" t="str">
        <f t="shared" si="539"/>
        <v xml:space="preserve"> </v>
      </c>
      <c r="AU388" s="278" t="str">
        <f t="shared" si="540"/>
        <v xml:space="preserve"> </v>
      </c>
      <c r="AV388" s="277" t="str">
        <f t="shared" si="541"/>
        <v xml:space="preserve"> </v>
      </c>
      <c r="AW388" s="277" t="str">
        <f t="shared" si="542"/>
        <v xml:space="preserve"> </v>
      </c>
      <c r="AX388" s="277" t="str">
        <f>IF(SUM(I388:T388)&lt;90," ",CO388*AH388*stab.data!$U$20/13/2)</f>
        <v xml:space="preserve"> </v>
      </c>
      <c r="AY388" s="277" t="str">
        <f>IF(SUM(I388:T388)&lt;90," ",CQ388*AH388*stab.data!$U$11/13)</f>
        <v xml:space="preserve"> </v>
      </c>
      <c r="AZ388" s="277" t="str">
        <f t="shared" si="543"/>
        <v xml:space="preserve"> </v>
      </c>
      <c r="BA388" s="279" t="str">
        <f t="shared" si="544"/>
        <v xml:space="preserve"> </v>
      </c>
      <c r="BB388" s="280" t="str">
        <f>IF(SUM(I388:T388)&lt;90," ",EXP('eq. coef.'!$C$104+'eq. coef.'!$C$105*'Amp-TB2 calc'!AJ388+'eq. coef.'!$C$106*'Amp-TB2 calc'!AK388+'eq. coef.'!$C$107*'Amp-TB2 calc'!AL388+'eq. coef.'!$C$108*'Amp-TB2 calc'!AN388+'eq. coef.'!$C$109*'Amp-TB2 calc'!AP388+'eq. coef.'!$C$110*'Amp-TB2 calc'!AQ388+'eq. coef.'!$C$111*'Amp-TB2 calc'!AR388+'eq. coef.'!$C$112*'Amp-TB2 calc'!AS388))</f>
        <v xml:space="preserve"> </v>
      </c>
      <c r="BC388" s="281" t="str">
        <f>IF(SUM(I388:T388)&lt;90," ",EXP('eq. coef.'!$C$176+'eq. coef.'!$C$177*'Amp-TB2 calc'!AJ388+'eq. coef.'!$C$178*'Amp-TB2 calc'!AK388+'eq. coef.'!$C$179*'Amp-TB2 calc'!AL388+'eq. coef.'!$C$180*'Amp-TB2 calc'!AN388+'eq. coef.'!$C$181*'Amp-TB2 calc'!AP388+'eq. coef.'!$C$182*'Amp-TB2 calc'!AQ388+'eq. coef.'!$C$183*'Amp-TB2 calc'!AR388+'eq. coef.'!$C$184*'Amp-TB2 calc'!AS388))</f>
        <v xml:space="preserve"> </v>
      </c>
      <c r="BD388" s="281" t="str">
        <f>IF(SUM(I388:T388)&lt;90," ",('eq. coef.'!$C$234+'eq. coef.'!$C$235*'Amp-TB2 calc'!AJ388+'eq. coef.'!$C$236*'Amp-TB2 calc'!AK388+'eq. coef.'!$C$237*'Amp-TB2 calc'!AL388+'eq. coef.'!$C$238*'Amp-TB2 calc'!AN388+'eq. coef.'!$C$239*'Amp-TB2 calc'!AP388+'eq. coef.'!$C$240*'Amp-TB2 calc'!AQ388+'eq. coef.'!$C$241*'Amp-TB2 calc'!AR388+'eq. coef.'!$C$242*'Amp-TB2 calc'!AS388))</f>
        <v xml:space="preserve"> </v>
      </c>
      <c r="BE388" s="281" t="str">
        <f>IF(SUM(I388:T388)&lt;90," ",('eq. coef.'!$C$270+'eq. coef.'!$C$271*'Amp-TB2 calc'!AJ388+'eq. coef.'!$C$272*'Amp-TB2 calc'!AK388+'eq. coef.'!$C$273*'Amp-TB2 calc'!AL388+'eq. coef.'!$C$274*'Amp-TB2 calc'!AN388+'eq. coef.'!$C$275*'Amp-TB2 calc'!AP388+'eq. coef.'!$C$276*'Amp-TB2 calc'!AQ388+'eq. coef.'!$C$277*'Amp-TB2 calc'!AR388+'eq. coef.'!$C$278*'Amp-TB2 calc'!AS388))</f>
        <v xml:space="preserve"> </v>
      </c>
      <c r="BF388" s="281" t="str">
        <f>IF(SUM(I388:T388)&lt;90," ",EXP('eq. coef.'!$C$328+'eq. coef.'!$C$329*'Amp-TB2 calc'!AJ388+'eq. coef.'!$C$330*'Amp-TB2 calc'!AK388+'eq. coef.'!$C$331*'Amp-TB2 calc'!AL388+'eq. coef.'!$C$332*'Amp-TB2 calc'!AN388+'eq. coef.'!$C$333*'Amp-TB2 calc'!AP388+'eq. coef.'!$C$334*'Amp-TB2 calc'!AQ388+'eq. coef.'!$C$335*'Amp-TB2 calc'!AR388+'eq. coef.'!$C$336*'Amp-TB2 calc'!AS388))</f>
        <v xml:space="preserve"> </v>
      </c>
      <c r="BG388" s="282" t="str">
        <f t="shared" si="496"/>
        <v xml:space="preserve"> </v>
      </c>
      <c r="BH388" s="385" t="str">
        <f t="shared" si="523"/>
        <v xml:space="preserve"> </v>
      </c>
      <c r="BI388" s="385" t="str">
        <f t="shared" si="524"/>
        <v xml:space="preserve"> </v>
      </c>
      <c r="BJ388" s="281" t="str">
        <f t="shared" si="497"/>
        <v xml:space="preserve"> </v>
      </c>
      <c r="BK388" s="283" t="str">
        <f t="shared" si="545"/>
        <v xml:space="preserve"> </v>
      </c>
      <c r="BL388" s="281" t="str">
        <f t="shared" si="546"/>
        <v xml:space="preserve"> </v>
      </c>
      <c r="BM388" s="284" t="str">
        <f t="shared" si="498"/>
        <v xml:space="preserve"> </v>
      </c>
      <c r="BN388" s="285" t="str">
        <f>IF(SUM(I388:T388)&lt;90," ",'eq. coef.'!$C$360+'eq. coef.'!$C$361*'Amp-TB2 calc'!AJ388+'eq. coef.'!$C$362*'Amp-TB2 calc'!AK388+'eq. coef.'!$C$363*'Amp-TB2 calc'!AL388+'eq. coef.'!$C$364*'Amp-TB2 calc'!AN388+'eq. coef.'!$C$365*'Amp-TB2 calc'!AP388+'eq. coef.'!$C$366*'Amp-TB2 calc'!AQ388+'eq. coef.'!$C$367*'Amp-TB2 calc'!AR388+'eq. coef.'!$C$368*'Amp-TB2 calc'!AS388+'eq. coef.'!$C$369*LN(BQ388))</f>
        <v xml:space="preserve"> </v>
      </c>
      <c r="BO388" s="286" t="str">
        <f t="shared" si="547"/>
        <v xml:space="preserve"> </v>
      </c>
      <c r="BP388" s="333" t="str">
        <f t="shared" si="499"/>
        <v xml:space="preserve"> </v>
      </c>
      <c r="BQ388" s="287" t="str">
        <f t="shared" si="548"/>
        <v xml:space="preserve"> </v>
      </c>
      <c r="BR388" s="281" t="str">
        <f t="shared" si="500"/>
        <v xml:space="preserve"> </v>
      </c>
      <c r="BS388" s="283"/>
      <c r="BT388" s="283">
        <f t="shared" si="549"/>
        <v>0</v>
      </c>
      <c r="BU388" s="283">
        <f t="shared" si="550"/>
        <v>0</v>
      </c>
      <c r="BV388" s="281" t="str">
        <f t="shared" si="501"/>
        <v xml:space="preserve"> </v>
      </c>
      <c r="BW388" s="288"/>
      <c r="BX388" s="289" t="str">
        <f>IF(SUM(I388:T388)&lt;90," ",'eq. coef.'!$B$1128*'Amp-TB2 calc'!CH388+'eq. coef.'!$B$1129*'Amp-TB2 calc'!CL388+'eq. coef.'!$B$1130*'Amp-TB2 calc'!CM388+'eq. coef.'!$B$1131*'Amp-TB2 calc'!CO388+'eq. coef.'!$B$1132*'Amp-TB2 calc'!CP388+'eq. coef.'!$B$1133*'Amp-TB2 calc'!CQ388+'eq. coef.'!$B$1134*'Amp-TB2 calc'!CR388+'eq. coef.'!$B$1135*'Amp-TB2 calc'!CU388+'eq. coef.'!$B$1135*'Amp-TB2 calc'!CY388+'eq. coef.'!$B$1137*'Amp-TB2 calc'!CZ388)</f>
        <v xml:space="preserve"> </v>
      </c>
      <c r="BY388" s="290" t="str">
        <f t="shared" si="551"/>
        <v xml:space="preserve"> </v>
      </c>
      <c r="BZ388" s="291"/>
      <c r="CA388" s="290" t="str">
        <f t="shared" si="502"/>
        <v xml:space="preserve"> </v>
      </c>
      <c r="CB388" s="289" t="str">
        <f>IF(SUM(I388:T388)&lt;90," ",EXP('eq. coef.'!$C$396+'eq. coef.'!$C$397*'Amp-TB2 calc'!AJ388+'eq. coef.'!$C$398*'Amp-TB2 calc'!AK388+'eq. coef.'!$C$399*'Amp-TB2 calc'!AL388+'eq. coef.'!$C$400*'Amp-TB2 calc'!AN388+'eq. coef.'!$C$401*'Amp-TB2 calc'!AP388+'eq. coef.'!$C$402*'Amp-TB2 calc'!AQ388+'eq. coef.'!$C$403*'Amp-TB2 calc'!AR388+'eq. coef.'!$C$404*'Amp-TB2 calc'!AS388+'eq. coef.'!$C$405*LN('Amp-TB2 calc'!BQ388)))</f>
        <v xml:space="preserve"> </v>
      </c>
      <c r="CC388" s="283" t="str">
        <f t="shared" si="503"/>
        <v xml:space="preserve"> </v>
      </c>
      <c r="CD388" s="283"/>
      <c r="CE388" s="282" t="str">
        <f t="shared" si="504"/>
        <v xml:space="preserve"> </v>
      </c>
      <c r="CF388" s="282" t="str">
        <f t="shared" si="505"/>
        <v xml:space="preserve"> </v>
      </c>
      <c r="CG388" s="278" t="str">
        <f t="shared" si="552"/>
        <v xml:space="preserve"> </v>
      </c>
      <c r="CH388" s="278" t="str">
        <f t="shared" si="553"/>
        <v xml:space="preserve"> </v>
      </c>
      <c r="CI388" s="278" t="str">
        <f t="shared" si="506"/>
        <v xml:space="preserve"> </v>
      </c>
      <c r="CJ388" s="278" t="str">
        <f t="shared" si="507"/>
        <v xml:space="preserve"> </v>
      </c>
      <c r="CK388" s="278"/>
      <c r="CL388" s="278" t="str">
        <f t="shared" si="508"/>
        <v xml:space="preserve"> </v>
      </c>
      <c r="CM388" s="278" t="str">
        <f t="shared" si="509"/>
        <v xml:space="preserve"> </v>
      </c>
      <c r="CN388" s="278" t="str">
        <f t="shared" si="554"/>
        <v xml:space="preserve"> </v>
      </c>
      <c r="CO388" s="278" t="str">
        <f t="shared" si="510"/>
        <v xml:space="preserve"> </v>
      </c>
      <c r="CP388" s="278" t="str">
        <f t="shared" si="555"/>
        <v xml:space="preserve"> </v>
      </c>
      <c r="CQ388" s="278" t="str">
        <f t="shared" si="511"/>
        <v xml:space="preserve"> </v>
      </c>
      <c r="CR388" s="278" t="str">
        <f t="shared" si="556"/>
        <v xml:space="preserve"> </v>
      </c>
      <c r="CS388" s="278" t="str">
        <f t="shared" si="512"/>
        <v xml:space="preserve"> </v>
      </c>
      <c r="CT388" s="278"/>
      <c r="CU388" s="278" t="str">
        <f t="shared" si="557"/>
        <v xml:space="preserve"> </v>
      </c>
      <c r="CV388" s="278" t="str">
        <f t="shared" si="513"/>
        <v xml:space="preserve"> </v>
      </c>
      <c r="CW388" s="278" t="str">
        <f t="shared" si="514"/>
        <v xml:space="preserve"> </v>
      </c>
      <c r="CX388" s="278"/>
      <c r="CY388" s="278" t="str">
        <f t="shared" si="515"/>
        <v xml:space="preserve"> </v>
      </c>
      <c r="CZ388" s="278" t="str">
        <f t="shared" si="558"/>
        <v xml:space="preserve"> </v>
      </c>
      <c r="DA388" s="278" t="str">
        <f t="shared" si="516"/>
        <v xml:space="preserve"> </v>
      </c>
      <c r="DB388" s="278"/>
      <c r="DC388" s="278" t="str">
        <f t="shared" si="517"/>
        <v xml:space="preserve"> </v>
      </c>
      <c r="DD388" s="278" t="str">
        <f t="shared" si="559"/>
        <v xml:space="preserve"> </v>
      </c>
      <c r="DE388" s="278" t="str">
        <f t="shared" si="560"/>
        <v xml:space="preserve"> </v>
      </c>
      <c r="DF388" s="278" t="str">
        <f t="shared" si="518"/>
        <v xml:space="preserve"> </v>
      </c>
      <c r="DG388" s="283" t="str">
        <f t="shared" si="525"/>
        <v xml:space="preserve"> </v>
      </c>
      <c r="DH388" s="283"/>
      <c r="DI388" s="277" t="str">
        <f t="shared" si="519"/>
        <v xml:space="preserve"> </v>
      </c>
      <c r="DJ388" s="277" t="str">
        <f t="shared" si="520"/>
        <v xml:space="preserve"> </v>
      </c>
      <c r="DK388" s="277" t="str">
        <f t="shared" si="521"/>
        <v xml:space="preserve"> </v>
      </c>
      <c r="DL388" s="278" t="str">
        <f t="shared" si="522"/>
        <v xml:space="preserve"> </v>
      </c>
    </row>
    <row r="389" spans="21:116" x14ac:dyDescent="0.25">
      <c r="U389" s="276" t="str">
        <f t="shared" si="526"/>
        <v xml:space="preserve"> </v>
      </c>
      <c r="V389" s="277" t="str">
        <f>IF(SUM(I389:T389)&lt;90," ",I389/stab.data!$U$7)</f>
        <v xml:space="preserve"> </v>
      </c>
      <c r="W389" s="277" t="str">
        <f>IF(SUM(I389:T389)&lt;90," ",J389/stab.data!$U$8)</f>
        <v xml:space="preserve"> </v>
      </c>
      <c r="X389" s="277" t="str">
        <f>IF(SUM(I389:T389)&lt;90," ",K389*2/stab.data!$U$9)</f>
        <v xml:space="preserve"> </v>
      </c>
      <c r="Y389" s="277" t="str">
        <f>IF(SUM(I389:T389)&lt;90," ",L389*2/stab.data!$U$10)</f>
        <v xml:space="preserve"> </v>
      </c>
      <c r="Z389" s="277" t="str">
        <f>IF(SUM(I389:T389)&lt;90," ",M389/stab.data!$U$11)</f>
        <v xml:space="preserve"> </v>
      </c>
      <c r="AA389" s="277" t="str">
        <f>IF(SUM(I389:T389)&lt;90," ",N389/stab.data!$U$12)</f>
        <v xml:space="preserve"> </v>
      </c>
      <c r="AB389" s="277" t="str">
        <f>IF(SUM(I389:T389)&lt;90," ",O389/stab.data!$U$13)</f>
        <v xml:space="preserve"> </v>
      </c>
      <c r="AC389" s="277" t="str">
        <f>IF(SUM(I389:T389)&lt;90," ",P389/stab.data!$U$14)</f>
        <v xml:space="preserve"> </v>
      </c>
      <c r="AD389" s="277" t="str">
        <f>IF(SUM(I389:T389)&lt;90," ",Q389*2/stab.data!$U$15)</f>
        <v xml:space="preserve"> </v>
      </c>
      <c r="AE389" s="277" t="str">
        <f>IF(SUM(I389:T389)&lt;90," ",R389*2/stab.data!$U$16)</f>
        <v xml:space="preserve"> </v>
      </c>
      <c r="AF389" s="277" t="str">
        <f>IF(SUM(I389:T389)&lt;90," ",S389/stab.data!$U$17)</f>
        <v xml:space="preserve"> </v>
      </c>
      <c r="AG389" s="277" t="str">
        <f>IF(SUM(I389:T389)&lt;90," ",T389/stab.data!$U$18)</f>
        <v xml:space="preserve"> </v>
      </c>
      <c r="AH389" s="277" t="str">
        <f t="shared" si="527"/>
        <v xml:space="preserve"> </v>
      </c>
      <c r="AI389" s="277" t="str">
        <f t="shared" si="528"/>
        <v xml:space="preserve"> </v>
      </c>
      <c r="AJ389" s="278" t="str">
        <f t="shared" si="529"/>
        <v xml:space="preserve"> </v>
      </c>
      <c r="AK389" s="278" t="str">
        <f t="shared" si="530"/>
        <v xml:space="preserve"> </v>
      </c>
      <c r="AL389" s="278" t="str">
        <f t="shared" si="531"/>
        <v xml:space="preserve"> </v>
      </c>
      <c r="AM389" s="278" t="str">
        <f t="shared" si="532"/>
        <v xml:space="preserve"> </v>
      </c>
      <c r="AN389" s="278" t="str">
        <f t="shared" si="533"/>
        <v xml:space="preserve"> </v>
      </c>
      <c r="AO389" s="278" t="str">
        <f t="shared" si="534"/>
        <v xml:space="preserve"> </v>
      </c>
      <c r="AP389" s="278" t="str">
        <f t="shared" si="535"/>
        <v xml:space="preserve"> </v>
      </c>
      <c r="AQ389" s="278" t="str">
        <f t="shared" si="536"/>
        <v xml:space="preserve"> </v>
      </c>
      <c r="AR389" s="278" t="str">
        <f t="shared" si="537"/>
        <v xml:space="preserve"> </v>
      </c>
      <c r="AS389" s="278" t="str">
        <f t="shared" si="538"/>
        <v xml:space="preserve"> </v>
      </c>
      <c r="AT389" s="278" t="str">
        <f t="shared" si="539"/>
        <v xml:space="preserve"> </v>
      </c>
      <c r="AU389" s="278" t="str">
        <f t="shared" si="540"/>
        <v xml:space="preserve"> </v>
      </c>
      <c r="AV389" s="277" t="str">
        <f t="shared" si="541"/>
        <v xml:space="preserve"> </v>
      </c>
      <c r="AW389" s="277" t="str">
        <f t="shared" si="542"/>
        <v xml:space="preserve"> </v>
      </c>
      <c r="AX389" s="277" t="str">
        <f>IF(SUM(I389:T389)&lt;90," ",CO389*AH389*stab.data!$U$20/13/2)</f>
        <v xml:space="preserve"> </v>
      </c>
      <c r="AY389" s="277" t="str">
        <f>IF(SUM(I389:T389)&lt;90," ",CQ389*AH389*stab.data!$U$11/13)</f>
        <v xml:space="preserve"> </v>
      </c>
      <c r="AZ389" s="277" t="str">
        <f t="shared" si="543"/>
        <v xml:space="preserve"> </v>
      </c>
      <c r="BA389" s="279" t="str">
        <f t="shared" si="544"/>
        <v xml:space="preserve"> </v>
      </c>
      <c r="BB389" s="280" t="str">
        <f>IF(SUM(I389:T389)&lt;90," ",EXP('eq. coef.'!$C$104+'eq. coef.'!$C$105*'Amp-TB2 calc'!AJ389+'eq. coef.'!$C$106*'Amp-TB2 calc'!AK389+'eq. coef.'!$C$107*'Amp-TB2 calc'!AL389+'eq. coef.'!$C$108*'Amp-TB2 calc'!AN389+'eq. coef.'!$C$109*'Amp-TB2 calc'!AP389+'eq. coef.'!$C$110*'Amp-TB2 calc'!AQ389+'eq. coef.'!$C$111*'Amp-TB2 calc'!AR389+'eq. coef.'!$C$112*'Amp-TB2 calc'!AS389))</f>
        <v xml:space="preserve"> </v>
      </c>
      <c r="BC389" s="281" t="str">
        <f>IF(SUM(I389:T389)&lt;90," ",EXP('eq. coef.'!$C$176+'eq. coef.'!$C$177*'Amp-TB2 calc'!AJ389+'eq. coef.'!$C$178*'Amp-TB2 calc'!AK389+'eq. coef.'!$C$179*'Amp-TB2 calc'!AL389+'eq. coef.'!$C$180*'Amp-TB2 calc'!AN389+'eq. coef.'!$C$181*'Amp-TB2 calc'!AP389+'eq. coef.'!$C$182*'Amp-TB2 calc'!AQ389+'eq. coef.'!$C$183*'Amp-TB2 calc'!AR389+'eq. coef.'!$C$184*'Amp-TB2 calc'!AS389))</f>
        <v xml:space="preserve"> </v>
      </c>
      <c r="BD389" s="281" t="str">
        <f>IF(SUM(I389:T389)&lt;90," ",('eq. coef.'!$C$234+'eq. coef.'!$C$235*'Amp-TB2 calc'!AJ389+'eq. coef.'!$C$236*'Amp-TB2 calc'!AK389+'eq. coef.'!$C$237*'Amp-TB2 calc'!AL389+'eq. coef.'!$C$238*'Amp-TB2 calc'!AN389+'eq. coef.'!$C$239*'Amp-TB2 calc'!AP389+'eq. coef.'!$C$240*'Amp-TB2 calc'!AQ389+'eq. coef.'!$C$241*'Amp-TB2 calc'!AR389+'eq. coef.'!$C$242*'Amp-TB2 calc'!AS389))</f>
        <v xml:space="preserve"> </v>
      </c>
      <c r="BE389" s="281" t="str">
        <f>IF(SUM(I389:T389)&lt;90," ",('eq. coef.'!$C$270+'eq. coef.'!$C$271*'Amp-TB2 calc'!AJ389+'eq. coef.'!$C$272*'Amp-TB2 calc'!AK389+'eq. coef.'!$C$273*'Amp-TB2 calc'!AL389+'eq. coef.'!$C$274*'Amp-TB2 calc'!AN389+'eq. coef.'!$C$275*'Amp-TB2 calc'!AP389+'eq. coef.'!$C$276*'Amp-TB2 calc'!AQ389+'eq. coef.'!$C$277*'Amp-TB2 calc'!AR389+'eq. coef.'!$C$278*'Amp-TB2 calc'!AS389))</f>
        <v xml:space="preserve"> </v>
      </c>
      <c r="BF389" s="281" t="str">
        <f>IF(SUM(I389:T389)&lt;90," ",EXP('eq. coef.'!$C$328+'eq. coef.'!$C$329*'Amp-TB2 calc'!AJ389+'eq. coef.'!$C$330*'Amp-TB2 calc'!AK389+'eq. coef.'!$C$331*'Amp-TB2 calc'!AL389+'eq. coef.'!$C$332*'Amp-TB2 calc'!AN389+'eq. coef.'!$C$333*'Amp-TB2 calc'!AP389+'eq. coef.'!$C$334*'Amp-TB2 calc'!AQ389+'eq. coef.'!$C$335*'Amp-TB2 calc'!AR389+'eq. coef.'!$C$336*'Amp-TB2 calc'!AS389))</f>
        <v xml:space="preserve"> </v>
      </c>
      <c r="BG389" s="282" t="str">
        <f t="shared" si="496"/>
        <v xml:space="preserve"> </v>
      </c>
      <c r="BH389" s="385" t="str">
        <f t="shared" si="523"/>
        <v xml:space="preserve"> </v>
      </c>
      <c r="BI389" s="385" t="str">
        <f t="shared" si="524"/>
        <v xml:space="preserve"> </v>
      </c>
      <c r="BJ389" s="281" t="str">
        <f t="shared" si="497"/>
        <v xml:space="preserve"> </v>
      </c>
      <c r="BK389" s="283" t="str">
        <f t="shared" si="545"/>
        <v xml:space="preserve"> </v>
      </c>
      <c r="BL389" s="281" t="str">
        <f t="shared" si="546"/>
        <v xml:space="preserve"> </v>
      </c>
      <c r="BM389" s="284" t="str">
        <f t="shared" si="498"/>
        <v xml:space="preserve"> </v>
      </c>
      <c r="BN389" s="285" t="str">
        <f>IF(SUM(I389:T389)&lt;90," ",'eq. coef.'!$C$360+'eq. coef.'!$C$361*'Amp-TB2 calc'!AJ389+'eq. coef.'!$C$362*'Amp-TB2 calc'!AK389+'eq. coef.'!$C$363*'Amp-TB2 calc'!AL389+'eq. coef.'!$C$364*'Amp-TB2 calc'!AN389+'eq. coef.'!$C$365*'Amp-TB2 calc'!AP389+'eq. coef.'!$C$366*'Amp-TB2 calc'!AQ389+'eq. coef.'!$C$367*'Amp-TB2 calc'!AR389+'eq. coef.'!$C$368*'Amp-TB2 calc'!AS389+'eq. coef.'!$C$369*LN(BQ389))</f>
        <v xml:space="preserve"> </v>
      </c>
      <c r="BO389" s="286" t="str">
        <f t="shared" si="547"/>
        <v xml:space="preserve"> </v>
      </c>
      <c r="BP389" s="333" t="str">
        <f t="shared" si="499"/>
        <v xml:space="preserve"> </v>
      </c>
      <c r="BQ389" s="287" t="str">
        <f t="shared" si="548"/>
        <v xml:space="preserve"> </v>
      </c>
      <c r="BR389" s="281" t="str">
        <f t="shared" si="500"/>
        <v xml:space="preserve"> </v>
      </c>
      <c r="BS389" s="283"/>
      <c r="BT389" s="283">
        <f t="shared" si="549"/>
        <v>0</v>
      </c>
      <c r="BU389" s="283">
        <f t="shared" si="550"/>
        <v>0</v>
      </c>
      <c r="BV389" s="281" t="str">
        <f t="shared" si="501"/>
        <v xml:space="preserve"> </v>
      </c>
      <c r="BW389" s="288"/>
      <c r="BX389" s="289" t="str">
        <f>IF(SUM(I389:T389)&lt;90," ",'eq. coef.'!$B$1128*'Amp-TB2 calc'!CH389+'eq. coef.'!$B$1129*'Amp-TB2 calc'!CL389+'eq. coef.'!$B$1130*'Amp-TB2 calc'!CM389+'eq. coef.'!$B$1131*'Amp-TB2 calc'!CO389+'eq. coef.'!$B$1132*'Amp-TB2 calc'!CP389+'eq. coef.'!$B$1133*'Amp-TB2 calc'!CQ389+'eq. coef.'!$B$1134*'Amp-TB2 calc'!CR389+'eq. coef.'!$B$1135*'Amp-TB2 calc'!CU389+'eq. coef.'!$B$1135*'Amp-TB2 calc'!CY389+'eq. coef.'!$B$1137*'Amp-TB2 calc'!CZ389)</f>
        <v xml:space="preserve"> </v>
      </c>
      <c r="BY389" s="290" t="str">
        <f t="shared" si="551"/>
        <v xml:space="preserve"> </v>
      </c>
      <c r="BZ389" s="291"/>
      <c r="CA389" s="290" t="str">
        <f t="shared" si="502"/>
        <v xml:space="preserve"> </v>
      </c>
      <c r="CB389" s="289" t="str">
        <f>IF(SUM(I389:T389)&lt;90," ",EXP('eq. coef.'!$C$396+'eq. coef.'!$C$397*'Amp-TB2 calc'!AJ389+'eq. coef.'!$C$398*'Amp-TB2 calc'!AK389+'eq. coef.'!$C$399*'Amp-TB2 calc'!AL389+'eq. coef.'!$C$400*'Amp-TB2 calc'!AN389+'eq. coef.'!$C$401*'Amp-TB2 calc'!AP389+'eq. coef.'!$C$402*'Amp-TB2 calc'!AQ389+'eq. coef.'!$C$403*'Amp-TB2 calc'!AR389+'eq. coef.'!$C$404*'Amp-TB2 calc'!AS389+'eq. coef.'!$C$405*LN('Amp-TB2 calc'!BQ389)))</f>
        <v xml:space="preserve"> </v>
      </c>
      <c r="CC389" s="283" t="str">
        <f t="shared" si="503"/>
        <v xml:space="preserve"> </v>
      </c>
      <c r="CD389" s="283"/>
      <c r="CE389" s="282" t="str">
        <f t="shared" si="504"/>
        <v xml:space="preserve"> </v>
      </c>
      <c r="CF389" s="282" t="str">
        <f t="shared" si="505"/>
        <v xml:space="preserve"> </v>
      </c>
      <c r="CG389" s="278" t="str">
        <f t="shared" si="552"/>
        <v xml:space="preserve"> </v>
      </c>
      <c r="CH389" s="278" t="str">
        <f t="shared" si="553"/>
        <v xml:space="preserve"> </v>
      </c>
      <c r="CI389" s="278" t="str">
        <f t="shared" si="506"/>
        <v xml:space="preserve"> </v>
      </c>
      <c r="CJ389" s="278" t="str">
        <f t="shared" si="507"/>
        <v xml:space="preserve"> </v>
      </c>
      <c r="CK389" s="278"/>
      <c r="CL389" s="278" t="str">
        <f t="shared" si="508"/>
        <v xml:space="preserve"> </v>
      </c>
      <c r="CM389" s="278" t="str">
        <f t="shared" si="509"/>
        <v xml:space="preserve"> </v>
      </c>
      <c r="CN389" s="278" t="str">
        <f t="shared" si="554"/>
        <v xml:space="preserve"> </v>
      </c>
      <c r="CO389" s="278" t="str">
        <f t="shared" si="510"/>
        <v xml:space="preserve"> </v>
      </c>
      <c r="CP389" s="278" t="str">
        <f t="shared" si="555"/>
        <v xml:space="preserve"> </v>
      </c>
      <c r="CQ389" s="278" t="str">
        <f t="shared" si="511"/>
        <v xml:space="preserve"> </v>
      </c>
      <c r="CR389" s="278" t="str">
        <f t="shared" si="556"/>
        <v xml:space="preserve"> </v>
      </c>
      <c r="CS389" s="278" t="str">
        <f t="shared" si="512"/>
        <v xml:space="preserve"> </v>
      </c>
      <c r="CT389" s="278"/>
      <c r="CU389" s="278" t="str">
        <f t="shared" si="557"/>
        <v xml:space="preserve"> </v>
      </c>
      <c r="CV389" s="278" t="str">
        <f t="shared" si="513"/>
        <v xml:space="preserve"> </v>
      </c>
      <c r="CW389" s="278" t="str">
        <f t="shared" si="514"/>
        <v xml:space="preserve"> </v>
      </c>
      <c r="CX389" s="278"/>
      <c r="CY389" s="278" t="str">
        <f t="shared" si="515"/>
        <v xml:space="preserve"> </v>
      </c>
      <c r="CZ389" s="278" t="str">
        <f t="shared" si="558"/>
        <v xml:space="preserve"> </v>
      </c>
      <c r="DA389" s="278" t="str">
        <f t="shared" si="516"/>
        <v xml:space="preserve"> </v>
      </c>
      <c r="DB389" s="278"/>
      <c r="DC389" s="278" t="str">
        <f t="shared" si="517"/>
        <v xml:space="preserve"> </v>
      </c>
      <c r="DD389" s="278" t="str">
        <f t="shared" si="559"/>
        <v xml:space="preserve"> </v>
      </c>
      <c r="DE389" s="278" t="str">
        <f t="shared" si="560"/>
        <v xml:space="preserve"> </v>
      </c>
      <c r="DF389" s="278" t="str">
        <f t="shared" si="518"/>
        <v xml:space="preserve"> </v>
      </c>
      <c r="DG389" s="283" t="str">
        <f t="shared" si="525"/>
        <v xml:space="preserve"> </v>
      </c>
      <c r="DH389" s="283"/>
      <c r="DI389" s="277" t="str">
        <f t="shared" si="519"/>
        <v xml:space="preserve"> </v>
      </c>
      <c r="DJ389" s="277" t="str">
        <f t="shared" si="520"/>
        <v xml:space="preserve"> </v>
      </c>
      <c r="DK389" s="277" t="str">
        <f t="shared" si="521"/>
        <v xml:space="preserve"> </v>
      </c>
      <c r="DL389" s="278" t="str">
        <f t="shared" si="522"/>
        <v xml:space="preserve"> </v>
      </c>
    </row>
    <row r="390" spans="21:116" x14ac:dyDescent="0.25">
      <c r="U390" s="276" t="str">
        <f t="shared" si="526"/>
        <v xml:space="preserve"> </v>
      </c>
      <c r="V390" s="277" t="str">
        <f>IF(SUM(I390:T390)&lt;90," ",I390/stab.data!$U$7)</f>
        <v xml:space="preserve"> </v>
      </c>
      <c r="W390" s="277" t="str">
        <f>IF(SUM(I390:T390)&lt;90," ",J390/stab.data!$U$8)</f>
        <v xml:space="preserve"> </v>
      </c>
      <c r="X390" s="277" t="str">
        <f>IF(SUM(I390:T390)&lt;90," ",K390*2/stab.data!$U$9)</f>
        <v xml:space="preserve"> </v>
      </c>
      <c r="Y390" s="277" t="str">
        <f>IF(SUM(I390:T390)&lt;90," ",L390*2/stab.data!$U$10)</f>
        <v xml:space="preserve"> </v>
      </c>
      <c r="Z390" s="277" t="str">
        <f>IF(SUM(I390:T390)&lt;90," ",M390/stab.data!$U$11)</f>
        <v xml:space="preserve"> </v>
      </c>
      <c r="AA390" s="277" t="str">
        <f>IF(SUM(I390:T390)&lt;90," ",N390/stab.data!$U$12)</f>
        <v xml:space="preserve"> </v>
      </c>
      <c r="AB390" s="277" t="str">
        <f>IF(SUM(I390:T390)&lt;90," ",O390/stab.data!$U$13)</f>
        <v xml:space="preserve"> </v>
      </c>
      <c r="AC390" s="277" t="str">
        <f>IF(SUM(I390:T390)&lt;90," ",P390/stab.data!$U$14)</f>
        <v xml:space="preserve"> </v>
      </c>
      <c r="AD390" s="277" t="str">
        <f>IF(SUM(I390:T390)&lt;90," ",Q390*2/stab.data!$U$15)</f>
        <v xml:space="preserve"> </v>
      </c>
      <c r="AE390" s="277" t="str">
        <f>IF(SUM(I390:T390)&lt;90," ",R390*2/stab.data!$U$16)</f>
        <v xml:space="preserve"> </v>
      </c>
      <c r="AF390" s="277" t="str">
        <f>IF(SUM(I390:T390)&lt;90," ",S390/stab.data!$U$17)</f>
        <v xml:space="preserve"> </v>
      </c>
      <c r="AG390" s="277" t="str">
        <f>IF(SUM(I390:T390)&lt;90," ",T390/stab.data!$U$18)</f>
        <v xml:space="preserve"> </v>
      </c>
      <c r="AH390" s="277" t="str">
        <f t="shared" si="527"/>
        <v xml:space="preserve"> </v>
      </c>
      <c r="AI390" s="277" t="str">
        <f t="shared" si="528"/>
        <v xml:space="preserve"> </v>
      </c>
      <c r="AJ390" s="278" t="str">
        <f t="shared" si="529"/>
        <v xml:space="preserve"> </v>
      </c>
      <c r="AK390" s="278" t="str">
        <f t="shared" si="530"/>
        <v xml:space="preserve"> </v>
      </c>
      <c r="AL390" s="278" t="str">
        <f t="shared" si="531"/>
        <v xml:space="preserve"> </v>
      </c>
      <c r="AM390" s="278" t="str">
        <f t="shared" si="532"/>
        <v xml:space="preserve"> </v>
      </c>
      <c r="AN390" s="278" t="str">
        <f t="shared" si="533"/>
        <v xml:space="preserve"> </v>
      </c>
      <c r="AO390" s="278" t="str">
        <f t="shared" si="534"/>
        <v xml:space="preserve"> </v>
      </c>
      <c r="AP390" s="278" t="str">
        <f t="shared" si="535"/>
        <v xml:space="preserve"> </v>
      </c>
      <c r="AQ390" s="278" t="str">
        <f t="shared" si="536"/>
        <v xml:space="preserve"> </v>
      </c>
      <c r="AR390" s="278" t="str">
        <f t="shared" si="537"/>
        <v xml:space="preserve"> </v>
      </c>
      <c r="AS390" s="278" t="str">
        <f t="shared" si="538"/>
        <v xml:space="preserve"> </v>
      </c>
      <c r="AT390" s="278" t="str">
        <f t="shared" si="539"/>
        <v xml:space="preserve"> </v>
      </c>
      <c r="AU390" s="278" t="str">
        <f t="shared" si="540"/>
        <v xml:space="preserve"> </v>
      </c>
      <c r="AV390" s="277" t="str">
        <f t="shared" si="541"/>
        <v xml:space="preserve"> </v>
      </c>
      <c r="AW390" s="277" t="str">
        <f t="shared" si="542"/>
        <v xml:space="preserve"> </v>
      </c>
      <c r="AX390" s="277" t="str">
        <f>IF(SUM(I390:T390)&lt;90," ",CO390*AH390*stab.data!$U$20/13/2)</f>
        <v xml:space="preserve"> </v>
      </c>
      <c r="AY390" s="277" t="str">
        <f>IF(SUM(I390:T390)&lt;90," ",CQ390*AH390*stab.data!$U$11/13)</f>
        <v xml:space="preserve"> </v>
      </c>
      <c r="AZ390" s="277" t="str">
        <f t="shared" si="543"/>
        <v xml:space="preserve"> </v>
      </c>
      <c r="BA390" s="279" t="str">
        <f t="shared" si="544"/>
        <v xml:space="preserve"> </v>
      </c>
      <c r="BB390" s="280" t="str">
        <f>IF(SUM(I390:T390)&lt;90," ",EXP('eq. coef.'!$C$104+'eq. coef.'!$C$105*'Amp-TB2 calc'!AJ390+'eq. coef.'!$C$106*'Amp-TB2 calc'!AK390+'eq. coef.'!$C$107*'Amp-TB2 calc'!AL390+'eq. coef.'!$C$108*'Amp-TB2 calc'!AN390+'eq. coef.'!$C$109*'Amp-TB2 calc'!AP390+'eq. coef.'!$C$110*'Amp-TB2 calc'!AQ390+'eq. coef.'!$C$111*'Amp-TB2 calc'!AR390+'eq. coef.'!$C$112*'Amp-TB2 calc'!AS390))</f>
        <v xml:space="preserve"> </v>
      </c>
      <c r="BC390" s="281" t="str">
        <f>IF(SUM(I390:T390)&lt;90," ",EXP('eq. coef.'!$C$176+'eq. coef.'!$C$177*'Amp-TB2 calc'!AJ390+'eq. coef.'!$C$178*'Amp-TB2 calc'!AK390+'eq. coef.'!$C$179*'Amp-TB2 calc'!AL390+'eq. coef.'!$C$180*'Amp-TB2 calc'!AN390+'eq. coef.'!$C$181*'Amp-TB2 calc'!AP390+'eq. coef.'!$C$182*'Amp-TB2 calc'!AQ390+'eq. coef.'!$C$183*'Amp-TB2 calc'!AR390+'eq. coef.'!$C$184*'Amp-TB2 calc'!AS390))</f>
        <v xml:space="preserve"> </v>
      </c>
      <c r="BD390" s="281" t="str">
        <f>IF(SUM(I390:T390)&lt;90," ",('eq. coef.'!$C$234+'eq. coef.'!$C$235*'Amp-TB2 calc'!AJ390+'eq. coef.'!$C$236*'Amp-TB2 calc'!AK390+'eq. coef.'!$C$237*'Amp-TB2 calc'!AL390+'eq. coef.'!$C$238*'Amp-TB2 calc'!AN390+'eq. coef.'!$C$239*'Amp-TB2 calc'!AP390+'eq. coef.'!$C$240*'Amp-TB2 calc'!AQ390+'eq. coef.'!$C$241*'Amp-TB2 calc'!AR390+'eq. coef.'!$C$242*'Amp-TB2 calc'!AS390))</f>
        <v xml:space="preserve"> </v>
      </c>
      <c r="BE390" s="281" t="str">
        <f>IF(SUM(I390:T390)&lt;90," ",('eq. coef.'!$C$270+'eq. coef.'!$C$271*'Amp-TB2 calc'!AJ390+'eq. coef.'!$C$272*'Amp-TB2 calc'!AK390+'eq. coef.'!$C$273*'Amp-TB2 calc'!AL390+'eq. coef.'!$C$274*'Amp-TB2 calc'!AN390+'eq. coef.'!$C$275*'Amp-TB2 calc'!AP390+'eq. coef.'!$C$276*'Amp-TB2 calc'!AQ390+'eq. coef.'!$C$277*'Amp-TB2 calc'!AR390+'eq. coef.'!$C$278*'Amp-TB2 calc'!AS390))</f>
        <v xml:space="preserve"> </v>
      </c>
      <c r="BF390" s="281" t="str">
        <f>IF(SUM(I390:T390)&lt;90," ",EXP('eq. coef.'!$C$328+'eq. coef.'!$C$329*'Amp-TB2 calc'!AJ390+'eq. coef.'!$C$330*'Amp-TB2 calc'!AK390+'eq. coef.'!$C$331*'Amp-TB2 calc'!AL390+'eq. coef.'!$C$332*'Amp-TB2 calc'!AN390+'eq. coef.'!$C$333*'Amp-TB2 calc'!AP390+'eq. coef.'!$C$334*'Amp-TB2 calc'!AQ390+'eq. coef.'!$C$335*'Amp-TB2 calc'!AR390+'eq. coef.'!$C$336*'Amp-TB2 calc'!AS390))</f>
        <v xml:space="preserve"> </v>
      </c>
      <c r="BG390" s="282" t="str">
        <f t="shared" si="496"/>
        <v xml:space="preserve"> </v>
      </c>
      <c r="BH390" s="385" t="str">
        <f t="shared" si="523"/>
        <v xml:space="preserve"> </v>
      </c>
      <c r="BI390" s="385" t="str">
        <f t="shared" si="524"/>
        <v xml:space="preserve"> </v>
      </c>
      <c r="BJ390" s="281" t="str">
        <f t="shared" si="497"/>
        <v xml:space="preserve"> </v>
      </c>
      <c r="BK390" s="283" t="str">
        <f t="shared" si="545"/>
        <v xml:space="preserve"> </v>
      </c>
      <c r="BL390" s="281" t="str">
        <f t="shared" si="546"/>
        <v xml:space="preserve"> </v>
      </c>
      <c r="BM390" s="284" t="str">
        <f t="shared" si="498"/>
        <v xml:space="preserve"> </v>
      </c>
      <c r="BN390" s="285" t="str">
        <f>IF(SUM(I390:T390)&lt;90," ",'eq. coef.'!$C$360+'eq. coef.'!$C$361*'Amp-TB2 calc'!AJ390+'eq. coef.'!$C$362*'Amp-TB2 calc'!AK390+'eq. coef.'!$C$363*'Amp-TB2 calc'!AL390+'eq. coef.'!$C$364*'Amp-TB2 calc'!AN390+'eq. coef.'!$C$365*'Amp-TB2 calc'!AP390+'eq. coef.'!$C$366*'Amp-TB2 calc'!AQ390+'eq. coef.'!$C$367*'Amp-TB2 calc'!AR390+'eq. coef.'!$C$368*'Amp-TB2 calc'!AS390+'eq. coef.'!$C$369*LN(BQ390))</f>
        <v xml:space="preserve"> </v>
      </c>
      <c r="BO390" s="286" t="str">
        <f t="shared" si="547"/>
        <v xml:space="preserve"> </v>
      </c>
      <c r="BP390" s="333" t="str">
        <f t="shared" si="499"/>
        <v xml:space="preserve"> </v>
      </c>
      <c r="BQ390" s="287" t="str">
        <f t="shared" si="548"/>
        <v xml:space="preserve"> </v>
      </c>
      <c r="BR390" s="281" t="str">
        <f t="shared" si="500"/>
        <v xml:space="preserve"> </v>
      </c>
      <c r="BS390" s="283"/>
      <c r="BT390" s="283">
        <f t="shared" si="549"/>
        <v>0</v>
      </c>
      <c r="BU390" s="283">
        <f t="shared" si="550"/>
        <v>0</v>
      </c>
      <c r="BV390" s="281" t="str">
        <f t="shared" si="501"/>
        <v xml:space="preserve"> </v>
      </c>
      <c r="BW390" s="288"/>
      <c r="BX390" s="289" t="str">
        <f>IF(SUM(I390:T390)&lt;90," ",'eq. coef.'!$B$1128*'Amp-TB2 calc'!CH390+'eq. coef.'!$B$1129*'Amp-TB2 calc'!CL390+'eq. coef.'!$B$1130*'Amp-TB2 calc'!CM390+'eq. coef.'!$B$1131*'Amp-TB2 calc'!CO390+'eq. coef.'!$B$1132*'Amp-TB2 calc'!CP390+'eq. coef.'!$B$1133*'Amp-TB2 calc'!CQ390+'eq. coef.'!$B$1134*'Amp-TB2 calc'!CR390+'eq. coef.'!$B$1135*'Amp-TB2 calc'!CU390+'eq. coef.'!$B$1135*'Amp-TB2 calc'!CY390+'eq. coef.'!$B$1137*'Amp-TB2 calc'!CZ390)</f>
        <v xml:space="preserve"> </v>
      </c>
      <c r="BY390" s="290" t="str">
        <f t="shared" si="551"/>
        <v xml:space="preserve"> </v>
      </c>
      <c r="BZ390" s="291"/>
      <c r="CA390" s="290" t="str">
        <f t="shared" si="502"/>
        <v xml:space="preserve"> </v>
      </c>
      <c r="CB390" s="289" t="str">
        <f>IF(SUM(I390:T390)&lt;90," ",EXP('eq. coef.'!$C$396+'eq. coef.'!$C$397*'Amp-TB2 calc'!AJ390+'eq. coef.'!$C$398*'Amp-TB2 calc'!AK390+'eq. coef.'!$C$399*'Amp-TB2 calc'!AL390+'eq. coef.'!$C$400*'Amp-TB2 calc'!AN390+'eq. coef.'!$C$401*'Amp-TB2 calc'!AP390+'eq. coef.'!$C$402*'Amp-TB2 calc'!AQ390+'eq. coef.'!$C$403*'Amp-TB2 calc'!AR390+'eq. coef.'!$C$404*'Amp-TB2 calc'!AS390+'eq. coef.'!$C$405*LN('Amp-TB2 calc'!BQ390)))</f>
        <v xml:space="preserve"> </v>
      </c>
      <c r="CC390" s="283" t="str">
        <f t="shared" si="503"/>
        <v xml:space="preserve"> </v>
      </c>
      <c r="CD390" s="283"/>
      <c r="CE390" s="282" t="str">
        <f t="shared" si="504"/>
        <v xml:space="preserve"> </v>
      </c>
      <c r="CF390" s="282" t="str">
        <f t="shared" si="505"/>
        <v xml:space="preserve"> </v>
      </c>
      <c r="CG390" s="278" t="str">
        <f t="shared" si="552"/>
        <v xml:space="preserve"> </v>
      </c>
      <c r="CH390" s="278" t="str">
        <f t="shared" si="553"/>
        <v xml:space="preserve"> </v>
      </c>
      <c r="CI390" s="278" t="str">
        <f t="shared" si="506"/>
        <v xml:space="preserve"> </v>
      </c>
      <c r="CJ390" s="278" t="str">
        <f t="shared" si="507"/>
        <v xml:space="preserve"> </v>
      </c>
      <c r="CK390" s="278"/>
      <c r="CL390" s="278" t="str">
        <f t="shared" si="508"/>
        <v xml:space="preserve"> </v>
      </c>
      <c r="CM390" s="278" t="str">
        <f t="shared" si="509"/>
        <v xml:space="preserve"> </v>
      </c>
      <c r="CN390" s="278" t="str">
        <f t="shared" si="554"/>
        <v xml:space="preserve"> </v>
      </c>
      <c r="CO390" s="278" t="str">
        <f t="shared" si="510"/>
        <v xml:space="preserve"> </v>
      </c>
      <c r="CP390" s="278" t="str">
        <f t="shared" si="555"/>
        <v xml:space="preserve"> </v>
      </c>
      <c r="CQ390" s="278" t="str">
        <f t="shared" si="511"/>
        <v xml:space="preserve"> </v>
      </c>
      <c r="CR390" s="278" t="str">
        <f t="shared" si="556"/>
        <v xml:space="preserve"> </v>
      </c>
      <c r="CS390" s="278" t="str">
        <f t="shared" si="512"/>
        <v xml:space="preserve"> </v>
      </c>
      <c r="CT390" s="278"/>
      <c r="CU390" s="278" t="str">
        <f t="shared" si="557"/>
        <v xml:space="preserve"> </v>
      </c>
      <c r="CV390" s="278" t="str">
        <f t="shared" si="513"/>
        <v xml:space="preserve"> </v>
      </c>
      <c r="CW390" s="278" t="str">
        <f t="shared" si="514"/>
        <v xml:space="preserve"> </v>
      </c>
      <c r="CX390" s="278"/>
      <c r="CY390" s="278" t="str">
        <f t="shared" si="515"/>
        <v xml:space="preserve"> </v>
      </c>
      <c r="CZ390" s="278" t="str">
        <f t="shared" si="558"/>
        <v xml:space="preserve"> </v>
      </c>
      <c r="DA390" s="278" t="str">
        <f t="shared" si="516"/>
        <v xml:space="preserve"> </v>
      </c>
      <c r="DB390" s="278"/>
      <c r="DC390" s="278" t="str">
        <f t="shared" si="517"/>
        <v xml:space="preserve"> </v>
      </c>
      <c r="DD390" s="278" t="str">
        <f t="shared" si="559"/>
        <v xml:space="preserve"> </v>
      </c>
      <c r="DE390" s="278" t="str">
        <f t="shared" si="560"/>
        <v xml:space="preserve"> </v>
      </c>
      <c r="DF390" s="278" t="str">
        <f t="shared" si="518"/>
        <v xml:space="preserve"> </v>
      </c>
      <c r="DG390" s="283" t="str">
        <f t="shared" si="525"/>
        <v xml:space="preserve"> </v>
      </c>
      <c r="DH390" s="283"/>
      <c r="DI390" s="277" t="str">
        <f t="shared" si="519"/>
        <v xml:space="preserve"> </v>
      </c>
      <c r="DJ390" s="277" t="str">
        <f t="shared" si="520"/>
        <v xml:space="preserve"> </v>
      </c>
      <c r="DK390" s="277" t="str">
        <f t="shared" si="521"/>
        <v xml:space="preserve"> </v>
      </c>
      <c r="DL390" s="278" t="str">
        <f t="shared" si="522"/>
        <v xml:space="preserve"> </v>
      </c>
    </row>
    <row r="391" spans="21:116" x14ac:dyDescent="0.25">
      <c r="U391" s="276" t="str">
        <f t="shared" si="526"/>
        <v xml:space="preserve"> </v>
      </c>
      <c r="V391" s="277" t="str">
        <f>IF(SUM(I391:T391)&lt;90," ",I391/stab.data!$U$7)</f>
        <v xml:space="preserve"> </v>
      </c>
      <c r="W391" s="277" t="str">
        <f>IF(SUM(I391:T391)&lt;90," ",J391/stab.data!$U$8)</f>
        <v xml:space="preserve"> </v>
      </c>
      <c r="X391" s="277" t="str">
        <f>IF(SUM(I391:T391)&lt;90," ",K391*2/stab.data!$U$9)</f>
        <v xml:space="preserve"> </v>
      </c>
      <c r="Y391" s="277" t="str">
        <f>IF(SUM(I391:T391)&lt;90," ",L391*2/stab.data!$U$10)</f>
        <v xml:space="preserve"> </v>
      </c>
      <c r="Z391" s="277" t="str">
        <f>IF(SUM(I391:T391)&lt;90," ",M391/stab.data!$U$11)</f>
        <v xml:space="preserve"> </v>
      </c>
      <c r="AA391" s="277" t="str">
        <f>IF(SUM(I391:T391)&lt;90," ",N391/stab.data!$U$12)</f>
        <v xml:space="preserve"> </v>
      </c>
      <c r="AB391" s="277" t="str">
        <f>IF(SUM(I391:T391)&lt;90," ",O391/stab.data!$U$13)</f>
        <v xml:space="preserve"> </v>
      </c>
      <c r="AC391" s="277" t="str">
        <f>IF(SUM(I391:T391)&lt;90," ",P391/stab.data!$U$14)</f>
        <v xml:space="preserve"> </v>
      </c>
      <c r="AD391" s="277" t="str">
        <f>IF(SUM(I391:T391)&lt;90," ",Q391*2/stab.data!$U$15)</f>
        <v xml:space="preserve"> </v>
      </c>
      <c r="AE391" s="277" t="str">
        <f>IF(SUM(I391:T391)&lt;90," ",R391*2/stab.data!$U$16)</f>
        <v xml:space="preserve"> </v>
      </c>
      <c r="AF391" s="277" t="str">
        <f>IF(SUM(I391:T391)&lt;90," ",S391/stab.data!$U$17)</f>
        <v xml:space="preserve"> </v>
      </c>
      <c r="AG391" s="277" t="str">
        <f>IF(SUM(I391:T391)&lt;90," ",T391/stab.data!$U$18)</f>
        <v xml:space="preserve"> </v>
      </c>
      <c r="AH391" s="277" t="str">
        <f t="shared" si="527"/>
        <v xml:space="preserve"> </v>
      </c>
      <c r="AI391" s="277" t="str">
        <f t="shared" si="528"/>
        <v xml:space="preserve"> </v>
      </c>
      <c r="AJ391" s="278" t="str">
        <f t="shared" si="529"/>
        <v xml:space="preserve"> </v>
      </c>
      <c r="AK391" s="278" t="str">
        <f t="shared" si="530"/>
        <v xml:space="preserve"> </v>
      </c>
      <c r="AL391" s="278" t="str">
        <f t="shared" si="531"/>
        <v xml:space="preserve"> </v>
      </c>
      <c r="AM391" s="278" t="str">
        <f t="shared" si="532"/>
        <v xml:space="preserve"> </v>
      </c>
      <c r="AN391" s="278" t="str">
        <f t="shared" si="533"/>
        <v xml:space="preserve"> </v>
      </c>
      <c r="AO391" s="278" t="str">
        <f t="shared" si="534"/>
        <v xml:space="preserve"> </v>
      </c>
      <c r="AP391" s="278" t="str">
        <f t="shared" si="535"/>
        <v xml:space="preserve"> </v>
      </c>
      <c r="AQ391" s="278" t="str">
        <f t="shared" si="536"/>
        <v xml:space="preserve"> </v>
      </c>
      <c r="AR391" s="278" t="str">
        <f t="shared" si="537"/>
        <v xml:space="preserve"> </v>
      </c>
      <c r="AS391" s="278" t="str">
        <f t="shared" si="538"/>
        <v xml:space="preserve"> </v>
      </c>
      <c r="AT391" s="278" t="str">
        <f t="shared" si="539"/>
        <v xml:space="preserve"> </v>
      </c>
      <c r="AU391" s="278" t="str">
        <f t="shared" si="540"/>
        <v xml:space="preserve"> </v>
      </c>
      <c r="AV391" s="277" t="str">
        <f t="shared" si="541"/>
        <v xml:space="preserve"> </v>
      </c>
      <c r="AW391" s="277" t="str">
        <f t="shared" si="542"/>
        <v xml:space="preserve"> </v>
      </c>
      <c r="AX391" s="277" t="str">
        <f>IF(SUM(I391:T391)&lt;90," ",CO391*AH391*stab.data!$U$20/13/2)</f>
        <v xml:space="preserve"> </v>
      </c>
      <c r="AY391" s="277" t="str">
        <f>IF(SUM(I391:T391)&lt;90," ",CQ391*AH391*stab.data!$U$11/13)</f>
        <v xml:space="preserve"> </v>
      </c>
      <c r="AZ391" s="277" t="str">
        <f t="shared" si="543"/>
        <v xml:space="preserve"> </v>
      </c>
      <c r="BA391" s="279" t="str">
        <f t="shared" si="544"/>
        <v xml:space="preserve"> </v>
      </c>
      <c r="BB391" s="280" t="str">
        <f>IF(SUM(I391:T391)&lt;90," ",EXP('eq. coef.'!$C$104+'eq. coef.'!$C$105*'Amp-TB2 calc'!AJ391+'eq. coef.'!$C$106*'Amp-TB2 calc'!AK391+'eq. coef.'!$C$107*'Amp-TB2 calc'!AL391+'eq. coef.'!$C$108*'Amp-TB2 calc'!AN391+'eq. coef.'!$C$109*'Amp-TB2 calc'!AP391+'eq. coef.'!$C$110*'Amp-TB2 calc'!AQ391+'eq. coef.'!$C$111*'Amp-TB2 calc'!AR391+'eq. coef.'!$C$112*'Amp-TB2 calc'!AS391))</f>
        <v xml:space="preserve"> </v>
      </c>
      <c r="BC391" s="281" t="str">
        <f>IF(SUM(I391:T391)&lt;90," ",EXP('eq. coef.'!$C$176+'eq. coef.'!$C$177*'Amp-TB2 calc'!AJ391+'eq. coef.'!$C$178*'Amp-TB2 calc'!AK391+'eq. coef.'!$C$179*'Amp-TB2 calc'!AL391+'eq. coef.'!$C$180*'Amp-TB2 calc'!AN391+'eq. coef.'!$C$181*'Amp-TB2 calc'!AP391+'eq. coef.'!$C$182*'Amp-TB2 calc'!AQ391+'eq. coef.'!$C$183*'Amp-TB2 calc'!AR391+'eq. coef.'!$C$184*'Amp-TB2 calc'!AS391))</f>
        <v xml:space="preserve"> </v>
      </c>
      <c r="BD391" s="281" t="str">
        <f>IF(SUM(I391:T391)&lt;90," ",('eq. coef.'!$C$234+'eq. coef.'!$C$235*'Amp-TB2 calc'!AJ391+'eq. coef.'!$C$236*'Amp-TB2 calc'!AK391+'eq. coef.'!$C$237*'Amp-TB2 calc'!AL391+'eq. coef.'!$C$238*'Amp-TB2 calc'!AN391+'eq. coef.'!$C$239*'Amp-TB2 calc'!AP391+'eq. coef.'!$C$240*'Amp-TB2 calc'!AQ391+'eq. coef.'!$C$241*'Amp-TB2 calc'!AR391+'eq. coef.'!$C$242*'Amp-TB2 calc'!AS391))</f>
        <v xml:space="preserve"> </v>
      </c>
      <c r="BE391" s="281" t="str">
        <f>IF(SUM(I391:T391)&lt;90," ",('eq. coef.'!$C$270+'eq. coef.'!$C$271*'Amp-TB2 calc'!AJ391+'eq. coef.'!$C$272*'Amp-TB2 calc'!AK391+'eq. coef.'!$C$273*'Amp-TB2 calc'!AL391+'eq. coef.'!$C$274*'Amp-TB2 calc'!AN391+'eq. coef.'!$C$275*'Amp-TB2 calc'!AP391+'eq. coef.'!$C$276*'Amp-TB2 calc'!AQ391+'eq. coef.'!$C$277*'Amp-TB2 calc'!AR391+'eq. coef.'!$C$278*'Amp-TB2 calc'!AS391))</f>
        <v xml:space="preserve"> </v>
      </c>
      <c r="BF391" s="281" t="str">
        <f>IF(SUM(I391:T391)&lt;90," ",EXP('eq. coef.'!$C$328+'eq. coef.'!$C$329*'Amp-TB2 calc'!AJ391+'eq. coef.'!$C$330*'Amp-TB2 calc'!AK391+'eq. coef.'!$C$331*'Amp-TB2 calc'!AL391+'eq. coef.'!$C$332*'Amp-TB2 calc'!AN391+'eq. coef.'!$C$333*'Amp-TB2 calc'!AP391+'eq. coef.'!$C$334*'Amp-TB2 calc'!AQ391+'eq. coef.'!$C$335*'Amp-TB2 calc'!AR391+'eq. coef.'!$C$336*'Amp-TB2 calc'!AS391))</f>
        <v xml:space="preserve"> </v>
      </c>
      <c r="BG391" s="282" t="str">
        <f t="shared" si="496"/>
        <v xml:space="preserve"> </v>
      </c>
      <c r="BH391" s="385" t="str">
        <f t="shared" si="523"/>
        <v xml:space="preserve"> </v>
      </c>
      <c r="BI391" s="385" t="str">
        <f t="shared" si="524"/>
        <v xml:space="preserve"> </v>
      </c>
      <c r="BJ391" s="281" t="str">
        <f t="shared" si="497"/>
        <v xml:space="preserve"> </v>
      </c>
      <c r="BK391" s="283" t="str">
        <f t="shared" si="545"/>
        <v xml:space="preserve"> </v>
      </c>
      <c r="BL391" s="281" t="str">
        <f t="shared" si="546"/>
        <v xml:space="preserve"> </v>
      </c>
      <c r="BM391" s="284" t="str">
        <f t="shared" si="498"/>
        <v xml:space="preserve"> </v>
      </c>
      <c r="BN391" s="285" t="str">
        <f>IF(SUM(I391:T391)&lt;90," ",'eq. coef.'!$C$360+'eq. coef.'!$C$361*'Amp-TB2 calc'!AJ391+'eq. coef.'!$C$362*'Amp-TB2 calc'!AK391+'eq. coef.'!$C$363*'Amp-TB2 calc'!AL391+'eq. coef.'!$C$364*'Amp-TB2 calc'!AN391+'eq. coef.'!$C$365*'Amp-TB2 calc'!AP391+'eq. coef.'!$C$366*'Amp-TB2 calc'!AQ391+'eq. coef.'!$C$367*'Amp-TB2 calc'!AR391+'eq. coef.'!$C$368*'Amp-TB2 calc'!AS391+'eq. coef.'!$C$369*LN(BQ391))</f>
        <v xml:space="preserve"> </v>
      </c>
      <c r="BO391" s="286" t="str">
        <f t="shared" si="547"/>
        <v xml:space="preserve"> </v>
      </c>
      <c r="BP391" s="333" t="str">
        <f t="shared" si="499"/>
        <v xml:space="preserve"> </v>
      </c>
      <c r="BQ391" s="287" t="str">
        <f t="shared" si="548"/>
        <v xml:space="preserve"> </v>
      </c>
      <c r="BR391" s="281" t="str">
        <f t="shared" si="500"/>
        <v xml:space="preserve"> </v>
      </c>
      <c r="BS391" s="283"/>
      <c r="BT391" s="283">
        <f t="shared" si="549"/>
        <v>0</v>
      </c>
      <c r="BU391" s="283">
        <f t="shared" si="550"/>
        <v>0</v>
      </c>
      <c r="BV391" s="281" t="str">
        <f t="shared" si="501"/>
        <v xml:space="preserve"> </v>
      </c>
      <c r="BW391" s="288"/>
      <c r="BX391" s="289" t="str">
        <f>IF(SUM(I391:T391)&lt;90," ",'eq. coef.'!$B$1128*'Amp-TB2 calc'!CH391+'eq. coef.'!$B$1129*'Amp-TB2 calc'!CL391+'eq. coef.'!$B$1130*'Amp-TB2 calc'!CM391+'eq. coef.'!$B$1131*'Amp-TB2 calc'!CO391+'eq. coef.'!$B$1132*'Amp-TB2 calc'!CP391+'eq. coef.'!$B$1133*'Amp-TB2 calc'!CQ391+'eq. coef.'!$B$1134*'Amp-TB2 calc'!CR391+'eq. coef.'!$B$1135*'Amp-TB2 calc'!CU391+'eq. coef.'!$B$1135*'Amp-TB2 calc'!CY391+'eq. coef.'!$B$1137*'Amp-TB2 calc'!CZ391)</f>
        <v xml:space="preserve"> </v>
      </c>
      <c r="BY391" s="290" t="str">
        <f t="shared" si="551"/>
        <v xml:space="preserve"> </v>
      </c>
      <c r="BZ391" s="291"/>
      <c r="CA391" s="290" t="str">
        <f t="shared" si="502"/>
        <v xml:space="preserve"> </v>
      </c>
      <c r="CB391" s="289" t="str">
        <f>IF(SUM(I391:T391)&lt;90," ",EXP('eq. coef.'!$C$396+'eq. coef.'!$C$397*'Amp-TB2 calc'!AJ391+'eq. coef.'!$C$398*'Amp-TB2 calc'!AK391+'eq. coef.'!$C$399*'Amp-TB2 calc'!AL391+'eq. coef.'!$C$400*'Amp-TB2 calc'!AN391+'eq. coef.'!$C$401*'Amp-TB2 calc'!AP391+'eq. coef.'!$C$402*'Amp-TB2 calc'!AQ391+'eq. coef.'!$C$403*'Amp-TB2 calc'!AR391+'eq. coef.'!$C$404*'Amp-TB2 calc'!AS391+'eq. coef.'!$C$405*LN('Amp-TB2 calc'!BQ391)))</f>
        <v xml:space="preserve"> </v>
      </c>
      <c r="CC391" s="283" t="str">
        <f t="shared" si="503"/>
        <v xml:space="preserve"> </v>
      </c>
      <c r="CD391" s="283"/>
      <c r="CE391" s="282" t="str">
        <f t="shared" si="504"/>
        <v xml:space="preserve"> </v>
      </c>
      <c r="CF391" s="282" t="str">
        <f t="shared" si="505"/>
        <v xml:space="preserve"> </v>
      </c>
      <c r="CG391" s="278" t="str">
        <f t="shared" si="552"/>
        <v xml:space="preserve"> </v>
      </c>
      <c r="CH391" s="278" t="str">
        <f t="shared" si="553"/>
        <v xml:space="preserve"> </v>
      </c>
      <c r="CI391" s="278" t="str">
        <f t="shared" si="506"/>
        <v xml:space="preserve"> </v>
      </c>
      <c r="CJ391" s="278" t="str">
        <f t="shared" si="507"/>
        <v xml:space="preserve"> </v>
      </c>
      <c r="CK391" s="278"/>
      <c r="CL391" s="278" t="str">
        <f t="shared" si="508"/>
        <v xml:space="preserve"> </v>
      </c>
      <c r="CM391" s="278" t="str">
        <f t="shared" si="509"/>
        <v xml:space="preserve"> </v>
      </c>
      <c r="CN391" s="278" t="str">
        <f t="shared" si="554"/>
        <v xml:space="preserve"> </v>
      </c>
      <c r="CO391" s="278" t="str">
        <f t="shared" si="510"/>
        <v xml:space="preserve"> </v>
      </c>
      <c r="CP391" s="278" t="str">
        <f t="shared" si="555"/>
        <v xml:space="preserve"> </v>
      </c>
      <c r="CQ391" s="278" t="str">
        <f t="shared" si="511"/>
        <v xml:space="preserve"> </v>
      </c>
      <c r="CR391" s="278" t="str">
        <f t="shared" si="556"/>
        <v xml:space="preserve"> </v>
      </c>
      <c r="CS391" s="278" t="str">
        <f t="shared" si="512"/>
        <v xml:space="preserve"> </v>
      </c>
      <c r="CT391" s="278"/>
      <c r="CU391" s="278" t="str">
        <f t="shared" si="557"/>
        <v xml:space="preserve"> </v>
      </c>
      <c r="CV391" s="278" t="str">
        <f t="shared" si="513"/>
        <v xml:space="preserve"> </v>
      </c>
      <c r="CW391" s="278" t="str">
        <f t="shared" si="514"/>
        <v xml:space="preserve"> </v>
      </c>
      <c r="CX391" s="278"/>
      <c r="CY391" s="278" t="str">
        <f t="shared" si="515"/>
        <v xml:space="preserve"> </v>
      </c>
      <c r="CZ391" s="278" t="str">
        <f t="shared" si="558"/>
        <v xml:space="preserve"> </v>
      </c>
      <c r="DA391" s="278" t="str">
        <f t="shared" si="516"/>
        <v xml:space="preserve"> </v>
      </c>
      <c r="DB391" s="278"/>
      <c r="DC391" s="278" t="str">
        <f t="shared" si="517"/>
        <v xml:space="preserve"> </v>
      </c>
      <c r="DD391" s="278" t="str">
        <f t="shared" si="559"/>
        <v xml:space="preserve"> </v>
      </c>
      <c r="DE391" s="278" t="str">
        <f t="shared" si="560"/>
        <v xml:space="preserve"> </v>
      </c>
      <c r="DF391" s="278" t="str">
        <f t="shared" si="518"/>
        <v xml:space="preserve"> </v>
      </c>
      <c r="DG391" s="283" t="str">
        <f t="shared" si="525"/>
        <v xml:space="preserve"> </v>
      </c>
      <c r="DH391" s="283"/>
      <c r="DI391" s="277" t="str">
        <f t="shared" si="519"/>
        <v xml:space="preserve"> </v>
      </c>
      <c r="DJ391" s="277" t="str">
        <f t="shared" si="520"/>
        <v xml:space="preserve"> </v>
      </c>
      <c r="DK391" s="277" t="str">
        <f t="shared" si="521"/>
        <v xml:space="preserve"> </v>
      </c>
      <c r="DL391" s="278" t="str">
        <f t="shared" si="522"/>
        <v xml:space="preserve"> </v>
      </c>
    </row>
    <row r="392" spans="21:116" x14ac:dyDescent="0.25">
      <c r="U392" s="276" t="str">
        <f t="shared" si="526"/>
        <v xml:space="preserve"> </v>
      </c>
      <c r="V392" s="277" t="str">
        <f>IF(SUM(I392:T392)&lt;90," ",I392/stab.data!$U$7)</f>
        <v xml:space="preserve"> </v>
      </c>
      <c r="W392" s="277" t="str">
        <f>IF(SUM(I392:T392)&lt;90," ",J392/stab.data!$U$8)</f>
        <v xml:space="preserve"> </v>
      </c>
      <c r="X392" s="277" t="str">
        <f>IF(SUM(I392:T392)&lt;90," ",K392*2/stab.data!$U$9)</f>
        <v xml:space="preserve"> </v>
      </c>
      <c r="Y392" s="277" t="str">
        <f>IF(SUM(I392:T392)&lt;90," ",L392*2/stab.data!$U$10)</f>
        <v xml:space="preserve"> </v>
      </c>
      <c r="Z392" s="277" t="str">
        <f>IF(SUM(I392:T392)&lt;90," ",M392/stab.data!$U$11)</f>
        <v xml:space="preserve"> </v>
      </c>
      <c r="AA392" s="277" t="str">
        <f>IF(SUM(I392:T392)&lt;90," ",N392/stab.data!$U$12)</f>
        <v xml:space="preserve"> </v>
      </c>
      <c r="AB392" s="277" t="str">
        <f>IF(SUM(I392:T392)&lt;90," ",O392/stab.data!$U$13)</f>
        <v xml:space="preserve"> </v>
      </c>
      <c r="AC392" s="277" t="str">
        <f>IF(SUM(I392:T392)&lt;90," ",P392/stab.data!$U$14)</f>
        <v xml:space="preserve"> </v>
      </c>
      <c r="AD392" s="277" t="str">
        <f>IF(SUM(I392:T392)&lt;90," ",Q392*2/stab.data!$U$15)</f>
        <v xml:space="preserve"> </v>
      </c>
      <c r="AE392" s="277" t="str">
        <f>IF(SUM(I392:T392)&lt;90," ",R392*2/stab.data!$U$16)</f>
        <v xml:space="preserve"> </v>
      </c>
      <c r="AF392" s="277" t="str">
        <f>IF(SUM(I392:T392)&lt;90," ",S392/stab.data!$U$17)</f>
        <v xml:space="preserve"> </v>
      </c>
      <c r="AG392" s="277" t="str">
        <f>IF(SUM(I392:T392)&lt;90," ",T392/stab.data!$U$18)</f>
        <v xml:space="preserve"> </v>
      </c>
      <c r="AH392" s="277" t="str">
        <f t="shared" si="527"/>
        <v xml:space="preserve"> </v>
      </c>
      <c r="AI392" s="277" t="str">
        <f t="shared" si="528"/>
        <v xml:space="preserve"> </v>
      </c>
      <c r="AJ392" s="278" t="str">
        <f t="shared" si="529"/>
        <v xml:space="preserve"> </v>
      </c>
      <c r="AK392" s="278" t="str">
        <f t="shared" si="530"/>
        <v xml:space="preserve"> </v>
      </c>
      <c r="AL392" s="278" t="str">
        <f t="shared" si="531"/>
        <v xml:space="preserve"> </v>
      </c>
      <c r="AM392" s="278" t="str">
        <f t="shared" si="532"/>
        <v xml:space="preserve"> </v>
      </c>
      <c r="AN392" s="278" t="str">
        <f t="shared" si="533"/>
        <v xml:space="preserve"> </v>
      </c>
      <c r="AO392" s="278" t="str">
        <f t="shared" si="534"/>
        <v xml:space="preserve"> </v>
      </c>
      <c r="AP392" s="278" t="str">
        <f t="shared" si="535"/>
        <v xml:space="preserve"> </v>
      </c>
      <c r="AQ392" s="278" t="str">
        <f t="shared" si="536"/>
        <v xml:space="preserve"> </v>
      </c>
      <c r="AR392" s="278" t="str">
        <f t="shared" si="537"/>
        <v xml:space="preserve"> </v>
      </c>
      <c r="AS392" s="278" t="str">
        <f t="shared" si="538"/>
        <v xml:space="preserve"> </v>
      </c>
      <c r="AT392" s="278" t="str">
        <f t="shared" si="539"/>
        <v xml:space="preserve"> </v>
      </c>
      <c r="AU392" s="278" t="str">
        <f t="shared" si="540"/>
        <v xml:space="preserve"> </v>
      </c>
      <c r="AV392" s="277" t="str">
        <f t="shared" si="541"/>
        <v xml:space="preserve"> </v>
      </c>
      <c r="AW392" s="277" t="str">
        <f t="shared" si="542"/>
        <v xml:space="preserve"> </v>
      </c>
      <c r="AX392" s="277" t="str">
        <f>IF(SUM(I392:T392)&lt;90," ",CO392*AH392*stab.data!$U$20/13/2)</f>
        <v xml:space="preserve"> </v>
      </c>
      <c r="AY392" s="277" t="str">
        <f>IF(SUM(I392:T392)&lt;90," ",CQ392*AH392*stab.data!$U$11/13)</f>
        <v xml:space="preserve"> </v>
      </c>
      <c r="AZ392" s="277" t="str">
        <f t="shared" si="543"/>
        <v xml:space="preserve"> </v>
      </c>
      <c r="BA392" s="279" t="str">
        <f t="shared" si="544"/>
        <v xml:space="preserve"> </v>
      </c>
      <c r="BB392" s="280" t="str">
        <f>IF(SUM(I392:T392)&lt;90," ",EXP('eq. coef.'!$C$104+'eq. coef.'!$C$105*'Amp-TB2 calc'!AJ392+'eq. coef.'!$C$106*'Amp-TB2 calc'!AK392+'eq. coef.'!$C$107*'Amp-TB2 calc'!AL392+'eq. coef.'!$C$108*'Amp-TB2 calc'!AN392+'eq. coef.'!$C$109*'Amp-TB2 calc'!AP392+'eq. coef.'!$C$110*'Amp-TB2 calc'!AQ392+'eq. coef.'!$C$111*'Amp-TB2 calc'!AR392+'eq. coef.'!$C$112*'Amp-TB2 calc'!AS392))</f>
        <v xml:space="preserve"> </v>
      </c>
      <c r="BC392" s="281" t="str">
        <f>IF(SUM(I392:T392)&lt;90," ",EXP('eq. coef.'!$C$176+'eq. coef.'!$C$177*'Amp-TB2 calc'!AJ392+'eq. coef.'!$C$178*'Amp-TB2 calc'!AK392+'eq. coef.'!$C$179*'Amp-TB2 calc'!AL392+'eq. coef.'!$C$180*'Amp-TB2 calc'!AN392+'eq. coef.'!$C$181*'Amp-TB2 calc'!AP392+'eq. coef.'!$C$182*'Amp-TB2 calc'!AQ392+'eq. coef.'!$C$183*'Amp-TB2 calc'!AR392+'eq. coef.'!$C$184*'Amp-TB2 calc'!AS392))</f>
        <v xml:space="preserve"> </v>
      </c>
      <c r="BD392" s="281" t="str">
        <f>IF(SUM(I392:T392)&lt;90," ",('eq. coef.'!$C$234+'eq. coef.'!$C$235*'Amp-TB2 calc'!AJ392+'eq. coef.'!$C$236*'Amp-TB2 calc'!AK392+'eq. coef.'!$C$237*'Amp-TB2 calc'!AL392+'eq. coef.'!$C$238*'Amp-TB2 calc'!AN392+'eq. coef.'!$C$239*'Amp-TB2 calc'!AP392+'eq. coef.'!$C$240*'Amp-TB2 calc'!AQ392+'eq. coef.'!$C$241*'Amp-TB2 calc'!AR392+'eq. coef.'!$C$242*'Amp-TB2 calc'!AS392))</f>
        <v xml:space="preserve"> </v>
      </c>
      <c r="BE392" s="281" t="str">
        <f>IF(SUM(I392:T392)&lt;90," ",('eq. coef.'!$C$270+'eq. coef.'!$C$271*'Amp-TB2 calc'!AJ392+'eq. coef.'!$C$272*'Amp-TB2 calc'!AK392+'eq. coef.'!$C$273*'Amp-TB2 calc'!AL392+'eq. coef.'!$C$274*'Amp-TB2 calc'!AN392+'eq. coef.'!$C$275*'Amp-TB2 calc'!AP392+'eq. coef.'!$C$276*'Amp-TB2 calc'!AQ392+'eq. coef.'!$C$277*'Amp-TB2 calc'!AR392+'eq. coef.'!$C$278*'Amp-TB2 calc'!AS392))</f>
        <v xml:space="preserve"> </v>
      </c>
      <c r="BF392" s="281" t="str">
        <f>IF(SUM(I392:T392)&lt;90," ",EXP('eq. coef.'!$C$328+'eq. coef.'!$C$329*'Amp-TB2 calc'!AJ392+'eq. coef.'!$C$330*'Amp-TB2 calc'!AK392+'eq. coef.'!$C$331*'Amp-TB2 calc'!AL392+'eq. coef.'!$C$332*'Amp-TB2 calc'!AN392+'eq. coef.'!$C$333*'Amp-TB2 calc'!AP392+'eq. coef.'!$C$334*'Amp-TB2 calc'!AQ392+'eq. coef.'!$C$335*'Amp-TB2 calc'!AR392+'eq. coef.'!$C$336*'Amp-TB2 calc'!AS392))</f>
        <v xml:space="preserve"> </v>
      </c>
      <c r="BG392" s="282" t="str">
        <f t="shared" si="496"/>
        <v xml:space="preserve"> </v>
      </c>
      <c r="BH392" s="385" t="str">
        <f t="shared" si="523"/>
        <v xml:space="preserve"> </v>
      </c>
      <c r="BI392" s="385" t="str">
        <f t="shared" si="524"/>
        <v xml:space="preserve"> </v>
      </c>
      <c r="BJ392" s="281" t="str">
        <f t="shared" si="497"/>
        <v xml:space="preserve"> </v>
      </c>
      <c r="BK392" s="283" t="str">
        <f t="shared" si="545"/>
        <v xml:space="preserve"> </v>
      </c>
      <c r="BL392" s="281" t="str">
        <f t="shared" si="546"/>
        <v xml:space="preserve"> </v>
      </c>
      <c r="BM392" s="284" t="str">
        <f t="shared" si="498"/>
        <v xml:space="preserve"> </v>
      </c>
      <c r="BN392" s="285" t="str">
        <f>IF(SUM(I392:T392)&lt;90," ",'eq. coef.'!$C$360+'eq. coef.'!$C$361*'Amp-TB2 calc'!AJ392+'eq. coef.'!$C$362*'Amp-TB2 calc'!AK392+'eq. coef.'!$C$363*'Amp-TB2 calc'!AL392+'eq. coef.'!$C$364*'Amp-TB2 calc'!AN392+'eq. coef.'!$C$365*'Amp-TB2 calc'!AP392+'eq. coef.'!$C$366*'Amp-TB2 calc'!AQ392+'eq. coef.'!$C$367*'Amp-TB2 calc'!AR392+'eq. coef.'!$C$368*'Amp-TB2 calc'!AS392+'eq. coef.'!$C$369*LN(BQ392))</f>
        <v xml:space="preserve"> </v>
      </c>
      <c r="BO392" s="286" t="str">
        <f t="shared" si="547"/>
        <v xml:space="preserve"> </v>
      </c>
      <c r="BP392" s="333" t="str">
        <f t="shared" si="499"/>
        <v xml:space="preserve"> </v>
      </c>
      <c r="BQ392" s="287" t="str">
        <f t="shared" si="548"/>
        <v xml:space="preserve"> </v>
      </c>
      <c r="BR392" s="281" t="str">
        <f t="shared" si="500"/>
        <v xml:space="preserve"> </v>
      </c>
      <c r="BS392" s="283"/>
      <c r="BT392" s="283">
        <f t="shared" si="549"/>
        <v>0</v>
      </c>
      <c r="BU392" s="283">
        <f t="shared" si="550"/>
        <v>0</v>
      </c>
      <c r="BV392" s="281" t="str">
        <f t="shared" si="501"/>
        <v xml:space="preserve"> </v>
      </c>
      <c r="BW392" s="288"/>
      <c r="BX392" s="289" t="str">
        <f>IF(SUM(I392:T392)&lt;90," ",'eq. coef.'!$B$1128*'Amp-TB2 calc'!CH392+'eq. coef.'!$B$1129*'Amp-TB2 calc'!CL392+'eq. coef.'!$B$1130*'Amp-TB2 calc'!CM392+'eq. coef.'!$B$1131*'Amp-TB2 calc'!CO392+'eq. coef.'!$B$1132*'Amp-TB2 calc'!CP392+'eq. coef.'!$B$1133*'Amp-TB2 calc'!CQ392+'eq. coef.'!$B$1134*'Amp-TB2 calc'!CR392+'eq. coef.'!$B$1135*'Amp-TB2 calc'!CU392+'eq. coef.'!$B$1135*'Amp-TB2 calc'!CY392+'eq. coef.'!$B$1137*'Amp-TB2 calc'!CZ392)</f>
        <v xml:space="preserve"> </v>
      </c>
      <c r="BY392" s="290" t="str">
        <f t="shared" si="551"/>
        <v xml:space="preserve"> </v>
      </c>
      <c r="BZ392" s="291"/>
      <c r="CA392" s="290" t="str">
        <f t="shared" si="502"/>
        <v xml:space="preserve"> </v>
      </c>
      <c r="CB392" s="289" t="str">
        <f>IF(SUM(I392:T392)&lt;90," ",EXP('eq. coef.'!$C$396+'eq. coef.'!$C$397*'Amp-TB2 calc'!AJ392+'eq. coef.'!$C$398*'Amp-TB2 calc'!AK392+'eq. coef.'!$C$399*'Amp-TB2 calc'!AL392+'eq. coef.'!$C$400*'Amp-TB2 calc'!AN392+'eq. coef.'!$C$401*'Amp-TB2 calc'!AP392+'eq. coef.'!$C$402*'Amp-TB2 calc'!AQ392+'eq. coef.'!$C$403*'Amp-TB2 calc'!AR392+'eq. coef.'!$C$404*'Amp-TB2 calc'!AS392+'eq. coef.'!$C$405*LN('Amp-TB2 calc'!BQ392)))</f>
        <v xml:space="preserve"> </v>
      </c>
      <c r="CC392" s="283" t="str">
        <f t="shared" si="503"/>
        <v xml:space="preserve"> </v>
      </c>
      <c r="CD392" s="283"/>
      <c r="CE392" s="282" t="str">
        <f t="shared" si="504"/>
        <v xml:space="preserve"> </v>
      </c>
      <c r="CF392" s="282" t="str">
        <f t="shared" si="505"/>
        <v xml:space="preserve"> </v>
      </c>
      <c r="CG392" s="278" t="str">
        <f t="shared" si="552"/>
        <v xml:space="preserve"> </v>
      </c>
      <c r="CH392" s="278" t="str">
        <f t="shared" si="553"/>
        <v xml:space="preserve"> </v>
      </c>
      <c r="CI392" s="278" t="str">
        <f t="shared" si="506"/>
        <v xml:space="preserve"> </v>
      </c>
      <c r="CJ392" s="278" t="str">
        <f t="shared" si="507"/>
        <v xml:space="preserve"> </v>
      </c>
      <c r="CK392" s="278"/>
      <c r="CL392" s="278" t="str">
        <f t="shared" si="508"/>
        <v xml:space="preserve"> </v>
      </c>
      <c r="CM392" s="278" t="str">
        <f t="shared" si="509"/>
        <v xml:space="preserve"> </v>
      </c>
      <c r="CN392" s="278" t="str">
        <f t="shared" si="554"/>
        <v xml:space="preserve"> </v>
      </c>
      <c r="CO392" s="278" t="str">
        <f t="shared" si="510"/>
        <v xml:space="preserve"> </v>
      </c>
      <c r="CP392" s="278" t="str">
        <f t="shared" si="555"/>
        <v xml:space="preserve"> </v>
      </c>
      <c r="CQ392" s="278" t="str">
        <f t="shared" si="511"/>
        <v xml:space="preserve"> </v>
      </c>
      <c r="CR392" s="278" t="str">
        <f t="shared" si="556"/>
        <v xml:space="preserve"> </v>
      </c>
      <c r="CS392" s="278" t="str">
        <f t="shared" si="512"/>
        <v xml:space="preserve"> </v>
      </c>
      <c r="CT392" s="278"/>
      <c r="CU392" s="278" t="str">
        <f t="shared" si="557"/>
        <v xml:space="preserve"> </v>
      </c>
      <c r="CV392" s="278" t="str">
        <f t="shared" si="513"/>
        <v xml:space="preserve"> </v>
      </c>
      <c r="CW392" s="278" t="str">
        <f t="shared" si="514"/>
        <v xml:space="preserve"> </v>
      </c>
      <c r="CX392" s="278"/>
      <c r="CY392" s="278" t="str">
        <f t="shared" si="515"/>
        <v xml:space="preserve"> </v>
      </c>
      <c r="CZ392" s="278" t="str">
        <f t="shared" si="558"/>
        <v xml:space="preserve"> </v>
      </c>
      <c r="DA392" s="278" t="str">
        <f t="shared" si="516"/>
        <v xml:space="preserve"> </v>
      </c>
      <c r="DB392" s="278"/>
      <c r="DC392" s="278" t="str">
        <f t="shared" si="517"/>
        <v xml:space="preserve"> </v>
      </c>
      <c r="DD392" s="278" t="str">
        <f t="shared" si="559"/>
        <v xml:space="preserve"> </v>
      </c>
      <c r="DE392" s="278" t="str">
        <f t="shared" si="560"/>
        <v xml:space="preserve"> </v>
      </c>
      <c r="DF392" s="278" t="str">
        <f t="shared" si="518"/>
        <v xml:space="preserve"> </v>
      </c>
      <c r="DG392" s="283" t="str">
        <f t="shared" si="525"/>
        <v xml:space="preserve"> </v>
      </c>
      <c r="DH392" s="283"/>
      <c r="DI392" s="277" t="str">
        <f t="shared" si="519"/>
        <v xml:space="preserve"> </v>
      </c>
      <c r="DJ392" s="277" t="str">
        <f t="shared" si="520"/>
        <v xml:space="preserve"> </v>
      </c>
      <c r="DK392" s="277" t="str">
        <f t="shared" si="521"/>
        <v xml:space="preserve"> </v>
      </c>
      <c r="DL392" s="278" t="str">
        <f t="shared" si="522"/>
        <v xml:space="preserve"> </v>
      </c>
    </row>
    <row r="393" spans="21:116" x14ac:dyDescent="0.25">
      <c r="U393" s="276" t="str">
        <f t="shared" si="526"/>
        <v xml:space="preserve"> </v>
      </c>
      <c r="V393" s="277" t="str">
        <f>IF(SUM(I393:T393)&lt;90," ",I393/stab.data!$U$7)</f>
        <v xml:space="preserve"> </v>
      </c>
      <c r="W393" s="277" t="str">
        <f>IF(SUM(I393:T393)&lt;90," ",J393/stab.data!$U$8)</f>
        <v xml:space="preserve"> </v>
      </c>
      <c r="X393" s="277" t="str">
        <f>IF(SUM(I393:T393)&lt;90," ",K393*2/stab.data!$U$9)</f>
        <v xml:space="preserve"> </v>
      </c>
      <c r="Y393" s="277" t="str">
        <f>IF(SUM(I393:T393)&lt;90," ",L393*2/stab.data!$U$10)</f>
        <v xml:space="preserve"> </v>
      </c>
      <c r="Z393" s="277" t="str">
        <f>IF(SUM(I393:T393)&lt;90," ",M393/stab.data!$U$11)</f>
        <v xml:space="preserve"> </v>
      </c>
      <c r="AA393" s="277" t="str">
        <f>IF(SUM(I393:T393)&lt;90," ",N393/stab.data!$U$12)</f>
        <v xml:space="preserve"> </v>
      </c>
      <c r="AB393" s="277" t="str">
        <f>IF(SUM(I393:T393)&lt;90," ",O393/stab.data!$U$13)</f>
        <v xml:space="preserve"> </v>
      </c>
      <c r="AC393" s="277" t="str">
        <f>IF(SUM(I393:T393)&lt;90," ",P393/stab.data!$U$14)</f>
        <v xml:space="preserve"> </v>
      </c>
      <c r="AD393" s="277" t="str">
        <f>IF(SUM(I393:T393)&lt;90," ",Q393*2/stab.data!$U$15)</f>
        <v xml:space="preserve"> </v>
      </c>
      <c r="AE393" s="277" t="str">
        <f>IF(SUM(I393:T393)&lt;90," ",R393*2/stab.data!$U$16)</f>
        <v xml:space="preserve"> </v>
      </c>
      <c r="AF393" s="277" t="str">
        <f>IF(SUM(I393:T393)&lt;90," ",S393/stab.data!$U$17)</f>
        <v xml:space="preserve"> </v>
      </c>
      <c r="AG393" s="277" t="str">
        <f>IF(SUM(I393:T393)&lt;90," ",T393/stab.data!$U$18)</f>
        <v xml:space="preserve"> </v>
      </c>
      <c r="AH393" s="277" t="str">
        <f t="shared" si="527"/>
        <v xml:space="preserve"> </v>
      </c>
      <c r="AI393" s="277" t="str">
        <f t="shared" si="528"/>
        <v xml:space="preserve"> </v>
      </c>
      <c r="AJ393" s="278" t="str">
        <f t="shared" si="529"/>
        <v xml:space="preserve"> </v>
      </c>
      <c r="AK393" s="278" t="str">
        <f t="shared" si="530"/>
        <v xml:space="preserve"> </v>
      </c>
      <c r="AL393" s="278" t="str">
        <f t="shared" si="531"/>
        <v xml:space="preserve"> </v>
      </c>
      <c r="AM393" s="278" t="str">
        <f t="shared" si="532"/>
        <v xml:space="preserve"> </v>
      </c>
      <c r="AN393" s="278" t="str">
        <f t="shared" si="533"/>
        <v xml:space="preserve"> </v>
      </c>
      <c r="AO393" s="278" t="str">
        <f t="shared" si="534"/>
        <v xml:space="preserve"> </v>
      </c>
      <c r="AP393" s="278" t="str">
        <f t="shared" si="535"/>
        <v xml:space="preserve"> </v>
      </c>
      <c r="AQ393" s="278" t="str">
        <f t="shared" si="536"/>
        <v xml:space="preserve"> </v>
      </c>
      <c r="AR393" s="278" t="str">
        <f t="shared" si="537"/>
        <v xml:space="preserve"> </v>
      </c>
      <c r="AS393" s="278" t="str">
        <f t="shared" si="538"/>
        <v xml:space="preserve"> </v>
      </c>
      <c r="AT393" s="278" t="str">
        <f t="shared" si="539"/>
        <v xml:space="preserve"> </v>
      </c>
      <c r="AU393" s="278" t="str">
        <f t="shared" si="540"/>
        <v xml:space="preserve"> </v>
      </c>
      <c r="AV393" s="277" t="str">
        <f t="shared" si="541"/>
        <v xml:space="preserve"> </v>
      </c>
      <c r="AW393" s="277" t="str">
        <f t="shared" si="542"/>
        <v xml:space="preserve"> </v>
      </c>
      <c r="AX393" s="277" t="str">
        <f>IF(SUM(I393:T393)&lt;90," ",CO393*AH393*stab.data!$U$20/13/2)</f>
        <v xml:space="preserve"> </v>
      </c>
      <c r="AY393" s="277" t="str">
        <f>IF(SUM(I393:T393)&lt;90," ",CQ393*AH393*stab.data!$U$11/13)</f>
        <v xml:space="preserve"> </v>
      </c>
      <c r="AZ393" s="277" t="str">
        <f t="shared" si="543"/>
        <v xml:space="preserve"> </v>
      </c>
      <c r="BA393" s="279" t="str">
        <f t="shared" si="544"/>
        <v xml:space="preserve"> </v>
      </c>
      <c r="BB393" s="280" t="str">
        <f>IF(SUM(I393:T393)&lt;90," ",EXP('eq. coef.'!$C$104+'eq. coef.'!$C$105*'Amp-TB2 calc'!AJ393+'eq. coef.'!$C$106*'Amp-TB2 calc'!AK393+'eq. coef.'!$C$107*'Amp-TB2 calc'!AL393+'eq. coef.'!$C$108*'Amp-TB2 calc'!AN393+'eq. coef.'!$C$109*'Amp-TB2 calc'!AP393+'eq. coef.'!$C$110*'Amp-TB2 calc'!AQ393+'eq. coef.'!$C$111*'Amp-TB2 calc'!AR393+'eq. coef.'!$C$112*'Amp-TB2 calc'!AS393))</f>
        <v xml:space="preserve"> </v>
      </c>
      <c r="BC393" s="281" t="str">
        <f>IF(SUM(I393:T393)&lt;90," ",EXP('eq. coef.'!$C$176+'eq. coef.'!$C$177*'Amp-TB2 calc'!AJ393+'eq. coef.'!$C$178*'Amp-TB2 calc'!AK393+'eq. coef.'!$C$179*'Amp-TB2 calc'!AL393+'eq. coef.'!$C$180*'Amp-TB2 calc'!AN393+'eq. coef.'!$C$181*'Amp-TB2 calc'!AP393+'eq. coef.'!$C$182*'Amp-TB2 calc'!AQ393+'eq. coef.'!$C$183*'Amp-TB2 calc'!AR393+'eq. coef.'!$C$184*'Amp-TB2 calc'!AS393))</f>
        <v xml:space="preserve"> </v>
      </c>
      <c r="BD393" s="281" t="str">
        <f>IF(SUM(I393:T393)&lt;90," ",('eq. coef.'!$C$234+'eq. coef.'!$C$235*'Amp-TB2 calc'!AJ393+'eq. coef.'!$C$236*'Amp-TB2 calc'!AK393+'eq. coef.'!$C$237*'Amp-TB2 calc'!AL393+'eq. coef.'!$C$238*'Amp-TB2 calc'!AN393+'eq. coef.'!$C$239*'Amp-TB2 calc'!AP393+'eq. coef.'!$C$240*'Amp-TB2 calc'!AQ393+'eq. coef.'!$C$241*'Amp-TB2 calc'!AR393+'eq. coef.'!$C$242*'Amp-TB2 calc'!AS393))</f>
        <v xml:space="preserve"> </v>
      </c>
      <c r="BE393" s="281" t="str">
        <f>IF(SUM(I393:T393)&lt;90," ",('eq. coef.'!$C$270+'eq. coef.'!$C$271*'Amp-TB2 calc'!AJ393+'eq. coef.'!$C$272*'Amp-TB2 calc'!AK393+'eq. coef.'!$C$273*'Amp-TB2 calc'!AL393+'eq. coef.'!$C$274*'Amp-TB2 calc'!AN393+'eq. coef.'!$C$275*'Amp-TB2 calc'!AP393+'eq. coef.'!$C$276*'Amp-TB2 calc'!AQ393+'eq. coef.'!$C$277*'Amp-TB2 calc'!AR393+'eq. coef.'!$C$278*'Amp-TB2 calc'!AS393))</f>
        <v xml:space="preserve"> </v>
      </c>
      <c r="BF393" s="281" t="str">
        <f>IF(SUM(I393:T393)&lt;90," ",EXP('eq. coef.'!$C$328+'eq. coef.'!$C$329*'Amp-TB2 calc'!AJ393+'eq. coef.'!$C$330*'Amp-TB2 calc'!AK393+'eq. coef.'!$C$331*'Amp-TB2 calc'!AL393+'eq. coef.'!$C$332*'Amp-TB2 calc'!AN393+'eq. coef.'!$C$333*'Amp-TB2 calc'!AP393+'eq. coef.'!$C$334*'Amp-TB2 calc'!AQ393+'eq. coef.'!$C$335*'Amp-TB2 calc'!AR393+'eq. coef.'!$C$336*'Amp-TB2 calc'!AS393))</f>
        <v xml:space="preserve"> </v>
      </c>
      <c r="BG393" s="282" t="str">
        <f t="shared" si="496"/>
        <v xml:space="preserve"> </v>
      </c>
      <c r="BH393" s="385" t="str">
        <f t="shared" si="523"/>
        <v xml:space="preserve"> </v>
      </c>
      <c r="BI393" s="385" t="str">
        <f t="shared" si="524"/>
        <v xml:space="preserve"> </v>
      </c>
      <c r="BJ393" s="281" t="str">
        <f t="shared" si="497"/>
        <v xml:space="preserve"> </v>
      </c>
      <c r="BK393" s="283" t="str">
        <f t="shared" si="545"/>
        <v xml:space="preserve"> </v>
      </c>
      <c r="BL393" s="281" t="str">
        <f t="shared" si="546"/>
        <v xml:space="preserve"> </v>
      </c>
      <c r="BM393" s="284" t="str">
        <f t="shared" si="498"/>
        <v xml:space="preserve"> </v>
      </c>
      <c r="BN393" s="285" t="str">
        <f>IF(SUM(I393:T393)&lt;90," ",'eq. coef.'!$C$360+'eq. coef.'!$C$361*'Amp-TB2 calc'!AJ393+'eq. coef.'!$C$362*'Amp-TB2 calc'!AK393+'eq. coef.'!$C$363*'Amp-TB2 calc'!AL393+'eq. coef.'!$C$364*'Amp-TB2 calc'!AN393+'eq. coef.'!$C$365*'Amp-TB2 calc'!AP393+'eq. coef.'!$C$366*'Amp-TB2 calc'!AQ393+'eq. coef.'!$C$367*'Amp-TB2 calc'!AR393+'eq. coef.'!$C$368*'Amp-TB2 calc'!AS393+'eq. coef.'!$C$369*LN(BQ393))</f>
        <v xml:space="preserve"> </v>
      </c>
      <c r="BO393" s="286" t="str">
        <f t="shared" si="547"/>
        <v xml:space="preserve"> </v>
      </c>
      <c r="BP393" s="333" t="str">
        <f t="shared" si="499"/>
        <v xml:space="preserve"> </v>
      </c>
      <c r="BQ393" s="287" t="str">
        <f t="shared" si="548"/>
        <v xml:space="preserve"> </v>
      </c>
      <c r="BR393" s="281" t="str">
        <f t="shared" si="500"/>
        <v xml:space="preserve"> </v>
      </c>
      <c r="BS393" s="283"/>
      <c r="BT393" s="283">
        <f t="shared" si="549"/>
        <v>0</v>
      </c>
      <c r="BU393" s="283">
        <f t="shared" si="550"/>
        <v>0</v>
      </c>
      <c r="BV393" s="281" t="str">
        <f t="shared" si="501"/>
        <v xml:space="preserve"> </v>
      </c>
      <c r="BW393" s="288"/>
      <c r="BX393" s="289" t="str">
        <f>IF(SUM(I393:T393)&lt;90," ",'eq. coef.'!$B$1128*'Amp-TB2 calc'!CH393+'eq. coef.'!$B$1129*'Amp-TB2 calc'!CL393+'eq. coef.'!$B$1130*'Amp-TB2 calc'!CM393+'eq. coef.'!$B$1131*'Amp-TB2 calc'!CO393+'eq. coef.'!$B$1132*'Amp-TB2 calc'!CP393+'eq. coef.'!$B$1133*'Amp-TB2 calc'!CQ393+'eq. coef.'!$B$1134*'Amp-TB2 calc'!CR393+'eq. coef.'!$B$1135*'Amp-TB2 calc'!CU393+'eq. coef.'!$B$1135*'Amp-TB2 calc'!CY393+'eq. coef.'!$B$1137*'Amp-TB2 calc'!CZ393)</f>
        <v xml:space="preserve"> </v>
      </c>
      <c r="BY393" s="290" t="str">
        <f t="shared" si="551"/>
        <v xml:space="preserve"> </v>
      </c>
      <c r="BZ393" s="291"/>
      <c r="CA393" s="290" t="str">
        <f t="shared" si="502"/>
        <v xml:space="preserve"> </v>
      </c>
      <c r="CB393" s="289" t="str">
        <f>IF(SUM(I393:T393)&lt;90," ",EXP('eq. coef.'!$C$396+'eq. coef.'!$C$397*'Amp-TB2 calc'!AJ393+'eq. coef.'!$C$398*'Amp-TB2 calc'!AK393+'eq. coef.'!$C$399*'Amp-TB2 calc'!AL393+'eq. coef.'!$C$400*'Amp-TB2 calc'!AN393+'eq. coef.'!$C$401*'Amp-TB2 calc'!AP393+'eq. coef.'!$C$402*'Amp-TB2 calc'!AQ393+'eq. coef.'!$C$403*'Amp-TB2 calc'!AR393+'eq. coef.'!$C$404*'Amp-TB2 calc'!AS393+'eq. coef.'!$C$405*LN('Amp-TB2 calc'!BQ393)))</f>
        <v xml:space="preserve"> </v>
      </c>
      <c r="CC393" s="283" t="str">
        <f t="shared" si="503"/>
        <v xml:space="preserve"> </v>
      </c>
      <c r="CD393" s="283"/>
      <c r="CE393" s="282" t="str">
        <f t="shared" si="504"/>
        <v xml:space="preserve"> </v>
      </c>
      <c r="CF393" s="282" t="str">
        <f t="shared" si="505"/>
        <v xml:space="preserve"> </v>
      </c>
      <c r="CG393" s="278" t="str">
        <f t="shared" si="552"/>
        <v xml:space="preserve"> </v>
      </c>
      <c r="CH393" s="278" t="str">
        <f t="shared" si="553"/>
        <v xml:space="preserve"> </v>
      </c>
      <c r="CI393" s="278" t="str">
        <f t="shared" si="506"/>
        <v xml:space="preserve"> </v>
      </c>
      <c r="CJ393" s="278" t="str">
        <f t="shared" si="507"/>
        <v xml:space="preserve"> </v>
      </c>
      <c r="CK393" s="278"/>
      <c r="CL393" s="278" t="str">
        <f t="shared" si="508"/>
        <v xml:space="preserve"> </v>
      </c>
      <c r="CM393" s="278" t="str">
        <f t="shared" si="509"/>
        <v xml:space="preserve"> </v>
      </c>
      <c r="CN393" s="278" t="str">
        <f t="shared" si="554"/>
        <v xml:space="preserve"> </v>
      </c>
      <c r="CO393" s="278" t="str">
        <f t="shared" si="510"/>
        <v xml:space="preserve"> </v>
      </c>
      <c r="CP393" s="278" t="str">
        <f t="shared" si="555"/>
        <v xml:space="preserve"> </v>
      </c>
      <c r="CQ393" s="278" t="str">
        <f t="shared" si="511"/>
        <v xml:space="preserve"> </v>
      </c>
      <c r="CR393" s="278" t="str">
        <f t="shared" si="556"/>
        <v xml:space="preserve"> </v>
      </c>
      <c r="CS393" s="278" t="str">
        <f t="shared" si="512"/>
        <v xml:space="preserve"> </v>
      </c>
      <c r="CT393" s="278"/>
      <c r="CU393" s="278" t="str">
        <f t="shared" si="557"/>
        <v xml:space="preserve"> </v>
      </c>
      <c r="CV393" s="278" t="str">
        <f t="shared" si="513"/>
        <v xml:space="preserve"> </v>
      </c>
      <c r="CW393" s="278" t="str">
        <f t="shared" si="514"/>
        <v xml:space="preserve"> </v>
      </c>
      <c r="CX393" s="278"/>
      <c r="CY393" s="278" t="str">
        <f t="shared" si="515"/>
        <v xml:space="preserve"> </v>
      </c>
      <c r="CZ393" s="278" t="str">
        <f t="shared" si="558"/>
        <v xml:space="preserve"> </v>
      </c>
      <c r="DA393" s="278" t="str">
        <f t="shared" si="516"/>
        <v xml:space="preserve"> </v>
      </c>
      <c r="DB393" s="278"/>
      <c r="DC393" s="278" t="str">
        <f t="shared" si="517"/>
        <v xml:space="preserve"> </v>
      </c>
      <c r="DD393" s="278" t="str">
        <f t="shared" si="559"/>
        <v xml:space="preserve"> </v>
      </c>
      <c r="DE393" s="278" t="str">
        <f t="shared" si="560"/>
        <v xml:space="preserve"> </v>
      </c>
      <c r="DF393" s="278" t="str">
        <f t="shared" si="518"/>
        <v xml:space="preserve"> </v>
      </c>
      <c r="DG393" s="283" t="str">
        <f t="shared" si="525"/>
        <v xml:space="preserve"> </v>
      </c>
      <c r="DH393" s="283"/>
      <c r="DI393" s="277" t="str">
        <f t="shared" si="519"/>
        <v xml:space="preserve"> </v>
      </c>
      <c r="DJ393" s="277" t="str">
        <f t="shared" si="520"/>
        <v xml:space="preserve"> </v>
      </c>
      <c r="DK393" s="277" t="str">
        <f t="shared" si="521"/>
        <v xml:space="preserve"> </v>
      </c>
      <c r="DL393" s="278" t="str">
        <f t="shared" si="522"/>
        <v xml:space="preserve"> </v>
      </c>
    </row>
    <row r="394" spans="21:116" x14ac:dyDescent="0.25">
      <c r="U394" s="276" t="str">
        <f t="shared" si="526"/>
        <v xml:space="preserve"> </v>
      </c>
      <c r="V394" s="277" t="str">
        <f>IF(SUM(I394:T394)&lt;90," ",I394/stab.data!$U$7)</f>
        <v xml:space="preserve"> </v>
      </c>
      <c r="W394" s="277" t="str">
        <f>IF(SUM(I394:T394)&lt;90," ",J394/stab.data!$U$8)</f>
        <v xml:space="preserve"> </v>
      </c>
      <c r="X394" s="277" t="str">
        <f>IF(SUM(I394:T394)&lt;90," ",K394*2/stab.data!$U$9)</f>
        <v xml:space="preserve"> </v>
      </c>
      <c r="Y394" s="277" t="str">
        <f>IF(SUM(I394:T394)&lt;90," ",L394*2/stab.data!$U$10)</f>
        <v xml:space="preserve"> </v>
      </c>
      <c r="Z394" s="277" t="str">
        <f>IF(SUM(I394:T394)&lt;90," ",M394/stab.data!$U$11)</f>
        <v xml:space="preserve"> </v>
      </c>
      <c r="AA394" s="277" t="str">
        <f>IF(SUM(I394:T394)&lt;90," ",N394/stab.data!$U$12)</f>
        <v xml:space="preserve"> </v>
      </c>
      <c r="AB394" s="277" t="str">
        <f>IF(SUM(I394:T394)&lt;90," ",O394/stab.data!$U$13)</f>
        <v xml:space="preserve"> </v>
      </c>
      <c r="AC394" s="277" t="str">
        <f>IF(SUM(I394:T394)&lt;90," ",P394/stab.data!$U$14)</f>
        <v xml:space="preserve"> </v>
      </c>
      <c r="AD394" s="277" t="str">
        <f>IF(SUM(I394:T394)&lt;90," ",Q394*2/stab.data!$U$15)</f>
        <v xml:space="preserve"> </v>
      </c>
      <c r="AE394" s="277" t="str">
        <f>IF(SUM(I394:T394)&lt;90," ",R394*2/stab.data!$U$16)</f>
        <v xml:space="preserve"> </v>
      </c>
      <c r="AF394" s="277" t="str">
        <f>IF(SUM(I394:T394)&lt;90," ",S394/stab.data!$U$17)</f>
        <v xml:space="preserve"> </v>
      </c>
      <c r="AG394" s="277" t="str">
        <f>IF(SUM(I394:T394)&lt;90," ",T394/stab.data!$U$18)</f>
        <v xml:space="preserve"> </v>
      </c>
      <c r="AH394" s="277" t="str">
        <f t="shared" si="527"/>
        <v xml:space="preserve"> </v>
      </c>
      <c r="AI394" s="277" t="str">
        <f t="shared" si="528"/>
        <v xml:space="preserve"> </v>
      </c>
      <c r="AJ394" s="278" t="str">
        <f t="shared" si="529"/>
        <v xml:space="preserve"> </v>
      </c>
      <c r="AK394" s="278" t="str">
        <f t="shared" si="530"/>
        <v xml:space="preserve"> </v>
      </c>
      <c r="AL394" s="278" t="str">
        <f t="shared" si="531"/>
        <v xml:space="preserve"> </v>
      </c>
      <c r="AM394" s="278" t="str">
        <f t="shared" si="532"/>
        <v xml:space="preserve"> </v>
      </c>
      <c r="AN394" s="278" t="str">
        <f t="shared" si="533"/>
        <v xml:space="preserve"> </v>
      </c>
      <c r="AO394" s="278" t="str">
        <f t="shared" si="534"/>
        <v xml:space="preserve"> </v>
      </c>
      <c r="AP394" s="278" t="str">
        <f t="shared" si="535"/>
        <v xml:space="preserve"> </v>
      </c>
      <c r="AQ394" s="278" t="str">
        <f t="shared" si="536"/>
        <v xml:space="preserve"> </v>
      </c>
      <c r="AR394" s="278" t="str">
        <f t="shared" si="537"/>
        <v xml:space="preserve"> </v>
      </c>
      <c r="AS394" s="278" t="str">
        <f t="shared" si="538"/>
        <v xml:space="preserve"> </v>
      </c>
      <c r="AT394" s="278" t="str">
        <f t="shared" si="539"/>
        <v xml:space="preserve"> </v>
      </c>
      <c r="AU394" s="278" t="str">
        <f t="shared" si="540"/>
        <v xml:space="preserve"> </v>
      </c>
      <c r="AV394" s="277" t="str">
        <f t="shared" si="541"/>
        <v xml:space="preserve"> </v>
      </c>
      <c r="AW394" s="277" t="str">
        <f t="shared" si="542"/>
        <v xml:space="preserve"> </v>
      </c>
      <c r="AX394" s="277" t="str">
        <f>IF(SUM(I394:T394)&lt;90," ",CO394*AH394*stab.data!$U$20/13/2)</f>
        <v xml:space="preserve"> </v>
      </c>
      <c r="AY394" s="277" t="str">
        <f>IF(SUM(I394:T394)&lt;90," ",CQ394*AH394*stab.data!$U$11/13)</f>
        <v xml:space="preserve"> </v>
      </c>
      <c r="AZ394" s="277" t="str">
        <f t="shared" si="543"/>
        <v xml:space="preserve"> </v>
      </c>
      <c r="BA394" s="279" t="str">
        <f t="shared" si="544"/>
        <v xml:space="preserve"> </v>
      </c>
      <c r="BB394" s="280" t="str">
        <f>IF(SUM(I394:T394)&lt;90," ",EXP('eq. coef.'!$C$104+'eq. coef.'!$C$105*'Amp-TB2 calc'!AJ394+'eq. coef.'!$C$106*'Amp-TB2 calc'!AK394+'eq. coef.'!$C$107*'Amp-TB2 calc'!AL394+'eq. coef.'!$C$108*'Amp-TB2 calc'!AN394+'eq. coef.'!$C$109*'Amp-TB2 calc'!AP394+'eq. coef.'!$C$110*'Amp-TB2 calc'!AQ394+'eq. coef.'!$C$111*'Amp-TB2 calc'!AR394+'eq. coef.'!$C$112*'Amp-TB2 calc'!AS394))</f>
        <v xml:space="preserve"> </v>
      </c>
      <c r="BC394" s="281" t="str">
        <f>IF(SUM(I394:T394)&lt;90," ",EXP('eq. coef.'!$C$176+'eq. coef.'!$C$177*'Amp-TB2 calc'!AJ394+'eq. coef.'!$C$178*'Amp-TB2 calc'!AK394+'eq. coef.'!$C$179*'Amp-TB2 calc'!AL394+'eq. coef.'!$C$180*'Amp-TB2 calc'!AN394+'eq. coef.'!$C$181*'Amp-TB2 calc'!AP394+'eq. coef.'!$C$182*'Amp-TB2 calc'!AQ394+'eq. coef.'!$C$183*'Amp-TB2 calc'!AR394+'eq. coef.'!$C$184*'Amp-TB2 calc'!AS394))</f>
        <v xml:space="preserve"> </v>
      </c>
      <c r="BD394" s="281" t="str">
        <f>IF(SUM(I394:T394)&lt;90," ",('eq. coef.'!$C$234+'eq. coef.'!$C$235*'Amp-TB2 calc'!AJ394+'eq. coef.'!$C$236*'Amp-TB2 calc'!AK394+'eq. coef.'!$C$237*'Amp-TB2 calc'!AL394+'eq. coef.'!$C$238*'Amp-TB2 calc'!AN394+'eq. coef.'!$C$239*'Amp-TB2 calc'!AP394+'eq. coef.'!$C$240*'Amp-TB2 calc'!AQ394+'eq. coef.'!$C$241*'Amp-TB2 calc'!AR394+'eq. coef.'!$C$242*'Amp-TB2 calc'!AS394))</f>
        <v xml:space="preserve"> </v>
      </c>
      <c r="BE394" s="281" t="str">
        <f>IF(SUM(I394:T394)&lt;90," ",('eq. coef.'!$C$270+'eq. coef.'!$C$271*'Amp-TB2 calc'!AJ394+'eq. coef.'!$C$272*'Amp-TB2 calc'!AK394+'eq. coef.'!$C$273*'Amp-TB2 calc'!AL394+'eq. coef.'!$C$274*'Amp-TB2 calc'!AN394+'eq. coef.'!$C$275*'Amp-TB2 calc'!AP394+'eq. coef.'!$C$276*'Amp-TB2 calc'!AQ394+'eq. coef.'!$C$277*'Amp-TB2 calc'!AR394+'eq. coef.'!$C$278*'Amp-TB2 calc'!AS394))</f>
        <v xml:space="preserve"> </v>
      </c>
      <c r="BF394" s="281" t="str">
        <f>IF(SUM(I394:T394)&lt;90," ",EXP('eq. coef.'!$C$328+'eq. coef.'!$C$329*'Amp-TB2 calc'!AJ394+'eq. coef.'!$C$330*'Amp-TB2 calc'!AK394+'eq. coef.'!$C$331*'Amp-TB2 calc'!AL394+'eq. coef.'!$C$332*'Amp-TB2 calc'!AN394+'eq. coef.'!$C$333*'Amp-TB2 calc'!AP394+'eq. coef.'!$C$334*'Amp-TB2 calc'!AQ394+'eq. coef.'!$C$335*'Amp-TB2 calc'!AR394+'eq. coef.'!$C$336*'Amp-TB2 calc'!AS394))</f>
        <v xml:space="preserve"> </v>
      </c>
      <c r="BG394" s="282" t="str">
        <f t="shared" si="496"/>
        <v xml:space="preserve"> </v>
      </c>
      <c r="BH394" s="385" t="str">
        <f t="shared" si="523"/>
        <v xml:space="preserve"> </v>
      </c>
      <c r="BI394" s="385" t="str">
        <f t="shared" si="524"/>
        <v xml:space="preserve"> </v>
      </c>
      <c r="BJ394" s="281" t="str">
        <f t="shared" si="497"/>
        <v xml:space="preserve"> </v>
      </c>
      <c r="BK394" s="283" t="str">
        <f t="shared" si="545"/>
        <v xml:space="preserve"> </v>
      </c>
      <c r="BL394" s="281" t="str">
        <f t="shared" si="546"/>
        <v xml:space="preserve"> </v>
      </c>
      <c r="BM394" s="284" t="str">
        <f t="shared" si="498"/>
        <v xml:space="preserve"> </v>
      </c>
      <c r="BN394" s="285" t="str">
        <f>IF(SUM(I394:T394)&lt;90," ",'eq. coef.'!$C$360+'eq. coef.'!$C$361*'Amp-TB2 calc'!AJ394+'eq. coef.'!$C$362*'Amp-TB2 calc'!AK394+'eq. coef.'!$C$363*'Amp-TB2 calc'!AL394+'eq. coef.'!$C$364*'Amp-TB2 calc'!AN394+'eq. coef.'!$C$365*'Amp-TB2 calc'!AP394+'eq. coef.'!$C$366*'Amp-TB2 calc'!AQ394+'eq. coef.'!$C$367*'Amp-TB2 calc'!AR394+'eq. coef.'!$C$368*'Amp-TB2 calc'!AS394+'eq. coef.'!$C$369*LN(BQ394))</f>
        <v xml:space="preserve"> </v>
      </c>
      <c r="BO394" s="286" t="str">
        <f t="shared" si="547"/>
        <v xml:space="preserve"> </v>
      </c>
      <c r="BP394" s="333" t="str">
        <f t="shared" si="499"/>
        <v xml:space="preserve"> </v>
      </c>
      <c r="BQ394" s="287" t="str">
        <f t="shared" si="548"/>
        <v xml:space="preserve"> </v>
      </c>
      <c r="BR394" s="281" t="str">
        <f t="shared" si="500"/>
        <v xml:space="preserve"> </v>
      </c>
      <c r="BS394" s="283"/>
      <c r="BT394" s="283">
        <f t="shared" si="549"/>
        <v>0</v>
      </c>
      <c r="BU394" s="283">
        <f t="shared" si="550"/>
        <v>0</v>
      </c>
      <c r="BV394" s="281" t="str">
        <f t="shared" si="501"/>
        <v xml:space="preserve"> </v>
      </c>
      <c r="BW394" s="288"/>
      <c r="BX394" s="289" t="str">
        <f>IF(SUM(I394:T394)&lt;90," ",'eq. coef.'!$B$1128*'Amp-TB2 calc'!CH394+'eq. coef.'!$B$1129*'Amp-TB2 calc'!CL394+'eq. coef.'!$B$1130*'Amp-TB2 calc'!CM394+'eq. coef.'!$B$1131*'Amp-TB2 calc'!CO394+'eq. coef.'!$B$1132*'Amp-TB2 calc'!CP394+'eq. coef.'!$B$1133*'Amp-TB2 calc'!CQ394+'eq. coef.'!$B$1134*'Amp-TB2 calc'!CR394+'eq. coef.'!$B$1135*'Amp-TB2 calc'!CU394+'eq. coef.'!$B$1135*'Amp-TB2 calc'!CY394+'eq. coef.'!$B$1137*'Amp-TB2 calc'!CZ394)</f>
        <v xml:space="preserve"> </v>
      </c>
      <c r="BY394" s="290" t="str">
        <f t="shared" si="551"/>
        <v xml:space="preserve"> </v>
      </c>
      <c r="BZ394" s="291"/>
      <c r="CA394" s="290" t="str">
        <f t="shared" si="502"/>
        <v xml:space="preserve"> </v>
      </c>
      <c r="CB394" s="289" t="str">
        <f>IF(SUM(I394:T394)&lt;90," ",EXP('eq. coef.'!$C$396+'eq. coef.'!$C$397*'Amp-TB2 calc'!AJ394+'eq. coef.'!$C$398*'Amp-TB2 calc'!AK394+'eq. coef.'!$C$399*'Amp-TB2 calc'!AL394+'eq. coef.'!$C$400*'Amp-TB2 calc'!AN394+'eq. coef.'!$C$401*'Amp-TB2 calc'!AP394+'eq. coef.'!$C$402*'Amp-TB2 calc'!AQ394+'eq. coef.'!$C$403*'Amp-TB2 calc'!AR394+'eq. coef.'!$C$404*'Amp-TB2 calc'!AS394+'eq. coef.'!$C$405*LN('Amp-TB2 calc'!BQ394)))</f>
        <v xml:space="preserve"> </v>
      </c>
      <c r="CC394" s="283" t="str">
        <f t="shared" si="503"/>
        <v xml:space="preserve"> </v>
      </c>
      <c r="CD394" s="283"/>
      <c r="CE394" s="282" t="str">
        <f t="shared" si="504"/>
        <v xml:space="preserve"> </v>
      </c>
      <c r="CF394" s="282" t="str">
        <f t="shared" si="505"/>
        <v xml:space="preserve"> </v>
      </c>
      <c r="CG394" s="278" t="str">
        <f t="shared" si="552"/>
        <v xml:space="preserve"> </v>
      </c>
      <c r="CH394" s="278" t="str">
        <f t="shared" si="553"/>
        <v xml:space="preserve"> </v>
      </c>
      <c r="CI394" s="278" t="str">
        <f t="shared" si="506"/>
        <v xml:space="preserve"> </v>
      </c>
      <c r="CJ394" s="278" t="str">
        <f t="shared" si="507"/>
        <v xml:space="preserve"> </v>
      </c>
      <c r="CK394" s="278"/>
      <c r="CL394" s="278" t="str">
        <f t="shared" si="508"/>
        <v xml:space="preserve"> </v>
      </c>
      <c r="CM394" s="278" t="str">
        <f t="shared" si="509"/>
        <v xml:space="preserve"> </v>
      </c>
      <c r="CN394" s="278" t="str">
        <f t="shared" si="554"/>
        <v xml:space="preserve"> </v>
      </c>
      <c r="CO394" s="278" t="str">
        <f t="shared" si="510"/>
        <v xml:space="preserve"> </v>
      </c>
      <c r="CP394" s="278" t="str">
        <f t="shared" si="555"/>
        <v xml:space="preserve"> </v>
      </c>
      <c r="CQ394" s="278" t="str">
        <f t="shared" si="511"/>
        <v xml:space="preserve"> </v>
      </c>
      <c r="CR394" s="278" t="str">
        <f t="shared" si="556"/>
        <v xml:space="preserve"> </v>
      </c>
      <c r="CS394" s="278" t="str">
        <f t="shared" si="512"/>
        <v xml:space="preserve"> </v>
      </c>
      <c r="CT394" s="278"/>
      <c r="CU394" s="278" t="str">
        <f t="shared" si="557"/>
        <v xml:space="preserve"> </v>
      </c>
      <c r="CV394" s="278" t="str">
        <f t="shared" si="513"/>
        <v xml:space="preserve"> </v>
      </c>
      <c r="CW394" s="278" t="str">
        <f t="shared" si="514"/>
        <v xml:space="preserve"> </v>
      </c>
      <c r="CX394" s="278"/>
      <c r="CY394" s="278" t="str">
        <f t="shared" si="515"/>
        <v xml:space="preserve"> </v>
      </c>
      <c r="CZ394" s="278" t="str">
        <f t="shared" si="558"/>
        <v xml:space="preserve"> </v>
      </c>
      <c r="DA394" s="278" t="str">
        <f t="shared" si="516"/>
        <v xml:space="preserve"> </v>
      </c>
      <c r="DB394" s="278"/>
      <c r="DC394" s="278" t="str">
        <f t="shared" si="517"/>
        <v xml:space="preserve"> </v>
      </c>
      <c r="DD394" s="278" t="str">
        <f t="shared" si="559"/>
        <v xml:space="preserve"> </v>
      </c>
      <c r="DE394" s="278" t="str">
        <f t="shared" si="560"/>
        <v xml:space="preserve"> </v>
      </c>
      <c r="DF394" s="278" t="str">
        <f t="shared" si="518"/>
        <v xml:space="preserve"> </v>
      </c>
      <c r="DG394" s="283" t="str">
        <f t="shared" si="525"/>
        <v xml:space="preserve"> </v>
      </c>
      <c r="DH394" s="283"/>
      <c r="DI394" s="277" t="str">
        <f t="shared" si="519"/>
        <v xml:space="preserve"> </v>
      </c>
      <c r="DJ394" s="277" t="str">
        <f t="shared" si="520"/>
        <v xml:space="preserve"> </v>
      </c>
      <c r="DK394" s="277" t="str">
        <f t="shared" si="521"/>
        <v xml:space="preserve"> </v>
      </c>
      <c r="DL394" s="278" t="str">
        <f t="shared" si="522"/>
        <v xml:space="preserve"> </v>
      </c>
    </row>
    <row r="395" spans="21:116" x14ac:dyDescent="0.25">
      <c r="U395" s="276" t="str">
        <f t="shared" si="526"/>
        <v xml:space="preserve"> </v>
      </c>
      <c r="V395" s="277" t="str">
        <f>IF(SUM(I395:T395)&lt;90," ",I395/stab.data!$U$7)</f>
        <v xml:space="preserve"> </v>
      </c>
      <c r="W395" s="277" t="str">
        <f>IF(SUM(I395:T395)&lt;90," ",J395/stab.data!$U$8)</f>
        <v xml:space="preserve"> </v>
      </c>
      <c r="X395" s="277" t="str">
        <f>IF(SUM(I395:T395)&lt;90," ",K395*2/stab.data!$U$9)</f>
        <v xml:space="preserve"> </v>
      </c>
      <c r="Y395" s="277" t="str">
        <f>IF(SUM(I395:T395)&lt;90," ",L395*2/stab.data!$U$10)</f>
        <v xml:space="preserve"> </v>
      </c>
      <c r="Z395" s="277" t="str">
        <f>IF(SUM(I395:T395)&lt;90," ",M395/stab.data!$U$11)</f>
        <v xml:space="preserve"> </v>
      </c>
      <c r="AA395" s="277" t="str">
        <f>IF(SUM(I395:T395)&lt;90," ",N395/stab.data!$U$12)</f>
        <v xml:space="preserve"> </v>
      </c>
      <c r="AB395" s="277" t="str">
        <f>IF(SUM(I395:T395)&lt;90," ",O395/stab.data!$U$13)</f>
        <v xml:space="preserve"> </v>
      </c>
      <c r="AC395" s="277" t="str">
        <f>IF(SUM(I395:T395)&lt;90," ",P395/stab.data!$U$14)</f>
        <v xml:space="preserve"> </v>
      </c>
      <c r="AD395" s="277" t="str">
        <f>IF(SUM(I395:T395)&lt;90," ",Q395*2/stab.data!$U$15)</f>
        <v xml:space="preserve"> </v>
      </c>
      <c r="AE395" s="277" t="str">
        <f>IF(SUM(I395:T395)&lt;90," ",R395*2/stab.data!$U$16)</f>
        <v xml:space="preserve"> </v>
      </c>
      <c r="AF395" s="277" t="str">
        <f>IF(SUM(I395:T395)&lt;90," ",S395/stab.data!$U$17)</f>
        <v xml:space="preserve"> </v>
      </c>
      <c r="AG395" s="277" t="str">
        <f>IF(SUM(I395:T395)&lt;90," ",T395/stab.data!$U$18)</f>
        <v xml:space="preserve"> </v>
      </c>
      <c r="AH395" s="277" t="str">
        <f t="shared" si="527"/>
        <v xml:space="preserve"> </v>
      </c>
      <c r="AI395" s="277" t="str">
        <f t="shared" si="528"/>
        <v xml:space="preserve"> </v>
      </c>
      <c r="AJ395" s="278" t="str">
        <f t="shared" si="529"/>
        <v xml:space="preserve"> </v>
      </c>
      <c r="AK395" s="278" t="str">
        <f t="shared" si="530"/>
        <v xml:space="preserve"> </v>
      </c>
      <c r="AL395" s="278" t="str">
        <f t="shared" si="531"/>
        <v xml:space="preserve"> </v>
      </c>
      <c r="AM395" s="278" t="str">
        <f t="shared" si="532"/>
        <v xml:space="preserve"> </v>
      </c>
      <c r="AN395" s="278" t="str">
        <f t="shared" si="533"/>
        <v xml:space="preserve"> </v>
      </c>
      <c r="AO395" s="278" t="str">
        <f t="shared" si="534"/>
        <v xml:space="preserve"> </v>
      </c>
      <c r="AP395" s="278" t="str">
        <f t="shared" si="535"/>
        <v xml:space="preserve"> </v>
      </c>
      <c r="AQ395" s="278" t="str">
        <f t="shared" si="536"/>
        <v xml:space="preserve"> </v>
      </c>
      <c r="AR395" s="278" t="str">
        <f t="shared" si="537"/>
        <v xml:space="preserve"> </v>
      </c>
      <c r="AS395" s="278" t="str">
        <f t="shared" si="538"/>
        <v xml:space="preserve"> </v>
      </c>
      <c r="AT395" s="278" t="str">
        <f t="shared" si="539"/>
        <v xml:space="preserve"> </v>
      </c>
      <c r="AU395" s="278" t="str">
        <f t="shared" si="540"/>
        <v xml:space="preserve"> </v>
      </c>
      <c r="AV395" s="277" t="str">
        <f t="shared" si="541"/>
        <v xml:space="preserve"> </v>
      </c>
      <c r="AW395" s="277" t="str">
        <f t="shared" si="542"/>
        <v xml:space="preserve"> </v>
      </c>
      <c r="AX395" s="277" t="str">
        <f>IF(SUM(I395:T395)&lt;90," ",CO395*AH395*stab.data!$U$20/13/2)</f>
        <v xml:space="preserve"> </v>
      </c>
      <c r="AY395" s="277" t="str">
        <f>IF(SUM(I395:T395)&lt;90," ",CQ395*AH395*stab.data!$U$11/13)</f>
        <v xml:space="preserve"> </v>
      </c>
      <c r="AZ395" s="277" t="str">
        <f t="shared" si="543"/>
        <v xml:space="preserve"> </v>
      </c>
      <c r="BA395" s="279" t="str">
        <f t="shared" si="544"/>
        <v xml:space="preserve"> </v>
      </c>
      <c r="BB395" s="280" t="str">
        <f>IF(SUM(I395:T395)&lt;90," ",EXP('eq. coef.'!$C$104+'eq. coef.'!$C$105*'Amp-TB2 calc'!AJ395+'eq. coef.'!$C$106*'Amp-TB2 calc'!AK395+'eq. coef.'!$C$107*'Amp-TB2 calc'!AL395+'eq. coef.'!$C$108*'Amp-TB2 calc'!AN395+'eq. coef.'!$C$109*'Amp-TB2 calc'!AP395+'eq. coef.'!$C$110*'Amp-TB2 calc'!AQ395+'eq. coef.'!$C$111*'Amp-TB2 calc'!AR395+'eq. coef.'!$C$112*'Amp-TB2 calc'!AS395))</f>
        <v xml:space="preserve"> </v>
      </c>
      <c r="BC395" s="281" t="str">
        <f>IF(SUM(I395:T395)&lt;90," ",EXP('eq. coef.'!$C$176+'eq. coef.'!$C$177*'Amp-TB2 calc'!AJ395+'eq. coef.'!$C$178*'Amp-TB2 calc'!AK395+'eq. coef.'!$C$179*'Amp-TB2 calc'!AL395+'eq. coef.'!$C$180*'Amp-TB2 calc'!AN395+'eq. coef.'!$C$181*'Amp-TB2 calc'!AP395+'eq. coef.'!$C$182*'Amp-TB2 calc'!AQ395+'eq. coef.'!$C$183*'Amp-TB2 calc'!AR395+'eq. coef.'!$C$184*'Amp-TB2 calc'!AS395))</f>
        <v xml:space="preserve"> </v>
      </c>
      <c r="BD395" s="281" t="str">
        <f>IF(SUM(I395:T395)&lt;90," ",('eq. coef.'!$C$234+'eq. coef.'!$C$235*'Amp-TB2 calc'!AJ395+'eq. coef.'!$C$236*'Amp-TB2 calc'!AK395+'eq. coef.'!$C$237*'Amp-TB2 calc'!AL395+'eq. coef.'!$C$238*'Amp-TB2 calc'!AN395+'eq. coef.'!$C$239*'Amp-TB2 calc'!AP395+'eq. coef.'!$C$240*'Amp-TB2 calc'!AQ395+'eq. coef.'!$C$241*'Amp-TB2 calc'!AR395+'eq. coef.'!$C$242*'Amp-TB2 calc'!AS395))</f>
        <v xml:space="preserve"> </v>
      </c>
      <c r="BE395" s="281" t="str">
        <f>IF(SUM(I395:T395)&lt;90," ",('eq. coef.'!$C$270+'eq. coef.'!$C$271*'Amp-TB2 calc'!AJ395+'eq. coef.'!$C$272*'Amp-TB2 calc'!AK395+'eq. coef.'!$C$273*'Amp-TB2 calc'!AL395+'eq. coef.'!$C$274*'Amp-TB2 calc'!AN395+'eq. coef.'!$C$275*'Amp-TB2 calc'!AP395+'eq. coef.'!$C$276*'Amp-TB2 calc'!AQ395+'eq. coef.'!$C$277*'Amp-TB2 calc'!AR395+'eq. coef.'!$C$278*'Amp-TB2 calc'!AS395))</f>
        <v xml:space="preserve"> </v>
      </c>
      <c r="BF395" s="281" t="str">
        <f>IF(SUM(I395:T395)&lt;90," ",EXP('eq. coef.'!$C$328+'eq. coef.'!$C$329*'Amp-TB2 calc'!AJ395+'eq. coef.'!$C$330*'Amp-TB2 calc'!AK395+'eq. coef.'!$C$331*'Amp-TB2 calc'!AL395+'eq. coef.'!$C$332*'Amp-TB2 calc'!AN395+'eq. coef.'!$C$333*'Amp-TB2 calc'!AP395+'eq. coef.'!$C$334*'Amp-TB2 calc'!AQ395+'eq. coef.'!$C$335*'Amp-TB2 calc'!AR395+'eq. coef.'!$C$336*'Amp-TB2 calc'!AS395))</f>
        <v xml:space="preserve"> </v>
      </c>
      <c r="BG395" s="282" t="str">
        <f t="shared" si="496"/>
        <v xml:space="preserve"> </v>
      </c>
      <c r="BH395" s="385" t="str">
        <f t="shared" si="523"/>
        <v xml:space="preserve"> </v>
      </c>
      <c r="BI395" s="385" t="str">
        <f t="shared" si="524"/>
        <v xml:space="preserve"> </v>
      </c>
      <c r="BJ395" s="281" t="str">
        <f t="shared" si="497"/>
        <v xml:space="preserve"> </v>
      </c>
      <c r="BK395" s="283" t="str">
        <f t="shared" si="545"/>
        <v xml:space="preserve"> </v>
      </c>
      <c r="BL395" s="281" t="str">
        <f t="shared" si="546"/>
        <v xml:space="preserve"> </v>
      </c>
      <c r="BM395" s="284" t="str">
        <f t="shared" si="498"/>
        <v xml:space="preserve"> </v>
      </c>
      <c r="BN395" s="285" t="str">
        <f>IF(SUM(I395:T395)&lt;90," ",'eq. coef.'!$C$360+'eq. coef.'!$C$361*'Amp-TB2 calc'!AJ395+'eq. coef.'!$C$362*'Amp-TB2 calc'!AK395+'eq. coef.'!$C$363*'Amp-TB2 calc'!AL395+'eq. coef.'!$C$364*'Amp-TB2 calc'!AN395+'eq. coef.'!$C$365*'Amp-TB2 calc'!AP395+'eq. coef.'!$C$366*'Amp-TB2 calc'!AQ395+'eq. coef.'!$C$367*'Amp-TB2 calc'!AR395+'eq. coef.'!$C$368*'Amp-TB2 calc'!AS395+'eq. coef.'!$C$369*LN(BQ395))</f>
        <v xml:space="preserve"> </v>
      </c>
      <c r="BO395" s="286" t="str">
        <f t="shared" si="547"/>
        <v xml:space="preserve"> </v>
      </c>
      <c r="BP395" s="333" t="str">
        <f t="shared" si="499"/>
        <v xml:space="preserve"> </v>
      </c>
      <c r="BQ395" s="287" t="str">
        <f t="shared" si="548"/>
        <v xml:space="preserve"> </v>
      </c>
      <c r="BR395" s="281" t="str">
        <f t="shared" si="500"/>
        <v xml:space="preserve"> </v>
      </c>
      <c r="BS395" s="283"/>
      <c r="BT395" s="283">
        <f t="shared" si="549"/>
        <v>0</v>
      </c>
      <c r="BU395" s="283">
        <f t="shared" si="550"/>
        <v>0</v>
      </c>
      <c r="BV395" s="281" t="str">
        <f t="shared" si="501"/>
        <v xml:space="preserve"> </v>
      </c>
      <c r="BW395" s="288"/>
      <c r="BX395" s="289" t="str">
        <f>IF(SUM(I395:T395)&lt;90," ",'eq. coef.'!$B$1128*'Amp-TB2 calc'!CH395+'eq. coef.'!$B$1129*'Amp-TB2 calc'!CL395+'eq. coef.'!$B$1130*'Amp-TB2 calc'!CM395+'eq. coef.'!$B$1131*'Amp-TB2 calc'!CO395+'eq. coef.'!$B$1132*'Amp-TB2 calc'!CP395+'eq. coef.'!$B$1133*'Amp-TB2 calc'!CQ395+'eq. coef.'!$B$1134*'Amp-TB2 calc'!CR395+'eq. coef.'!$B$1135*'Amp-TB2 calc'!CU395+'eq. coef.'!$B$1135*'Amp-TB2 calc'!CY395+'eq. coef.'!$B$1137*'Amp-TB2 calc'!CZ395)</f>
        <v xml:space="preserve"> </v>
      </c>
      <c r="BY395" s="290" t="str">
        <f t="shared" si="551"/>
        <v xml:space="preserve"> </v>
      </c>
      <c r="BZ395" s="291"/>
      <c r="CA395" s="290" t="str">
        <f t="shared" si="502"/>
        <v xml:space="preserve"> </v>
      </c>
      <c r="CB395" s="289" t="str">
        <f>IF(SUM(I395:T395)&lt;90," ",EXP('eq. coef.'!$C$396+'eq. coef.'!$C$397*'Amp-TB2 calc'!AJ395+'eq. coef.'!$C$398*'Amp-TB2 calc'!AK395+'eq. coef.'!$C$399*'Amp-TB2 calc'!AL395+'eq. coef.'!$C$400*'Amp-TB2 calc'!AN395+'eq. coef.'!$C$401*'Amp-TB2 calc'!AP395+'eq. coef.'!$C$402*'Amp-TB2 calc'!AQ395+'eq. coef.'!$C$403*'Amp-TB2 calc'!AR395+'eq. coef.'!$C$404*'Amp-TB2 calc'!AS395+'eq. coef.'!$C$405*LN('Amp-TB2 calc'!BQ395)))</f>
        <v xml:space="preserve"> </v>
      </c>
      <c r="CC395" s="283" t="str">
        <f t="shared" si="503"/>
        <v xml:space="preserve"> </v>
      </c>
      <c r="CD395" s="283"/>
      <c r="CE395" s="282" t="str">
        <f t="shared" si="504"/>
        <v xml:space="preserve"> </v>
      </c>
      <c r="CF395" s="282" t="str">
        <f t="shared" si="505"/>
        <v xml:space="preserve"> </v>
      </c>
      <c r="CG395" s="278" t="str">
        <f t="shared" si="552"/>
        <v xml:space="preserve"> </v>
      </c>
      <c r="CH395" s="278" t="str">
        <f t="shared" si="553"/>
        <v xml:space="preserve"> </v>
      </c>
      <c r="CI395" s="278" t="str">
        <f t="shared" si="506"/>
        <v xml:space="preserve"> </v>
      </c>
      <c r="CJ395" s="278" t="str">
        <f t="shared" si="507"/>
        <v xml:space="preserve"> </v>
      </c>
      <c r="CK395" s="278"/>
      <c r="CL395" s="278" t="str">
        <f t="shared" si="508"/>
        <v xml:space="preserve"> </v>
      </c>
      <c r="CM395" s="278" t="str">
        <f t="shared" si="509"/>
        <v xml:space="preserve"> </v>
      </c>
      <c r="CN395" s="278" t="str">
        <f t="shared" si="554"/>
        <v xml:space="preserve"> </v>
      </c>
      <c r="CO395" s="278" t="str">
        <f t="shared" si="510"/>
        <v xml:space="preserve"> </v>
      </c>
      <c r="CP395" s="278" t="str">
        <f t="shared" si="555"/>
        <v xml:space="preserve"> </v>
      </c>
      <c r="CQ395" s="278" t="str">
        <f t="shared" si="511"/>
        <v xml:space="preserve"> </v>
      </c>
      <c r="CR395" s="278" t="str">
        <f t="shared" si="556"/>
        <v xml:space="preserve"> </v>
      </c>
      <c r="CS395" s="278" t="str">
        <f t="shared" si="512"/>
        <v xml:space="preserve"> </v>
      </c>
      <c r="CT395" s="278"/>
      <c r="CU395" s="278" t="str">
        <f t="shared" si="557"/>
        <v xml:space="preserve"> </v>
      </c>
      <c r="CV395" s="278" t="str">
        <f t="shared" si="513"/>
        <v xml:space="preserve"> </v>
      </c>
      <c r="CW395" s="278" t="str">
        <f t="shared" si="514"/>
        <v xml:space="preserve"> </v>
      </c>
      <c r="CX395" s="278"/>
      <c r="CY395" s="278" t="str">
        <f t="shared" si="515"/>
        <v xml:space="preserve"> </v>
      </c>
      <c r="CZ395" s="278" t="str">
        <f t="shared" si="558"/>
        <v xml:space="preserve"> </v>
      </c>
      <c r="DA395" s="278" t="str">
        <f t="shared" si="516"/>
        <v xml:space="preserve"> </v>
      </c>
      <c r="DB395" s="278"/>
      <c r="DC395" s="278" t="str">
        <f t="shared" si="517"/>
        <v xml:space="preserve"> </v>
      </c>
      <c r="DD395" s="278" t="str">
        <f t="shared" si="559"/>
        <v xml:space="preserve"> </v>
      </c>
      <c r="DE395" s="278" t="str">
        <f t="shared" si="560"/>
        <v xml:space="preserve"> </v>
      </c>
      <c r="DF395" s="278" t="str">
        <f t="shared" si="518"/>
        <v xml:space="preserve"> </v>
      </c>
      <c r="DG395" s="283" t="str">
        <f t="shared" si="525"/>
        <v xml:space="preserve"> </v>
      </c>
      <c r="DH395" s="283"/>
      <c r="DI395" s="277" t="str">
        <f t="shared" si="519"/>
        <v xml:space="preserve"> </v>
      </c>
      <c r="DJ395" s="277" t="str">
        <f t="shared" si="520"/>
        <v xml:space="preserve"> </v>
      </c>
      <c r="DK395" s="277" t="str">
        <f t="shared" si="521"/>
        <v xml:space="preserve"> </v>
      </c>
      <c r="DL395" s="278" t="str">
        <f t="shared" si="522"/>
        <v xml:space="preserve"> </v>
      </c>
    </row>
    <row r="396" spans="21:116" x14ac:dyDescent="0.25">
      <c r="U396" s="276" t="str">
        <f t="shared" si="526"/>
        <v xml:space="preserve"> </v>
      </c>
      <c r="V396" s="277" t="str">
        <f>IF(SUM(I396:T396)&lt;90," ",I396/stab.data!$U$7)</f>
        <v xml:space="preserve"> </v>
      </c>
      <c r="W396" s="277" t="str">
        <f>IF(SUM(I396:T396)&lt;90," ",J396/stab.data!$U$8)</f>
        <v xml:space="preserve"> </v>
      </c>
      <c r="X396" s="277" t="str">
        <f>IF(SUM(I396:T396)&lt;90," ",K396*2/stab.data!$U$9)</f>
        <v xml:space="preserve"> </v>
      </c>
      <c r="Y396" s="277" t="str">
        <f>IF(SUM(I396:T396)&lt;90," ",L396*2/stab.data!$U$10)</f>
        <v xml:space="preserve"> </v>
      </c>
      <c r="Z396" s="277" t="str">
        <f>IF(SUM(I396:T396)&lt;90," ",M396/stab.data!$U$11)</f>
        <v xml:space="preserve"> </v>
      </c>
      <c r="AA396" s="277" t="str">
        <f>IF(SUM(I396:T396)&lt;90," ",N396/stab.data!$U$12)</f>
        <v xml:space="preserve"> </v>
      </c>
      <c r="AB396" s="277" t="str">
        <f>IF(SUM(I396:T396)&lt;90," ",O396/stab.data!$U$13)</f>
        <v xml:space="preserve"> </v>
      </c>
      <c r="AC396" s="277" t="str">
        <f>IF(SUM(I396:T396)&lt;90," ",P396/stab.data!$U$14)</f>
        <v xml:space="preserve"> </v>
      </c>
      <c r="AD396" s="277" t="str">
        <f>IF(SUM(I396:T396)&lt;90," ",Q396*2/stab.data!$U$15)</f>
        <v xml:space="preserve"> </v>
      </c>
      <c r="AE396" s="277" t="str">
        <f>IF(SUM(I396:T396)&lt;90," ",R396*2/stab.data!$U$16)</f>
        <v xml:space="preserve"> </v>
      </c>
      <c r="AF396" s="277" t="str">
        <f>IF(SUM(I396:T396)&lt;90," ",S396/stab.data!$U$17)</f>
        <v xml:space="preserve"> </v>
      </c>
      <c r="AG396" s="277" t="str">
        <f>IF(SUM(I396:T396)&lt;90," ",T396/stab.data!$U$18)</f>
        <v xml:space="preserve"> </v>
      </c>
      <c r="AH396" s="277" t="str">
        <f t="shared" si="527"/>
        <v xml:space="preserve"> </v>
      </c>
      <c r="AI396" s="277" t="str">
        <f t="shared" si="528"/>
        <v xml:space="preserve"> </v>
      </c>
      <c r="AJ396" s="278" t="str">
        <f t="shared" si="529"/>
        <v xml:space="preserve"> </v>
      </c>
      <c r="AK396" s="278" t="str">
        <f t="shared" si="530"/>
        <v xml:space="preserve"> </v>
      </c>
      <c r="AL396" s="278" t="str">
        <f t="shared" si="531"/>
        <v xml:space="preserve"> </v>
      </c>
      <c r="AM396" s="278" t="str">
        <f t="shared" si="532"/>
        <v xml:space="preserve"> </v>
      </c>
      <c r="AN396" s="278" t="str">
        <f t="shared" si="533"/>
        <v xml:space="preserve"> </v>
      </c>
      <c r="AO396" s="278" t="str">
        <f t="shared" si="534"/>
        <v xml:space="preserve"> </v>
      </c>
      <c r="AP396" s="278" t="str">
        <f t="shared" si="535"/>
        <v xml:space="preserve"> </v>
      </c>
      <c r="AQ396" s="278" t="str">
        <f t="shared" si="536"/>
        <v xml:space="preserve"> </v>
      </c>
      <c r="AR396" s="278" t="str">
        <f t="shared" si="537"/>
        <v xml:space="preserve"> </v>
      </c>
      <c r="AS396" s="278" t="str">
        <f t="shared" si="538"/>
        <v xml:space="preserve"> </v>
      </c>
      <c r="AT396" s="278" t="str">
        <f t="shared" si="539"/>
        <v xml:space="preserve"> </v>
      </c>
      <c r="AU396" s="278" t="str">
        <f t="shared" si="540"/>
        <v xml:space="preserve"> </v>
      </c>
      <c r="AV396" s="277" t="str">
        <f t="shared" si="541"/>
        <v xml:space="preserve"> </v>
      </c>
      <c r="AW396" s="277" t="str">
        <f t="shared" si="542"/>
        <v xml:space="preserve"> </v>
      </c>
      <c r="AX396" s="277" t="str">
        <f>IF(SUM(I396:T396)&lt;90," ",CO396*AH396*stab.data!$U$20/13/2)</f>
        <v xml:space="preserve"> </v>
      </c>
      <c r="AY396" s="277" t="str">
        <f>IF(SUM(I396:T396)&lt;90," ",CQ396*AH396*stab.data!$U$11/13)</f>
        <v xml:space="preserve"> </v>
      </c>
      <c r="AZ396" s="277" t="str">
        <f t="shared" si="543"/>
        <v xml:space="preserve"> </v>
      </c>
      <c r="BA396" s="279" t="str">
        <f t="shared" si="544"/>
        <v xml:space="preserve"> </v>
      </c>
      <c r="BB396" s="280" t="str">
        <f>IF(SUM(I396:T396)&lt;90," ",EXP('eq. coef.'!$C$104+'eq. coef.'!$C$105*'Amp-TB2 calc'!AJ396+'eq. coef.'!$C$106*'Amp-TB2 calc'!AK396+'eq. coef.'!$C$107*'Amp-TB2 calc'!AL396+'eq. coef.'!$C$108*'Amp-TB2 calc'!AN396+'eq. coef.'!$C$109*'Amp-TB2 calc'!AP396+'eq. coef.'!$C$110*'Amp-TB2 calc'!AQ396+'eq. coef.'!$C$111*'Amp-TB2 calc'!AR396+'eq. coef.'!$C$112*'Amp-TB2 calc'!AS396))</f>
        <v xml:space="preserve"> </v>
      </c>
      <c r="BC396" s="281" t="str">
        <f>IF(SUM(I396:T396)&lt;90," ",EXP('eq. coef.'!$C$176+'eq. coef.'!$C$177*'Amp-TB2 calc'!AJ396+'eq. coef.'!$C$178*'Amp-TB2 calc'!AK396+'eq. coef.'!$C$179*'Amp-TB2 calc'!AL396+'eq. coef.'!$C$180*'Amp-TB2 calc'!AN396+'eq. coef.'!$C$181*'Amp-TB2 calc'!AP396+'eq. coef.'!$C$182*'Amp-TB2 calc'!AQ396+'eq. coef.'!$C$183*'Amp-TB2 calc'!AR396+'eq. coef.'!$C$184*'Amp-TB2 calc'!AS396))</f>
        <v xml:space="preserve"> </v>
      </c>
      <c r="BD396" s="281" t="str">
        <f>IF(SUM(I396:T396)&lt;90," ",('eq. coef.'!$C$234+'eq. coef.'!$C$235*'Amp-TB2 calc'!AJ396+'eq. coef.'!$C$236*'Amp-TB2 calc'!AK396+'eq. coef.'!$C$237*'Amp-TB2 calc'!AL396+'eq. coef.'!$C$238*'Amp-TB2 calc'!AN396+'eq. coef.'!$C$239*'Amp-TB2 calc'!AP396+'eq. coef.'!$C$240*'Amp-TB2 calc'!AQ396+'eq. coef.'!$C$241*'Amp-TB2 calc'!AR396+'eq. coef.'!$C$242*'Amp-TB2 calc'!AS396))</f>
        <v xml:space="preserve"> </v>
      </c>
      <c r="BE396" s="281" t="str">
        <f>IF(SUM(I396:T396)&lt;90," ",('eq. coef.'!$C$270+'eq. coef.'!$C$271*'Amp-TB2 calc'!AJ396+'eq. coef.'!$C$272*'Amp-TB2 calc'!AK396+'eq. coef.'!$C$273*'Amp-TB2 calc'!AL396+'eq. coef.'!$C$274*'Amp-TB2 calc'!AN396+'eq. coef.'!$C$275*'Amp-TB2 calc'!AP396+'eq. coef.'!$C$276*'Amp-TB2 calc'!AQ396+'eq. coef.'!$C$277*'Amp-TB2 calc'!AR396+'eq. coef.'!$C$278*'Amp-TB2 calc'!AS396))</f>
        <v xml:space="preserve"> </v>
      </c>
      <c r="BF396" s="281" t="str">
        <f>IF(SUM(I396:T396)&lt;90," ",EXP('eq. coef.'!$C$328+'eq. coef.'!$C$329*'Amp-TB2 calc'!AJ396+'eq. coef.'!$C$330*'Amp-TB2 calc'!AK396+'eq. coef.'!$C$331*'Amp-TB2 calc'!AL396+'eq. coef.'!$C$332*'Amp-TB2 calc'!AN396+'eq. coef.'!$C$333*'Amp-TB2 calc'!AP396+'eq. coef.'!$C$334*'Amp-TB2 calc'!AQ396+'eq. coef.'!$C$335*'Amp-TB2 calc'!AR396+'eq. coef.'!$C$336*'Amp-TB2 calc'!AS396))</f>
        <v xml:space="preserve"> </v>
      </c>
      <c r="BG396" s="282" t="str">
        <f t="shared" si="496"/>
        <v xml:space="preserve"> </v>
      </c>
      <c r="BH396" s="385" t="str">
        <f t="shared" si="523"/>
        <v xml:space="preserve"> </v>
      </c>
      <c r="BI396" s="385" t="str">
        <f t="shared" si="524"/>
        <v xml:space="preserve"> </v>
      </c>
      <c r="BJ396" s="281" t="str">
        <f t="shared" si="497"/>
        <v xml:space="preserve"> </v>
      </c>
      <c r="BK396" s="283" t="str">
        <f t="shared" si="545"/>
        <v xml:space="preserve"> </v>
      </c>
      <c r="BL396" s="281" t="str">
        <f t="shared" si="546"/>
        <v xml:space="preserve"> </v>
      </c>
      <c r="BM396" s="284" t="str">
        <f t="shared" si="498"/>
        <v xml:space="preserve"> </v>
      </c>
      <c r="BN396" s="285" t="str">
        <f>IF(SUM(I396:T396)&lt;90," ",'eq. coef.'!$C$360+'eq. coef.'!$C$361*'Amp-TB2 calc'!AJ396+'eq. coef.'!$C$362*'Amp-TB2 calc'!AK396+'eq. coef.'!$C$363*'Amp-TB2 calc'!AL396+'eq. coef.'!$C$364*'Amp-TB2 calc'!AN396+'eq. coef.'!$C$365*'Amp-TB2 calc'!AP396+'eq. coef.'!$C$366*'Amp-TB2 calc'!AQ396+'eq. coef.'!$C$367*'Amp-TB2 calc'!AR396+'eq. coef.'!$C$368*'Amp-TB2 calc'!AS396+'eq. coef.'!$C$369*LN(BQ396))</f>
        <v xml:space="preserve"> </v>
      </c>
      <c r="BO396" s="286" t="str">
        <f t="shared" si="547"/>
        <v xml:space="preserve"> </v>
      </c>
      <c r="BP396" s="333" t="str">
        <f t="shared" si="499"/>
        <v xml:space="preserve"> </v>
      </c>
      <c r="BQ396" s="287" t="str">
        <f t="shared" si="548"/>
        <v xml:space="preserve"> </v>
      </c>
      <c r="BR396" s="281" t="str">
        <f t="shared" si="500"/>
        <v xml:space="preserve"> </v>
      </c>
      <c r="BS396" s="283"/>
      <c r="BT396" s="283">
        <f t="shared" si="549"/>
        <v>0</v>
      </c>
      <c r="BU396" s="283">
        <f t="shared" si="550"/>
        <v>0</v>
      </c>
      <c r="BV396" s="281" t="str">
        <f t="shared" si="501"/>
        <v xml:space="preserve"> </v>
      </c>
      <c r="BW396" s="288"/>
      <c r="BX396" s="289" t="str">
        <f>IF(SUM(I396:T396)&lt;90," ",'eq. coef.'!$B$1128*'Amp-TB2 calc'!CH396+'eq. coef.'!$B$1129*'Amp-TB2 calc'!CL396+'eq. coef.'!$B$1130*'Amp-TB2 calc'!CM396+'eq. coef.'!$B$1131*'Amp-TB2 calc'!CO396+'eq. coef.'!$B$1132*'Amp-TB2 calc'!CP396+'eq. coef.'!$B$1133*'Amp-TB2 calc'!CQ396+'eq. coef.'!$B$1134*'Amp-TB2 calc'!CR396+'eq. coef.'!$B$1135*'Amp-TB2 calc'!CU396+'eq. coef.'!$B$1135*'Amp-TB2 calc'!CY396+'eq. coef.'!$B$1137*'Amp-TB2 calc'!CZ396)</f>
        <v xml:space="preserve"> </v>
      </c>
      <c r="BY396" s="290" t="str">
        <f t="shared" si="551"/>
        <v xml:space="preserve"> </v>
      </c>
      <c r="BZ396" s="291"/>
      <c r="CA396" s="290" t="str">
        <f t="shared" si="502"/>
        <v xml:space="preserve"> </v>
      </c>
      <c r="CB396" s="289" t="str">
        <f>IF(SUM(I396:T396)&lt;90," ",EXP('eq. coef.'!$C$396+'eq. coef.'!$C$397*'Amp-TB2 calc'!AJ396+'eq. coef.'!$C$398*'Amp-TB2 calc'!AK396+'eq. coef.'!$C$399*'Amp-TB2 calc'!AL396+'eq. coef.'!$C$400*'Amp-TB2 calc'!AN396+'eq. coef.'!$C$401*'Amp-TB2 calc'!AP396+'eq. coef.'!$C$402*'Amp-TB2 calc'!AQ396+'eq. coef.'!$C$403*'Amp-TB2 calc'!AR396+'eq. coef.'!$C$404*'Amp-TB2 calc'!AS396+'eq. coef.'!$C$405*LN('Amp-TB2 calc'!BQ396)))</f>
        <v xml:space="preserve"> </v>
      </c>
      <c r="CC396" s="283" t="str">
        <f t="shared" si="503"/>
        <v xml:space="preserve"> </v>
      </c>
      <c r="CD396" s="283"/>
      <c r="CE396" s="282" t="str">
        <f t="shared" si="504"/>
        <v xml:space="preserve"> </v>
      </c>
      <c r="CF396" s="282" t="str">
        <f t="shared" si="505"/>
        <v xml:space="preserve"> </v>
      </c>
      <c r="CG396" s="278" t="str">
        <f t="shared" si="552"/>
        <v xml:space="preserve"> </v>
      </c>
      <c r="CH396" s="278" t="str">
        <f t="shared" si="553"/>
        <v xml:space="preserve"> </v>
      </c>
      <c r="CI396" s="278" t="str">
        <f t="shared" si="506"/>
        <v xml:space="preserve"> </v>
      </c>
      <c r="CJ396" s="278" t="str">
        <f t="shared" si="507"/>
        <v xml:space="preserve"> </v>
      </c>
      <c r="CK396" s="278"/>
      <c r="CL396" s="278" t="str">
        <f t="shared" si="508"/>
        <v xml:space="preserve"> </v>
      </c>
      <c r="CM396" s="278" t="str">
        <f t="shared" si="509"/>
        <v xml:space="preserve"> </v>
      </c>
      <c r="CN396" s="278" t="str">
        <f t="shared" si="554"/>
        <v xml:space="preserve"> </v>
      </c>
      <c r="CO396" s="278" t="str">
        <f t="shared" si="510"/>
        <v xml:space="preserve"> </v>
      </c>
      <c r="CP396" s="278" t="str">
        <f t="shared" si="555"/>
        <v xml:space="preserve"> </v>
      </c>
      <c r="CQ396" s="278" t="str">
        <f t="shared" si="511"/>
        <v xml:space="preserve"> </v>
      </c>
      <c r="CR396" s="278" t="str">
        <f t="shared" si="556"/>
        <v xml:space="preserve"> </v>
      </c>
      <c r="CS396" s="278" t="str">
        <f t="shared" si="512"/>
        <v xml:space="preserve"> </v>
      </c>
      <c r="CT396" s="278"/>
      <c r="CU396" s="278" t="str">
        <f t="shared" si="557"/>
        <v xml:space="preserve"> </v>
      </c>
      <c r="CV396" s="278" t="str">
        <f t="shared" si="513"/>
        <v xml:space="preserve"> </v>
      </c>
      <c r="CW396" s="278" t="str">
        <f t="shared" si="514"/>
        <v xml:space="preserve"> </v>
      </c>
      <c r="CX396" s="278"/>
      <c r="CY396" s="278" t="str">
        <f t="shared" si="515"/>
        <v xml:space="preserve"> </v>
      </c>
      <c r="CZ396" s="278" t="str">
        <f t="shared" si="558"/>
        <v xml:space="preserve"> </v>
      </c>
      <c r="DA396" s="278" t="str">
        <f t="shared" si="516"/>
        <v xml:space="preserve"> </v>
      </c>
      <c r="DB396" s="278"/>
      <c r="DC396" s="278" t="str">
        <f t="shared" si="517"/>
        <v xml:space="preserve"> </v>
      </c>
      <c r="DD396" s="278" t="str">
        <f t="shared" si="559"/>
        <v xml:space="preserve"> </v>
      </c>
      <c r="DE396" s="278" t="str">
        <f t="shared" si="560"/>
        <v xml:space="preserve"> </v>
      </c>
      <c r="DF396" s="278" t="str">
        <f t="shared" si="518"/>
        <v xml:space="preserve"> </v>
      </c>
      <c r="DG396" s="283" t="str">
        <f t="shared" si="525"/>
        <v xml:space="preserve"> </v>
      </c>
      <c r="DH396" s="283"/>
      <c r="DI396" s="277" t="str">
        <f t="shared" si="519"/>
        <v xml:space="preserve"> </v>
      </c>
      <c r="DJ396" s="277" t="str">
        <f t="shared" si="520"/>
        <v xml:space="preserve"> </v>
      </c>
      <c r="DK396" s="277" t="str">
        <f t="shared" si="521"/>
        <v xml:space="preserve"> </v>
      </c>
      <c r="DL396" s="278" t="str">
        <f t="shared" si="522"/>
        <v xml:space="preserve"> </v>
      </c>
    </row>
    <row r="397" spans="21:116" x14ac:dyDescent="0.25">
      <c r="U397" s="276" t="str">
        <f t="shared" si="526"/>
        <v xml:space="preserve"> </v>
      </c>
      <c r="V397" s="277" t="str">
        <f>IF(SUM(I397:T397)&lt;90," ",I397/stab.data!$U$7)</f>
        <v xml:space="preserve"> </v>
      </c>
      <c r="W397" s="277" t="str">
        <f>IF(SUM(I397:T397)&lt;90," ",J397/stab.data!$U$8)</f>
        <v xml:space="preserve"> </v>
      </c>
      <c r="X397" s="277" t="str">
        <f>IF(SUM(I397:T397)&lt;90," ",K397*2/stab.data!$U$9)</f>
        <v xml:space="preserve"> </v>
      </c>
      <c r="Y397" s="277" t="str">
        <f>IF(SUM(I397:T397)&lt;90," ",L397*2/stab.data!$U$10)</f>
        <v xml:space="preserve"> </v>
      </c>
      <c r="Z397" s="277" t="str">
        <f>IF(SUM(I397:T397)&lt;90," ",M397/stab.data!$U$11)</f>
        <v xml:space="preserve"> </v>
      </c>
      <c r="AA397" s="277" t="str">
        <f>IF(SUM(I397:T397)&lt;90," ",N397/stab.data!$U$12)</f>
        <v xml:space="preserve"> </v>
      </c>
      <c r="AB397" s="277" t="str">
        <f>IF(SUM(I397:T397)&lt;90," ",O397/stab.data!$U$13)</f>
        <v xml:space="preserve"> </v>
      </c>
      <c r="AC397" s="277" t="str">
        <f>IF(SUM(I397:T397)&lt;90," ",P397/stab.data!$U$14)</f>
        <v xml:space="preserve"> </v>
      </c>
      <c r="AD397" s="277" t="str">
        <f>IF(SUM(I397:T397)&lt;90," ",Q397*2/stab.data!$U$15)</f>
        <v xml:space="preserve"> </v>
      </c>
      <c r="AE397" s="277" t="str">
        <f>IF(SUM(I397:T397)&lt;90," ",R397*2/stab.data!$U$16)</f>
        <v xml:space="preserve"> </v>
      </c>
      <c r="AF397" s="277" t="str">
        <f>IF(SUM(I397:T397)&lt;90," ",S397/stab.data!$U$17)</f>
        <v xml:space="preserve"> </v>
      </c>
      <c r="AG397" s="277" t="str">
        <f>IF(SUM(I397:T397)&lt;90," ",T397/stab.data!$U$18)</f>
        <v xml:space="preserve"> </v>
      </c>
      <c r="AH397" s="277" t="str">
        <f t="shared" si="527"/>
        <v xml:space="preserve"> </v>
      </c>
      <c r="AI397" s="277" t="str">
        <f t="shared" si="528"/>
        <v xml:space="preserve"> </v>
      </c>
      <c r="AJ397" s="278" t="str">
        <f t="shared" si="529"/>
        <v xml:space="preserve"> </v>
      </c>
      <c r="AK397" s="278" t="str">
        <f t="shared" si="530"/>
        <v xml:space="preserve"> </v>
      </c>
      <c r="AL397" s="278" t="str">
        <f t="shared" si="531"/>
        <v xml:space="preserve"> </v>
      </c>
      <c r="AM397" s="278" t="str">
        <f t="shared" si="532"/>
        <v xml:space="preserve"> </v>
      </c>
      <c r="AN397" s="278" t="str">
        <f t="shared" si="533"/>
        <v xml:space="preserve"> </v>
      </c>
      <c r="AO397" s="278" t="str">
        <f t="shared" si="534"/>
        <v xml:space="preserve"> </v>
      </c>
      <c r="AP397" s="278" t="str">
        <f t="shared" si="535"/>
        <v xml:space="preserve"> </v>
      </c>
      <c r="AQ397" s="278" t="str">
        <f t="shared" si="536"/>
        <v xml:space="preserve"> </v>
      </c>
      <c r="AR397" s="278" t="str">
        <f t="shared" si="537"/>
        <v xml:space="preserve"> </v>
      </c>
      <c r="AS397" s="278" t="str">
        <f t="shared" si="538"/>
        <v xml:space="preserve"> </v>
      </c>
      <c r="AT397" s="278" t="str">
        <f t="shared" si="539"/>
        <v xml:space="preserve"> </v>
      </c>
      <c r="AU397" s="278" t="str">
        <f t="shared" si="540"/>
        <v xml:space="preserve"> </v>
      </c>
      <c r="AV397" s="277" t="str">
        <f t="shared" si="541"/>
        <v xml:space="preserve"> </v>
      </c>
      <c r="AW397" s="277" t="str">
        <f t="shared" si="542"/>
        <v xml:space="preserve"> </v>
      </c>
      <c r="AX397" s="277" t="str">
        <f>IF(SUM(I397:T397)&lt;90," ",CO397*AH397*stab.data!$U$20/13/2)</f>
        <v xml:space="preserve"> </v>
      </c>
      <c r="AY397" s="277" t="str">
        <f>IF(SUM(I397:T397)&lt;90," ",CQ397*AH397*stab.data!$U$11/13)</f>
        <v xml:space="preserve"> </v>
      </c>
      <c r="AZ397" s="277" t="str">
        <f t="shared" si="543"/>
        <v xml:space="preserve"> </v>
      </c>
      <c r="BA397" s="279" t="str">
        <f t="shared" si="544"/>
        <v xml:space="preserve"> </v>
      </c>
      <c r="BB397" s="280" t="str">
        <f>IF(SUM(I397:T397)&lt;90," ",EXP('eq. coef.'!$C$104+'eq. coef.'!$C$105*'Amp-TB2 calc'!AJ397+'eq. coef.'!$C$106*'Amp-TB2 calc'!AK397+'eq. coef.'!$C$107*'Amp-TB2 calc'!AL397+'eq. coef.'!$C$108*'Amp-TB2 calc'!AN397+'eq. coef.'!$C$109*'Amp-TB2 calc'!AP397+'eq. coef.'!$C$110*'Amp-TB2 calc'!AQ397+'eq. coef.'!$C$111*'Amp-TB2 calc'!AR397+'eq. coef.'!$C$112*'Amp-TB2 calc'!AS397))</f>
        <v xml:space="preserve"> </v>
      </c>
      <c r="BC397" s="281" t="str">
        <f>IF(SUM(I397:T397)&lt;90," ",EXP('eq. coef.'!$C$176+'eq. coef.'!$C$177*'Amp-TB2 calc'!AJ397+'eq. coef.'!$C$178*'Amp-TB2 calc'!AK397+'eq. coef.'!$C$179*'Amp-TB2 calc'!AL397+'eq. coef.'!$C$180*'Amp-TB2 calc'!AN397+'eq. coef.'!$C$181*'Amp-TB2 calc'!AP397+'eq. coef.'!$C$182*'Amp-TB2 calc'!AQ397+'eq. coef.'!$C$183*'Amp-TB2 calc'!AR397+'eq. coef.'!$C$184*'Amp-TB2 calc'!AS397))</f>
        <v xml:space="preserve"> </v>
      </c>
      <c r="BD397" s="281" t="str">
        <f>IF(SUM(I397:T397)&lt;90," ",('eq. coef.'!$C$234+'eq. coef.'!$C$235*'Amp-TB2 calc'!AJ397+'eq. coef.'!$C$236*'Amp-TB2 calc'!AK397+'eq. coef.'!$C$237*'Amp-TB2 calc'!AL397+'eq. coef.'!$C$238*'Amp-TB2 calc'!AN397+'eq. coef.'!$C$239*'Amp-TB2 calc'!AP397+'eq. coef.'!$C$240*'Amp-TB2 calc'!AQ397+'eq. coef.'!$C$241*'Amp-TB2 calc'!AR397+'eq. coef.'!$C$242*'Amp-TB2 calc'!AS397))</f>
        <v xml:space="preserve"> </v>
      </c>
      <c r="BE397" s="281" t="str">
        <f>IF(SUM(I397:T397)&lt;90," ",('eq. coef.'!$C$270+'eq. coef.'!$C$271*'Amp-TB2 calc'!AJ397+'eq. coef.'!$C$272*'Amp-TB2 calc'!AK397+'eq. coef.'!$C$273*'Amp-TB2 calc'!AL397+'eq. coef.'!$C$274*'Amp-TB2 calc'!AN397+'eq. coef.'!$C$275*'Amp-TB2 calc'!AP397+'eq. coef.'!$C$276*'Amp-TB2 calc'!AQ397+'eq. coef.'!$C$277*'Amp-TB2 calc'!AR397+'eq. coef.'!$C$278*'Amp-TB2 calc'!AS397))</f>
        <v xml:space="preserve"> </v>
      </c>
      <c r="BF397" s="281" t="str">
        <f>IF(SUM(I397:T397)&lt;90," ",EXP('eq. coef.'!$C$328+'eq. coef.'!$C$329*'Amp-TB2 calc'!AJ397+'eq. coef.'!$C$330*'Amp-TB2 calc'!AK397+'eq. coef.'!$C$331*'Amp-TB2 calc'!AL397+'eq. coef.'!$C$332*'Amp-TB2 calc'!AN397+'eq. coef.'!$C$333*'Amp-TB2 calc'!AP397+'eq. coef.'!$C$334*'Amp-TB2 calc'!AQ397+'eq. coef.'!$C$335*'Amp-TB2 calc'!AR397+'eq. coef.'!$C$336*'Amp-TB2 calc'!AS397))</f>
        <v xml:space="preserve"> </v>
      </c>
      <c r="BG397" s="282" t="str">
        <f t="shared" si="496"/>
        <v xml:space="preserve"> </v>
      </c>
      <c r="BH397" s="385" t="str">
        <f t="shared" si="523"/>
        <v xml:space="preserve"> </v>
      </c>
      <c r="BI397" s="385" t="str">
        <f t="shared" si="524"/>
        <v xml:space="preserve"> </v>
      </c>
      <c r="BJ397" s="281" t="str">
        <f t="shared" si="497"/>
        <v xml:space="preserve"> </v>
      </c>
      <c r="BK397" s="283" t="str">
        <f t="shared" si="545"/>
        <v xml:space="preserve"> </v>
      </c>
      <c r="BL397" s="281" t="str">
        <f t="shared" si="546"/>
        <v xml:space="preserve"> </v>
      </c>
      <c r="BM397" s="284" t="str">
        <f t="shared" si="498"/>
        <v xml:space="preserve"> </v>
      </c>
      <c r="BN397" s="285" t="str">
        <f>IF(SUM(I397:T397)&lt;90," ",'eq. coef.'!$C$360+'eq. coef.'!$C$361*'Amp-TB2 calc'!AJ397+'eq. coef.'!$C$362*'Amp-TB2 calc'!AK397+'eq. coef.'!$C$363*'Amp-TB2 calc'!AL397+'eq. coef.'!$C$364*'Amp-TB2 calc'!AN397+'eq. coef.'!$C$365*'Amp-TB2 calc'!AP397+'eq. coef.'!$C$366*'Amp-TB2 calc'!AQ397+'eq. coef.'!$C$367*'Amp-TB2 calc'!AR397+'eq. coef.'!$C$368*'Amp-TB2 calc'!AS397+'eq. coef.'!$C$369*LN(BQ397))</f>
        <v xml:space="preserve"> </v>
      </c>
      <c r="BO397" s="286" t="str">
        <f t="shared" si="547"/>
        <v xml:space="preserve"> </v>
      </c>
      <c r="BP397" s="333" t="str">
        <f t="shared" si="499"/>
        <v xml:space="preserve"> </v>
      </c>
      <c r="BQ397" s="287" t="str">
        <f t="shared" si="548"/>
        <v xml:space="preserve"> </v>
      </c>
      <c r="BR397" s="281" t="str">
        <f t="shared" si="500"/>
        <v xml:space="preserve"> </v>
      </c>
      <c r="BS397" s="283"/>
      <c r="BT397" s="283">
        <f t="shared" si="549"/>
        <v>0</v>
      </c>
      <c r="BU397" s="283">
        <f t="shared" si="550"/>
        <v>0</v>
      </c>
      <c r="BV397" s="281" t="str">
        <f t="shared" si="501"/>
        <v xml:space="preserve"> </v>
      </c>
      <c r="BW397" s="288"/>
      <c r="BX397" s="289" t="str">
        <f>IF(SUM(I397:T397)&lt;90," ",'eq. coef.'!$B$1128*'Amp-TB2 calc'!CH397+'eq. coef.'!$B$1129*'Amp-TB2 calc'!CL397+'eq. coef.'!$B$1130*'Amp-TB2 calc'!CM397+'eq. coef.'!$B$1131*'Amp-TB2 calc'!CO397+'eq. coef.'!$B$1132*'Amp-TB2 calc'!CP397+'eq. coef.'!$B$1133*'Amp-TB2 calc'!CQ397+'eq. coef.'!$B$1134*'Amp-TB2 calc'!CR397+'eq. coef.'!$B$1135*'Amp-TB2 calc'!CU397+'eq. coef.'!$B$1135*'Amp-TB2 calc'!CY397+'eq. coef.'!$B$1137*'Amp-TB2 calc'!CZ397)</f>
        <v xml:space="preserve"> </v>
      </c>
      <c r="BY397" s="290" t="str">
        <f t="shared" si="551"/>
        <v xml:space="preserve"> </v>
      </c>
      <c r="BZ397" s="291"/>
      <c r="CA397" s="290" t="str">
        <f t="shared" si="502"/>
        <v xml:space="preserve"> </v>
      </c>
      <c r="CB397" s="289" t="str">
        <f>IF(SUM(I397:T397)&lt;90," ",EXP('eq. coef.'!$C$396+'eq. coef.'!$C$397*'Amp-TB2 calc'!AJ397+'eq. coef.'!$C$398*'Amp-TB2 calc'!AK397+'eq. coef.'!$C$399*'Amp-TB2 calc'!AL397+'eq. coef.'!$C$400*'Amp-TB2 calc'!AN397+'eq. coef.'!$C$401*'Amp-TB2 calc'!AP397+'eq. coef.'!$C$402*'Amp-TB2 calc'!AQ397+'eq. coef.'!$C$403*'Amp-TB2 calc'!AR397+'eq. coef.'!$C$404*'Amp-TB2 calc'!AS397+'eq. coef.'!$C$405*LN('Amp-TB2 calc'!BQ397)))</f>
        <v xml:space="preserve"> </v>
      </c>
      <c r="CC397" s="283" t="str">
        <f t="shared" si="503"/>
        <v xml:space="preserve"> </v>
      </c>
      <c r="CD397" s="283"/>
      <c r="CE397" s="282" t="str">
        <f t="shared" si="504"/>
        <v xml:space="preserve"> </v>
      </c>
      <c r="CF397" s="282" t="str">
        <f t="shared" si="505"/>
        <v xml:space="preserve"> </v>
      </c>
      <c r="CG397" s="278" t="str">
        <f t="shared" si="552"/>
        <v xml:space="preserve"> </v>
      </c>
      <c r="CH397" s="278" t="str">
        <f t="shared" si="553"/>
        <v xml:space="preserve"> </v>
      </c>
      <c r="CI397" s="278" t="str">
        <f t="shared" si="506"/>
        <v xml:space="preserve"> </v>
      </c>
      <c r="CJ397" s="278" t="str">
        <f t="shared" si="507"/>
        <v xml:space="preserve"> </v>
      </c>
      <c r="CK397" s="278"/>
      <c r="CL397" s="278" t="str">
        <f t="shared" si="508"/>
        <v xml:space="preserve"> </v>
      </c>
      <c r="CM397" s="278" t="str">
        <f t="shared" si="509"/>
        <v xml:space="preserve"> </v>
      </c>
      <c r="CN397" s="278" t="str">
        <f t="shared" si="554"/>
        <v xml:space="preserve"> </v>
      </c>
      <c r="CO397" s="278" t="str">
        <f t="shared" si="510"/>
        <v xml:space="preserve"> </v>
      </c>
      <c r="CP397" s="278" t="str">
        <f t="shared" si="555"/>
        <v xml:space="preserve"> </v>
      </c>
      <c r="CQ397" s="278" t="str">
        <f t="shared" si="511"/>
        <v xml:space="preserve"> </v>
      </c>
      <c r="CR397" s="278" t="str">
        <f t="shared" si="556"/>
        <v xml:space="preserve"> </v>
      </c>
      <c r="CS397" s="278" t="str">
        <f t="shared" si="512"/>
        <v xml:space="preserve"> </v>
      </c>
      <c r="CT397" s="278"/>
      <c r="CU397" s="278" t="str">
        <f t="shared" si="557"/>
        <v xml:space="preserve"> </v>
      </c>
      <c r="CV397" s="278" t="str">
        <f t="shared" si="513"/>
        <v xml:space="preserve"> </v>
      </c>
      <c r="CW397" s="278" t="str">
        <f t="shared" si="514"/>
        <v xml:space="preserve"> </v>
      </c>
      <c r="CX397" s="278"/>
      <c r="CY397" s="278" t="str">
        <f t="shared" si="515"/>
        <v xml:space="preserve"> </v>
      </c>
      <c r="CZ397" s="278" t="str">
        <f t="shared" si="558"/>
        <v xml:space="preserve"> </v>
      </c>
      <c r="DA397" s="278" t="str">
        <f t="shared" si="516"/>
        <v xml:space="preserve"> </v>
      </c>
      <c r="DB397" s="278"/>
      <c r="DC397" s="278" t="str">
        <f t="shared" si="517"/>
        <v xml:space="preserve"> </v>
      </c>
      <c r="DD397" s="278" t="str">
        <f t="shared" si="559"/>
        <v xml:space="preserve"> </v>
      </c>
      <c r="DE397" s="278" t="str">
        <f t="shared" si="560"/>
        <v xml:space="preserve"> </v>
      </c>
      <c r="DF397" s="278" t="str">
        <f t="shared" si="518"/>
        <v xml:space="preserve"> </v>
      </c>
      <c r="DG397" s="283" t="str">
        <f t="shared" si="525"/>
        <v xml:space="preserve"> </v>
      </c>
      <c r="DH397" s="283"/>
      <c r="DI397" s="277" t="str">
        <f t="shared" si="519"/>
        <v xml:space="preserve"> </v>
      </c>
      <c r="DJ397" s="277" t="str">
        <f t="shared" si="520"/>
        <v xml:space="preserve"> </v>
      </c>
      <c r="DK397" s="277" t="str">
        <f t="shared" si="521"/>
        <v xml:space="preserve"> </v>
      </c>
      <c r="DL397" s="278" t="str">
        <f t="shared" si="522"/>
        <v xml:space="preserve"> </v>
      </c>
    </row>
    <row r="398" spans="21:116" x14ac:dyDescent="0.25">
      <c r="U398" s="276" t="str">
        <f t="shared" si="526"/>
        <v xml:space="preserve"> </v>
      </c>
      <c r="V398" s="277" t="str">
        <f>IF(SUM(I398:T398)&lt;90," ",I398/stab.data!$U$7)</f>
        <v xml:space="preserve"> </v>
      </c>
      <c r="W398" s="277" t="str">
        <f>IF(SUM(I398:T398)&lt;90," ",J398/stab.data!$U$8)</f>
        <v xml:space="preserve"> </v>
      </c>
      <c r="X398" s="277" t="str">
        <f>IF(SUM(I398:T398)&lt;90," ",K398*2/stab.data!$U$9)</f>
        <v xml:space="preserve"> </v>
      </c>
      <c r="Y398" s="277" t="str">
        <f>IF(SUM(I398:T398)&lt;90," ",L398*2/stab.data!$U$10)</f>
        <v xml:space="preserve"> </v>
      </c>
      <c r="Z398" s="277" t="str">
        <f>IF(SUM(I398:T398)&lt;90," ",M398/stab.data!$U$11)</f>
        <v xml:space="preserve"> </v>
      </c>
      <c r="AA398" s="277" t="str">
        <f>IF(SUM(I398:T398)&lt;90," ",N398/stab.data!$U$12)</f>
        <v xml:space="preserve"> </v>
      </c>
      <c r="AB398" s="277" t="str">
        <f>IF(SUM(I398:T398)&lt;90," ",O398/stab.data!$U$13)</f>
        <v xml:space="preserve"> </v>
      </c>
      <c r="AC398" s="277" t="str">
        <f>IF(SUM(I398:T398)&lt;90," ",P398/stab.data!$U$14)</f>
        <v xml:space="preserve"> </v>
      </c>
      <c r="AD398" s="277" t="str">
        <f>IF(SUM(I398:T398)&lt;90," ",Q398*2/stab.data!$U$15)</f>
        <v xml:space="preserve"> </v>
      </c>
      <c r="AE398" s="277" t="str">
        <f>IF(SUM(I398:T398)&lt;90," ",R398*2/stab.data!$U$16)</f>
        <v xml:space="preserve"> </v>
      </c>
      <c r="AF398" s="277" t="str">
        <f>IF(SUM(I398:T398)&lt;90," ",S398/stab.data!$U$17)</f>
        <v xml:space="preserve"> </v>
      </c>
      <c r="AG398" s="277" t="str">
        <f>IF(SUM(I398:T398)&lt;90," ",T398/stab.data!$U$18)</f>
        <v xml:space="preserve"> </v>
      </c>
      <c r="AH398" s="277" t="str">
        <f t="shared" si="527"/>
        <v xml:space="preserve"> </v>
      </c>
      <c r="AI398" s="277" t="str">
        <f t="shared" si="528"/>
        <v xml:space="preserve"> </v>
      </c>
      <c r="AJ398" s="278" t="str">
        <f t="shared" si="529"/>
        <v xml:space="preserve"> </v>
      </c>
      <c r="AK398" s="278" t="str">
        <f t="shared" si="530"/>
        <v xml:space="preserve"> </v>
      </c>
      <c r="AL398" s="278" t="str">
        <f t="shared" si="531"/>
        <v xml:space="preserve"> </v>
      </c>
      <c r="AM398" s="278" t="str">
        <f t="shared" si="532"/>
        <v xml:space="preserve"> </v>
      </c>
      <c r="AN398" s="278" t="str">
        <f t="shared" si="533"/>
        <v xml:space="preserve"> </v>
      </c>
      <c r="AO398" s="278" t="str">
        <f t="shared" si="534"/>
        <v xml:space="preserve"> </v>
      </c>
      <c r="AP398" s="278" t="str">
        <f t="shared" si="535"/>
        <v xml:space="preserve"> </v>
      </c>
      <c r="AQ398" s="278" t="str">
        <f t="shared" si="536"/>
        <v xml:space="preserve"> </v>
      </c>
      <c r="AR398" s="278" t="str">
        <f t="shared" si="537"/>
        <v xml:space="preserve"> </v>
      </c>
      <c r="AS398" s="278" t="str">
        <f t="shared" si="538"/>
        <v xml:space="preserve"> </v>
      </c>
      <c r="AT398" s="278" t="str">
        <f t="shared" si="539"/>
        <v xml:space="preserve"> </v>
      </c>
      <c r="AU398" s="278" t="str">
        <f t="shared" si="540"/>
        <v xml:space="preserve"> </v>
      </c>
      <c r="AV398" s="277" t="str">
        <f t="shared" si="541"/>
        <v xml:space="preserve"> </v>
      </c>
      <c r="AW398" s="277" t="str">
        <f t="shared" si="542"/>
        <v xml:space="preserve"> </v>
      </c>
      <c r="AX398" s="277" t="str">
        <f>IF(SUM(I398:T398)&lt;90," ",CO398*AH398*stab.data!$U$20/13/2)</f>
        <v xml:space="preserve"> </v>
      </c>
      <c r="AY398" s="277" t="str">
        <f>IF(SUM(I398:T398)&lt;90," ",CQ398*AH398*stab.data!$U$11/13)</f>
        <v xml:space="preserve"> </v>
      </c>
      <c r="AZ398" s="277" t="str">
        <f t="shared" si="543"/>
        <v xml:space="preserve"> </v>
      </c>
      <c r="BA398" s="279" t="str">
        <f t="shared" si="544"/>
        <v xml:space="preserve"> </v>
      </c>
      <c r="BB398" s="280" t="str">
        <f>IF(SUM(I398:T398)&lt;90," ",EXP('eq. coef.'!$C$104+'eq. coef.'!$C$105*'Amp-TB2 calc'!AJ398+'eq. coef.'!$C$106*'Amp-TB2 calc'!AK398+'eq. coef.'!$C$107*'Amp-TB2 calc'!AL398+'eq. coef.'!$C$108*'Amp-TB2 calc'!AN398+'eq. coef.'!$C$109*'Amp-TB2 calc'!AP398+'eq. coef.'!$C$110*'Amp-TB2 calc'!AQ398+'eq. coef.'!$C$111*'Amp-TB2 calc'!AR398+'eq. coef.'!$C$112*'Amp-TB2 calc'!AS398))</f>
        <v xml:space="preserve"> </v>
      </c>
      <c r="BC398" s="281" t="str">
        <f>IF(SUM(I398:T398)&lt;90," ",EXP('eq. coef.'!$C$176+'eq. coef.'!$C$177*'Amp-TB2 calc'!AJ398+'eq. coef.'!$C$178*'Amp-TB2 calc'!AK398+'eq. coef.'!$C$179*'Amp-TB2 calc'!AL398+'eq. coef.'!$C$180*'Amp-TB2 calc'!AN398+'eq. coef.'!$C$181*'Amp-TB2 calc'!AP398+'eq. coef.'!$C$182*'Amp-TB2 calc'!AQ398+'eq. coef.'!$C$183*'Amp-TB2 calc'!AR398+'eq. coef.'!$C$184*'Amp-TB2 calc'!AS398))</f>
        <v xml:space="preserve"> </v>
      </c>
      <c r="BD398" s="281" t="str">
        <f>IF(SUM(I398:T398)&lt;90," ",('eq. coef.'!$C$234+'eq. coef.'!$C$235*'Amp-TB2 calc'!AJ398+'eq. coef.'!$C$236*'Amp-TB2 calc'!AK398+'eq. coef.'!$C$237*'Amp-TB2 calc'!AL398+'eq. coef.'!$C$238*'Amp-TB2 calc'!AN398+'eq. coef.'!$C$239*'Amp-TB2 calc'!AP398+'eq. coef.'!$C$240*'Amp-TB2 calc'!AQ398+'eq. coef.'!$C$241*'Amp-TB2 calc'!AR398+'eq. coef.'!$C$242*'Amp-TB2 calc'!AS398))</f>
        <v xml:space="preserve"> </v>
      </c>
      <c r="BE398" s="281" t="str">
        <f>IF(SUM(I398:T398)&lt;90," ",('eq. coef.'!$C$270+'eq. coef.'!$C$271*'Amp-TB2 calc'!AJ398+'eq. coef.'!$C$272*'Amp-TB2 calc'!AK398+'eq. coef.'!$C$273*'Amp-TB2 calc'!AL398+'eq. coef.'!$C$274*'Amp-TB2 calc'!AN398+'eq. coef.'!$C$275*'Amp-TB2 calc'!AP398+'eq. coef.'!$C$276*'Amp-TB2 calc'!AQ398+'eq. coef.'!$C$277*'Amp-TB2 calc'!AR398+'eq. coef.'!$C$278*'Amp-TB2 calc'!AS398))</f>
        <v xml:space="preserve"> </v>
      </c>
      <c r="BF398" s="281" t="str">
        <f>IF(SUM(I398:T398)&lt;90," ",EXP('eq. coef.'!$C$328+'eq. coef.'!$C$329*'Amp-TB2 calc'!AJ398+'eq. coef.'!$C$330*'Amp-TB2 calc'!AK398+'eq. coef.'!$C$331*'Amp-TB2 calc'!AL398+'eq. coef.'!$C$332*'Amp-TB2 calc'!AN398+'eq. coef.'!$C$333*'Amp-TB2 calc'!AP398+'eq. coef.'!$C$334*'Amp-TB2 calc'!AQ398+'eq. coef.'!$C$335*'Amp-TB2 calc'!AR398+'eq. coef.'!$C$336*'Amp-TB2 calc'!AS398))</f>
        <v xml:space="preserve"> </v>
      </c>
      <c r="BG398" s="282" t="str">
        <f t="shared" si="496"/>
        <v xml:space="preserve"> </v>
      </c>
      <c r="BH398" s="385" t="str">
        <f t="shared" si="523"/>
        <v xml:space="preserve"> </v>
      </c>
      <c r="BI398" s="385" t="str">
        <f t="shared" si="524"/>
        <v xml:space="preserve"> </v>
      </c>
      <c r="BJ398" s="281" t="str">
        <f t="shared" si="497"/>
        <v xml:space="preserve"> </v>
      </c>
      <c r="BK398" s="283" t="str">
        <f t="shared" si="545"/>
        <v xml:space="preserve"> </v>
      </c>
      <c r="BL398" s="281" t="str">
        <f t="shared" si="546"/>
        <v xml:space="preserve"> </v>
      </c>
      <c r="BM398" s="284" t="str">
        <f t="shared" si="498"/>
        <v xml:space="preserve"> </v>
      </c>
      <c r="BN398" s="285" t="str">
        <f>IF(SUM(I398:T398)&lt;90," ",'eq. coef.'!$C$360+'eq. coef.'!$C$361*'Amp-TB2 calc'!AJ398+'eq. coef.'!$C$362*'Amp-TB2 calc'!AK398+'eq. coef.'!$C$363*'Amp-TB2 calc'!AL398+'eq. coef.'!$C$364*'Amp-TB2 calc'!AN398+'eq. coef.'!$C$365*'Amp-TB2 calc'!AP398+'eq. coef.'!$C$366*'Amp-TB2 calc'!AQ398+'eq. coef.'!$C$367*'Amp-TB2 calc'!AR398+'eq. coef.'!$C$368*'Amp-TB2 calc'!AS398+'eq. coef.'!$C$369*LN(BQ398))</f>
        <v xml:space="preserve"> </v>
      </c>
      <c r="BO398" s="286" t="str">
        <f t="shared" si="547"/>
        <v xml:space="preserve"> </v>
      </c>
      <c r="BP398" s="333" t="str">
        <f t="shared" si="499"/>
        <v xml:space="preserve"> </v>
      </c>
      <c r="BQ398" s="287" t="str">
        <f t="shared" si="548"/>
        <v xml:space="preserve"> </v>
      </c>
      <c r="BR398" s="281" t="str">
        <f t="shared" si="500"/>
        <v xml:space="preserve"> </v>
      </c>
      <c r="BS398" s="283"/>
      <c r="BT398" s="283">
        <f t="shared" si="549"/>
        <v>0</v>
      </c>
      <c r="BU398" s="283">
        <f t="shared" si="550"/>
        <v>0</v>
      </c>
      <c r="BV398" s="281" t="str">
        <f t="shared" si="501"/>
        <v xml:space="preserve"> </v>
      </c>
      <c r="BW398" s="288"/>
      <c r="BX398" s="289" t="str">
        <f>IF(SUM(I398:T398)&lt;90," ",'eq. coef.'!$B$1128*'Amp-TB2 calc'!CH398+'eq. coef.'!$B$1129*'Amp-TB2 calc'!CL398+'eq. coef.'!$B$1130*'Amp-TB2 calc'!CM398+'eq. coef.'!$B$1131*'Amp-TB2 calc'!CO398+'eq. coef.'!$B$1132*'Amp-TB2 calc'!CP398+'eq. coef.'!$B$1133*'Amp-TB2 calc'!CQ398+'eq. coef.'!$B$1134*'Amp-TB2 calc'!CR398+'eq. coef.'!$B$1135*'Amp-TB2 calc'!CU398+'eq. coef.'!$B$1135*'Amp-TB2 calc'!CY398+'eq. coef.'!$B$1137*'Amp-TB2 calc'!CZ398)</f>
        <v xml:space="preserve"> </v>
      </c>
      <c r="BY398" s="290" t="str">
        <f t="shared" si="551"/>
        <v xml:space="preserve"> </v>
      </c>
      <c r="BZ398" s="291"/>
      <c r="CA398" s="290" t="str">
        <f t="shared" si="502"/>
        <v xml:space="preserve"> </v>
      </c>
      <c r="CB398" s="289" t="str">
        <f>IF(SUM(I398:T398)&lt;90," ",EXP('eq. coef.'!$C$396+'eq. coef.'!$C$397*'Amp-TB2 calc'!AJ398+'eq. coef.'!$C$398*'Amp-TB2 calc'!AK398+'eq. coef.'!$C$399*'Amp-TB2 calc'!AL398+'eq. coef.'!$C$400*'Amp-TB2 calc'!AN398+'eq. coef.'!$C$401*'Amp-TB2 calc'!AP398+'eq. coef.'!$C$402*'Amp-TB2 calc'!AQ398+'eq. coef.'!$C$403*'Amp-TB2 calc'!AR398+'eq. coef.'!$C$404*'Amp-TB2 calc'!AS398+'eq. coef.'!$C$405*LN('Amp-TB2 calc'!BQ398)))</f>
        <v xml:space="preserve"> </v>
      </c>
      <c r="CC398" s="283" t="str">
        <f t="shared" si="503"/>
        <v xml:space="preserve"> </v>
      </c>
      <c r="CD398" s="283"/>
      <c r="CE398" s="282" t="str">
        <f t="shared" si="504"/>
        <v xml:space="preserve"> </v>
      </c>
      <c r="CF398" s="282" t="str">
        <f t="shared" si="505"/>
        <v xml:space="preserve"> </v>
      </c>
      <c r="CG398" s="278" t="str">
        <f t="shared" si="552"/>
        <v xml:space="preserve"> </v>
      </c>
      <c r="CH398" s="278" t="str">
        <f t="shared" si="553"/>
        <v xml:space="preserve"> </v>
      </c>
      <c r="CI398" s="278" t="str">
        <f t="shared" si="506"/>
        <v xml:space="preserve"> </v>
      </c>
      <c r="CJ398" s="278" t="str">
        <f t="shared" si="507"/>
        <v xml:space="preserve"> </v>
      </c>
      <c r="CK398" s="278"/>
      <c r="CL398" s="278" t="str">
        <f t="shared" si="508"/>
        <v xml:space="preserve"> </v>
      </c>
      <c r="CM398" s="278" t="str">
        <f t="shared" si="509"/>
        <v xml:space="preserve"> </v>
      </c>
      <c r="CN398" s="278" t="str">
        <f t="shared" si="554"/>
        <v xml:space="preserve"> </v>
      </c>
      <c r="CO398" s="278" t="str">
        <f t="shared" si="510"/>
        <v xml:space="preserve"> </v>
      </c>
      <c r="CP398" s="278" t="str">
        <f t="shared" si="555"/>
        <v xml:space="preserve"> </v>
      </c>
      <c r="CQ398" s="278" t="str">
        <f t="shared" si="511"/>
        <v xml:space="preserve"> </v>
      </c>
      <c r="CR398" s="278" t="str">
        <f t="shared" si="556"/>
        <v xml:space="preserve"> </v>
      </c>
      <c r="CS398" s="278" t="str">
        <f t="shared" si="512"/>
        <v xml:space="preserve"> </v>
      </c>
      <c r="CT398" s="278"/>
      <c r="CU398" s="278" t="str">
        <f t="shared" si="557"/>
        <v xml:space="preserve"> </v>
      </c>
      <c r="CV398" s="278" t="str">
        <f t="shared" si="513"/>
        <v xml:space="preserve"> </v>
      </c>
      <c r="CW398" s="278" t="str">
        <f t="shared" si="514"/>
        <v xml:space="preserve"> </v>
      </c>
      <c r="CX398" s="278"/>
      <c r="CY398" s="278" t="str">
        <f t="shared" si="515"/>
        <v xml:space="preserve"> </v>
      </c>
      <c r="CZ398" s="278" t="str">
        <f t="shared" si="558"/>
        <v xml:space="preserve"> </v>
      </c>
      <c r="DA398" s="278" t="str">
        <f t="shared" si="516"/>
        <v xml:space="preserve"> </v>
      </c>
      <c r="DB398" s="278"/>
      <c r="DC398" s="278" t="str">
        <f t="shared" si="517"/>
        <v xml:space="preserve"> </v>
      </c>
      <c r="DD398" s="278" t="str">
        <f t="shared" si="559"/>
        <v xml:space="preserve"> </v>
      </c>
      <c r="DE398" s="278" t="str">
        <f t="shared" si="560"/>
        <v xml:space="preserve"> </v>
      </c>
      <c r="DF398" s="278" t="str">
        <f t="shared" si="518"/>
        <v xml:space="preserve"> </v>
      </c>
      <c r="DG398" s="283" t="str">
        <f t="shared" si="525"/>
        <v xml:space="preserve"> </v>
      </c>
      <c r="DH398" s="283"/>
      <c r="DI398" s="277" t="str">
        <f t="shared" si="519"/>
        <v xml:space="preserve"> </v>
      </c>
      <c r="DJ398" s="277" t="str">
        <f t="shared" si="520"/>
        <v xml:space="preserve"> </v>
      </c>
      <c r="DK398" s="277" t="str">
        <f t="shared" si="521"/>
        <v xml:space="preserve"> </v>
      </c>
      <c r="DL398" s="278" t="str">
        <f t="shared" si="522"/>
        <v xml:space="preserve"> </v>
      </c>
    </row>
    <row r="399" spans="21:116" x14ac:dyDescent="0.25">
      <c r="U399" s="276" t="str">
        <f t="shared" si="526"/>
        <v xml:space="preserve"> </v>
      </c>
      <c r="V399" s="277" t="str">
        <f>IF(SUM(I399:T399)&lt;90," ",I399/stab.data!$U$7)</f>
        <v xml:space="preserve"> </v>
      </c>
      <c r="W399" s="277" t="str">
        <f>IF(SUM(I399:T399)&lt;90," ",J399/stab.data!$U$8)</f>
        <v xml:space="preserve"> </v>
      </c>
      <c r="X399" s="277" t="str">
        <f>IF(SUM(I399:T399)&lt;90," ",K399*2/stab.data!$U$9)</f>
        <v xml:space="preserve"> </v>
      </c>
      <c r="Y399" s="277" t="str">
        <f>IF(SUM(I399:T399)&lt;90," ",L399*2/stab.data!$U$10)</f>
        <v xml:space="preserve"> </v>
      </c>
      <c r="Z399" s="277" t="str">
        <f>IF(SUM(I399:T399)&lt;90," ",M399/stab.data!$U$11)</f>
        <v xml:space="preserve"> </v>
      </c>
      <c r="AA399" s="277" t="str">
        <f>IF(SUM(I399:T399)&lt;90," ",N399/stab.data!$U$12)</f>
        <v xml:space="preserve"> </v>
      </c>
      <c r="AB399" s="277" t="str">
        <f>IF(SUM(I399:T399)&lt;90," ",O399/stab.data!$U$13)</f>
        <v xml:space="preserve"> </v>
      </c>
      <c r="AC399" s="277" t="str">
        <f>IF(SUM(I399:T399)&lt;90," ",P399/stab.data!$U$14)</f>
        <v xml:space="preserve"> </v>
      </c>
      <c r="AD399" s="277" t="str">
        <f>IF(SUM(I399:T399)&lt;90," ",Q399*2/stab.data!$U$15)</f>
        <v xml:space="preserve"> </v>
      </c>
      <c r="AE399" s="277" t="str">
        <f>IF(SUM(I399:T399)&lt;90," ",R399*2/stab.data!$U$16)</f>
        <v xml:space="preserve"> </v>
      </c>
      <c r="AF399" s="277" t="str">
        <f>IF(SUM(I399:T399)&lt;90," ",S399/stab.data!$U$17)</f>
        <v xml:space="preserve"> </v>
      </c>
      <c r="AG399" s="277" t="str">
        <f>IF(SUM(I399:T399)&lt;90," ",T399/stab.data!$U$18)</f>
        <v xml:space="preserve"> </v>
      </c>
      <c r="AH399" s="277" t="str">
        <f t="shared" si="527"/>
        <v xml:space="preserve"> </v>
      </c>
      <c r="AI399" s="277" t="str">
        <f t="shared" si="528"/>
        <v xml:space="preserve"> </v>
      </c>
      <c r="AJ399" s="278" t="str">
        <f t="shared" si="529"/>
        <v xml:space="preserve"> </v>
      </c>
      <c r="AK399" s="278" t="str">
        <f t="shared" si="530"/>
        <v xml:space="preserve"> </v>
      </c>
      <c r="AL399" s="278" t="str">
        <f t="shared" si="531"/>
        <v xml:space="preserve"> </v>
      </c>
      <c r="AM399" s="278" t="str">
        <f t="shared" si="532"/>
        <v xml:space="preserve"> </v>
      </c>
      <c r="AN399" s="278" t="str">
        <f t="shared" si="533"/>
        <v xml:space="preserve"> </v>
      </c>
      <c r="AO399" s="278" t="str">
        <f t="shared" si="534"/>
        <v xml:space="preserve"> </v>
      </c>
      <c r="AP399" s="278" t="str">
        <f t="shared" si="535"/>
        <v xml:space="preserve"> </v>
      </c>
      <c r="AQ399" s="278" t="str">
        <f t="shared" si="536"/>
        <v xml:space="preserve"> </v>
      </c>
      <c r="AR399" s="278" t="str">
        <f t="shared" si="537"/>
        <v xml:space="preserve"> </v>
      </c>
      <c r="AS399" s="278" t="str">
        <f t="shared" si="538"/>
        <v xml:space="preserve"> </v>
      </c>
      <c r="AT399" s="278" t="str">
        <f t="shared" si="539"/>
        <v xml:space="preserve"> </v>
      </c>
      <c r="AU399" s="278" t="str">
        <f t="shared" si="540"/>
        <v xml:space="preserve"> </v>
      </c>
      <c r="AV399" s="277" t="str">
        <f t="shared" si="541"/>
        <v xml:space="preserve"> </v>
      </c>
      <c r="AW399" s="277" t="str">
        <f t="shared" si="542"/>
        <v xml:space="preserve"> </v>
      </c>
      <c r="AX399" s="277" t="str">
        <f>IF(SUM(I399:T399)&lt;90," ",CO399*AH399*stab.data!$U$20/13/2)</f>
        <v xml:space="preserve"> </v>
      </c>
      <c r="AY399" s="277" t="str">
        <f>IF(SUM(I399:T399)&lt;90," ",CQ399*AH399*stab.data!$U$11/13)</f>
        <v xml:space="preserve"> </v>
      </c>
      <c r="AZ399" s="277" t="str">
        <f t="shared" si="543"/>
        <v xml:space="preserve"> </v>
      </c>
      <c r="BA399" s="279" t="str">
        <f t="shared" si="544"/>
        <v xml:space="preserve"> </v>
      </c>
      <c r="BB399" s="280" t="str">
        <f>IF(SUM(I399:T399)&lt;90," ",EXP('eq. coef.'!$C$104+'eq. coef.'!$C$105*'Amp-TB2 calc'!AJ399+'eq. coef.'!$C$106*'Amp-TB2 calc'!AK399+'eq. coef.'!$C$107*'Amp-TB2 calc'!AL399+'eq. coef.'!$C$108*'Amp-TB2 calc'!AN399+'eq. coef.'!$C$109*'Amp-TB2 calc'!AP399+'eq. coef.'!$C$110*'Amp-TB2 calc'!AQ399+'eq. coef.'!$C$111*'Amp-TB2 calc'!AR399+'eq. coef.'!$C$112*'Amp-TB2 calc'!AS399))</f>
        <v xml:space="preserve"> </v>
      </c>
      <c r="BC399" s="281" t="str">
        <f>IF(SUM(I399:T399)&lt;90," ",EXP('eq. coef.'!$C$176+'eq. coef.'!$C$177*'Amp-TB2 calc'!AJ399+'eq. coef.'!$C$178*'Amp-TB2 calc'!AK399+'eq. coef.'!$C$179*'Amp-TB2 calc'!AL399+'eq. coef.'!$C$180*'Amp-TB2 calc'!AN399+'eq. coef.'!$C$181*'Amp-TB2 calc'!AP399+'eq. coef.'!$C$182*'Amp-TB2 calc'!AQ399+'eq. coef.'!$C$183*'Amp-TB2 calc'!AR399+'eq. coef.'!$C$184*'Amp-TB2 calc'!AS399))</f>
        <v xml:space="preserve"> </v>
      </c>
      <c r="BD399" s="281" t="str">
        <f>IF(SUM(I399:T399)&lt;90," ",('eq. coef.'!$C$234+'eq. coef.'!$C$235*'Amp-TB2 calc'!AJ399+'eq. coef.'!$C$236*'Amp-TB2 calc'!AK399+'eq. coef.'!$C$237*'Amp-TB2 calc'!AL399+'eq. coef.'!$C$238*'Amp-TB2 calc'!AN399+'eq. coef.'!$C$239*'Amp-TB2 calc'!AP399+'eq. coef.'!$C$240*'Amp-TB2 calc'!AQ399+'eq. coef.'!$C$241*'Amp-TB2 calc'!AR399+'eq. coef.'!$C$242*'Amp-TB2 calc'!AS399))</f>
        <v xml:space="preserve"> </v>
      </c>
      <c r="BE399" s="281" t="str">
        <f>IF(SUM(I399:T399)&lt;90," ",('eq. coef.'!$C$270+'eq. coef.'!$C$271*'Amp-TB2 calc'!AJ399+'eq. coef.'!$C$272*'Amp-TB2 calc'!AK399+'eq. coef.'!$C$273*'Amp-TB2 calc'!AL399+'eq. coef.'!$C$274*'Amp-TB2 calc'!AN399+'eq. coef.'!$C$275*'Amp-TB2 calc'!AP399+'eq. coef.'!$C$276*'Amp-TB2 calc'!AQ399+'eq. coef.'!$C$277*'Amp-TB2 calc'!AR399+'eq. coef.'!$C$278*'Amp-TB2 calc'!AS399))</f>
        <v xml:space="preserve"> </v>
      </c>
      <c r="BF399" s="281" t="str">
        <f>IF(SUM(I399:T399)&lt;90," ",EXP('eq. coef.'!$C$328+'eq. coef.'!$C$329*'Amp-TB2 calc'!AJ399+'eq. coef.'!$C$330*'Amp-TB2 calc'!AK399+'eq. coef.'!$C$331*'Amp-TB2 calc'!AL399+'eq. coef.'!$C$332*'Amp-TB2 calc'!AN399+'eq. coef.'!$C$333*'Amp-TB2 calc'!AP399+'eq. coef.'!$C$334*'Amp-TB2 calc'!AQ399+'eq. coef.'!$C$335*'Amp-TB2 calc'!AR399+'eq. coef.'!$C$336*'Amp-TB2 calc'!AS399))</f>
        <v xml:space="preserve"> </v>
      </c>
      <c r="BG399" s="282" t="str">
        <f t="shared" si="496"/>
        <v xml:space="preserve"> </v>
      </c>
      <c r="BH399" s="385" t="str">
        <f t="shared" si="523"/>
        <v xml:space="preserve"> </v>
      </c>
      <c r="BI399" s="385" t="str">
        <f t="shared" si="524"/>
        <v xml:space="preserve"> </v>
      </c>
      <c r="BJ399" s="281" t="str">
        <f t="shared" si="497"/>
        <v xml:space="preserve"> </v>
      </c>
      <c r="BK399" s="283" t="str">
        <f t="shared" si="545"/>
        <v xml:space="preserve"> </v>
      </c>
      <c r="BL399" s="281" t="str">
        <f t="shared" si="546"/>
        <v xml:space="preserve"> </v>
      </c>
      <c r="BM399" s="284" t="str">
        <f t="shared" si="498"/>
        <v xml:space="preserve"> </v>
      </c>
      <c r="BN399" s="285" t="str">
        <f>IF(SUM(I399:T399)&lt;90," ",'eq. coef.'!$C$360+'eq. coef.'!$C$361*'Amp-TB2 calc'!AJ399+'eq. coef.'!$C$362*'Amp-TB2 calc'!AK399+'eq. coef.'!$C$363*'Amp-TB2 calc'!AL399+'eq. coef.'!$C$364*'Amp-TB2 calc'!AN399+'eq. coef.'!$C$365*'Amp-TB2 calc'!AP399+'eq. coef.'!$C$366*'Amp-TB2 calc'!AQ399+'eq. coef.'!$C$367*'Amp-TB2 calc'!AR399+'eq. coef.'!$C$368*'Amp-TB2 calc'!AS399+'eq. coef.'!$C$369*LN(BQ399))</f>
        <v xml:space="preserve"> </v>
      </c>
      <c r="BO399" s="286" t="str">
        <f t="shared" si="547"/>
        <v xml:space="preserve"> </v>
      </c>
      <c r="BP399" s="333" t="str">
        <f t="shared" si="499"/>
        <v xml:space="preserve"> </v>
      </c>
      <c r="BQ399" s="287" t="str">
        <f t="shared" si="548"/>
        <v xml:space="preserve"> </v>
      </c>
      <c r="BR399" s="281" t="str">
        <f t="shared" si="500"/>
        <v xml:space="preserve"> </v>
      </c>
      <c r="BS399" s="283"/>
      <c r="BT399" s="283">
        <f t="shared" si="549"/>
        <v>0</v>
      </c>
      <c r="BU399" s="283">
        <f t="shared" si="550"/>
        <v>0</v>
      </c>
      <c r="BV399" s="281" t="str">
        <f t="shared" si="501"/>
        <v xml:space="preserve"> </v>
      </c>
      <c r="BW399" s="288"/>
      <c r="BX399" s="289" t="str">
        <f>IF(SUM(I399:T399)&lt;90," ",'eq. coef.'!$B$1128*'Amp-TB2 calc'!CH399+'eq. coef.'!$B$1129*'Amp-TB2 calc'!CL399+'eq. coef.'!$B$1130*'Amp-TB2 calc'!CM399+'eq. coef.'!$B$1131*'Amp-TB2 calc'!CO399+'eq. coef.'!$B$1132*'Amp-TB2 calc'!CP399+'eq. coef.'!$B$1133*'Amp-TB2 calc'!CQ399+'eq. coef.'!$B$1134*'Amp-TB2 calc'!CR399+'eq. coef.'!$B$1135*'Amp-TB2 calc'!CU399+'eq. coef.'!$B$1135*'Amp-TB2 calc'!CY399+'eq. coef.'!$B$1137*'Amp-TB2 calc'!CZ399)</f>
        <v xml:space="preserve"> </v>
      </c>
      <c r="BY399" s="290" t="str">
        <f t="shared" si="551"/>
        <v xml:space="preserve"> </v>
      </c>
      <c r="BZ399" s="291"/>
      <c r="CA399" s="290" t="str">
        <f t="shared" si="502"/>
        <v xml:space="preserve"> </v>
      </c>
      <c r="CB399" s="289" t="str">
        <f>IF(SUM(I399:T399)&lt;90," ",EXP('eq. coef.'!$C$396+'eq. coef.'!$C$397*'Amp-TB2 calc'!AJ399+'eq. coef.'!$C$398*'Amp-TB2 calc'!AK399+'eq. coef.'!$C$399*'Amp-TB2 calc'!AL399+'eq. coef.'!$C$400*'Amp-TB2 calc'!AN399+'eq. coef.'!$C$401*'Amp-TB2 calc'!AP399+'eq. coef.'!$C$402*'Amp-TB2 calc'!AQ399+'eq. coef.'!$C$403*'Amp-TB2 calc'!AR399+'eq. coef.'!$C$404*'Amp-TB2 calc'!AS399+'eq. coef.'!$C$405*LN('Amp-TB2 calc'!BQ399)))</f>
        <v xml:space="preserve"> </v>
      </c>
      <c r="CC399" s="283" t="str">
        <f t="shared" si="503"/>
        <v xml:space="preserve"> </v>
      </c>
      <c r="CD399" s="283"/>
      <c r="CE399" s="282" t="str">
        <f t="shared" si="504"/>
        <v xml:space="preserve"> </v>
      </c>
      <c r="CF399" s="282" t="str">
        <f t="shared" si="505"/>
        <v xml:space="preserve"> </v>
      </c>
      <c r="CG399" s="278" t="str">
        <f t="shared" si="552"/>
        <v xml:space="preserve"> </v>
      </c>
      <c r="CH399" s="278" t="str">
        <f t="shared" si="553"/>
        <v xml:space="preserve"> </v>
      </c>
      <c r="CI399" s="278" t="str">
        <f t="shared" si="506"/>
        <v xml:space="preserve"> </v>
      </c>
      <c r="CJ399" s="278" t="str">
        <f t="shared" si="507"/>
        <v xml:space="preserve"> </v>
      </c>
      <c r="CK399" s="278"/>
      <c r="CL399" s="278" t="str">
        <f t="shared" si="508"/>
        <v xml:space="preserve"> </v>
      </c>
      <c r="CM399" s="278" t="str">
        <f t="shared" si="509"/>
        <v xml:space="preserve"> </v>
      </c>
      <c r="CN399" s="278" t="str">
        <f t="shared" si="554"/>
        <v xml:space="preserve"> </v>
      </c>
      <c r="CO399" s="278" t="str">
        <f t="shared" si="510"/>
        <v xml:space="preserve"> </v>
      </c>
      <c r="CP399" s="278" t="str">
        <f t="shared" si="555"/>
        <v xml:space="preserve"> </v>
      </c>
      <c r="CQ399" s="278" t="str">
        <f t="shared" si="511"/>
        <v xml:space="preserve"> </v>
      </c>
      <c r="CR399" s="278" t="str">
        <f t="shared" si="556"/>
        <v xml:space="preserve"> </v>
      </c>
      <c r="CS399" s="278" t="str">
        <f t="shared" si="512"/>
        <v xml:space="preserve"> </v>
      </c>
      <c r="CT399" s="278"/>
      <c r="CU399" s="278" t="str">
        <f t="shared" si="557"/>
        <v xml:space="preserve"> </v>
      </c>
      <c r="CV399" s="278" t="str">
        <f t="shared" si="513"/>
        <v xml:space="preserve"> </v>
      </c>
      <c r="CW399" s="278" t="str">
        <f t="shared" si="514"/>
        <v xml:space="preserve"> </v>
      </c>
      <c r="CX399" s="278"/>
      <c r="CY399" s="278" t="str">
        <f t="shared" si="515"/>
        <v xml:space="preserve"> </v>
      </c>
      <c r="CZ399" s="278" t="str">
        <f t="shared" si="558"/>
        <v xml:space="preserve"> </v>
      </c>
      <c r="DA399" s="278" t="str">
        <f t="shared" si="516"/>
        <v xml:space="preserve"> </v>
      </c>
      <c r="DB399" s="278"/>
      <c r="DC399" s="278" t="str">
        <f t="shared" si="517"/>
        <v xml:space="preserve"> </v>
      </c>
      <c r="DD399" s="278" t="str">
        <f t="shared" si="559"/>
        <v xml:space="preserve"> </v>
      </c>
      <c r="DE399" s="278" t="str">
        <f t="shared" si="560"/>
        <v xml:space="preserve"> </v>
      </c>
      <c r="DF399" s="278" t="str">
        <f t="shared" si="518"/>
        <v xml:space="preserve"> </v>
      </c>
      <c r="DG399" s="283" t="str">
        <f t="shared" si="525"/>
        <v xml:space="preserve"> </v>
      </c>
      <c r="DH399" s="283"/>
      <c r="DI399" s="277" t="str">
        <f t="shared" si="519"/>
        <v xml:space="preserve"> </v>
      </c>
      <c r="DJ399" s="277" t="str">
        <f t="shared" si="520"/>
        <v xml:space="preserve"> </v>
      </c>
      <c r="DK399" s="277" t="str">
        <f t="shared" si="521"/>
        <v xml:space="preserve"> </v>
      </c>
      <c r="DL399" s="278" t="str">
        <f t="shared" si="522"/>
        <v xml:space="preserve"> </v>
      </c>
    </row>
    <row r="400" spans="21:116" x14ac:dyDescent="0.25">
      <c r="U400" s="276" t="str">
        <f t="shared" si="526"/>
        <v xml:space="preserve"> </v>
      </c>
      <c r="V400" s="277" t="str">
        <f>IF(SUM(I400:T400)&lt;90," ",I400/stab.data!$U$7)</f>
        <v xml:space="preserve"> </v>
      </c>
      <c r="W400" s="277" t="str">
        <f>IF(SUM(I400:T400)&lt;90," ",J400/stab.data!$U$8)</f>
        <v xml:space="preserve"> </v>
      </c>
      <c r="X400" s="277" t="str">
        <f>IF(SUM(I400:T400)&lt;90," ",K400*2/stab.data!$U$9)</f>
        <v xml:space="preserve"> </v>
      </c>
      <c r="Y400" s="277" t="str">
        <f>IF(SUM(I400:T400)&lt;90," ",L400*2/stab.data!$U$10)</f>
        <v xml:space="preserve"> </v>
      </c>
      <c r="Z400" s="277" t="str">
        <f>IF(SUM(I400:T400)&lt;90," ",M400/stab.data!$U$11)</f>
        <v xml:space="preserve"> </v>
      </c>
      <c r="AA400" s="277" t="str">
        <f>IF(SUM(I400:T400)&lt;90," ",N400/stab.data!$U$12)</f>
        <v xml:space="preserve"> </v>
      </c>
      <c r="AB400" s="277" t="str">
        <f>IF(SUM(I400:T400)&lt;90," ",O400/stab.data!$U$13)</f>
        <v xml:space="preserve"> </v>
      </c>
      <c r="AC400" s="277" t="str">
        <f>IF(SUM(I400:T400)&lt;90," ",P400/stab.data!$U$14)</f>
        <v xml:space="preserve"> </v>
      </c>
      <c r="AD400" s="277" t="str">
        <f>IF(SUM(I400:T400)&lt;90," ",Q400*2/stab.data!$U$15)</f>
        <v xml:space="preserve"> </v>
      </c>
      <c r="AE400" s="277" t="str">
        <f>IF(SUM(I400:T400)&lt;90," ",R400*2/stab.data!$U$16)</f>
        <v xml:space="preserve"> </v>
      </c>
      <c r="AF400" s="277" t="str">
        <f>IF(SUM(I400:T400)&lt;90," ",S400/stab.data!$U$17)</f>
        <v xml:space="preserve"> </v>
      </c>
      <c r="AG400" s="277" t="str">
        <f>IF(SUM(I400:T400)&lt;90," ",T400/stab.data!$U$18)</f>
        <v xml:space="preserve"> </v>
      </c>
      <c r="AH400" s="277" t="str">
        <f t="shared" si="527"/>
        <v xml:space="preserve"> </v>
      </c>
      <c r="AI400" s="277" t="str">
        <f t="shared" si="528"/>
        <v xml:space="preserve"> </v>
      </c>
      <c r="AJ400" s="278" t="str">
        <f t="shared" si="529"/>
        <v xml:space="preserve"> </v>
      </c>
      <c r="AK400" s="278" t="str">
        <f t="shared" si="530"/>
        <v xml:space="preserve"> </v>
      </c>
      <c r="AL400" s="278" t="str">
        <f t="shared" si="531"/>
        <v xml:space="preserve"> </v>
      </c>
      <c r="AM400" s="278" t="str">
        <f t="shared" si="532"/>
        <v xml:space="preserve"> </v>
      </c>
      <c r="AN400" s="278" t="str">
        <f t="shared" si="533"/>
        <v xml:space="preserve"> </v>
      </c>
      <c r="AO400" s="278" t="str">
        <f t="shared" si="534"/>
        <v xml:space="preserve"> </v>
      </c>
      <c r="AP400" s="278" t="str">
        <f t="shared" si="535"/>
        <v xml:space="preserve"> </v>
      </c>
      <c r="AQ400" s="278" t="str">
        <f t="shared" si="536"/>
        <v xml:space="preserve"> </v>
      </c>
      <c r="AR400" s="278" t="str">
        <f t="shared" si="537"/>
        <v xml:space="preserve"> </v>
      </c>
      <c r="AS400" s="278" t="str">
        <f t="shared" si="538"/>
        <v xml:space="preserve"> </v>
      </c>
      <c r="AT400" s="278" t="str">
        <f t="shared" si="539"/>
        <v xml:space="preserve"> </v>
      </c>
      <c r="AU400" s="278" t="str">
        <f t="shared" si="540"/>
        <v xml:space="preserve"> </v>
      </c>
      <c r="AV400" s="277" t="str">
        <f t="shared" si="541"/>
        <v xml:space="preserve"> </v>
      </c>
      <c r="AW400" s="277" t="str">
        <f t="shared" si="542"/>
        <v xml:space="preserve"> </v>
      </c>
      <c r="AX400" s="277" t="str">
        <f>IF(SUM(I400:T400)&lt;90," ",CO400*AH400*stab.data!$U$20/13/2)</f>
        <v xml:space="preserve"> </v>
      </c>
      <c r="AY400" s="277" t="str">
        <f>IF(SUM(I400:T400)&lt;90," ",CQ400*AH400*stab.data!$U$11/13)</f>
        <v xml:space="preserve"> </v>
      </c>
      <c r="AZ400" s="277" t="str">
        <f t="shared" si="543"/>
        <v xml:space="preserve"> </v>
      </c>
      <c r="BA400" s="279" t="str">
        <f t="shared" si="544"/>
        <v xml:space="preserve"> </v>
      </c>
      <c r="BB400" s="280" t="str">
        <f>IF(SUM(I400:T400)&lt;90," ",EXP('eq. coef.'!$C$104+'eq. coef.'!$C$105*'Amp-TB2 calc'!AJ400+'eq. coef.'!$C$106*'Amp-TB2 calc'!AK400+'eq. coef.'!$C$107*'Amp-TB2 calc'!AL400+'eq. coef.'!$C$108*'Amp-TB2 calc'!AN400+'eq. coef.'!$C$109*'Amp-TB2 calc'!AP400+'eq. coef.'!$C$110*'Amp-TB2 calc'!AQ400+'eq. coef.'!$C$111*'Amp-TB2 calc'!AR400+'eq. coef.'!$C$112*'Amp-TB2 calc'!AS400))</f>
        <v xml:space="preserve"> </v>
      </c>
      <c r="BC400" s="281" t="str">
        <f>IF(SUM(I400:T400)&lt;90," ",EXP('eq. coef.'!$C$176+'eq. coef.'!$C$177*'Amp-TB2 calc'!AJ400+'eq. coef.'!$C$178*'Amp-TB2 calc'!AK400+'eq. coef.'!$C$179*'Amp-TB2 calc'!AL400+'eq. coef.'!$C$180*'Amp-TB2 calc'!AN400+'eq. coef.'!$C$181*'Amp-TB2 calc'!AP400+'eq. coef.'!$C$182*'Amp-TB2 calc'!AQ400+'eq. coef.'!$C$183*'Amp-TB2 calc'!AR400+'eq. coef.'!$C$184*'Amp-TB2 calc'!AS400))</f>
        <v xml:space="preserve"> </v>
      </c>
      <c r="BD400" s="281" t="str">
        <f>IF(SUM(I400:T400)&lt;90," ",('eq. coef.'!$C$234+'eq. coef.'!$C$235*'Amp-TB2 calc'!AJ400+'eq. coef.'!$C$236*'Amp-TB2 calc'!AK400+'eq. coef.'!$C$237*'Amp-TB2 calc'!AL400+'eq. coef.'!$C$238*'Amp-TB2 calc'!AN400+'eq. coef.'!$C$239*'Amp-TB2 calc'!AP400+'eq. coef.'!$C$240*'Amp-TB2 calc'!AQ400+'eq. coef.'!$C$241*'Amp-TB2 calc'!AR400+'eq. coef.'!$C$242*'Amp-TB2 calc'!AS400))</f>
        <v xml:space="preserve"> </v>
      </c>
      <c r="BE400" s="281" t="str">
        <f>IF(SUM(I400:T400)&lt;90," ",('eq. coef.'!$C$270+'eq. coef.'!$C$271*'Amp-TB2 calc'!AJ400+'eq. coef.'!$C$272*'Amp-TB2 calc'!AK400+'eq. coef.'!$C$273*'Amp-TB2 calc'!AL400+'eq. coef.'!$C$274*'Amp-TB2 calc'!AN400+'eq. coef.'!$C$275*'Amp-TB2 calc'!AP400+'eq. coef.'!$C$276*'Amp-TB2 calc'!AQ400+'eq. coef.'!$C$277*'Amp-TB2 calc'!AR400+'eq. coef.'!$C$278*'Amp-TB2 calc'!AS400))</f>
        <v xml:space="preserve"> </v>
      </c>
      <c r="BF400" s="281" t="str">
        <f>IF(SUM(I400:T400)&lt;90," ",EXP('eq. coef.'!$C$328+'eq. coef.'!$C$329*'Amp-TB2 calc'!AJ400+'eq. coef.'!$C$330*'Amp-TB2 calc'!AK400+'eq. coef.'!$C$331*'Amp-TB2 calc'!AL400+'eq. coef.'!$C$332*'Amp-TB2 calc'!AN400+'eq. coef.'!$C$333*'Amp-TB2 calc'!AP400+'eq. coef.'!$C$334*'Amp-TB2 calc'!AQ400+'eq. coef.'!$C$335*'Amp-TB2 calc'!AR400+'eq. coef.'!$C$336*'Amp-TB2 calc'!AS400))</f>
        <v xml:space="preserve"> </v>
      </c>
      <c r="BG400" s="282" t="str">
        <f t="shared" si="496"/>
        <v xml:space="preserve"> </v>
      </c>
      <c r="BH400" s="385" t="str">
        <f t="shared" si="523"/>
        <v xml:space="preserve"> </v>
      </c>
      <c r="BI400" s="385" t="str">
        <f t="shared" si="524"/>
        <v xml:space="preserve"> </v>
      </c>
      <c r="BJ400" s="281" t="str">
        <f t="shared" si="497"/>
        <v xml:space="preserve"> </v>
      </c>
      <c r="BK400" s="283" t="str">
        <f t="shared" si="545"/>
        <v xml:space="preserve"> </v>
      </c>
      <c r="BL400" s="281" t="str">
        <f t="shared" si="546"/>
        <v xml:space="preserve"> </v>
      </c>
      <c r="BM400" s="284" t="str">
        <f t="shared" si="498"/>
        <v xml:space="preserve"> </v>
      </c>
      <c r="BN400" s="285" t="str">
        <f>IF(SUM(I400:T400)&lt;90," ",'eq. coef.'!$C$360+'eq. coef.'!$C$361*'Amp-TB2 calc'!AJ400+'eq. coef.'!$C$362*'Amp-TB2 calc'!AK400+'eq. coef.'!$C$363*'Amp-TB2 calc'!AL400+'eq. coef.'!$C$364*'Amp-TB2 calc'!AN400+'eq. coef.'!$C$365*'Amp-TB2 calc'!AP400+'eq. coef.'!$C$366*'Amp-TB2 calc'!AQ400+'eq. coef.'!$C$367*'Amp-TB2 calc'!AR400+'eq. coef.'!$C$368*'Amp-TB2 calc'!AS400+'eq. coef.'!$C$369*LN(BQ400))</f>
        <v xml:space="preserve"> </v>
      </c>
      <c r="BO400" s="286" t="str">
        <f t="shared" si="547"/>
        <v xml:space="preserve"> </v>
      </c>
      <c r="BP400" s="333" t="str">
        <f t="shared" si="499"/>
        <v xml:space="preserve"> </v>
      </c>
      <c r="BQ400" s="287" t="str">
        <f t="shared" si="548"/>
        <v xml:space="preserve"> </v>
      </c>
      <c r="BR400" s="281" t="str">
        <f t="shared" si="500"/>
        <v xml:space="preserve"> </v>
      </c>
      <c r="BS400" s="283"/>
      <c r="BT400" s="283">
        <f t="shared" si="549"/>
        <v>0</v>
      </c>
      <c r="BU400" s="283">
        <f t="shared" si="550"/>
        <v>0</v>
      </c>
      <c r="BV400" s="281" t="str">
        <f t="shared" si="501"/>
        <v xml:space="preserve"> </v>
      </c>
      <c r="BW400" s="288"/>
      <c r="BX400" s="289" t="str">
        <f>IF(SUM(I400:T400)&lt;90," ",'eq. coef.'!$B$1128*'Amp-TB2 calc'!CH400+'eq. coef.'!$B$1129*'Amp-TB2 calc'!CL400+'eq. coef.'!$B$1130*'Amp-TB2 calc'!CM400+'eq. coef.'!$B$1131*'Amp-TB2 calc'!CO400+'eq. coef.'!$B$1132*'Amp-TB2 calc'!CP400+'eq. coef.'!$B$1133*'Amp-TB2 calc'!CQ400+'eq. coef.'!$B$1134*'Amp-TB2 calc'!CR400+'eq. coef.'!$B$1135*'Amp-TB2 calc'!CU400+'eq. coef.'!$B$1135*'Amp-TB2 calc'!CY400+'eq. coef.'!$B$1137*'Amp-TB2 calc'!CZ400)</f>
        <v xml:space="preserve"> </v>
      </c>
      <c r="BY400" s="290" t="str">
        <f t="shared" si="551"/>
        <v xml:space="preserve"> </v>
      </c>
      <c r="BZ400" s="291"/>
      <c r="CA400" s="290" t="str">
        <f t="shared" si="502"/>
        <v xml:space="preserve"> </v>
      </c>
      <c r="CB400" s="289" t="str">
        <f>IF(SUM(I400:T400)&lt;90," ",EXP('eq. coef.'!$C$396+'eq. coef.'!$C$397*'Amp-TB2 calc'!AJ400+'eq. coef.'!$C$398*'Amp-TB2 calc'!AK400+'eq. coef.'!$C$399*'Amp-TB2 calc'!AL400+'eq. coef.'!$C$400*'Amp-TB2 calc'!AN400+'eq. coef.'!$C$401*'Amp-TB2 calc'!AP400+'eq. coef.'!$C$402*'Amp-TB2 calc'!AQ400+'eq. coef.'!$C$403*'Amp-TB2 calc'!AR400+'eq. coef.'!$C$404*'Amp-TB2 calc'!AS400+'eq. coef.'!$C$405*LN('Amp-TB2 calc'!BQ400)))</f>
        <v xml:space="preserve"> </v>
      </c>
      <c r="CC400" s="283" t="str">
        <f t="shared" si="503"/>
        <v xml:space="preserve"> </v>
      </c>
      <c r="CD400" s="283"/>
      <c r="CE400" s="282" t="str">
        <f t="shared" si="504"/>
        <v xml:space="preserve"> </v>
      </c>
      <c r="CF400" s="282" t="str">
        <f t="shared" si="505"/>
        <v xml:space="preserve"> </v>
      </c>
      <c r="CG400" s="278" t="str">
        <f t="shared" si="552"/>
        <v xml:space="preserve"> </v>
      </c>
      <c r="CH400" s="278" t="str">
        <f t="shared" si="553"/>
        <v xml:space="preserve"> </v>
      </c>
      <c r="CI400" s="278" t="str">
        <f t="shared" si="506"/>
        <v xml:space="preserve"> </v>
      </c>
      <c r="CJ400" s="278" t="str">
        <f t="shared" si="507"/>
        <v xml:space="preserve"> </v>
      </c>
      <c r="CK400" s="278"/>
      <c r="CL400" s="278" t="str">
        <f t="shared" si="508"/>
        <v xml:space="preserve"> </v>
      </c>
      <c r="CM400" s="278" t="str">
        <f t="shared" si="509"/>
        <v xml:space="preserve"> </v>
      </c>
      <c r="CN400" s="278" t="str">
        <f t="shared" si="554"/>
        <v xml:space="preserve"> </v>
      </c>
      <c r="CO400" s="278" t="str">
        <f t="shared" si="510"/>
        <v xml:space="preserve"> </v>
      </c>
      <c r="CP400" s="278" t="str">
        <f t="shared" si="555"/>
        <v xml:space="preserve"> </v>
      </c>
      <c r="CQ400" s="278" t="str">
        <f t="shared" si="511"/>
        <v xml:space="preserve"> </v>
      </c>
      <c r="CR400" s="278" t="str">
        <f t="shared" si="556"/>
        <v xml:space="preserve"> </v>
      </c>
      <c r="CS400" s="278" t="str">
        <f t="shared" si="512"/>
        <v xml:space="preserve"> </v>
      </c>
      <c r="CT400" s="278"/>
      <c r="CU400" s="278" t="str">
        <f t="shared" si="557"/>
        <v xml:space="preserve"> </v>
      </c>
      <c r="CV400" s="278" t="str">
        <f t="shared" si="513"/>
        <v xml:space="preserve"> </v>
      </c>
      <c r="CW400" s="278" t="str">
        <f t="shared" si="514"/>
        <v xml:space="preserve"> </v>
      </c>
      <c r="CX400" s="278"/>
      <c r="CY400" s="278" t="str">
        <f t="shared" si="515"/>
        <v xml:space="preserve"> </v>
      </c>
      <c r="CZ400" s="278" t="str">
        <f t="shared" si="558"/>
        <v xml:space="preserve"> </v>
      </c>
      <c r="DA400" s="278" t="str">
        <f t="shared" si="516"/>
        <v xml:space="preserve"> </v>
      </c>
      <c r="DB400" s="278"/>
      <c r="DC400" s="278" t="str">
        <f t="shared" si="517"/>
        <v xml:space="preserve"> </v>
      </c>
      <c r="DD400" s="278" t="str">
        <f t="shared" si="559"/>
        <v xml:space="preserve"> </v>
      </c>
      <c r="DE400" s="278" t="str">
        <f t="shared" si="560"/>
        <v xml:space="preserve"> </v>
      </c>
      <c r="DF400" s="278" t="str">
        <f t="shared" si="518"/>
        <v xml:space="preserve"> </v>
      </c>
      <c r="DG400" s="283" t="str">
        <f t="shared" si="525"/>
        <v xml:space="preserve"> </v>
      </c>
      <c r="DH400" s="283"/>
      <c r="DI400" s="277" t="str">
        <f t="shared" si="519"/>
        <v xml:space="preserve"> </v>
      </c>
      <c r="DJ400" s="277" t="str">
        <f t="shared" si="520"/>
        <v xml:space="preserve"> </v>
      </c>
      <c r="DK400" s="277" t="str">
        <f t="shared" si="521"/>
        <v xml:space="preserve"> </v>
      </c>
      <c r="DL400" s="278" t="str">
        <f t="shared" si="522"/>
        <v xml:space="preserve"> </v>
      </c>
    </row>
    <row r="401" spans="21:116" x14ac:dyDescent="0.25">
      <c r="U401" s="276" t="str">
        <f t="shared" si="526"/>
        <v xml:space="preserve"> </v>
      </c>
      <c r="V401" s="277" t="str">
        <f>IF(SUM(I401:T401)&lt;90," ",I401/stab.data!$U$7)</f>
        <v xml:space="preserve"> </v>
      </c>
      <c r="W401" s="277" t="str">
        <f>IF(SUM(I401:T401)&lt;90," ",J401/stab.data!$U$8)</f>
        <v xml:space="preserve"> </v>
      </c>
      <c r="X401" s="277" t="str">
        <f>IF(SUM(I401:T401)&lt;90," ",K401*2/stab.data!$U$9)</f>
        <v xml:space="preserve"> </v>
      </c>
      <c r="Y401" s="277" t="str">
        <f>IF(SUM(I401:T401)&lt;90," ",L401*2/stab.data!$U$10)</f>
        <v xml:space="preserve"> </v>
      </c>
      <c r="Z401" s="277" t="str">
        <f>IF(SUM(I401:T401)&lt;90," ",M401/stab.data!$U$11)</f>
        <v xml:space="preserve"> </v>
      </c>
      <c r="AA401" s="277" t="str">
        <f>IF(SUM(I401:T401)&lt;90," ",N401/stab.data!$U$12)</f>
        <v xml:space="preserve"> </v>
      </c>
      <c r="AB401" s="277" t="str">
        <f>IF(SUM(I401:T401)&lt;90," ",O401/stab.data!$U$13)</f>
        <v xml:space="preserve"> </v>
      </c>
      <c r="AC401" s="277" t="str">
        <f>IF(SUM(I401:T401)&lt;90," ",P401/stab.data!$U$14)</f>
        <v xml:space="preserve"> </v>
      </c>
      <c r="AD401" s="277" t="str">
        <f>IF(SUM(I401:T401)&lt;90," ",Q401*2/stab.data!$U$15)</f>
        <v xml:space="preserve"> </v>
      </c>
      <c r="AE401" s="277" t="str">
        <f>IF(SUM(I401:T401)&lt;90," ",R401*2/stab.data!$U$16)</f>
        <v xml:space="preserve"> </v>
      </c>
      <c r="AF401" s="277" t="str">
        <f>IF(SUM(I401:T401)&lt;90," ",S401/stab.data!$U$17)</f>
        <v xml:space="preserve"> </v>
      </c>
      <c r="AG401" s="277" t="str">
        <f>IF(SUM(I401:T401)&lt;90," ",T401/stab.data!$U$18)</f>
        <v xml:space="preserve"> </v>
      </c>
      <c r="AH401" s="277" t="str">
        <f t="shared" si="527"/>
        <v xml:space="preserve"> </v>
      </c>
      <c r="AI401" s="277" t="str">
        <f t="shared" si="528"/>
        <v xml:space="preserve"> </v>
      </c>
      <c r="AJ401" s="278" t="str">
        <f t="shared" si="529"/>
        <v xml:space="preserve"> </v>
      </c>
      <c r="AK401" s="278" t="str">
        <f t="shared" si="530"/>
        <v xml:space="preserve"> </v>
      </c>
      <c r="AL401" s="278" t="str">
        <f t="shared" si="531"/>
        <v xml:space="preserve"> </v>
      </c>
      <c r="AM401" s="278" t="str">
        <f t="shared" si="532"/>
        <v xml:space="preserve"> </v>
      </c>
      <c r="AN401" s="278" t="str">
        <f t="shared" si="533"/>
        <v xml:space="preserve"> </v>
      </c>
      <c r="AO401" s="278" t="str">
        <f t="shared" si="534"/>
        <v xml:space="preserve"> </v>
      </c>
      <c r="AP401" s="278" t="str">
        <f t="shared" si="535"/>
        <v xml:space="preserve"> </v>
      </c>
      <c r="AQ401" s="278" t="str">
        <f t="shared" si="536"/>
        <v xml:space="preserve"> </v>
      </c>
      <c r="AR401" s="278" t="str">
        <f t="shared" si="537"/>
        <v xml:space="preserve"> </v>
      </c>
      <c r="AS401" s="278" t="str">
        <f t="shared" si="538"/>
        <v xml:space="preserve"> </v>
      </c>
      <c r="AT401" s="278" t="str">
        <f t="shared" si="539"/>
        <v xml:space="preserve"> </v>
      </c>
      <c r="AU401" s="278" t="str">
        <f t="shared" si="540"/>
        <v xml:space="preserve"> </v>
      </c>
      <c r="AV401" s="277" t="str">
        <f t="shared" si="541"/>
        <v xml:space="preserve"> </v>
      </c>
      <c r="AW401" s="277" t="str">
        <f t="shared" si="542"/>
        <v xml:space="preserve"> </v>
      </c>
      <c r="AX401" s="277" t="str">
        <f>IF(SUM(I401:T401)&lt;90," ",CO401*AH401*stab.data!$U$20/13/2)</f>
        <v xml:space="preserve"> </v>
      </c>
      <c r="AY401" s="277" t="str">
        <f>IF(SUM(I401:T401)&lt;90," ",CQ401*AH401*stab.data!$U$11/13)</f>
        <v xml:space="preserve"> </v>
      </c>
      <c r="AZ401" s="277" t="str">
        <f t="shared" si="543"/>
        <v xml:space="preserve"> </v>
      </c>
      <c r="BA401" s="279" t="str">
        <f t="shared" si="544"/>
        <v xml:space="preserve"> </v>
      </c>
      <c r="BB401" s="280" t="str">
        <f>IF(SUM(I401:T401)&lt;90," ",EXP('eq. coef.'!$C$104+'eq. coef.'!$C$105*'Amp-TB2 calc'!AJ401+'eq. coef.'!$C$106*'Amp-TB2 calc'!AK401+'eq. coef.'!$C$107*'Amp-TB2 calc'!AL401+'eq. coef.'!$C$108*'Amp-TB2 calc'!AN401+'eq. coef.'!$C$109*'Amp-TB2 calc'!AP401+'eq. coef.'!$C$110*'Amp-TB2 calc'!AQ401+'eq. coef.'!$C$111*'Amp-TB2 calc'!AR401+'eq. coef.'!$C$112*'Amp-TB2 calc'!AS401))</f>
        <v xml:space="preserve"> </v>
      </c>
      <c r="BC401" s="281" t="str">
        <f>IF(SUM(I401:T401)&lt;90," ",EXP('eq. coef.'!$C$176+'eq. coef.'!$C$177*'Amp-TB2 calc'!AJ401+'eq. coef.'!$C$178*'Amp-TB2 calc'!AK401+'eq. coef.'!$C$179*'Amp-TB2 calc'!AL401+'eq. coef.'!$C$180*'Amp-TB2 calc'!AN401+'eq. coef.'!$C$181*'Amp-TB2 calc'!AP401+'eq. coef.'!$C$182*'Amp-TB2 calc'!AQ401+'eq. coef.'!$C$183*'Amp-TB2 calc'!AR401+'eq. coef.'!$C$184*'Amp-TB2 calc'!AS401))</f>
        <v xml:space="preserve"> </v>
      </c>
      <c r="BD401" s="281" t="str">
        <f>IF(SUM(I401:T401)&lt;90," ",('eq. coef.'!$C$234+'eq. coef.'!$C$235*'Amp-TB2 calc'!AJ401+'eq. coef.'!$C$236*'Amp-TB2 calc'!AK401+'eq. coef.'!$C$237*'Amp-TB2 calc'!AL401+'eq. coef.'!$C$238*'Amp-TB2 calc'!AN401+'eq. coef.'!$C$239*'Amp-TB2 calc'!AP401+'eq. coef.'!$C$240*'Amp-TB2 calc'!AQ401+'eq. coef.'!$C$241*'Amp-TB2 calc'!AR401+'eq. coef.'!$C$242*'Amp-TB2 calc'!AS401))</f>
        <v xml:space="preserve"> </v>
      </c>
      <c r="BE401" s="281" t="str">
        <f>IF(SUM(I401:T401)&lt;90," ",('eq. coef.'!$C$270+'eq. coef.'!$C$271*'Amp-TB2 calc'!AJ401+'eq. coef.'!$C$272*'Amp-TB2 calc'!AK401+'eq. coef.'!$C$273*'Amp-TB2 calc'!AL401+'eq. coef.'!$C$274*'Amp-TB2 calc'!AN401+'eq. coef.'!$C$275*'Amp-TB2 calc'!AP401+'eq. coef.'!$C$276*'Amp-TB2 calc'!AQ401+'eq. coef.'!$C$277*'Amp-TB2 calc'!AR401+'eq. coef.'!$C$278*'Amp-TB2 calc'!AS401))</f>
        <v xml:space="preserve"> </v>
      </c>
      <c r="BF401" s="281" t="str">
        <f>IF(SUM(I401:T401)&lt;90," ",EXP('eq. coef.'!$C$328+'eq. coef.'!$C$329*'Amp-TB2 calc'!AJ401+'eq. coef.'!$C$330*'Amp-TB2 calc'!AK401+'eq. coef.'!$C$331*'Amp-TB2 calc'!AL401+'eq. coef.'!$C$332*'Amp-TB2 calc'!AN401+'eq. coef.'!$C$333*'Amp-TB2 calc'!AP401+'eq. coef.'!$C$334*'Amp-TB2 calc'!AQ401+'eq. coef.'!$C$335*'Amp-TB2 calc'!AR401+'eq. coef.'!$C$336*'Amp-TB2 calc'!AS401))</f>
        <v xml:space="preserve"> </v>
      </c>
      <c r="BG401" s="282" t="str">
        <f t="shared" si="496"/>
        <v xml:space="preserve"> </v>
      </c>
      <c r="BH401" s="385" t="str">
        <f t="shared" si="523"/>
        <v xml:space="preserve"> </v>
      </c>
      <c r="BI401" s="385" t="str">
        <f t="shared" si="524"/>
        <v xml:space="preserve"> </v>
      </c>
      <c r="BJ401" s="281" t="str">
        <f t="shared" si="497"/>
        <v xml:space="preserve"> </v>
      </c>
      <c r="BK401" s="283" t="str">
        <f t="shared" si="545"/>
        <v xml:space="preserve"> </v>
      </c>
      <c r="BL401" s="281" t="str">
        <f t="shared" si="546"/>
        <v xml:space="preserve"> </v>
      </c>
      <c r="BM401" s="284" t="str">
        <f t="shared" si="498"/>
        <v xml:space="preserve"> </v>
      </c>
      <c r="BN401" s="285" t="str">
        <f>IF(SUM(I401:T401)&lt;90," ",'eq. coef.'!$C$360+'eq. coef.'!$C$361*'Amp-TB2 calc'!AJ401+'eq. coef.'!$C$362*'Amp-TB2 calc'!AK401+'eq. coef.'!$C$363*'Amp-TB2 calc'!AL401+'eq. coef.'!$C$364*'Amp-TB2 calc'!AN401+'eq. coef.'!$C$365*'Amp-TB2 calc'!AP401+'eq. coef.'!$C$366*'Amp-TB2 calc'!AQ401+'eq. coef.'!$C$367*'Amp-TB2 calc'!AR401+'eq. coef.'!$C$368*'Amp-TB2 calc'!AS401+'eq. coef.'!$C$369*LN(BQ401))</f>
        <v xml:space="preserve"> </v>
      </c>
      <c r="BO401" s="286" t="str">
        <f t="shared" si="547"/>
        <v xml:space="preserve"> </v>
      </c>
      <c r="BP401" s="333" t="str">
        <f t="shared" si="499"/>
        <v xml:space="preserve"> </v>
      </c>
      <c r="BQ401" s="287" t="str">
        <f t="shared" si="548"/>
        <v xml:space="preserve"> </v>
      </c>
      <c r="BR401" s="281" t="str">
        <f t="shared" si="500"/>
        <v xml:space="preserve"> </v>
      </c>
      <c r="BS401" s="283"/>
      <c r="BT401" s="283">
        <f t="shared" si="549"/>
        <v>0</v>
      </c>
      <c r="BU401" s="283">
        <f t="shared" si="550"/>
        <v>0</v>
      </c>
      <c r="BV401" s="281" t="str">
        <f t="shared" si="501"/>
        <v xml:space="preserve"> </v>
      </c>
      <c r="BW401" s="288"/>
      <c r="BX401" s="289" t="str">
        <f>IF(SUM(I401:T401)&lt;90," ",'eq. coef.'!$B$1128*'Amp-TB2 calc'!CH401+'eq. coef.'!$B$1129*'Amp-TB2 calc'!CL401+'eq. coef.'!$B$1130*'Amp-TB2 calc'!CM401+'eq. coef.'!$B$1131*'Amp-TB2 calc'!CO401+'eq. coef.'!$B$1132*'Amp-TB2 calc'!CP401+'eq. coef.'!$B$1133*'Amp-TB2 calc'!CQ401+'eq. coef.'!$B$1134*'Amp-TB2 calc'!CR401+'eq. coef.'!$B$1135*'Amp-TB2 calc'!CU401+'eq. coef.'!$B$1135*'Amp-TB2 calc'!CY401+'eq. coef.'!$B$1137*'Amp-TB2 calc'!CZ401)</f>
        <v xml:space="preserve"> </v>
      </c>
      <c r="BY401" s="290" t="str">
        <f t="shared" si="551"/>
        <v xml:space="preserve"> </v>
      </c>
      <c r="BZ401" s="291"/>
      <c r="CA401" s="290" t="str">
        <f t="shared" si="502"/>
        <v xml:space="preserve"> </v>
      </c>
      <c r="CB401" s="289" t="str">
        <f>IF(SUM(I401:T401)&lt;90," ",EXP('eq. coef.'!$C$396+'eq. coef.'!$C$397*'Amp-TB2 calc'!AJ401+'eq. coef.'!$C$398*'Amp-TB2 calc'!AK401+'eq. coef.'!$C$399*'Amp-TB2 calc'!AL401+'eq. coef.'!$C$400*'Amp-TB2 calc'!AN401+'eq. coef.'!$C$401*'Amp-TB2 calc'!AP401+'eq. coef.'!$C$402*'Amp-TB2 calc'!AQ401+'eq. coef.'!$C$403*'Amp-TB2 calc'!AR401+'eq. coef.'!$C$404*'Amp-TB2 calc'!AS401+'eq. coef.'!$C$405*LN('Amp-TB2 calc'!BQ401)))</f>
        <v xml:space="preserve"> </v>
      </c>
      <c r="CC401" s="283" t="str">
        <f t="shared" si="503"/>
        <v xml:space="preserve"> </v>
      </c>
      <c r="CD401" s="283"/>
      <c r="CE401" s="282" t="str">
        <f t="shared" si="504"/>
        <v xml:space="preserve"> </v>
      </c>
      <c r="CF401" s="282" t="str">
        <f t="shared" si="505"/>
        <v xml:space="preserve"> </v>
      </c>
      <c r="CG401" s="278" t="str">
        <f t="shared" si="552"/>
        <v xml:space="preserve"> </v>
      </c>
      <c r="CH401" s="278" t="str">
        <f t="shared" si="553"/>
        <v xml:space="preserve"> </v>
      </c>
      <c r="CI401" s="278" t="str">
        <f t="shared" si="506"/>
        <v xml:space="preserve"> </v>
      </c>
      <c r="CJ401" s="278" t="str">
        <f t="shared" si="507"/>
        <v xml:space="preserve"> </v>
      </c>
      <c r="CK401" s="278"/>
      <c r="CL401" s="278" t="str">
        <f t="shared" si="508"/>
        <v xml:space="preserve"> </v>
      </c>
      <c r="CM401" s="278" t="str">
        <f t="shared" si="509"/>
        <v xml:space="preserve"> </v>
      </c>
      <c r="CN401" s="278" t="str">
        <f t="shared" si="554"/>
        <v xml:space="preserve"> </v>
      </c>
      <c r="CO401" s="278" t="str">
        <f t="shared" si="510"/>
        <v xml:space="preserve"> </v>
      </c>
      <c r="CP401" s="278" t="str">
        <f t="shared" si="555"/>
        <v xml:space="preserve"> </v>
      </c>
      <c r="CQ401" s="278" t="str">
        <f t="shared" si="511"/>
        <v xml:space="preserve"> </v>
      </c>
      <c r="CR401" s="278" t="str">
        <f t="shared" si="556"/>
        <v xml:space="preserve"> </v>
      </c>
      <c r="CS401" s="278" t="str">
        <f t="shared" si="512"/>
        <v xml:space="preserve"> </v>
      </c>
      <c r="CT401" s="278"/>
      <c r="CU401" s="278" t="str">
        <f t="shared" si="557"/>
        <v xml:space="preserve"> </v>
      </c>
      <c r="CV401" s="278" t="str">
        <f t="shared" si="513"/>
        <v xml:space="preserve"> </v>
      </c>
      <c r="CW401" s="278" t="str">
        <f t="shared" si="514"/>
        <v xml:space="preserve"> </v>
      </c>
      <c r="CX401" s="278"/>
      <c r="CY401" s="278" t="str">
        <f t="shared" si="515"/>
        <v xml:space="preserve"> </v>
      </c>
      <c r="CZ401" s="278" t="str">
        <f t="shared" si="558"/>
        <v xml:space="preserve"> </v>
      </c>
      <c r="DA401" s="278" t="str">
        <f t="shared" si="516"/>
        <v xml:space="preserve"> </v>
      </c>
      <c r="DB401" s="278"/>
      <c r="DC401" s="278" t="str">
        <f t="shared" si="517"/>
        <v xml:space="preserve"> </v>
      </c>
      <c r="DD401" s="278" t="str">
        <f t="shared" si="559"/>
        <v xml:space="preserve"> </v>
      </c>
      <c r="DE401" s="278" t="str">
        <f t="shared" si="560"/>
        <v xml:space="preserve"> </v>
      </c>
      <c r="DF401" s="278" t="str">
        <f t="shared" si="518"/>
        <v xml:space="preserve"> </v>
      </c>
      <c r="DG401" s="283" t="str">
        <f t="shared" si="525"/>
        <v xml:space="preserve"> </v>
      </c>
      <c r="DH401" s="283"/>
      <c r="DI401" s="277" t="str">
        <f t="shared" si="519"/>
        <v xml:space="preserve"> </v>
      </c>
      <c r="DJ401" s="277" t="str">
        <f t="shared" si="520"/>
        <v xml:space="preserve"> </v>
      </c>
      <c r="DK401" s="277" t="str">
        <f t="shared" si="521"/>
        <v xml:space="preserve"> </v>
      </c>
      <c r="DL401" s="278" t="str">
        <f t="shared" si="522"/>
        <v xml:space="preserve"> </v>
      </c>
    </row>
    <row r="402" spans="21:116" x14ac:dyDescent="0.25">
      <c r="U402" s="276" t="str">
        <f t="shared" si="526"/>
        <v xml:space="preserve"> </v>
      </c>
      <c r="V402" s="277" t="str">
        <f>IF(SUM(I402:T402)&lt;90," ",I402/stab.data!$U$7)</f>
        <v xml:space="preserve"> </v>
      </c>
      <c r="W402" s="277" t="str">
        <f>IF(SUM(I402:T402)&lt;90," ",J402/stab.data!$U$8)</f>
        <v xml:space="preserve"> </v>
      </c>
      <c r="X402" s="277" t="str">
        <f>IF(SUM(I402:T402)&lt;90," ",K402*2/stab.data!$U$9)</f>
        <v xml:space="preserve"> </v>
      </c>
      <c r="Y402" s="277" t="str">
        <f>IF(SUM(I402:T402)&lt;90," ",L402*2/stab.data!$U$10)</f>
        <v xml:space="preserve"> </v>
      </c>
      <c r="Z402" s="277" t="str">
        <f>IF(SUM(I402:T402)&lt;90," ",M402/stab.data!$U$11)</f>
        <v xml:space="preserve"> </v>
      </c>
      <c r="AA402" s="277" t="str">
        <f>IF(SUM(I402:T402)&lt;90," ",N402/stab.data!$U$12)</f>
        <v xml:space="preserve"> </v>
      </c>
      <c r="AB402" s="277" t="str">
        <f>IF(SUM(I402:T402)&lt;90," ",O402/stab.data!$U$13)</f>
        <v xml:space="preserve"> </v>
      </c>
      <c r="AC402" s="277" t="str">
        <f>IF(SUM(I402:T402)&lt;90," ",P402/stab.data!$U$14)</f>
        <v xml:space="preserve"> </v>
      </c>
      <c r="AD402" s="277" t="str">
        <f>IF(SUM(I402:T402)&lt;90," ",Q402*2/stab.data!$U$15)</f>
        <v xml:space="preserve"> </v>
      </c>
      <c r="AE402" s="277" t="str">
        <f>IF(SUM(I402:T402)&lt;90," ",R402*2/stab.data!$U$16)</f>
        <v xml:space="preserve"> </v>
      </c>
      <c r="AF402" s="277" t="str">
        <f>IF(SUM(I402:T402)&lt;90," ",S402/stab.data!$U$17)</f>
        <v xml:space="preserve"> </v>
      </c>
      <c r="AG402" s="277" t="str">
        <f>IF(SUM(I402:T402)&lt;90," ",T402/stab.data!$U$18)</f>
        <v xml:space="preserve"> </v>
      </c>
      <c r="AH402" s="277" t="str">
        <f t="shared" si="527"/>
        <v xml:space="preserve"> </v>
      </c>
      <c r="AI402" s="277" t="str">
        <f t="shared" si="528"/>
        <v xml:space="preserve"> </v>
      </c>
      <c r="AJ402" s="278" t="str">
        <f t="shared" si="529"/>
        <v xml:space="preserve"> </v>
      </c>
      <c r="AK402" s="278" t="str">
        <f t="shared" si="530"/>
        <v xml:space="preserve"> </v>
      </c>
      <c r="AL402" s="278" t="str">
        <f t="shared" si="531"/>
        <v xml:space="preserve"> </v>
      </c>
      <c r="AM402" s="278" t="str">
        <f t="shared" si="532"/>
        <v xml:space="preserve"> </v>
      </c>
      <c r="AN402" s="278" t="str">
        <f t="shared" si="533"/>
        <v xml:space="preserve"> </v>
      </c>
      <c r="AO402" s="278" t="str">
        <f t="shared" si="534"/>
        <v xml:space="preserve"> </v>
      </c>
      <c r="AP402" s="278" t="str">
        <f t="shared" si="535"/>
        <v xml:space="preserve"> </v>
      </c>
      <c r="AQ402" s="278" t="str">
        <f t="shared" si="536"/>
        <v xml:space="preserve"> </v>
      </c>
      <c r="AR402" s="278" t="str">
        <f t="shared" si="537"/>
        <v xml:space="preserve"> </v>
      </c>
      <c r="AS402" s="278" t="str">
        <f t="shared" si="538"/>
        <v xml:space="preserve"> </v>
      </c>
      <c r="AT402" s="278" t="str">
        <f t="shared" si="539"/>
        <v xml:space="preserve"> </v>
      </c>
      <c r="AU402" s="278" t="str">
        <f t="shared" si="540"/>
        <v xml:space="preserve"> </v>
      </c>
      <c r="AV402" s="277" t="str">
        <f t="shared" si="541"/>
        <v xml:space="preserve"> </v>
      </c>
      <c r="AW402" s="277" t="str">
        <f t="shared" si="542"/>
        <v xml:space="preserve"> </v>
      </c>
      <c r="AX402" s="277" t="str">
        <f>IF(SUM(I402:T402)&lt;90," ",CO402*AH402*stab.data!$U$20/13/2)</f>
        <v xml:space="preserve"> </v>
      </c>
      <c r="AY402" s="277" t="str">
        <f>IF(SUM(I402:T402)&lt;90," ",CQ402*AH402*stab.data!$U$11/13)</f>
        <v xml:space="preserve"> </v>
      </c>
      <c r="AZ402" s="277" t="str">
        <f t="shared" si="543"/>
        <v xml:space="preserve"> </v>
      </c>
      <c r="BA402" s="279" t="str">
        <f t="shared" si="544"/>
        <v xml:space="preserve"> </v>
      </c>
      <c r="BB402" s="280" t="str">
        <f>IF(SUM(I402:T402)&lt;90," ",EXP('eq. coef.'!$C$104+'eq. coef.'!$C$105*'Amp-TB2 calc'!AJ402+'eq. coef.'!$C$106*'Amp-TB2 calc'!AK402+'eq. coef.'!$C$107*'Amp-TB2 calc'!AL402+'eq. coef.'!$C$108*'Amp-TB2 calc'!AN402+'eq. coef.'!$C$109*'Amp-TB2 calc'!AP402+'eq. coef.'!$C$110*'Amp-TB2 calc'!AQ402+'eq. coef.'!$C$111*'Amp-TB2 calc'!AR402+'eq. coef.'!$C$112*'Amp-TB2 calc'!AS402))</f>
        <v xml:space="preserve"> </v>
      </c>
      <c r="BC402" s="281" t="str">
        <f>IF(SUM(I402:T402)&lt;90," ",EXP('eq. coef.'!$C$176+'eq. coef.'!$C$177*'Amp-TB2 calc'!AJ402+'eq. coef.'!$C$178*'Amp-TB2 calc'!AK402+'eq. coef.'!$C$179*'Amp-TB2 calc'!AL402+'eq. coef.'!$C$180*'Amp-TB2 calc'!AN402+'eq. coef.'!$C$181*'Amp-TB2 calc'!AP402+'eq. coef.'!$C$182*'Amp-TB2 calc'!AQ402+'eq. coef.'!$C$183*'Amp-TB2 calc'!AR402+'eq. coef.'!$C$184*'Amp-TB2 calc'!AS402))</f>
        <v xml:space="preserve"> </v>
      </c>
      <c r="BD402" s="281" t="str">
        <f>IF(SUM(I402:T402)&lt;90," ",('eq. coef.'!$C$234+'eq. coef.'!$C$235*'Amp-TB2 calc'!AJ402+'eq. coef.'!$C$236*'Amp-TB2 calc'!AK402+'eq. coef.'!$C$237*'Amp-TB2 calc'!AL402+'eq. coef.'!$C$238*'Amp-TB2 calc'!AN402+'eq. coef.'!$C$239*'Amp-TB2 calc'!AP402+'eq. coef.'!$C$240*'Amp-TB2 calc'!AQ402+'eq. coef.'!$C$241*'Amp-TB2 calc'!AR402+'eq. coef.'!$C$242*'Amp-TB2 calc'!AS402))</f>
        <v xml:space="preserve"> </v>
      </c>
      <c r="BE402" s="281" t="str">
        <f>IF(SUM(I402:T402)&lt;90," ",('eq. coef.'!$C$270+'eq. coef.'!$C$271*'Amp-TB2 calc'!AJ402+'eq. coef.'!$C$272*'Amp-TB2 calc'!AK402+'eq. coef.'!$C$273*'Amp-TB2 calc'!AL402+'eq. coef.'!$C$274*'Amp-TB2 calc'!AN402+'eq. coef.'!$C$275*'Amp-TB2 calc'!AP402+'eq. coef.'!$C$276*'Amp-TB2 calc'!AQ402+'eq. coef.'!$C$277*'Amp-TB2 calc'!AR402+'eq. coef.'!$C$278*'Amp-TB2 calc'!AS402))</f>
        <v xml:space="preserve"> </v>
      </c>
      <c r="BF402" s="281" t="str">
        <f>IF(SUM(I402:T402)&lt;90," ",EXP('eq. coef.'!$C$328+'eq. coef.'!$C$329*'Amp-TB2 calc'!AJ402+'eq. coef.'!$C$330*'Amp-TB2 calc'!AK402+'eq. coef.'!$C$331*'Amp-TB2 calc'!AL402+'eq. coef.'!$C$332*'Amp-TB2 calc'!AN402+'eq. coef.'!$C$333*'Amp-TB2 calc'!AP402+'eq. coef.'!$C$334*'Amp-TB2 calc'!AQ402+'eq. coef.'!$C$335*'Amp-TB2 calc'!AR402+'eq. coef.'!$C$336*'Amp-TB2 calc'!AS402))</f>
        <v xml:space="preserve"> </v>
      </c>
      <c r="BG402" s="282" t="str">
        <f t="shared" si="496"/>
        <v xml:space="preserve"> </v>
      </c>
      <c r="BH402" s="385" t="str">
        <f t="shared" si="523"/>
        <v xml:space="preserve"> </v>
      </c>
      <c r="BI402" s="385" t="str">
        <f t="shared" si="524"/>
        <v xml:space="preserve"> </v>
      </c>
      <c r="BJ402" s="281" t="str">
        <f t="shared" si="497"/>
        <v xml:space="preserve"> </v>
      </c>
      <c r="BK402" s="283" t="str">
        <f t="shared" si="545"/>
        <v xml:space="preserve"> </v>
      </c>
      <c r="BL402" s="281" t="str">
        <f t="shared" si="546"/>
        <v xml:space="preserve"> </v>
      </c>
      <c r="BM402" s="284" t="str">
        <f t="shared" si="498"/>
        <v xml:space="preserve"> </v>
      </c>
      <c r="BN402" s="285" t="str">
        <f>IF(SUM(I402:T402)&lt;90," ",'eq. coef.'!$C$360+'eq. coef.'!$C$361*'Amp-TB2 calc'!AJ402+'eq. coef.'!$C$362*'Amp-TB2 calc'!AK402+'eq. coef.'!$C$363*'Amp-TB2 calc'!AL402+'eq. coef.'!$C$364*'Amp-TB2 calc'!AN402+'eq. coef.'!$C$365*'Amp-TB2 calc'!AP402+'eq. coef.'!$C$366*'Amp-TB2 calc'!AQ402+'eq. coef.'!$C$367*'Amp-TB2 calc'!AR402+'eq. coef.'!$C$368*'Amp-TB2 calc'!AS402+'eq. coef.'!$C$369*LN(BQ402))</f>
        <v xml:space="preserve"> </v>
      </c>
      <c r="BO402" s="286" t="str">
        <f t="shared" si="547"/>
        <v xml:space="preserve"> </v>
      </c>
      <c r="BP402" s="333" t="str">
        <f t="shared" si="499"/>
        <v xml:space="preserve"> </v>
      </c>
      <c r="BQ402" s="287" t="str">
        <f t="shared" si="548"/>
        <v xml:space="preserve"> </v>
      </c>
      <c r="BR402" s="281" t="str">
        <f t="shared" si="500"/>
        <v xml:space="preserve"> </v>
      </c>
      <c r="BS402" s="283"/>
      <c r="BT402" s="283">
        <f t="shared" si="549"/>
        <v>0</v>
      </c>
      <c r="BU402" s="283">
        <f t="shared" si="550"/>
        <v>0</v>
      </c>
      <c r="BV402" s="281" t="str">
        <f t="shared" si="501"/>
        <v xml:space="preserve"> </v>
      </c>
      <c r="BW402" s="288"/>
      <c r="BX402" s="289" t="str">
        <f>IF(SUM(I402:T402)&lt;90," ",'eq. coef.'!$B$1128*'Amp-TB2 calc'!CH402+'eq. coef.'!$B$1129*'Amp-TB2 calc'!CL402+'eq. coef.'!$B$1130*'Amp-TB2 calc'!CM402+'eq. coef.'!$B$1131*'Amp-TB2 calc'!CO402+'eq. coef.'!$B$1132*'Amp-TB2 calc'!CP402+'eq. coef.'!$B$1133*'Amp-TB2 calc'!CQ402+'eq. coef.'!$B$1134*'Amp-TB2 calc'!CR402+'eq. coef.'!$B$1135*'Amp-TB2 calc'!CU402+'eq. coef.'!$B$1135*'Amp-TB2 calc'!CY402+'eq. coef.'!$B$1137*'Amp-TB2 calc'!CZ402)</f>
        <v xml:space="preserve"> </v>
      </c>
      <c r="BY402" s="290" t="str">
        <f t="shared" si="551"/>
        <v xml:space="preserve"> </v>
      </c>
      <c r="BZ402" s="291"/>
      <c r="CA402" s="290" t="str">
        <f t="shared" si="502"/>
        <v xml:space="preserve"> </v>
      </c>
      <c r="CB402" s="289" t="str">
        <f>IF(SUM(I402:T402)&lt;90," ",EXP('eq. coef.'!$C$396+'eq. coef.'!$C$397*'Amp-TB2 calc'!AJ402+'eq. coef.'!$C$398*'Amp-TB2 calc'!AK402+'eq. coef.'!$C$399*'Amp-TB2 calc'!AL402+'eq. coef.'!$C$400*'Amp-TB2 calc'!AN402+'eq. coef.'!$C$401*'Amp-TB2 calc'!AP402+'eq. coef.'!$C$402*'Amp-TB2 calc'!AQ402+'eq. coef.'!$C$403*'Amp-TB2 calc'!AR402+'eq. coef.'!$C$404*'Amp-TB2 calc'!AS402+'eq. coef.'!$C$405*LN('Amp-TB2 calc'!BQ402)))</f>
        <v xml:space="preserve"> </v>
      </c>
      <c r="CC402" s="283" t="str">
        <f t="shared" si="503"/>
        <v xml:space="preserve"> </v>
      </c>
      <c r="CD402" s="283"/>
      <c r="CE402" s="282" t="str">
        <f t="shared" si="504"/>
        <v xml:space="preserve"> </v>
      </c>
      <c r="CF402" s="282" t="str">
        <f t="shared" si="505"/>
        <v xml:space="preserve"> </v>
      </c>
      <c r="CG402" s="278" t="str">
        <f t="shared" si="552"/>
        <v xml:space="preserve"> </v>
      </c>
      <c r="CH402" s="278" t="str">
        <f t="shared" si="553"/>
        <v xml:space="preserve"> </v>
      </c>
      <c r="CI402" s="278" t="str">
        <f t="shared" si="506"/>
        <v xml:space="preserve"> </v>
      </c>
      <c r="CJ402" s="278" t="str">
        <f t="shared" si="507"/>
        <v xml:space="preserve"> </v>
      </c>
      <c r="CK402" s="278"/>
      <c r="CL402" s="278" t="str">
        <f t="shared" si="508"/>
        <v xml:space="preserve"> </v>
      </c>
      <c r="CM402" s="278" t="str">
        <f t="shared" si="509"/>
        <v xml:space="preserve"> </v>
      </c>
      <c r="CN402" s="278" t="str">
        <f t="shared" si="554"/>
        <v xml:space="preserve"> </v>
      </c>
      <c r="CO402" s="278" t="str">
        <f t="shared" si="510"/>
        <v xml:space="preserve"> </v>
      </c>
      <c r="CP402" s="278" t="str">
        <f t="shared" si="555"/>
        <v xml:space="preserve"> </v>
      </c>
      <c r="CQ402" s="278" t="str">
        <f t="shared" si="511"/>
        <v xml:space="preserve"> </v>
      </c>
      <c r="CR402" s="278" t="str">
        <f t="shared" si="556"/>
        <v xml:space="preserve"> </v>
      </c>
      <c r="CS402" s="278" t="str">
        <f t="shared" si="512"/>
        <v xml:space="preserve"> </v>
      </c>
      <c r="CT402" s="278"/>
      <c r="CU402" s="278" t="str">
        <f t="shared" si="557"/>
        <v xml:space="preserve"> </v>
      </c>
      <c r="CV402" s="278" t="str">
        <f t="shared" si="513"/>
        <v xml:space="preserve"> </v>
      </c>
      <c r="CW402" s="278" t="str">
        <f t="shared" si="514"/>
        <v xml:space="preserve"> </v>
      </c>
      <c r="CX402" s="278"/>
      <c r="CY402" s="278" t="str">
        <f t="shared" si="515"/>
        <v xml:space="preserve"> </v>
      </c>
      <c r="CZ402" s="278" t="str">
        <f t="shared" si="558"/>
        <v xml:space="preserve"> </v>
      </c>
      <c r="DA402" s="278" t="str">
        <f t="shared" si="516"/>
        <v xml:space="preserve"> </v>
      </c>
      <c r="DB402" s="278"/>
      <c r="DC402" s="278" t="str">
        <f t="shared" si="517"/>
        <v xml:space="preserve"> </v>
      </c>
      <c r="DD402" s="278" t="str">
        <f t="shared" si="559"/>
        <v xml:space="preserve"> </v>
      </c>
      <c r="DE402" s="278" t="str">
        <f t="shared" si="560"/>
        <v xml:space="preserve"> </v>
      </c>
      <c r="DF402" s="278" t="str">
        <f t="shared" si="518"/>
        <v xml:space="preserve"> </v>
      </c>
      <c r="DG402" s="283" t="str">
        <f t="shared" si="525"/>
        <v xml:space="preserve"> </v>
      </c>
      <c r="DH402" s="283"/>
      <c r="DI402" s="277" t="str">
        <f t="shared" si="519"/>
        <v xml:space="preserve"> </v>
      </c>
      <c r="DJ402" s="277" t="str">
        <f t="shared" si="520"/>
        <v xml:space="preserve"> </v>
      </c>
      <c r="DK402" s="277" t="str">
        <f t="shared" si="521"/>
        <v xml:space="preserve"> </v>
      </c>
      <c r="DL402" s="278" t="str">
        <f t="shared" si="522"/>
        <v xml:space="preserve"> </v>
      </c>
    </row>
    <row r="403" spans="21:116" x14ac:dyDescent="0.25">
      <c r="U403" s="276" t="str">
        <f t="shared" si="526"/>
        <v xml:space="preserve"> </v>
      </c>
      <c r="V403" s="277" t="str">
        <f>IF(SUM(I403:T403)&lt;90," ",I403/stab.data!$U$7)</f>
        <v xml:space="preserve"> </v>
      </c>
      <c r="W403" s="277" t="str">
        <f>IF(SUM(I403:T403)&lt;90," ",J403/stab.data!$U$8)</f>
        <v xml:space="preserve"> </v>
      </c>
      <c r="X403" s="277" t="str">
        <f>IF(SUM(I403:T403)&lt;90," ",K403*2/stab.data!$U$9)</f>
        <v xml:space="preserve"> </v>
      </c>
      <c r="Y403" s="277" t="str">
        <f>IF(SUM(I403:T403)&lt;90," ",L403*2/stab.data!$U$10)</f>
        <v xml:space="preserve"> </v>
      </c>
      <c r="Z403" s="277" t="str">
        <f>IF(SUM(I403:T403)&lt;90," ",M403/stab.data!$U$11)</f>
        <v xml:space="preserve"> </v>
      </c>
      <c r="AA403" s="277" t="str">
        <f>IF(SUM(I403:T403)&lt;90," ",N403/stab.data!$U$12)</f>
        <v xml:space="preserve"> </v>
      </c>
      <c r="AB403" s="277" t="str">
        <f>IF(SUM(I403:T403)&lt;90," ",O403/stab.data!$U$13)</f>
        <v xml:space="preserve"> </v>
      </c>
      <c r="AC403" s="277" t="str">
        <f>IF(SUM(I403:T403)&lt;90," ",P403/stab.data!$U$14)</f>
        <v xml:space="preserve"> </v>
      </c>
      <c r="AD403" s="277" t="str">
        <f>IF(SUM(I403:T403)&lt;90," ",Q403*2/stab.data!$U$15)</f>
        <v xml:space="preserve"> </v>
      </c>
      <c r="AE403" s="277" t="str">
        <f>IF(SUM(I403:T403)&lt;90," ",R403*2/stab.data!$U$16)</f>
        <v xml:space="preserve"> </v>
      </c>
      <c r="AF403" s="277" t="str">
        <f>IF(SUM(I403:T403)&lt;90," ",S403/stab.data!$U$17)</f>
        <v xml:space="preserve"> </v>
      </c>
      <c r="AG403" s="277" t="str">
        <f>IF(SUM(I403:T403)&lt;90," ",T403/stab.data!$U$18)</f>
        <v xml:space="preserve"> </v>
      </c>
      <c r="AH403" s="277" t="str">
        <f t="shared" si="527"/>
        <v xml:space="preserve"> </v>
      </c>
      <c r="AI403" s="277" t="str">
        <f t="shared" si="528"/>
        <v xml:space="preserve"> </v>
      </c>
      <c r="AJ403" s="278" t="str">
        <f t="shared" si="529"/>
        <v xml:space="preserve"> </v>
      </c>
      <c r="AK403" s="278" t="str">
        <f t="shared" si="530"/>
        <v xml:space="preserve"> </v>
      </c>
      <c r="AL403" s="278" t="str">
        <f t="shared" si="531"/>
        <v xml:space="preserve"> </v>
      </c>
      <c r="AM403" s="278" t="str">
        <f t="shared" si="532"/>
        <v xml:space="preserve"> </v>
      </c>
      <c r="AN403" s="278" t="str">
        <f t="shared" si="533"/>
        <v xml:space="preserve"> </v>
      </c>
      <c r="AO403" s="278" t="str">
        <f t="shared" si="534"/>
        <v xml:space="preserve"> </v>
      </c>
      <c r="AP403" s="278" t="str">
        <f t="shared" si="535"/>
        <v xml:space="preserve"> </v>
      </c>
      <c r="AQ403" s="278" t="str">
        <f t="shared" si="536"/>
        <v xml:space="preserve"> </v>
      </c>
      <c r="AR403" s="278" t="str">
        <f t="shared" si="537"/>
        <v xml:space="preserve"> </v>
      </c>
      <c r="AS403" s="278" t="str">
        <f t="shared" si="538"/>
        <v xml:space="preserve"> </v>
      </c>
      <c r="AT403" s="278" t="str">
        <f t="shared" si="539"/>
        <v xml:space="preserve"> </v>
      </c>
      <c r="AU403" s="278" t="str">
        <f t="shared" si="540"/>
        <v xml:space="preserve"> </v>
      </c>
      <c r="AV403" s="277" t="str">
        <f t="shared" si="541"/>
        <v xml:space="preserve"> </v>
      </c>
      <c r="AW403" s="277" t="str">
        <f t="shared" si="542"/>
        <v xml:space="preserve"> </v>
      </c>
      <c r="AX403" s="277" t="str">
        <f>IF(SUM(I403:T403)&lt;90," ",CO403*AH403*stab.data!$U$20/13/2)</f>
        <v xml:space="preserve"> </v>
      </c>
      <c r="AY403" s="277" t="str">
        <f>IF(SUM(I403:T403)&lt;90," ",CQ403*AH403*stab.data!$U$11/13)</f>
        <v xml:space="preserve"> </v>
      </c>
      <c r="AZ403" s="277" t="str">
        <f t="shared" si="543"/>
        <v xml:space="preserve"> </v>
      </c>
      <c r="BA403" s="279" t="str">
        <f t="shared" si="544"/>
        <v xml:space="preserve"> </v>
      </c>
      <c r="BB403" s="280" t="str">
        <f>IF(SUM(I403:T403)&lt;90," ",EXP('eq. coef.'!$C$104+'eq. coef.'!$C$105*'Amp-TB2 calc'!AJ403+'eq. coef.'!$C$106*'Amp-TB2 calc'!AK403+'eq. coef.'!$C$107*'Amp-TB2 calc'!AL403+'eq. coef.'!$C$108*'Amp-TB2 calc'!AN403+'eq. coef.'!$C$109*'Amp-TB2 calc'!AP403+'eq. coef.'!$C$110*'Amp-TB2 calc'!AQ403+'eq. coef.'!$C$111*'Amp-TB2 calc'!AR403+'eq. coef.'!$C$112*'Amp-TB2 calc'!AS403))</f>
        <v xml:space="preserve"> </v>
      </c>
      <c r="BC403" s="281" t="str">
        <f>IF(SUM(I403:T403)&lt;90," ",EXP('eq. coef.'!$C$176+'eq. coef.'!$C$177*'Amp-TB2 calc'!AJ403+'eq. coef.'!$C$178*'Amp-TB2 calc'!AK403+'eq. coef.'!$C$179*'Amp-TB2 calc'!AL403+'eq. coef.'!$C$180*'Amp-TB2 calc'!AN403+'eq. coef.'!$C$181*'Amp-TB2 calc'!AP403+'eq. coef.'!$C$182*'Amp-TB2 calc'!AQ403+'eq. coef.'!$C$183*'Amp-TB2 calc'!AR403+'eq. coef.'!$C$184*'Amp-TB2 calc'!AS403))</f>
        <v xml:space="preserve"> </v>
      </c>
      <c r="BD403" s="281" t="str">
        <f>IF(SUM(I403:T403)&lt;90," ",('eq. coef.'!$C$234+'eq. coef.'!$C$235*'Amp-TB2 calc'!AJ403+'eq. coef.'!$C$236*'Amp-TB2 calc'!AK403+'eq. coef.'!$C$237*'Amp-TB2 calc'!AL403+'eq. coef.'!$C$238*'Amp-TB2 calc'!AN403+'eq. coef.'!$C$239*'Amp-TB2 calc'!AP403+'eq. coef.'!$C$240*'Amp-TB2 calc'!AQ403+'eq. coef.'!$C$241*'Amp-TB2 calc'!AR403+'eq. coef.'!$C$242*'Amp-TB2 calc'!AS403))</f>
        <v xml:space="preserve"> </v>
      </c>
      <c r="BE403" s="281" t="str">
        <f>IF(SUM(I403:T403)&lt;90," ",('eq. coef.'!$C$270+'eq. coef.'!$C$271*'Amp-TB2 calc'!AJ403+'eq. coef.'!$C$272*'Amp-TB2 calc'!AK403+'eq. coef.'!$C$273*'Amp-TB2 calc'!AL403+'eq. coef.'!$C$274*'Amp-TB2 calc'!AN403+'eq. coef.'!$C$275*'Amp-TB2 calc'!AP403+'eq. coef.'!$C$276*'Amp-TB2 calc'!AQ403+'eq. coef.'!$C$277*'Amp-TB2 calc'!AR403+'eq. coef.'!$C$278*'Amp-TB2 calc'!AS403))</f>
        <v xml:space="preserve"> </v>
      </c>
      <c r="BF403" s="281" t="str">
        <f>IF(SUM(I403:T403)&lt;90," ",EXP('eq. coef.'!$C$328+'eq. coef.'!$C$329*'Amp-TB2 calc'!AJ403+'eq. coef.'!$C$330*'Amp-TB2 calc'!AK403+'eq. coef.'!$C$331*'Amp-TB2 calc'!AL403+'eq. coef.'!$C$332*'Amp-TB2 calc'!AN403+'eq. coef.'!$C$333*'Amp-TB2 calc'!AP403+'eq. coef.'!$C$334*'Amp-TB2 calc'!AQ403+'eq. coef.'!$C$335*'Amp-TB2 calc'!AR403+'eq. coef.'!$C$336*'Amp-TB2 calc'!AS403))</f>
        <v xml:space="preserve"> </v>
      </c>
      <c r="BG403" s="282" t="str">
        <f t="shared" si="496"/>
        <v xml:space="preserve"> </v>
      </c>
      <c r="BH403" s="385" t="str">
        <f t="shared" si="523"/>
        <v xml:space="preserve"> </v>
      </c>
      <c r="BI403" s="385" t="str">
        <f t="shared" si="524"/>
        <v xml:space="preserve"> </v>
      </c>
      <c r="BJ403" s="281" t="str">
        <f t="shared" si="497"/>
        <v xml:space="preserve"> </v>
      </c>
      <c r="BK403" s="283" t="str">
        <f t="shared" si="545"/>
        <v xml:space="preserve"> </v>
      </c>
      <c r="BL403" s="281" t="str">
        <f t="shared" si="546"/>
        <v xml:space="preserve"> </v>
      </c>
      <c r="BM403" s="284" t="str">
        <f t="shared" si="498"/>
        <v xml:space="preserve"> </v>
      </c>
      <c r="BN403" s="285" t="str">
        <f>IF(SUM(I403:T403)&lt;90," ",'eq. coef.'!$C$360+'eq. coef.'!$C$361*'Amp-TB2 calc'!AJ403+'eq. coef.'!$C$362*'Amp-TB2 calc'!AK403+'eq. coef.'!$C$363*'Amp-TB2 calc'!AL403+'eq. coef.'!$C$364*'Amp-TB2 calc'!AN403+'eq. coef.'!$C$365*'Amp-TB2 calc'!AP403+'eq. coef.'!$C$366*'Amp-TB2 calc'!AQ403+'eq. coef.'!$C$367*'Amp-TB2 calc'!AR403+'eq. coef.'!$C$368*'Amp-TB2 calc'!AS403+'eq. coef.'!$C$369*LN(BQ403))</f>
        <v xml:space="preserve"> </v>
      </c>
      <c r="BO403" s="286" t="str">
        <f t="shared" si="547"/>
        <v xml:space="preserve"> </v>
      </c>
      <c r="BP403" s="333" t="str">
        <f t="shared" si="499"/>
        <v xml:space="preserve"> </v>
      </c>
      <c r="BQ403" s="287" t="str">
        <f t="shared" si="548"/>
        <v xml:space="preserve"> </v>
      </c>
      <c r="BR403" s="281" t="str">
        <f t="shared" si="500"/>
        <v xml:space="preserve"> </v>
      </c>
      <c r="BS403" s="283"/>
      <c r="BT403" s="283">
        <f t="shared" si="549"/>
        <v>0</v>
      </c>
      <c r="BU403" s="283">
        <f t="shared" si="550"/>
        <v>0</v>
      </c>
      <c r="BV403" s="281" t="str">
        <f t="shared" si="501"/>
        <v xml:space="preserve"> </v>
      </c>
      <c r="BW403" s="288"/>
      <c r="BX403" s="289" t="str">
        <f>IF(SUM(I403:T403)&lt;90," ",'eq. coef.'!$B$1128*'Amp-TB2 calc'!CH403+'eq. coef.'!$B$1129*'Amp-TB2 calc'!CL403+'eq. coef.'!$B$1130*'Amp-TB2 calc'!CM403+'eq. coef.'!$B$1131*'Amp-TB2 calc'!CO403+'eq. coef.'!$B$1132*'Amp-TB2 calc'!CP403+'eq. coef.'!$B$1133*'Amp-TB2 calc'!CQ403+'eq. coef.'!$B$1134*'Amp-TB2 calc'!CR403+'eq. coef.'!$B$1135*'Amp-TB2 calc'!CU403+'eq. coef.'!$B$1135*'Amp-TB2 calc'!CY403+'eq. coef.'!$B$1137*'Amp-TB2 calc'!CZ403)</f>
        <v xml:space="preserve"> </v>
      </c>
      <c r="BY403" s="290" t="str">
        <f t="shared" si="551"/>
        <v xml:space="preserve"> </v>
      </c>
      <c r="BZ403" s="291"/>
      <c r="CA403" s="290" t="str">
        <f t="shared" si="502"/>
        <v xml:space="preserve"> </v>
      </c>
      <c r="CB403" s="289" t="str">
        <f>IF(SUM(I403:T403)&lt;90," ",EXP('eq. coef.'!$C$396+'eq. coef.'!$C$397*'Amp-TB2 calc'!AJ403+'eq. coef.'!$C$398*'Amp-TB2 calc'!AK403+'eq. coef.'!$C$399*'Amp-TB2 calc'!AL403+'eq. coef.'!$C$400*'Amp-TB2 calc'!AN403+'eq. coef.'!$C$401*'Amp-TB2 calc'!AP403+'eq. coef.'!$C$402*'Amp-TB2 calc'!AQ403+'eq. coef.'!$C$403*'Amp-TB2 calc'!AR403+'eq. coef.'!$C$404*'Amp-TB2 calc'!AS403+'eq. coef.'!$C$405*LN('Amp-TB2 calc'!BQ403)))</f>
        <v xml:space="preserve"> </v>
      </c>
      <c r="CC403" s="283" t="str">
        <f t="shared" si="503"/>
        <v xml:space="preserve"> </v>
      </c>
      <c r="CD403" s="283"/>
      <c r="CE403" s="282" t="str">
        <f t="shared" si="504"/>
        <v xml:space="preserve"> </v>
      </c>
      <c r="CF403" s="282" t="str">
        <f t="shared" si="505"/>
        <v xml:space="preserve"> </v>
      </c>
      <c r="CG403" s="278" t="str">
        <f t="shared" si="552"/>
        <v xml:space="preserve"> </v>
      </c>
      <c r="CH403" s="278" t="str">
        <f t="shared" si="553"/>
        <v xml:space="preserve"> </v>
      </c>
      <c r="CI403" s="278" t="str">
        <f t="shared" si="506"/>
        <v xml:space="preserve"> </v>
      </c>
      <c r="CJ403" s="278" t="str">
        <f t="shared" si="507"/>
        <v xml:space="preserve"> </v>
      </c>
      <c r="CK403" s="278"/>
      <c r="CL403" s="278" t="str">
        <f t="shared" si="508"/>
        <v xml:space="preserve"> </v>
      </c>
      <c r="CM403" s="278" t="str">
        <f t="shared" si="509"/>
        <v xml:space="preserve"> </v>
      </c>
      <c r="CN403" s="278" t="str">
        <f t="shared" si="554"/>
        <v xml:space="preserve"> </v>
      </c>
      <c r="CO403" s="278" t="str">
        <f t="shared" si="510"/>
        <v xml:space="preserve"> </v>
      </c>
      <c r="CP403" s="278" t="str">
        <f t="shared" si="555"/>
        <v xml:space="preserve"> </v>
      </c>
      <c r="CQ403" s="278" t="str">
        <f t="shared" si="511"/>
        <v xml:space="preserve"> </v>
      </c>
      <c r="CR403" s="278" t="str">
        <f t="shared" si="556"/>
        <v xml:space="preserve"> </v>
      </c>
      <c r="CS403" s="278" t="str">
        <f t="shared" si="512"/>
        <v xml:space="preserve"> </v>
      </c>
      <c r="CT403" s="278"/>
      <c r="CU403" s="278" t="str">
        <f t="shared" si="557"/>
        <v xml:space="preserve"> </v>
      </c>
      <c r="CV403" s="278" t="str">
        <f t="shared" si="513"/>
        <v xml:space="preserve"> </v>
      </c>
      <c r="CW403" s="278" t="str">
        <f t="shared" si="514"/>
        <v xml:space="preserve"> </v>
      </c>
      <c r="CX403" s="278"/>
      <c r="CY403" s="278" t="str">
        <f t="shared" si="515"/>
        <v xml:space="preserve"> </v>
      </c>
      <c r="CZ403" s="278" t="str">
        <f t="shared" si="558"/>
        <v xml:space="preserve"> </v>
      </c>
      <c r="DA403" s="278" t="str">
        <f t="shared" si="516"/>
        <v xml:space="preserve"> </v>
      </c>
      <c r="DB403" s="278"/>
      <c r="DC403" s="278" t="str">
        <f t="shared" si="517"/>
        <v xml:space="preserve"> </v>
      </c>
      <c r="DD403" s="278" t="str">
        <f t="shared" si="559"/>
        <v xml:space="preserve"> </v>
      </c>
      <c r="DE403" s="278" t="str">
        <f t="shared" si="560"/>
        <v xml:space="preserve"> </v>
      </c>
      <c r="DF403" s="278" t="str">
        <f t="shared" si="518"/>
        <v xml:space="preserve"> </v>
      </c>
      <c r="DG403" s="283" t="str">
        <f t="shared" si="525"/>
        <v xml:space="preserve"> </v>
      </c>
      <c r="DH403" s="283"/>
      <c r="DI403" s="277" t="str">
        <f t="shared" si="519"/>
        <v xml:space="preserve"> </v>
      </c>
      <c r="DJ403" s="277" t="str">
        <f t="shared" si="520"/>
        <v xml:space="preserve"> </v>
      </c>
      <c r="DK403" s="277" t="str">
        <f t="shared" si="521"/>
        <v xml:space="preserve"> </v>
      </c>
      <c r="DL403" s="278" t="str">
        <f t="shared" si="522"/>
        <v xml:space="preserve"> </v>
      </c>
    </row>
    <row r="404" spans="21:116" x14ac:dyDescent="0.25">
      <c r="U404" s="276" t="str">
        <f t="shared" si="526"/>
        <v xml:space="preserve"> </v>
      </c>
      <c r="V404" s="277" t="str">
        <f>IF(SUM(I404:T404)&lt;90," ",I404/stab.data!$U$7)</f>
        <v xml:space="preserve"> </v>
      </c>
      <c r="W404" s="277" t="str">
        <f>IF(SUM(I404:T404)&lt;90," ",J404/stab.data!$U$8)</f>
        <v xml:space="preserve"> </v>
      </c>
      <c r="X404" s="277" t="str">
        <f>IF(SUM(I404:T404)&lt;90," ",K404*2/stab.data!$U$9)</f>
        <v xml:space="preserve"> </v>
      </c>
      <c r="Y404" s="277" t="str">
        <f>IF(SUM(I404:T404)&lt;90," ",L404*2/stab.data!$U$10)</f>
        <v xml:space="preserve"> </v>
      </c>
      <c r="Z404" s="277" t="str">
        <f>IF(SUM(I404:T404)&lt;90," ",M404/stab.data!$U$11)</f>
        <v xml:space="preserve"> </v>
      </c>
      <c r="AA404" s="277" t="str">
        <f>IF(SUM(I404:T404)&lt;90," ",N404/stab.data!$U$12)</f>
        <v xml:space="preserve"> </v>
      </c>
      <c r="AB404" s="277" t="str">
        <f>IF(SUM(I404:T404)&lt;90," ",O404/stab.data!$U$13)</f>
        <v xml:space="preserve"> </v>
      </c>
      <c r="AC404" s="277" t="str">
        <f>IF(SUM(I404:T404)&lt;90," ",P404/stab.data!$U$14)</f>
        <v xml:space="preserve"> </v>
      </c>
      <c r="AD404" s="277" t="str">
        <f>IF(SUM(I404:T404)&lt;90," ",Q404*2/stab.data!$U$15)</f>
        <v xml:space="preserve"> </v>
      </c>
      <c r="AE404" s="277" t="str">
        <f>IF(SUM(I404:T404)&lt;90," ",R404*2/stab.data!$U$16)</f>
        <v xml:space="preserve"> </v>
      </c>
      <c r="AF404" s="277" t="str">
        <f>IF(SUM(I404:T404)&lt;90," ",S404/stab.data!$U$17)</f>
        <v xml:space="preserve"> </v>
      </c>
      <c r="AG404" s="277" t="str">
        <f>IF(SUM(I404:T404)&lt;90," ",T404/stab.data!$U$18)</f>
        <v xml:space="preserve"> </v>
      </c>
      <c r="AH404" s="277" t="str">
        <f t="shared" si="527"/>
        <v xml:space="preserve"> </v>
      </c>
      <c r="AI404" s="277" t="str">
        <f t="shared" si="528"/>
        <v xml:space="preserve"> </v>
      </c>
      <c r="AJ404" s="278" t="str">
        <f t="shared" si="529"/>
        <v xml:space="preserve"> </v>
      </c>
      <c r="AK404" s="278" t="str">
        <f t="shared" si="530"/>
        <v xml:space="preserve"> </v>
      </c>
      <c r="AL404" s="278" t="str">
        <f t="shared" si="531"/>
        <v xml:space="preserve"> </v>
      </c>
      <c r="AM404" s="278" t="str">
        <f t="shared" si="532"/>
        <v xml:space="preserve"> </v>
      </c>
      <c r="AN404" s="278" t="str">
        <f t="shared" si="533"/>
        <v xml:space="preserve"> </v>
      </c>
      <c r="AO404" s="278" t="str">
        <f t="shared" si="534"/>
        <v xml:space="preserve"> </v>
      </c>
      <c r="AP404" s="278" t="str">
        <f t="shared" si="535"/>
        <v xml:space="preserve"> </v>
      </c>
      <c r="AQ404" s="278" t="str">
        <f t="shared" si="536"/>
        <v xml:space="preserve"> </v>
      </c>
      <c r="AR404" s="278" t="str">
        <f t="shared" si="537"/>
        <v xml:space="preserve"> </v>
      </c>
      <c r="AS404" s="278" t="str">
        <f t="shared" si="538"/>
        <v xml:space="preserve"> </v>
      </c>
      <c r="AT404" s="278" t="str">
        <f t="shared" si="539"/>
        <v xml:space="preserve"> </v>
      </c>
      <c r="AU404" s="278" t="str">
        <f t="shared" si="540"/>
        <v xml:space="preserve"> </v>
      </c>
      <c r="AV404" s="277" t="str">
        <f t="shared" si="541"/>
        <v xml:space="preserve"> </v>
      </c>
      <c r="AW404" s="277" t="str">
        <f t="shared" si="542"/>
        <v xml:space="preserve"> </v>
      </c>
      <c r="AX404" s="277" t="str">
        <f>IF(SUM(I404:T404)&lt;90," ",CO404*AH404*stab.data!$U$20/13/2)</f>
        <v xml:space="preserve"> </v>
      </c>
      <c r="AY404" s="277" t="str">
        <f>IF(SUM(I404:T404)&lt;90," ",CQ404*AH404*stab.data!$U$11/13)</f>
        <v xml:space="preserve"> </v>
      </c>
      <c r="AZ404" s="277" t="str">
        <f t="shared" si="543"/>
        <v xml:space="preserve"> </v>
      </c>
      <c r="BA404" s="279" t="str">
        <f t="shared" si="544"/>
        <v xml:space="preserve"> </v>
      </c>
      <c r="BB404" s="280" t="str">
        <f>IF(SUM(I404:T404)&lt;90," ",EXP('eq. coef.'!$C$104+'eq. coef.'!$C$105*'Amp-TB2 calc'!AJ404+'eq. coef.'!$C$106*'Amp-TB2 calc'!AK404+'eq. coef.'!$C$107*'Amp-TB2 calc'!AL404+'eq. coef.'!$C$108*'Amp-TB2 calc'!AN404+'eq. coef.'!$C$109*'Amp-TB2 calc'!AP404+'eq. coef.'!$C$110*'Amp-TB2 calc'!AQ404+'eq. coef.'!$C$111*'Amp-TB2 calc'!AR404+'eq. coef.'!$C$112*'Amp-TB2 calc'!AS404))</f>
        <v xml:space="preserve"> </v>
      </c>
      <c r="BC404" s="281" t="str">
        <f>IF(SUM(I404:T404)&lt;90," ",EXP('eq. coef.'!$C$176+'eq. coef.'!$C$177*'Amp-TB2 calc'!AJ404+'eq. coef.'!$C$178*'Amp-TB2 calc'!AK404+'eq. coef.'!$C$179*'Amp-TB2 calc'!AL404+'eq. coef.'!$C$180*'Amp-TB2 calc'!AN404+'eq. coef.'!$C$181*'Amp-TB2 calc'!AP404+'eq. coef.'!$C$182*'Amp-TB2 calc'!AQ404+'eq. coef.'!$C$183*'Amp-TB2 calc'!AR404+'eq. coef.'!$C$184*'Amp-TB2 calc'!AS404))</f>
        <v xml:space="preserve"> </v>
      </c>
      <c r="BD404" s="281" t="str">
        <f>IF(SUM(I404:T404)&lt;90," ",('eq. coef.'!$C$234+'eq. coef.'!$C$235*'Amp-TB2 calc'!AJ404+'eq. coef.'!$C$236*'Amp-TB2 calc'!AK404+'eq. coef.'!$C$237*'Amp-TB2 calc'!AL404+'eq. coef.'!$C$238*'Amp-TB2 calc'!AN404+'eq. coef.'!$C$239*'Amp-TB2 calc'!AP404+'eq. coef.'!$C$240*'Amp-TB2 calc'!AQ404+'eq. coef.'!$C$241*'Amp-TB2 calc'!AR404+'eq. coef.'!$C$242*'Amp-TB2 calc'!AS404))</f>
        <v xml:space="preserve"> </v>
      </c>
      <c r="BE404" s="281" t="str">
        <f>IF(SUM(I404:T404)&lt;90," ",('eq. coef.'!$C$270+'eq. coef.'!$C$271*'Amp-TB2 calc'!AJ404+'eq. coef.'!$C$272*'Amp-TB2 calc'!AK404+'eq. coef.'!$C$273*'Amp-TB2 calc'!AL404+'eq. coef.'!$C$274*'Amp-TB2 calc'!AN404+'eq. coef.'!$C$275*'Amp-TB2 calc'!AP404+'eq. coef.'!$C$276*'Amp-TB2 calc'!AQ404+'eq. coef.'!$C$277*'Amp-TB2 calc'!AR404+'eq. coef.'!$C$278*'Amp-TB2 calc'!AS404))</f>
        <v xml:space="preserve"> </v>
      </c>
      <c r="BF404" s="281" t="str">
        <f>IF(SUM(I404:T404)&lt;90," ",EXP('eq. coef.'!$C$328+'eq. coef.'!$C$329*'Amp-TB2 calc'!AJ404+'eq. coef.'!$C$330*'Amp-TB2 calc'!AK404+'eq. coef.'!$C$331*'Amp-TB2 calc'!AL404+'eq. coef.'!$C$332*'Amp-TB2 calc'!AN404+'eq. coef.'!$C$333*'Amp-TB2 calc'!AP404+'eq. coef.'!$C$334*'Amp-TB2 calc'!AQ404+'eq. coef.'!$C$335*'Amp-TB2 calc'!AR404+'eq. coef.'!$C$336*'Amp-TB2 calc'!AS404))</f>
        <v xml:space="preserve"> </v>
      </c>
      <c r="BG404" s="282" t="str">
        <f t="shared" ref="BG404:BG467" si="561">IF(SUM(I404:T404)&lt;90," ",IF(BA404&lt;98.5,"low Total",IF(BA404&gt;102,"high Total",IF(DG404&gt;46.5,"unbalanced",IF(CQ404&lt;0,"unbalanced",IF(DI404&lt;0.54,"low-Mg",IF(CU404&lt;1.5,"low-Ca",IF(CW404&lt;1.99,"low-B cations",IF(CU404&gt;2.05,"high-Ca",IF(DK404&gt;0.25,"high-Al#",IF(I404&lt;38.8-0.42,"low-SiO2",IF(I404&gt;49.8,"high-SiO2",IF(CI404&gt;0.06+0.06*0.2,"high-[4]Ti",IF(CL404&gt;0.57+0.57*0.074,"high-[6]Al",IF(CM404&gt;0.7+0.7*0.07,"high-[6]Ti",IF(CN404&gt;0.04+0.04*0.1,"high-Cr2O3",IF(CO404&gt;1.37+1.37*0.28,"high-Fe3+",IF(O404&lt;9.71-0.35,"low-MgO",IF(O404&gt;18.01+0.35,"high-MgO",IF(CQ404&gt;1.69+1.69*0.28,"high-Fe2+",IF(N404&gt;0.58+0.58*0.3,"high-MnO",IF(P404&gt;12.35+0.25,"high-CaO",IF(CY404&lt;0,"low-ANa",IF(CY404&gt;0.58+0.58*0.11,"high-ANa",IF(R404&lt;0,"low-K2O",IF(R404&gt;2.03+0.05,"high-K2O",IF(DA404&lt;0.03-0.03*0.3,"low-A(Na+K)",IF(DA404&gt;1,"high-A(Na+K)",IF(K404&lt;6.5,"low-Al2O3",IF(K404&gt;15.9+0.36,"high-Al2O3",IF(J404&lt;1.1-0.2,"low-TiO2",IF(M404&lt;5.85-0.44,"low-FeO",IF(M404&gt;16.92+0.44,"high-FeO",IF(Q404&lt;1.07-0.1,"low-Na2O",IF(Q404&gt;3.05+0.1,"high-Na2O","ok")))))))))))))))))))))))))))))))))))</f>
        <v xml:space="preserve"> </v>
      </c>
      <c r="BH404" s="385" t="str">
        <f t="shared" si="523"/>
        <v xml:space="preserve"> </v>
      </c>
      <c r="BI404" s="385" t="str">
        <f t="shared" si="524"/>
        <v xml:space="preserve"> </v>
      </c>
      <c r="BJ404" s="281" t="str">
        <f t="shared" ref="BJ404:BJ467" si="562">IF(SUM(I404:T404)&lt;90," ",ABS(BB404-BQ404)/(BB404+BQ404)*200)</f>
        <v xml:space="preserve"> </v>
      </c>
      <c r="BK404" s="283" t="str">
        <f t="shared" si="545"/>
        <v xml:space="preserve"> </v>
      </c>
      <c r="BL404" s="281" t="str">
        <f t="shared" si="546"/>
        <v xml:space="preserve"> </v>
      </c>
      <c r="BM404" s="284" t="str">
        <f t="shared" ref="BM404:BM467" si="563">IF(SUM(I404:T404)&lt;90," ",IF(BG404="low Total","WRONG",IF(BG404="high Total","WRONG",IF(BG404="unbalanced","WRONG",IF(BG404="low-Mg","WRONG",IF(BG404="low-Ca","WRONG",IF(BG404="high-Ca","WRONG",IF(BJ404&gt;60,"WRONG",IF(BG404="low-B cations","WRONG","OK")))))))))</f>
        <v xml:space="preserve"> </v>
      </c>
      <c r="BN404" s="285" t="str">
        <f>IF(SUM(I404:T404)&lt;90," ",'eq. coef.'!$C$360+'eq. coef.'!$C$361*'Amp-TB2 calc'!AJ404+'eq. coef.'!$C$362*'Amp-TB2 calc'!AK404+'eq. coef.'!$C$363*'Amp-TB2 calc'!AL404+'eq. coef.'!$C$364*'Amp-TB2 calc'!AN404+'eq. coef.'!$C$365*'Amp-TB2 calc'!AP404+'eq. coef.'!$C$366*'Amp-TB2 calc'!AQ404+'eq. coef.'!$C$367*'Amp-TB2 calc'!AR404+'eq. coef.'!$C$368*'Amp-TB2 calc'!AS404+'eq. coef.'!$C$369*LN(BQ404))</f>
        <v xml:space="preserve"> </v>
      </c>
      <c r="BO404" s="286" t="str">
        <f t="shared" si="547"/>
        <v xml:space="preserve"> </v>
      </c>
      <c r="BP404" s="333" t="str">
        <f t="shared" ref="BP404:BP467" si="564">IF(SUM(I404:T404)&lt;90," ",BO404^2)</f>
        <v xml:space="preserve"> </v>
      </c>
      <c r="BQ404" s="287" t="str">
        <f t="shared" si="548"/>
        <v xml:space="preserve"> </v>
      </c>
      <c r="BR404" s="281" t="str">
        <f t="shared" ref="BR404:BR467" si="565">IF(SUM(I404:T404)&lt;90," ",IF(BQ404=BB404,"P1a",IF(BQ404=BC404,"P1b",IF(BQ404=BD404,"P1c",IF(BQ404=BE404,"P1d",IF(BQ404=BF404,"P1e",IF(BQ404=AVERAGE(BC404:BD404),"P1b_c","P1c_d")))))))</f>
        <v xml:space="preserve"> </v>
      </c>
      <c r="BS404" s="283"/>
      <c r="BT404" s="283">
        <f t="shared" si="549"/>
        <v>0</v>
      </c>
      <c r="BU404" s="283">
        <f t="shared" si="550"/>
        <v>0</v>
      </c>
      <c r="BV404" s="281" t="str">
        <f t="shared" ref="BV404:BV467" si="566">IF(SUM(I404:T404)&lt;90," ",BQ404*0.12)</f>
        <v xml:space="preserve"> </v>
      </c>
      <c r="BW404" s="288"/>
      <c r="BX404" s="289" t="str">
        <f>IF(SUM(I404:T404)&lt;90," ",'eq. coef.'!$B$1128*'Amp-TB2 calc'!CH404+'eq. coef.'!$B$1129*'Amp-TB2 calc'!CL404+'eq. coef.'!$B$1130*'Amp-TB2 calc'!CM404+'eq. coef.'!$B$1131*'Amp-TB2 calc'!CO404+'eq. coef.'!$B$1132*'Amp-TB2 calc'!CP404+'eq. coef.'!$B$1133*'Amp-TB2 calc'!CQ404+'eq. coef.'!$B$1134*'Amp-TB2 calc'!CR404+'eq. coef.'!$B$1135*'Amp-TB2 calc'!CU404+'eq. coef.'!$B$1135*'Amp-TB2 calc'!CY404+'eq. coef.'!$B$1137*'Amp-TB2 calc'!CZ404)</f>
        <v xml:space="preserve"> </v>
      </c>
      <c r="BY404" s="290" t="str">
        <f t="shared" si="551"/>
        <v xml:space="preserve"> </v>
      </c>
      <c r="BZ404" s="291"/>
      <c r="CA404" s="290" t="str">
        <f t="shared" ref="CA404:CA467" si="567">IF(SUM(I404:T404)&lt;90," ",-25018.7/(BN404+273.15) + 12.981 + 0.046*(BQ404*10- 1)/(BN404+273.15) + -0.5117*LN(BN404+273.15)+BX404)</f>
        <v xml:space="preserve"> </v>
      </c>
      <c r="CB404" s="289" t="str">
        <f>IF(SUM(I404:T404)&lt;90," ",EXP('eq. coef.'!$C$396+'eq. coef.'!$C$397*'Amp-TB2 calc'!AJ404+'eq. coef.'!$C$398*'Amp-TB2 calc'!AK404+'eq. coef.'!$C$399*'Amp-TB2 calc'!AL404+'eq. coef.'!$C$400*'Amp-TB2 calc'!AN404+'eq. coef.'!$C$401*'Amp-TB2 calc'!AP404+'eq. coef.'!$C$402*'Amp-TB2 calc'!AQ404+'eq. coef.'!$C$403*'Amp-TB2 calc'!AR404+'eq. coef.'!$C$404*'Amp-TB2 calc'!AS404+'eq. coef.'!$C$405*LN('Amp-TB2 calc'!BQ404)))</f>
        <v xml:space="preserve"> </v>
      </c>
      <c r="CC404" s="283" t="str">
        <f t="shared" ref="CC404:CC467" si="568">IF(SUM(I404:T404)&lt;90," ",CB404*0.17)</f>
        <v xml:space="preserve"> </v>
      </c>
      <c r="CD404" s="283"/>
      <c r="CE404" s="282" t="str">
        <f t="shared" ref="CE404:CE467" si="569">IF(SUM(I404:T404)&lt;90," ",IF(CZ404&gt;-0.1857*CH404 + 0.5569,"alkaline",IF(CZ404&gt;-0.0448*CH404 + 0.2793,"alkaline","calc-alkaline")))</f>
        <v xml:space="preserve"> </v>
      </c>
      <c r="CF404" s="282" t="str">
        <f t="shared" ref="CF404:CF467" si="570">IF(SUM(I404:T404)&lt;90," ",IF(CU404&lt;1.5,"low-Ca",IF(DI404&lt;0.5,"low-Mg",IF(CG404&gt;=6.5,"Mg-hornblende",IF(CM404&gt;0.5,"kaersutite",IF(DA404&lt;0.5,"Tschermakitic pargasite",IF(CO404&gt;CL404,"Mg-hastingsite","Pargasite")))))))</f>
        <v xml:space="preserve"> </v>
      </c>
      <c r="CG404" s="278" t="str">
        <f t="shared" si="552"/>
        <v xml:space="preserve"> </v>
      </c>
      <c r="CH404" s="278" t="str">
        <f t="shared" si="553"/>
        <v xml:space="preserve"> </v>
      </c>
      <c r="CI404" s="278" t="str">
        <f t="shared" ref="CI404:CI467" si="571">IF(SUM(I404:T404)&lt;90," ",IF(CG404+CH404&lt;8,8-CG404-CH404,0))</f>
        <v xml:space="preserve"> </v>
      </c>
      <c r="CJ404" s="278" t="str">
        <f t="shared" ref="CJ404:CJ467" si="572">IF(SUM(I404:T404)&lt;90," ",SUM(CG404:CI404))</f>
        <v xml:space="preserve"> </v>
      </c>
      <c r="CK404" s="278"/>
      <c r="CL404" s="278" t="str">
        <f t="shared" ref="CL404:CL467" si="573">IF(SUM(I404:T404)&lt;90," ",AL404-CH404)</f>
        <v xml:space="preserve"> </v>
      </c>
      <c r="CM404" s="278" t="str">
        <f t="shared" ref="CM404:CM467" si="574">IF(SUM(I404:T404)&lt;90," ",AK404-CI404)</f>
        <v xml:space="preserve"> </v>
      </c>
      <c r="CN404" s="278" t="str">
        <f t="shared" si="554"/>
        <v xml:space="preserve"> </v>
      </c>
      <c r="CO404" s="278" t="str">
        <f t="shared" ref="CO404:CO467" si="575">IF(SUM(I404:T404)&lt;90," ",IF(DG404&gt;46,0,46-DG404))</f>
        <v xml:space="preserve"> </v>
      </c>
      <c r="CP404" s="278" t="str">
        <f t="shared" si="555"/>
        <v xml:space="preserve"> </v>
      </c>
      <c r="CQ404" s="278" t="str">
        <f t="shared" ref="CQ404:CQ467" si="576">IF(SUM(I404:T404)&lt;90," ",AN404-CO404)</f>
        <v xml:space="preserve"> </v>
      </c>
      <c r="CR404" s="278" t="str">
        <f t="shared" si="556"/>
        <v xml:space="preserve"> </v>
      </c>
      <c r="CS404" s="278" t="str">
        <f t="shared" ref="CS404:CS467" si="577">IF(SUM(I404:T404)&lt;90," ",SUM(CL404:CR404))</f>
        <v xml:space="preserve"> </v>
      </c>
      <c r="CT404" s="278"/>
      <c r="CU404" s="278" t="str">
        <f t="shared" si="557"/>
        <v xml:space="preserve"> </v>
      </c>
      <c r="CV404" s="278" t="str">
        <f t="shared" ref="CV404:CV467" si="578">IF(SUM(I404:T404)&lt;90," ",IF(2-CU404&lt;=AR404,2-CU404,AR404))</f>
        <v xml:space="preserve"> </v>
      </c>
      <c r="CW404" s="278" t="str">
        <f t="shared" ref="CW404:CW467" si="579">IF(SUM(I404:T404)&lt;90," ",SUM(CU404:CV404))</f>
        <v xml:space="preserve"> </v>
      </c>
      <c r="CX404" s="278"/>
      <c r="CY404" s="278" t="str">
        <f t="shared" ref="CY404:CY467" si="580">IF(SUM(I404:T404)&lt;90," ",AR404-CV404)</f>
        <v xml:space="preserve"> </v>
      </c>
      <c r="CZ404" s="278" t="str">
        <f t="shared" si="558"/>
        <v xml:space="preserve"> </v>
      </c>
      <c r="DA404" s="278" t="str">
        <f t="shared" ref="DA404:DA467" si="581">IF(SUM(I404:T404)&lt;90," ",SUM(CY404:CZ404))</f>
        <v xml:space="preserve"> </v>
      </c>
      <c r="DB404" s="278"/>
      <c r="DC404" s="278" t="str">
        <f t="shared" ref="DC404:DC467" si="582">IF(SUM(I404:T404)&lt;90," ",2-DD404-DE404)</f>
        <v xml:space="preserve"> </v>
      </c>
      <c r="DD404" s="278" t="str">
        <f t="shared" si="559"/>
        <v xml:space="preserve"> </v>
      </c>
      <c r="DE404" s="278" t="str">
        <f t="shared" si="560"/>
        <v xml:space="preserve"> </v>
      </c>
      <c r="DF404" s="278" t="str">
        <f t="shared" ref="DF404:DF467" si="583">IF(SUM(I404:T404)&lt;90," ",SUM(DC404:DE404))</f>
        <v xml:space="preserve"> </v>
      </c>
      <c r="DG404" s="283" t="str">
        <f t="shared" si="525"/>
        <v xml:space="preserve"> </v>
      </c>
      <c r="DH404" s="283"/>
      <c r="DI404" s="277" t="str">
        <f t="shared" ref="DI404:DI467" si="584">IF(SUM(I404:T404)&lt;90," ",CP404/(CP404+CQ404))</f>
        <v xml:space="preserve"> </v>
      </c>
      <c r="DJ404" s="277" t="str">
        <f t="shared" ref="DJ404:DJ467" si="585">IF(SUM(I404:T404)&lt;90," ",CP404/(CP404+CO404+CQ404))</f>
        <v xml:space="preserve"> </v>
      </c>
      <c r="DK404" s="277" t="str">
        <f t="shared" ref="DK404:DK467" si="586">IF(SUM(I404:T404)&lt;90," ",CL404/(CL404+CH404))</f>
        <v xml:space="preserve"> </v>
      </c>
      <c r="DL404" s="278" t="str">
        <f t="shared" ref="DL404:DL467" si="587">IF(SUM(I404:T404)&lt;90," ",CL404+CH404)</f>
        <v xml:space="preserve"> </v>
      </c>
    </row>
    <row r="405" spans="21:116" x14ac:dyDescent="0.25">
      <c r="U405" s="276" t="str">
        <f t="shared" si="526"/>
        <v xml:space="preserve"> </v>
      </c>
      <c r="V405" s="277" t="str">
        <f>IF(SUM(I405:T405)&lt;90," ",I405/stab.data!$U$7)</f>
        <v xml:space="preserve"> </v>
      </c>
      <c r="W405" s="277" t="str">
        <f>IF(SUM(I405:T405)&lt;90," ",J405/stab.data!$U$8)</f>
        <v xml:space="preserve"> </v>
      </c>
      <c r="X405" s="277" t="str">
        <f>IF(SUM(I405:T405)&lt;90," ",K405*2/stab.data!$U$9)</f>
        <v xml:space="preserve"> </v>
      </c>
      <c r="Y405" s="277" t="str">
        <f>IF(SUM(I405:T405)&lt;90," ",L405*2/stab.data!$U$10)</f>
        <v xml:space="preserve"> </v>
      </c>
      <c r="Z405" s="277" t="str">
        <f>IF(SUM(I405:T405)&lt;90," ",M405/stab.data!$U$11)</f>
        <v xml:space="preserve"> </v>
      </c>
      <c r="AA405" s="277" t="str">
        <f>IF(SUM(I405:T405)&lt;90," ",N405/stab.data!$U$12)</f>
        <v xml:space="preserve"> </v>
      </c>
      <c r="AB405" s="277" t="str">
        <f>IF(SUM(I405:T405)&lt;90," ",O405/stab.data!$U$13)</f>
        <v xml:space="preserve"> </v>
      </c>
      <c r="AC405" s="277" t="str">
        <f>IF(SUM(I405:T405)&lt;90," ",P405/stab.data!$U$14)</f>
        <v xml:space="preserve"> </v>
      </c>
      <c r="AD405" s="277" t="str">
        <f>IF(SUM(I405:T405)&lt;90," ",Q405*2/stab.data!$U$15)</f>
        <v xml:space="preserve"> </v>
      </c>
      <c r="AE405" s="277" t="str">
        <f>IF(SUM(I405:T405)&lt;90," ",R405*2/stab.data!$U$16)</f>
        <v xml:space="preserve"> </v>
      </c>
      <c r="AF405" s="277" t="str">
        <f>IF(SUM(I405:T405)&lt;90," ",S405/stab.data!$U$17)</f>
        <v xml:space="preserve"> </v>
      </c>
      <c r="AG405" s="277" t="str">
        <f>IF(SUM(I405:T405)&lt;90," ",T405/stab.data!$U$18)</f>
        <v xml:space="preserve"> </v>
      </c>
      <c r="AH405" s="277" t="str">
        <f t="shared" si="527"/>
        <v xml:space="preserve"> </v>
      </c>
      <c r="AI405" s="277" t="str">
        <f t="shared" si="528"/>
        <v xml:space="preserve"> </v>
      </c>
      <c r="AJ405" s="278" t="str">
        <f t="shared" si="529"/>
        <v xml:space="preserve"> </v>
      </c>
      <c r="AK405" s="278" t="str">
        <f t="shared" si="530"/>
        <v xml:space="preserve"> </v>
      </c>
      <c r="AL405" s="278" t="str">
        <f t="shared" si="531"/>
        <v xml:space="preserve"> </v>
      </c>
      <c r="AM405" s="278" t="str">
        <f t="shared" si="532"/>
        <v xml:space="preserve"> </v>
      </c>
      <c r="AN405" s="278" t="str">
        <f t="shared" si="533"/>
        <v xml:space="preserve"> </v>
      </c>
      <c r="AO405" s="278" t="str">
        <f t="shared" si="534"/>
        <v xml:space="preserve"> </v>
      </c>
      <c r="AP405" s="278" t="str">
        <f t="shared" si="535"/>
        <v xml:space="preserve"> </v>
      </c>
      <c r="AQ405" s="278" t="str">
        <f t="shared" si="536"/>
        <v xml:space="preserve"> </v>
      </c>
      <c r="AR405" s="278" t="str">
        <f t="shared" si="537"/>
        <v xml:space="preserve"> </v>
      </c>
      <c r="AS405" s="278" t="str">
        <f t="shared" si="538"/>
        <v xml:space="preserve"> </v>
      </c>
      <c r="AT405" s="278" t="str">
        <f t="shared" si="539"/>
        <v xml:space="preserve"> </v>
      </c>
      <c r="AU405" s="278" t="str">
        <f t="shared" si="540"/>
        <v xml:space="preserve"> </v>
      </c>
      <c r="AV405" s="277" t="str">
        <f t="shared" si="541"/>
        <v xml:space="preserve"> </v>
      </c>
      <c r="AW405" s="277" t="str">
        <f t="shared" si="542"/>
        <v xml:space="preserve"> </v>
      </c>
      <c r="AX405" s="277" t="str">
        <f>IF(SUM(I405:T405)&lt;90," ",CO405*AH405*stab.data!$U$20/13/2)</f>
        <v xml:space="preserve"> </v>
      </c>
      <c r="AY405" s="277" t="str">
        <f>IF(SUM(I405:T405)&lt;90," ",CQ405*AH405*stab.data!$U$11/13)</f>
        <v xml:space="preserve"> </v>
      </c>
      <c r="AZ405" s="277" t="str">
        <f t="shared" si="543"/>
        <v xml:space="preserve"> </v>
      </c>
      <c r="BA405" s="279" t="str">
        <f t="shared" si="544"/>
        <v xml:space="preserve"> </v>
      </c>
      <c r="BB405" s="280" t="str">
        <f>IF(SUM(I405:T405)&lt;90," ",EXP('eq. coef.'!$C$104+'eq. coef.'!$C$105*'Amp-TB2 calc'!AJ405+'eq. coef.'!$C$106*'Amp-TB2 calc'!AK405+'eq. coef.'!$C$107*'Amp-TB2 calc'!AL405+'eq. coef.'!$C$108*'Amp-TB2 calc'!AN405+'eq. coef.'!$C$109*'Amp-TB2 calc'!AP405+'eq. coef.'!$C$110*'Amp-TB2 calc'!AQ405+'eq. coef.'!$C$111*'Amp-TB2 calc'!AR405+'eq. coef.'!$C$112*'Amp-TB2 calc'!AS405))</f>
        <v xml:space="preserve"> </v>
      </c>
      <c r="BC405" s="281" t="str">
        <f>IF(SUM(I405:T405)&lt;90," ",EXP('eq. coef.'!$C$176+'eq. coef.'!$C$177*'Amp-TB2 calc'!AJ405+'eq. coef.'!$C$178*'Amp-TB2 calc'!AK405+'eq. coef.'!$C$179*'Amp-TB2 calc'!AL405+'eq. coef.'!$C$180*'Amp-TB2 calc'!AN405+'eq. coef.'!$C$181*'Amp-TB2 calc'!AP405+'eq. coef.'!$C$182*'Amp-TB2 calc'!AQ405+'eq. coef.'!$C$183*'Amp-TB2 calc'!AR405+'eq. coef.'!$C$184*'Amp-TB2 calc'!AS405))</f>
        <v xml:space="preserve"> </v>
      </c>
      <c r="BD405" s="281" t="str">
        <f>IF(SUM(I405:T405)&lt;90," ",('eq. coef.'!$C$234+'eq. coef.'!$C$235*'Amp-TB2 calc'!AJ405+'eq. coef.'!$C$236*'Amp-TB2 calc'!AK405+'eq. coef.'!$C$237*'Amp-TB2 calc'!AL405+'eq. coef.'!$C$238*'Amp-TB2 calc'!AN405+'eq. coef.'!$C$239*'Amp-TB2 calc'!AP405+'eq. coef.'!$C$240*'Amp-TB2 calc'!AQ405+'eq. coef.'!$C$241*'Amp-TB2 calc'!AR405+'eq. coef.'!$C$242*'Amp-TB2 calc'!AS405))</f>
        <v xml:space="preserve"> </v>
      </c>
      <c r="BE405" s="281" t="str">
        <f>IF(SUM(I405:T405)&lt;90," ",('eq. coef.'!$C$270+'eq. coef.'!$C$271*'Amp-TB2 calc'!AJ405+'eq. coef.'!$C$272*'Amp-TB2 calc'!AK405+'eq. coef.'!$C$273*'Amp-TB2 calc'!AL405+'eq. coef.'!$C$274*'Amp-TB2 calc'!AN405+'eq. coef.'!$C$275*'Amp-TB2 calc'!AP405+'eq. coef.'!$C$276*'Amp-TB2 calc'!AQ405+'eq. coef.'!$C$277*'Amp-TB2 calc'!AR405+'eq. coef.'!$C$278*'Amp-TB2 calc'!AS405))</f>
        <v xml:space="preserve"> </v>
      </c>
      <c r="BF405" s="281" t="str">
        <f>IF(SUM(I405:T405)&lt;90," ",EXP('eq. coef.'!$C$328+'eq. coef.'!$C$329*'Amp-TB2 calc'!AJ405+'eq. coef.'!$C$330*'Amp-TB2 calc'!AK405+'eq. coef.'!$C$331*'Amp-TB2 calc'!AL405+'eq. coef.'!$C$332*'Amp-TB2 calc'!AN405+'eq. coef.'!$C$333*'Amp-TB2 calc'!AP405+'eq. coef.'!$C$334*'Amp-TB2 calc'!AQ405+'eq. coef.'!$C$335*'Amp-TB2 calc'!AR405+'eq. coef.'!$C$336*'Amp-TB2 calc'!AS405))</f>
        <v xml:space="preserve"> </v>
      </c>
      <c r="BG405" s="282" t="str">
        <f t="shared" si="561"/>
        <v xml:space="preserve"> </v>
      </c>
      <c r="BH405" s="385" t="str">
        <f t="shared" ref="BH405:BH468" si="588">IF(SUM(I405:T405)&lt;90," ",IF(DI405&lt;0.54,"low-Mg",IF(CU405&lt;1.5,"low-Ca",IF(CW405&lt;1.99,"low-B cations",IF(CU405&gt;2.05,"high-Ca",IF(DK405&gt;0.24,"high-Al#",IF(I405&lt;39.2-0.42,"low-SiO2",IF(I405&gt;46.2+0.42,"high-SiO2",IF(CI405&gt;0.06+0.06*0.2,"high-[4]Ti",IF(CL405&gt;0.48+0.48*0.074,"high-[6]Al",IF(CM405&gt;0.66+0.66*0.07,"high-[6]Ti",IF(CN405&gt;0.04+0.04*0.1,"high-Cr2O3",IF(CO405&gt;1.25+1.25*0.28,"high-Fe3+",IF(O405&lt;9.71-0.35,"low-MgO",IF(O405&gt;16.7+0.35,"high-MgO",IF(CQ405&gt;1.69+1.69*0.28,"high-Fe2+",IF(N405&gt;0.32+0.32*0.3,"high-MnO",IF(P405&gt;12.35+0.25,"high-CaO",IF(CY405&lt;0.1,"low-ANa",IF(CY405&gt;0.57+0.57*0.11,"high-ANa",IF(R405&lt;0,"low-K2O",IF(R405&gt;1.3+0.05,"high-K2O",IF(DA405&lt;0.17-0.17*0.3,"low-A(Na+K)",IF(DA405&gt;0.9,"high-A(Na+K)",IF(K405&lt;8.5,"low-Al2O3",IF(K405&gt;14.6+0.4,"high-Al2O3",IF(J405&lt;1.3-0.2,"low-TiO2",IF(M405&lt;8.7-0.44,"low-FeO",IF(M405&gt;16.92+0.44,"high-FeO",IF(Q405&lt;1.6-0.1,"low-Na2O",IF(Q405&gt;2.65+0.1,"high-Na2O","ok")))))))))))))))))))))))))))))))</f>
        <v xml:space="preserve"> </v>
      </c>
      <c r="BI405" s="385" t="str">
        <f t="shared" ref="BI405:BI468" si="589">IF(SUM(I405:T405)&lt;90," ",IF(DI405&lt;0.54,"low-Mg",IF(CU405&lt;1.5,"low-Ca",IF(CW405&lt;1.99,"low-B cations",IF(CU405&gt;2.05,"high-Ca",IF(DK405&gt;0.24,"high-Al#",IF(I405&lt;38.8-0.42,"low-SiO2",IF(I405&gt;47.9+0.42,"high-SiO2",IF(CI405&gt;0.06+0.06*0.2,"high-[4]Ti",IF(CL405&gt;0.55+0.55*0.074,"high-[6]Al",IF(CM405&gt;0.7+0.7*0.07,"high-[6]Ti",IF(CN405&gt;0.03+0.03*0.1,"high-Cr2O3",IF(CO405&gt;1.37+1.37*0.28,"high-Fe3+",IF(O405&lt;9.71-0.35,"low-MgO",IF(O405&gt;18+0.35,"high-MgO",IF(CQ405&gt;1.69+1.69*0.28,"high-Fe2+",IF(N405&gt;0.58+0.58*0.3,"high-MnO",IF(P405&gt;12.35+0.25,"high-CaO",IF(CY405&lt;0,"low-ANa",IF(CY405&gt;0.58+0.58*0.11,"high-ANa",IF(R405&lt;0,"low-K2O",IF(R405&gt;2+0.05,"high-K2O",IF(DA405&lt;0.07-0.07*0.3,"low-A(Na+K)",IF(DA405&gt;0.9,"high-A(Na+K)",IF(K405&lt;6.5,"low-Al2O3",IF(K405&gt;15.9+0.4,"high-Al2O3",IF(J405&lt;1.1-0.2,"low-TiO2",IF(M405&lt;5.9-0.44,"low-FeO",IF(M405&gt;16.92+0.44,"high-FeO",IF(Q405&lt;1.28-0.1,"low-Na2O",IF(Q405&gt;2.9+0.1,"high-Na2O","ok")))))))))))))))))))))))))))))))</f>
        <v xml:space="preserve"> </v>
      </c>
      <c r="BJ405" s="281" t="str">
        <f t="shared" si="562"/>
        <v xml:space="preserve"> </v>
      </c>
      <c r="BK405" s="283" t="str">
        <f t="shared" si="545"/>
        <v xml:space="preserve"> </v>
      </c>
      <c r="BL405" s="281" t="str">
        <f t="shared" si="546"/>
        <v xml:space="preserve"> </v>
      </c>
      <c r="BM405" s="284" t="str">
        <f t="shared" si="563"/>
        <v xml:space="preserve"> </v>
      </c>
      <c r="BN405" s="285" t="str">
        <f>IF(SUM(I405:T405)&lt;90," ",'eq. coef.'!$C$360+'eq. coef.'!$C$361*'Amp-TB2 calc'!AJ405+'eq. coef.'!$C$362*'Amp-TB2 calc'!AK405+'eq. coef.'!$C$363*'Amp-TB2 calc'!AL405+'eq. coef.'!$C$364*'Amp-TB2 calc'!AN405+'eq. coef.'!$C$365*'Amp-TB2 calc'!AP405+'eq. coef.'!$C$366*'Amp-TB2 calc'!AQ405+'eq. coef.'!$C$367*'Amp-TB2 calc'!AR405+'eq. coef.'!$C$368*'Amp-TB2 calc'!AS405+'eq. coef.'!$C$369*LN(BQ405))</f>
        <v xml:space="preserve"> </v>
      </c>
      <c r="BO405" s="286" t="str">
        <f t="shared" si="547"/>
        <v xml:space="preserve"> </v>
      </c>
      <c r="BP405" s="333" t="str">
        <f t="shared" si="564"/>
        <v xml:space="preserve"> </v>
      </c>
      <c r="BQ405" s="287" t="str">
        <f t="shared" si="548"/>
        <v xml:space="preserve"> </v>
      </c>
      <c r="BR405" s="281" t="str">
        <f t="shared" si="565"/>
        <v xml:space="preserve"> </v>
      </c>
      <c r="BS405" s="283"/>
      <c r="BT405" s="283">
        <f t="shared" si="549"/>
        <v>0</v>
      </c>
      <c r="BU405" s="283">
        <f t="shared" si="550"/>
        <v>0</v>
      </c>
      <c r="BV405" s="281" t="str">
        <f t="shared" si="566"/>
        <v xml:space="preserve"> </v>
      </c>
      <c r="BW405" s="288"/>
      <c r="BX405" s="289" t="str">
        <f>IF(SUM(I405:T405)&lt;90," ",'eq. coef.'!$B$1128*'Amp-TB2 calc'!CH405+'eq. coef.'!$B$1129*'Amp-TB2 calc'!CL405+'eq. coef.'!$B$1130*'Amp-TB2 calc'!CM405+'eq. coef.'!$B$1131*'Amp-TB2 calc'!CO405+'eq. coef.'!$B$1132*'Amp-TB2 calc'!CP405+'eq. coef.'!$B$1133*'Amp-TB2 calc'!CQ405+'eq. coef.'!$B$1134*'Amp-TB2 calc'!CR405+'eq. coef.'!$B$1135*'Amp-TB2 calc'!CU405+'eq. coef.'!$B$1135*'Amp-TB2 calc'!CY405+'eq. coef.'!$B$1137*'Amp-TB2 calc'!CZ405)</f>
        <v xml:space="preserve"> </v>
      </c>
      <c r="BY405" s="290" t="str">
        <f t="shared" si="551"/>
        <v xml:space="preserve"> </v>
      </c>
      <c r="BZ405" s="291"/>
      <c r="CA405" s="290" t="str">
        <f t="shared" si="567"/>
        <v xml:space="preserve"> </v>
      </c>
      <c r="CB405" s="289" t="str">
        <f>IF(SUM(I405:T405)&lt;90," ",EXP('eq. coef.'!$C$396+'eq. coef.'!$C$397*'Amp-TB2 calc'!AJ405+'eq. coef.'!$C$398*'Amp-TB2 calc'!AK405+'eq. coef.'!$C$399*'Amp-TB2 calc'!AL405+'eq. coef.'!$C$400*'Amp-TB2 calc'!AN405+'eq. coef.'!$C$401*'Amp-TB2 calc'!AP405+'eq. coef.'!$C$402*'Amp-TB2 calc'!AQ405+'eq. coef.'!$C$403*'Amp-TB2 calc'!AR405+'eq. coef.'!$C$404*'Amp-TB2 calc'!AS405+'eq. coef.'!$C$405*LN('Amp-TB2 calc'!BQ405)))</f>
        <v xml:space="preserve"> </v>
      </c>
      <c r="CC405" s="283" t="str">
        <f t="shared" si="568"/>
        <v xml:space="preserve"> </v>
      </c>
      <c r="CD405" s="283"/>
      <c r="CE405" s="282" t="str">
        <f t="shared" si="569"/>
        <v xml:space="preserve"> </v>
      </c>
      <c r="CF405" s="282" t="str">
        <f t="shared" si="570"/>
        <v xml:space="preserve"> </v>
      </c>
      <c r="CG405" s="278" t="str">
        <f t="shared" si="552"/>
        <v xml:space="preserve"> </v>
      </c>
      <c r="CH405" s="278" t="str">
        <f t="shared" si="553"/>
        <v xml:space="preserve"> </v>
      </c>
      <c r="CI405" s="278" t="str">
        <f t="shared" si="571"/>
        <v xml:space="preserve"> </v>
      </c>
      <c r="CJ405" s="278" t="str">
        <f t="shared" si="572"/>
        <v xml:space="preserve"> </v>
      </c>
      <c r="CK405" s="278"/>
      <c r="CL405" s="278" t="str">
        <f t="shared" si="573"/>
        <v xml:space="preserve"> </v>
      </c>
      <c r="CM405" s="278" t="str">
        <f t="shared" si="574"/>
        <v xml:space="preserve"> </v>
      </c>
      <c r="CN405" s="278" t="str">
        <f t="shared" si="554"/>
        <v xml:space="preserve"> </v>
      </c>
      <c r="CO405" s="278" t="str">
        <f t="shared" si="575"/>
        <v xml:space="preserve"> </v>
      </c>
      <c r="CP405" s="278" t="str">
        <f t="shared" si="555"/>
        <v xml:space="preserve"> </v>
      </c>
      <c r="CQ405" s="278" t="str">
        <f t="shared" si="576"/>
        <v xml:space="preserve"> </v>
      </c>
      <c r="CR405" s="278" t="str">
        <f t="shared" si="556"/>
        <v xml:space="preserve"> </v>
      </c>
      <c r="CS405" s="278" t="str">
        <f t="shared" si="577"/>
        <v xml:space="preserve"> </v>
      </c>
      <c r="CT405" s="278"/>
      <c r="CU405" s="278" t="str">
        <f t="shared" si="557"/>
        <v xml:space="preserve"> </v>
      </c>
      <c r="CV405" s="278" t="str">
        <f t="shared" si="578"/>
        <v xml:space="preserve"> </v>
      </c>
      <c r="CW405" s="278" t="str">
        <f t="shared" si="579"/>
        <v xml:space="preserve"> </v>
      </c>
      <c r="CX405" s="278"/>
      <c r="CY405" s="278" t="str">
        <f t="shared" si="580"/>
        <v xml:space="preserve"> </v>
      </c>
      <c r="CZ405" s="278" t="str">
        <f t="shared" si="558"/>
        <v xml:space="preserve"> </v>
      </c>
      <c r="DA405" s="278" t="str">
        <f t="shared" si="581"/>
        <v xml:space="preserve"> </v>
      </c>
      <c r="DB405" s="278"/>
      <c r="DC405" s="278" t="str">
        <f t="shared" si="582"/>
        <v xml:space="preserve"> </v>
      </c>
      <c r="DD405" s="278" t="str">
        <f t="shared" si="559"/>
        <v xml:space="preserve"> </v>
      </c>
      <c r="DE405" s="278" t="str">
        <f t="shared" si="560"/>
        <v xml:space="preserve"> </v>
      </c>
      <c r="DF405" s="278" t="str">
        <f t="shared" si="583"/>
        <v xml:space="preserve"> </v>
      </c>
      <c r="DG405" s="283" t="str">
        <f t="shared" ref="DG405:DG468" si="590">IF(SUM(I405:T405)&lt;90," ",AJ405*4+AK405*4+AL405*3+AM405*3+AN405*2+AO405*2+AP405*2+AQ405*2+AR405+AS405)</f>
        <v xml:space="preserve"> </v>
      </c>
      <c r="DH405" s="283"/>
      <c r="DI405" s="277" t="str">
        <f t="shared" si="584"/>
        <v xml:space="preserve"> </v>
      </c>
      <c r="DJ405" s="277" t="str">
        <f t="shared" si="585"/>
        <v xml:space="preserve"> </v>
      </c>
      <c r="DK405" s="277" t="str">
        <f t="shared" si="586"/>
        <v xml:space="preserve"> </v>
      </c>
      <c r="DL405" s="278" t="str">
        <f t="shared" si="587"/>
        <v xml:space="preserve"> </v>
      </c>
    </row>
    <row r="406" spans="21:116" x14ac:dyDescent="0.25">
      <c r="U406" s="276" t="str">
        <f t="shared" ref="U406:U469" si="591">IF(SUM(I406:T406)&lt;90," ",SUM(I406:T406))</f>
        <v xml:space="preserve"> </v>
      </c>
      <c r="V406" s="277" t="str">
        <f>IF(SUM(I406:T406)&lt;90," ",I406/stab.data!$U$7)</f>
        <v xml:space="preserve"> </v>
      </c>
      <c r="W406" s="277" t="str">
        <f>IF(SUM(I406:T406)&lt;90," ",J406/stab.data!$U$8)</f>
        <v xml:space="preserve"> </v>
      </c>
      <c r="X406" s="277" t="str">
        <f>IF(SUM(I406:T406)&lt;90," ",K406*2/stab.data!$U$9)</f>
        <v xml:space="preserve"> </v>
      </c>
      <c r="Y406" s="277" t="str">
        <f>IF(SUM(I406:T406)&lt;90," ",L406*2/stab.data!$U$10)</f>
        <v xml:space="preserve"> </v>
      </c>
      <c r="Z406" s="277" t="str">
        <f>IF(SUM(I406:T406)&lt;90," ",M406/stab.data!$U$11)</f>
        <v xml:space="preserve"> </v>
      </c>
      <c r="AA406" s="277" t="str">
        <f>IF(SUM(I406:T406)&lt;90," ",N406/stab.data!$U$12)</f>
        <v xml:space="preserve"> </v>
      </c>
      <c r="AB406" s="277" t="str">
        <f>IF(SUM(I406:T406)&lt;90," ",O406/stab.data!$U$13)</f>
        <v xml:space="preserve"> </v>
      </c>
      <c r="AC406" s="277" t="str">
        <f>IF(SUM(I406:T406)&lt;90," ",P406/stab.data!$U$14)</f>
        <v xml:space="preserve"> </v>
      </c>
      <c r="AD406" s="277" t="str">
        <f>IF(SUM(I406:T406)&lt;90," ",Q406*2/stab.data!$U$15)</f>
        <v xml:space="preserve"> </v>
      </c>
      <c r="AE406" s="277" t="str">
        <f>IF(SUM(I406:T406)&lt;90," ",R406*2/stab.data!$U$16)</f>
        <v xml:space="preserve"> </v>
      </c>
      <c r="AF406" s="277" t="str">
        <f>IF(SUM(I406:T406)&lt;90," ",S406/stab.data!$U$17)</f>
        <v xml:space="preserve"> </v>
      </c>
      <c r="AG406" s="277" t="str">
        <f>IF(SUM(I406:T406)&lt;90," ",T406/stab.data!$U$18)</f>
        <v xml:space="preserve"> </v>
      </c>
      <c r="AH406" s="277" t="str">
        <f t="shared" ref="AH406:AH469" si="592">IF(SUM(I406:T406)&lt;90," ",SUM(V406:AB406))</f>
        <v xml:space="preserve"> </v>
      </c>
      <c r="AI406" s="277" t="str">
        <f t="shared" ref="AI406:AI469" si="593">IF(SUM(I406:T406)&lt;90," ",AL406/SUM(AJ406:AS406))</f>
        <v xml:space="preserve"> </v>
      </c>
      <c r="AJ406" s="278" t="str">
        <f t="shared" ref="AJ406:AJ469" si="594">IF(SUM(I406:T406)&lt;90," ",V406*13/$AH406)</f>
        <v xml:space="preserve"> </v>
      </c>
      <c r="AK406" s="278" t="str">
        <f t="shared" ref="AK406:AK469" si="595">IF(SUM(I406:T406)&lt;90," ",W406*13/$AH406)</f>
        <v xml:space="preserve"> </v>
      </c>
      <c r="AL406" s="278" t="str">
        <f t="shared" ref="AL406:AL469" si="596">IF(SUM(I406:T406)&lt;90," ",X406*13/$AH406)</f>
        <v xml:space="preserve"> </v>
      </c>
      <c r="AM406" s="278" t="str">
        <f t="shared" ref="AM406:AM469" si="597">IF(SUM(I406:T406)&lt;90," ",Y406*13/$AH406)</f>
        <v xml:space="preserve"> </v>
      </c>
      <c r="AN406" s="278" t="str">
        <f t="shared" ref="AN406:AN469" si="598">IF(SUM(I406:T406)&lt;90," ",Z406*13/$AH406)</f>
        <v xml:space="preserve"> </v>
      </c>
      <c r="AO406" s="278" t="str">
        <f t="shared" ref="AO406:AO469" si="599">IF(SUM(I406:T406)&lt;90," ",AA406*13/$AH406)</f>
        <v xml:space="preserve"> </v>
      </c>
      <c r="AP406" s="278" t="str">
        <f t="shared" ref="AP406:AP469" si="600">IF(SUM(I406:T406)&lt;90," ",AB406*13/$AH406)</f>
        <v xml:space="preserve"> </v>
      </c>
      <c r="AQ406" s="278" t="str">
        <f t="shared" ref="AQ406:AQ469" si="601">IF(SUM(I406:T406)&lt;90," ",AC406*13/$AH406)</f>
        <v xml:space="preserve"> </v>
      </c>
      <c r="AR406" s="278" t="str">
        <f t="shared" ref="AR406:AR469" si="602">IF(SUM(I406:T406)&lt;90," ",AD406*13/$AH406)</f>
        <v xml:space="preserve"> </v>
      </c>
      <c r="AS406" s="278" t="str">
        <f t="shared" ref="AS406:AS469" si="603">IF(SUM(I406:T406)&lt;90," ",AE406*13/$AH406)</f>
        <v xml:space="preserve"> </v>
      </c>
      <c r="AT406" s="278" t="str">
        <f t="shared" ref="AT406:AT469" si="604">IF(SUM(I406:T406)&lt;90," ",AF406*13/$AH406)</f>
        <v xml:space="preserve"> </v>
      </c>
      <c r="AU406" s="278" t="str">
        <f t="shared" ref="AU406:AU469" si="605">IF(SUM(I406:T406)&lt;90," ",AG406*13/$AH406)</f>
        <v xml:space="preserve"> </v>
      </c>
      <c r="AV406" s="277" t="str">
        <f t="shared" ref="AV406:AV469" si="606">IF(SUM(I406:T406)&lt;90," ",SUM(AJ406:AS406))</f>
        <v xml:space="preserve"> </v>
      </c>
      <c r="AW406" s="277" t="str">
        <f t="shared" ref="AW406:AW469" si="607">IF(SUM(I406:T406)&lt;90," ",(2-AT406-AU406)*AH406*17/13/2)</f>
        <v xml:space="preserve"> </v>
      </c>
      <c r="AX406" s="277" t="str">
        <f>IF(SUM(I406:T406)&lt;90," ",CO406*AH406*stab.data!$U$20/13/2)</f>
        <v xml:space="preserve"> </v>
      </c>
      <c r="AY406" s="277" t="str">
        <f>IF(SUM(I406:T406)&lt;90," ",CQ406*AH406*stab.data!$U$11/13)</f>
        <v xml:space="preserve"> </v>
      </c>
      <c r="AZ406" s="277" t="str">
        <f t="shared" ref="AZ406:AZ469" si="608">IF(SUM(I406:T406)&lt;90," ",-(S406*0.421070639014633+T406*0.225636758525372))</f>
        <v xml:space="preserve"> </v>
      </c>
      <c r="BA406" s="279" t="str">
        <f t="shared" ref="BA406:BA469" si="609">IF(SUM(I406:T406)&lt;90," ",SUM(I406:T406)-M406+AW406+AX406+AY406+AZ406)</f>
        <v xml:space="preserve"> </v>
      </c>
      <c r="BB406" s="280" t="str">
        <f>IF(SUM(I406:T406)&lt;90," ",EXP('eq. coef.'!$C$104+'eq. coef.'!$C$105*'Amp-TB2 calc'!AJ406+'eq. coef.'!$C$106*'Amp-TB2 calc'!AK406+'eq. coef.'!$C$107*'Amp-TB2 calc'!AL406+'eq. coef.'!$C$108*'Amp-TB2 calc'!AN406+'eq. coef.'!$C$109*'Amp-TB2 calc'!AP406+'eq. coef.'!$C$110*'Amp-TB2 calc'!AQ406+'eq. coef.'!$C$111*'Amp-TB2 calc'!AR406+'eq. coef.'!$C$112*'Amp-TB2 calc'!AS406))</f>
        <v xml:space="preserve"> </v>
      </c>
      <c r="BC406" s="281" t="str">
        <f>IF(SUM(I406:T406)&lt;90," ",EXP('eq. coef.'!$C$176+'eq. coef.'!$C$177*'Amp-TB2 calc'!AJ406+'eq. coef.'!$C$178*'Amp-TB2 calc'!AK406+'eq. coef.'!$C$179*'Amp-TB2 calc'!AL406+'eq. coef.'!$C$180*'Amp-TB2 calc'!AN406+'eq. coef.'!$C$181*'Amp-TB2 calc'!AP406+'eq. coef.'!$C$182*'Amp-TB2 calc'!AQ406+'eq. coef.'!$C$183*'Amp-TB2 calc'!AR406+'eq. coef.'!$C$184*'Amp-TB2 calc'!AS406))</f>
        <v xml:space="preserve"> </v>
      </c>
      <c r="BD406" s="281" t="str">
        <f>IF(SUM(I406:T406)&lt;90," ",('eq. coef.'!$C$234+'eq. coef.'!$C$235*'Amp-TB2 calc'!AJ406+'eq. coef.'!$C$236*'Amp-TB2 calc'!AK406+'eq. coef.'!$C$237*'Amp-TB2 calc'!AL406+'eq. coef.'!$C$238*'Amp-TB2 calc'!AN406+'eq. coef.'!$C$239*'Amp-TB2 calc'!AP406+'eq. coef.'!$C$240*'Amp-TB2 calc'!AQ406+'eq. coef.'!$C$241*'Amp-TB2 calc'!AR406+'eq. coef.'!$C$242*'Amp-TB2 calc'!AS406))</f>
        <v xml:space="preserve"> </v>
      </c>
      <c r="BE406" s="281" t="str">
        <f>IF(SUM(I406:T406)&lt;90," ",('eq. coef.'!$C$270+'eq. coef.'!$C$271*'Amp-TB2 calc'!AJ406+'eq. coef.'!$C$272*'Amp-TB2 calc'!AK406+'eq. coef.'!$C$273*'Amp-TB2 calc'!AL406+'eq. coef.'!$C$274*'Amp-TB2 calc'!AN406+'eq. coef.'!$C$275*'Amp-TB2 calc'!AP406+'eq. coef.'!$C$276*'Amp-TB2 calc'!AQ406+'eq. coef.'!$C$277*'Amp-TB2 calc'!AR406+'eq. coef.'!$C$278*'Amp-TB2 calc'!AS406))</f>
        <v xml:space="preserve"> </v>
      </c>
      <c r="BF406" s="281" t="str">
        <f>IF(SUM(I406:T406)&lt;90," ",EXP('eq. coef.'!$C$328+'eq. coef.'!$C$329*'Amp-TB2 calc'!AJ406+'eq. coef.'!$C$330*'Amp-TB2 calc'!AK406+'eq. coef.'!$C$331*'Amp-TB2 calc'!AL406+'eq. coef.'!$C$332*'Amp-TB2 calc'!AN406+'eq. coef.'!$C$333*'Amp-TB2 calc'!AP406+'eq. coef.'!$C$334*'Amp-TB2 calc'!AQ406+'eq. coef.'!$C$335*'Amp-TB2 calc'!AR406+'eq. coef.'!$C$336*'Amp-TB2 calc'!AS406))</f>
        <v xml:space="preserve"> </v>
      </c>
      <c r="BG406" s="282" t="str">
        <f t="shared" si="561"/>
        <v xml:space="preserve"> </v>
      </c>
      <c r="BH406" s="385" t="str">
        <f t="shared" si="588"/>
        <v xml:space="preserve"> </v>
      </c>
      <c r="BI406" s="385" t="str">
        <f t="shared" si="589"/>
        <v xml:space="preserve"> </v>
      </c>
      <c r="BJ406" s="281" t="str">
        <f t="shared" si="562"/>
        <v xml:space="preserve"> </v>
      </c>
      <c r="BK406" s="283" t="str">
        <f t="shared" ref="BK406:BK469" si="610">IF(SUM(I406:T406)&lt;90," ",(BB406-BF406)/BB406)</f>
        <v xml:space="preserve"> </v>
      </c>
      <c r="BL406" s="281" t="str">
        <f t="shared" ref="BL406:BL469" si="611">IF(SUM(I406:T406)&lt;90," ",BE406-BC406)</f>
        <v xml:space="preserve"> </v>
      </c>
      <c r="BM406" s="284" t="str">
        <f t="shared" si="563"/>
        <v xml:space="preserve"> </v>
      </c>
      <c r="BN406" s="285" t="str">
        <f>IF(SUM(I406:T406)&lt;90," ",'eq. coef.'!$C$360+'eq. coef.'!$C$361*'Amp-TB2 calc'!AJ406+'eq. coef.'!$C$362*'Amp-TB2 calc'!AK406+'eq. coef.'!$C$363*'Amp-TB2 calc'!AL406+'eq. coef.'!$C$364*'Amp-TB2 calc'!AN406+'eq. coef.'!$C$365*'Amp-TB2 calc'!AP406+'eq. coef.'!$C$366*'Amp-TB2 calc'!AQ406+'eq. coef.'!$C$367*'Amp-TB2 calc'!AR406+'eq. coef.'!$C$368*'Amp-TB2 calc'!AS406+'eq. coef.'!$C$369*LN(BQ406))</f>
        <v xml:space="preserve"> </v>
      </c>
      <c r="BO406" s="286" t="str">
        <f t="shared" ref="BO406:BO469" si="612">IF(SUM(I406:T406)&lt;90," ",22)</f>
        <v xml:space="preserve"> </v>
      </c>
      <c r="BP406" s="333" t="str">
        <f t="shared" si="564"/>
        <v xml:space="preserve"> </v>
      </c>
      <c r="BQ406" s="287" t="str">
        <f t="shared" ref="BQ406:BQ469" si="613">IF(SUM(I406:T406)&lt;90," ",IF(BC406&lt;335,BC406,IF(BC406&lt;399,AVERAGE(BC406:BD406),IF(BD406&lt;415,BD406,IF(BE406&lt;470,BD406,IF(BK406&gt;0.22,AVERAGE(BD406:BE406),IF(BL406&gt;350,BF406,IF(BL406&gt;210,BE406,IF(BL406&lt;75,BD406,IF(BK406&lt;-0.2,AVERAGE(BC406:BD406),IF(BK406&gt;0.05,AVERAGE(BD406:BE406),BB406)))))))))))</f>
        <v xml:space="preserve"> </v>
      </c>
      <c r="BR406" s="281" t="str">
        <f t="shared" si="565"/>
        <v xml:space="preserve"> </v>
      </c>
      <c r="BS406" s="283"/>
      <c r="BT406" s="283">
        <f t="shared" ref="BT406:BT469" si="614">ABS(BS406)</f>
        <v>0</v>
      </c>
      <c r="BU406" s="283">
        <f t="shared" ref="BU406:BU469" si="615">BS406^2</f>
        <v>0</v>
      </c>
      <c r="BV406" s="281" t="str">
        <f t="shared" si="566"/>
        <v xml:space="preserve"> </v>
      </c>
      <c r="BW406" s="288"/>
      <c r="BX406" s="289" t="str">
        <f>IF(SUM(I406:T406)&lt;90," ",'eq. coef.'!$B$1128*'Amp-TB2 calc'!CH406+'eq. coef.'!$B$1129*'Amp-TB2 calc'!CL406+'eq. coef.'!$B$1130*'Amp-TB2 calc'!CM406+'eq. coef.'!$B$1131*'Amp-TB2 calc'!CO406+'eq. coef.'!$B$1132*'Amp-TB2 calc'!CP406+'eq. coef.'!$B$1133*'Amp-TB2 calc'!CQ406+'eq. coef.'!$B$1134*'Amp-TB2 calc'!CR406+'eq. coef.'!$B$1135*'Amp-TB2 calc'!CU406+'eq. coef.'!$B$1135*'Amp-TB2 calc'!CY406+'eq. coef.'!$B$1137*'Amp-TB2 calc'!CZ406)</f>
        <v xml:space="preserve"> </v>
      </c>
      <c r="BY406" s="290" t="str">
        <f t="shared" ref="BY406:BY469" si="616">IF(SUM(I406:T406)&lt;90," ",0.4)</f>
        <v xml:space="preserve"> </v>
      </c>
      <c r="BZ406" s="291"/>
      <c r="CA406" s="290" t="str">
        <f t="shared" si="567"/>
        <v xml:space="preserve"> </v>
      </c>
      <c r="CB406" s="289" t="str">
        <f>IF(SUM(I406:T406)&lt;90," ",EXP('eq. coef.'!$C$396+'eq. coef.'!$C$397*'Amp-TB2 calc'!AJ406+'eq. coef.'!$C$398*'Amp-TB2 calc'!AK406+'eq. coef.'!$C$399*'Amp-TB2 calc'!AL406+'eq. coef.'!$C$400*'Amp-TB2 calc'!AN406+'eq. coef.'!$C$401*'Amp-TB2 calc'!AP406+'eq. coef.'!$C$402*'Amp-TB2 calc'!AQ406+'eq. coef.'!$C$403*'Amp-TB2 calc'!AR406+'eq. coef.'!$C$404*'Amp-TB2 calc'!AS406+'eq. coef.'!$C$405*LN('Amp-TB2 calc'!BQ406)))</f>
        <v xml:space="preserve"> </v>
      </c>
      <c r="CC406" s="283" t="str">
        <f t="shared" si="568"/>
        <v xml:space="preserve"> </v>
      </c>
      <c r="CD406" s="283"/>
      <c r="CE406" s="282" t="str">
        <f t="shared" si="569"/>
        <v xml:space="preserve"> </v>
      </c>
      <c r="CF406" s="282" t="str">
        <f t="shared" si="570"/>
        <v xml:space="preserve"> </v>
      </c>
      <c r="CG406" s="278" t="str">
        <f t="shared" ref="CG406:CG469" si="617">IF(SUM(I406:T406)&lt;90," ",AJ406)</f>
        <v xml:space="preserve"> </v>
      </c>
      <c r="CH406" s="278" t="str">
        <f t="shared" ref="CH406:CH469" si="618">IF(SUM(I406:T406)&lt;90," ",IF(AJ406+AL406&gt;8,8-AJ406,AL406))</f>
        <v xml:space="preserve"> </v>
      </c>
      <c r="CI406" s="278" t="str">
        <f t="shared" si="571"/>
        <v xml:space="preserve"> </v>
      </c>
      <c r="CJ406" s="278" t="str">
        <f t="shared" si="572"/>
        <v xml:space="preserve"> </v>
      </c>
      <c r="CK406" s="278"/>
      <c r="CL406" s="278" t="str">
        <f t="shared" si="573"/>
        <v xml:space="preserve"> </v>
      </c>
      <c r="CM406" s="278" t="str">
        <f t="shared" si="574"/>
        <v xml:space="preserve"> </v>
      </c>
      <c r="CN406" s="278" t="str">
        <f t="shared" ref="CN406:CN469" si="619">IF(SUM(I406:T406)&lt;90," ",AM406)</f>
        <v xml:space="preserve"> </v>
      </c>
      <c r="CO406" s="278" t="str">
        <f t="shared" si="575"/>
        <v xml:space="preserve"> </v>
      </c>
      <c r="CP406" s="278" t="str">
        <f t="shared" ref="CP406:CP469" si="620">IF(SUM(I406:T406)&lt;90," ",AP406)</f>
        <v xml:space="preserve"> </v>
      </c>
      <c r="CQ406" s="278" t="str">
        <f t="shared" si="576"/>
        <v xml:space="preserve"> </v>
      </c>
      <c r="CR406" s="278" t="str">
        <f t="shared" ref="CR406:CR469" si="621">IF(SUM(I406:T406)&lt;90," ",AO406)</f>
        <v xml:space="preserve"> </v>
      </c>
      <c r="CS406" s="278" t="str">
        <f t="shared" si="577"/>
        <v xml:space="preserve"> </v>
      </c>
      <c r="CT406" s="278"/>
      <c r="CU406" s="278" t="str">
        <f t="shared" ref="CU406:CU469" si="622">IF(SUM(I406:T406)&lt;90," ",AQ406)</f>
        <v xml:space="preserve"> </v>
      </c>
      <c r="CV406" s="278" t="str">
        <f t="shared" si="578"/>
        <v xml:space="preserve"> </v>
      </c>
      <c r="CW406" s="278" t="str">
        <f t="shared" si="579"/>
        <v xml:space="preserve"> </v>
      </c>
      <c r="CX406" s="278"/>
      <c r="CY406" s="278" t="str">
        <f t="shared" si="580"/>
        <v xml:space="preserve"> </v>
      </c>
      <c r="CZ406" s="278" t="str">
        <f t="shared" ref="CZ406:CZ469" si="623">IF(SUM(I406:T406)&lt;90," ",AS406)</f>
        <v xml:space="preserve"> </v>
      </c>
      <c r="DA406" s="278" t="str">
        <f t="shared" si="581"/>
        <v xml:space="preserve"> </v>
      </c>
      <c r="DB406" s="278"/>
      <c r="DC406" s="278" t="str">
        <f t="shared" si="582"/>
        <v xml:space="preserve"> </v>
      </c>
      <c r="DD406" s="278" t="str">
        <f t="shared" ref="DD406:DD469" si="624">IF(SUM(I406:T406)&lt;90," ",AT406)</f>
        <v xml:space="preserve"> </v>
      </c>
      <c r="DE406" s="278" t="str">
        <f t="shared" ref="DE406:DE469" si="625">IF(SUM(I406:T406)&lt;90," ",AU406)</f>
        <v xml:space="preserve"> </v>
      </c>
      <c r="DF406" s="278" t="str">
        <f t="shared" si="583"/>
        <v xml:space="preserve"> </v>
      </c>
      <c r="DG406" s="283" t="str">
        <f t="shared" si="590"/>
        <v xml:space="preserve"> </v>
      </c>
      <c r="DH406" s="283"/>
      <c r="DI406" s="277" t="str">
        <f t="shared" si="584"/>
        <v xml:space="preserve"> </v>
      </c>
      <c r="DJ406" s="277" t="str">
        <f t="shared" si="585"/>
        <v xml:space="preserve"> </v>
      </c>
      <c r="DK406" s="277" t="str">
        <f t="shared" si="586"/>
        <v xml:space="preserve"> </v>
      </c>
      <c r="DL406" s="278" t="str">
        <f t="shared" si="587"/>
        <v xml:space="preserve"> </v>
      </c>
    </row>
    <row r="407" spans="21:116" x14ac:dyDescent="0.25">
      <c r="U407" s="276" t="str">
        <f t="shared" si="591"/>
        <v xml:space="preserve"> </v>
      </c>
      <c r="V407" s="277" t="str">
        <f>IF(SUM(I407:T407)&lt;90," ",I407/stab.data!$U$7)</f>
        <v xml:space="preserve"> </v>
      </c>
      <c r="W407" s="277" t="str">
        <f>IF(SUM(I407:T407)&lt;90," ",J407/stab.data!$U$8)</f>
        <v xml:space="preserve"> </v>
      </c>
      <c r="X407" s="277" t="str">
        <f>IF(SUM(I407:T407)&lt;90," ",K407*2/stab.data!$U$9)</f>
        <v xml:space="preserve"> </v>
      </c>
      <c r="Y407" s="277" t="str">
        <f>IF(SUM(I407:T407)&lt;90," ",L407*2/stab.data!$U$10)</f>
        <v xml:space="preserve"> </v>
      </c>
      <c r="Z407" s="277" t="str">
        <f>IF(SUM(I407:T407)&lt;90," ",M407/stab.data!$U$11)</f>
        <v xml:space="preserve"> </v>
      </c>
      <c r="AA407" s="277" t="str">
        <f>IF(SUM(I407:T407)&lt;90," ",N407/stab.data!$U$12)</f>
        <v xml:space="preserve"> </v>
      </c>
      <c r="AB407" s="277" t="str">
        <f>IF(SUM(I407:T407)&lt;90," ",O407/stab.data!$U$13)</f>
        <v xml:space="preserve"> </v>
      </c>
      <c r="AC407" s="277" t="str">
        <f>IF(SUM(I407:T407)&lt;90," ",P407/stab.data!$U$14)</f>
        <v xml:space="preserve"> </v>
      </c>
      <c r="AD407" s="277" t="str">
        <f>IF(SUM(I407:T407)&lt;90," ",Q407*2/stab.data!$U$15)</f>
        <v xml:space="preserve"> </v>
      </c>
      <c r="AE407" s="277" t="str">
        <f>IF(SUM(I407:T407)&lt;90," ",R407*2/stab.data!$U$16)</f>
        <v xml:space="preserve"> </v>
      </c>
      <c r="AF407" s="277" t="str">
        <f>IF(SUM(I407:T407)&lt;90," ",S407/stab.data!$U$17)</f>
        <v xml:space="preserve"> </v>
      </c>
      <c r="AG407" s="277" t="str">
        <f>IF(SUM(I407:T407)&lt;90," ",T407/stab.data!$U$18)</f>
        <v xml:space="preserve"> </v>
      </c>
      <c r="AH407" s="277" t="str">
        <f t="shared" si="592"/>
        <v xml:space="preserve"> </v>
      </c>
      <c r="AI407" s="277" t="str">
        <f t="shared" si="593"/>
        <v xml:space="preserve"> </v>
      </c>
      <c r="AJ407" s="278" t="str">
        <f t="shared" si="594"/>
        <v xml:space="preserve"> </v>
      </c>
      <c r="AK407" s="278" t="str">
        <f t="shared" si="595"/>
        <v xml:space="preserve"> </v>
      </c>
      <c r="AL407" s="278" t="str">
        <f t="shared" si="596"/>
        <v xml:space="preserve"> </v>
      </c>
      <c r="AM407" s="278" t="str">
        <f t="shared" si="597"/>
        <v xml:space="preserve"> </v>
      </c>
      <c r="AN407" s="278" t="str">
        <f t="shared" si="598"/>
        <v xml:space="preserve"> </v>
      </c>
      <c r="AO407" s="278" t="str">
        <f t="shared" si="599"/>
        <v xml:space="preserve"> </v>
      </c>
      <c r="AP407" s="278" t="str">
        <f t="shared" si="600"/>
        <v xml:space="preserve"> </v>
      </c>
      <c r="AQ407" s="278" t="str">
        <f t="shared" si="601"/>
        <v xml:space="preserve"> </v>
      </c>
      <c r="AR407" s="278" t="str">
        <f t="shared" si="602"/>
        <v xml:space="preserve"> </v>
      </c>
      <c r="AS407" s="278" t="str">
        <f t="shared" si="603"/>
        <v xml:space="preserve"> </v>
      </c>
      <c r="AT407" s="278" t="str">
        <f t="shared" si="604"/>
        <v xml:space="preserve"> </v>
      </c>
      <c r="AU407" s="278" t="str">
        <f t="shared" si="605"/>
        <v xml:space="preserve"> </v>
      </c>
      <c r="AV407" s="277" t="str">
        <f t="shared" si="606"/>
        <v xml:space="preserve"> </v>
      </c>
      <c r="AW407" s="277" t="str">
        <f t="shared" si="607"/>
        <v xml:space="preserve"> </v>
      </c>
      <c r="AX407" s="277" t="str">
        <f>IF(SUM(I407:T407)&lt;90," ",CO407*AH407*stab.data!$U$20/13/2)</f>
        <v xml:space="preserve"> </v>
      </c>
      <c r="AY407" s="277" t="str">
        <f>IF(SUM(I407:T407)&lt;90," ",CQ407*AH407*stab.data!$U$11/13)</f>
        <v xml:space="preserve"> </v>
      </c>
      <c r="AZ407" s="277" t="str">
        <f t="shared" si="608"/>
        <v xml:space="preserve"> </v>
      </c>
      <c r="BA407" s="279" t="str">
        <f t="shared" si="609"/>
        <v xml:space="preserve"> </v>
      </c>
      <c r="BB407" s="280" t="str">
        <f>IF(SUM(I407:T407)&lt;90," ",EXP('eq. coef.'!$C$104+'eq. coef.'!$C$105*'Amp-TB2 calc'!AJ407+'eq. coef.'!$C$106*'Amp-TB2 calc'!AK407+'eq. coef.'!$C$107*'Amp-TB2 calc'!AL407+'eq. coef.'!$C$108*'Amp-TB2 calc'!AN407+'eq. coef.'!$C$109*'Amp-TB2 calc'!AP407+'eq. coef.'!$C$110*'Amp-TB2 calc'!AQ407+'eq. coef.'!$C$111*'Amp-TB2 calc'!AR407+'eq. coef.'!$C$112*'Amp-TB2 calc'!AS407))</f>
        <v xml:space="preserve"> </v>
      </c>
      <c r="BC407" s="281" t="str">
        <f>IF(SUM(I407:T407)&lt;90," ",EXP('eq. coef.'!$C$176+'eq. coef.'!$C$177*'Amp-TB2 calc'!AJ407+'eq. coef.'!$C$178*'Amp-TB2 calc'!AK407+'eq. coef.'!$C$179*'Amp-TB2 calc'!AL407+'eq. coef.'!$C$180*'Amp-TB2 calc'!AN407+'eq. coef.'!$C$181*'Amp-TB2 calc'!AP407+'eq. coef.'!$C$182*'Amp-TB2 calc'!AQ407+'eq. coef.'!$C$183*'Amp-TB2 calc'!AR407+'eq. coef.'!$C$184*'Amp-TB2 calc'!AS407))</f>
        <v xml:space="preserve"> </v>
      </c>
      <c r="BD407" s="281" t="str">
        <f>IF(SUM(I407:T407)&lt;90," ",('eq. coef.'!$C$234+'eq. coef.'!$C$235*'Amp-TB2 calc'!AJ407+'eq. coef.'!$C$236*'Amp-TB2 calc'!AK407+'eq. coef.'!$C$237*'Amp-TB2 calc'!AL407+'eq. coef.'!$C$238*'Amp-TB2 calc'!AN407+'eq. coef.'!$C$239*'Amp-TB2 calc'!AP407+'eq. coef.'!$C$240*'Amp-TB2 calc'!AQ407+'eq. coef.'!$C$241*'Amp-TB2 calc'!AR407+'eq. coef.'!$C$242*'Amp-TB2 calc'!AS407))</f>
        <v xml:space="preserve"> </v>
      </c>
      <c r="BE407" s="281" t="str">
        <f>IF(SUM(I407:T407)&lt;90," ",('eq. coef.'!$C$270+'eq. coef.'!$C$271*'Amp-TB2 calc'!AJ407+'eq. coef.'!$C$272*'Amp-TB2 calc'!AK407+'eq. coef.'!$C$273*'Amp-TB2 calc'!AL407+'eq. coef.'!$C$274*'Amp-TB2 calc'!AN407+'eq. coef.'!$C$275*'Amp-TB2 calc'!AP407+'eq. coef.'!$C$276*'Amp-TB2 calc'!AQ407+'eq. coef.'!$C$277*'Amp-TB2 calc'!AR407+'eq. coef.'!$C$278*'Amp-TB2 calc'!AS407))</f>
        <v xml:space="preserve"> </v>
      </c>
      <c r="BF407" s="281" t="str">
        <f>IF(SUM(I407:T407)&lt;90," ",EXP('eq. coef.'!$C$328+'eq. coef.'!$C$329*'Amp-TB2 calc'!AJ407+'eq. coef.'!$C$330*'Amp-TB2 calc'!AK407+'eq. coef.'!$C$331*'Amp-TB2 calc'!AL407+'eq. coef.'!$C$332*'Amp-TB2 calc'!AN407+'eq. coef.'!$C$333*'Amp-TB2 calc'!AP407+'eq. coef.'!$C$334*'Amp-TB2 calc'!AQ407+'eq. coef.'!$C$335*'Amp-TB2 calc'!AR407+'eq. coef.'!$C$336*'Amp-TB2 calc'!AS407))</f>
        <v xml:space="preserve"> </v>
      </c>
      <c r="BG407" s="282" t="str">
        <f t="shared" si="561"/>
        <v xml:space="preserve"> </v>
      </c>
      <c r="BH407" s="385" t="str">
        <f t="shared" si="588"/>
        <v xml:space="preserve"> </v>
      </c>
      <c r="BI407" s="385" t="str">
        <f t="shared" si="589"/>
        <v xml:space="preserve"> </v>
      </c>
      <c r="BJ407" s="281" t="str">
        <f t="shared" si="562"/>
        <v xml:space="preserve"> </v>
      </c>
      <c r="BK407" s="283" t="str">
        <f t="shared" si="610"/>
        <v xml:space="preserve"> </v>
      </c>
      <c r="BL407" s="281" t="str">
        <f t="shared" si="611"/>
        <v xml:space="preserve"> </v>
      </c>
      <c r="BM407" s="284" t="str">
        <f t="shared" si="563"/>
        <v xml:space="preserve"> </v>
      </c>
      <c r="BN407" s="285" t="str">
        <f>IF(SUM(I407:T407)&lt;90," ",'eq. coef.'!$C$360+'eq. coef.'!$C$361*'Amp-TB2 calc'!AJ407+'eq. coef.'!$C$362*'Amp-TB2 calc'!AK407+'eq. coef.'!$C$363*'Amp-TB2 calc'!AL407+'eq. coef.'!$C$364*'Amp-TB2 calc'!AN407+'eq. coef.'!$C$365*'Amp-TB2 calc'!AP407+'eq. coef.'!$C$366*'Amp-TB2 calc'!AQ407+'eq. coef.'!$C$367*'Amp-TB2 calc'!AR407+'eq. coef.'!$C$368*'Amp-TB2 calc'!AS407+'eq. coef.'!$C$369*LN(BQ407))</f>
        <v xml:space="preserve"> </v>
      </c>
      <c r="BO407" s="286" t="str">
        <f t="shared" si="612"/>
        <v xml:space="preserve"> </v>
      </c>
      <c r="BP407" s="333" t="str">
        <f t="shared" si="564"/>
        <v xml:space="preserve"> </v>
      </c>
      <c r="BQ407" s="287" t="str">
        <f t="shared" si="613"/>
        <v xml:space="preserve"> </v>
      </c>
      <c r="BR407" s="281" t="str">
        <f t="shared" si="565"/>
        <v xml:space="preserve"> </v>
      </c>
      <c r="BS407" s="283"/>
      <c r="BT407" s="283">
        <f t="shared" si="614"/>
        <v>0</v>
      </c>
      <c r="BU407" s="283">
        <f t="shared" si="615"/>
        <v>0</v>
      </c>
      <c r="BV407" s="281" t="str">
        <f t="shared" si="566"/>
        <v xml:space="preserve"> </v>
      </c>
      <c r="BW407" s="288"/>
      <c r="BX407" s="289" t="str">
        <f>IF(SUM(I407:T407)&lt;90," ",'eq. coef.'!$B$1128*'Amp-TB2 calc'!CH407+'eq. coef.'!$B$1129*'Amp-TB2 calc'!CL407+'eq. coef.'!$B$1130*'Amp-TB2 calc'!CM407+'eq. coef.'!$B$1131*'Amp-TB2 calc'!CO407+'eq. coef.'!$B$1132*'Amp-TB2 calc'!CP407+'eq. coef.'!$B$1133*'Amp-TB2 calc'!CQ407+'eq. coef.'!$B$1134*'Amp-TB2 calc'!CR407+'eq. coef.'!$B$1135*'Amp-TB2 calc'!CU407+'eq. coef.'!$B$1135*'Amp-TB2 calc'!CY407+'eq. coef.'!$B$1137*'Amp-TB2 calc'!CZ407)</f>
        <v xml:space="preserve"> </v>
      </c>
      <c r="BY407" s="290" t="str">
        <f t="shared" si="616"/>
        <v xml:space="preserve"> </v>
      </c>
      <c r="BZ407" s="291"/>
      <c r="CA407" s="290" t="str">
        <f t="shared" si="567"/>
        <v xml:space="preserve"> </v>
      </c>
      <c r="CB407" s="289" t="str">
        <f>IF(SUM(I407:T407)&lt;90," ",EXP('eq. coef.'!$C$396+'eq. coef.'!$C$397*'Amp-TB2 calc'!AJ407+'eq. coef.'!$C$398*'Amp-TB2 calc'!AK407+'eq. coef.'!$C$399*'Amp-TB2 calc'!AL407+'eq. coef.'!$C$400*'Amp-TB2 calc'!AN407+'eq. coef.'!$C$401*'Amp-TB2 calc'!AP407+'eq. coef.'!$C$402*'Amp-TB2 calc'!AQ407+'eq. coef.'!$C$403*'Amp-TB2 calc'!AR407+'eq. coef.'!$C$404*'Amp-TB2 calc'!AS407+'eq. coef.'!$C$405*LN('Amp-TB2 calc'!BQ407)))</f>
        <v xml:space="preserve"> </v>
      </c>
      <c r="CC407" s="283" t="str">
        <f t="shared" si="568"/>
        <v xml:space="preserve"> </v>
      </c>
      <c r="CD407" s="283"/>
      <c r="CE407" s="282" t="str">
        <f t="shared" si="569"/>
        <v xml:space="preserve"> </v>
      </c>
      <c r="CF407" s="282" t="str">
        <f t="shared" si="570"/>
        <v xml:space="preserve"> </v>
      </c>
      <c r="CG407" s="278" t="str">
        <f t="shared" si="617"/>
        <v xml:space="preserve"> </v>
      </c>
      <c r="CH407" s="278" t="str">
        <f t="shared" si="618"/>
        <v xml:space="preserve"> </v>
      </c>
      <c r="CI407" s="278" t="str">
        <f t="shared" si="571"/>
        <v xml:space="preserve"> </v>
      </c>
      <c r="CJ407" s="278" t="str">
        <f t="shared" si="572"/>
        <v xml:space="preserve"> </v>
      </c>
      <c r="CK407" s="278"/>
      <c r="CL407" s="278" t="str">
        <f t="shared" si="573"/>
        <v xml:space="preserve"> </v>
      </c>
      <c r="CM407" s="278" t="str">
        <f t="shared" si="574"/>
        <v xml:space="preserve"> </v>
      </c>
      <c r="CN407" s="278" t="str">
        <f t="shared" si="619"/>
        <v xml:space="preserve"> </v>
      </c>
      <c r="CO407" s="278" t="str">
        <f t="shared" si="575"/>
        <v xml:space="preserve"> </v>
      </c>
      <c r="CP407" s="278" t="str">
        <f t="shared" si="620"/>
        <v xml:space="preserve"> </v>
      </c>
      <c r="CQ407" s="278" t="str">
        <f t="shared" si="576"/>
        <v xml:space="preserve"> </v>
      </c>
      <c r="CR407" s="278" t="str">
        <f t="shared" si="621"/>
        <v xml:space="preserve"> </v>
      </c>
      <c r="CS407" s="278" t="str">
        <f t="shared" si="577"/>
        <v xml:space="preserve"> </v>
      </c>
      <c r="CT407" s="278"/>
      <c r="CU407" s="278" t="str">
        <f t="shared" si="622"/>
        <v xml:space="preserve"> </v>
      </c>
      <c r="CV407" s="278" t="str">
        <f t="shared" si="578"/>
        <v xml:space="preserve"> </v>
      </c>
      <c r="CW407" s="278" t="str">
        <f t="shared" si="579"/>
        <v xml:space="preserve"> </v>
      </c>
      <c r="CX407" s="278"/>
      <c r="CY407" s="278" t="str">
        <f t="shared" si="580"/>
        <v xml:space="preserve"> </v>
      </c>
      <c r="CZ407" s="278" t="str">
        <f t="shared" si="623"/>
        <v xml:space="preserve"> </v>
      </c>
      <c r="DA407" s="278" t="str">
        <f t="shared" si="581"/>
        <v xml:space="preserve"> </v>
      </c>
      <c r="DB407" s="278"/>
      <c r="DC407" s="278" t="str">
        <f t="shared" si="582"/>
        <v xml:space="preserve"> </v>
      </c>
      <c r="DD407" s="278" t="str">
        <f t="shared" si="624"/>
        <v xml:space="preserve"> </v>
      </c>
      <c r="DE407" s="278" t="str">
        <f t="shared" si="625"/>
        <v xml:space="preserve"> </v>
      </c>
      <c r="DF407" s="278" t="str">
        <f t="shared" si="583"/>
        <v xml:space="preserve"> </v>
      </c>
      <c r="DG407" s="283" t="str">
        <f t="shared" si="590"/>
        <v xml:space="preserve"> </v>
      </c>
      <c r="DH407" s="283"/>
      <c r="DI407" s="277" t="str">
        <f t="shared" si="584"/>
        <v xml:space="preserve"> </v>
      </c>
      <c r="DJ407" s="277" t="str">
        <f t="shared" si="585"/>
        <v xml:space="preserve"> </v>
      </c>
      <c r="DK407" s="277" t="str">
        <f t="shared" si="586"/>
        <v xml:space="preserve"> </v>
      </c>
      <c r="DL407" s="278" t="str">
        <f t="shared" si="587"/>
        <v xml:space="preserve"> </v>
      </c>
    </row>
    <row r="408" spans="21:116" x14ac:dyDescent="0.25">
      <c r="U408" s="276" t="str">
        <f t="shared" si="591"/>
        <v xml:space="preserve"> </v>
      </c>
      <c r="V408" s="277" t="str">
        <f>IF(SUM(I408:T408)&lt;90," ",I408/stab.data!$U$7)</f>
        <v xml:space="preserve"> </v>
      </c>
      <c r="W408" s="277" t="str">
        <f>IF(SUM(I408:T408)&lt;90," ",J408/stab.data!$U$8)</f>
        <v xml:space="preserve"> </v>
      </c>
      <c r="X408" s="277" t="str">
        <f>IF(SUM(I408:T408)&lt;90," ",K408*2/stab.data!$U$9)</f>
        <v xml:space="preserve"> </v>
      </c>
      <c r="Y408" s="277" t="str">
        <f>IF(SUM(I408:T408)&lt;90," ",L408*2/stab.data!$U$10)</f>
        <v xml:space="preserve"> </v>
      </c>
      <c r="Z408" s="277" t="str">
        <f>IF(SUM(I408:T408)&lt;90," ",M408/stab.data!$U$11)</f>
        <v xml:space="preserve"> </v>
      </c>
      <c r="AA408" s="277" t="str">
        <f>IF(SUM(I408:T408)&lt;90," ",N408/stab.data!$U$12)</f>
        <v xml:space="preserve"> </v>
      </c>
      <c r="AB408" s="277" t="str">
        <f>IF(SUM(I408:T408)&lt;90," ",O408/stab.data!$U$13)</f>
        <v xml:space="preserve"> </v>
      </c>
      <c r="AC408" s="277" t="str">
        <f>IF(SUM(I408:T408)&lt;90," ",P408/stab.data!$U$14)</f>
        <v xml:space="preserve"> </v>
      </c>
      <c r="AD408" s="277" t="str">
        <f>IF(SUM(I408:T408)&lt;90," ",Q408*2/stab.data!$U$15)</f>
        <v xml:space="preserve"> </v>
      </c>
      <c r="AE408" s="277" t="str">
        <f>IF(SUM(I408:T408)&lt;90," ",R408*2/stab.data!$U$16)</f>
        <v xml:space="preserve"> </v>
      </c>
      <c r="AF408" s="277" t="str">
        <f>IF(SUM(I408:T408)&lt;90," ",S408/stab.data!$U$17)</f>
        <v xml:space="preserve"> </v>
      </c>
      <c r="AG408" s="277" t="str">
        <f>IF(SUM(I408:T408)&lt;90," ",T408/stab.data!$U$18)</f>
        <v xml:space="preserve"> </v>
      </c>
      <c r="AH408" s="277" t="str">
        <f t="shared" si="592"/>
        <v xml:space="preserve"> </v>
      </c>
      <c r="AI408" s="277" t="str">
        <f t="shared" si="593"/>
        <v xml:space="preserve"> </v>
      </c>
      <c r="AJ408" s="278" t="str">
        <f t="shared" si="594"/>
        <v xml:space="preserve"> </v>
      </c>
      <c r="AK408" s="278" t="str">
        <f t="shared" si="595"/>
        <v xml:space="preserve"> </v>
      </c>
      <c r="AL408" s="278" t="str">
        <f t="shared" si="596"/>
        <v xml:space="preserve"> </v>
      </c>
      <c r="AM408" s="278" t="str">
        <f t="shared" si="597"/>
        <v xml:space="preserve"> </v>
      </c>
      <c r="AN408" s="278" t="str">
        <f t="shared" si="598"/>
        <v xml:space="preserve"> </v>
      </c>
      <c r="AO408" s="278" t="str">
        <f t="shared" si="599"/>
        <v xml:space="preserve"> </v>
      </c>
      <c r="AP408" s="278" t="str">
        <f t="shared" si="600"/>
        <v xml:space="preserve"> </v>
      </c>
      <c r="AQ408" s="278" t="str">
        <f t="shared" si="601"/>
        <v xml:space="preserve"> </v>
      </c>
      <c r="AR408" s="278" t="str">
        <f t="shared" si="602"/>
        <v xml:space="preserve"> </v>
      </c>
      <c r="AS408" s="278" t="str">
        <f t="shared" si="603"/>
        <v xml:space="preserve"> </v>
      </c>
      <c r="AT408" s="278" t="str">
        <f t="shared" si="604"/>
        <v xml:space="preserve"> </v>
      </c>
      <c r="AU408" s="278" t="str">
        <f t="shared" si="605"/>
        <v xml:space="preserve"> </v>
      </c>
      <c r="AV408" s="277" t="str">
        <f t="shared" si="606"/>
        <v xml:space="preserve"> </v>
      </c>
      <c r="AW408" s="277" t="str">
        <f t="shared" si="607"/>
        <v xml:space="preserve"> </v>
      </c>
      <c r="AX408" s="277" t="str">
        <f>IF(SUM(I408:T408)&lt;90," ",CO408*AH408*stab.data!$U$20/13/2)</f>
        <v xml:space="preserve"> </v>
      </c>
      <c r="AY408" s="277" t="str">
        <f>IF(SUM(I408:T408)&lt;90," ",CQ408*AH408*stab.data!$U$11/13)</f>
        <v xml:space="preserve"> </v>
      </c>
      <c r="AZ408" s="277" t="str">
        <f t="shared" si="608"/>
        <v xml:space="preserve"> </v>
      </c>
      <c r="BA408" s="279" t="str">
        <f t="shared" si="609"/>
        <v xml:space="preserve"> </v>
      </c>
      <c r="BB408" s="280" t="str">
        <f>IF(SUM(I408:T408)&lt;90," ",EXP('eq. coef.'!$C$104+'eq. coef.'!$C$105*'Amp-TB2 calc'!AJ408+'eq. coef.'!$C$106*'Amp-TB2 calc'!AK408+'eq. coef.'!$C$107*'Amp-TB2 calc'!AL408+'eq. coef.'!$C$108*'Amp-TB2 calc'!AN408+'eq. coef.'!$C$109*'Amp-TB2 calc'!AP408+'eq. coef.'!$C$110*'Amp-TB2 calc'!AQ408+'eq. coef.'!$C$111*'Amp-TB2 calc'!AR408+'eq. coef.'!$C$112*'Amp-TB2 calc'!AS408))</f>
        <v xml:space="preserve"> </v>
      </c>
      <c r="BC408" s="281" t="str">
        <f>IF(SUM(I408:T408)&lt;90," ",EXP('eq. coef.'!$C$176+'eq. coef.'!$C$177*'Amp-TB2 calc'!AJ408+'eq. coef.'!$C$178*'Amp-TB2 calc'!AK408+'eq. coef.'!$C$179*'Amp-TB2 calc'!AL408+'eq. coef.'!$C$180*'Amp-TB2 calc'!AN408+'eq. coef.'!$C$181*'Amp-TB2 calc'!AP408+'eq. coef.'!$C$182*'Amp-TB2 calc'!AQ408+'eq. coef.'!$C$183*'Amp-TB2 calc'!AR408+'eq. coef.'!$C$184*'Amp-TB2 calc'!AS408))</f>
        <v xml:space="preserve"> </v>
      </c>
      <c r="BD408" s="281" t="str">
        <f>IF(SUM(I408:T408)&lt;90," ",('eq. coef.'!$C$234+'eq. coef.'!$C$235*'Amp-TB2 calc'!AJ408+'eq. coef.'!$C$236*'Amp-TB2 calc'!AK408+'eq. coef.'!$C$237*'Amp-TB2 calc'!AL408+'eq. coef.'!$C$238*'Amp-TB2 calc'!AN408+'eq. coef.'!$C$239*'Amp-TB2 calc'!AP408+'eq. coef.'!$C$240*'Amp-TB2 calc'!AQ408+'eq. coef.'!$C$241*'Amp-TB2 calc'!AR408+'eq. coef.'!$C$242*'Amp-TB2 calc'!AS408))</f>
        <v xml:space="preserve"> </v>
      </c>
      <c r="BE408" s="281" t="str">
        <f>IF(SUM(I408:T408)&lt;90," ",('eq. coef.'!$C$270+'eq. coef.'!$C$271*'Amp-TB2 calc'!AJ408+'eq. coef.'!$C$272*'Amp-TB2 calc'!AK408+'eq. coef.'!$C$273*'Amp-TB2 calc'!AL408+'eq. coef.'!$C$274*'Amp-TB2 calc'!AN408+'eq. coef.'!$C$275*'Amp-TB2 calc'!AP408+'eq. coef.'!$C$276*'Amp-TB2 calc'!AQ408+'eq. coef.'!$C$277*'Amp-TB2 calc'!AR408+'eq. coef.'!$C$278*'Amp-TB2 calc'!AS408))</f>
        <v xml:space="preserve"> </v>
      </c>
      <c r="BF408" s="281" t="str">
        <f>IF(SUM(I408:T408)&lt;90," ",EXP('eq. coef.'!$C$328+'eq. coef.'!$C$329*'Amp-TB2 calc'!AJ408+'eq. coef.'!$C$330*'Amp-TB2 calc'!AK408+'eq. coef.'!$C$331*'Amp-TB2 calc'!AL408+'eq. coef.'!$C$332*'Amp-TB2 calc'!AN408+'eq. coef.'!$C$333*'Amp-TB2 calc'!AP408+'eq. coef.'!$C$334*'Amp-TB2 calc'!AQ408+'eq. coef.'!$C$335*'Amp-TB2 calc'!AR408+'eq. coef.'!$C$336*'Amp-TB2 calc'!AS408))</f>
        <v xml:space="preserve"> </v>
      </c>
      <c r="BG408" s="282" t="str">
        <f t="shared" si="561"/>
        <v xml:space="preserve"> </v>
      </c>
      <c r="BH408" s="385" t="str">
        <f t="shared" si="588"/>
        <v xml:space="preserve"> </v>
      </c>
      <c r="BI408" s="385" t="str">
        <f t="shared" si="589"/>
        <v xml:space="preserve"> </v>
      </c>
      <c r="BJ408" s="281" t="str">
        <f t="shared" si="562"/>
        <v xml:space="preserve"> </v>
      </c>
      <c r="BK408" s="283" t="str">
        <f t="shared" si="610"/>
        <v xml:space="preserve"> </v>
      </c>
      <c r="BL408" s="281" t="str">
        <f t="shared" si="611"/>
        <v xml:space="preserve"> </v>
      </c>
      <c r="BM408" s="284" t="str">
        <f t="shared" si="563"/>
        <v xml:space="preserve"> </v>
      </c>
      <c r="BN408" s="285" t="str">
        <f>IF(SUM(I408:T408)&lt;90," ",'eq. coef.'!$C$360+'eq. coef.'!$C$361*'Amp-TB2 calc'!AJ408+'eq. coef.'!$C$362*'Amp-TB2 calc'!AK408+'eq. coef.'!$C$363*'Amp-TB2 calc'!AL408+'eq. coef.'!$C$364*'Amp-TB2 calc'!AN408+'eq. coef.'!$C$365*'Amp-TB2 calc'!AP408+'eq. coef.'!$C$366*'Amp-TB2 calc'!AQ408+'eq. coef.'!$C$367*'Amp-TB2 calc'!AR408+'eq. coef.'!$C$368*'Amp-TB2 calc'!AS408+'eq. coef.'!$C$369*LN(BQ408))</f>
        <v xml:space="preserve"> </v>
      </c>
      <c r="BO408" s="286" t="str">
        <f t="shared" si="612"/>
        <v xml:space="preserve"> </v>
      </c>
      <c r="BP408" s="333" t="str">
        <f t="shared" si="564"/>
        <v xml:space="preserve"> </v>
      </c>
      <c r="BQ408" s="287" t="str">
        <f t="shared" si="613"/>
        <v xml:space="preserve"> </v>
      </c>
      <c r="BR408" s="281" t="str">
        <f t="shared" si="565"/>
        <v xml:space="preserve"> </v>
      </c>
      <c r="BS408" s="283"/>
      <c r="BT408" s="283">
        <f t="shared" si="614"/>
        <v>0</v>
      </c>
      <c r="BU408" s="283">
        <f t="shared" si="615"/>
        <v>0</v>
      </c>
      <c r="BV408" s="281" t="str">
        <f t="shared" si="566"/>
        <v xml:space="preserve"> </v>
      </c>
      <c r="BW408" s="288"/>
      <c r="BX408" s="289" t="str">
        <f>IF(SUM(I408:T408)&lt;90," ",'eq. coef.'!$B$1128*'Amp-TB2 calc'!CH408+'eq. coef.'!$B$1129*'Amp-TB2 calc'!CL408+'eq. coef.'!$B$1130*'Amp-TB2 calc'!CM408+'eq. coef.'!$B$1131*'Amp-TB2 calc'!CO408+'eq. coef.'!$B$1132*'Amp-TB2 calc'!CP408+'eq. coef.'!$B$1133*'Amp-TB2 calc'!CQ408+'eq. coef.'!$B$1134*'Amp-TB2 calc'!CR408+'eq. coef.'!$B$1135*'Amp-TB2 calc'!CU408+'eq. coef.'!$B$1135*'Amp-TB2 calc'!CY408+'eq. coef.'!$B$1137*'Amp-TB2 calc'!CZ408)</f>
        <v xml:space="preserve"> </v>
      </c>
      <c r="BY408" s="290" t="str">
        <f t="shared" si="616"/>
        <v xml:space="preserve"> </v>
      </c>
      <c r="BZ408" s="291"/>
      <c r="CA408" s="290" t="str">
        <f t="shared" si="567"/>
        <v xml:space="preserve"> </v>
      </c>
      <c r="CB408" s="289" t="str">
        <f>IF(SUM(I408:T408)&lt;90," ",EXP('eq. coef.'!$C$396+'eq. coef.'!$C$397*'Amp-TB2 calc'!AJ408+'eq. coef.'!$C$398*'Amp-TB2 calc'!AK408+'eq. coef.'!$C$399*'Amp-TB2 calc'!AL408+'eq. coef.'!$C$400*'Amp-TB2 calc'!AN408+'eq. coef.'!$C$401*'Amp-TB2 calc'!AP408+'eq. coef.'!$C$402*'Amp-TB2 calc'!AQ408+'eq. coef.'!$C$403*'Amp-TB2 calc'!AR408+'eq. coef.'!$C$404*'Amp-TB2 calc'!AS408+'eq. coef.'!$C$405*LN('Amp-TB2 calc'!BQ408)))</f>
        <v xml:space="preserve"> </v>
      </c>
      <c r="CC408" s="283" t="str">
        <f t="shared" si="568"/>
        <v xml:space="preserve"> </v>
      </c>
      <c r="CD408" s="283"/>
      <c r="CE408" s="282" t="str">
        <f t="shared" si="569"/>
        <v xml:space="preserve"> </v>
      </c>
      <c r="CF408" s="282" t="str">
        <f t="shared" si="570"/>
        <v xml:space="preserve"> </v>
      </c>
      <c r="CG408" s="278" t="str">
        <f t="shared" si="617"/>
        <v xml:space="preserve"> </v>
      </c>
      <c r="CH408" s="278" t="str">
        <f t="shared" si="618"/>
        <v xml:space="preserve"> </v>
      </c>
      <c r="CI408" s="278" t="str">
        <f t="shared" si="571"/>
        <v xml:space="preserve"> </v>
      </c>
      <c r="CJ408" s="278" t="str">
        <f t="shared" si="572"/>
        <v xml:space="preserve"> </v>
      </c>
      <c r="CK408" s="278"/>
      <c r="CL408" s="278" t="str">
        <f t="shared" si="573"/>
        <v xml:space="preserve"> </v>
      </c>
      <c r="CM408" s="278" t="str">
        <f t="shared" si="574"/>
        <v xml:space="preserve"> </v>
      </c>
      <c r="CN408" s="278" t="str">
        <f t="shared" si="619"/>
        <v xml:space="preserve"> </v>
      </c>
      <c r="CO408" s="278" t="str">
        <f t="shared" si="575"/>
        <v xml:space="preserve"> </v>
      </c>
      <c r="CP408" s="278" t="str">
        <f t="shared" si="620"/>
        <v xml:space="preserve"> </v>
      </c>
      <c r="CQ408" s="278" t="str">
        <f t="shared" si="576"/>
        <v xml:space="preserve"> </v>
      </c>
      <c r="CR408" s="278" t="str">
        <f t="shared" si="621"/>
        <v xml:space="preserve"> </v>
      </c>
      <c r="CS408" s="278" t="str">
        <f t="shared" si="577"/>
        <v xml:space="preserve"> </v>
      </c>
      <c r="CT408" s="278"/>
      <c r="CU408" s="278" t="str">
        <f t="shared" si="622"/>
        <v xml:space="preserve"> </v>
      </c>
      <c r="CV408" s="278" t="str">
        <f t="shared" si="578"/>
        <v xml:space="preserve"> </v>
      </c>
      <c r="CW408" s="278" t="str">
        <f t="shared" si="579"/>
        <v xml:space="preserve"> </v>
      </c>
      <c r="CX408" s="278"/>
      <c r="CY408" s="278" t="str">
        <f t="shared" si="580"/>
        <v xml:space="preserve"> </v>
      </c>
      <c r="CZ408" s="278" t="str">
        <f t="shared" si="623"/>
        <v xml:space="preserve"> </v>
      </c>
      <c r="DA408" s="278" t="str">
        <f t="shared" si="581"/>
        <v xml:space="preserve"> </v>
      </c>
      <c r="DB408" s="278"/>
      <c r="DC408" s="278" t="str">
        <f t="shared" si="582"/>
        <v xml:space="preserve"> </v>
      </c>
      <c r="DD408" s="278" t="str">
        <f t="shared" si="624"/>
        <v xml:space="preserve"> </v>
      </c>
      <c r="DE408" s="278" t="str">
        <f t="shared" si="625"/>
        <v xml:space="preserve"> </v>
      </c>
      <c r="DF408" s="278" t="str">
        <f t="shared" si="583"/>
        <v xml:space="preserve"> </v>
      </c>
      <c r="DG408" s="283" t="str">
        <f t="shared" si="590"/>
        <v xml:space="preserve"> </v>
      </c>
      <c r="DH408" s="283"/>
      <c r="DI408" s="277" t="str">
        <f t="shared" si="584"/>
        <v xml:space="preserve"> </v>
      </c>
      <c r="DJ408" s="277" t="str">
        <f t="shared" si="585"/>
        <v xml:space="preserve"> </v>
      </c>
      <c r="DK408" s="277" t="str">
        <f t="shared" si="586"/>
        <v xml:space="preserve"> </v>
      </c>
      <c r="DL408" s="278" t="str">
        <f t="shared" si="587"/>
        <v xml:space="preserve"> </v>
      </c>
    </row>
    <row r="409" spans="21:116" x14ac:dyDescent="0.25">
      <c r="U409" s="276" t="str">
        <f t="shared" si="591"/>
        <v xml:space="preserve"> </v>
      </c>
      <c r="V409" s="277" t="str">
        <f>IF(SUM(I409:T409)&lt;90," ",I409/stab.data!$U$7)</f>
        <v xml:space="preserve"> </v>
      </c>
      <c r="W409" s="277" t="str">
        <f>IF(SUM(I409:T409)&lt;90," ",J409/stab.data!$U$8)</f>
        <v xml:space="preserve"> </v>
      </c>
      <c r="X409" s="277" t="str">
        <f>IF(SUM(I409:T409)&lt;90," ",K409*2/stab.data!$U$9)</f>
        <v xml:space="preserve"> </v>
      </c>
      <c r="Y409" s="277" t="str">
        <f>IF(SUM(I409:T409)&lt;90," ",L409*2/stab.data!$U$10)</f>
        <v xml:space="preserve"> </v>
      </c>
      <c r="Z409" s="277" t="str">
        <f>IF(SUM(I409:T409)&lt;90," ",M409/stab.data!$U$11)</f>
        <v xml:space="preserve"> </v>
      </c>
      <c r="AA409" s="277" t="str">
        <f>IF(SUM(I409:T409)&lt;90," ",N409/stab.data!$U$12)</f>
        <v xml:space="preserve"> </v>
      </c>
      <c r="AB409" s="277" t="str">
        <f>IF(SUM(I409:T409)&lt;90," ",O409/stab.data!$U$13)</f>
        <v xml:space="preserve"> </v>
      </c>
      <c r="AC409" s="277" t="str">
        <f>IF(SUM(I409:T409)&lt;90," ",P409/stab.data!$U$14)</f>
        <v xml:space="preserve"> </v>
      </c>
      <c r="AD409" s="277" t="str">
        <f>IF(SUM(I409:T409)&lt;90," ",Q409*2/stab.data!$U$15)</f>
        <v xml:space="preserve"> </v>
      </c>
      <c r="AE409" s="277" t="str">
        <f>IF(SUM(I409:T409)&lt;90," ",R409*2/stab.data!$U$16)</f>
        <v xml:space="preserve"> </v>
      </c>
      <c r="AF409" s="277" t="str">
        <f>IF(SUM(I409:T409)&lt;90," ",S409/stab.data!$U$17)</f>
        <v xml:space="preserve"> </v>
      </c>
      <c r="AG409" s="277" t="str">
        <f>IF(SUM(I409:T409)&lt;90," ",T409/stab.data!$U$18)</f>
        <v xml:space="preserve"> </v>
      </c>
      <c r="AH409" s="277" t="str">
        <f t="shared" si="592"/>
        <v xml:space="preserve"> </v>
      </c>
      <c r="AI409" s="277" t="str">
        <f t="shared" si="593"/>
        <v xml:space="preserve"> </v>
      </c>
      <c r="AJ409" s="278" t="str">
        <f t="shared" si="594"/>
        <v xml:space="preserve"> </v>
      </c>
      <c r="AK409" s="278" t="str">
        <f t="shared" si="595"/>
        <v xml:space="preserve"> </v>
      </c>
      <c r="AL409" s="278" t="str">
        <f t="shared" si="596"/>
        <v xml:space="preserve"> </v>
      </c>
      <c r="AM409" s="278" t="str">
        <f t="shared" si="597"/>
        <v xml:space="preserve"> </v>
      </c>
      <c r="AN409" s="278" t="str">
        <f t="shared" si="598"/>
        <v xml:space="preserve"> </v>
      </c>
      <c r="AO409" s="278" t="str">
        <f t="shared" si="599"/>
        <v xml:space="preserve"> </v>
      </c>
      <c r="AP409" s="278" t="str">
        <f t="shared" si="600"/>
        <v xml:space="preserve"> </v>
      </c>
      <c r="AQ409" s="278" t="str">
        <f t="shared" si="601"/>
        <v xml:space="preserve"> </v>
      </c>
      <c r="AR409" s="278" t="str">
        <f t="shared" si="602"/>
        <v xml:space="preserve"> </v>
      </c>
      <c r="AS409" s="278" t="str">
        <f t="shared" si="603"/>
        <v xml:space="preserve"> </v>
      </c>
      <c r="AT409" s="278" t="str">
        <f t="shared" si="604"/>
        <v xml:space="preserve"> </v>
      </c>
      <c r="AU409" s="278" t="str">
        <f t="shared" si="605"/>
        <v xml:space="preserve"> </v>
      </c>
      <c r="AV409" s="277" t="str">
        <f t="shared" si="606"/>
        <v xml:space="preserve"> </v>
      </c>
      <c r="AW409" s="277" t="str">
        <f t="shared" si="607"/>
        <v xml:space="preserve"> </v>
      </c>
      <c r="AX409" s="277" t="str">
        <f>IF(SUM(I409:T409)&lt;90," ",CO409*AH409*stab.data!$U$20/13/2)</f>
        <v xml:space="preserve"> </v>
      </c>
      <c r="AY409" s="277" t="str">
        <f>IF(SUM(I409:T409)&lt;90," ",CQ409*AH409*stab.data!$U$11/13)</f>
        <v xml:space="preserve"> </v>
      </c>
      <c r="AZ409" s="277" t="str">
        <f t="shared" si="608"/>
        <v xml:space="preserve"> </v>
      </c>
      <c r="BA409" s="279" t="str">
        <f t="shared" si="609"/>
        <v xml:space="preserve"> </v>
      </c>
      <c r="BB409" s="280" t="str">
        <f>IF(SUM(I409:T409)&lt;90," ",EXP('eq. coef.'!$C$104+'eq. coef.'!$C$105*'Amp-TB2 calc'!AJ409+'eq. coef.'!$C$106*'Amp-TB2 calc'!AK409+'eq. coef.'!$C$107*'Amp-TB2 calc'!AL409+'eq. coef.'!$C$108*'Amp-TB2 calc'!AN409+'eq. coef.'!$C$109*'Amp-TB2 calc'!AP409+'eq. coef.'!$C$110*'Amp-TB2 calc'!AQ409+'eq. coef.'!$C$111*'Amp-TB2 calc'!AR409+'eq. coef.'!$C$112*'Amp-TB2 calc'!AS409))</f>
        <v xml:space="preserve"> </v>
      </c>
      <c r="BC409" s="281" t="str">
        <f>IF(SUM(I409:T409)&lt;90," ",EXP('eq. coef.'!$C$176+'eq. coef.'!$C$177*'Amp-TB2 calc'!AJ409+'eq. coef.'!$C$178*'Amp-TB2 calc'!AK409+'eq. coef.'!$C$179*'Amp-TB2 calc'!AL409+'eq. coef.'!$C$180*'Amp-TB2 calc'!AN409+'eq. coef.'!$C$181*'Amp-TB2 calc'!AP409+'eq. coef.'!$C$182*'Amp-TB2 calc'!AQ409+'eq. coef.'!$C$183*'Amp-TB2 calc'!AR409+'eq. coef.'!$C$184*'Amp-TB2 calc'!AS409))</f>
        <v xml:space="preserve"> </v>
      </c>
      <c r="BD409" s="281" t="str">
        <f>IF(SUM(I409:T409)&lt;90," ",('eq. coef.'!$C$234+'eq. coef.'!$C$235*'Amp-TB2 calc'!AJ409+'eq. coef.'!$C$236*'Amp-TB2 calc'!AK409+'eq. coef.'!$C$237*'Amp-TB2 calc'!AL409+'eq. coef.'!$C$238*'Amp-TB2 calc'!AN409+'eq. coef.'!$C$239*'Amp-TB2 calc'!AP409+'eq. coef.'!$C$240*'Amp-TB2 calc'!AQ409+'eq. coef.'!$C$241*'Amp-TB2 calc'!AR409+'eq. coef.'!$C$242*'Amp-TB2 calc'!AS409))</f>
        <v xml:space="preserve"> </v>
      </c>
      <c r="BE409" s="281" t="str">
        <f>IF(SUM(I409:T409)&lt;90," ",('eq. coef.'!$C$270+'eq. coef.'!$C$271*'Amp-TB2 calc'!AJ409+'eq. coef.'!$C$272*'Amp-TB2 calc'!AK409+'eq. coef.'!$C$273*'Amp-TB2 calc'!AL409+'eq. coef.'!$C$274*'Amp-TB2 calc'!AN409+'eq. coef.'!$C$275*'Amp-TB2 calc'!AP409+'eq. coef.'!$C$276*'Amp-TB2 calc'!AQ409+'eq. coef.'!$C$277*'Amp-TB2 calc'!AR409+'eq. coef.'!$C$278*'Amp-TB2 calc'!AS409))</f>
        <v xml:space="preserve"> </v>
      </c>
      <c r="BF409" s="281" t="str">
        <f>IF(SUM(I409:T409)&lt;90," ",EXP('eq. coef.'!$C$328+'eq. coef.'!$C$329*'Amp-TB2 calc'!AJ409+'eq. coef.'!$C$330*'Amp-TB2 calc'!AK409+'eq. coef.'!$C$331*'Amp-TB2 calc'!AL409+'eq. coef.'!$C$332*'Amp-TB2 calc'!AN409+'eq. coef.'!$C$333*'Amp-TB2 calc'!AP409+'eq. coef.'!$C$334*'Amp-TB2 calc'!AQ409+'eq. coef.'!$C$335*'Amp-TB2 calc'!AR409+'eq. coef.'!$C$336*'Amp-TB2 calc'!AS409))</f>
        <v xml:space="preserve"> </v>
      </c>
      <c r="BG409" s="282" t="str">
        <f t="shared" si="561"/>
        <v xml:space="preserve"> </v>
      </c>
      <c r="BH409" s="385" t="str">
        <f t="shared" si="588"/>
        <v xml:space="preserve"> </v>
      </c>
      <c r="BI409" s="385" t="str">
        <f t="shared" si="589"/>
        <v xml:space="preserve"> </v>
      </c>
      <c r="BJ409" s="281" t="str">
        <f t="shared" si="562"/>
        <v xml:space="preserve"> </v>
      </c>
      <c r="BK409" s="283" t="str">
        <f t="shared" si="610"/>
        <v xml:space="preserve"> </v>
      </c>
      <c r="BL409" s="281" t="str">
        <f t="shared" si="611"/>
        <v xml:space="preserve"> </v>
      </c>
      <c r="BM409" s="284" t="str">
        <f t="shared" si="563"/>
        <v xml:space="preserve"> </v>
      </c>
      <c r="BN409" s="285" t="str">
        <f>IF(SUM(I409:T409)&lt;90," ",'eq. coef.'!$C$360+'eq. coef.'!$C$361*'Amp-TB2 calc'!AJ409+'eq. coef.'!$C$362*'Amp-TB2 calc'!AK409+'eq. coef.'!$C$363*'Amp-TB2 calc'!AL409+'eq. coef.'!$C$364*'Amp-TB2 calc'!AN409+'eq. coef.'!$C$365*'Amp-TB2 calc'!AP409+'eq. coef.'!$C$366*'Amp-TB2 calc'!AQ409+'eq. coef.'!$C$367*'Amp-TB2 calc'!AR409+'eq. coef.'!$C$368*'Amp-TB2 calc'!AS409+'eq. coef.'!$C$369*LN(BQ409))</f>
        <v xml:space="preserve"> </v>
      </c>
      <c r="BO409" s="286" t="str">
        <f t="shared" si="612"/>
        <v xml:space="preserve"> </v>
      </c>
      <c r="BP409" s="333" t="str">
        <f t="shared" si="564"/>
        <v xml:space="preserve"> </v>
      </c>
      <c r="BQ409" s="287" t="str">
        <f t="shared" si="613"/>
        <v xml:space="preserve"> </v>
      </c>
      <c r="BR409" s="281" t="str">
        <f t="shared" si="565"/>
        <v xml:space="preserve"> </v>
      </c>
      <c r="BS409" s="283"/>
      <c r="BT409" s="283">
        <f t="shared" si="614"/>
        <v>0</v>
      </c>
      <c r="BU409" s="283">
        <f t="shared" si="615"/>
        <v>0</v>
      </c>
      <c r="BV409" s="281" t="str">
        <f t="shared" si="566"/>
        <v xml:space="preserve"> </v>
      </c>
      <c r="BW409" s="288"/>
      <c r="BX409" s="289" t="str">
        <f>IF(SUM(I409:T409)&lt;90," ",'eq. coef.'!$B$1128*'Amp-TB2 calc'!CH409+'eq. coef.'!$B$1129*'Amp-TB2 calc'!CL409+'eq. coef.'!$B$1130*'Amp-TB2 calc'!CM409+'eq. coef.'!$B$1131*'Amp-TB2 calc'!CO409+'eq. coef.'!$B$1132*'Amp-TB2 calc'!CP409+'eq. coef.'!$B$1133*'Amp-TB2 calc'!CQ409+'eq. coef.'!$B$1134*'Amp-TB2 calc'!CR409+'eq. coef.'!$B$1135*'Amp-TB2 calc'!CU409+'eq. coef.'!$B$1135*'Amp-TB2 calc'!CY409+'eq. coef.'!$B$1137*'Amp-TB2 calc'!CZ409)</f>
        <v xml:space="preserve"> </v>
      </c>
      <c r="BY409" s="290" t="str">
        <f t="shared" si="616"/>
        <v xml:space="preserve"> </v>
      </c>
      <c r="BZ409" s="291"/>
      <c r="CA409" s="290" t="str">
        <f t="shared" si="567"/>
        <v xml:space="preserve"> </v>
      </c>
      <c r="CB409" s="289" t="str">
        <f>IF(SUM(I409:T409)&lt;90," ",EXP('eq. coef.'!$C$396+'eq. coef.'!$C$397*'Amp-TB2 calc'!AJ409+'eq. coef.'!$C$398*'Amp-TB2 calc'!AK409+'eq. coef.'!$C$399*'Amp-TB2 calc'!AL409+'eq. coef.'!$C$400*'Amp-TB2 calc'!AN409+'eq. coef.'!$C$401*'Amp-TB2 calc'!AP409+'eq. coef.'!$C$402*'Amp-TB2 calc'!AQ409+'eq. coef.'!$C$403*'Amp-TB2 calc'!AR409+'eq. coef.'!$C$404*'Amp-TB2 calc'!AS409+'eq. coef.'!$C$405*LN('Amp-TB2 calc'!BQ409)))</f>
        <v xml:space="preserve"> </v>
      </c>
      <c r="CC409" s="283" t="str">
        <f t="shared" si="568"/>
        <v xml:space="preserve"> </v>
      </c>
      <c r="CD409" s="283"/>
      <c r="CE409" s="282" t="str">
        <f t="shared" si="569"/>
        <v xml:space="preserve"> </v>
      </c>
      <c r="CF409" s="282" t="str">
        <f t="shared" si="570"/>
        <v xml:space="preserve"> </v>
      </c>
      <c r="CG409" s="278" t="str">
        <f t="shared" si="617"/>
        <v xml:space="preserve"> </v>
      </c>
      <c r="CH409" s="278" t="str">
        <f t="shared" si="618"/>
        <v xml:space="preserve"> </v>
      </c>
      <c r="CI409" s="278" t="str">
        <f t="shared" si="571"/>
        <v xml:space="preserve"> </v>
      </c>
      <c r="CJ409" s="278" t="str">
        <f t="shared" si="572"/>
        <v xml:space="preserve"> </v>
      </c>
      <c r="CK409" s="278"/>
      <c r="CL409" s="278" t="str">
        <f t="shared" si="573"/>
        <v xml:space="preserve"> </v>
      </c>
      <c r="CM409" s="278" t="str">
        <f t="shared" si="574"/>
        <v xml:space="preserve"> </v>
      </c>
      <c r="CN409" s="278" t="str">
        <f t="shared" si="619"/>
        <v xml:space="preserve"> </v>
      </c>
      <c r="CO409" s="278" t="str">
        <f t="shared" si="575"/>
        <v xml:space="preserve"> </v>
      </c>
      <c r="CP409" s="278" t="str">
        <f t="shared" si="620"/>
        <v xml:space="preserve"> </v>
      </c>
      <c r="CQ409" s="278" t="str">
        <f t="shared" si="576"/>
        <v xml:space="preserve"> </v>
      </c>
      <c r="CR409" s="278" t="str">
        <f t="shared" si="621"/>
        <v xml:space="preserve"> </v>
      </c>
      <c r="CS409" s="278" t="str">
        <f t="shared" si="577"/>
        <v xml:space="preserve"> </v>
      </c>
      <c r="CT409" s="278"/>
      <c r="CU409" s="278" t="str">
        <f t="shared" si="622"/>
        <v xml:space="preserve"> </v>
      </c>
      <c r="CV409" s="278" t="str">
        <f t="shared" si="578"/>
        <v xml:space="preserve"> </v>
      </c>
      <c r="CW409" s="278" t="str">
        <f t="shared" si="579"/>
        <v xml:space="preserve"> </v>
      </c>
      <c r="CX409" s="278"/>
      <c r="CY409" s="278" t="str">
        <f t="shared" si="580"/>
        <v xml:space="preserve"> </v>
      </c>
      <c r="CZ409" s="278" t="str">
        <f t="shared" si="623"/>
        <v xml:space="preserve"> </v>
      </c>
      <c r="DA409" s="278" t="str">
        <f t="shared" si="581"/>
        <v xml:space="preserve"> </v>
      </c>
      <c r="DB409" s="278"/>
      <c r="DC409" s="278" t="str">
        <f t="shared" si="582"/>
        <v xml:space="preserve"> </v>
      </c>
      <c r="DD409" s="278" t="str">
        <f t="shared" si="624"/>
        <v xml:space="preserve"> </v>
      </c>
      <c r="DE409" s="278" t="str">
        <f t="shared" si="625"/>
        <v xml:space="preserve"> </v>
      </c>
      <c r="DF409" s="278" t="str">
        <f t="shared" si="583"/>
        <v xml:space="preserve"> </v>
      </c>
      <c r="DG409" s="283" t="str">
        <f t="shared" si="590"/>
        <v xml:space="preserve"> </v>
      </c>
      <c r="DH409" s="283"/>
      <c r="DI409" s="277" t="str">
        <f t="shared" si="584"/>
        <v xml:space="preserve"> </v>
      </c>
      <c r="DJ409" s="277" t="str">
        <f t="shared" si="585"/>
        <v xml:space="preserve"> </v>
      </c>
      <c r="DK409" s="277" t="str">
        <f t="shared" si="586"/>
        <v xml:space="preserve"> </v>
      </c>
      <c r="DL409" s="278" t="str">
        <f t="shared" si="587"/>
        <v xml:space="preserve"> </v>
      </c>
    </row>
    <row r="410" spans="21:116" x14ac:dyDescent="0.25">
      <c r="U410" s="276" t="str">
        <f t="shared" si="591"/>
        <v xml:space="preserve"> </v>
      </c>
      <c r="V410" s="277" t="str">
        <f>IF(SUM(I410:T410)&lt;90," ",I410/stab.data!$U$7)</f>
        <v xml:space="preserve"> </v>
      </c>
      <c r="W410" s="277" t="str">
        <f>IF(SUM(I410:T410)&lt;90," ",J410/stab.data!$U$8)</f>
        <v xml:space="preserve"> </v>
      </c>
      <c r="X410" s="277" t="str">
        <f>IF(SUM(I410:T410)&lt;90," ",K410*2/stab.data!$U$9)</f>
        <v xml:space="preserve"> </v>
      </c>
      <c r="Y410" s="277" t="str">
        <f>IF(SUM(I410:T410)&lt;90," ",L410*2/stab.data!$U$10)</f>
        <v xml:space="preserve"> </v>
      </c>
      <c r="Z410" s="277" t="str">
        <f>IF(SUM(I410:T410)&lt;90," ",M410/stab.data!$U$11)</f>
        <v xml:space="preserve"> </v>
      </c>
      <c r="AA410" s="277" t="str">
        <f>IF(SUM(I410:T410)&lt;90," ",N410/stab.data!$U$12)</f>
        <v xml:space="preserve"> </v>
      </c>
      <c r="AB410" s="277" t="str">
        <f>IF(SUM(I410:T410)&lt;90," ",O410/stab.data!$U$13)</f>
        <v xml:space="preserve"> </v>
      </c>
      <c r="AC410" s="277" t="str">
        <f>IF(SUM(I410:T410)&lt;90," ",P410/stab.data!$U$14)</f>
        <v xml:space="preserve"> </v>
      </c>
      <c r="AD410" s="277" t="str">
        <f>IF(SUM(I410:T410)&lt;90," ",Q410*2/stab.data!$U$15)</f>
        <v xml:space="preserve"> </v>
      </c>
      <c r="AE410" s="277" t="str">
        <f>IF(SUM(I410:T410)&lt;90," ",R410*2/stab.data!$U$16)</f>
        <v xml:space="preserve"> </v>
      </c>
      <c r="AF410" s="277" t="str">
        <f>IF(SUM(I410:T410)&lt;90," ",S410/stab.data!$U$17)</f>
        <v xml:space="preserve"> </v>
      </c>
      <c r="AG410" s="277" t="str">
        <f>IF(SUM(I410:T410)&lt;90," ",T410/stab.data!$U$18)</f>
        <v xml:space="preserve"> </v>
      </c>
      <c r="AH410" s="277" t="str">
        <f t="shared" si="592"/>
        <v xml:space="preserve"> </v>
      </c>
      <c r="AI410" s="277" t="str">
        <f t="shared" si="593"/>
        <v xml:space="preserve"> </v>
      </c>
      <c r="AJ410" s="278" t="str">
        <f t="shared" si="594"/>
        <v xml:space="preserve"> </v>
      </c>
      <c r="AK410" s="278" t="str">
        <f t="shared" si="595"/>
        <v xml:space="preserve"> </v>
      </c>
      <c r="AL410" s="278" t="str">
        <f t="shared" si="596"/>
        <v xml:space="preserve"> </v>
      </c>
      <c r="AM410" s="278" t="str">
        <f t="shared" si="597"/>
        <v xml:space="preserve"> </v>
      </c>
      <c r="AN410" s="278" t="str">
        <f t="shared" si="598"/>
        <v xml:space="preserve"> </v>
      </c>
      <c r="AO410" s="278" t="str">
        <f t="shared" si="599"/>
        <v xml:space="preserve"> </v>
      </c>
      <c r="AP410" s="278" t="str">
        <f t="shared" si="600"/>
        <v xml:space="preserve"> </v>
      </c>
      <c r="AQ410" s="278" t="str">
        <f t="shared" si="601"/>
        <v xml:space="preserve"> </v>
      </c>
      <c r="AR410" s="278" t="str">
        <f t="shared" si="602"/>
        <v xml:space="preserve"> </v>
      </c>
      <c r="AS410" s="278" t="str">
        <f t="shared" si="603"/>
        <v xml:space="preserve"> </v>
      </c>
      <c r="AT410" s="278" t="str">
        <f t="shared" si="604"/>
        <v xml:space="preserve"> </v>
      </c>
      <c r="AU410" s="278" t="str">
        <f t="shared" si="605"/>
        <v xml:space="preserve"> </v>
      </c>
      <c r="AV410" s="277" t="str">
        <f t="shared" si="606"/>
        <v xml:space="preserve"> </v>
      </c>
      <c r="AW410" s="277" t="str">
        <f t="shared" si="607"/>
        <v xml:space="preserve"> </v>
      </c>
      <c r="AX410" s="277" t="str">
        <f>IF(SUM(I410:T410)&lt;90," ",CO410*AH410*stab.data!$U$20/13/2)</f>
        <v xml:space="preserve"> </v>
      </c>
      <c r="AY410" s="277" t="str">
        <f>IF(SUM(I410:T410)&lt;90," ",CQ410*AH410*stab.data!$U$11/13)</f>
        <v xml:space="preserve"> </v>
      </c>
      <c r="AZ410" s="277" t="str">
        <f t="shared" si="608"/>
        <v xml:space="preserve"> </v>
      </c>
      <c r="BA410" s="279" t="str">
        <f t="shared" si="609"/>
        <v xml:space="preserve"> </v>
      </c>
      <c r="BB410" s="280" t="str">
        <f>IF(SUM(I410:T410)&lt;90," ",EXP('eq. coef.'!$C$104+'eq. coef.'!$C$105*'Amp-TB2 calc'!AJ410+'eq. coef.'!$C$106*'Amp-TB2 calc'!AK410+'eq. coef.'!$C$107*'Amp-TB2 calc'!AL410+'eq. coef.'!$C$108*'Amp-TB2 calc'!AN410+'eq. coef.'!$C$109*'Amp-TB2 calc'!AP410+'eq. coef.'!$C$110*'Amp-TB2 calc'!AQ410+'eq. coef.'!$C$111*'Amp-TB2 calc'!AR410+'eq. coef.'!$C$112*'Amp-TB2 calc'!AS410))</f>
        <v xml:space="preserve"> </v>
      </c>
      <c r="BC410" s="281" t="str">
        <f>IF(SUM(I410:T410)&lt;90," ",EXP('eq. coef.'!$C$176+'eq. coef.'!$C$177*'Amp-TB2 calc'!AJ410+'eq. coef.'!$C$178*'Amp-TB2 calc'!AK410+'eq. coef.'!$C$179*'Amp-TB2 calc'!AL410+'eq. coef.'!$C$180*'Amp-TB2 calc'!AN410+'eq. coef.'!$C$181*'Amp-TB2 calc'!AP410+'eq. coef.'!$C$182*'Amp-TB2 calc'!AQ410+'eq. coef.'!$C$183*'Amp-TB2 calc'!AR410+'eq. coef.'!$C$184*'Amp-TB2 calc'!AS410))</f>
        <v xml:space="preserve"> </v>
      </c>
      <c r="BD410" s="281" t="str">
        <f>IF(SUM(I410:T410)&lt;90," ",('eq. coef.'!$C$234+'eq. coef.'!$C$235*'Amp-TB2 calc'!AJ410+'eq. coef.'!$C$236*'Amp-TB2 calc'!AK410+'eq. coef.'!$C$237*'Amp-TB2 calc'!AL410+'eq. coef.'!$C$238*'Amp-TB2 calc'!AN410+'eq. coef.'!$C$239*'Amp-TB2 calc'!AP410+'eq. coef.'!$C$240*'Amp-TB2 calc'!AQ410+'eq. coef.'!$C$241*'Amp-TB2 calc'!AR410+'eq. coef.'!$C$242*'Amp-TB2 calc'!AS410))</f>
        <v xml:space="preserve"> </v>
      </c>
      <c r="BE410" s="281" t="str">
        <f>IF(SUM(I410:T410)&lt;90," ",('eq. coef.'!$C$270+'eq. coef.'!$C$271*'Amp-TB2 calc'!AJ410+'eq. coef.'!$C$272*'Amp-TB2 calc'!AK410+'eq. coef.'!$C$273*'Amp-TB2 calc'!AL410+'eq. coef.'!$C$274*'Amp-TB2 calc'!AN410+'eq. coef.'!$C$275*'Amp-TB2 calc'!AP410+'eq. coef.'!$C$276*'Amp-TB2 calc'!AQ410+'eq. coef.'!$C$277*'Amp-TB2 calc'!AR410+'eq. coef.'!$C$278*'Amp-TB2 calc'!AS410))</f>
        <v xml:space="preserve"> </v>
      </c>
      <c r="BF410" s="281" t="str">
        <f>IF(SUM(I410:T410)&lt;90," ",EXP('eq. coef.'!$C$328+'eq. coef.'!$C$329*'Amp-TB2 calc'!AJ410+'eq. coef.'!$C$330*'Amp-TB2 calc'!AK410+'eq. coef.'!$C$331*'Amp-TB2 calc'!AL410+'eq. coef.'!$C$332*'Amp-TB2 calc'!AN410+'eq. coef.'!$C$333*'Amp-TB2 calc'!AP410+'eq. coef.'!$C$334*'Amp-TB2 calc'!AQ410+'eq. coef.'!$C$335*'Amp-TB2 calc'!AR410+'eq. coef.'!$C$336*'Amp-TB2 calc'!AS410))</f>
        <v xml:space="preserve"> </v>
      </c>
      <c r="BG410" s="282" t="str">
        <f t="shared" si="561"/>
        <v xml:space="preserve"> </v>
      </c>
      <c r="BH410" s="385" t="str">
        <f t="shared" si="588"/>
        <v xml:space="preserve"> </v>
      </c>
      <c r="BI410" s="385" t="str">
        <f t="shared" si="589"/>
        <v xml:space="preserve"> </v>
      </c>
      <c r="BJ410" s="281" t="str">
        <f t="shared" si="562"/>
        <v xml:space="preserve"> </v>
      </c>
      <c r="BK410" s="283" t="str">
        <f t="shared" si="610"/>
        <v xml:space="preserve"> </v>
      </c>
      <c r="BL410" s="281" t="str">
        <f t="shared" si="611"/>
        <v xml:space="preserve"> </v>
      </c>
      <c r="BM410" s="284" t="str">
        <f t="shared" si="563"/>
        <v xml:space="preserve"> </v>
      </c>
      <c r="BN410" s="285" t="str">
        <f>IF(SUM(I410:T410)&lt;90," ",'eq. coef.'!$C$360+'eq. coef.'!$C$361*'Amp-TB2 calc'!AJ410+'eq. coef.'!$C$362*'Amp-TB2 calc'!AK410+'eq. coef.'!$C$363*'Amp-TB2 calc'!AL410+'eq. coef.'!$C$364*'Amp-TB2 calc'!AN410+'eq. coef.'!$C$365*'Amp-TB2 calc'!AP410+'eq. coef.'!$C$366*'Amp-TB2 calc'!AQ410+'eq. coef.'!$C$367*'Amp-TB2 calc'!AR410+'eq. coef.'!$C$368*'Amp-TB2 calc'!AS410+'eq. coef.'!$C$369*LN(BQ410))</f>
        <v xml:space="preserve"> </v>
      </c>
      <c r="BO410" s="286" t="str">
        <f t="shared" si="612"/>
        <v xml:space="preserve"> </v>
      </c>
      <c r="BP410" s="333" t="str">
        <f t="shared" si="564"/>
        <v xml:space="preserve"> </v>
      </c>
      <c r="BQ410" s="287" t="str">
        <f t="shared" si="613"/>
        <v xml:space="preserve"> </v>
      </c>
      <c r="BR410" s="281" t="str">
        <f t="shared" si="565"/>
        <v xml:space="preserve"> </v>
      </c>
      <c r="BS410" s="283"/>
      <c r="BT410" s="283">
        <f t="shared" si="614"/>
        <v>0</v>
      </c>
      <c r="BU410" s="283">
        <f t="shared" si="615"/>
        <v>0</v>
      </c>
      <c r="BV410" s="281" t="str">
        <f t="shared" si="566"/>
        <v xml:space="preserve"> </v>
      </c>
      <c r="BW410" s="288"/>
      <c r="BX410" s="289" t="str">
        <f>IF(SUM(I410:T410)&lt;90," ",'eq. coef.'!$B$1128*'Amp-TB2 calc'!CH410+'eq. coef.'!$B$1129*'Amp-TB2 calc'!CL410+'eq. coef.'!$B$1130*'Amp-TB2 calc'!CM410+'eq. coef.'!$B$1131*'Amp-TB2 calc'!CO410+'eq. coef.'!$B$1132*'Amp-TB2 calc'!CP410+'eq. coef.'!$B$1133*'Amp-TB2 calc'!CQ410+'eq. coef.'!$B$1134*'Amp-TB2 calc'!CR410+'eq. coef.'!$B$1135*'Amp-TB2 calc'!CU410+'eq. coef.'!$B$1135*'Amp-TB2 calc'!CY410+'eq. coef.'!$B$1137*'Amp-TB2 calc'!CZ410)</f>
        <v xml:space="preserve"> </v>
      </c>
      <c r="BY410" s="290" t="str">
        <f t="shared" si="616"/>
        <v xml:space="preserve"> </v>
      </c>
      <c r="BZ410" s="291"/>
      <c r="CA410" s="290" t="str">
        <f t="shared" si="567"/>
        <v xml:space="preserve"> </v>
      </c>
      <c r="CB410" s="289" t="str">
        <f>IF(SUM(I410:T410)&lt;90," ",EXP('eq. coef.'!$C$396+'eq. coef.'!$C$397*'Amp-TB2 calc'!AJ410+'eq. coef.'!$C$398*'Amp-TB2 calc'!AK410+'eq. coef.'!$C$399*'Amp-TB2 calc'!AL410+'eq. coef.'!$C$400*'Amp-TB2 calc'!AN410+'eq. coef.'!$C$401*'Amp-TB2 calc'!AP410+'eq. coef.'!$C$402*'Amp-TB2 calc'!AQ410+'eq. coef.'!$C$403*'Amp-TB2 calc'!AR410+'eq. coef.'!$C$404*'Amp-TB2 calc'!AS410+'eq. coef.'!$C$405*LN('Amp-TB2 calc'!BQ410)))</f>
        <v xml:space="preserve"> </v>
      </c>
      <c r="CC410" s="283" t="str">
        <f t="shared" si="568"/>
        <v xml:space="preserve"> </v>
      </c>
      <c r="CD410" s="283"/>
      <c r="CE410" s="282" t="str">
        <f t="shared" si="569"/>
        <v xml:space="preserve"> </v>
      </c>
      <c r="CF410" s="282" t="str">
        <f t="shared" si="570"/>
        <v xml:space="preserve"> </v>
      </c>
      <c r="CG410" s="278" t="str">
        <f t="shared" si="617"/>
        <v xml:space="preserve"> </v>
      </c>
      <c r="CH410" s="278" t="str">
        <f t="shared" si="618"/>
        <v xml:space="preserve"> </v>
      </c>
      <c r="CI410" s="278" t="str">
        <f t="shared" si="571"/>
        <v xml:space="preserve"> </v>
      </c>
      <c r="CJ410" s="278" t="str">
        <f t="shared" si="572"/>
        <v xml:space="preserve"> </v>
      </c>
      <c r="CK410" s="278"/>
      <c r="CL410" s="278" t="str">
        <f t="shared" si="573"/>
        <v xml:space="preserve"> </v>
      </c>
      <c r="CM410" s="278" t="str">
        <f t="shared" si="574"/>
        <v xml:space="preserve"> </v>
      </c>
      <c r="CN410" s="278" t="str">
        <f t="shared" si="619"/>
        <v xml:space="preserve"> </v>
      </c>
      <c r="CO410" s="278" t="str">
        <f t="shared" si="575"/>
        <v xml:space="preserve"> </v>
      </c>
      <c r="CP410" s="278" t="str">
        <f t="shared" si="620"/>
        <v xml:space="preserve"> </v>
      </c>
      <c r="CQ410" s="278" t="str">
        <f t="shared" si="576"/>
        <v xml:space="preserve"> </v>
      </c>
      <c r="CR410" s="278" t="str">
        <f t="shared" si="621"/>
        <v xml:space="preserve"> </v>
      </c>
      <c r="CS410" s="278" t="str">
        <f t="shared" si="577"/>
        <v xml:space="preserve"> </v>
      </c>
      <c r="CT410" s="278"/>
      <c r="CU410" s="278" t="str">
        <f t="shared" si="622"/>
        <v xml:space="preserve"> </v>
      </c>
      <c r="CV410" s="278" t="str">
        <f t="shared" si="578"/>
        <v xml:space="preserve"> </v>
      </c>
      <c r="CW410" s="278" t="str">
        <f t="shared" si="579"/>
        <v xml:space="preserve"> </v>
      </c>
      <c r="CX410" s="278"/>
      <c r="CY410" s="278" t="str">
        <f t="shared" si="580"/>
        <v xml:space="preserve"> </v>
      </c>
      <c r="CZ410" s="278" t="str">
        <f t="shared" si="623"/>
        <v xml:space="preserve"> </v>
      </c>
      <c r="DA410" s="278" t="str">
        <f t="shared" si="581"/>
        <v xml:space="preserve"> </v>
      </c>
      <c r="DB410" s="278"/>
      <c r="DC410" s="278" t="str">
        <f t="shared" si="582"/>
        <v xml:space="preserve"> </v>
      </c>
      <c r="DD410" s="278" t="str">
        <f t="shared" si="624"/>
        <v xml:space="preserve"> </v>
      </c>
      <c r="DE410" s="278" t="str">
        <f t="shared" si="625"/>
        <v xml:space="preserve"> </v>
      </c>
      <c r="DF410" s="278" t="str">
        <f t="shared" si="583"/>
        <v xml:space="preserve"> </v>
      </c>
      <c r="DG410" s="283" t="str">
        <f t="shared" si="590"/>
        <v xml:space="preserve"> </v>
      </c>
      <c r="DH410" s="283"/>
      <c r="DI410" s="277" t="str">
        <f t="shared" si="584"/>
        <v xml:space="preserve"> </v>
      </c>
      <c r="DJ410" s="277" t="str">
        <f t="shared" si="585"/>
        <v xml:space="preserve"> </v>
      </c>
      <c r="DK410" s="277" t="str">
        <f t="shared" si="586"/>
        <v xml:space="preserve"> </v>
      </c>
      <c r="DL410" s="278" t="str">
        <f t="shared" si="587"/>
        <v xml:space="preserve"> </v>
      </c>
    </row>
    <row r="411" spans="21:116" x14ac:dyDescent="0.25">
      <c r="U411" s="276" t="str">
        <f t="shared" si="591"/>
        <v xml:space="preserve"> </v>
      </c>
      <c r="V411" s="277" t="str">
        <f>IF(SUM(I411:T411)&lt;90," ",I411/stab.data!$U$7)</f>
        <v xml:space="preserve"> </v>
      </c>
      <c r="W411" s="277" t="str">
        <f>IF(SUM(I411:T411)&lt;90," ",J411/stab.data!$U$8)</f>
        <v xml:space="preserve"> </v>
      </c>
      <c r="X411" s="277" t="str">
        <f>IF(SUM(I411:T411)&lt;90," ",K411*2/stab.data!$U$9)</f>
        <v xml:space="preserve"> </v>
      </c>
      <c r="Y411" s="277" t="str">
        <f>IF(SUM(I411:T411)&lt;90," ",L411*2/stab.data!$U$10)</f>
        <v xml:space="preserve"> </v>
      </c>
      <c r="Z411" s="277" t="str">
        <f>IF(SUM(I411:T411)&lt;90," ",M411/stab.data!$U$11)</f>
        <v xml:space="preserve"> </v>
      </c>
      <c r="AA411" s="277" t="str">
        <f>IF(SUM(I411:T411)&lt;90," ",N411/stab.data!$U$12)</f>
        <v xml:space="preserve"> </v>
      </c>
      <c r="AB411" s="277" t="str">
        <f>IF(SUM(I411:T411)&lt;90," ",O411/stab.data!$U$13)</f>
        <v xml:space="preserve"> </v>
      </c>
      <c r="AC411" s="277" t="str">
        <f>IF(SUM(I411:T411)&lt;90," ",P411/stab.data!$U$14)</f>
        <v xml:space="preserve"> </v>
      </c>
      <c r="AD411" s="277" t="str">
        <f>IF(SUM(I411:T411)&lt;90," ",Q411*2/stab.data!$U$15)</f>
        <v xml:space="preserve"> </v>
      </c>
      <c r="AE411" s="277" t="str">
        <f>IF(SUM(I411:T411)&lt;90," ",R411*2/stab.data!$U$16)</f>
        <v xml:space="preserve"> </v>
      </c>
      <c r="AF411" s="277" t="str">
        <f>IF(SUM(I411:T411)&lt;90," ",S411/stab.data!$U$17)</f>
        <v xml:space="preserve"> </v>
      </c>
      <c r="AG411" s="277" t="str">
        <f>IF(SUM(I411:T411)&lt;90," ",T411/stab.data!$U$18)</f>
        <v xml:space="preserve"> </v>
      </c>
      <c r="AH411" s="277" t="str">
        <f t="shared" si="592"/>
        <v xml:space="preserve"> </v>
      </c>
      <c r="AI411" s="277" t="str">
        <f t="shared" si="593"/>
        <v xml:space="preserve"> </v>
      </c>
      <c r="AJ411" s="278" t="str">
        <f t="shared" si="594"/>
        <v xml:space="preserve"> </v>
      </c>
      <c r="AK411" s="278" t="str">
        <f t="shared" si="595"/>
        <v xml:space="preserve"> </v>
      </c>
      <c r="AL411" s="278" t="str">
        <f t="shared" si="596"/>
        <v xml:space="preserve"> </v>
      </c>
      <c r="AM411" s="278" t="str">
        <f t="shared" si="597"/>
        <v xml:space="preserve"> </v>
      </c>
      <c r="AN411" s="278" t="str">
        <f t="shared" si="598"/>
        <v xml:space="preserve"> </v>
      </c>
      <c r="AO411" s="278" t="str">
        <f t="shared" si="599"/>
        <v xml:space="preserve"> </v>
      </c>
      <c r="AP411" s="278" t="str">
        <f t="shared" si="600"/>
        <v xml:space="preserve"> </v>
      </c>
      <c r="AQ411" s="278" t="str">
        <f t="shared" si="601"/>
        <v xml:space="preserve"> </v>
      </c>
      <c r="AR411" s="278" t="str">
        <f t="shared" si="602"/>
        <v xml:space="preserve"> </v>
      </c>
      <c r="AS411" s="278" t="str">
        <f t="shared" si="603"/>
        <v xml:space="preserve"> </v>
      </c>
      <c r="AT411" s="278" t="str">
        <f t="shared" si="604"/>
        <v xml:space="preserve"> </v>
      </c>
      <c r="AU411" s="278" t="str">
        <f t="shared" si="605"/>
        <v xml:space="preserve"> </v>
      </c>
      <c r="AV411" s="277" t="str">
        <f t="shared" si="606"/>
        <v xml:space="preserve"> </v>
      </c>
      <c r="AW411" s="277" t="str">
        <f t="shared" si="607"/>
        <v xml:space="preserve"> </v>
      </c>
      <c r="AX411" s="277" t="str">
        <f>IF(SUM(I411:T411)&lt;90," ",CO411*AH411*stab.data!$U$20/13/2)</f>
        <v xml:space="preserve"> </v>
      </c>
      <c r="AY411" s="277" t="str">
        <f>IF(SUM(I411:T411)&lt;90," ",CQ411*AH411*stab.data!$U$11/13)</f>
        <v xml:space="preserve"> </v>
      </c>
      <c r="AZ411" s="277" t="str">
        <f t="shared" si="608"/>
        <v xml:space="preserve"> </v>
      </c>
      <c r="BA411" s="279" t="str">
        <f t="shared" si="609"/>
        <v xml:space="preserve"> </v>
      </c>
      <c r="BB411" s="280" t="str">
        <f>IF(SUM(I411:T411)&lt;90," ",EXP('eq. coef.'!$C$104+'eq. coef.'!$C$105*'Amp-TB2 calc'!AJ411+'eq. coef.'!$C$106*'Amp-TB2 calc'!AK411+'eq. coef.'!$C$107*'Amp-TB2 calc'!AL411+'eq. coef.'!$C$108*'Amp-TB2 calc'!AN411+'eq. coef.'!$C$109*'Amp-TB2 calc'!AP411+'eq. coef.'!$C$110*'Amp-TB2 calc'!AQ411+'eq. coef.'!$C$111*'Amp-TB2 calc'!AR411+'eq. coef.'!$C$112*'Amp-TB2 calc'!AS411))</f>
        <v xml:space="preserve"> </v>
      </c>
      <c r="BC411" s="281" t="str">
        <f>IF(SUM(I411:T411)&lt;90," ",EXP('eq. coef.'!$C$176+'eq. coef.'!$C$177*'Amp-TB2 calc'!AJ411+'eq. coef.'!$C$178*'Amp-TB2 calc'!AK411+'eq. coef.'!$C$179*'Amp-TB2 calc'!AL411+'eq. coef.'!$C$180*'Amp-TB2 calc'!AN411+'eq. coef.'!$C$181*'Amp-TB2 calc'!AP411+'eq. coef.'!$C$182*'Amp-TB2 calc'!AQ411+'eq. coef.'!$C$183*'Amp-TB2 calc'!AR411+'eq. coef.'!$C$184*'Amp-TB2 calc'!AS411))</f>
        <v xml:space="preserve"> </v>
      </c>
      <c r="BD411" s="281" t="str">
        <f>IF(SUM(I411:T411)&lt;90," ",('eq. coef.'!$C$234+'eq. coef.'!$C$235*'Amp-TB2 calc'!AJ411+'eq. coef.'!$C$236*'Amp-TB2 calc'!AK411+'eq. coef.'!$C$237*'Amp-TB2 calc'!AL411+'eq. coef.'!$C$238*'Amp-TB2 calc'!AN411+'eq. coef.'!$C$239*'Amp-TB2 calc'!AP411+'eq. coef.'!$C$240*'Amp-TB2 calc'!AQ411+'eq. coef.'!$C$241*'Amp-TB2 calc'!AR411+'eq. coef.'!$C$242*'Amp-TB2 calc'!AS411))</f>
        <v xml:space="preserve"> </v>
      </c>
      <c r="BE411" s="281" t="str">
        <f>IF(SUM(I411:T411)&lt;90," ",('eq. coef.'!$C$270+'eq. coef.'!$C$271*'Amp-TB2 calc'!AJ411+'eq. coef.'!$C$272*'Amp-TB2 calc'!AK411+'eq. coef.'!$C$273*'Amp-TB2 calc'!AL411+'eq. coef.'!$C$274*'Amp-TB2 calc'!AN411+'eq. coef.'!$C$275*'Amp-TB2 calc'!AP411+'eq. coef.'!$C$276*'Amp-TB2 calc'!AQ411+'eq. coef.'!$C$277*'Amp-TB2 calc'!AR411+'eq. coef.'!$C$278*'Amp-TB2 calc'!AS411))</f>
        <v xml:space="preserve"> </v>
      </c>
      <c r="BF411" s="281" t="str">
        <f>IF(SUM(I411:T411)&lt;90," ",EXP('eq. coef.'!$C$328+'eq. coef.'!$C$329*'Amp-TB2 calc'!AJ411+'eq. coef.'!$C$330*'Amp-TB2 calc'!AK411+'eq. coef.'!$C$331*'Amp-TB2 calc'!AL411+'eq. coef.'!$C$332*'Amp-TB2 calc'!AN411+'eq. coef.'!$C$333*'Amp-TB2 calc'!AP411+'eq. coef.'!$C$334*'Amp-TB2 calc'!AQ411+'eq. coef.'!$C$335*'Amp-TB2 calc'!AR411+'eq. coef.'!$C$336*'Amp-TB2 calc'!AS411))</f>
        <v xml:space="preserve"> </v>
      </c>
      <c r="BG411" s="282" t="str">
        <f t="shared" si="561"/>
        <v xml:space="preserve"> </v>
      </c>
      <c r="BH411" s="385" t="str">
        <f t="shared" si="588"/>
        <v xml:space="preserve"> </v>
      </c>
      <c r="BI411" s="385" t="str">
        <f t="shared" si="589"/>
        <v xml:space="preserve"> </v>
      </c>
      <c r="BJ411" s="281" t="str">
        <f t="shared" si="562"/>
        <v xml:space="preserve"> </v>
      </c>
      <c r="BK411" s="283" t="str">
        <f t="shared" si="610"/>
        <v xml:space="preserve"> </v>
      </c>
      <c r="BL411" s="281" t="str">
        <f t="shared" si="611"/>
        <v xml:space="preserve"> </v>
      </c>
      <c r="BM411" s="284" t="str">
        <f t="shared" si="563"/>
        <v xml:space="preserve"> </v>
      </c>
      <c r="BN411" s="285" t="str">
        <f>IF(SUM(I411:T411)&lt;90," ",'eq. coef.'!$C$360+'eq. coef.'!$C$361*'Amp-TB2 calc'!AJ411+'eq. coef.'!$C$362*'Amp-TB2 calc'!AK411+'eq. coef.'!$C$363*'Amp-TB2 calc'!AL411+'eq. coef.'!$C$364*'Amp-TB2 calc'!AN411+'eq. coef.'!$C$365*'Amp-TB2 calc'!AP411+'eq. coef.'!$C$366*'Amp-TB2 calc'!AQ411+'eq. coef.'!$C$367*'Amp-TB2 calc'!AR411+'eq. coef.'!$C$368*'Amp-TB2 calc'!AS411+'eq. coef.'!$C$369*LN(BQ411))</f>
        <v xml:space="preserve"> </v>
      </c>
      <c r="BO411" s="286" t="str">
        <f t="shared" si="612"/>
        <v xml:space="preserve"> </v>
      </c>
      <c r="BP411" s="333" t="str">
        <f t="shared" si="564"/>
        <v xml:space="preserve"> </v>
      </c>
      <c r="BQ411" s="287" t="str">
        <f t="shared" si="613"/>
        <v xml:space="preserve"> </v>
      </c>
      <c r="BR411" s="281" t="str">
        <f t="shared" si="565"/>
        <v xml:space="preserve"> </v>
      </c>
      <c r="BS411" s="283"/>
      <c r="BT411" s="283">
        <f t="shared" si="614"/>
        <v>0</v>
      </c>
      <c r="BU411" s="283">
        <f t="shared" si="615"/>
        <v>0</v>
      </c>
      <c r="BV411" s="281" t="str">
        <f t="shared" si="566"/>
        <v xml:space="preserve"> </v>
      </c>
      <c r="BW411" s="288"/>
      <c r="BX411" s="289" t="str">
        <f>IF(SUM(I411:T411)&lt;90," ",'eq. coef.'!$B$1128*'Amp-TB2 calc'!CH411+'eq. coef.'!$B$1129*'Amp-TB2 calc'!CL411+'eq. coef.'!$B$1130*'Amp-TB2 calc'!CM411+'eq. coef.'!$B$1131*'Amp-TB2 calc'!CO411+'eq. coef.'!$B$1132*'Amp-TB2 calc'!CP411+'eq. coef.'!$B$1133*'Amp-TB2 calc'!CQ411+'eq. coef.'!$B$1134*'Amp-TB2 calc'!CR411+'eq. coef.'!$B$1135*'Amp-TB2 calc'!CU411+'eq. coef.'!$B$1135*'Amp-TB2 calc'!CY411+'eq. coef.'!$B$1137*'Amp-TB2 calc'!CZ411)</f>
        <v xml:space="preserve"> </v>
      </c>
      <c r="BY411" s="290" t="str">
        <f t="shared" si="616"/>
        <v xml:space="preserve"> </v>
      </c>
      <c r="BZ411" s="291"/>
      <c r="CA411" s="290" t="str">
        <f t="shared" si="567"/>
        <v xml:space="preserve"> </v>
      </c>
      <c r="CB411" s="289" t="str">
        <f>IF(SUM(I411:T411)&lt;90," ",EXP('eq. coef.'!$C$396+'eq. coef.'!$C$397*'Amp-TB2 calc'!AJ411+'eq. coef.'!$C$398*'Amp-TB2 calc'!AK411+'eq. coef.'!$C$399*'Amp-TB2 calc'!AL411+'eq. coef.'!$C$400*'Amp-TB2 calc'!AN411+'eq. coef.'!$C$401*'Amp-TB2 calc'!AP411+'eq. coef.'!$C$402*'Amp-TB2 calc'!AQ411+'eq. coef.'!$C$403*'Amp-TB2 calc'!AR411+'eq. coef.'!$C$404*'Amp-TB2 calc'!AS411+'eq. coef.'!$C$405*LN('Amp-TB2 calc'!BQ411)))</f>
        <v xml:space="preserve"> </v>
      </c>
      <c r="CC411" s="283" t="str">
        <f t="shared" si="568"/>
        <v xml:space="preserve"> </v>
      </c>
      <c r="CD411" s="283"/>
      <c r="CE411" s="282" t="str">
        <f t="shared" si="569"/>
        <v xml:space="preserve"> </v>
      </c>
      <c r="CF411" s="282" t="str">
        <f t="shared" si="570"/>
        <v xml:space="preserve"> </v>
      </c>
      <c r="CG411" s="278" t="str">
        <f t="shared" si="617"/>
        <v xml:space="preserve"> </v>
      </c>
      <c r="CH411" s="278" t="str">
        <f t="shared" si="618"/>
        <v xml:space="preserve"> </v>
      </c>
      <c r="CI411" s="278" t="str">
        <f t="shared" si="571"/>
        <v xml:space="preserve"> </v>
      </c>
      <c r="CJ411" s="278" t="str">
        <f t="shared" si="572"/>
        <v xml:space="preserve"> </v>
      </c>
      <c r="CK411" s="278"/>
      <c r="CL411" s="278" t="str">
        <f t="shared" si="573"/>
        <v xml:space="preserve"> </v>
      </c>
      <c r="CM411" s="278" t="str">
        <f t="shared" si="574"/>
        <v xml:space="preserve"> </v>
      </c>
      <c r="CN411" s="278" t="str">
        <f t="shared" si="619"/>
        <v xml:space="preserve"> </v>
      </c>
      <c r="CO411" s="278" t="str">
        <f t="shared" si="575"/>
        <v xml:space="preserve"> </v>
      </c>
      <c r="CP411" s="278" t="str">
        <f t="shared" si="620"/>
        <v xml:space="preserve"> </v>
      </c>
      <c r="CQ411" s="278" t="str">
        <f t="shared" si="576"/>
        <v xml:space="preserve"> </v>
      </c>
      <c r="CR411" s="278" t="str">
        <f t="shared" si="621"/>
        <v xml:space="preserve"> </v>
      </c>
      <c r="CS411" s="278" t="str">
        <f t="shared" si="577"/>
        <v xml:space="preserve"> </v>
      </c>
      <c r="CT411" s="278"/>
      <c r="CU411" s="278" t="str">
        <f t="shared" si="622"/>
        <v xml:space="preserve"> </v>
      </c>
      <c r="CV411" s="278" t="str">
        <f t="shared" si="578"/>
        <v xml:space="preserve"> </v>
      </c>
      <c r="CW411" s="278" t="str">
        <f t="shared" si="579"/>
        <v xml:space="preserve"> </v>
      </c>
      <c r="CX411" s="278"/>
      <c r="CY411" s="278" t="str">
        <f t="shared" si="580"/>
        <v xml:space="preserve"> </v>
      </c>
      <c r="CZ411" s="278" t="str">
        <f t="shared" si="623"/>
        <v xml:space="preserve"> </v>
      </c>
      <c r="DA411" s="278" t="str">
        <f t="shared" si="581"/>
        <v xml:space="preserve"> </v>
      </c>
      <c r="DB411" s="278"/>
      <c r="DC411" s="278" t="str">
        <f t="shared" si="582"/>
        <v xml:space="preserve"> </v>
      </c>
      <c r="DD411" s="278" t="str">
        <f t="shared" si="624"/>
        <v xml:space="preserve"> </v>
      </c>
      <c r="DE411" s="278" t="str">
        <f t="shared" si="625"/>
        <v xml:space="preserve"> </v>
      </c>
      <c r="DF411" s="278" t="str">
        <f t="shared" si="583"/>
        <v xml:space="preserve"> </v>
      </c>
      <c r="DG411" s="283" t="str">
        <f t="shared" si="590"/>
        <v xml:space="preserve"> </v>
      </c>
      <c r="DH411" s="283"/>
      <c r="DI411" s="277" t="str">
        <f t="shared" si="584"/>
        <v xml:space="preserve"> </v>
      </c>
      <c r="DJ411" s="277" t="str">
        <f t="shared" si="585"/>
        <v xml:space="preserve"> </v>
      </c>
      <c r="DK411" s="277" t="str">
        <f t="shared" si="586"/>
        <v xml:space="preserve"> </v>
      </c>
      <c r="DL411" s="278" t="str">
        <f t="shared" si="587"/>
        <v xml:space="preserve"> </v>
      </c>
    </row>
    <row r="412" spans="21:116" x14ac:dyDescent="0.25">
      <c r="U412" s="276" t="str">
        <f t="shared" si="591"/>
        <v xml:space="preserve"> </v>
      </c>
      <c r="V412" s="277" t="str">
        <f>IF(SUM(I412:T412)&lt;90," ",I412/stab.data!$U$7)</f>
        <v xml:space="preserve"> </v>
      </c>
      <c r="W412" s="277" t="str">
        <f>IF(SUM(I412:T412)&lt;90," ",J412/stab.data!$U$8)</f>
        <v xml:space="preserve"> </v>
      </c>
      <c r="X412" s="277" t="str">
        <f>IF(SUM(I412:T412)&lt;90," ",K412*2/stab.data!$U$9)</f>
        <v xml:space="preserve"> </v>
      </c>
      <c r="Y412" s="277" t="str">
        <f>IF(SUM(I412:T412)&lt;90," ",L412*2/stab.data!$U$10)</f>
        <v xml:space="preserve"> </v>
      </c>
      <c r="Z412" s="277" t="str">
        <f>IF(SUM(I412:T412)&lt;90," ",M412/stab.data!$U$11)</f>
        <v xml:space="preserve"> </v>
      </c>
      <c r="AA412" s="277" t="str">
        <f>IF(SUM(I412:T412)&lt;90," ",N412/stab.data!$U$12)</f>
        <v xml:space="preserve"> </v>
      </c>
      <c r="AB412" s="277" t="str">
        <f>IF(SUM(I412:T412)&lt;90," ",O412/stab.data!$U$13)</f>
        <v xml:space="preserve"> </v>
      </c>
      <c r="AC412" s="277" t="str">
        <f>IF(SUM(I412:T412)&lt;90," ",P412/stab.data!$U$14)</f>
        <v xml:space="preserve"> </v>
      </c>
      <c r="AD412" s="277" t="str">
        <f>IF(SUM(I412:T412)&lt;90," ",Q412*2/stab.data!$U$15)</f>
        <v xml:space="preserve"> </v>
      </c>
      <c r="AE412" s="277" t="str">
        <f>IF(SUM(I412:T412)&lt;90," ",R412*2/stab.data!$U$16)</f>
        <v xml:space="preserve"> </v>
      </c>
      <c r="AF412" s="277" t="str">
        <f>IF(SUM(I412:T412)&lt;90," ",S412/stab.data!$U$17)</f>
        <v xml:space="preserve"> </v>
      </c>
      <c r="AG412" s="277" t="str">
        <f>IF(SUM(I412:T412)&lt;90," ",T412/stab.data!$U$18)</f>
        <v xml:space="preserve"> </v>
      </c>
      <c r="AH412" s="277" t="str">
        <f t="shared" si="592"/>
        <v xml:space="preserve"> </v>
      </c>
      <c r="AI412" s="277" t="str">
        <f t="shared" si="593"/>
        <v xml:space="preserve"> </v>
      </c>
      <c r="AJ412" s="278" t="str">
        <f t="shared" si="594"/>
        <v xml:space="preserve"> </v>
      </c>
      <c r="AK412" s="278" t="str">
        <f t="shared" si="595"/>
        <v xml:space="preserve"> </v>
      </c>
      <c r="AL412" s="278" t="str">
        <f t="shared" si="596"/>
        <v xml:space="preserve"> </v>
      </c>
      <c r="AM412" s="278" t="str">
        <f t="shared" si="597"/>
        <v xml:space="preserve"> </v>
      </c>
      <c r="AN412" s="278" t="str">
        <f t="shared" si="598"/>
        <v xml:space="preserve"> </v>
      </c>
      <c r="AO412" s="278" t="str">
        <f t="shared" si="599"/>
        <v xml:space="preserve"> </v>
      </c>
      <c r="AP412" s="278" t="str">
        <f t="shared" si="600"/>
        <v xml:space="preserve"> </v>
      </c>
      <c r="AQ412" s="278" t="str">
        <f t="shared" si="601"/>
        <v xml:space="preserve"> </v>
      </c>
      <c r="AR412" s="278" t="str">
        <f t="shared" si="602"/>
        <v xml:space="preserve"> </v>
      </c>
      <c r="AS412" s="278" t="str">
        <f t="shared" si="603"/>
        <v xml:space="preserve"> </v>
      </c>
      <c r="AT412" s="278" t="str">
        <f t="shared" si="604"/>
        <v xml:space="preserve"> </v>
      </c>
      <c r="AU412" s="278" t="str">
        <f t="shared" si="605"/>
        <v xml:space="preserve"> </v>
      </c>
      <c r="AV412" s="277" t="str">
        <f t="shared" si="606"/>
        <v xml:space="preserve"> </v>
      </c>
      <c r="AW412" s="277" t="str">
        <f t="shared" si="607"/>
        <v xml:space="preserve"> </v>
      </c>
      <c r="AX412" s="277" t="str">
        <f>IF(SUM(I412:T412)&lt;90," ",CO412*AH412*stab.data!$U$20/13/2)</f>
        <v xml:space="preserve"> </v>
      </c>
      <c r="AY412" s="277" t="str">
        <f>IF(SUM(I412:T412)&lt;90," ",CQ412*AH412*stab.data!$U$11/13)</f>
        <v xml:space="preserve"> </v>
      </c>
      <c r="AZ412" s="277" t="str">
        <f t="shared" si="608"/>
        <v xml:space="preserve"> </v>
      </c>
      <c r="BA412" s="279" t="str">
        <f t="shared" si="609"/>
        <v xml:space="preserve"> </v>
      </c>
      <c r="BB412" s="280" t="str">
        <f>IF(SUM(I412:T412)&lt;90," ",EXP('eq. coef.'!$C$104+'eq. coef.'!$C$105*'Amp-TB2 calc'!AJ412+'eq. coef.'!$C$106*'Amp-TB2 calc'!AK412+'eq. coef.'!$C$107*'Amp-TB2 calc'!AL412+'eq. coef.'!$C$108*'Amp-TB2 calc'!AN412+'eq. coef.'!$C$109*'Amp-TB2 calc'!AP412+'eq. coef.'!$C$110*'Amp-TB2 calc'!AQ412+'eq. coef.'!$C$111*'Amp-TB2 calc'!AR412+'eq. coef.'!$C$112*'Amp-TB2 calc'!AS412))</f>
        <v xml:space="preserve"> </v>
      </c>
      <c r="BC412" s="281" t="str">
        <f>IF(SUM(I412:T412)&lt;90," ",EXP('eq. coef.'!$C$176+'eq. coef.'!$C$177*'Amp-TB2 calc'!AJ412+'eq. coef.'!$C$178*'Amp-TB2 calc'!AK412+'eq. coef.'!$C$179*'Amp-TB2 calc'!AL412+'eq. coef.'!$C$180*'Amp-TB2 calc'!AN412+'eq. coef.'!$C$181*'Amp-TB2 calc'!AP412+'eq. coef.'!$C$182*'Amp-TB2 calc'!AQ412+'eq. coef.'!$C$183*'Amp-TB2 calc'!AR412+'eq. coef.'!$C$184*'Amp-TB2 calc'!AS412))</f>
        <v xml:space="preserve"> </v>
      </c>
      <c r="BD412" s="281" t="str">
        <f>IF(SUM(I412:T412)&lt;90," ",('eq. coef.'!$C$234+'eq. coef.'!$C$235*'Amp-TB2 calc'!AJ412+'eq. coef.'!$C$236*'Amp-TB2 calc'!AK412+'eq. coef.'!$C$237*'Amp-TB2 calc'!AL412+'eq. coef.'!$C$238*'Amp-TB2 calc'!AN412+'eq. coef.'!$C$239*'Amp-TB2 calc'!AP412+'eq. coef.'!$C$240*'Amp-TB2 calc'!AQ412+'eq. coef.'!$C$241*'Amp-TB2 calc'!AR412+'eq. coef.'!$C$242*'Amp-TB2 calc'!AS412))</f>
        <v xml:space="preserve"> </v>
      </c>
      <c r="BE412" s="281" t="str">
        <f>IF(SUM(I412:T412)&lt;90," ",('eq. coef.'!$C$270+'eq. coef.'!$C$271*'Amp-TB2 calc'!AJ412+'eq. coef.'!$C$272*'Amp-TB2 calc'!AK412+'eq. coef.'!$C$273*'Amp-TB2 calc'!AL412+'eq. coef.'!$C$274*'Amp-TB2 calc'!AN412+'eq. coef.'!$C$275*'Amp-TB2 calc'!AP412+'eq. coef.'!$C$276*'Amp-TB2 calc'!AQ412+'eq. coef.'!$C$277*'Amp-TB2 calc'!AR412+'eq. coef.'!$C$278*'Amp-TB2 calc'!AS412))</f>
        <v xml:space="preserve"> </v>
      </c>
      <c r="BF412" s="281" t="str">
        <f>IF(SUM(I412:T412)&lt;90," ",EXP('eq. coef.'!$C$328+'eq. coef.'!$C$329*'Amp-TB2 calc'!AJ412+'eq. coef.'!$C$330*'Amp-TB2 calc'!AK412+'eq. coef.'!$C$331*'Amp-TB2 calc'!AL412+'eq. coef.'!$C$332*'Amp-TB2 calc'!AN412+'eq. coef.'!$C$333*'Amp-TB2 calc'!AP412+'eq. coef.'!$C$334*'Amp-TB2 calc'!AQ412+'eq. coef.'!$C$335*'Amp-TB2 calc'!AR412+'eq. coef.'!$C$336*'Amp-TB2 calc'!AS412))</f>
        <v xml:space="preserve"> </v>
      </c>
      <c r="BG412" s="282" t="str">
        <f t="shared" si="561"/>
        <v xml:space="preserve"> </v>
      </c>
      <c r="BH412" s="385" t="str">
        <f t="shared" si="588"/>
        <v xml:space="preserve"> </v>
      </c>
      <c r="BI412" s="385" t="str">
        <f t="shared" si="589"/>
        <v xml:space="preserve"> </v>
      </c>
      <c r="BJ412" s="281" t="str">
        <f t="shared" si="562"/>
        <v xml:space="preserve"> </v>
      </c>
      <c r="BK412" s="283" t="str">
        <f t="shared" si="610"/>
        <v xml:space="preserve"> </v>
      </c>
      <c r="BL412" s="281" t="str">
        <f t="shared" si="611"/>
        <v xml:space="preserve"> </v>
      </c>
      <c r="BM412" s="284" t="str">
        <f t="shared" si="563"/>
        <v xml:space="preserve"> </v>
      </c>
      <c r="BN412" s="285" t="str">
        <f>IF(SUM(I412:T412)&lt;90," ",'eq. coef.'!$C$360+'eq. coef.'!$C$361*'Amp-TB2 calc'!AJ412+'eq. coef.'!$C$362*'Amp-TB2 calc'!AK412+'eq. coef.'!$C$363*'Amp-TB2 calc'!AL412+'eq. coef.'!$C$364*'Amp-TB2 calc'!AN412+'eq. coef.'!$C$365*'Amp-TB2 calc'!AP412+'eq. coef.'!$C$366*'Amp-TB2 calc'!AQ412+'eq. coef.'!$C$367*'Amp-TB2 calc'!AR412+'eq. coef.'!$C$368*'Amp-TB2 calc'!AS412+'eq. coef.'!$C$369*LN(BQ412))</f>
        <v xml:space="preserve"> </v>
      </c>
      <c r="BO412" s="286" t="str">
        <f t="shared" si="612"/>
        <v xml:space="preserve"> </v>
      </c>
      <c r="BP412" s="333" t="str">
        <f t="shared" si="564"/>
        <v xml:space="preserve"> </v>
      </c>
      <c r="BQ412" s="287" t="str">
        <f t="shared" si="613"/>
        <v xml:space="preserve"> </v>
      </c>
      <c r="BR412" s="281" t="str">
        <f t="shared" si="565"/>
        <v xml:space="preserve"> </v>
      </c>
      <c r="BS412" s="283"/>
      <c r="BT412" s="283">
        <f t="shared" si="614"/>
        <v>0</v>
      </c>
      <c r="BU412" s="283">
        <f t="shared" si="615"/>
        <v>0</v>
      </c>
      <c r="BV412" s="281" t="str">
        <f t="shared" si="566"/>
        <v xml:space="preserve"> </v>
      </c>
      <c r="BW412" s="288"/>
      <c r="BX412" s="289" t="str">
        <f>IF(SUM(I412:T412)&lt;90," ",'eq. coef.'!$B$1128*'Amp-TB2 calc'!CH412+'eq. coef.'!$B$1129*'Amp-TB2 calc'!CL412+'eq. coef.'!$B$1130*'Amp-TB2 calc'!CM412+'eq. coef.'!$B$1131*'Amp-TB2 calc'!CO412+'eq. coef.'!$B$1132*'Amp-TB2 calc'!CP412+'eq. coef.'!$B$1133*'Amp-TB2 calc'!CQ412+'eq. coef.'!$B$1134*'Amp-TB2 calc'!CR412+'eq. coef.'!$B$1135*'Amp-TB2 calc'!CU412+'eq. coef.'!$B$1135*'Amp-TB2 calc'!CY412+'eq. coef.'!$B$1137*'Amp-TB2 calc'!CZ412)</f>
        <v xml:space="preserve"> </v>
      </c>
      <c r="BY412" s="290" t="str">
        <f t="shared" si="616"/>
        <v xml:space="preserve"> </v>
      </c>
      <c r="BZ412" s="291"/>
      <c r="CA412" s="290" t="str">
        <f t="shared" si="567"/>
        <v xml:space="preserve"> </v>
      </c>
      <c r="CB412" s="289" t="str">
        <f>IF(SUM(I412:T412)&lt;90," ",EXP('eq. coef.'!$C$396+'eq. coef.'!$C$397*'Amp-TB2 calc'!AJ412+'eq. coef.'!$C$398*'Amp-TB2 calc'!AK412+'eq. coef.'!$C$399*'Amp-TB2 calc'!AL412+'eq. coef.'!$C$400*'Amp-TB2 calc'!AN412+'eq. coef.'!$C$401*'Amp-TB2 calc'!AP412+'eq. coef.'!$C$402*'Amp-TB2 calc'!AQ412+'eq. coef.'!$C$403*'Amp-TB2 calc'!AR412+'eq. coef.'!$C$404*'Amp-TB2 calc'!AS412+'eq. coef.'!$C$405*LN('Amp-TB2 calc'!BQ412)))</f>
        <v xml:space="preserve"> </v>
      </c>
      <c r="CC412" s="283" t="str">
        <f t="shared" si="568"/>
        <v xml:space="preserve"> </v>
      </c>
      <c r="CD412" s="283"/>
      <c r="CE412" s="282" t="str">
        <f t="shared" si="569"/>
        <v xml:space="preserve"> </v>
      </c>
      <c r="CF412" s="282" t="str">
        <f t="shared" si="570"/>
        <v xml:space="preserve"> </v>
      </c>
      <c r="CG412" s="278" t="str">
        <f t="shared" si="617"/>
        <v xml:space="preserve"> </v>
      </c>
      <c r="CH412" s="278" t="str">
        <f t="shared" si="618"/>
        <v xml:space="preserve"> </v>
      </c>
      <c r="CI412" s="278" t="str">
        <f t="shared" si="571"/>
        <v xml:space="preserve"> </v>
      </c>
      <c r="CJ412" s="278" t="str">
        <f t="shared" si="572"/>
        <v xml:space="preserve"> </v>
      </c>
      <c r="CK412" s="278"/>
      <c r="CL412" s="278" t="str">
        <f t="shared" si="573"/>
        <v xml:space="preserve"> </v>
      </c>
      <c r="CM412" s="278" t="str">
        <f t="shared" si="574"/>
        <v xml:space="preserve"> </v>
      </c>
      <c r="CN412" s="278" t="str">
        <f t="shared" si="619"/>
        <v xml:space="preserve"> </v>
      </c>
      <c r="CO412" s="278" t="str">
        <f t="shared" si="575"/>
        <v xml:space="preserve"> </v>
      </c>
      <c r="CP412" s="278" t="str">
        <f t="shared" si="620"/>
        <v xml:space="preserve"> </v>
      </c>
      <c r="CQ412" s="278" t="str">
        <f t="shared" si="576"/>
        <v xml:space="preserve"> </v>
      </c>
      <c r="CR412" s="278" t="str">
        <f t="shared" si="621"/>
        <v xml:space="preserve"> </v>
      </c>
      <c r="CS412" s="278" t="str">
        <f t="shared" si="577"/>
        <v xml:space="preserve"> </v>
      </c>
      <c r="CT412" s="278"/>
      <c r="CU412" s="278" t="str">
        <f t="shared" si="622"/>
        <v xml:space="preserve"> </v>
      </c>
      <c r="CV412" s="278" t="str">
        <f t="shared" si="578"/>
        <v xml:space="preserve"> </v>
      </c>
      <c r="CW412" s="278" t="str">
        <f t="shared" si="579"/>
        <v xml:space="preserve"> </v>
      </c>
      <c r="CX412" s="278"/>
      <c r="CY412" s="278" t="str">
        <f t="shared" si="580"/>
        <v xml:space="preserve"> </v>
      </c>
      <c r="CZ412" s="278" t="str">
        <f t="shared" si="623"/>
        <v xml:space="preserve"> </v>
      </c>
      <c r="DA412" s="278" t="str">
        <f t="shared" si="581"/>
        <v xml:space="preserve"> </v>
      </c>
      <c r="DB412" s="278"/>
      <c r="DC412" s="278" t="str">
        <f t="shared" si="582"/>
        <v xml:space="preserve"> </v>
      </c>
      <c r="DD412" s="278" t="str">
        <f t="shared" si="624"/>
        <v xml:space="preserve"> </v>
      </c>
      <c r="DE412" s="278" t="str">
        <f t="shared" si="625"/>
        <v xml:space="preserve"> </v>
      </c>
      <c r="DF412" s="278" t="str">
        <f t="shared" si="583"/>
        <v xml:space="preserve"> </v>
      </c>
      <c r="DG412" s="283" t="str">
        <f t="shared" si="590"/>
        <v xml:space="preserve"> </v>
      </c>
      <c r="DH412" s="283"/>
      <c r="DI412" s="277" t="str">
        <f t="shared" si="584"/>
        <v xml:space="preserve"> </v>
      </c>
      <c r="DJ412" s="277" t="str">
        <f t="shared" si="585"/>
        <v xml:space="preserve"> </v>
      </c>
      <c r="DK412" s="277" t="str">
        <f t="shared" si="586"/>
        <v xml:space="preserve"> </v>
      </c>
      <c r="DL412" s="278" t="str">
        <f t="shared" si="587"/>
        <v xml:space="preserve"> </v>
      </c>
    </row>
    <row r="413" spans="21:116" x14ac:dyDescent="0.25">
      <c r="U413" s="276" t="str">
        <f t="shared" si="591"/>
        <v xml:space="preserve"> </v>
      </c>
      <c r="V413" s="277" t="str">
        <f>IF(SUM(I413:T413)&lt;90," ",I413/stab.data!$U$7)</f>
        <v xml:space="preserve"> </v>
      </c>
      <c r="W413" s="277" t="str">
        <f>IF(SUM(I413:T413)&lt;90," ",J413/stab.data!$U$8)</f>
        <v xml:space="preserve"> </v>
      </c>
      <c r="X413" s="277" t="str">
        <f>IF(SUM(I413:T413)&lt;90," ",K413*2/stab.data!$U$9)</f>
        <v xml:space="preserve"> </v>
      </c>
      <c r="Y413" s="277" t="str">
        <f>IF(SUM(I413:T413)&lt;90," ",L413*2/stab.data!$U$10)</f>
        <v xml:space="preserve"> </v>
      </c>
      <c r="Z413" s="277" t="str">
        <f>IF(SUM(I413:T413)&lt;90," ",M413/stab.data!$U$11)</f>
        <v xml:space="preserve"> </v>
      </c>
      <c r="AA413" s="277" t="str">
        <f>IF(SUM(I413:T413)&lt;90," ",N413/stab.data!$U$12)</f>
        <v xml:space="preserve"> </v>
      </c>
      <c r="AB413" s="277" t="str">
        <f>IF(SUM(I413:T413)&lt;90," ",O413/stab.data!$U$13)</f>
        <v xml:space="preserve"> </v>
      </c>
      <c r="AC413" s="277" t="str">
        <f>IF(SUM(I413:T413)&lt;90," ",P413/stab.data!$U$14)</f>
        <v xml:space="preserve"> </v>
      </c>
      <c r="AD413" s="277" t="str">
        <f>IF(SUM(I413:T413)&lt;90," ",Q413*2/stab.data!$U$15)</f>
        <v xml:space="preserve"> </v>
      </c>
      <c r="AE413" s="277" t="str">
        <f>IF(SUM(I413:T413)&lt;90," ",R413*2/stab.data!$U$16)</f>
        <v xml:space="preserve"> </v>
      </c>
      <c r="AF413" s="277" t="str">
        <f>IF(SUM(I413:T413)&lt;90," ",S413/stab.data!$U$17)</f>
        <v xml:space="preserve"> </v>
      </c>
      <c r="AG413" s="277" t="str">
        <f>IF(SUM(I413:T413)&lt;90," ",T413/stab.data!$U$18)</f>
        <v xml:space="preserve"> </v>
      </c>
      <c r="AH413" s="277" t="str">
        <f t="shared" si="592"/>
        <v xml:space="preserve"> </v>
      </c>
      <c r="AI413" s="277" t="str">
        <f t="shared" si="593"/>
        <v xml:space="preserve"> </v>
      </c>
      <c r="AJ413" s="278" t="str">
        <f t="shared" si="594"/>
        <v xml:space="preserve"> </v>
      </c>
      <c r="AK413" s="278" t="str">
        <f t="shared" si="595"/>
        <v xml:space="preserve"> </v>
      </c>
      <c r="AL413" s="278" t="str">
        <f t="shared" si="596"/>
        <v xml:space="preserve"> </v>
      </c>
      <c r="AM413" s="278" t="str">
        <f t="shared" si="597"/>
        <v xml:space="preserve"> </v>
      </c>
      <c r="AN413" s="278" t="str">
        <f t="shared" si="598"/>
        <v xml:space="preserve"> </v>
      </c>
      <c r="AO413" s="278" t="str">
        <f t="shared" si="599"/>
        <v xml:space="preserve"> </v>
      </c>
      <c r="AP413" s="278" t="str">
        <f t="shared" si="600"/>
        <v xml:space="preserve"> </v>
      </c>
      <c r="AQ413" s="278" t="str">
        <f t="shared" si="601"/>
        <v xml:space="preserve"> </v>
      </c>
      <c r="AR413" s="278" t="str">
        <f t="shared" si="602"/>
        <v xml:space="preserve"> </v>
      </c>
      <c r="AS413" s="278" t="str">
        <f t="shared" si="603"/>
        <v xml:space="preserve"> </v>
      </c>
      <c r="AT413" s="278" t="str">
        <f t="shared" si="604"/>
        <v xml:space="preserve"> </v>
      </c>
      <c r="AU413" s="278" t="str">
        <f t="shared" si="605"/>
        <v xml:space="preserve"> </v>
      </c>
      <c r="AV413" s="277" t="str">
        <f t="shared" si="606"/>
        <v xml:space="preserve"> </v>
      </c>
      <c r="AW413" s="277" t="str">
        <f t="shared" si="607"/>
        <v xml:space="preserve"> </v>
      </c>
      <c r="AX413" s="277" t="str">
        <f>IF(SUM(I413:T413)&lt;90," ",CO413*AH413*stab.data!$U$20/13/2)</f>
        <v xml:space="preserve"> </v>
      </c>
      <c r="AY413" s="277" t="str">
        <f>IF(SUM(I413:T413)&lt;90," ",CQ413*AH413*stab.data!$U$11/13)</f>
        <v xml:space="preserve"> </v>
      </c>
      <c r="AZ413" s="277" t="str">
        <f t="shared" si="608"/>
        <v xml:space="preserve"> </v>
      </c>
      <c r="BA413" s="279" t="str">
        <f t="shared" si="609"/>
        <v xml:space="preserve"> </v>
      </c>
      <c r="BB413" s="280" t="str">
        <f>IF(SUM(I413:T413)&lt;90," ",EXP('eq. coef.'!$C$104+'eq. coef.'!$C$105*'Amp-TB2 calc'!AJ413+'eq. coef.'!$C$106*'Amp-TB2 calc'!AK413+'eq. coef.'!$C$107*'Amp-TB2 calc'!AL413+'eq. coef.'!$C$108*'Amp-TB2 calc'!AN413+'eq. coef.'!$C$109*'Amp-TB2 calc'!AP413+'eq. coef.'!$C$110*'Amp-TB2 calc'!AQ413+'eq. coef.'!$C$111*'Amp-TB2 calc'!AR413+'eq. coef.'!$C$112*'Amp-TB2 calc'!AS413))</f>
        <v xml:space="preserve"> </v>
      </c>
      <c r="BC413" s="281" t="str">
        <f>IF(SUM(I413:T413)&lt;90," ",EXP('eq. coef.'!$C$176+'eq. coef.'!$C$177*'Amp-TB2 calc'!AJ413+'eq. coef.'!$C$178*'Amp-TB2 calc'!AK413+'eq. coef.'!$C$179*'Amp-TB2 calc'!AL413+'eq. coef.'!$C$180*'Amp-TB2 calc'!AN413+'eq. coef.'!$C$181*'Amp-TB2 calc'!AP413+'eq. coef.'!$C$182*'Amp-TB2 calc'!AQ413+'eq. coef.'!$C$183*'Amp-TB2 calc'!AR413+'eq. coef.'!$C$184*'Amp-TB2 calc'!AS413))</f>
        <v xml:space="preserve"> </v>
      </c>
      <c r="BD413" s="281" t="str">
        <f>IF(SUM(I413:T413)&lt;90," ",('eq. coef.'!$C$234+'eq. coef.'!$C$235*'Amp-TB2 calc'!AJ413+'eq. coef.'!$C$236*'Amp-TB2 calc'!AK413+'eq. coef.'!$C$237*'Amp-TB2 calc'!AL413+'eq. coef.'!$C$238*'Amp-TB2 calc'!AN413+'eq. coef.'!$C$239*'Amp-TB2 calc'!AP413+'eq. coef.'!$C$240*'Amp-TB2 calc'!AQ413+'eq. coef.'!$C$241*'Amp-TB2 calc'!AR413+'eq. coef.'!$C$242*'Amp-TB2 calc'!AS413))</f>
        <v xml:space="preserve"> </v>
      </c>
      <c r="BE413" s="281" t="str">
        <f>IF(SUM(I413:T413)&lt;90," ",('eq. coef.'!$C$270+'eq. coef.'!$C$271*'Amp-TB2 calc'!AJ413+'eq. coef.'!$C$272*'Amp-TB2 calc'!AK413+'eq. coef.'!$C$273*'Amp-TB2 calc'!AL413+'eq. coef.'!$C$274*'Amp-TB2 calc'!AN413+'eq. coef.'!$C$275*'Amp-TB2 calc'!AP413+'eq. coef.'!$C$276*'Amp-TB2 calc'!AQ413+'eq. coef.'!$C$277*'Amp-TB2 calc'!AR413+'eq. coef.'!$C$278*'Amp-TB2 calc'!AS413))</f>
        <v xml:space="preserve"> </v>
      </c>
      <c r="BF413" s="281" t="str">
        <f>IF(SUM(I413:T413)&lt;90," ",EXP('eq. coef.'!$C$328+'eq. coef.'!$C$329*'Amp-TB2 calc'!AJ413+'eq. coef.'!$C$330*'Amp-TB2 calc'!AK413+'eq. coef.'!$C$331*'Amp-TB2 calc'!AL413+'eq. coef.'!$C$332*'Amp-TB2 calc'!AN413+'eq. coef.'!$C$333*'Amp-TB2 calc'!AP413+'eq. coef.'!$C$334*'Amp-TB2 calc'!AQ413+'eq. coef.'!$C$335*'Amp-TB2 calc'!AR413+'eq. coef.'!$C$336*'Amp-TB2 calc'!AS413))</f>
        <v xml:space="preserve"> </v>
      </c>
      <c r="BG413" s="282" t="str">
        <f t="shared" si="561"/>
        <v xml:space="preserve"> </v>
      </c>
      <c r="BH413" s="385" t="str">
        <f t="shared" si="588"/>
        <v xml:space="preserve"> </v>
      </c>
      <c r="BI413" s="385" t="str">
        <f t="shared" si="589"/>
        <v xml:space="preserve"> </v>
      </c>
      <c r="BJ413" s="281" t="str">
        <f t="shared" si="562"/>
        <v xml:space="preserve"> </v>
      </c>
      <c r="BK413" s="283" t="str">
        <f t="shared" si="610"/>
        <v xml:space="preserve"> </v>
      </c>
      <c r="BL413" s="281" t="str">
        <f t="shared" si="611"/>
        <v xml:space="preserve"> </v>
      </c>
      <c r="BM413" s="284" t="str">
        <f t="shared" si="563"/>
        <v xml:space="preserve"> </v>
      </c>
      <c r="BN413" s="285" t="str">
        <f>IF(SUM(I413:T413)&lt;90," ",'eq. coef.'!$C$360+'eq. coef.'!$C$361*'Amp-TB2 calc'!AJ413+'eq. coef.'!$C$362*'Amp-TB2 calc'!AK413+'eq. coef.'!$C$363*'Amp-TB2 calc'!AL413+'eq. coef.'!$C$364*'Amp-TB2 calc'!AN413+'eq. coef.'!$C$365*'Amp-TB2 calc'!AP413+'eq. coef.'!$C$366*'Amp-TB2 calc'!AQ413+'eq. coef.'!$C$367*'Amp-TB2 calc'!AR413+'eq. coef.'!$C$368*'Amp-TB2 calc'!AS413+'eq. coef.'!$C$369*LN(BQ413))</f>
        <v xml:space="preserve"> </v>
      </c>
      <c r="BO413" s="286" t="str">
        <f t="shared" si="612"/>
        <v xml:space="preserve"> </v>
      </c>
      <c r="BP413" s="333" t="str">
        <f t="shared" si="564"/>
        <v xml:space="preserve"> </v>
      </c>
      <c r="BQ413" s="287" t="str">
        <f t="shared" si="613"/>
        <v xml:space="preserve"> </v>
      </c>
      <c r="BR413" s="281" t="str">
        <f t="shared" si="565"/>
        <v xml:space="preserve"> </v>
      </c>
      <c r="BS413" s="283"/>
      <c r="BT413" s="283">
        <f t="shared" si="614"/>
        <v>0</v>
      </c>
      <c r="BU413" s="283">
        <f t="shared" si="615"/>
        <v>0</v>
      </c>
      <c r="BV413" s="281" t="str">
        <f t="shared" si="566"/>
        <v xml:space="preserve"> </v>
      </c>
      <c r="BW413" s="288"/>
      <c r="BX413" s="289" t="str">
        <f>IF(SUM(I413:T413)&lt;90," ",'eq. coef.'!$B$1128*'Amp-TB2 calc'!CH413+'eq. coef.'!$B$1129*'Amp-TB2 calc'!CL413+'eq. coef.'!$B$1130*'Amp-TB2 calc'!CM413+'eq. coef.'!$B$1131*'Amp-TB2 calc'!CO413+'eq. coef.'!$B$1132*'Amp-TB2 calc'!CP413+'eq. coef.'!$B$1133*'Amp-TB2 calc'!CQ413+'eq. coef.'!$B$1134*'Amp-TB2 calc'!CR413+'eq. coef.'!$B$1135*'Amp-TB2 calc'!CU413+'eq. coef.'!$B$1135*'Amp-TB2 calc'!CY413+'eq. coef.'!$B$1137*'Amp-TB2 calc'!CZ413)</f>
        <v xml:space="preserve"> </v>
      </c>
      <c r="BY413" s="290" t="str">
        <f t="shared" si="616"/>
        <v xml:space="preserve"> </v>
      </c>
      <c r="BZ413" s="291"/>
      <c r="CA413" s="290" t="str">
        <f t="shared" si="567"/>
        <v xml:space="preserve"> </v>
      </c>
      <c r="CB413" s="289" t="str">
        <f>IF(SUM(I413:T413)&lt;90," ",EXP('eq. coef.'!$C$396+'eq. coef.'!$C$397*'Amp-TB2 calc'!AJ413+'eq. coef.'!$C$398*'Amp-TB2 calc'!AK413+'eq. coef.'!$C$399*'Amp-TB2 calc'!AL413+'eq. coef.'!$C$400*'Amp-TB2 calc'!AN413+'eq. coef.'!$C$401*'Amp-TB2 calc'!AP413+'eq. coef.'!$C$402*'Amp-TB2 calc'!AQ413+'eq. coef.'!$C$403*'Amp-TB2 calc'!AR413+'eq. coef.'!$C$404*'Amp-TB2 calc'!AS413+'eq. coef.'!$C$405*LN('Amp-TB2 calc'!BQ413)))</f>
        <v xml:space="preserve"> </v>
      </c>
      <c r="CC413" s="283" t="str">
        <f t="shared" si="568"/>
        <v xml:space="preserve"> </v>
      </c>
      <c r="CD413" s="283"/>
      <c r="CE413" s="282" t="str">
        <f t="shared" si="569"/>
        <v xml:space="preserve"> </v>
      </c>
      <c r="CF413" s="282" t="str">
        <f t="shared" si="570"/>
        <v xml:space="preserve"> </v>
      </c>
      <c r="CG413" s="278" t="str">
        <f t="shared" si="617"/>
        <v xml:space="preserve"> </v>
      </c>
      <c r="CH413" s="278" t="str">
        <f t="shared" si="618"/>
        <v xml:space="preserve"> </v>
      </c>
      <c r="CI413" s="278" t="str">
        <f t="shared" si="571"/>
        <v xml:space="preserve"> </v>
      </c>
      <c r="CJ413" s="278" t="str">
        <f t="shared" si="572"/>
        <v xml:space="preserve"> </v>
      </c>
      <c r="CK413" s="278"/>
      <c r="CL413" s="278" t="str">
        <f t="shared" si="573"/>
        <v xml:space="preserve"> </v>
      </c>
      <c r="CM413" s="278" t="str">
        <f t="shared" si="574"/>
        <v xml:space="preserve"> </v>
      </c>
      <c r="CN413" s="278" t="str">
        <f t="shared" si="619"/>
        <v xml:space="preserve"> </v>
      </c>
      <c r="CO413" s="278" t="str">
        <f t="shared" si="575"/>
        <v xml:space="preserve"> </v>
      </c>
      <c r="CP413" s="278" t="str">
        <f t="shared" si="620"/>
        <v xml:space="preserve"> </v>
      </c>
      <c r="CQ413" s="278" t="str">
        <f t="shared" si="576"/>
        <v xml:space="preserve"> </v>
      </c>
      <c r="CR413" s="278" t="str">
        <f t="shared" si="621"/>
        <v xml:space="preserve"> </v>
      </c>
      <c r="CS413" s="278" t="str">
        <f t="shared" si="577"/>
        <v xml:space="preserve"> </v>
      </c>
      <c r="CT413" s="278"/>
      <c r="CU413" s="278" t="str">
        <f t="shared" si="622"/>
        <v xml:space="preserve"> </v>
      </c>
      <c r="CV413" s="278" t="str">
        <f t="shared" si="578"/>
        <v xml:space="preserve"> </v>
      </c>
      <c r="CW413" s="278" t="str">
        <f t="shared" si="579"/>
        <v xml:space="preserve"> </v>
      </c>
      <c r="CX413" s="278"/>
      <c r="CY413" s="278" t="str">
        <f t="shared" si="580"/>
        <v xml:space="preserve"> </v>
      </c>
      <c r="CZ413" s="278" t="str">
        <f t="shared" si="623"/>
        <v xml:space="preserve"> </v>
      </c>
      <c r="DA413" s="278" t="str">
        <f t="shared" si="581"/>
        <v xml:space="preserve"> </v>
      </c>
      <c r="DB413" s="278"/>
      <c r="DC413" s="278" t="str">
        <f t="shared" si="582"/>
        <v xml:space="preserve"> </v>
      </c>
      <c r="DD413" s="278" t="str">
        <f t="shared" si="624"/>
        <v xml:space="preserve"> </v>
      </c>
      <c r="DE413" s="278" t="str">
        <f t="shared" si="625"/>
        <v xml:space="preserve"> </v>
      </c>
      <c r="DF413" s="278" t="str">
        <f t="shared" si="583"/>
        <v xml:space="preserve"> </v>
      </c>
      <c r="DG413" s="283" t="str">
        <f t="shared" si="590"/>
        <v xml:space="preserve"> </v>
      </c>
      <c r="DH413" s="283"/>
      <c r="DI413" s="277" t="str">
        <f t="shared" si="584"/>
        <v xml:space="preserve"> </v>
      </c>
      <c r="DJ413" s="277" t="str">
        <f t="shared" si="585"/>
        <v xml:space="preserve"> </v>
      </c>
      <c r="DK413" s="277" t="str">
        <f t="shared" si="586"/>
        <v xml:space="preserve"> </v>
      </c>
      <c r="DL413" s="278" t="str">
        <f t="shared" si="587"/>
        <v xml:space="preserve"> </v>
      </c>
    </row>
    <row r="414" spans="21:116" x14ac:dyDescent="0.25">
      <c r="U414" s="276" t="str">
        <f t="shared" si="591"/>
        <v xml:space="preserve"> </v>
      </c>
      <c r="V414" s="277" t="str">
        <f>IF(SUM(I414:T414)&lt;90," ",I414/stab.data!$U$7)</f>
        <v xml:space="preserve"> </v>
      </c>
      <c r="W414" s="277" t="str">
        <f>IF(SUM(I414:T414)&lt;90," ",J414/stab.data!$U$8)</f>
        <v xml:space="preserve"> </v>
      </c>
      <c r="X414" s="277" t="str">
        <f>IF(SUM(I414:T414)&lt;90," ",K414*2/stab.data!$U$9)</f>
        <v xml:space="preserve"> </v>
      </c>
      <c r="Y414" s="277" t="str">
        <f>IF(SUM(I414:T414)&lt;90," ",L414*2/stab.data!$U$10)</f>
        <v xml:space="preserve"> </v>
      </c>
      <c r="Z414" s="277" t="str">
        <f>IF(SUM(I414:T414)&lt;90," ",M414/stab.data!$U$11)</f>
        <v xml:space="preserve"> </v>
      </c>
      <c r="AA414" s="277" t="str">
        <f>IF(SUM(I414:T414)&lt;90," ",N414/stab.data!$U$12)</f>
        <v xml:space="preserve"> </v>
      </c>
      <c r="AB414" s="277" t="str">
        <f>IF(SUM(I414:T414)&lt;90," ",O414/stab.data!$U$13)</f>
        <v xml:space="preserve"> </v>
      </c>
      <c r="AC414" s="277" t="str">
        <f>IF(SUM(I414:T414)&lt;90," ",P414/stab.data!$U$14)</f>
        <v xml:space="preserve"> </v>
      </c>
      <c r="AD414" s="277" t="str">
        <f>IF(SUM(I414:T414)&lt;90," ",Q414*2/stab.data!$U$15)</f>
        <v xml:space="preserve"> </v>
      </c>
      <c r="AE414" s="277" t="str">
        <f>IF(SUM(I414:T414)&lt;90," ",R414*2/stab.data!$U$16)</f>
        <v xml:space="preserve"> </v>
      </c>
      <c r="AF414" s="277" t="str">
        <f>IF(SUM(I414:T414)&lt;90," ",S414/stab.data!$U$17)</f>
        <v xml:space="preserve"> </v>
      </c>
      <c r="AG414" s="277" t="str">
        <f>IF(SUM(I414:T414)&lt;90," ",T414/stab.data!$U$18)</f>
        <v xml:space="preserve"> </v>
      </c>
      <c r="AH414" s="277" t="str">
        <f t="shared" si="592"/>
        <v xml:space="preserve"> </v>
      </c>
      <c r="AI414" s="277" t="str">
        <f t="shared" si="593"/>
        <v xml:space="preserve"> </v>
      </c>
      <c r="AJ414" s="278" t="str">
        <f t="shared" si="594"/>
        <v xml:space="preserve"> </v>
      </c>
      <c r="AK414" s="278" t="str">
        <f t="shared" si="595"/>
        <v xml:space="preserve"> </v>
      </c>
      <c r="AL414" s="278" t="str">
        <f t="shared" si="596"/>
        <v xml:space="preserve"> </v>
      </c>
      <c r="AM414" s="278" t="str">
        <f t="shared" si="597"/>
        <v xml:space="preserve"> </v>
      </c>
      <c r="AN414" s="278" t="str">
        <f t="shared" si="598"/>
        <v xml:space="preserve"> </v>
      </c>
      <c r="AO414" s="278" t="str">
        <f t="shared" si="599"/>
        <v xml:space="preserve"> </v>
      </c>
      <c r="AP414" s="278" t="str">
        <f t="shared" si="600"/>
        <v xml:space="preserve"> </v>
      </c>
      <c r="AQ414" s="278" t="str">
        <f t="shared" si="601"/>
        <v xml:space="preserve"> </v>
      </c>
      <c r="AR414" s="278" t="str">
        <f t="shared" si="602"/>
        <v xml:space="preserve"> </v>
      </c>
      <c r="AS414" s="278" t="str">
        <f t="shared" si="603"/>
        <v xml:space="preserve"> </v>
      </c>
      <c r="AT414" s="278" t="str">
        <f t="shared" si="604"/>
        <v xml:space="preserve"> </v>
      </c>
      <c r="AU414" s="278" t="str">
        <f t="shared" si="605"/>
        <v xml:space="preserve"> </v>
      </c>
      <c r="AV414" s="277" t="str">
        <f t="shared" si="606"/>
        <v xml:space="preserve"> </v>
      </c>
      <c r="AW414" s="277" t="str">
        <f t="shared" si="607"/>
        <v xml:space="preserve"> </v>
      </c>
      <c r="AX414" s="277" t="str">
        <f>IF(SUM(I414:T414)&lt;90," ",CO414*AH414*stab.data!$U$20/13/2)</f>
        <v xml:space="preserve"> </v>
      </c>
      <c r="AY414" s="277" t="str">
        <f>IF(SUM(I414:T414)&lt;90," ",CQ414*AH414*stab.data!$U$11/13)</f>
        <v xml:space="preserve"> </v>
      </c>
      <c r="AZ414" s="277" t="str">
        <f t="shared" si="608"/>
        <v xml:space="preserve"> </v>
      </c>
      <c r="BA414" s="279" t="str">
        <f t="shared" si="609"/>
        <v xml:space="preserve"> </v>
      </c>
      <c r="BB414" s="280" t="str">
        <f>IF(SUM(I414:T414)&lt;90," ",EXP('eq. coef.'!$C$104+'eq. coef.'!$C$105*'Amp-TB2 calc'!AJ414+'eq. coef.'!$C$106*'Amp-TB2 calc'!AK414+'eq. coef.'!$C$107*'Amp-TB2 calc'!AL414+'eq. coef.'!$C$108*'Amp-TB2 calc'!AN414+'eq. coef.'!$C$109*'Amp-TB2 calc'!AP414+'eq. coef.'!$C$110*'Amp-TB2 calc'!AQ414+'eq. coef.'!$C$111*'Amp-TB2 calc'!AR414+'eq. coef.'!$C$112*'Amp-TB2 calc'!AS414))</f>
        <v xml:space="preserve"> </v>
      </c>
      <c r="BC414" s="281" t="str">
        <f>IF(SUM(I414:T414)&lt;90," ",EXP('eq. coef.'!$C$176+'eq. coef.'!$C$177*'Amp-TB2 calc'!AJ414+'eq. coef.'!$C$178*'Amp-TB2 calc'!AK414+'eq. coef.'!$C$179*'Amp-TB2 calc'!AL414+'eq. coef.'!$C$180*'Amp-TB2 calc'!AN414+'eq. coef.'!$C$181*'Amp-TB2 calc'!AP414+'eq. coef.'!$C$182*'Amp-TB2 calc'!AQ414+'eq. coef.'!$C$183*'Amp-TB2 calc'!AR414+'eq. coef.'!$C$184*'Amp-TB2 calc'!AS414))</f>
        <v xml:space="preserve"> </v>
      </c>
      <c r="BD414" s="281" t="str">
        <f>IF(SUM(I414:T414)&lt;90," ",('eq. coef.'!$C$234+'eq. coef.'!$C$235*'Amp-TB2 calc'!AJ414+'eq. coef.'!$C$236*'Amp-TB2 calc'!AK414+'eq. coef.'!$C$237*'Amp-TB2 calc'!AL414+'eq. coef.'!$C$238*'Amp-TB2 calc'!AN414+'eq. coef.'!$C$239*'Amp-TB2 calc'!AP414+'eq. coef.'!$C$240*'Amp-TB2 calc'!AQ414+'eq. coef.'!$C$241*'Amp-TB2 calc'!AR414+'eq. coef.'!$C$242*'Amp-TB2 calc'!AS414))</f>
        <v xml:space="preserve"> </v>
      </c>
      <c r="BE414" s="281" t="str">
        <f>IF(SUM(I414:T414)&lt;90," ",('eq. coef.'!$C$270+'eq. coef.'!$C$271*'Amp-TB2 calc'!AJ414+'eq. coef.'!$C$272*'Amp-TB2 calc'!AK414+'eq. coef.'!$C$273*'Amp-TB2 calc'!AL414+'eq. coef.'!$C$274*'Amp-TB2 calc'!AN414+'eq. coef.'!$C$275*'Amp-TB2 calc'!AP414+'eq. coef.'!$C$276*'Amp-TB2 calc'!AQ414+'eq. coef.'!$C$277*'Amp-TB2 calc'!AR414+'eq. coef.'!$C$278*'Amp-TB2 calc'!AS414))</f>
        <v xml:space="preserve"> </v>
      </c>
      <c r="BF414" s="281" t="str">
        <f>IF(SUM(I414:T414)&lt;90," ",EXP('eq. coef.'!$C$328+'eq. coef.'!$C$329*'Amp-TB2 calc'!AJ414+'eq. coef.'!$C$330*'Amp-TB2 calc'!AK414+'eq. coef.'!$C$331*'Amp-TB2 calc'!AL414+'eq. coef.'!$C$332*'Amp-TB2 calc'!AN414+'eq. coef.'!$C$333*'Amp-TB2 calc'!AP414+'eq. coef.'!$C$334*'Amp-TB2 calc'!AQ414+'eq. coef.'!$C$335*'Amp-TB2 calc'!AR414+'eq. coef.'!$C$336*'Amp-TB2 calc'!AS414))</f>
        <v xml:space="preserve"> </v>
      </c>
      <c r="BG414" s="282" t="str">
        <f t="shared" si="561"/>
        <v xml:space="preserve"> </v>
      </c>
      <c r="BH414" s="385" t="str">
        <f t="shared" si="588"/>
        <v xml:space="preserve"> </v>
      </c>
      <c r="BI414" s="385" t="str">
        <f t="shared" si="589"/>
        <v xml:space="preserve"> </v>
      </c>
      <c r="BJ414" s="281" t="str">
        <f t="shared" si="562"/>
        <v xml:space="preserve"> </v>
      </c>
      <c r="BK414" s="283" t="str">
        <f t="shared" si="610"/>
        <v xml:space="preserve"> </v>
      </c>
      <c r="BL414" s="281" t="str">
        <f t="shared" si="611"/>
        <v xml:space="preserve"> </v>
      </c>
      <c r="BM414" s="284" t="str">
        <f t="shared" si="563"/>
        <v xml:space="preserve"> </v>
      </c>
      <c r="BN414" s="285" t="str">
        <f>IF(SUM(I414:T414)&lt;90," ",'eq. coef.'!$C$360+'eq. coef.'!$C$361*'Amp-TB2 calc'!AJ414+'eq. coef.'!$C$362*'Amp-TB2 calc'!AK414+'eq. coef.'!$C$363*'Amp-TB2 calc'!AL414+'eq. coef.'!$C$364*'Amp-TB2 calc'!AN414+'eq. coef.'!$C$365*'Amp-TB2 calc'!AP414+'eq. coef.'!$C$366*'Amp-TB2 calc'!AQ414+'eq. coef.'!$C$367*'Amp-TB2 calc'!AR414+'eq. coef.'!$C$368*'Amp-TB2 calc'!AS414+'eq. coef.'!$C$369*LN(BQ414))</f>
        <v xml:space="preserve"> </v>
      </c>
      <c r="BO414" s="286" t="str">
        <f t="shared" si="612"/>
        <v xml:space="preserve"> </v>
      </c>
      <c r="BP414" s="333" t="str">
        <f t="shared" si="564"/>
        <v xml:space="preserve"> </v>
      </c>
      <c r="BQ414" s="287" t="str">
        <f t="shared" si="613"/>
        <v xml:space="preserve"> </v>
      </c>
      <c r="BR414" s="281" t="str">
        <f t="shared" si="565"/>
        <v xml:space="preserve"> </v>
      </c>
      <c r="BS414" s="283"/>
      <c r="BT414" s="283">
        <f t="shared" si="614"/>
        <v>0</v>
      </c>
      <c r="BU414" s="283">
        <f t="shared" si="615"/>
        <v>0</v>
      </c>
      <c r="BV414" s="281" t="str">
        <f t="shared" si="566"/>
        <v xml:space="preserve"> </v>
      </c>
      <c r="BW414" s="288"/>
      <c r="BX414" s="289" t="str">
        <f>IF(SUM(I414:T414)&lt;90," ",'eq. coef.'!$B$1128*'Amp-TB2 calc'!CH414+'eq. coef.'!$B$1129*'Amp-TB2 calc'!CL414+'eq. coef.'!$B$1130*'Amp-TB2 calc'!CM414+'eq. coef.'!$B$1131*'Amp-TB2 calc'!CO414+'eq. coef.'!$B$1132*'Amp-TB2 calc'!CP414+'eq. coef.'!$B$1133*'Amp-TB2 calc'!CQ414+'eq. coef.'!$B$1134*'Amp-TB2 calc'!CR414+'eq. coef.'!$B$1135*'Amp-TB2 calc'!CU414+'eq. coef.'!$B$1135*'Amp-TB2 calc'!CY414+'eq. coef.'!$B$1137*'Amp-TB2 calc'!CZ414)</f>
        <v xml:space="preserve"> </v>
      </c>
      <c r="BY414" s="290" t="str">
        <f t="shared" si="616"/>
        <v xml:space="preserve"> </v>
      </c>
      <c r="BZ414" s="291"/>
      <c r="CA414" s="290" t="str">
        <f t="shared" si="567"/>
        <v xml:space="preserve"> </v>
      </c>
      <c r="CB414" s="289" t="str">
        <f>IF(SUM(I414:T414)&lt;90," ",EXP('eq. coef.'!$C$396+'eq. coef.'!$C$397*'Amp-TB2 calc'!AJ414+'eq. coef.'!$C$398*'Amp-TB2 calc'!AK414+'eq. coef.'!$C$399*'Amp-TB2 calc'!AL414+'eq. coef.'!$C$400*'Amp-TB2 calc'!AN414+'eq. coef.'!$C$401*'Amp-TB2 calc'!AP414+'eq. coef.'!$C$402*'Amp-TB2 calc'!AQ414+'eq. coef.'!$C$403*'Amp-TB2 calc'!AR414+'eq. coef.'!$C$404*'Amp-TB2 calc'!AS414+'eq. coef.'!$C$405*LN('Amp-TB2 calc'!BQ414)))</f>
        <v xml:space="preserve"> </v>
      </c>
      <c r="CC414" s="283" t="str">
        <f t="shared" si="568"/>
        <v xml:space="preserve"> </v>
      </c>
      <c r="CD414" s="283"/>
      <c r="CE414" s="282" t="str">
        <f t="shared" si="569"/>
        <v xml:space="preserve"> </v>
      </c>
      <c r="CF414" s="282" t="str">
        <f t="shared" si="570"/>
        <v xml:space="preserve"> </v>
      </c>
      <c r="CG414" s="278" t="str">
        <f t="shared" si="617"/>
        <v xml:space="preserve"> </v>
      </c>
      <c r="CH414" s="278" t="str">
        <f t="shared" si="618"/>
        <v xml:space="preserve"> </v>
      </c>
      <c r="CI414" s="278" t="str">
        <f t="shared" si="571"/>
        <v xml:space="preserve"> </v>
      </c>
      <c r="CJ414" s="278" t="str">
        <f t="shared" si="572"/>
        <v xml:space="preserve"> </v>
      </c>
      <c r="CK414" s="278"/>
      <c r="CL414" s="278" t="str">
        <f t="shared" si="573"/>
        <v xml:space="preserve"> </v>
      </c>
      <c r="CM414" s="278" t="str">
        <f t="shared" si="574"/>
        <v xml:space="preserve"> </v>
      </c>
      <c r="CN414" s="278" t="str">
        <f t="shared" si="619"/>
        <v xml:space="preserve"> </v>
      </c>
      <c r="CO414" s="278" t="str">
        <f t="shared" si="575"/>
        <v xml:space="preserve"> </v>
      </c>
      <c r="CP414" s="278" t="str">
        <f t="shared" si="620"/>
        <v xml:space="preserve"> </v>
      </c>
      <c r="CQ414" s="278" t="str">
        <f t="shared" si="576"/>
        <v xml:space="preserve"> </v>
      </c>
      <c r="CR414" s="278" t="str">
        <f t="shared" si="621"/>
        <v xml:space="preserve"> </v>
      </c>
      <c r="CS414" s="278" t="str">
        <f t="shared" si="577"/>
        <v xml:space="preserve"> </v>
      </c>
      <c r="CT414" s="278"/>
      <c r="CU414" s="278" t="str">
        <f t="shared" si="622"/>
        <v xml:space="preserve"> </v>
      </c>
      <c r="CV414" s="278" t="str">
        <f t="shared" si="578"/>
        <v xml:space="preserve"> </v>
      </c>
      <c r="CW414" s="278" t="str">
        <f t="shared" si="579"/>
        <v xml:space="preserve"> </v>
      </c>
      <c r="CX414" s="278"/>
      <c r="CY414" s="278" t="str">
        <f t="shared" si="580"/>
        <v xml:space="preserve"> </v>
      </c>
      <c r="CZ414" s="278" t="str">
        <f t="shared" si="623"/>
        <v xml:space="preserve"> </v>
      </c>
      <c r="DA414" s="278" t="str">
        <f t="shared" si="581"/>
        <v xml:space="preserve"> </v>
      </c>
      <c r="DB414" s="278"/>
      <c r="DC414" s="278" t="str">
        <f t="shared" si="582"/>
        <v xml:space="preserve"> </v>
      </c>
      <c r="DD414" s="278" t="str">
        <f t="shared" si="624"/>
        <v xml:space="preserve"> </v>
      </c>
      <c r="DE414" s="278" t="str">
        <f t="shared" si="625"/>
        <v xml:space="preserve"> </v>
      </c>
      <c r="DF414" s="278" t="str">
        <f t="shared" si="583"/>
        <v xml:space="preserve"> </v>
      </c>
      <c r="DG414" s="283" t="str">
        <f t="shared" si="590"/>
        <v xml:space="preserve"> </v>
      </c>
      <c r="DH414" s="283"/>
      <c r="DI414" s="277" t="str">
        <f t="shared" si="584"/>
        <v xml:space="preserve"> </v>
      </c>
      <c r="DJ414" s="277" t="str">
        <f t="shared" si="585"/>
        <v xml:space="preserve"> </v>
      </c>
      <c r="DK414" s="277" t="str">
        <f t="shared" si="586"/>
        <v xml:space="preserve"> </v>
      </c>
      <c r="DL414" s="278" t="str">
        <f t="shared" si="587"/>
        <v xml:space="preserve"> </v>
      </c>
    </row>
    <row r="415" spans="21:116" x14ac:dyDescent="0.25">
      <c r="U415" s="276" t="str">
        <f t="shared" si="591"/>
        <v xml:space="preserve"> </v>
      </c>
      <c r="V415" s="277" t="str">
        <f>IF(SUM(I415:T415)&lt;90," ",I415/stab.data!$U$7)</f>
        <v xml:space="preserve"> </v>
      </c>
      <c r="W415" s="277" t="str">
        <f>IF(SUM(I415:T415)&lt;90," ",J415/stab.data!$U$8)</f>
        <v xml:space="preserve"> </v>
      </c>
      <c r="X415" s="277" t="str">
        <f>IF(SUM(I415:T415)&lt;90," ",K415*2/stab.data!$U$9)</f>
        <v xml:space="preserve"> </v>
      </c>
      <c r="Y415" s="277" t="str">
        <f>IF(SUM(I415:T415)&lt;90," ",L415*2/stab.data!$U$10)</f>
        <v xml:space="preserve"> </v>
      </c>
      <c r="Z415" s="277" t="str">
        <f>IF(SUM(I415:T415)&lt;90," ",M415/stab.data!$U$11)</f>
        <v xml:space="preserve"> </v>
      </c>
      <c r="AA415" s="277" t="str">
        <f>IF(SUM(I415:T415)&lt;90," ",N415/stab.data!$U$12)</f>
        <v xml:space="preserve"> </v>
      </c>
      <c r="AB415" s="277" t="str">
        <f>IF(SUM(I415:T415)&lt;90," ",O415/stab.data!$U$13)</f>
        <v xml:space="preserve"> </v>
      </c>
      <c r="AC415" s="277" t="str">
        <f>IF(SUM(I415:T415)&lt;90," ",P415/stab.data!$U$14)</f>
        <v xml:space="preserve"> </v>
      </c>
      <c r="AD415" s="277" t="str">
        <f>IF(SUM(I415:T415)&lt;90," ",Q415*2/stab.data!$U$15)</f>
        <v xml:space="preserve"> </v>
      </c>
      <c r="AE415" s="277" t="str">
        <f>IF(SUM(I415:T415)&lt;90," ",R415*2/stab.data!$U$16)</f>
        <v xml:space="preserve"> </v>
      </c>
      <c r="AF415" s="277" t="str">
        <f>IF(SUM(I415:T415)&lt;90," ",S415/stab.data!$U$17)</f>
        <v xml:space="preserve"> </v>
      </c>
      <c r="AG415" s="277" t="str">
        <f>IF(SUM(I415:T415)&lt;90," ",T415/stab.data!$U$18)</f>
        <v xml:space="preserve"> </v>
      </c>
      <c r="AH415" s="277" t="str">
        <f t="shared" si="592"/>
        <v xml:space="preserve"> </v>
      </c>
      <c r="AI415" s="277" t="str">
        <f t="shared" si="593"/>
        <v xml:space="preserve"> </v>
      </c>
      <c r="AJ415" s="278" t="str">
        <f t="shared" si="594"/>
        <v xml:space="preserve"> </v>
      </c>
      <c r="AK415" s="278" t="str">
        <f t="shared" si="595"/>
        <v xml:space="preserve"> </v>
      </c>
      <c r="AL415" s="278" t="str">
        <f t="shared" si="596"/>
        <v xml:space="preserve"> </v>
      </c>
      <c r="AM415" s="278" t="str">
        <f t="shared" si="597"/>
        <v xml:space="preserve"> </v>
      </c>
      <c r="AN415" s="278" t="str">
        <f t="shared" si="598"/>
        <v xml:space="preserve"> </v>
      </c>
      <c r="AO415" s="278" t="str">
        <f t="shared" si="599"/>
        <v xml:space="preserve"> </v>
      </c>
      <c r="AP415" s="278" t="str">
        <f t="shared" si="600"/>
        <v xml:space="preserve"> </v>
      </c>
      <c r="AQ415" s="278" t="str">
        <f t="shared" si="601"/>
        <v xml:space="preserve"> </v>
      </c>
      <c r="AR415" s="278" t="str">
        <f t="shared" si="602"/>
        <v xml:space="preserve"> </v>
      </c>
      <c r="AS415" s="278" t="str">
        <f t="shared" si="603"/>
        <v xml:space="preserve"> </v>
      </c>
      <c r="AT415" s="278" t="str">
        <f t="shared" si="604"/>
        <v xml:space="preserve"> </v>
      </c>
      <c r="AU415" s="278" t="str">
        <f t="shared" si="605"/>
        <v xml:space="preserve"> </v>
      </c>
      <c r="AV415" s="277" t="str">
        <f t="shared" si="606"/>
        <v xml:space="preserve"> </v>
      </c>
      <c r="AW415" s="277" t="str">
        <f t="shared" si="607"/>
        <v xml:space="preserve"> </v>
      </c>
      <c r="AX415" s="277" t="str">
        <f>IF(SUM(I415:T415)&lt;90," ",CO415*AH415*stab.data!$U$20/13/2)</f>
        <v xml:space="preserve"> </v>
      </c>
      <c r="AY415" s="277" t="str">
        <f>IF(SUM(I415:T415)&lt;90," ",CQ415*AH415*stab.data!$U$11/13)</f>
        <v xml:space="preserve"> </v>
      </c>
      <c r="AZ415" s="277" t="str">
        <f t="shared" si="608"/>
        <v xml:space="preserve"> </v>
      </c>
      <c r="BA415" s="279" t="str">
        <f t="shared" si="609"/>
        <v xml:space="preserve"> </v>
      </c>
      <c r="BB415" s="280" t="str">
        <f>IF(SUM(I415:T415)&lt;90," ",EXP('eq. coef.'!$C$104+'eq. coef.'!$C$105*'Amp-TB2 calc'!AJ415+'eq. coef.'!$C$106*'Amp-TB2 calc'!AK415+'eq. coef.'!$C$107*'Amp-TB2 calc'!AL415+'eq. coef.'!$C$108*'Amp-TB2 calc'!AN415+'eq. coef.'!$C$109*'Amp-TB2 calc'!AP415+'eq. coef.'!$C$110*'Amp-TB2 calc'!AQ415+'eq. coef.'!$C$111*'Amp-TB2 calc'!AR415+'eq. coef.'!$C$112*'Amp-TB2 calc'!AS415))</f>
        <v xml:space="preserve"> </v>
      </c>
      <c r="BC415" s="281" t="str">
        <f>IF(SUM(I415:T415)&lt;90," ",EXP('eq. coef.'!$C$176+'eq. coef.'!$C$177*'Amp-TB2 calc'!AJ415+'eq. coef.'!$C$178*'Amp-TB2 calc'!AK415+'eq. coef.'!$C$179*'Amp-TB2 calc'!AL415+'eq. coef.'!$C$180*'Amp-TB2 calc'!AN415+'eq. coef.'!$C$181*'Amp-TB2 calc'!AP415+'eq. coef.'!$C$182*'Amp-TB2 calc'!AQ415+'eq. coef.'!$C$183*'Amp-TB2 calc'!AR415+'eq. coef.'!$C$184*'Amp-TB2 calc'!AS415))</f>
        <v xml:space="preserve"> </v>
      </c>
      <c r="BD415" s="281" t="str">
        <f>IF(SUM(I415:T415)&lt;90," ",('eq. coef.'!$C$234+'eq. coef.'!$C$235*'Amp-TB2 calc'!AJ415+'eq. coef.'!$C$236*'Amp-TB2 calc'!AK415+'eq. coef.'!$C$237*'Amp-TB2 calc'!AL415+'eq. coef.'!$C$238*'Amp-TB2 calc'!AN415+'eq. coef.'!$C$239*'Amp-TB2 calc'!AP415+'eq. coef.'!$C$240*'Amp-TB2 calc'!AQ415+'eq. coef.'!$C$241*'Amp-TB2 calc'!AR415+'eq. coef.'!$C$242*'Amp-TB2 calc'!AS415))</f>
        <v xml:space="preserve"> </v>
      </c>
      <c r="BE415" s="281" t="str">
        <f>IF(SUM(I415:T415)&lt;90," ",('eq. coef.'!$C$270+'eq. coef.'!$C$271*'Amp-TB2 calc'!AJ415+'eq. coef.'!$C$272*'Amp-TB2 calc'!AK415+'eq. coef.'!$C$273*'Amp-TB2 calc'!AL415+'eq. coef.'!$C$274*'Amp-TB2 calc'!AN415+'eq. coef.'!$C$275*'Amp-TB2 calc'!AP415+'eq. coef.'!$C$276*'Amp-TB2 calc'!AQ415+'eq. coef.'!$C$277*'Amp-TB2 calc'!AR415+'eq. coef.'!$C$278*'Amp-TB2 calc'!AS415))</f>
        <v xml:space="preserve"> </v>
      </c>
      <c r="BF415" s="281" t="str">
        <f>IF(SUM(I415:T415)&lt;90," ",EXP('eq. coef.'!$C$328+'eq. coef.'!$C$329*'Amp-TB2 calc'!AJ415+'eq. coef.'!$C$330*'Amp-TB2 calc'!AK415+'eq. coef.'!$C$331*'Amp-TB2 calc'!AL415+'eq. coef.'!$C$332*'Amp-TB2 calc'!AN415+'eq. coef.'!$C$333*'Amp-TB2 calc'!AP415+'eq. coef.'!$C$334*'Amp-TB2 calc'!AQ415+'eq. coef.'!$C$335*'Amp-TB2 calc'!AR415+'eq. coef.'!$C$336*'Amp-TB2 calc'!AS415))</f>
        <v xml:space="preserve"> </v>
      </c>
      <c r="BG415" s="282" t="str">
        <f t="shared" si="561"/>
        <v xml:space="preserve"> </v>
      </c>
      <c r="BH415" s="385" t="str">
        <f t="shared" si="588"/>
        <v xml:space="preserve"> </v>
      </c>
      <c r="BI415" s="385" t="str">
        <f t="shared" si="589"/>
        <v xml:space="preserve"> </v>
      </c>
      <c r="BJ415" s="281" t="str">
        <f t="shared" si="562"/>
        <v xml:space="preserve"> </v>
      </c>
      <c r="BK415" s="283" t="str">
        <f t="shared" si="610"/>
        <v xml:space="preserve"> </v>
      </c>
      <c r="BL415" s="281" t="str">
        <f t="shared" si="611"/>
        <v xml:space="preserve"> </v>
      </c>
      <c r="BM415" s="284" t="str">
        <f t="shared" si="563"/>
        <v xml:space="preserve"> </v>
      </c>
      <c r="BN415" s="285" t="str">
        <f>IF(SUM(I415:T415)&lt;90," ",'eq. coef.'!$C$360+'eq. coef.'!$C$361*'Amp-TB2 calc'!AJ415+'eq. coef.'!$C$362*'Amp-TB2 calc'!AK415+'eq. coef.'!$C$363*'Amp-TB2 calc'!AL415+'eq. coef.'!$C$364*'Amp-TB2 calc'!AN415+'eq. coef.'!$C$365*'Amp-TB2 calc'!AP415+'eq. coef.'!$C$366*'Amp-TB2 calc'!AQ415+'eq. coef.'!$C$367*'Amp-TB2 calc'!AR415+'eq. coef.'!$C$368*'Amp-TB2 calc'!AS415+'eq. coef.'!$C$369*LN(BQ415))</f>
        <v xml:space="preserve"> </v>
      </c>
      <c r="BO415" s="286" t="str">
        <f t="shared" si="612"/>
        <v xml:space="preserve"> </v>
      </c>
      <c r="BP415" s="333" t="str">
        <f t="shared" si="564"/>
        <v xml:space="preserve"> </v>
      </c>
      <c r="BQ415" s="287" t="str">
        <f t="shared" si="613"/>
        <v xml:space="preserve"> </v>
      </c>
      <c r="BR415" s="281" t="str">
        <f t="shared" si="565"/>
        <v xml:space="preserve"> </v>
      </c>
      <c r="BS415" s="283"/>
      <c r="BT415" s="283">
        <f t="shared" si="614"/>
        <v>0</v>
      </c>
      <c r="BU415" s="283">
        <f t="shared" si="615"/>
        <v>0</v>
      </c>
      <c r="BV415" s="281" t="str">
        <f t="shared" si="566"/>
        <v xml:space="preserve"> </v>
      </c>
      <c r="BW415" s="288"/>
      <c r="BX415" s="289" t="str">
        <f>IF(SUM(I415:T415)&lt;90," ",'eq. coef.'!$B$1128*'Amp-TB2 calc'!CH415+'eq. coef.'!$B$1129*'Amp-TB2 calc'!CL415+'eq. coef.'!$B$1130*'Amp-TB2 calc'!CM415+'eq. coef.'!$B$1131*'Amp-TB2 calc'!CO415+'eq. coef.'!$B$1132*'Amp-TB2 calc'!CP415+'eq. coef.'!$B$1133*'Amp-TB2 calc'!CQ415+'eq. coef.'!$B$1134*'Amp-TB2 calc'!CR415+'eq. coef.'!$B$1135*'Amp-TB2 calc'!CU415+'eq. coef.'!$B$1135*'Amp-TB2 calc'!CY415+'eq. coef.'!$B$1137*'Amp-TB2 calc'!CZ415)</f>
        <v xml:space="preserve"> </v>
      </c>
      <c r="BY415" s="290" t="str">
        <f t="shared" si="616"/>
        <v xml:space="preserve"> </v>
      </c>
      <c r="BZ415" s="291"/>
      <c r="CA415" s="290" t="str">
        <f t="shared" si="567"/>
        <v xml:space="preserve"> </v>
      </c>
      <c r="CB415" s="289" t="str">
        <f>IF(SUM(I415:T415)&lt;90," ",EXP('eq. coef.'!$C$396+'eq. coef.'!$C$397*'Amp-TB2 calc'!AJ415+'eq. coef.'!$C$398*'Amp-TB2 calc'!AK415+'eq. coef.'!$C$399*'Amp-TB2 calc'!AL415+'eq. coef.'!$C$400*'Amp-TB2 calc'!AN415+'eq. coef.'!$C$401*'Amp-TB2 calc'!AP415+'eq. coef.'!$C$402*'Amp-TB2 calc'!AQ415+'eq. coef.'!$C$403*'Amp-TB2 calc'!AR415+'eq. coef.'!$C$404*'Amp-TB2 calc'!AS415+'eq. coef.'!$C$405*LN('Amp-TB2 calc'!BQ415)))</f>
        <v xml:space="preserve"> </v>
      </c>
      <c r="CC415" s="283" t="str">
        <f t="shared" si="568"/>
        <v xml:space="preserve"> </v>
      </c>
      <c r="CD415" s="283"/>
      <c r="CE415" s="282" t="str">
        <f t="shared" si="569"/>
        <v xml:space="preserve"> </v>
      </c>
      <c r="CF415" s="282" t="str">
        <f t="shared" si="570"/>
        <v xml:space="preserve"> </v>
      </c>
      <c r="CG415" s="278" t="str">
        <f t="shared" si="617"/>
        <v xml:space="preserve"> </v>
      </c>
      <c r="CH415" s="278" t="str">
        <f t="shared" si="618"/>
        <v xml:space="preserve"> </v>
      </c>
      <c r="CI415" s="278" t="str">
        <f t="shared" si="571"/>
        <v xml:space="preserve"> </v>
      </c>
      <c r="CJ415" s="278" t="str">
        <f t="shared" si="572"/>
        <v xml:space="preserve"> </v>
      </c>
      <c r="CK415" s="278"/>
      <c r="CL415" s="278" t="str">
        <f t="shared" si="573"/>
        <v xml:space="preserve"> </v>
      </c>
      <c r="CM415" s="278" t="str">
        <f t="shared" si="574"/>
        <v xml:space="preserve"> </v>
      </c>
      <c r="CN415" s="278" t="str">
        <f t="shared" si="619"/>
        <v xml:space="preserve"> </v>
      </c>
      <c r="CO415" s="278" t="str">
        <f t="shared" si="575"/>
        <v xml:space="preserve"> </v>
      </c>
      <c r="CP415" s="278" t="str">
        <f t="shared" si="620"/>
        <v xml:space="preserve"> </v>
      </c>
      <c r="CQ415" s="278" t="str">
        <f t="shared" si="576"/>
        <v xml:space="preserve"> </v>
      </c>
      <c r="CR415" s="278" t="str">
        <f t="shared" si="621"/>
        <v xml:space="preserve"> </v>
      </c>
      <c r="CS415" s="278" t="str">
        <f t="shared" si="577"/>
        <v xml:space="preserve"> </v>
      </c>
      <c r="CT415" s="278"/>
      <c r="CU415" s="278" t="str">
        <f t="shared" si="622"/>
        <v xml:space="preserve"> </v>
      </c>
      <c r="CV415" s="278" t="str">
        <f t="shared" si="578"/>
        <v xml:space="preserve"> </v>
      </c>
      <c r="CW415" s="278" t="str">
        <f t="shared" si="579"/>
        <v xml:space="preserve"> </v>
      </c>
      <c r="CX415" s="278"/>
      <c r="CY415" s="278" t="str">
        <f t="shared" si="580"/>
        <v xml:space="preserve"> </v>
      </c>
      <c r="CZ415" s="278" t="str">
        <f t="shared" si="623"/>
        <v xml:space="preserve"> </v>
      </c>
      <c r="DA415" s="278" t="str">
        <f t="shared" si="581"/>
        <v xml:space="preserve"> </v>
      </c>
      <c r="DB415" s="278"/>
      <c r="DC415" s="278" t="str">
        <f t="shared" si="582"/>
        <v xml:space="preserve"> </v>
      </c>
      <c r="DD415" s="278" t="str">
        <f t="shared" si="624"/>
        <v xml:space="preserve"> </v>
      </c>
      <c r="DE415" s="278" t="str">
        <f t="shared" si="625"/>
        <v xml:space="preserve"> </v>
      </c>
      <c r="DF415" s="278" t="str">
        <f t="shared" si="583"/>
        <v xml:space="preserve"> </v>
      </c>
      <c r="DG415" s="283" t="str">
        <f t="shared" si="590"/>
        <v xml:space="preserve"> </v>
      </c>
      <c r="DH415" s="283"/>
      <c r="DI415" s="277" t="str">
        <f t="shared" si="584"/>
        <v xml:space="preserve"> </v>
      </c>
      <c r="DJ415" s="277" t="str">
        <f t="shared" si="585"/>
        <v xml:space="preserve"> </v>
      </c>
      <c r="DK415" s="277" t="str">
        <f t="shared" si="586"/>
        <v xml:space="preserve"> </v>
      </c>
      <c r="DL415" s="278" t="str">
        <f t="shared" si="587"/>
        <v xml:space="preserve"> </v>
      </c>
    </row>
    <row r="416" spans="21:116" x14ac:dyDescent="0.25">
      <c r="U416" s="276" t="str">
        <f t="shared" si="591"/>
        <v xml:space="preserve"> </v>
      </c>
      <c r="V416" s="277" t="str">
        <f>IF(SUM(I416:T416)&lt;90," ",I416/stab.data!$U$7)</f>
        <v xml:space="preserve"> </v>
      </c>
      <c r="W416" s="277" t="str">
        <f>IF(SUM(I416:T416)&lt;90," ",J416/stab.data!$U$8)</f>
        <v xml:space="preserve"> </v>
      </c>
      <c r="X416" s="277" t="str">
        <f>IF(SUM(I416:T416)&lt;90," ",K416*2/stab.data!$U$9)</f>
        <v xml:space="preserve"> </v>
      </c>
      <c r="Y416" s="277" t="str">
        <f>IF(SUM(I416:T416)&lt;90," ",L416*2/stab.data!$U$10)</f>
        <v xml:space="preserve"> </v>
      </c>
      <c r="Z416" s="277" t="str">
        <f>IF(SUM(I416:T416)&lt;90," ",M416/stab.data!$U$11)</f>
        <v xml:space="preserve"> </v>
      </c>
      <c r="AA416" s="277" t="str">
        <f>IF(SUM(I416:T416)&lt;90," ",N416/stab.data!$U$12)</f>
        <v xml:space="preserve"> </v>
      </c>
      <c r="AB416" s="277" t="str">
        <f>IF(SUM(I416:T416)&lt;90," ",O416/stab.data!$U$13)</f>
        <v xml:space="preserve"> </v>
      </c>
      <c r="AC416" s="277" t="str">
        <f>IF(SUM(I416:T416)&lt;90," ",P416/stab.data!$U$14)</f>
        <v xml:space="preserve"> </v>
      </c>
      <c r="AD416" s="277" t="str">
        <f>IF(SUM(I416:T416)&lt;90," ",Q416*2/stab.data!$U$15)</f>
        <v xml:space="preserve"> </v>
      </c>
      <c r="AE416" s="277" t="str">
        <f>IF(SUM(I416:T416)&lt;90," ",R416*2/stab.data!$U$16)</f>
        <v xml:space="preserve"> </v>
      </c>
      <c r="AF416" s="277" t="str">
        <f>IF(SUM(I416:T416)&lt;90," ",S416/stab.data!$U$17)</f>
        <v xml:space="preserve"> </v>
      </c>
      <c r="AG416" s="277" t="str">
        <f>IF(SUM(I416:T416)&lt;90," ",T416/stab.data!$U$18)</f>
        <v xml:space="preserve"> </v>
      </c>
      <c r="AH416" s="277" t="str">
        <f t="shared" si="592"/>
        <v xml:space="preserve"> </v>
      </c>
      <c r="AI416" s="277" t="str">
        <f t="shared" si="593"/>
        <v xml:space="preserve"> </v>
      </c>
      <c r="AJ416" s="278" t="str">
        <f t="shared" si="594"/>
        <v xml:space="preserve"> </v>
      </c>
      <c r="AK416" s="278" t="str">
        <f t="shared" si="595"/>
        <v xml:space="preserve"> </v>
      </c>
      <c r="AL416" s="278" t="str">
        <f t="shared" si="596"/>
        <v xml:space="preserve"> </v>
      </c>
      <c r="AM416" s="278" t="str">
        <f t="shared" si="597"/>
        <v xml:space="preserve"> </v>
      </c>
      <c r="AN416" s="278" t="str">
        <f t="shared" si="598"/>
        <v xml:space="preserve"> </v>
      </c>
      <c r="AO416" s="278" t="str">
        <f t="shared" si="599"/>
        <v xml:space="preserve"> </v>
      </c>
      <c r="AP416" s="278" t="str">
        <f t="shared" si="600"/>
        <v xml:space="preserve"> </v>
      </c>
      <c r="AQ416" s="278" t="str">
        <f t="shared" si="601"/>
        <v xml:space="preserve"> </v>
      </c>
      <c r="AR416" s="278" t="str">
        <f t="shared" si="602"/>
        <v xml:space="preserve"> </v>
      </c>
      <c r="AS416" s="278" t="str">
        <f t="shared" si="603"/>
        <v xml:space="preserve"> </v>
      </c>
      <c r="AT416" s="278" t="str">
        <f t="shared" si="604"/>
        <v xml:space="preserve"> </v>
      </c>
      <c r="AU416" s="278" t="str">
        <f t="shared" si="605"/>
        <v xml:space="preserve"> </v>
      </c>
      <c r="AV416" s="277" t="str">
        <f t="shared" si="606"/>
        <v xml:space="preserve"> </v>
      </c>
      <c r="AW416" s="277" t="str">
        <f t="shared" si="607"/>
        <v xml:space="preserve"> </v>
      </c>
      <c r="AX416" s="277" t="str">
        <f>IF(SUM(I416:T416)&lt;90," ",CO416*AH416*stab.data!$U$20/13/2)</f>
        <v xml:space="preserve"> </v>
      </c>
      <c r="AY416" s="277" t="str">
        <f>IF(SUM(I416:T416)&lt;90," ",CQ416*AH416*stab.data!$U$11/13)</f>
        <v xml:space="preserve"> </v>
      </c>
      <c r="AZ416" s="277" t="str">
        <f t="shared" si="608"/>
        <v xml:space="preserve"> </v>
      </c>
      <c r="BA416" s="279" t="str">
        <f t="shared" si="609"/>
        <v xml:space="preserve"> </v>
      </c>
      <c r="BB416" s="280" t="str">
        <f>IF(SUM(I416:T416)&lt;90," ",EXP('eq. coef.'!$C$104+'eq. coef.'!$C$105*'Amp-TB2 calc'!AJ416+'eq. coef.'!$C$106*'Amp-TB2 calc'!AK416+'eq. coef.'!$C$107*'Amp-TB2 calc'!AL416+'eq. coef.'!$C$108*'Amp-TB2 calc'!AN416+'eq. coef.'!$C$109*'Amp-TB2 calc'!AP416+'eq. coef.'!$C$110*'Amp-TB2 calc'!AQ416+'eq. coef.'!$C$111*'Amp-TB2 calc'!AR416+'eq. coef.'!$C$112*'Amp-TB2 calc'!AS416))</f>
        <v xml:space="preserve"> </v>
      </c>
      <c r="BC416" s="281" t="str">
        <f>IF(SUM(I416:T416)&lt;90," ",EXP('eq. coef.'!$C$176+'eq. coef.'!$C$177*'Amp-TB2 calc'!AJ416+'eq. coef.'!$C$178*'Amp-TB2 calc'!AK416+'eq. coef.'!$C$179*'Amp-TB2 calc'!AL416+'eq. coef.'!$C$180*'Amp-TB2 calc'!AN416+'eq. coef.'!$C$181*'Amp-TB2 calc'!AP416+'eq. coef.'!$C$182*'Amp-TB2 calc'!AQ416+'eq. coef.'!$C$183*'Amp-TB2 calc'!AR416+'eq. coef.'!$C$184*'Amp-TB2 calc'!AS416))</f>
        <v xml:space="preserve"> </v>
      </c>
      <c r="BD416" s="281" t="str">
        <f>IF(SUM(I416:T416)&lt;90," ",('eq. coef.'!$C$234+'eq. coef.'!$C$235*'Amp-TB2 calc'!AJ416+'eq. coef.'!$C$236*'Amp-TB2 calc'!AK416+'eq. coef.'!$C$237*'Amp-TB2 calc'!AL416+'eq. coef.'!$C$238*'Amp-TB2 calc'!AN416+'eq. coef.'!$C$239*'Amp-TB2 calc'!AP416+'eq. coef.'!$C$240*'Amp-TB2 calc'!AQ416+'eq. coef.'!$C$241*'Amp-TB2 calc'!AR416+'eq. coef.'!$C$242*'Amp-TB2 calc'!AS416))</f>
        <v xml:space="preserve"> </v>
      </c>
      <c r="BE416" s="281" t="str">
        <f>IF(SUM(I416:T416)&lt;90," ",('eq. coef.'!$C$270+'eq. coef.'!$C$271*'Amp-TB2 calc'!AJ416+'eq. coef.'!$C$272*'Amp-TB2 calc'!AK416+'eq. coef.'!$C$273*'Amp-TB2 calc'!AL416+'eq. coef.'!$C$274*'Amp-TB2 calc'!AN416+'eq. coef.'!$C$275*'Amp-TB2 calc'!AP416+'eq. coef.'!$C$276*'Amp-TB2 calc'!AQ416+'eq. coef.'!$C$277*'Amp-TB2 calc'!AR416+'eq. coef.'!$C$278*'Amp-TB2 calc'!AS416))</f>
        <v xml:space="preserve"> </v>
      </c>
      <c r="BF416" s="281" t="str">
        <f>IF(SUM(I416:T416)&lt;90," ",EXP('eq. coef.'!$C$328+'eq. coef.'!$C$329*'Amp-TB2 calc'!AJ416+'eq. coef.'!$C$330*'Amp-TB2 calc'!AK416+'eq. coef.'!$C$331*'Amp-TB2 calc'!AL416+'eq. coef.'!$C$332*'Amp-TB2 calc'!AN416+'eq. coef.'!$C$333*'Amp-TB2 calc'!AP416+'eq. coef.'!$C$334*'Amp-TB2 calc'!AQ416+'eq. coef.'!$C$335*'Amp-TB2 calc'!AR416+'eq. coef.'!$C$336*'Amp-TB2 calc'!AS416))</f>
        <v xml:space="preserve"> </v>
      </c>
      <c r="BG416" s="282" t="str">
        <f t="shared" si="561"/>
        <v xml:space="preserve"> </v>
      </c>
      <c r="BH416" s="385" t="str">
        <f t="shared" si="588"/>
        <v xml:space="preserve"> </v>
      </c>
      <c r="BI416" s="385" t="str">
        <f t="shared" si="589"/>
        <v xml:space="preserve"> </v>
      </c>
      <c r="BJ416" s="281" t="str">
        <f t="shared" si="562"/>
        <v xml:space="preserve"> </v>
      </c>
      <c r="BK416" s="283" t="str">
        <f t="shared" si="610"/>
        <v xml:space="preserve"> </v>
      </c>
      <c r="BL416" s="281" t="str">
        <f t="shared" si="611"/>
        <v xml:space="preserve"> </v>
      </c>
      <c r="BM416" s="284" t="str">
        <f t="shared" si="563"/>
        <v xml:space="preserve"> </v>
      </c>
      <c r="BN416" s="285" t="str">
        <f>IF(SUM(I416:T416)&lt;90," ",'eq. coef.'!$C$360+'eq. coef.'!$C$361*'Amp-TB2 calc'!AJ416+'eq. coef.'!$C$362*'Amp-TB2 calc'!AK416+'eq. coef.'!$C$363*'Amp-TB2 calc'!AL416+'eq. coef.'!$C$364*'Amp-TB2 calc'!AN416+'eq. coef.'!$C$365*'Amp-TB2 calc'!AP416+'eq. coef.'!$C$366*'Amp-TB2 calc'!AQ416+'eq. coef.'!$C$367*'Amp-TB2 calc'!AR416+'eq. coef.'!$C$368*'Amp-TB2 calc'!AS416+'eq. coef.'!$C$369*LN(BQ416))</f>
        <v xml:space="preserve"> </v>
      </c>
      <c r="BO416" s="286" t="str">
        <f t="shared" si="612"/>
        <v xml:space="preserve"> </v>
      </c>
      <c r="BP416" s="333" t="str">
        <f t="shared" si="564"/>
        <v xml:space="preserve"> </v>
      </c>
      <c r="BQ416" s="287" t="str">
        <f t="shared" si="613"/>
        <v xml:space="preserve"> </v>
      </c>
      <c r="BR416" s="281" t="str">
        <f t="shared" si="565"/>
        <v xml:space="preserve"> </v>
      </c>
      <c r="BS416" s="283"/>
      <c r="BT416" s="283">
        <f t="shared" si="614"/>
        <v>0</v>
      </c>
      <c r="BU416" s="283">
        <f t="shared" si="615"/>
        <v>0</v>
      </c>
      <c r="BV416" s="281" t="str">
        <f t="shared" si="566"/>
        <v xml:space="preserve"> </v>
      </c>
      <c r="BW416" s="288"/>
      <c r="BX416" s="289" t="str">
        <f>IF(SUM(I416:T416)&lt;90," ",'eq. coef.'!$B$1128*'Amp-TB2 calc'!CH416+'eq. coef.'!$B$1129*'Amp-TB2 calc'!CL416+'eq. coef.'!$B$1130*'Amp-TB2 calc'!CM416+'eq. coef.'!$B$1131*'Amp-TB2 calc'!CO416+'eq. coef.'!$B$1132*'Amp-TB2 calc'!CP416+'eq. coef.'!$B$1133*'Amp-TB2 calc'!CQ416+'eq. coef.'!$B$1134*'Amp-TB2 calc'!CR416+'eq. coef.'!$B$1135*'Amp-TB2 calc'!CU416+'eq. coef.'!$B$1135*'Amp-TB2 calc'!CY416+'eq. coef.'!$B$1137*'Amp-TB2 calc'!CZ416)</f>
        <v xml:space="preserve"> </v>
      </c>
      <c r="BY416" s="290" t="str">
        <f t="shared" si="616"/>
        <v xml:space="preserve"> </v>
      </c>
      <c r="BZ416" s="291"/>
      <c r="CA416" s="290" t="str">
        <f t="shared" si="567"/>
        <v xml:space="preserve"> </v>
      </c>
      <c r="CB416" s="289" t="str">
        <f>IF(SUM(I416:T416)&lt;90," ",EXP('eq. coef.'!$C$396+'eq. coef.'!$C$397*'Amp-TB2 calc'!AJ416+'eq. coef.'!$C$398*'Amp-TB2 calc'!AK416+'eq. coef.'!$C$399*'Amp-TB2 calc'!AL416+'eq. coef.'!$C$400*'Amp-TB2 calc'!AN416+'eq. coef.'!$C$401*'Amp-TB2 calc'!AP416+'eq. coef.'!$C$402*'Amp-TB2 calc'!AQ416+'eq. coef.'!$C$403*'Amp-TB2 calc'!AR416+'eq. coef.'!$C$404*'Amp-TB2 calc'!AS416+'eq. coef.'!$C$405*LN('Amp-TB2 calc'!BQ416)))</f>
        <v xml:space="preserve"> </v>
      </c>
      <c r="CC416" s="283" t="str">
        <f t="shared" si="568"/>
        <v xml:space="preserve"> </v>
      </c>
      <c r="CD416" s="283"/>
      <c r="CE416" s="282" t="str">
        <f t="shared" si="569"/>
        <v xml:space="preserve"> </v>
      </c>
      <c r="CF416" s="282" t="str">
        <f t="shared" si="570"/>
        <v xml:space="preserve"> </v>
      </c>
      <c r="CG416" s="278" t="str">
        <f t="shared" si="617"/>
        <v xml:space="preserve"> </v>
      </c>
      <c r="CH416" s="278" t="str">
        <f t="shared" si="618"/>
        <v xml:space="preserve"> </v>
      </c>
      <c r="CI416" s="278" t="str">
        <f t="shared" si="571"/>
        <v xml:space="preserve"> </v>
      </c>
      <c r="CJ416" s="278" t="str">
        <f t="shared" si="572"/>
        <v xml:space="preserve"> </v>
      </c>
      <c r="CK416" s="278"/>
      <c r="CL416" s="278" t="str">
        <f t="shared" si="573"/>
        <v xml:space="preserve"> </v>
      </c>
      <c r="CM416" s="278" t="str">
        <f t="shared" si="574"/>
        <v xml:space="preserve"> </v>
      </c>
      <c r="CN416" s="278" t="str">
        <f t="shared" si="619"/>
        <v xml:space="preserve"> </v>
      </c>
      <c r="CO416" s="278" t="str">
        <f t="shared" si="575"/>
        <v xml:space="preserve"> </v>
      </c>
      <c r="CP416" s="278" t="str">
        <f t="shared" si="620"/>
        <v xml:space="preserve"> </v>
      </c>
      <c r="CQ416" s="278" t="str">
        <f t="shared" si="576"/>
        <v xml:space="preserve"> </v>
      </c>
      <c r="CR416" s="278" t="str">
        <f t="shared" si="621"/>
        <v xml:space="preserve"> </v>
      </c>
      <c r="CS416" s="278" t="str">
        <f t="shared" si="577"/>
        <v xml:space="preserve"> </v>
      </c>
      <c r="CT416" s="278"/>
      <c r="CU416" s="278" t="str">
        <f t="shared" si="622"/>
        <v xml:space="preserve"> </v>
      </c>
      <c r="CV416" s="278" t="str">
        <f t="shared" si="578"/>
        <v xml:space="preserve"> </v>
      </c>
      <c r="CW416" s="278" t="str">
        <f t="shared" si="579"/>
        <v xml:space="preserve"> </v>
      </c>
      <c r="CX416" s="278"/>
      <c r="CY416" s="278" t="str">
        <f t="shared" si="580"/>
        <v xml:space="preserve"> </v>
      </c>
      <c r="CZ416" s="278" t="str">
        <f t="shared" si="623"/>
        <v xml:space="preserve"> </v>
      </c>
      <c r="DA416" s="278" t="str">
        <f t="shared" si="581"/>
        <v xml:space="preserve"> </v>
      </c>
      <c r="DB416" s="278"/>
      <c r="DC416" s="278" t="str">
        <f t="shared" si="582"/>
        <v xml:space="preserve"> </v>
      </c>
      <c r="DD416" s="278" t="str">
        <f t="shared" si="624"/>
        <v xml:space="preserve"> </v>
      </c>
      <c r="DE416" s="278" t="str">
        <f t="shared" si="625"/>
        <v xml:space="preserve"> </v>
      </c>
      <c r="DF416" s="278" t="str">
        <f t="shared" si="583"/>
        <v xml:space="preserve"> </v>
      </c>
      <c r="DG416" s="283" t="str">
        <f t="shared" si="590"/>
        <v xml:space="preserve"> </v>
      </c>
      <c r="DH416" s="283"/>
      <c r="DI416" s="277" t="str">
        <f t="shared" si="584"/>
        <v xml:space="preserve"> </v>
      </c>
      <c r="DJ416" s="277" t="str">
        <f t="shared" si="585"/>
        <v xml:space="preserve"> </v>
      </c>
      <c r="DK416" s="277" t="str">
        <f t="shared" si="586"/>
        <v xml:space="preserve"> </v>
      </c>
      <c r="DL416" s="278" t="str">
        <f t="shared" si="587"/>
        <v xml:space="preserve"> </v>
      </c>
    </row>
    <row r="417" spans="21:116" x14ac:dyDescent="0.25">
      <c r="U417" s="276" t="str">
        <f t="shared" si="591"/>
        <v xml:space="preserve"> </v>
      </c>
      <c r="V417" s="277" t="str">
        <f>IF(SUM(I417:T417)&lt;90," ",I417/stab.data!$U$7)</f>
        <v xml:space="preserve"> </v>
      </c>
      <c r="W417" s="277" t="str">
        <f>IF(SUM(I417:T417)&lt;90," ",J417/stab.data!$U$8)</f>
        <v xml:space="preserve"> </v>
      </c>
      <c r="X417" s="277" t="str">
        <f>IF(SUM(I417:T417)&lt;90," ",K417*2/stab.data!$U$9)</f>
        <v xml:space="preserve"> </v>
      </c>
      <c r="Y417" s="277" t="str">
        <f>IF(SUM(I417:T417)&lt;90," ",L417*2/stab.data!$U$10)</f>
        <v xml:space="preserve"> </v>
      </c>
      <c r="Z417" s="277" t="str">
        <f>IF(SUM(I417:T417)&lt;90," ",M417/stab.data!$U$11)</f>
        <v xml:space="preserve"> </v>
      </c>
      <c r="AA417" s="277" t="str">
        <f>IF(SUM(I417:T417)&lt;90," ",N417/stab.data!$U$12)</f>
        <v xml:space="preserve"> </v>
      </c>
      <c r="AB417" s="277" t="str">
        <f>IF(SUM(I417:T417)&lt;90," ",O417/stab.data!$U$13)</f>
        <v xml:space="preserve"> </v>
      </c>
      <c r="AC417" s="277" t="str">
        <f>IF(SUM(I417:T417)&lt;90," ",P417/stab.data!$U$14)</f>
        <v xml:space="preserve"> </v>
      </c>
      <c r="AD417" s="277" t="str">
        <f>IF(SUM(I417:T417)&lt;90," ",Q417*2/stab.data!$U$15)</f>
        <v xml:space="preserve"> </v>
      </c>
      <c r="AE417" s="277" t="str">
        <f>IF(SUM(I417:T417)&lt;90," ",R417*2/stab.data!$U$16)</f>
        <v xml:space="preserve"> </v>
      </c>
      <c r="AF417" s="277" t="str">
        <f>IF(SUM(I417:T417)&lt;90," ",S417/stab.data!$U$17)</f>
        <v xml:space="preserve"> </v>
      </c>
      <c r="AG417" s="277" t="str">
        <f>IF(SUM(I417:T417)&lt;90," ",T417/stab.data!$U$18)</f>
        <v xml:space="preserve"> </v>
      </c>
      <c r="AH417" s="277" t="str">
        <f t="shared" si="592"/>
        <v xml:space="preserve"> </v>
      </c>
      <c r="AI417" s="277" t="str">
        <f t="shared" si="593"/>
        <v xml:space="preserve"> </v>
      </c>
      <c r="AJ417" s="278" t="str">
        <f t="shared" si="594"/>
        <v xml:space="preserve"> </v>
      </c>
      <c r="AK417" s="278" t="str">
        <f t="shared" si="595"/>
        <v xml:space="preserve"> </v>
      </c>
      <c r="AL417" s="278" t="str">
        <f t="shared" si="596"/>
        <v xml:space="preserve"> </v>
      </c>
      <c r="AM417" s="278" t="str">
        <f t="shared" si="597"/>
        <v xml:space="preserve"> </v>
      </c>
      <c r="AN417" s="278" t="str">
        <f t="shared" si="598"/>
        <v xml:space="preserve"> </v>
      </c>
      <c r="AO417" s="278" t="str">
        <f t="shared" si="599"/>
        <v xml:space="preserve"> </v>
      </c>
      <c r="AP417" s="278" t="str">
        <f t="shared" si="600"/>
        <v xml:space="preserve"> </v>
      </c>
      <c r="AQ417" s="278" t="str">
        <f t="shared" si="601"/>
        <v xml:space="preserve"> </v>
      </c>
      <c r="AR417" s="278" t="str">
        <f t="shared" si="602"/>
        <v xml:space="preserve"> </v>
      </c>
      <c r="AS417" s="278" t="str">
        <f t="shared" si="603"/>
        <v xml:space="preserve"> </v>
      </c>
      <c r="AT417" s="278" t="str">
        <f t="shared" si="604"/>
        <v xml:space="preserve"> </v>
      </c>
      <c r="AU417" s="278" t="str">
        <f t="shared" si="605"/>
        <v xml:space="preserve"> </v>
      </c>
      <c r="AV417" s="277" t="str">
        <f t="shared" si="606"/>
        <v xml:space="preserve"> </v>
      </c>
      <c r="AW417" s="277" t="str">
        <f t="shared" si="607"/>
        <v xml:space="preserve"> </v>
      </c>
      <c r="AX417" s="277" t="str">
        <f>IF(SUM(I417:T417)&lt;90," ",CO417*AH417*stab.data!$U$20/13/2)</f>
        <v xml:space="preserve"> </v>
      </c>
      <c r="AY417" s="277" t="str">
        <f>IF(SUM(I417:T417)&lt;90," ",CQ417*AH417*stab.data!$U$11/13)</f>
        <v xml:space="preserve"> </v>
      </c>
      <c r="AZ417" s="277" t="str">
        <f t="shared" si="608"/>
        <v xml:space="preserve"> </v>
      </c>
      <c r="BA417" s="279" t="str">
        <f t="shared" si="609"/>
        <v xml:space="preserve"> </v>
      </c>
      <c r="BB417" s="280" t="str">
        <f>IF(SUM(I417:T417)&lt;90," ",EXP('eq. coef.'!$C$104+'eq. coef.'!$C$105*'Amp-TB2 calc'!AJ417+'eq. coef.'!$C$106*'Amp-TB2 calc'!AK417+'eq. coef.'!$C$107*'Amp-TB2 calc'!AL417+'eq. coef.'!$C$108*'Amp-TB2 calc'!AN417+'eq. coef.'!$C$109*'Amp-TB2 calc'!AP417+'eq. coef.'!$C$110*'Amp-TB2 calc'!AQ417+'eq. coef.'!$C$111*'Amp-TB2 calc'!AR417+'eq. coef.'!$C$112*'Amp-TB2 calc'!AS417))</f>
        <v xml:space="preserve"> </v>
      </c>
      <c r="BC417" s="281" t="str">
        <f>IF(SUM(I417:T417)&lt;90," ",EXP('eq. coef.'!$C$176+'eq. coef.'!$C$177*'Amp-TB2 calc'!AJ417+'eq. coef.'!$C$178*'Amp-TB2 calc'!AK417+'eq. coef.'!$C$179*'Amp-TB2 calc'!AL417+'eq. coef.'!$C$180*'Amp-TB2 calc'!AN417+'eq. coef.'!$C$181*'Amp-TB2 calc'!AP417+'eq. coef.'!$C$182*'Amp-TB2 calc'!AQ417+'eq. coef.'!$C$183*'Amp-TB2 calc'!AR417+'eq. coef.'!$C$184*'Amp-TB2 calc'!AS417))</f>
        <v xml:space="preserve"> </v>
      </c>
      <c r="BD417" s="281" t="str">
        <f>IF(SUM(I417:T417)&lt;90," ",('eq. coef.'!$C$234+'eq. coef.'!$C$235*'Amp-TB2 calc'!AJ417+'eq. coef.'!$C$236*'Amp-TB2 calc'!AK417+'eq. coef.'!$C$237*'Amp-TB2 calc'!AL417+'eq. coef.'!$C$238*'Amp-TB2 calc'!AN417+'eq. coef.'!$C$239*'Amp-TB2 calc'!AP417+'eq. coef.'!$C$240*'Amp-TB2 calc'!AQ417+'eq. coef.'!$C$241*'Amp-TB2 calc'!AR417+'eq. coef.'!$C$242*'Amp-TB2 calc'!AS417))</f>
        <v xml:space="preserve"> </v>
      </c>
      <c r="BE417" s="281" t="str">
        <f>IF(SUM(I417:T417)&lt;90," ",('eq. coef.'!$C$270+'eq. coef.'!$C$271*'Amp-TB2 calc'!AJ417+'eq. coef.'!$C$272*'Amp-TB2 calc'!AK417+'eq. coef.'!$C$273*'Amp-TB2 calc'!AL417+'eq. coef.'!$C$274*'Amp-TB2 calc'!AN417+'eq. coef.'!$C$275*'Amp-TB2 calc'!AP417+'eq. coef.'!$C$276*'Amp-TB2 calc'!AQ417+'eq. coef.'!$C$277*'Amp-TB2 calc'!AR417+'eq. coef.'!$C$278*'Amp-TB2 calc'!AS417))</f>
        <v xml:space="preserve"> </v>
      </c>
      <c r="BF417" s="281" t="str">
        <f>IF(SUM(I417:T417)&lt;90," ",EXP('eq. coef.'!$C$328+'eq. coef.'!$C$329*'Amp-TB2 calc'!AJ417+'eq. coef.'!$C$330*'Amp-TB2 calc'!AK417+'eq. coef.'!$C$331*'Amp-TB2 calc'!AL417+'eq. coef.'!$C$332*'Amp-TB2 calc'!AN417+'eq. coef.'!$C$333*'Amp-TB2 calc'!AP417+'eq. coef.'!$C$334*'Amp-TB2 calc'!AQ417+'eq. coef.'!$C$335*'Amp-TB2 calc'!AR417+'eq. coef.'!$C$336*'Amp-TB2 calc'!AS417))</f>
        <v xml:space="preserve"> </v>
      </c>
      <c r="BG417" s="282" t="str">
        <f t="shared" si="561"/>
        <v xml:space="preserve"> </v>
      </c>
      <c r="BH417" s="385" t="str">
        <f t="shared" si="588"/>
        <v xml:space="preserve"> </v>
      </c>
      <c r="BI417" s="385" t="str">
        <f t="shared" si="589"/>
        <v xml:space="preserve"> </v>
      </c>
      <c r="BJ417" s="281" t="str">
        <f t="shared" si="562"/>
        <v xml:space="preserve"> </v>
      </c>
      <c r="BK417" s="283" t="str">
        <f t="shared" si="610"/>
        <v xml:space="preserve"> </v>
      </c>
      <c r="BL417" s="281" t="str">
        <f t="shared" si="611"/>
        <v xml:space="preserve"> </v>
      </c>
      <c r="BM417" s="284" t="str">
        <f t="shared" si="563"/>
        <v xml:space="preserve"> </v>
      </c>
      <c r="BN417" s="285" t="str">
        <f>IF(SUM(I417:T417)&lt;90," ",'eq. coef.'!$C$360+'eq. coef.'!$C$361*'Amp-TB2 calc'!AJ417+'eq. coef.'!$C$362*'Amp-TB2 calc'!AK417+'eq. coef.'!$C$363*'Amp-TB2 calc'!AL417+'eq. coef.'!$C$364*'Amp-TB2 calc'!AN417+'eq. coef.'!$C$365*'Amp-TB2 calc'!AP417+'eq. coef.'!$C$366*'Amp-TB2 calc'!AQ417+'eq. coef.'!$C$367*'Amp-TB2 calc'!AR417+'eq. coef.'!$C$368*'Amp-TB2 calc'!AS417+'eq. coef.'!$C$369*LN(BQ417))</f>
        <v xml:space="preserve"> </v>
      </c>
      <c r="BO417" s="286" t="str">
        <f t="shared" si="612"/>
        <v xml:space="preserve"> </v>
      </c>
      <c r="BP417" s="333" t="str">
        <f t="shared" si="564"/>
        <v xml:space="preserve"> </v>
      </c>
      <c r="BQ417" s="287" t="str">
        <f t="shared" si="613"/>
        <v xml:space="preserve"> </v>
      </c>
      <c r="BR417" s="281" t="str">
        <f t="shared" si="565"/>
        <v xml:space="preserve"> </v>
      </c>
      <c r="BS417" s="283"/>
      <c r="BT417" s="283">
        <f t="shared" si="614"/>
        <v>0</v>
      </c>
      <c r="BU417" s="283">
        <f t="shared" si="615"/>
        <v>0</v>
      </c>
      <c r="BV417" s="281" t="str">
        <f t="shared" si="566"/>
        <v xml:space="preserve"> </v>
      </c>
      <c r="BW417" s="288"/>
      <c r="BX417" s="289" t="str">
        <f>IF(SUM(I417:T417)&lt;90," ",'eq. coef.'!$B$1128*'Amp-TB2 calc'!CH417+'eq. coef.'!$B$1129*'Amp-TB2 calc'!CL417+'eq. coef.'!$B$1130*'Amp-TB2 calc'!CM417+'eq. coef.'!$B$1131*'Amp-TB2 calc'!CO417+'eq. coef.'!$B$1132*'Amp-TB2 calc'!CP417+'eq. coef.'!$B$1133*'Amp-TB2 calc'!CQ417+'eq. coef.'!$B$1134*'Amp-TB2 calc'!CR417+'eq. coef.'!$B$1135*'Amp-TB2 calc'!CU417+'eq. coef.'!$B$1135*'Amp-TB2 calc'!CY417+'eq. coef.'!$B$1137*'Amp-TB2 calc'!CZ417)</f>
        <v xml:space="preserve"> </v>
      </c>
      <c r="BY417" s="290" t="str">
        <f t="shared" si="616"/>
        <v xml:space="preserve"> </v>
      </c>
      <c r="BZ417" s="291"/>
      <c r="CA417" s="290" t="str">
        <f t="shared" si="567"/>
        <v xml:space="preserve"> </v>
      </c>
      <c r="CB417" s="289" t="str">
        <f>IF(SUM(I417:T417)&lt;90," ",EXP('eq. coef.'!$C$396+'eq. coef.'!$C$397*'Amp-TB2 calc'!AJ417+'eq. coef.'!$C$398*'Amp-TB2 calc'!AK417+'eq. coef.'!$C$399*'Amp-TB2 calc'!AL417+'eq. coef.'!$C$400*'Amp-TB2 calc'!AN417+'eq. coef.'!$C$401*'Amp-TB2 calc'!AP417+'eq. coef.'!$C$402*'Amp-TB2 calc'!AQ417+'eq. coef.'!$C$403*'Amp-TB2 calc'!AR417+'eq. coef.'!$C$404*'Amp-TB2 calc'!AS417+'eq. coef.'!$C$405*LN('Amp-TB2 calc'!BQ417)))</f>
        <v xml:space="preserve"> </v>
      </c>
      <c r="CC417" s="283" t="str">
        <f t="shared" si="568"/>
        <v xml:space="preserve"> </v>
      </c>
      <c r="CD417" s="283"/>
      <c r="CE417" s="282" t="str">
        <f t="shared" si="569"/>
        <v xml:space="preserve"> </v>
      </c>
      <c r="CF417" s="282" t="str">
        <f t="shared" si="570"/>
        <v xml:space="preserve"> </v>
      </c>
      <c r="CG417" s="278" t="str">
        <f t="shared" si="617"/>
        <v xml:space="preserve"> </v>
      </c>
      <c r="CH417" s="278" t="str">
        <f t="shared" si="618"/>
        <v xml:space="preserve"> </v>
      </c>
      <c r="CI417" s="278" t="str">
        <f t="shared" si="571"/>
        <v xml:space="preserve"> </v>
      </c>
      <c r="CJ417" s="278" t="str">
        <f t="shared" si="572"/>
        <v xml:space="preserve"> </v>
      </c>
      <c r="CK417" s="278"/>
      <c r="CL417" s="278" t="str">
        <f t="shared" si="573"/>
        <v xml:space="preserve"> </v>
      </c>
      <c r="CM417" s="278" t="str">
        <f t="shared" si="574"/>
        <v xml:space="preserve"> </v>
      </c>
      <c r="CN417" s="278" t="str">
        <f t="shared" si="619"/>
        <v xml:space="preserve"> </v>
      </c>
      <c r="CO417" s="278" t="str">
        <f t="shared" si="575"/>
        <v xml:space="preserve"> </v>
      </c>
      <c r="CP417" s="278" t="str">
        <f t="shared" si="620"/>
        <v xml:space="preserve"> </v>
      </c>
      <c r="CQ417" s="278" t="str">
        <f t="shared" si="576"/>
        <v xml:space="preserve"> </v>
      </c>
      <c r="CR417" s="278" t="str">
        <f t="shared" si="621"/>
        <v xml:space="preserve"> </v>
      </c>
      <c r="CS417" s="278" t="str">
        <f t="shared" si="577"/>
        <v xml:space="preserve"> </v>
      </c>
      <c r="CT417" s="278"/>
      <c r="CU417" s="278" t="str">
        <f t="shared" si="622"/>
        <v xml:space="preserve"> </v>
      </c>
      <c r="CV417" s="278" t="str">
        <f t="shared" si="578"/>
        <v xml:space="preserve"> </v>
      </c>
      <c r="CW417" s="278" t="str">
        <f t="shared" si="579"/>
        <v xml:space="preserve"> </v>
      </c>
      <c r="CX417" s="278"/>
      <c r="CY417" s="278" t="str">
        <f t="shared" si="580"/>
        <v xml:space="preserve"> </v>
      </c>
      <c r="CZ417" s="278" t="str">
        <f t="shared" si="623"/>
        <v xml:space="preserve"> </v>
      </c>
      <c r="DA417" s="278" t="str">
        <f t="shared" si="581"/>
        <v xml:space="preserve"> </v>
      </c>
      <c r="DB417" s="278"/>
      <c r="DC417" s="278" t="str">
        <f t="shared" si="582"/>
        <v xml:space="preserve"> </v>
      </c>
      <c r="DD417" s="278" t="str">
        <f t="shared" si="624"/>
        <v xml:space="preserve"> </v>
      </c>
      <c r="DE417" s="278" t="str">
        <f t="shared" si="625"/>
        <v xml:space="preserve"> </v>
      </c>
      <c r="DF417" s="278" t="str">
        <f t="shared" si="583"/>
        <v xml:space="preserve"> </v>
      </c>
      <c r="DG417" s="283" t="str">
        <f t="shared" si="590"/>
        <v xml:space="preserve"> </v>
      </c>
      <c r="DH417" s="283"/>
      <c r="DI417" s="277" t="str">
        <f t="shared" si="584"/>
        <v xml:space="preserve"> </v>
      </c>
      <c r="DJ417" s="277" t="str">
        <f t="shared" si="585"/>
        <v xml:space="preserve"> </v>
      </c>
      <c r="DK417" s="277" t="str">
        <f t="shared" si="586"/>
        <v xml:space="preserve"> </v>
      </c>
      <c r="DL417" s="278" t="str">
        <f t="shared" si="587"/>
        <v xml:space="preserve"> </v>
      </c>
    </row>
    <row r="418" spans="21:116" x14ac:dyDescent="0.25">
      <c r="U418" s="276" t="str">
        <f t="shared" si="591"/>
        <v xml:space="preserve"> </v>
      </c>
      <c r="V418" s="277" t="str">
        <f>IF(SUM(I418:T418)&lt;90," ",I418/stab.data!$U$7)</f>
        <v xml:space="preserve"> </v>
      </c>
      <c r="W418" s="277" t="str">
        <f>IF(SUM(I418:T418)&lt;90," ",J418/stab.data!$U$8)</f>
        <v xml:space="preserve"> </v>
      </c>
      <c r="X418" s="277" t="str">
        <f>IF(SUM(I418:T418)&lt;90," ",K418*2/stab.data!$U$9)</f>
        <v xml:space="preserve"> </v>
      </c>
      <c r="Y418" s="277" t="str">
        <f>IF(SUM(I418:T418)&lt;90," ",L418*2/stab.data!$U$10)</f>
        <v xml:space="preserve"> </v>
      </c>
      <c r="Z418" s="277" t="str">
        <f>IF(SUM(I418:T418)&lt;90," ",M418/stab.data!$U$11)</f>
        <v xml:space="preserve"> </v>
      </c>
      <c r="AA418" s="277" t="str">
        <f>IF(SUM(I418:T418)&lt;90," ",N418/stab.data!$U$12)</f>
        <v xml:space="preserve"> </v>
      </c>
      <c r="AB418" s="277" t="str">
        <f>IF(SUM(I418:T418)&lt;90," ",O418/stab.data!$U$13)</f>
        <v xml:space="preserve"> </v>
      </c>
      <c r="AC418" s="277" t="str">
        <f>IF(SUM(I418:T418)&lt;90," ",P418/stab.data!$U$14)</f>
        <v xml:space="preserve"> </v>
      </c>
      <c r="AD418" s="277" t="str">
        <f>IF(SUM(I418:T418)&lt;90," ",Q418*2/stab.data!$U$15)</f>
        <v xml:space="preserve"> </v>
      </c>
      <c r="AE418" s="277" t="str">
        <f>IF(SUM(I418:T418)&lt;90," ",R418*2/stab.data!$U$16)</f>
        <v xml:space="preserve"> </v>
      </c>
      <c r="AF418" s="277" t="str">
        <f>IF(SUM(I418:T418)&lt;90," ",S418/stab.data!$U$17)</f>
        <v xml:space="preserve"> </v>
      </c>
      <c r="AG418" s="277" t="str">
        <f>IF(SUM(I418:T418)&lt;90," ",T418/stab.data!$U$18)</f>
        <v xml:space="preserve"> </v>
      </c>
      <c r="AH418" s="277" t="str">
        <f t="shared" si="592"/>
        <v xml:space="preserve"> </v>
      </c>
      <c r="AI418" s="277" t="str">
        <f t="shared" si="593"/>
        <v xml:space="preserve"> </v>
      </c>
      <c r="AJ418" s="278" t="str">
        <f t="shared" si="594"/>
        <v xml:space="preserve"> </v>
      </c>
      <c r="AK418" s="278" t="str">
        <f t="shared" si="595"/>
        <v xml:space="preserve"> </v>
      </c>
      <c r="AL418" s="278" t="str">
        <f t="shared" si="596"/>
        <v xml:space="preserve"> </v>
      </c>
      <c r="AM418" s="278" t="str">
        <f t="shared" si="597"/>
        <v xml:space="preserve"> </v>
      </c>
      <c r="AN418" s="278" t="str">
        <f t="shared" si="598"/>
        <v xml:space="preserve"> </v>
      </c>
      <c r="AO418" s="278" t="str">
        <f t="shared" si="599"/>
        <v xml:space="preserve"> </v>
      </c>
      <c r="AP418" s="278" t="str">
        <f t="shared" si="600"/>
        <v xml:space="preserve"> </v>
      </c>
      <c r="AQ418" s="278" t="str">
        <f t="shared" si="601"/>
        <v xml:space="preserve"> </v>
      </c>
      <c r="AR418" s="278" t="str">
        <f t="shared" si="602"/>
        <v xml:space="preserve"> </v>
      </c>
      <c r="AS418" s="278" t="str">
        <f t="shared" si="603"/>
        <v xml:space="preserve"> </v>
      </c>
      <c r="AT418" s="278" t="str">
        <f t="shared" si="604"/>
        <v xml:space="preserve"> </v>
      </c>
      <c r="AU418" s="278" t="str">
        <f t="shared" si="605"/>
        <v xml:space="preserve"> </v>
      </c>
      <c r="AV418" s="277" t="str">
        <f t="shared" si="606"/>
        <v xml:space="preserve"> </v>
      </c>
      <c r="AW418" s="277" t="str">
        <f t="shared" si="607"/>
        <v xml:space="preserve"> </v>
      </c>
      <c r="AX418" s="277" t="str">
        <f>IF(SUM(I418:T418)&lt;90," ",CO418*AH418*stab.data!$U$20/13/2)</f>
        <v xml:space="preserve"> </v>
      </c>
      <c r="AY418" s="277" t="str">
        <f>IF(SUM(I418:T418)&lt;90," ",CQ418*AH418*stab.data!$U$11/13)</f>
        <v xml:space="preserve"> </v>
      </c>
      <c r="AZ418" s="277" t="str">
        <f t="shared" si="608"/>
        <v xml:space="preserve"> </v>
      </c>
      <c r="BA418" s="279" t="str">
        <f t="shared" si="609"/>
        <v xml:space="preserve"> </v>
      </c>
      <c r="BB418" s="280" t="str">
        <f>IF(SUM(I418:T418)&lt;90," ",EXP('eq. coef.'!$C$104+'eq. coef.'!$C$105*'Amp-TB2 calc'!AJ418+'eq. coef.'!$C$106*'Amp-TB2 calc'!AK418+'eq. coef.'!$C$107*'Amp-TB2 calc'!AL418+'eq. coef.'!$C$108*'Amp-TB2 calc'!AN418+'eq. coef.'!$C$109*'Amp-TB2 calc'!AP418+'eq. coef.'!$C$110*'Amp-TB2 calc'!AQ418+'eq. coef.'!$C$111*'Amp-TB2 calc'!AR418+'eq. coef.'!$C$112*'Amp-TB2 calc'!AS418))</f>
        <v xml:space="preserve"> </v>
      </c>
      <c r="BC418" s="281" t="str">
        <f>IF(SUM(I418:T418)&lt;90," ",EXP('eq. coef.'!$C$176+'eq. coef.'!$C$177*'Amp-TB2 calc'!AJ418+'eq. coef.'!$C$178*'Amp-TB2 calc'!AK418+'eq. coef.'!$C$179*'Amp-TB2 calc'!AL418+'eq. coef.'!$C$180*'Amp-TB2 calc'!AN418+'eq. coef.'!$C$181*'Amp-TB2 calc'!AP418+'eq. coef.'!$C$182*'Amp-TB2 calc'!AQ418+'eq. coef.'!$C$183*'Amp-TB2 calc'!AR418+'eq. coef.'!$C$184*'Amp-TB2 calc'!AS418))</f>
        <v xml:space="preserve"> </v>
      </c>
      <c r="BD418" s="281" t="str">
        <f>IF(SUM(I418:T418)&lt;90," ",('eq. coef.'!$C$234+'eq. coef.'!$C$235*'Amp-TB2 calc'!AJ418+'eq. coef.'!$C$236*'Amp-TB2 calc'!AK418+'eq. coef.'!$C$237*'Amp-TB2 calc'!AL418+'eq. coef.'!$C$238*'Amp-TB2 calc'!AN418+'eq. coef.'!$C$239*'Amp-TB2 calc'!AP418+'eq. coef.'!$C$240*'Amp-TB2 calc'!AQ418+'eq. coef.'!$C$241*'Amp-TB2 calc'!AR418+'eq. coef.'!$C$242*'Amp-TB2 calc'!AS418))</f>
        <v xml:space="preserve"> </v>
      </c>
      <c r="BE418" s="281" t="str">
        <f>IF(SUM(I418:T418)&lt;90," ",('eq. coef.'!$C$270+'eq. coef.'!$C$271*'Amp-TB2 calc'!AJ418+'eq. coef.'!$C$272*'Amp-TB2 calc'!AK418+'eq. coef.'!$C$273*'Amp-TB2 calc'!AL418+'eq. coef.'!$C$274*'Amp-TB2 calc'!AN418+'eq. coef.'!$C$275*'Amp-TB2 calc'!AP418+'eq. coef.'!$C$276*'Amp-TB2 calc'!AQ418+'eq. coef.'!$C$277*'Amp-TB2 calc'!AR418+'eq. coef.'!$C$278*'Amp-TB2 calc'!AS418))</f>
        <v xml:space="preserve"> </v>
      </c>
      <c r="BF418" s="281" t="str">
        <f>IF(SUM(I418:T418)&lt;90," ",EXP('eq. coef.'!$C$328+'eq. coef.'!$C$329*'Amp-TB2 calc'!AJ418+'eq. coef.'!$C$330*'Amp-TB2 calc'!AK418+'eq. coef.'!$C$331*'Amp-TB2 calc'!AL418+'eq. coef.'!$C$332*'Amp-TB2 calc'!AN418+'eq. coef.'!$C$333*'Amp-TB2 calc'!AP418+'eq. coef.'!$C$334*'Amp-TB2 calc'!AQ418+'eq. coef.'!$C$335*'Amp-TB2 calc'!AR418+'eq. coef.'!$C$336*'Amp-TB2 calc'!AS418))</f>
        <v xml:space="preserve"> </v>
      </c>
      <c r="BG418" s="282" t="str">
        <f t="shared" si="561"/>
        <v xml:space="preserve"> </v>
      </c>
      <c r="BH418" s="385" t="str">
        <f t="shared" si="588"/>
        <v xml:space="preserve"> </v>
      </c>
      <c r="BI418" s="385" t="str">
        <f t="shared" si="589"/>
        <v xml:space="preserve"> </v>
      </c>
      <c r="BJ418" s="281" t="str">
        <f t="shared" si="562"/>
        <v xml:space="preserve"> </v>
      </c>
      <c r="BK418" s="283" t="str">
        <f t="shared" si="610"/>
        <v xml:space="preserve"> </v>
      </c>
      <c r="BL418" s="281" t="str">
        <f t="shared" si="611"/>
        <v xml:space="preserve"> </v>
      </c>
      <c r="BM418" s="284" t="str">
        <f t="shared" si="563"/>
        <v xml:space="preserve"> </v>
      </c>
      <c r="BN418" s="285" t="str">
        <f>IF(SUM(I418:T418)&lt;90," ",'eq. coef.'!$C$360+'eq. coef.'!$C$361*'Amp-TB2 calc'!AJ418+'eq. coef.'!$C$362*'Amp-TB2 calc'!AK418+'eq. coef.'!$C$363*'Amp-TB2 calc'!AL418+'eq. coef.'!$C$364*'Amp-TB2 calc'!AN418+'eq. coef.'!$C$365*'Amp-TB2 calc'!AP418+'eq. coef.'!$C$366*'Amp-TB2 calc'!AQ418+'eq. coef.'!$C$367*'Amp-TB2 calc'!AR418+'eq. coef.'!$C$368*'Amp-TB2 calc'!AS418+'eq. coef.'!$C$369*LN(BQ418))</f>
        <v xml:space="preserve"> </v>
      </c>
      <c r="BO418" s="286" t="str">
        <f t="shared" si="612"/>
        <v xml:space="preserve"> </v>
      </c>
      <c r="BP418" s="333" t="str">
        <f t="shared" si="564"/>
        <v xml:space="preserve"> </v>
      </c>
      <c r="BQ418" s="287" t="str">
        <f t="shared" si="613"/>
        <v xml:space="preserve"> </v>
      </c>
      <c r="BR418" s="281" t="str">
        <f t="shared" si="565"/>
        <v xml:space="preserve"> </v>
      </c>
      <c r="BS418" s="283"/>
      <c r="BT418" s="283">
        <f t="shared" si="614"/>
        <v>0</v>
      </c>
      <c r="BU418" s="283">
        <f t="shared" si="615"/>
        <v>0</v>
      </c>
      <c r="BV418" s="281" t="str">
        <f t="shared" si="566"/>
        <v xml:space="preserve"> </v>
      </c>
      <c r="BW418" s="288"/>
      <c r="BX418" s="289" t="str">
        <f>IF(SUM(I418:T418)&lt;90," ",'eq. coef.'!$B$1128*'Amp-TB2 calc'!CH418+'eq. coef.'!$B$1129*'Amp-TB2 calc'!CL418+'eq. coef.'!$B$1130*'Amp-TB2 calc'!CM418+'eq. coef.'!$B$1131*'Amp-TB2 calc'!CO418+'eq. coef.'!$B$1132*'Amp-TB2 calc'!CP418+'eq. coef.'!$B$1133*'Amp-TB2 calc'!CQ418+'eq. coef.'!$B$1134*'Amp-TB2 calc'!CR418+'eq. coef.'!$B$1135*'Amp-TB2 calc'!CU418+'eq. coef.'!$B$1135*'Amp-TB2 calc'!CY418+'eq. coef.'!$B$1137*'Amp-TB2 calc'!CZ418)</f>
        <v xml:space="preserve"> </v>
      </c>
      <c r="BY418" s="290" t="str">
        <f t="shared" si="616"/>
        <v xml:space="preserve"> </v>
      </c>
      <c r="BZ418" s="291"/>
      <c r="CA418" s="290" t="str">
        <f t="shared" si="567"/>
        <v xml:space="preserve"> </v>
      </c>
      <c r="CB418" s="289" t="str">
        <f>IF(SUM(I418:T418)&lt;90," ",EXP('eq. coef.'!$C$396+'eq. coef.'!$C$397*'Amp-TB2 calc'!AJ418+'eq. coef.'!$C$398*'Amp-TB2 calc'!AK418+'eq. coef.'!$C$399*'Amp-TB2 calc'!AL418+'eq. coef.'!$C$400*'Amp-TB2 calc'!AN418+'eq. coef.'!$C$401*'Amp-TB2 calc'!AP418+'eq. coef.'!$C$402*'Amp-TB2 calc'!AQ418+'eq. coef.'!$C$403*'Amp-TB2 calc'!AR418+'eq. coef.'!$C$404*'Amp-TB2 calc'!AS418+'eq. coef.'!$C$405*LN('Amp-TB2 calc'!BQ418)))</f>
        <v xml:space="preserve"> </v>
      </c>
      <c r="CC418" s="283" t="str">
        <f t="shared" si="568"/>
        <v xml:space="preserve"> </v>
      </c>
      <c r="CD418" s="283"/>
      <c r="CE418" s="282" t="str">
        <f t="shared" si="569"/>
        <v xml:space="preserve"> </v>
      </c>
      <c r="CF418" s="282" t="str">
        <f t="shared" si="570"/>
        <v xml:space="preserve"> </v>
      </c>
      <c r="CG418" s="278" t="str">
        <f t="shared" si="617"/>
        <v xml:space="preserve"> </v>
      </c>
      <c r="CH418" s="278" t="str">
        <f t="shared" si="618"/>
        <v xml:space="preserve"> </v>
      </c>
      <c r="CI418" s="278" t="str">
        <f t="shared" si="571"/>
        <v xml:space="preserve"> </v>
      </c>
      <c r="CJ418" s="278" t="str">
        <f t="shared" si="572"/>
        <v xml:space="preserve"> </v>
      </c>
      <c r="CK418" s="278"/>
      <c r="CL418" s="278" t="str">
        <f t="shared" si="573"/>
        <v xml:space="preserve"> </v>
      </c>
      <c r="CM418" s="278" t="str">
        <f t="shared" si="574"/>
        <v xml:space="preserve"> </v>
      </c>
      <c r="CN418" s="278" t="str">
        <f t="shared" si="619"/>
        <v xml:space="preserve"> </v>
      </c>
      <c r="CO418" s="278" t="str">
        <f t="shared" si="575"/>
        <v xml:space="preserve"> </v>
      </c>
      <c r="CP418" s="278" t="str">
        <f t="shared" si="620"/>
        <v xml:space="preserve"> </v>
      </c>
      <c r="CQ418" s="278" t="str">
        <f t="shared" si="576"/>
        <v xml:space="preserve"> </v>
      </c>
      <c r="CR418" s="278" t="str">
        <f t="shared" si="621"/>
        <v xml:space="preserve"> </v>
      </c>
      <c r="CS418" s="278" t="str">
        <f t="shared" si="577"/>
        <v xml:space="preserve"> </v>
      </c>
      <c r="CT418" s="278"/>
      <c r="CU418" s="278" t="str">
        <f t="shared" si="622"/>
        <v xml:space="preserve"> </v>
      </c>
      <c r="CV418" s="278" t="str">
        <f t="shared" si="578"/>
        <v xml:space="preserve"> </v>
      </c>
      <c r="CW418" s="278" t="str">
        <f t="shared" si="579"/>
        <v xml:space="preserve"> </v>
      </c>
      <c r="CX418" s="278"/>
      <c r="CY418" s="278" t="str">
        <f t="shared" si="580"/>
        <v xml:space="preserve"> </v>
      </c>
      <c r="CZ418" s="278" t="str">
        <f t="shared" si="623"/>
        <v xml:space="preserve"> </v>
      </c>
      <c r="DA418" s="278" t="str">
        <f t="shared" si="581"/>
        <v xml:space="preserve"> </v>
      </c>
      <c r="DB418" s="278"/>
      <c r="DC418" s="278" t="str">
        <f t="shared" si="582"/>
        <v xml:space="preserve"> </v>
      </c>
      <c r="DD418" s="278" t="str">
        <f t="shared" si="624"/>
        <v xml:space="preserve"> </v>
      </c>
      <c r="DE418" s="278" t="str">
        <f t="shared" si="625"/>
        <v xml:space="preserve"> </v>
      </c>
      <c r="DF418" s="278" t="str">
        <f t="shared" si="583"/>
        <v xml:space="preserve"> </v>
      </c>
      <c r="DG418" s="283" t="str">
        <f t="shared" si="590"/>
        <v xml:space="preserve"> </v>
      </c>
      <c r="DH418" s="283"/>
      <c r="DI418" s="277" t="str">
        <f t="shared" si="584"/>
        <v xml:space="preserve"> </v>
      </c>
      <c r="DJ418" s="277" t="str">
        <f t="shared" si="585"/>
        <v xml:space="preserve"> </v>
      </c>
      <c r="DK418" s="277" t="str">
        <f t="shared" si="586"/>
        <v xml:space="preserve"> </v>
      </c>
      <c r="DL418" s="278" t="str">
        <f t="shared" si="587"/>
        <v xml:space="preserve"> </v>
      </c>
    </row>
    <row r="419" spans="21:116" x14ac:dyDescent="0.25">
      <c r="U419" s="276" t="str">
        <f t="shared" si="591"/>
        <v xml:space="preserve"> </v>
      </c>
      <c r="V419" s="277" t="str">
        <f>IF(SUM(I419:T419)&lt;90," ",I419/stab.data!$U$7)</f>
        <v xml:space="preserve"> </v>
      </c>
      <c r="W419" s="277" t="str">
        <f>IF(SUM(I419:T419)&lt;90," ",J419/stab.data!$U$8)</f>
        <v xml:space="preserve"> </v>
      </c>
      <c r="X419" s="277" t="str">
        <f>IF(SUM(I419:T419)&lt;90," ",K419*2/stab.data!$U$9)</f>
        <v xml:space="preserve"> </v>
      </c>
      <c r="Y419" s="277" t="str">
        <f>IF(SUM(I419:T419)&lt;90," ",L419*2/stab.data!$U$10)</f>
        <v xml:space="preserve"> </v>
      </c>
      <c r="Z419" s="277" t="str">
        <f>IF(SUM(I419:T419)&lt;90," ",M419/stab.data!$U$11)</f>
        <v xml:space="preserve"> </v>
      </c>
      <c r="AA419" s="277" t="str">
        <f>IF(SUM(I419:T419)&lt;90," ",N419/stab.data!$U$12)</f>
        <v xml:space="preserve"> </v>
      </c>
      <c r="AB419" s="277" t="str">
        <f>IF(SUM(I419:T419)&lt;90," ",O419/stab.data!$U$13)</f>
        <v xml:space="preserve"> </v>
      </c>
      <c r="AC419" s="277" t="str">
        <f>IF(SUM(I419:T419)&lt;90," ",P419/stab.data!$U$14)</f>
        <v xml:space="preserve"> </v>
      </c>
      <c r="AD419" s="277" t="str">
        <f>IF(SUM(I419:T419)&lt;90," ",Q419*2/stab.data!$U$15)</f>
        <v xml:space="preserve"> </v>
      </c>
      <c r="AE419" s="277" t="str">
        <f>IF(SUM(I419:T419)&lt;90," ",R419*2/stab.data!$U$16)</f>
        <v xml:space="preserve"> </v>
      </c>
      <c r="AF419" s="277" t="str">
        <f>IF(SUM(I419:T419)&lt;90," ",S419/stab.data!$U$17)</f>
        <v xml:space="preserve"> </v>
      </c>
      <c r="AG419" s="277" t="str">
        <f>IF(SUM(I419:T419)&lt;90," ",T419/stab.data!$U$18)</f>
        <v xml:space="preserve"> </v>
      </c>
      <c r="AH419" s="277" t="str">
        <f t="shared" si="592"/>
        <v xml:space="preserve"> </v>
      </c>
      <c r="AI419" s="277" t="str">
        <f t="shared" si="593"/>
        <v xml:space="preserve"> </v>
      </c>
      <c r="AJ419" s="278" t="str">
        <f t="shared" si="594"/>
        <v xml:space="preserve"> </v>
      </c>
      <c r="AK419" s="278" t="str">
        <f t="shared" si="595"/>
        <v xml:space="preserve"> </v>
      </c>
      <c r="AL419" s="278" t="str">
        <f t="shared" si="596"/>
        <v xml:space="preserve"> </v>
      </c>
      <c r="AM419" s="278" t="str">
        <f t="shared" si="597"/>
        <v xml:space="preserve"> </v>
      </c>
      <c r="AN419" s="278" t="str">
        <f t="shared" si="598"/>
        <v xml:space="preserve"> </v>
      </c>
      <c r="AO419" s="278" t="str">
        <f t="shared" si="599"/>
        <v xml:space="preserve"> </v>
      </c>
      <c r="AP419" s="278" t="str">
        <f t="shared" si="600"/>
        <v xml:space="preserve"> </v>
      </c>
      <c r="AQ419" s="278" t="str">
        <f t="shared" si="601"/>
        <v xml:space="preserve"> </v>
      </c>
      <c r="AR419" s="278" t="str">
        <f t="shared" si="602"/>
        <v xml:space="preserve"> </v>
      </c>
      <c r="AS419" s="278" t="str">
        <f t="shared" si="603"/>
        <v xml:space="preserve"> </v>
      </c>
      <c r="AT419" s="278" t="str">
        <f t="shared" si="604"/>
        <v xml:space="preserve"> </v>
      </c>
      <c r="AU419" s="278" t="str">
        <f t="shared" si="605"/>
        <v xml:space="preserve"> </v>
      </c>
      <c r="AV419" s="277" t="str">
        <f t="shared" si="606"/>
        <v xml:space="preserve"> </v>
      </c>
      <c r="AW419" s="277" t="str">
        <f t="shared" si="607"/>
        <v xml:space="preserve"> </v>
      </c>
      <c r="AX419" s="277" t="str">
        <f>IF(SUM(I419:T419)&lt;90," ",CO419*AH419*stab.data!$U$20/13/2)</f>
        <v xml:space="preserve"> </v>
      </c>
      <c r="AY419" s="277" t="str">
        <f>IF(SUM(I419:T419)&lt;90," ",CQ419*AH419*stab.data!$U$11/13)</f>
        <v xml:space="preserve"> </v>
      </c>
      <c r="AZ419" s="277" t="str">
        <f t="shared" si="608"/>
        <v xml:space="preserve"> </v>
      </c>
      <c r="BA419" s="279" t="str">
        <f t="shared" si="609"/>
        <v xml:space="preserve"> </v>
      </c>
      <c r="BB419" s="280" t="str">
        <f>IF(SUM(I419:T419)&lt;90," ",EXP('eq. coef.'!$C$104+'eq. coef.'!$C$105*'Amp-TB2 calc'!AJ419+'eq. coef.'!$C$106*'Amp-TB2 calc'!AK419+'eq. coef.'!$C$107*'Amp-TB2 calc'!AL419+'eq. coef.'!$C$108*'Amp-TB2 calc'!AN419+'eq. coef.'!$C$109*'Amp-TB2 calc'!AP419+'eq. coef.'!$C$110*'Amp-TB2 calc'!AQ419+'eq. coef.'!$C$111*'Amp-TB2 calc'!AR419+'eq. coef.'!$C$112*'Amp-TB2 calc'!AS419))</f>
        <v xml:space="preserve"> </v>
      </c>
      <c r="BC419" s="281" t="str">
        <f>IF(SUM(I419:T419)&lt;90," ",EXP('eq. coef.'!$C$176+'eq. coef.'!$C$177*'Amp-TB2 calc'!AJ419+'eq. coef.'!$C$178*'Amp-TB2 calc'!AK419+'eq. coef.'!$C$179*'Amp-TB2 calc'!AL419+'eq. coef.'!$C$180*'Amp-TB2 calc'!AN419+'eq. coef.'!$C$181*'Amp-TB2 calc'!AP419+'eq. coef.'!$C$182*'Amp-TB2 calc'!AQ419+'eq. coef.'!$C$183*'Amp-TB2 calc'!AR419+'eq. coef.'!$C$184*'Amp-TB2 calc'!AS419))</f>
        <v xml:space="preserve"> </v>
      </c>
      <c r="BD419" s="281" t="str">
        <f>IF(SUM(I419:T419)&lt;90," ",('eq. coef.'!$C$234+'eq. coef.'!$C$235*'Amp-TB2 calc'!AJ419+'eq. coef.'!$C$236*'Amp-TB2 calc'!AK419+'eq. coef.'!$C$237*'Amp-TB2 calc'!AL419+'eq. coef.'!$C$238*'Amp-TB2 calc'!AN419+'eq. coef.'!$C$239*'Amp-TB2 calc'!AP419+'eq. coef.'!$C$240*'Amp-TB2 calc'!AQ419+'eq. coef.'!$C$241*'Amp-TB2 calc'!AR419+'eq. coef.'!$C$242*'Amp-TB2 calc'!AS419))</f>
        <v xml:space="preserve"> </v>
      </c>
      <c r="BE419" s="281" t="str">
        <f>IF(SUM(I419:T419)&lt;90," ",('eq. coef.'!$C$270+'eq. coef.'!$C$271*'Amp-TB2 calc'!AJ419+'eq. coef.'!$C$272*'Amp-TB2 calc'!AK419+'eq. coef.'!$C$273*'Amp-TB2 calc'!AL419+'eq. coef.'!$C$274*'Amp-TB2 calc'!AN419+'eq. coef.'!$C$275*'Amp-TB2 calc'!AP419+'eq. coef.'!$C$276*'Amp-TB2 calc'!AQ419+'eq. coef.'!$C$277*'Amp-TB2 calc'!AR419+'eq. coef.'!$C$278*'Amp-TB2 calc'!AS419))</f>
        <v xml:space="preserve"> </v>
      </c>
      <c r="BF419" s="281" t="str">
        <f>IF(SUM(I419:T419)&lt;90," ",EXP('eq. coef.'!$C$328+'eq. coef.'!$C$329*'Amp-TB2 calc'!AJ419+'eq. coef.'!$C$330*'Amp-TB2 calc'!AK419+'eq. coef.'!$C$331*'Amp-TB2 calc'!AL419+'eq. coef.'!$C$332*'Amp-TB2 calc'!AN419+'eq. coef.'!$C$333*'Amp-TB2 calc'!AP419+'eq. coef.'!$C$334*'Amp-TB2 calc'!AQ419+'eq. coef.'!$C$335*'Amp-TB2 calc'!AR419+'eq. coef.'!$C$336*'Amp-TB2 calc'!AS419))</f>
        <v xml:space="preserve"> </v>
      </c>
      <c r="BG419" s="282" t="str">
        <f t="shared" si="561"/>
        <v xml:space="preserve"> </v>
      </c>
      <c r="BH419" s="385" t="str">
        <f t="shared" si="588"/>
        <v xml:space="preserve"> </v>
      </c>
      <c r="BI419" s="385" t="str">
        <f t="shared" si="589"/>
        <v xml:space="preserve"> </v>
      </c>
      <c r="BJ419" s="281" t="str">
        <f t="shared" si="562"/>
        <v xml:space="preserve"> </v>
      </c>
      <c r="BK419" s="283" t="str">
        <f t="shared" si="610"/>
        <v xml:space="preserve"> </v>
      </c>
      <c r="BL419" s="281" t="str">
        <f t="shared" si="611"/>
        <v xml:space="preserve"> </v>
      </c>
      <c r="BM419" s="284" t="str">
        <f t="shared" si="563"/>
        <v xml:space="preserve"> </v>
      </c>
      <c r="BN419" s="285" t="str">
        <f>IF(SUM(I419:T419)&lt;90," ",'eq. coef.'!$C$360+'eq. coef.'!$C$361*'Amp-TB2 calc'!AJ419+'eq. coef.'!$C$362*'Amp-TB2 calc'!AK419+'eq. coef.'!$C$363*'Amp-TB2 calc'!AL419+'eq. coef.'!$C$364*'Amp-TB2 calc'!AN419+'eq. coef.'!$C$365*'Amp-TB2 calc'!AP419+'eq. coef.'!$C$366*'Amp-TB2 calc'!AQ419+'eq. coef.'!$C$367*'Amp-TB2 calc'!AR419+'eq. coef.'!$C$368*'Amp-TB2 calc'!AS419+'eq. coef.'!$C$369*LN(BQ419))</f>
        <v xml:space="preserve"> </v>
      </c>
      <c r="BO419" s="286" t="str">
        <f t="shared" si="612"/>
        <v xml:space="preserve"> </v>
      </c>
      <c r="BP419" s="333" t="str">
        <f t="shared" si="564"/>
        <v xml:space="preserve"> </v>
      </c>
      <c r="BQ419" s="287" t="str">
        <f t="shared" si="613"/>
        <v xml:space="preserve"> </v>
      </c>
      <c r="BR419" s="281" t="str">
        <f t="shared" si="565"/>
        <v xml:space="preserve"> </v>
      </c>
      <c r="BS419" s="283"/>
      <c r="BT419" s="283">
        <f t="shared" si="614"/>
        <v>0</v>
      </c>
      <c r="BU419" s="283">
        <f t="shared" si="615"/>
        <v>0</v>
      </c>
      <c r="BV419" s="281" t="str">
        <f t="shared" si="566"/>
        <v xml:space="preserve"> </v>
      </c>
      <c r="BW419" s="288"/>
      <c r="BX419" s="289" t="str">
        <f>IF(SUM(I419:T419)&lt;90," ",'eq. coef.'!$B$1128*'Amp-TB2 calc'!CH419+'eq. coef.'!$B$1129*'Amp-TB2 calc'!CL419+'eq. coef.'!$B$1130*'Amp-TB2 calc'!CM419+'eq. coef.'!$B$1131*'Amp-TB2 calc'!CO419+'eq. coef.'!$B$1132*'Amp-TB2 calc'!CP419+'eq. coef.'!$B$1133*'Amp-TB2 calc'!CQ419+'eq. coef.'!$B$1134*'Amp-TB2 calc'!CR419+'eq. coef.'!$B$1135*'Amp-TB2 calc'!CU419+'eq. coef.'!$B$1135*'Amp-TB2 calc'!CY419+'eq. coef.'!$B$1137*'Amp-TB2 calc'!CZ419)</f>
        <v xml:space="preserve"> </v>
      </c>
      <c r="BY419" s="290" t="str">
        <f t="shared" si="616"/>
        <v xml:space="preserve"> </v>
      </c>
      <c r="BZ419" s="291"/>
      <c r="CA419" s="290" t="str">
        <f t="shared" si="567"/>
        <v xml:space="preserve"> </v>
      </c>
      <c r="CB419" s="289" t="str">
        <f>IF(SUM(I419:T419)&lt;90," ",EXP('eq. coef.'!$C$396+'eq. coef.'!$C$397*'Amp-TB2 calc'!AJ419+'eq. coef.'!$C$398*'Amp-TB2 calc'!AK419+'eq. coef.'!$C$399*'Amp-TB2 calc'!AL419+'eq. coef.'!$C$400*'Amp-TB2 calc'!AN419+'eq. coef.'!$C$401*'Amp-TB2 calc'!AP419+'eq. coef.'!$C$402*'Amp-TB2 calc'!AQ419+'eq. coef.'!$C$403*'Amp-TB2 calc'!AR419+'eq. coef.'!$C$404*'Amp-TB2 calc'!AS419+'eq. coef.'!$C$405*LN('Amp-TB2 calc'!BQ419)))</f>
        <v xml:space="preserve"> </v>
      </c>
      <c r="CC419" s="283" t="str">
        <f t="shared" si="568"/>
        <v xml:space="preserve"> </v>
      </c>
      <c r="CD419" s="283"/>
      <c r="CE419" s="282" t="str">
        <f t="shared" si="569"/>
        <v xml:space="preserve"> </v>
      </c>
      <c r="CF419" s="282" t="str">
        <f t="shared" si="570"/>
        <v xml:space="preserve"> </v>
      </c>
      <c r="CG419" s="278" t="str">
        <f t="shared" si="617"/>
        <v xml:space="preserve"> </v>
      </c>
      <c r="CH419" s="278" t="str">
        <f t="shared" si="618"/>
        <v xml:space="preserve"> </v>
      </c>
      <c r="CI419" s="278" t="str">
        <f t="shared" si="571"/>
        <v xml:space="preserve"> </v>
      </c>
      <c r="CJ419" s="278" t="str">
        <f t="shared" si="572"/>
        <v xml:space="preserve"> </v>
      </c>
      <c r="CK419" s="278"/>
      <c r="CL419" s="278" t="str">
        <f t="shared" si="573"/>
        <v xml:space="preserve"> </v>
      </c>
      <c r="CM419" s="278" t="str">
        <f t="shared" si="574"/>
        <v xml:space="preserve"> </v>
      </c>
      <c r="CN419" s="278" t="str">
        <f t="shared" si="619"/>
        <v xml:space="preserve"> </v>
      </c>
      <c r="CO419" s="278" t="str">
        <f t="shared" si="575"/>
        <v xml:space="preserve"> </v>
      </c>
      <c r="CP419" s="278" t="str">
        <f t="shared" si="620"/>
        <v xml:space="preserve"> </v>
      </c>
      <c r="CQ419" s="278" t="str">
        <f t="shared" si="576"/>
        <v xml:space="preserve"> </v>
      </c>
      <c r="CR419" s="278" t="str">
        <f t="shared" si="621"/>
        <v xml:space="preserve"> </v>
      </c>
      <c r="CS419" s="278" t="str">
        <f t="shared" si="577"/>
        <v xml:space="preserve"> </v>
      </c>
      <c r="CT419" s="278"/>
      <c r="CU419" s="278" t="str">
        <f t="shared" si="622"/>
        <v xml:space="preserve"> </v>
      </c>
      <c r="CV419" s="278" t="str">
        <f t="shared" si="578"/>
        <v xml:space="preserve"> </v>
      </c>
      <c r="CW419" s="278" t="str">
        <f t="shared" si="579"/>
        <v xml:space="preserve"> </v>
      </c>
      <c r="CX419" s="278"/>
      <c r="CY419" s="278" t="str">
        <f t="shared" si="580"/>
        <v xml:space="preserve"> </v>
      </c>
      <c r="CZ419" s="278" t="str">
        <f t="shared" si="623"/>
        <v xml:space="preserve"> </v>
      </c>
      <c r="DA419" s="278" t="str">
        <f t="shared" si="581"/>
        <v xml:space="preserve"> </v>
      </c>
      <c r="DB419" s="278"/>
      <c r="DC419" s="278" t="str">
        <f t="shared" si="582"/>
        <v xml:space="preserve"> </v>
      </c>
      <c r="DD419" s="278" t="str">
        <f t="shared" si="624"/>
        <v xml:space="preserve"> </v>
      </c>
      <c r="DE419" s="278" t="str">
        <f t="shared" si="625"/>
        <v xml:space="preserve"> </v>
      </c>
      <c r="DF419" s="278" t="str">
        <f t="shared" si="583"/>
        <v xml:space="preserve"> </v>
      </c>
      <c r="DG419" s="283" t="str">
        <f t="shared" si="590"/>
        <v xml:space="preserve"> </v>
      </c>
      <c r="DH419" s="283"/>
      <c r="DI419" s="277" t="str">
        <f t="shared" si="584"/>
        <v xml:space="preserve"> </v>
      </c>
      <c r="DJ419" s="277" t="str">
        <f t="shared" si="585"/>
        <v xml:space="preserve"> </v>
      </c>
      <c r="DK419" s="277" t="str">
        <f t="shared" si="586"/>
        <v xml:space="preserve"> </v>
      </c>
      <c r="DL419" s="278" t="str">
        <f t="shared" si="587"/>
        <v xml:space="preserve"> </v>
      </c>
    </row>
    <row r="420" spans="21:116" x14ac:dyDescent="0.25">
      <c r="U420" s="276" t="str">
        <f t="shared" si="591"/>
        <v xml:space="preserve"> </v>
      </c>
      <c r="V420" s="277" t="str">
        <f>IF(SUM(I420:T420)&lt;90," ",I420/stab.data!$U$7)</f>
        <v xml:space="preserve"> </v>
      </c>
      <c r="W420" s="277" t="str">
        <f>IF(SUM(I420:T420)&lt;90," ",J420/stab.data!$U$8)</f>
        <v xml:space="preserve"> </v>
      </c>
      <c r="X420" s="277" t="str">
        <f>IF(SUM(I420:T420)&lt;90," ",K420*2/stab.data!$U$9)</f>
        <v xml:space="preserve"> </v>
      </c>
      <c r="Y420" s="277" t="str">
        <f>IF(SUM(I420:T420)&lt;90," ",L420*2/stab.data!$U$10)</f>
        <v xml:space="preserve"> </v>
      </c>
      <c r="Z420" s="277" t="str">
        <f>IF(SUM(I420:T420)&lt;90," ",M420/stab.data!$U$11)</f>
        <v xml:space="preserve"> </v>
      </c>
      <c r="AA420" s="277" t="str">
        <f>IF(SUM(I420:T420)&lt;90," ",N420/stab.data!$U$12)</f>
        <v xml:space="preserve"> </v>
      </c>
      <c r="AB420" s="277" t="str">
        <f>IF(SUM(I420:T420)&lt;90," ",O420/stab.data!$U$13)</f>
        <v xml:space="preserve"> </v>
      </c>
      <c r="AC420" s="277" t="str">
        <f>IF(SUM(I420:T420)&lt;90," ",P420/stab.data!$U$14)</f>
        <v xml:space="preserve"> </v>
      </c>
      <c r="AD420" s="277" t="str">
        <f>IF(SUM(I420:T420)&lt;90," ",Q420*2/stab.data!$U$15)</f>
        <v xml:space="preserve"> </v>
      </c>
      <c r="AE420" s="277" t="str">
        <f>IF(SUM(I420:T420)&lt;90," ",R420*2/stab.data!$U$16)</f>
        <v xml:space="preserve"> </v>
      </c>
      <c r="AF420" s="277" t="str">
        <f>IF(SUM(I420:T420)&lt;90," ",S420/stab.data!$U$17)</f>
        <v xml:space="preserve"> </v>
      </c>
      <c r="AG420" s="277" t="str">
        <f>IF(SUM(I420:T420)&lt;90," ",T420/stab.data!$U$18)</f>
        <v xml:space="preserve"> </v>
      </c>
      <c r="AH420" s="277" t="str">
        <f t="shared" si="592"/>
        <v xml:space="preserve"> </v>
      </c>
      <c r="AI420" s="277" t="str">
        <f t="shared" si="593"/>
        <v xml:space="preserve"> </v>
      </c>
      <c r="AJ420" s="278" t="str">
        <f t="shared" si="594"/>
        <v xml:space="preserve"> </v>
      </c>
      <c r="AK420" s="278" t="str">
        <f t="shared" si="595"/>
        <v xml:space="preserve"> </v>
      </c>
      <c r="AL420" s="278" t="str">
        <f t="shared" si="596"/>
        <v xml:space="preserve"> </v>
      </c>
      <c r="AM420" s="278" t="str">
        <f t="shared" si="597"/>
        <v xml:space="preserve"> </v>
      </c>
      <c r="AN420" s="278" t="str">
        <f t="shared" si="598"/>
        <v xml:space="preserve"> </v>
      </c>
      <c r="AO420" s="278" t="str">
        <f t="shared" si="599"/>
        <v xml:space="preserve"> </v>
      </c>
      <c r="AP420" s="278" t="str">
        <f t="shared" si="600"/>
        <v xml:space="preserve"> </v>
      </c>
      <c r="AQ420" s="278" t="str">
        <f t="shared" si="601"/>
        <v xml:space="preserve"> </v>
      </c>
      <c r="AR420" s="278" t="str">
        <f t="shared" si="602"/>
        <v xml:space="preserve"> </v>
      </c>
      <c r="AS420" s="278" t="str">
        <f t="shared" si="603"/>
        <v xml:space="preserve"> </v>
      </c>
      <c r="AT420" s="278" t="str">
        <f t="shared" si="604"/>
        <v xml:space="preserve"> </v>
      </c>
      <c r="AU420" s="278" t="str">
        <f t="shared" si="605"/>
        <v xml:space="preserve"> </v>
      </c>
      <c r="AV420" s="277" t="str">
        <f t="shared" si="606"/>
        <v xml:space="preserve"> </v>
      </c>
      <c r="AW420" s="277" t="str">
        <f t="shared" si="607"/>
        <v xml:space="preserve"> </v>
      </c>
      <c r="AX420" s="277" t="str">
        <f>IF(SUM(I420:T420)&lt;90," ",CO420*AH420*stab.data!$U$20/13/2)</f>
        <v xml:space="preserve"> </v>
      </c>
      <c r="AY420" s="277" t="str">
        <f>IF(SUM(I420:T420)&lt;90," ",CQ420*AH420*stab.data!$U$11/13)</f>
        <v xml:space="preserve"> </v>
      </c>
      <c r="AZ420" s="277" t="str">
        <f t="shared" si="608"/>
        <v xml:space="preserve"> </v>
      </c>
      <c r="BA420" s="279" t="str">
        <f t="shared" si="609"/>
        <v xml:space="preserve"> </v>
      </c>
      <c r="BB420" s="280" t="str">
        <f>IF(SUM(I420:T420)&lt;90," ",EXP('eq. coef.'!$C$104+'eq. coef.'!$C$105*'Amp-TB2 calc'!AJ420+'eq. coef.'!$C$106*'Amp-TB2 calc'!AK420+'eq. coef.'!$C$107*'Amp-TB2 calc'!AL420+'eq. coef.'!$C$108*'Amp-TB2 calc'!AN420+'eq. coef.'!$C$109*'Amp-TB2 calc'!AP420+'eq. coef.'!$C$110*'Amp-TB2 calc'!AQ420+'eq. coef.'!$C$111*'Amp-TB2 calc'!AR420+'eq. coef.'!$C$112*'Amp-TB2 calc'!AS420))</f>
        <v xml:space="preserve"> </v>
      </c>
      <c r="BC420" s="281" t="str">
        <f>IF(SUM(I420:T420)&lt;90," ",EXP('eq. coef.'!$C$176+'eq. coef.'!$C$177*'Amp-TB2 calc'!AJ420+'eq. coef.'!$C$178*'Amp-TB2 calc'!AK420+'eq. coef.'!$C$179*'Amp-TB2 calc'!AL420+'eq. coef.'!$C$180*'Amp-TB2 calc'!AN420+'eq. coef.'!$C$181*'Amp-TB2 calc'!AP420+'eq. coef.'!$C$182*'Amp-TB2 calc'!AQ420+'eq. coef.'!$C$183*'Amp-TB2 calc'!AR420+'eq. coef.'!$C$184*'Amp-TB2 calc'!AS420))</f>
        <v xml:space="preserve"> </v>
      </c>
      <c r="BD420" s="281" t="str">
        <f>IF(SUM(I420:T420)&lt;90," ",('eq. coef.'!$C$234+'eq. coef.'!$C$235*'Amp-TB2 calc'!AJ420+'eq. coef.'!$C$236*'Amp-TB2 calc'!AK420+'eq. coef.'!$C$237*'Amp-TB2 calc'!AL420+'eq. coef.'!$C$238*'Amp-TB2 calc'!AN420+'eq. coef.'!$C$239*'Amp-TB2 calc'!AP420+'eq. coef.'!$C$240*'Amp-TB2 calc'!AQ420+'eq. coef.'!$C$241*'Amp-TB2 calc'!AR420+'eq. coef.'!$C$242*'Amp-TB2 calc'!AS420))</f>
        <v xml:space="preserve"> </v>
      </c>
      <c r="BE420" s="281" t="str">
        <f>IF(SUM(I420:T420)&lt;90," ",('eq. coef.'!$C$270+'eq. coef.'!$C$271*'Amp-TB2 calc'!AJ420+'eq. coef.'!$C$272*'Amp-TB2 calc'!AK420+'eq. coef.'!$C$273*'Amp-TB2 calc'!AL420+'eq. coef.'!$C$274*'Amp-TB2 calc'!AN420+'eq. coef.'!$C$275*'Amp-TB2 calc'!AP420+'eq. coef.'!$C$276*'Amp-TB2 calc'!AQ420+'eq. coef.'!$C$277*'Amp-TB2 calc'!AR420+'eq. coef.'!$C$278*'Amp-TB2 calc'!AS420))</f>
        <v xml:space="preserve"> </v>
      </c>
      <c r="BF420" s="281" t="str">
        <f>IF(SUM(I420:T420)&lt;90," ",EXP('eq. coef.'!$C$328+'eq. coef.'!$C$329*'Amp-TB2 calc'!AJ420+'eq. coef.'!$C$330*'Amp-TB2 calc'!AK420+'eq. coef.'!$C$331*'Amp-TB2 calc'!AL420+'eq. coef.'!$C$332*'Amp-TB2 calc'!AN420+'eq. coef.'!$C$333*'Amp-TB2 calc'!AP420+'eq. coef.'!$C$334*'Amp-TB2 calc'!AQ420+'eq. coef.'!$C$335*'Amp-TB2 calc'!AR420+'eq. coef.'!$C$336*'Amp-TB2 calc'!AS420))</f>
        <v xml:space="preserve"> </v>
      </c>
      <c r="BG420" s="282" t="str">
        <f t="shared" si="561"/>
        <v xml:space="preserve"> </v>
      </c>
      <c r="BH420" s="385" t="str">
        <f t="shared" si="588"/>
        <v xml:space="preserve"> </v>
      </c>
      <c r="BI420" s="385" t="str">
        <f t="shared" si="589"/>
        <v xml:space="preserve"> </v>
      </c>
      <c r="BJ420" s="281" t="str">
        <f t="shared" si="562"/>
        <v xml:space="preserve"> </v>
      </c>
      <c r="BK420" s="283" t="str">
        <f t="shared" si="610"/>
        <v xml:space="preserve"> </v>
      </c>
      <c r="BL420" s="281" t="str">
        <f t="shared" si="611"/>
        <v xml:space="preserve"> </v>
      </c>
      <c r="BM420" s="284" t="str">
        <f t="shared" si="563"/>
        <v xml:space="preserve"> </v>
      </c>
      <c r="BN420" s="285" t="str">
        <f>IF(SUM(I420:T420)&lt;90," ",'eq. coef.'!$C$360+'eq. coef.'!$C$361*'Amp-TB2 calc'!AJ420+'eq. coef.'!$C$362*'Amp-TB2 calc'!AK420+'eq. coef.'!$C$363*'Amp-TB2 calc'!AL420+'eq. coef.'!$C$364*'Amp-TB2 calc'!AN420+'eq. coef.'!$C$365*'Amp-TB2 calc'!AP420+'eq. coef.'!$C$366*'Amp-TB2 calc'!AQ420+'eq. coef.'!$C$367*'Amp-TB2 calc'!AR420+'eq. coef.'!$C$368*'Amp-TB2 calc'!AS420+'eq. coef.'!$C$369*LN(BQ420))</f>
        <v xml:space="preserve"> </v>
      </c>
      <c r="BO420" s="286" t="str">
        <f t="shared" si="612"/>
        <v xml:space="preserve"> </v>
      </c>
      <c r="BP420" s="333" t="str">
        <f t="shared" si="564"/>
        <v xml:space="preserve"> </v>
      </c>
      <c r="BQ420" s="287" t="str">
        <f t="shared" si="613"/>
        <v xml:space="preserve"> </v>
      </c>
      <c r="BR420" s="281" t="str">
        <f t="shared" si="565"/>
        <v xml:space="preserve"> </v>
      </c>
      <c r="BS420" s="283"/>
      <c r="BT420" s="283">
        <f t="shared" si="614"/>
        <v>0</v>
      </c>
      <c r="BU420" s="283">
        <f t="shared" si="615"/>
        <v>0</v>
      </c>
      <c r="BV420" s="281" t="str">
        <f t="shared" si="566"/>
        <v xml:space="preserve"> </v>
      </c>
      <c r="BW420" s="288"/>
      <c r="BX420" s="289" t="str">
        <f>IF(SUM(I420:T420)&lt;90," ",'eq. coef.'!$B$1128*'Amp-TB2 calc'!CH420+'eq. coef.'!$B$1129*'Amp-TB2 calc'!CL420+'eq. coef.'!$B$1130*'Amp-TB2 calc'!CM420+'eq. coef.'!$B$1131*'Amp-TB2 calc'!CO420+'eq. coef.'!$B$1132*'Amp-TB2 calc'!CP420+'eq. coef.'!$B$1133*'Amp-TB2 calc'!CQ420+'eq. coef.'!$B$1134*'Amp-TB2 calc'!CR420+'eq. coef.'!$B$1135*'Amp-TB2 calc'!CU420+'eq. coef.'!$B$1135*'Amp-TB2 calc'!CY420+'eq. coef.'!$B$1137*'Amp-TB2 calc'!CZ420)</f>
        <v xml:space="preserve"> </v>
      </c>
      <c r="BY420" s="290" t="str">
        <f t="shared" si="616"/>
        <v xml:space="preserve"> </v>
      </c>
      <c r="BZ420" s="291"/>
      <c r="CA420" s="290" t="str">
        <f t="shared" si="567"/>
        <v xml:space="preserve"> </v>
      </c>
      <c r="CB420" s="289" t="str">
        <f>IF(SUM(I420:T420)&lt;90," ",EXP('eq. coef.'!$C$396+'eq. coef.'!$C$397*'Amp-TB2 calc'!AJ420+'eq. coef.'!$C$398*'Amp-TB2 calc'!AK420+'eq. coef.'!$C$399*'Amp-TB2 calc'!AL420+'eq. coef.'!$C$400*'Amp-TB2 calc'!AN420+'eq. coef.'!$C$401*'Amp-TB2 calc'!AP420+'eq. coef.'!$C$402*'Amp-TB2 calc'!AQ420+'eq. coef.'!$C$403*'Amp-TB2 calc'!AR420+'eq. coef.'!$C$404*'Amp-TB2 calc'!AS420+'eq. coef.'!$C$405*LN('Amp-TB2 calc'!BQ420)))</f>
        <v xml:space="preserve"> </v>
      </c>
      <c r="CC420" s="283" t="str">
        <f t="shared" si="568"/>
        <v xml:space="preserve"> </v>
      </c>
      <c r="CD420" s="283"/>
      <c r="CE420" s="282" t="str">
        <f t="shared" si="569"/>
        <v xml:space="preserve"> </v>
      </c>
      <c r="CF420" s="282" t="str">
        <f t="shared" si="570"/>
        <v xml:space="preserve"> </v>
      </c>
      <c r="CG420" s="278" t="str">
        <f t="shared" si="617"/>
        <v xml:space="preserve"> </v>
      </c>
      <c r="CH420" s="278" t="str">
        <f t="shared" si="618"/>
        <v xml:space="preserve"> </v>
      </c>
      <c r="CI420" s="278" t="str">
        <f t="shared" si="571"/>
        <v xml:space="preserve"> </v>
      </c>
      <c r="CJ420" s="278" t="str">
        <f t="shared" si="572"/>
        <v xml:space="preserve"> </v>
      </c>
      <c r="CK420" s="278"/>
      <c r="CL420" s="278" t="str">
        <f t="shared" si="573"/>
        <v xml:space="preserve"> </v>
      </c>
      <c r="CM420" s="278" t="str">
        <f t="shared" si="574"/>
        <v xml:space="preserve"> </v>
      </c>
      <c r="CN420" s="278" t="str">
        <f t="shared" si="619"/>
        <v xml:space="preserve"> </v>
      </c>
      <c r="CO420" s="278" t="str">
        <f t="shared" si="575"/>
        <v xml:space="preserve"> </v>
      </c>
      <c r="CP420" s="278" t="str">
        <f t="shared" si="620"/>
        <v xml:space="preserve"> </v>
      </c>
      <c r="CQ420" s="278" t="str">
        <f t="shared" si="576"/>
        <v xml:space="preserve"> </v>
      </c>
      <c r="CR420" s="278" t="str">
        <f t="shared" si="621"/>
        <v xml:space="preserve"> </v>
      </c>
      <c r="CS420" s="278" t="str">
        <f t="shared" si="577"/>
        <v xml:space="preserve"> </v>
      </c>
      <c r="CT420" s="278"/>
      <c r="CU420" s="278" t="str">
        <f t="shared" si="622"/>
        <v xml:space="preserve"> </v>
      </c>
      <c r="CV420" s="278" t="str">
        <f t="shared" si="578"/>
        <v xml:space="preserve"> </v>
      </c>
      <c r="CW420" s="278" t="str">
        <f t="shared" si="579"/>
        <v xml:space="preserve"> </v>
      </c>
      <c r="CX420" s="278"/>
      <c r="CY420" s="278" t="str">
        <f t="shared" si="580"/>
        <v xml:space="preserve"> </v>
      </c>
      <c r="CZ420" s="278" t="str">
        <f t="shared" si="623"/>
        <v xml:space="preserve"> </v>
      </c>
      <c r="DA420" s="278" t="str">
        <f t="shared" si="581"/>
        <v xml:space="preserve"> </v>
      </c>
      <c r="DB420" s="278"/>
      <c r="DC420" s="278" t="str">
        <f t="shared" si="582"/>
        <v xml:space="preserve"> </v>
      </c>
      <c r="DD420" s="278" t="str">
        <f t="shared" si="624"/>
        <v xml:space="preserve"> </v>
      </c>
      <c r="DE420" s="278" t="str">
        <f t="shared" si="625"/>
        <v xml:space="preserve"> </v>
      </c>
      <c r="DF420" s="278" t="str">
        <f t="shared" si="583"/>
        <v xml:space="preserve"> </v>
      </c>
      <c r="DG420" s="283" t="str">
        <f t="shared" si="590"/>
        <v xml:space="preserve"> </v>
      </c>
      <c r="DH420" s="283"/>
      <c r="DI420" s="277" t="str">
        <f t="shared" si="584"/>
        <v xml:space="preserve"> </v>
      </c>
      <c r="DJ420" s="277" t="str">
        <f t="shared" si="585"/>
        <v xml:space="preserve"> </v>
      </c>
      <c r="DK420" s="277" t="str">
        <f t="shared" si="586"/>
        <v xml:space="preserve"> </v>
      </c>
      <c r="DL420" s="278" t="str">
        <f t="shared" si="587"/>
        <v xml:space="preserve"> </v>
      </c>
    </row>
    <row r="421" spans="21:116" x14ac:dyDescent="0.25">
      <c r="U421" s="276" t="str">
        <f t="shared" si="591"/>
        <v xml:space="preserve"> </v>
      </c>
      <c r="V421" s="277" t="str">
        <f>IF(SUM(I421:T421)&lt;90," ",I421/stab.data!$U$7)</f>
        <v xml:space="preserve"> </v>
      </c>
      <c r="W421" s="277" t="str">
        <f>IF(SUM(I421:T421)&lt;90," ",J421/stab.data!$U$8)</f>
        <v xml:space="preserve"> </v>
      </c>
      <c r="X421" s="277" t="str">
        <f>IF(SUM(I421:T421)&lt;90," ",K421*2/stab.data!$U$9)</f>
        <v xml:space="preserve"> </v>
      </c>
      <c r="Y421" s="277" t="str">
        <f>IF(SUM(I421:T421)&lt;90," ",L421*2/stab.data!$U$10)</f>
        <v xml:space="preserve"> </v>
      </c>
      <c r="Z421" s="277" t="str">
        <f>IF(SUM(I421:T421)&lt;90," ",M421/stab.data!$U$11)</f>
        <v xml:space="preserve"> </v>
      </c>
      <c r="AA421" s="277" t="str">
        <f>IF(SUM(I421:T421)&lt;90," ",N421/stab.data!$U$12)</f>
        <v xml:space="preserve"> </v>
      </c>
      <c r="AB421" s="277" t="str">
        <f>IF(SUM(I421:T421)&lt;90," ",O421/stab.data!$U$13)</f>
        <v xml:space="preserve"> </v>
      </c>
      <c r="AC421" s="277" t="str">
        <f>IF(SUM(I421:T421)&lt;90," ",P421/stab.data!$U$14)</f>
        <v xml:space="preserve"> </v>
      </c>
      <c r="AD421" s="277" t="str">
        <f>IF(SUM(I421:T421)&lt;90," ",Q421*2/stab.data!$U$15)</f>
        <v xml:space="preserve"> </v>
      </c>
      <c r="AE421" s="277" t="str">
        <f>IF(SUM(I421:T421)&lt;90," ",R421*2/stab.data!$U$16)</f>
        <v xml:space="preserve"> </v>
      </c>
      <c r="AF421" s="277" t="str">
        <f>IF(SUM(I421:T421)&lt;90," ",S421/stab.data!$U$17)</f>
        <v xml:space="preserve"> </v>
      </c>
      <c r="AG421" s="277" t="str">
        <f>IF(SUM(I421:T421)&lt;90," ",T421/stab.data!$U$18)</f>
        <v xml:space="preserve"> </v>
      </c>
      <c r="AH421" s="277" t="str">
        <f t="shared" si="592"/>
        <v xml:space="preserve"> </v>
      </c>
      <c r="AI421" s="277" t="str">
        <f t="shared" si="593"/>
        <v xml:space="preserve"> </v>
      </c>
      <c r="AJ421" s="278" t="str">
        <f t="shared" si="594"/>
        <v xml:space="preserve"> </v>
      </c>
      <c r="AK421" s="278" t="str">
        <f t="shared" si="595"/>
        <v xml:space="preserve"> </v>
      </c>
      <c r="AL421" s="278" t="str">
        <f t="shared" si="596"/>
        <v xml:space="preserve"> </v>
      </c>
      <c r="AM421" s="278" t="str">
        <f t="shared" si="597"/>
        <v xml:space="preserve"> </v>
      </c>
      <c r="AN421" s="278" t="str">
        <f t="shared" si="598"/>
        <v xml:space="preserve"> </v>
      </c>
      <c r="AO421" s="278" t="str">
        <f t="shared" si="599"/>
        <v xml:space="preserve"> </v>
      </c>
      <c r="AP421" s="278" t="str">
        <f t="shared" si="600"/>
        <v xml:space="preserve"> </v>
      </c>
      <c r="AQ421" s="278" t="str">
        <f t="shared" si="601"/>
        <v xml:space="preserve"> </v>
      </c>
      <c r="AR421" s="278" t="str">
        <f t="shared" si="602"/>
        <v xml:space="preserve"> </v>
      </c>
      <c r="AS421" s="278" t="str">
        <f t="shared" si="603"/>
        <v xml:space="preserve"> </v>
      </c>
      <c r="AT421" s="278" t="str">
        <f t="shared" si="604"/>
        <v xml:space="preserve"> </v>
      </c>
      <c r="AU421" s="278" t="str">
        <f t="shared" si="605"/>
        <v xml:space="preserve"> </v>
      </c>
      <c r="AV421" s="277" t="str">
        <f t="shared" si="606"/>
        <v xml:space="preserve"> </v>
      </c>
      <c r="AW421" s="277" t="str">
        <f t="shared" si="607"/>
        <v xml:space="preserve"> </v>
      </c>
      <c r="AX421" s="277" t="str">
        <f>IF(SUM(I421:T421)&lt;90," ",CO421*AH421*stab.data!$U$20/13/2)</f>
        <v xml:space="preserve"> </v>
      </c>
      <c r="AY421" s="277" t="str">
        <f>IF(SUM(I421:T421)&lt;90," ",CQ421*AH421*stab.data!$U$11/13)</f>
        <v xml:space="preserve"> </v>
      </c>
      <c r="AZ421" s="277" t="str">
        <f t="shared" si="608"/>
        <v xml:space="preserve"> </v>
      </c>
      <c r="BA421" s="279" t="str">
        <f t="shared" si="609"/>
        <v xml:space="preserve"> </v>
      </c>
      <c r="BB421" s="280" t="str">
        <f>IF(SUM(I421:T421)&lt;90," ",EXP('eq. coef.'!$C$104+'eq. coef.'!$C$105*'Amp-TB2 calc'!AJ421+'eq. coef.'!$C$106*'Amp-TB2 calc'!AK421+'eq. coef.'!$C$107*'Amp-TB2 calc'!AL421+'eq. coef.'!$C$108*'Amp-TB2 calc'!AN421+'eq. coef.'!$C$109*'Amp-TB2 calc'!AP421+'eq. coef.'!$C$110*'Amp-TB2 calc'!AQ421+'eq. coef.'!$C$111*'Amp-TB2 calc'!AR421+'eq. coef.'!$C$112*'Amp-TB2 calc'!AS421))</f>
        <v xml:space="preserve"> </v>
      </c>
      <c r="BC421" s="281" t="str">
        <f>IF(SUM(I421:T421)&lt;90," ",EXP('eq. coef.'!$C$176+'eq. coef.'!$C$177*'Amp-TB2 calc'!AJ421+'eq. coef.'!$C$178*'Amp-TB2 calc'!AK421+'eq. coef.'!$C$179*'Amp-TB2 calc'!AL421+'eq. coef.'!$C$180*'Amp-TB2 calc'!AN421+'eq. coef.'!$C$181*'Amp-TB2 calc'!AP421+'eq. coef.'!$C$182*'Amp-TB2 calc'!AQ421+'eq. coef.'!$C$183*'Amp-TB2 calc'!AR421+'eq. coef.'!$C$184*'Amp-TB2 calc'!AS421))</f>
        <v xml:space="preserve"> </v>
      </c>
      <c r="BD421" s="281" t="str">
        <f>IF(SUM(I421:T421)&lt;90," ",('eq. coef.'!$C$234+'eq. coef.'!$C$235*'Amp-TB2 calc'!AJ421+'eq. coef.'!$C$236*'Amp-TB2 calc'!AK421+'eq. coef.'!$C$237*'Amp-TB2 calc'!AL421+'eq. coef.'!$C$238*'Amp-TB2 calc'!AN421+'eq. coef.'!$C$239*'Amp-TB2 calc'!AP421+'eq. coef.'!$C$240*'Amp-TB2 calc'!AQ421+'eq. coef.'!$C$241*'Amp-TB2 calc'!AR421+'eq. coef.'!$C$242*'Amp-TB2 calc'!AS421))</f>
        <v xml:space="preserve"> </v>
      </c>
      <c r="BE421" s="281" t="str">
        <f>IF(SUM(I421:T421)&lt;90," ",('eq. coef.'!$C$270+'eq. coef.'!$C$271*'Amp-TB2 calc'!AJ421+'eq. coef.'!$C$272*'Amp-TB2 calc'!AK421+'eq. coef.'!$C$273*'Amp-TB2 calc'!AL421+'eq. coef.'!$C$274*'Amp-TB2 calc'!AN421+'eq. coef.'!$C$275*'Amp-TB2 calc'!AP421+'eq. coef.'!$C$276*'Amp-TB2 calc'!AQ421+'eq. coef.'!$C$277*'Amp-TB2 calc'!AR421+'eq. coef.'!$C$278*'Amp-TB2 calc'!AS421))</f>
        <v xml:space="preserve"> </v>
      </c>
      <c r="BF421" s="281" t="str">
        <f>IF(SUM(I421:T421)&lt;90," ",EXP('eq. coef.'!$C$328+'eq. coef.'!$C$329*'Amp-TB2 calc'!AJ421+'eq. coef.'!$C$330*'Amp-TB2 calc'!AK421+'eq. coef.'!$C$331*'Amp-TB2 calc'!AL421+'eq. coef.'!$C$332*'Amp-TB2 calc'!AN421+'eq. coef.'!$C$333*'Amp-TB2 calc'!AP421+'eq. coef.'!$C$334*'Amp-TB2 calc'!AQ421+'eq. coef.'!$C$335*'Amp-TB2 calc'!AR421+'eq. coef.'!$C$336*'Amp-TB2 calc'!AS421))</f>
        <v xml:space="preserve"> </v>
      </c>
      <c r="BG421" s="282" t="str">
        <f t="shared" si="561"/>
        <v xml:space="preserve"> </v>
      </c>
      <c r="BH421" s="385" t="str">
        <f t="shared" si="588"/>
        <v xml:space="preserve"> </v>
      </c>
      <c r="BI421" s="385" t="str">
        <f t="shared" si="589"/>
        <v xml:space="preserve"> </v>
      </c>
      <c r="BJ421" s="281" t="str">
        <f t="shared" si="562"/>
        <v xml:space="preserve"> </v>
      </c>
      <c r="BK421" s="283" t="str">
        <f t="shared" si="610"/>
        <v xml:space="preserve"> </v>
      </c>
      <c r="BL421" s="281" t="str">
        <f t="shared" si="611"/>
        <v xml:space="preserve"> </v>
      </c>
      <c r="BM421" s="284" t="str">
        <f t="shared" si="563"/>
        <v xml:space="preserve"> </v>
      </c>
      <c r="BN421" s="285" t="str">
        <f>IF(SUM(I421:T421)&lt;90," ",'eq. coef.'!$C$360+'eq. coef.'!$C$361*'Amp-TB2 calc'!AJ421+'eq. coef.'!$C$362*'Amp-TB2 calc'!AK421+'eq. coef.'!$C$363*'Amp-TB2 calc'!AL421+'eq. coef.'!$C$364*'Amp-TB2 calc'!AN421+'eq. coef.'!$C$365*'Amp-TB2 calc'!AP421+'eq. coef.'!$C$366*'Amp-TB2 calc'!AQ421+'eq. coef.'!$C$367*'Amp-TB2 calc'!AR421+'eq. coef.'!$C$368*'Amp-TB2 calc'!AS421+'eq. coef.'!$C$369*LN(BQ421))</f>
        <v xml:space="preserve"> </v>
      </c>
      <c r="BO421" s="286" t="str">
        <f t="shared" si="612"/>
        <v xml:space="preserve"> </v>
      </c>
      <c r="BP421" s="333" t="str">
        <f t="shared" si="564"/>
        <v xml:space="preserve"> </v>
      </c>
      <c r="BQ421" s="287" t="str">
        <f t="shared" si="613"/>
        <v xml:space="preserve"> </v>
      </c>
      <c r="BR421" s="281" t="str">
        <f t="shared" si="565"/>
        <v xml:space="preserve"> </v>
      </c>
      <c r="BS421" s="283"/>
      <c r="BT421" s="283">
        <f t="shared" si="614"/>
        <v>0</v>
      </c>
      <c r="BU421" s="283">
        <f t="shared" si="615"/>
        <v>0</v>
      </c>
      <c r="BV421" s="281" t="str">
        <f t="shared" si="566"/>
        <v xml:space="preserve"> </v>
      </c>
      <c r="BW421" s="288"/>
      <c r="BX421" s="289" t="str">
        <f>IF(SUM(I421:T421)&lt;90," ",'eq. coef.'!$B$1128*'Amp-TB2 calc'!CH421+'eq. coef.'!$B$1129*'Amp-TB2 calc'!CL421+'eq. coef.'!$B$1130*'Amp-TB2 calc'!CM421+'eq. coef.'!$B$1131*'Amp-TB2 calc'!CO421+'eq. coef.'!$B$1132*'Amp-TB2 calc'!CP421+'eq. coef.'!$B$1133*'Amp-TB2 calc'!CQ421+'eq. coef.'!$B$1134*'Amp-TB2 calc'!CR421+'eq. coef.'!$B$1135*'Amp-TB2 calc'!CU421+'eq. coef.'!$B$1135*'Amp-TB2 calc'!CY421+'eq. coef.'!$B$1137*'Amp-TB2 calc'!CZ421)</f>
        <v xml:space="preserve"> </v>
      </c>
      <c r="BY421" s="290" t="str">
        <f t="shared" si="616"/>
        <v xml:space="preserve"> </v>
      </c>
      <c r="BZ421" s="291"/>
      <c r="CA421" s="290" t="str">
        <f t="shared" si="567"/>
        <v xml:space="preserve"> </v>
      </c>
      <c r="CB421" s="289" t="str">
        <f>IF(SUM(I421:T421)&lt;90," ",EXP('eq. coef.'!$C$396+'eq. coef.'!$C$397*'Amp-TB2 calc'!AJ421+'eq. coef.'!$C$398*'Amp-TB2 calc'!AK421+'eq. coef.'!$C$399*'Amp-TB2 calc'!AL421+'eq. coef.'!$C$400*'Amp-TB2 calc'!AN421+'eq. coef.'!$C$401*'Amp-TB2 calc'!AP421+'eq. coef.'!$C$402*'Amp-TB2 calc'!AQ421+'eq. coef.'!$C$403*'Amp-TB2 calc'!AR421+'eq. coef.'!$C$404*'Amp-TB2 calc'!AS421+'eq. coef.'!$C$405*LN('Amp-TB2 calc'!BQ421)))</f>
        <v xml:space="preserve"> </v>
      </c>
      <c r="CC421" s="283" t="str">
        <f t="shared" si="568"/>
        <v xml:space="preserve"> </v>
      </c>
      <c r="CD421" s="283"/>
      <c r="CE421" s="282" t="str">
        <f t="shared" si="569"/>
        <v xml:space="preserve"> </v>
      </c>
      <c r="CF421" s="282" t="str">
        <f t="shared" si="570"/>
        <v xml:space="preserve"> </v>
      </c>
      <c r="CG421" s="278" t="str">
        <f t="shared" si="617"/>
        <v xml:space="preserve"> </v>
      </c>
      <c r="CH421" s="278" t="str">
        <f t="shared" si="618"/>
        <v xml:space="preserve"> </v>
      </c>
      <c r="CI421" s="278" t="str">
        <f t="shared" si="571"/>
        <v xml:space="preserve"> </v>
      </c>
      <c r="CJ421" s="278" t="str">
        <f t="shared" si="572"/>
        <v xml:space="preserve"> </v>
      </c>
      <c r="CK421" s="278"/>
      <c r="CL421" s="278" t="str">
        <f t="shared" si="573"/>
        <v xml:space="preserve"> </v>
      </c>
      <c r="CM421" s="278" t="str">
        <f t="shared" si="574"/>
        <v xml:space="preserve"> </v>
      </c>
      <c r="CN421" s="278" t="str">
        <f t="shared" si="619"/>
        <v xml:space="preserve"> </v>
      </c>
      <c r="CO421" s="278" t="str">
        <f t="shared" si="575"/>
        <v xml:space="preserve"> </v>
      </c>
      <c r="CP421" s="278" t="str">
        <f t="shared" si="620"/>
        <v xml:space="preserve"> </v>
      </c>
      <c r="CQ421" s="278" t="str">
        <f t="shared" si="576"/>
        <v xml:space="preserve"> </v>
      </c>
      <c r="CR421" s="278" t="str">
        <f t="shared" si="621"/>
        <v xml:space="preserve"> </v>
      </c>
      <c r="CS421" s="278" t="str">
        <f t="shared" si="577"/>
        <v xml:space="preserve"> </v>
      </c>
      <c r="CT421" s="278"/>
      <c r="CU421" s="278" t="str">
        <f t="shared" si="622"/>
        <v xml:space="preserve"> </v>
      </c>
      <c r="CV421" s="278" t="str">
        <f t="shared" si="578"/>
        <v xml:space="preserve"> </v>
      </c>
      <c r="CW421" s="278" t="str">
        <f t="shared" si="579"/>
        <v xml:space="preserve"> </v>
      </c>
      <c r="CX421" s="278"/>
      <c r="CY421" s="278" t="str">
        <f t="shared" si="580"/>
        <v xml:space="preserve"> </v>
      </c>
      <c r="CZ421" s="278" t="str">
        <f t="shared" si="623"/>
        <v xml:space="preserve"> </v>
      </c>
      <c r="DA421" s="278" t="str">
        <f t="shared" si="581"/>
        <v xml:space="preserve"> </v>
      </c>
      <c r="DB421" s="278"/>
      <c r="DC421" s="278" t="str">
        <f t="shared" si="582"/>
        <v xml:space="preserve"> </v>
      </c>
      <c r="DD421" s="278" t="str">
        <f t="shared" si="624"/>
        <v xml:space="preserve"> </v>
      </c>
      <c r="DE421" s="278" t="str">
        <f t="shared" si="625"/>
        <v xml:space="preserve"> </v>
      </c>
      <c r="DF421" s="278" t="str">
        <f t="shared" si="583"/>
        <v xml:space="preserve"> </v>
      </c>
      <c r="DG421" s="283" t="str">
        <f t="shared" si="590"/>
        <v xml:space="preserve"> </v>
      </c>
      <c r="DH421" s="283"/>
      <c r="DI421" s="277" t="str">
        <f t="shared" si="584"/>
        <v xml:space="preserve"> </v>
      </c>
      <c r="DJ421" s="277" t="str">
        <f t="shared" si="585"/>
        <v xml:space="preserve"> </v>
      </c>
      <c r="DK421" s="277" t="str">
        <f t="shared" si="586"/>
        <v xml:space="preserve"> </v>
      </c>
      <c r="DL421" s="278" t="str">
        <f t="shared" si="587"/>
        <v xml:space="preserve"> </v>
      </c>
    </row>
    <row r="422" spans="21:116" x14ac:dyDescent="0.25">
      <c r="U422" s="276" t="str">
        <f t="shared" si="591"/>
        <v xml:space="preserve"> </v>
      </c>
      <c r="V422" s="277" t="str">
        <f>IF(SUM(I422:T422)&lt;90," ",I422/stab.data!$U$7)</f>
        <v xml:space="preserve"> </v>
      </c>
      <c r="W422" s="277" t="str">
        <f>IF(SUM(I422:T422)&lt;90," ",J422/stab.data!$U$8)</f>
        <v xml:space="preserve"> </v>
      </c>
      <c r="X422" s="277" t="str">
        <f>IF(SUM(I422:T422)&lt;90," ",K422*2/stab.data!$U$9)</f>
        <v xml:space="preserve"> </v>
      </c>
      <c r="Y422" s="277" t="str">
        <f>IF(SUM(I422:T422)&lt;90," ",L422*2/stab.data!$U$10)</f>
        <v xml:space="preserve"> </v>
      </c>
      <c r="Z422" s="277" t="str">
        <f>IF(SUM(I422:T422)&lt;90," ",M422/stab.data!$U$11)</f>
        <v xml:space="preserve"> </v>
      </c>
      <c r="AA422" s="277" t="str">
        <f>IF(SUM(I422:T422)&lt;90," ",N422/stab.data!$U$12)</f>
        <v xml:space="preserve"> </v>
      </c>
      <c r="AB422" s="277" t="str">
        <f>IF(SUM(I422:T422)&lt;90," ",O422/stab.data!$U$13)</f>
        <v xml:space="preserve"> </v>
      </c>
      <c r="AC422" s="277" t="str">
        <f>IF(SUM(I422:T422)&lt;90," ",P422/stab.data!$U$14)</f>
        <v xml:space="preserve"> </v>
      </c>
      <c r="AD422" s="277" t="str">
        <f>IF(SUM(I422:T422)&lt;90," ",Q422*2/stab.data!$U$15)</f>
        <v xml:space="preserve"> </v>
      </c>
      <c r="AE422" s="277" t="str">
        <f>IF(SUM(I422:T422)&lt;90," ",R422*2/stab.data!$U$16)</f>
        <v xml:space="preserve"> </v>
      </c>
      <c r="AF422" s="277" t="str">
        <f>IF(SUM(I422:T422)&lt;90," ",S422/stab.data!$U$17)</f>
        <v xml:space="preserve"> </v>
      </c>
      <c r="AG422" s="277" t="str">
        <f>IF(SUM(I422:T422)&lt;90," ",T422/stab.data!$U$18)</f>
        <v xml:space="preserve"> </v>
      </c>
      <c r="AH422" s="277" t="str">
        <f t="shared" si="592"/>
        <v xml:space="preserve"> </v>
      </c>
      <c r="AI422" s="277" t="str">
        <f t="shared" si="593"/>
        <v xml:space="preserve"> </v>
      </c>
      <c r="AJ422" s="278" t="str">
        <f t="shared" si="594"/>
        <v xml:space="preserve"> </v>
      </c>
      <c r="AK422" s="278" t="str">
        <f t="shared" si="595"/>
        <v xml:space="preserve"> </v>
      </c>
      <c r="AL422" s="278" t="str">
        <f t="shared" si="596"/>
        <v xml:space="preserve"> </v>
      </c>
      <c r="AM422" s="278" t="str">
        <f t="shared" si="597"/>
        <v xml:space="preserve"> </v>
      </c>
      <c r="AN422" s="278" t="str">
        <f t="shared" si="598"/>
        <v xml:space="preserve"> </v>
      </c>
      <c r="AO422" s="278" t="str">
        <f t="shared" si="599"/>
        <v xml:space="preserve"> </v>
      </c>
      <c r="AP422" s="278" t="str">
        <f t="shared" si="600"/>
        <v xml:space="preserve"> </v>
      </c>
      <c r="AQ422" s="278" t="str">
        <f t="shared" si="601"/>
        <v xml:space="preserve"> </v>
      </c>
      <c r="AR422" s="278" t="str">
        <f t="shared" si="602"/>
        <v xml:space="preserve"> </v>
      </c>
      <c r="AS422" s="278" t="str">
        <f t="shared" si="603"/>
        <v xml:space="preserve"> </v>
      </c>
      <c r="AT422" s="278" t="str">
        <f t="shared" si="604"/>
        <v xml:space="preserve"> </v>
      </c>
      <c r="AU422" s="278" t="str">
        <f t="shared" si="605"/>
        <v xml:space="preserve"> </v>
      </c>
      <c r="AV422" s="277" t="str">
        <f t="shared" si="606"/>
        <v xml:space="preserve"> </v>
      </c>
      <c r="AW422" s="277" t="str">
        <f t="shared" si="607"/>
        <v xml:space="preserve"> </v>
      </c>
      <c r="AX422" s="277" t="str">
        <f>IF(SUM(I422:T422)&lt;90," ",CO422*AH422*stab.data!$U$20/13/2)</f>
        <v xml:space="preserve"> </v>
      </c>
      <c r="AY422" s="277" t="str">
        <f>IF(SUM(I422:T422)&lt;90," ",CQ422*AH422*stab.data!$U$11/13)</f>
        <v xml:space="preserve"> </v>
      </c>
      <c r="AZ422" s="277" t="str">
        <f t="shared" si="608"/>
        <v xml:space="preserve"> </v>
      </c>
      <c r="BA422" s="279" t="str">
        <f t="shared" si="609"/>
        <v xml:space="preserve"> </v>
      </c>
      <c r="BB422" s="280" t="str">
        <f>IF(SUM(I422:T422)&lt;90," ",EXP('eq. coef.'!$C$104+'eq. coef.'!$C$105*'Amp-TB2 calc'!AJ422+'eq. coef.'!$C$106*'Amp-TB2 calc'!AK422+'eq. coef.'!$C$107*'Amp-TB2 calc'!AL422+'eq. coef.'!$C$108*'Amp-TB2 calc'!AN422+'eq. coef.'!$C$109*'Amp-TB2 calc'!AP422+'eq. coef.'!$C$110*'Amp-TB2 calc'!AQ422+'eq. coef.'!$C$111*'Amp-TB2 calc'!AR422+'eq. coef.'!$C$112*'Amp-TB2 calc'!AS422))</f>
        <v xml:space="preserve"> </v>
      </c>
      <c r="BC422" s="281" t="str">
        <f>IF(SUM(I422:T422)&lt;90," ",EXP('eq. coef.'!$C$176+'eq. coef.'!$C$177*'Amp-TB2 calc'!AJ422+'eq. coef.'!$C$178*'Amp-TB2 calc'!AK422+'eq. coef.'!$C$179*'Amp-TB2 calc'!AL422+'eq. coef.'!$C$180*'Amp-TB2 calc'!AN422+'eq. coef.'!$C$181*'Amp-TB2 calc'!AP422+'eq. coef.'!$C$182*'Amp-TB2 calc'!AQ422+'eq. coef.'!$C$183*'Amp-TB2 calc'!AR422+'eq. coef.'!$C$184*'Amp-TB2 calc'!AS422))</f>
        <v xml:space="preserve"> </v>
      </c>
      <c r="BD422" s="281" t="str">
        <f>IF(SUM(I422:T422)&lt;90," ",('eq. coef.'!$C$234+'eq. coef.'!$C$235*'Amp-TB2 calc'!AJ422+'eq. coef.'!$C$236*'Amp-TB2 calc'!AK422+'eq. coef.'!$C$237*'Amp-TB2 calc'!AL422+'eq. coef.'!$C$238*'Amp-TB2 calc'!AN422+'eq. coef.'!$C$239*'Amp-TB2 calc'!AP422+'eq. coef.'!$C$240*'Amp-TB2 calc'!AQ422+'eq. coef.'!$C$241*'Amp-TB2 calc'!AR422+'eq. coef.'!$C$242*'Amp-TB2 calc'!AS422))</f>
        <v xml:space="preserve"> </v>
      </c>
      <c r="BE422" s="281" t="str">
        <f>IF(SUM(I422:T422)&lt;90," ",('eq. coef.'!$C$270+'eq. coef.'!$C$271*'Amp-TB2 calc'!AJ422+'eq. coef.'!$C$272*'Amp-TB2 calc'!AK422+'eq. coef.'!$C$273*'Amp-TB2 calc'!AL422+'eq. coef.'!$C$274*'Amp-TB2 calc'!AN422+'eq. coef.'!$C$275*'Amp-TB2 calc'!AP422+'eq. coef.'!$C$276*'Amp-TB2 calc'!AQ422+'eq. coef.'!$C$277*'Amp-TB2 calc'!AR422+'eq. coef.'!$C$278*'Amp-TB2 calc'!AS422))</f>
        <v xml:space="preserve"> </v>
      </c>
      <c r="BF422" s="281" t="str">
        <f>IF(SUM(I422:T422)&lt;90," ",EXP('eq. coef.'!$C$328+'eq. coef.'!$C$329*'Amp-TB2 calc'!AJ422+'eq. coef.'!$C$330*'Amp-TB2 calc'!AK422+'eq. coef.'!$C$331*'Amp-TB2 calc'!AL422+'eq. coef.'!$C$332*'Amp-TB2 calc'!AN422+'eq. coef.'!$C$333*'Amp-TB2 calc'!AP422+'eq. coef.'!$C$334*'Amp-TB2 calc'!AQ422+'eq. coef.'!$C$335*'Amp-TB2 calc'!AR422+'eq. coef.'!$C$336*'Amp-TB2 calc'!AS422))</f>
        <v xml:space="preserve"> </v>
      </c>
      <c r="BG422" s="282" t="str">
        <f t="shared" si="561"/>
        <v xml:space="preserve"> </v>
      </c>
      <c r="BH422" s="385" t="str">
        <f t="shared" si="588"/>
        <v xml:space="preserve"> </v>
      </c>
      <c r="BI422" s="385" t="str">
        <f t="shared" si="589"/>
        <v xml:space="preserve"> </v>
      </c>
      <c r="BJ422" s="281" t="str">
        <f t="shared" si="562"/>
        <v xml:space="preserve"> </v>
      </c>
      <c r="BK422" s="283" t="str">
        <f t="shared" si="610"/>
        <v xml:space="preserve"> </v>
      </c>
      <c r="BL422" s="281" t="str">
        <f t="shared" si="611"/>
        <v xml:space="preserve"> </v>
      </c>
      <c r="BM422" s="284" t="str">
        <f t="shared" si="563"/>
        <v xml:space="preserve"> </v>
      </c>
      <c r="BN422" s="285" t="str">
        <f>IF(SUM(I422:T422)&lt;90," ",'eq. coef.'!$C$360+'eq. coef.'!$C$361*'Amp-TB2 calc'!AJ422+'eq. coef.'!$C$362*'Amp-TB2 calc'!AK422+'eq. coef.'!$C$363*'Amp-TB2 calc'!AL422+'eq. coef.'!$C$364*'Amp-TB2 calc'!AN422+'eq. coef.'!$C$365*'Amp-TB2 calc'!AP422+'eq. coef.'!$C$366*'Amp-TB2 calc'!AQ422+'eq. coef.'!$C$367*'Amp-TB2 calc'!AR422+'eq. coef.'!$C$368*'Amp-TB2 calc'!AS422+'eq. coef.'!$C$369*LN(BQ422))</f>
        <v xml:space="preserve"> </v>
      </c>
      <c r="BO422" s="286" t="str">
        <f t="shared" si="612"/>
        <v xml:space="preserve"> </v>
      </c>
      <c r="BP422" s="333" t="str">
        <f t="shared" si="564"/>
        <v xml:space="preserve"> </v>
      </c>
      <c r="BQ422" s="287" t="str">
        <f t="shared" si="613"/>
        <v xml:space="preserve"> </v>
      </c>
      <c r="BR422" s="281" t="str">
        <f t="shared" si="565"/>
        <v xml:space="preserve"> </v>
      </c>
      <c r="BS422" s="283"/>
      <c r="BT422" s="283">
        <f t="shared" si="614"/>
        <v>0</v>
      </c>
      <c r="BU422" s="283">
        <f t="shared" si="615"/>
        <v>0</v>
      </c>
      <c r="BV422" s="281" t="str">
        <f t="shared" si="566"/>
        <v xml:space="preserve"> </v>
      </c>
      <c r="BW422" s="288"/>
      <c r="BX422" s="289" t="str">
        <f>IF(SUM(I422:T422)&lt;90," ",'eq. coef.'!$B$1128*'Amp-TB2 calc'!CH422+'eq. coef.'!$B$1129*'Amp-TB2 calc'!CL422+'eq. coef.'!$B$1130*'Amp-TB2 calc'!CM422+'eq. coef.'!$B$1131*'Amp-TB2 calc'!CO422+'eq. coef.'!$B$1132*'Amp-TB2 calc'!CP422+'eq. coef.'!$B$1133*'Amp-TB2 calc'!CQ422+'eq. coef.'!$B$1134*'Amp-TB2 calc'!CR422+'eq. coef.'!$B$1135*'Amp-TB2 calc'!CU422+'eq. coef.'!$B$1135*'Amp-TB2 calc'!CY422+'eq. coef.'!$B$1137*'Amp-TB2 calc'!CZ422)</f>
        <v xml:space="preserve"> </v>
      </c>
      <c r="BY422" s="290" t="str">
        <f t="shared" si="616"/>
        <v xml:space="preserve"> </v>
      </c>
      <c r="BZ422" s="291"/>
      <c r="CA422" s="290" t="str">
        <f t="shared" si="567"/>
        <v xml:space="preserve"> </v>
      </c>
      <c r="CB422" s="289" t="str">
        <f>IF(SUM(I422:T422)&lt;90," ",EXP('eq. coef.'!$C$396+'eq. coef.'!$C$397*'Amp-TB2 calc'!AJ422+'eq. coef.'!$C$398*'Amp-TB2 calc'!AK422+'eq. coef.'!$C$399*'Amp-TB2 calc'!AL422+'eq. coef.'!$C$400*'Amp-TB2 calc'!AN422+'eq. coef.'!$C$401*'Amp-TB2 calc'!AP422+'eq. coef.'!$C$402*'Amp-TB2 calc'!AQ422+'eq. coef.'!$C$403*'Amp-TB2 calc'!AR422+'eq. coef.'!$C$404*'Amp-TB2 calc'!AS422+'eq. coef.'!$C$405*LN('Amp-TB2 calc'!BQ422)))</f>
        <v xml:space="preserve"> </v>
      </c>
      <c r="CC422" s="283" t="str">
        <f t="shared" si="568"/>
        <v xml:space="preserve"> </v>
      </c>
      <c r="CD422" s="283"/>
      <c r="CE422" s="282" t="str">
        <f t="shared" si="569"/>
        <v xml:space="preserve"> </v>
      </c>
      <c r="CF422" s="282" t="str">
        <f t="shared" si="570"/>
        <v xml:space="preserve"> </v>
      </c>
      <c r="CG422" s="278" t="str">
        <f t="shared" si="617"/>
        <v xml:space="preserve"> </v>
      </c>
      <c r="CH422" s="278" t="str">
        <f t="shared" si="618"/>
        <v xml:space="preserve"> </v>
      </c>
      <c r="CI422" s="278" t="str">
        <f t="shared" si="571"/>
        <v xml:space="preserve"> </v>
      </c>
      <c r="CJ422" s="278" t="str">
        <f t="shared" si="572"/>
        <v xml:space="preserve"> </v>
      </c>
      <c r="CK422" s="278"/>
      <c r="CL422" s="278" t="str">
        <f t="shared" si="573"/>
        <v xml:space="preserve"> </v>
      </c>
      <c r="CM422" s="278" t="str">
        <f t="shared" si="574"/>
        <v xml:space="preserve"> </v>
      </c>
      <c r="CN422" s="278" t="str">
        <f t="shared" si="619"/>
        <v xml:space="preserve"> </v>
      </c>
      <c r="CO422" s="278" t="str">
        <f t="shared" si="575"/>
        <v xml:space="preserve"> </v>
      </c>
      <c r="CP422" s="278" t="str">
        <f t="shared" si="620"/>
        <v xml:space="preserve"> </v>
      </c>
      <c r="CQ422" s="278" t="str">
        <f t="shared" si="576"/>
        <v xml:space="preserve"> </v>
      </c>
      <c r="CR422" s="278" t="str">
        <f t="shared" si="621"/>
        <v xml:space="preserve"> </v>
      </c>
      <c r="CS422" s="278" t="str">
        <f t="shared" si="577"/>
        <v xml:space="preserve"> </v>
      </c>
      <c r="CT422" s="278"/>
      <c r="CU422" s="278" t="str">
        <f t="shared" si="622"/>
        <v xml:space="preserve"> </v>
      </c>
      <c r="CV422" s="278" t="str">
        <f t="shared" si="578"/>
        <v xml:space="preserve"> </v>
      </c>
      <c r="CW422" s="278" t="str">
        <f t="shared" si="579"/>
        <v xml:space="preserve"> </v>
      </c>
      <c r="CX422" s="278"/>
      <c r="CY422" s="278" t="str">
        <f t="shared" si="580"/>
        <v xml:space="preserve"> </v>
      </c>
      <c r="CZ422" s="278" t="str">
        <f t="shared" si="623"/>
        <v xml:space="preserve"> </v>
      </c>
      <c r="DA422" s="278" t="str">
        <f t="shared" si="581"/>
        <v xml:space="preserve"> </v>
      </c>
      <c r="DB422" s="278"/>
      <c r="DC422" s="278" t="str">
        <f t="shared" si="582"/>
        <v xml:space="preserve"> </v>
      </c>
      <c r="DD422" s="278" t="str">
        <f t="shared" si="624"/>
        <v xml:space="preserve"> </v>
      </c>
      <c r="DE422" s="278" t="str">
        <f t="shared" si="625"/>
        <v xml:space="preserve"> </v>
      </c>
      <c r="DF422" s="278" t="str">
        <f t="shared" si="583"/>
        <v xml:space="preserve"> </v>
      </c>
      <c r="DG422" s="283" t="str">
        <f t="shared" si="590"/>
        <v xml:space="preserve"> </v>
      </c>
      <c r="DH422" s="283"/>
      <c r="DI422" s="277" t="str">
        <f t="shared" si="584"/>
        <v xml:space="preserve"> </v>
      </c>
      <c r="DJ422" s="277" t="str">
        <f t="shared" si="585"/>
        <v xml:space="preserve"> </v>
      </c>
      <c r="DK422" s="277" t="str">
        <f t="shared" si="586"/>
        <v xml:space="preserve"> </v>
      </c>
      <c r="DL422" s="278" t="str">
        <f t="shared" si="587"/>
        <v xml:space="preserve"> </v>
      </c>
    </row>
    <row r="423" spans="21:116" x14ac:dyDescent="0.25">
      <c r="U423" s="276" t="str">
        <f t="shared" si="591"/>
        <v xml:space="preserve"> </v>
      </c>
      <c r="V423" s="277" t="str">
        <f>IF(SUM(I423:T423)&lt;90," ",I423/stab.data!$U$7)</f>
        <v xml:space="preserve"> </v>
      </c>
      <c r="W423" s="277" t="str">
        <f>IF(SUM(I423:T423)&lt;90," ",J423/stab.data!$U$8)</f>
        <v xml:space="preserve"> </v>
      </c>
      <c r="X423" s="277" t="str">
        <f>IF(SUM(I423:T423)&lt;90," ",K423*2/stab.data!$U$9)</f>
        <v xml:space="preserve"> </v>
      </c>
      <c r="Y423" s="277" t="str">
        <f>IF(SUM(I423:T423)&lt;90," ",L423*2/stab.data!$U$10)</f>
        <v xml:space="preserve"> </v>
      </c>
      <c r="Z423" s="277" t="str">
        <f>IF(SUM(I423:T423)&lt;90," ",M423/stab.data!$U$11)</f>
        <v xml:space="preserve"> </v>
      </c>
      <c r="AA423" s="277" t="str">
        <f>IF(SUM(I423:T423)&lt;90," ",N423/stab.data!$U$12)</f>
        <v xml:space="preserve"> </v>
      </c>
      <c r="AB423" s="277" t="str">
        <f>IF(SUM(I423:T423)&lt;90," ",O423/stab.data!$U$13)</f>
        <v xml:space="preserve"> </v>
      </c>
      <c r="AC423" s="277" t="str">
        <f>IF(SUM(I423:T423)&lt;90," ",P423/stab.data!$U$14)</f>
        <v xml:space="preserve"> </v>
      </c>
      <c r="AD423" s="277" t="str">
        <f>IF(SUM(I423:T423)&lt;90," ",Q423*2/stab.data!$U$15)</f>
        <v xml:space="preserve"> </v>
      </c>
      <c r="AE423" s="277" t="str">
        <f>IF(SUM(I423:T423)&lt;90," ",R423*2/stab.data!$U$16)</f>
        <v xml:space="preserve"> </v>
      </c>
      <c r="AF423" s="277" t="str">
        <f>IF(SUM(I423:T423)&lt;90," ",S423/stab.data!$U$17)</f>
        <v xml:space="preserve"> </v>
      </c>
      <c r="AG423" s="277" t="str">
        <f>IF(SUM(I423:T423)&lt;90," ",T423/stab.data!$U$18)</f>
        <v xml:space="preserve"> </v>
      </c>
      <c r="AH423" s="277" t="str">
        <f t="shared" si="592"/>
        <v xml:space="preserve"> </v>
      </c>
      <c r="AI423" s="277" t="str">
        <f t="shared" si="593"/>
        <v xml:space="preserve"> </v>
      </c>
      <c r="AJ423" s="278" t="str">
        <f t="shared" si="594"/>
        <v xml:space="preserve"> </v>
      </c>
      <c r="AK423" s="278" t="str">
        <f t="shared" si="595"/>
        <v xml:space="preserve"> </v>
      </c>
      <c r="AL423" s="278" t="str">
        <f t="shared" si="596"/>
        <v xml:space="preserve"> </v>
      </c>
      <c r="AM423" s="278" t="str">
        <f t="shared" si="597"/>
        <v xml:space="preserve"> </v>
      </c>
      <c r="AN423" s="278" t="str">
        <f t="shared" si="598"/>
        <v xml:space="preserve"> </v>
      </c>
      <c r="AO423" s="278" t="str">
        <f t="shared" si="599"/>
        <v xml:space="preserve"> </v>
      </c>
      <c r="AP423" s="278" t="str">
        <f t="shared" si="600"/>
        <v xml:space="preserve"> </v>
      </c>
      <c r="AQ423" s="278" t="str">
        <f t="shared" si="601"/>
        <v xml:space="preserve"> </v>
      </c>
      <c r="AR423" s="278" t="str">
        <f t="shared" si="602"/>
        <v xml:space="preserve"> </v>
      </c>
      <c r="AS423" s="278" t="str">
        <f t="shared" si="603"/>
        <v xml:space="preserve"> </v>
      </c>
      <c r="AT423" s="278" t="str">
        <f t="shared" si="604"/>
        <v xml:space="preserve"> </v>
      </c>
      <c r="AU423" s="278" t="str">
        <f t="shared" si="605"/>
        <v xml:space="preserve"> </v>
      </c>
      <c r="AV423" s="277" t="str">
        <f t="shared" si="606"/>
        <v xml:space="preserve"> </v>
      </c>
      <c r="AW423" s="277" t="str">
        <f t="shared" si="607"/>
        <v xml:space="preserve"> </v>
      </c>
      <c r="AX423" s="277" t="str">
        <f>IF(SUM(I423:T423)&lt;90," ",CO423*AH423*stab.data!$U$20/13/2)</f>
        <v xml:space="preserve"> </v>
      </c>
      <c r="AY423" s="277" t="str">
        <f>IF(SUM(I423:T423)&lt;90," ",CQ423*AH423*stab.data!$U$11/13)</f>
        <v xml:space="preserve"> </v>
      </c>
      <c r="AZ423" s="277" t="str">
        <f t="shared" si="608"/>
        <v xml:space="preserve"> </v>
      </c>
      <c r="BA423" s="279" t="str">
        <f t="shared" si="609"/>
        <v xml:space="preserve"> </v>
      </c>
      <c r="BB423" s="280" t="str">
        <f>IF(SUM(I423:T423)&lt;90," ",EXP('eq. coef.'!$C$104+'eq. coef.'!$C$105*'Amp-TB2 calc'!AJ423+'eq. coef.'!$C$106*'Amp-TB2 calc'!AK423+'eq. coef.'!$C$107*'Amp-TB2 calc'!AL423+'eq. coef.'!$C$108*'Amp-TB2 calc'!AN423+'eq. coef.'!$C$109*'Amp-TB2 calc'!AP423+'eq. coef.'!$C$110*'Amp-TB2 calc'!AQ423+'eq. coef.'!$C$111*'Amp-TB2 calc'!AR423+'eq. coef.'!$C$112*'Amp-TB2 calc'!AS423))</f>
        <v xml:space="preserve"> </v>
      </c>
      <c r="BC423" s="281" t="str">
        <f>IF(SUM(I423:T423)&lt;90," ",EXP('eq. coef.'!$C$176+'eq. coef.'!$C$177*'Amp-TB2 calc'!AJ423+'eq. coef.'!$C$178*'Amp-TB2 calc'!AK423+'eq. coef.'!$C$179*'Amp-TB2 calc'!AL423+'eq. coef.'!$C$180*'Amp-TB2 calc'!AN423+'eq. coef.'!$C$181*'Amp-TB2 calc'!AP423+'eq. coef.'!$C$182*'Amp-TB2 calc'!AQ423+'eq. coef.'!$C$183*'Amp-TB2 calc'!AR423+'eq. coef.'!$C$184*'Amp-TB2 calc'!AS423))</f>
        <v xml:space="preserve"> </v>
      </c>
      <c r="BD423" s="281" t="str">
        <f>IF(SUM(I423:T423)&lt;90," ",('eq. coef.'!$C$234+'eq. coef.'!$C$235*'Amp-TB2 calc'!AJ423+'eq. coef.'!$C$236*'Amp-TB2 calc'!AK423+'eq. coef.'!$C$237*'Amp-TB2 calc'!AL423+'eq. coef.'!$C$238*'Amp-TB2 calc'!AN423+'eq. coef.'!$C$239*'Amp-TB2 calc'!AP423+'eq. coef.'!$C$240*'Amp-TB2 calc'!AQ423+'eq. coef.'!$C$241*'Amp-TB2 calc'!AR423+'eq. coef.'!$C$242*'Amp-TB2 calc'!AS423))</f>
        <v xml:space="preserve"> </v>
      </c>
      <c r="BE423" s="281" t="str">
        <f>IF(SUM(I423:T423)&lt;90," ",('eq. coef.'!$C$270+'eq. coef.'!$C$271*'Amp-TB2 calc'!AJ423+'eq. coef.'!$C$272*'Amp-TB2 calc'!AK423+'eq. coef.'!$C$273*'Amp-TB2 calc'!AL423+'eq. coef.'!$C$274*'Amp-TB2 calc'!AN423+'eq. coef.'!$C$275*'Amp-TB2 calc'!AP423+'eq. coef.'!$C$276*'Amp-TB2 calc'!AQ423+'eq. coef.'!$C$277*'Amp-TB2 calc'!AR423+'eq. coef.'!$C$278*'Amp-TB2 calc'!AS423))</f>
        <v xml:space="preserve"> </v>
      </c>
      <c r="BF423" s="281" t="str">
        <f>IF(SUM(I423:T423)&lt;90," ",EXP('eq. coef.'!$C$328+'eq. coef.'!$C$329*'Amp-TB2 calc'!AJ423+'eq. coef.'!$C$330*'Amp-TB2 calc'!AK423+'eq. coef.'!$C$331*'Amp-TB2 calc'!AL423+'eq. coef.'!$C$332*'Amp-TB2 calc'!AN423+'eq. coef.'!$C$333*'Amp-TB2 calc'!AP423+'eq. coef.'!$C$334*'Amp-TB2 calc'!AQ423+'eq. coef.'!$C$335*'Amp-TB2 calc'!AR423+'eq. coef.'!$C$336*'Amp-TB2 calc'!AS423))</f>
        <v xml:space="preserve"> </v>
      </c>
      <c r="BG423" s="282" t="str">
        <f t="shared" si="561"/>
        <v xml:space="preserve"> </v>
      </c>
      <c r="BH423" s="385" t="str">
        <f t="shared" si="588"/>
        <v xml:space="preserve"> </v>
      </c>
      <c r="BI423" s="385" t="str">
        <f t="shared" si="589"/>
        <v xml:space="preserve"> </v>
      </c>
      <c r="BJ423" s="281" t="str">
        <f t="shared" si="562"/>
        <v xml:space="preserve"> </v>
      </c>
      <c r="BK423" s="283" t="str">
        <f t="shared" si="610"/>
        <v xml:space="preserve"> </v>
      </c>
      <c r="BL423" s="281" t="str">
        <f t="shared" si="611"/>
        <v xml:space="preserve"> </v>
      </c>
      <c r="BM423" s="284" t="str">
        <f t="shared" si="563"/>
        <v xml:space="preserve"> </v>
      </c>
      <c r="BN423" s="285" t="str">
        <f>IF(SUM(I423:T423)&lt;90," ",'eq. coef.'!$C$360+'eq. coef.'!$C$361*'Amp-TB2 calc'!AJ423+'eq. coef.'!$C$362*'Amp-TB2 calc'!AK423+'eq. coef.'!$C$363*'Amp-TB2 calc'!AL423+'eq. coef.'!$C$364*'Amp-TB2 calc'!AN423+'eq. coef.'!$C$365*'Amp-TB2 calc'!AP423+'eq. coef.'!$C$366*'Amp-TB2 calc'!AQ423+'eq. coef.'!$C$367*'Amp-TB2 calc'!AR423+'eq. coef.'!$C$368*'Amp-TB2 calc'!AS423+'eq. coef.'!$C$369*LN(BQ423))</f>
        <v xml:space="preserve"> </v>
      </c>
      <c r="BO423" s="286" t="str">
        <f t="shared" si="612"/>
        <v xml:space="preserve"> </v>
      </c>
      <c r="BP423" s="333" t="str">
        <f t="shared" si="564"/>
        <v xml:space="preserve"> </v>
      </c>
      <c r="BQ423" s="287" t="str">
        <f t="shared" si="613"/>
        <v xml:space="preserve"> </v>
      </c>
      <c r="BR423" s="281" t="str">
        <f t="shared" si="565"/>
        <v xml:space="preserve"> </v>
      </c>
      <c r="BS423" s="283"/>
      <c r="BT423" s="283">
        <f t="shared" si="614"/>
        <v>0</v>
      </c>
      <c r="BU423" s="283">
        <f t="shared" si="615"/>
        <v>0</v>
      </c>
      <c r="BV423" s="281" t="str">
        <f t="shared" si="566"/>
        <v xml:space="preserve"> </v>
      </c>
      <c r="BW423" s="288"/>
      <c r="BX423" s="289" t="str">
        <f>IF(SUM(I423:T423)&lt;90," ",'eq. coef.'!$B$1128*'Amp-TB2 calc'!CH423+'eq. coef.'!$B$1129*'Amp-TB2 calc'!CL423+'eq. coef.'!$B$1130*'Amp-TB2 calc'!CM423+'eq. coef.'!$B$1131*'Amp-TB2 calc'!CO423+'eq. coef.'!$B$1132*'Amp-TB2 calc'!CP423+'eq. coef.'!$B$1133*'Amp-TB2 calc'!CQ423+'eq. coef.'!$B$1134*'Amp-TB2 calc'!CR423+'eq. coef.'!$B$1135*'Amp-TB2 calc'!CU423+'eq. coef.'!$B$1135*'Amp-TB2 calc'!CY423+'eq. coef.'!$B$1137*'Amp-TB2 calc'!CZ423)</f>
        <v xml:space="preserve"> </v>
      </c>
      <c r="BY423" s="290" t="str">
        <f t="shared" si="616"/>
        <v xml:space="preserve"> </v>
      </c>
      <c r="BZ423" s="291"/>
      <c r="CA423" s="290" t="str">
        <f t="shared" si="567"/>
        <v xml:space="preserve"> </v>
      </c>
      <c r="CB423" s="289" t="str">
        <f>IF(SUM(I423:T423)&lt;90," ",EXP('eq. coef.'!$C$396+'eq. coef.'!$C$397*'Amp-TB2 calc'!AJ423+'eq. coef.'!$C$398*'Amp-TB2 calc'!AK423+'eq. coef.'!$C$399*'Amp-TB2 calc'!AL423+'eq. coef.'!$C$400*'Amp-TB2 calc'!AN423+'eq. coef.'!$C$401*'Amp-TB2 calc'!AP423+'eq. coef.'!$C$402*'Amp-TB2 calc'!AQ423+'eq. coef.'!$C$403*'Amp-TB2 calc'!AR423+'eq. coef.'!$C$404*'Amp-TB2 calc'!AS423+'eq. coef.'!$C$405*LN('Amp-TB2 calc'!BQ423)))</f>
        <v xml:space="preserve"> </v>
      </c>
      <c r="CC423" s="283" t="str">
        <f t="shared" si="568"/>
        <v xml:space="preserve"> </v>
      </c>
      <c r="CD423" s="283"/>
      <c r="CE423" s="282" t="str">
        <f t="shared" si="569"/>
        <v xml:space="preserve"> </v>
      </c>
      <c r="CF423" s="282" t="str">
        <f t="shared" si="570"/>
        <v xml:space="preserve"> </v>
      </c>
      <c r="CG423" s="278" t="str">
        <f t="shared" si="617"/>
        <v xml:space="preserve"> </v>
      </c>
      <c r="CH423" s="278" t="str">
        <f t="shared" si="618"/>
        <v xml:space="preserve"> </v>
      </c>
      <c r="CI423" s="278" t="str">
        <f t="shared" si="571"/>
        <v xml:space="preserve"> </v>
      </c>
      <c r="CJ423" s="278" t="str">
        <f t="shared" si="572"/>
        <v xml:space="preserve"> </v>
      </c>
      <c r="CK423" s="278"/>
      <c r="CL423" s="278" t="str">
        <f t="shared" si="573"/>
        <v xml:space="preserve"> </v>
      </c>
      <c r="CM423" s="278" t="str">
        <f t="shared" si="574"/>
        <v xml:space="preserve"> </v>
      </c>
      <c r="CN423" s="278" t="str">
        <f t="shared" si="619"/>
        <v xml:space="preserve"> </v>
      </c>
      <c r="CO423" s="278" t="str">
        <f t="shared" si="575"/>
        <v xml:space="preserve"> </v>
      </c>
      <c r="CP423" s="278" t="str">
        <f t="shared" si="620"/>
        <v xml:space="preserve"> </v>
      </c>
      <c r="CQ423" s="278" t="str">
        <f t="shared" si="576"/>
        <v xml:space="preserve"> </v>
      </c>
      <c r="CR423" s="278" t="str">
        <f t="shared" si="621"/>
        <v xml:space="preserve"> </v>
      </c>
      <c r="CS423" s="278" t="str">
        <f t="shared" si="577"/>
        <v xml:space="preserve"> </v>
      </c>
      <c r="CT423" s="278"/>
      <c r="CU423" s="278" t="str">
        <f t="shared" si="622"/>
        <v xml:space="preserve"> </v>
      </c>
      <c r="CV423" s="278" t="str">
        <f t="shared" si="578"/>
        <v xml:space="preserve"> </v>
      </c>
      <c r="CW423" s="278" t="str">
        <f t="shared" si="579"/>
        <v xml:space="preserve"> </v>
      </c>
      <c r="CX423" s="278"/>
      <c r="CY423" s="278" t="str">
        <f t="shared" si="580"/>
        <v xml:space="preserve"> </v>
      </c>
      <c r="CZ423" s="278" t="str">
        <f t="shared" si="623"/>
        <v xml:space="preserve"> </v>
      </c>
      <c r="DA423" s="278" t="str">
        <f t="shared" si="581"/>
        <v xml:space="preserve"> </v>
      </c>
      <c r="DB423" s="278"/>
      <c r="DC423" s="278" t="str">
        <f t="shared" si="582"/>
        <v xml:space="preserve"> </v>
      </c>
      <c r="DD423" s="278" t="str">
        <f t="shared" si="624"/>
        <v xml:space="preserve"> </v>
      </c>
      <c r="DE423" s="278" t="str">
        <f t="shared" si="625"/>
        <v xml:space="preserve"> </v>
      </c>
      <c r="DF423" s="278" t="str">
        <f t="shared" si="583"/>
        <v xml:space="preserve"> </v>
      </c>
      <c r="DG423" s="283" t="str">
        <f t="shared" si="590"/>
        <v xml:space="preserve"> </v>
      </c>
      <c r="DH423" s="283"/>
      <c r="DI423" s="277" t="str">
        <f t="shared" si="584"/>
        <v xml:space="preserve"> </v>
      </c>
      <c r="DJ423" s="277" t="str">
        <f t="shared" si="585"/>
        <v xml:space="preserve"> </v>
      </c>
      <c r="DK423" s="277" t="str">
        <f t="shared" si="586"/>
        <v xml:space="preserve"> </v>
      </c>
      <c r="DL423" s="278" t="str">
        <f t="shared" si="587"/>
        <v xml:space="preserve"> </v>
      </c>
    </row>
    <row r="424" spans="21:116" x14ac:dyDescent="0.25">
      <c r="U424" s="276" t="str">
        <f t="shared" si="591"/>
        <v xml:space="preserve"> </v>
      </c>
      <c r="V424" s="277" t="str">
        <f>IF(SUM(I424:T424)&lt;90," ",I424/stab.data!$U$7)</f>
        <v xml:space="preserve"> </v>
      </c>
      <c r="W424" s="277" t="str">
        <f>IF(SUM(I424:T424)&lt;90," ",J424/stab.data!$U$8)</f>
        <v xml:space="preserve"> </v>
      </c>
      <c r="X424" s="277" t="str">
        <f>IF(SUM(I424:T424)&lt;90," ",K424*2/stab.data!$U$9)</f>
        <v xml:space="preserve"> </v>
      </c>
      <c r="Y424" s="277" t="str">
        <f>IF(SUM(I424:T424)&lt;90," ",L424*2/stab.data!$U$10)</f>
        <v xml:space="preserve"> </v>
      </c>
      <c r="Z424" s="277" t="str">
        <f>IF(SUM(I424:T424)&lt;90," ",M424/stab.data!$U$11)</f>
        <v xml:space="preserve"> </v>
      </c>
      <c r="AA424" s="277" t="str">
        <f>IF(SUM(I424:T424)&lt;90," ",N424/stab.data!$U$12)</f>
        <v xml:space="preserve"> </v>
      </c>
      <c r="AB424" s="277" t="str">
        <f>IF(SUM(I424:T424)&lt;90," ",O424/stab.data!$U$13)</f>
        <v xml:space="preserve"> </v>
      </c>
      <c r="AC424" s="277" t="str">
        <f>IF(SUM(I424:T424)&lt;90," ",P424/stab.data!$U$14)</f>
        <v xml:space="preserve"> </v>
      </c>
      <c r="AD424" s="277" t="str">
        <f>IF(SUM(I424:T424)&lt;90," ",Q424*2/stab.data!$U$15)</f>
        <v xml:space="preserve"> </v>
      </c>
      <c r="AE424" s="277" t="str">
        <f>IF(SUM(I424:T424)&lt;90," ",R424*2/stab.data!$U$16)</f>
        <v xml:space="preserve"> </v>
      </c>
      <c r="AF424" s="277" t="str">
        <f>IF(SUM(I424:T424)&lt;90," ",S424/stab.data!$U$17)</f>
        <v xml:space="preserve"> </v>
      </c>
      <c r="AG424" s="277" t="str">
        <f>IF(SUM(I424:T424)&lt;90," ",T424/stab.data!$U$18)</f>
        <v xml:space="preserve"> </v>
      </c>
      <c r="AH424" s="277" t="str">
        <f t="shared" si="592"/>
        <v xml:space="preserve"> </v>
      </c>
      <c r="AI424" s="277" t="str">
        <f t="shared" si="593"/>
        <v xml:space="preserve"> </v>
      </c>
      <c r="AJ424" s="278" t="str">
        <f t="shared" si="594"/>
        <v xml:space="preserve"> </v>
      </c>
      <c r="AK424" s="278" t="str">
        <f t="shared" si="595"/>
        <v xml:space="preserve"> </v>
      </c>
      <c r="AL424" s="278" t="str">
        <f t="shared" si="596"/>
        <v xml:space="preserve"> </v>
      </c>
      <c r="AM424" s="278" t="str">
        <f t="shared" si="597"/>
        <v xml:space="preserve"> </v>
      </c>
      <c r="AN424" s="278" t="str">
        <f t="shared" si="598"/>
        <v xml:space="preserve"> </v>
      </c>
      <c r="AO424" s="278" t="str">
        <f t="shared" si="599"/>
        <v xml:space="preserve"> </v>
      </c>
      <c r="AP424" s="278" t="str">
        <f t="shared" si="600"/>
        <v xml:space="preserve"> </v>
      </c>
      <c r="AQ424" s="278" t="str">
        <f t="shared" si="601"/>
        <v xml:space="preserve"> </v>
      </c>
      <c r="AR424" s="278" t="str">
        <f t="shared" si="602"/>
        <v xml:space="preserve"> </v>
      </c>
      <c r="AS424" s="278" t="str">
        <f t="shared" si="603"/>
        <v xml:space="preserve"> </v>
      </c>
      <c r="AT424" s="278" t="str">
        <f t="shared" si="604"/>
        <v xml:space="preserve"> </v>
      </c>
      <c r="AU424" s="278" t="str">
        <f t="shared" si="605"/>
        <v xml:space="preserve"> </v>
      </c>
      <c r="AV424" s="277" t="str">
        <f t="shared" si="606"/>
        <v xml:space="preserve"> </v>
      </c>
      <c r="AW424" s="277" t="str">
        <f t="shared" si="607"/>
        <v xml:space="preserve"> </v>
      </c>
      <c r="AX424" s="277" t="str">
        <f>IF(SUM(I424:T424)&lt;90," ",CO424*AH424*stab.data!$U$20/13/2)</f>
        <v xml:space="preserve"> </v>
      </c>
      <c r="AY424" s="277" t="str">
        <f>IF(SUM(I424:T424)&lt;90," ",CQ424*AH424*stab.data!$U$11/13)</f>
        <v xml:space="preserve"> </v>
      </c>
      <c r="AZ424" s="277" t="str">
        <f t="shared" si="608"/>
        <v xml:space="preserve"> </v>
      </c>
      <c r="BA424" s="279" t="str">
        <f t="shared" si="609"/>
        <v xml:space="preserve"> </v>
      </c>
      <c r="BB424" s="280" t="str">
        <f>IF(SUM(I424:T424)&lt;90," ",EXP('eq. coef.'!$C$104+'eq. coef.'!$C$105*'Amp-TB2 calc'!AJ424+'eq. coef.'!$C$106*'Amp-TB2 calc'!AK424+'eq. coef.'!$C$107*'Amp-TB2 calc'!AL424+'eq. coef.'!$C$108*'Amp-TB2 calc'!AN424+'eq. coef.'!$C$109*'Amp-TB2 calc'!AP424+'eq. coef.'!$C$110*'Amp-TB2 calc'!AQ424+'eq. coef.'!$C$111*'Amp-TB2 calc'!AR424+'eq. coef.'!$C$112*'Amp-TB2 calc'!AS424))</f>
        <v xml:space="preserve"> </v>
      </c>
      <c r="BC424" s="281" t="str">
        <f>IF(SUM(I424:T424)&lt;90," ",EXP('eq. coef.'!$C$176+'eq. coef.'!$C$177*'Amp-TB2 calc'!AJ424+'eq. coef.'!$C$178*'Amp-TB2 calc'!AK424+'eq. coef.'!$C$179*'Amp-TB2 calc'!AL424+'eq. coef.'!$C$180*'Amp-TB2 calc'!AN424+'eq. coef.'!$C$181*'Amp-TB2 calc'!AP424+'eq. coef.'!$C$182*'Amp-TB2 calc'!AQ424+'eq. coef.'!$C$183*'Amp-TB2 calc'!AR424+'eq. coef.'!$C$184*'Amp-TB2 calc'!AS424))</f>
        <v xml:space="preserve"> </v>
      </c>
      <c r="BD424" s="281" t="str">
        <f>IF(SUM(I424:T424)&lt;90," ",('eq. coef.'!$C$234+'eq. coef.'!$C$235*'Amp-TB2 calc'!AJ424+'eq. coef.'!$C$236*'Amp-TB2 calc'!AK424+'eq. coef.'!$C$237*'Amp-TB2 calc'!AL424+'eq. coef.'!$C$238*'Amp-TB2 calc'!AN424+'eq. coef.'!$C$239*'Amp-TB2 calc'!AP424+'eq. coef.'!$C$240*'Amp-TB2 calc'!AQ424+'eq. coef.'!$C$241*'Amp-TB2 calc'!AR424+'eq. coef.'!$C$242*'Amp-TB2 calc'!AS424))</f>
        <v xml:space="preserve"> </v>
      </c>
      <c r="BE424" s="281" t="str">
        <f>IF(SUM(I424:T424)&lt;90," ",('eq. coef.'!$C$270+'eq. coef.'!$C$271*'Amp-TB2 calc'!AJ424+'eq. coef.'!$C$272*'Amp-TB2 calc'!AK424+'eq. coef.'!$C$273*'Amp-TB2 calc'!AL424+'eq. coef.'!$C$274*'Amp-TB2 calc'!AN424+'eq. coef.'!$C$275*'Amp-TB2 calc'!AP424+'eq. coef.'!$C$276*'Amp-TB2 calc'!AQ424+'eq. coef.'!$C$277*'Amp-TB2 calc'!AR424+'eq. coef.'!$C$278*'Amp-TB2 calc'!AS424))</f>
        <v xml:space="preserve"> </v>
      </c>
      <c r="BF424" s="281" t="str">
        <f>IF(SUM(I424:T424)&lt;90," ",EXP('eq. coef.'!$C$328+'eq. coef.'!$C$329*'Amp-TB2 calc'!AJ424+'eq. coef.'!$C$330*'Amp-TB2 calc'!AK424+'eq. coef.'!$C$331*'Amp-TB2 calc'!AL424+'eq. coef.'!$C$332*'Amp-TB2 calc'!AN424+'eq. coef.'!$C$333*'Amp-TB2 calc'!AP424+'eq. coef.'!$C$334*'Amp-TB2 calc'!AQ424+'eq. coef.'!$C$335*'Amp-TB2 calc'!AR424+'eq. coef.'!$C$336*'Amp-TB2 calc'!AS424))</f>
        <v xml:space="preserve"> </v>
      </c>
      <c r="BG424" s="282" t="str">
        <f t="shared" si="561"/>
        <v xml:space="preserve"> </v>
      </c>
      <c r="BH424" s="385" t="str">
        <f t="shared" si="588"/>
        <v xml:space="preserve"> </v>
      </c>
      <c r="BI424" s="385" t="str">
        <f t="shared" si="589"/>
        <v xml:space="preserve"> </v>
      </c>
      <c r="BJ424" s="281" t="str">
        <f t="shared" si="562"/>
        <v xml:space="preserve"> </v>
      </c>
      <c r="BK424" s="283" t="str">
        <f t="shared" si="610"/>
        <v xml:space="preserve"> </v>
      </c>
      <c r="BL424" s="281" t="str">
        <f t="shared" si="611"/>
        <v xml:space="preserve"> </v>
      </c>
      <c r="BM424" s="284" t="str">
        <f t="shared" si="563"/>
        <v xml:space="preserve"> </v>
      </c>
      <c r="BN424" s="285" t="str">
        <f>IF(SUM(I424:T424)&lt;90," ",'eq. coef.'!$C$360+'eq. coef.'!$C$361*'Amp-TB2 calc'!AJ424+'eq. coef.'!$C$362*'Amp-TB2 calc'!AK424+'eq. coef.'!$C$363*'Amp-TB2 calc'!AL424+'eq. coef.'!$C$364*'Amp-TB2 calc'!AN424+'eq. coef.'!$C$365*'Amp-TB2 calc'!AP424+'eq. coef.'!$C$366*'Amp-TB2 calc'!AQ424+'eq. coef.'!$C$367*'Amp-TB2 calc'!AR424+'eq. coef.'!$C$368*'Amp-TB2 calc'!AS424+'eq. coef.'!$C$369*LN(BQ424))</f>
        <v xml:space="preserve"> </v>
      </c>
      <c r="BO424" s="286" t="str">
        <f t="shared" si="612"/>
        <v xml:space="preserve"> </v>
      </c>
      <c r="BP424" s="333" t="str">
        <f t="shared" si="564"/>
        <v xml:space="preserve"> </v>
      </c>
      <c r="BQ424" s="287" t="str">
        <f t="shared" si="613"/>
        <v xml:space="preserve"> </v>
      </c>
      <c r="BR424" s="281" t="str">
        <f t="shared" si="565"/>
        <v xml:space="preserve"> </v>
      </c>
      <c r="BS424" s="283"/>
      <c r="BT424" s="283">
        <f t="shared" si="614"/>
        <v>0</v>
      </c>
      <c r="BU424" s="283">
        <f t="shared" si="615"/>
        <v>0</v>
      </c>
      <c r="BV424" s="281" t="str">
        <f t="shared" si="566"/>
        <v xml:space="preserve"> </v>
      </c>
      <c r="BW424" s="288"/>
      <c r="BX424" s="289" t="str">
        <f>IF(SUM(I424:T424)&lt;90," ",'eq. coef.'!$B$1128*'Amp-TB2 calc'!CH424+'eq. coef.'!$B$1129*'Amp-TB2 calc'!CL424+'eq. coef.'!$B$1130*'Amp-TB2 calc'!CM424+'eq. coef.'!$B$1131*'Amp-TB2 calc'!CO424+'eq. coef.'!$B$1132*'Amp-TB2 calc'!CP424+'eq. coef.'!$B$1133*'Amp-TB2 calc'!CQ424+'eq. coef.'!$B$1134*'Amp-TB2 calc'!CR424+'eq. coef.'!$B$1135*'Amp-TB2 calc'!CU424+'eq. coef.'!$B$1135*'Amp-TB2 calc'!CY424+'eq. coef.'!$B$1137*'Amp-TB2 calc'!CZ424)</f>
        <v xml:space="preserve"> </v>
      </c>
      <c r="BY424" s="290" t="str">
        <f t="shared" si="616"/>
        <v xml:space="preserve"> </v>
      </c>
      <c r="BZ424" s="291"/>
      <c r="CA424" s="290" t="str">
        <f t="shared" si="567"/>
        <v xml:space="preserve"> </v>
      </c>
      <c r="CB424" s="289" t="str">
        <f>IF(SUM(I424:T424)&lt;90," ",EXP('eq. coef.'!$C$396+'eq. coef.'!$C$397*'Amp-TB2 calc'!AJ424+'eq. coef.'!$C$398*'Amp-TB2 calc'!AK424+'eq. coef.'!$C$399*'Amp-TB2 calc'!AL424+'eq. coef.'!$C$400*'Amp-TB2 calc'!AN424+'eq. coef.'!$C$401*'Amp-TB2 calc'!AP424+'eq. coef.'!$C$402*'Amp-TB2 calc'!AQ424+'eq. coef.'!$C$403*'Amp-TB2 calc'!AR424+'eq. coef.'!$C$404*'Amp-TB2 calc'!AS424+'eq. coef.'!$C$405*LN('Amp-TB2 calc'!BQ424)))</f>
        <v xml:space="preserve"> </v>
      </c>
      <c r="CC424" s="283" t="str">
        <f t="shared" si="568"/>
        <v xml:space="preserve"> </v>
      </c>
      <c r="CD424" s="283"/>
      <c r="CE424" s="282" t="str">
        <f t="shared" si="569"/>
        <v xml:space="preserve"> </v>
      </c>
      <c r="CF424" s="282" t="str">
        <f t="shared" si="570"/>
        <v xml:space="preserve"> </v>
      </c>
      <c r="CG424" s="278" t="str">
        <f t="shared" si="617"/>
        <v xml:space="preserve"> </v>
      </c>
      <c r="CH424" s="278" t="str">
        <f t="shared" si="618"/>
        <v xml:space="preserve"> </v>
      </c>
      <c r="CI424" s="278" t="str">
        <f t="shared" si="571"/>
        <v xml:space="preserve"> </v>
      </c>
      <c r="CJ424" s="278" t="str">
        <f t="shared" si="572"/>
        <v xml:space="preserve"> </v>
      </c>
      <c r="CK424" s="278"/>
      <c r="CL424" s="278" t="str">
        <f t="shared" si="573"/>
        <v xml:space="preserve"> </v>
      </c>
      <c r="CM424" s="278" t="str">
        <f t="shared" si="574"/>
        <v xml:space="preserve"> </v>
      </c>
      <c r="CN424" s="278" t="str">
        <f t="shared" si="619"/>
        <v xml:space="preserve"> </v>
      </c>
      <c r="CO424" s="278" t="str">
        <f t="shared" si="575"/>
        <v xml:space="preserve"> </v>
      </c>
      <c r="CP424" s="278" t="str">
        <f t="shared" si="620"/>
        <v xml:space="preserve"> </v>
      </c>
      <c r="CQ424" s="278" t="str">
        <f t="shared" si="576"/>
        <v xml:space="preserve"> </v>
      </c>
      <c r="CR424" s="278" t="str">
        <f t="shared" si="621"/>
        <v xml:space="preserve"> </v>
      </c>
      <c r="CS424" s="278" t="str">
        <f t="shared" si="577"/>
        <v xml:space="preserve"> </v>
      </c>
      <c r="CT424" s="278"/>
      <c r="CU424" s="278" t="str">
        <f t="shared" si="622"/>
        <v xml:space="preserve"> </v>
      </c>
      <c r="CV424" s="278" t="str">
        <f t="shared" si="578"/>
        <v xml:space="preserve"> </v>
      </c>
      <c r="CW424" s="278" t="str">
        <f t="shared" si="579"/>
        <v xml:space="preserve"> </v>
      </c>
      <c r="CX424" s="278"/>
      <c r="CY424" s="278" t="str">
        <f t="shared" si="580"/>
        <v xml:space="preserve"> </v>
      </c>
      <c r="CZ424" s="278" t="str">
        <f t="shared" si="623"/>
        <v xml:space="preserve"> </v>
      </c>
      <c r="DA424" s="278" t="str">
        <f t="shared" si="581"/>
        <v xml:space="preserve"> </v>
      </c>
      <c r="DB424" s="278"/>
      <c r="DC424" s="278" t="str">
        <f t="shared" si="582"/>
        <v xml:space="preserve"> </v>
      </c>
      <c r="DD424" s="278" t="str">
        <f t="shared" si="624"/>
        <v xml:space="preserve"> </v>
      </c>
      <c r="DE424" s="278" t="str">
        <f t="shared" si="625"/>
        <v xml:space="preserve"> </v>
      </c>
      <c r="DF424" s="278" t="str">
        <f t="shared" si="583"/>
        <v xml:space="preserve"> </v>
      </c>
      <c r="DG424" s="283" t="str">
        <f t="shared" si="590"/>
        <v xml:space="preserve"> </v>
      </c>
      <c r="DH424" s="283"/>
      <c r="DI424" s="277" t="str">
        <f t="shared" si="584"/>
        <v xml:space="preserve"> </v>
      </c>
      <c r="DJ424" s="277" t="str">
        <f t="shared" si="585"/>
        <v xml:space="preserve"> </v>
      </c>
      <c r="DK424" s="277" t="str">
        <f t="shared" si="586"/>
        <v xml:space="preserve"> </v>
      </c>
      <c r="DL424" s="278" t="str">
        <f t="shared" si="587"/>
        <v xml:space="preserve"> </v>
      </c>
    </row>
    <row r="425" spans="21:116" x14ac:dyDescent="0.25">
      <c r="U425" s="276" t="str">
        <f t="shared" si="591"/>
        <v xml:space="preserve"> </v>
      </c>
      <c r="V425" s="277" t="str">
        <f>IF(SUM(I425:T425)&lt;90," ",I425/stab.data!$U$7)</f>
        <v xml:space="preserve"> </v>
      </c>
      <c r="W425" s="277" t="str">
        <f>IF(SUM(I425:T425)&lt;90," ",J425/stab.data!$U$8)</f>
        <v xml:space="preserve"> </v>
      </c>
      <c r="X425" s="277" t="str">
        <f>IF(SUM(I425:T425)&lt;90," ",K425*2/stab.data!$U$9)</f>
        <v xml:space="preserve"> </v>
      </c>
      <c r="Y425" s="277" t="str">
        <f>IF(SUM(I425:T425)&lt;90," ",L425*2/stab.data!$U$10)</f>
        <v xml:space="preserve"> </v>
      </c>
      <c r="Z425" s="277" t="str">
        <f>IF(SUM(I425:T425)&lt;90," ",M425/stab.data!$U$11)</f>
        <v xml:space="preserve"> </v>
      </c>
      <c r="AA425" s="277" t="str">
        <f>IF(SUM(I425:T425)&lt;90," ",N425/stab.data!$U$12)</f>
        <v xml:space="preserve"> </v>
      </c>
      <c r="AB425" s="277" t="str">
        <f>IF(SUM(I425:T425)&lt;90," ",O425/stab.data!$U$13)</f>
        <v xml:space="preserve"> </v>
      </c>
      <c r="AC425" s="277" t="str">
        <f>IF(SUM(I425:T425)&lt;90," ",P425/stab.data!$U$14)</f>
        <v xml:space="preserve"> </v>
      </c>
      <c r="AD425" s="277" t="str">
        <f>IF(SUM(I425:T425)&lt;90," ",Q425*2/stab.data!$U$15)</f>
        <v xml:space="preserve"> </v>
      </c>
      <c r="AE425" s="277" t="str">
        <f>IF(SUM(I425:T425)&lt;90," ",R425*2/stab.data!$U$16)</f>
        <v xml:space="preserve"> </v>
      </c>
      <c r="AF425" s="277" t="str">
        <f>IF(SUM(I425:T425)&lt;90," ",S425/stab.data!$U$17)</f>
        <v xml:space="preserve"> </v>
      </c>
      <c r="AG425" s="277" t="str">
        <f>IF(SUM(I425:T425)&lt;90," ",T425/stab.data!$U$18)</f>
        <v xml:space="preserve"> </v>
      </c>
      <c r="AH425" s="277" t="str">
        <f t="shared" si="592"/>
        <v xml:space="preserve"> </v>
      </c>
      <c r="AI425" s="277" t="str">
        <f t="shared" si="593"/>
        <v xml:space="preserve"> </v>
      </c>
      <c r="AJ425" s="278" t="str">
        <f t="shared" si="594"/>
        <v xml:space="preserve"> </v>
      </c>
      <c r="AK425" s="278" t="str">
        <f t="shared" si="595"/>
        <v xml:space="preserve"> </v>
      </c>
      <c r="AL425" s="278" t="str">
        <f t="shared" si="596"/>
        <v xml:space="preserve"> </v>
      </c>
      <c r="AM425" s="278" t="str">
        <f t="shared" si="597"/>
        <v xml:space="preserve"> </v>
      </c>
      <c r="AN425" s="278" t="str">
        <f t="shared" si="598"/>
        <v xml:space="preserve"> </v>
      </c>
      <c r="AO425" s="278" t="str">
        <f t="shared" si="599"/>
        <v xml:space="preserve"> </v>
      </c>
      <c r="AP425" s="278" t="str">
        <f t="shared" si="600"/>
        <v xml:space="preserve"> </v>
      </c>
      <c r="AQ425" s="278" t="str">
        <f t="shared" si="601"/>
        <v xml:space="preserve"> </v>
      </c>
      <c r="AR425" s="278" t="str">
        <f t="shared" si="602"/>
        <v xml:space="preserve"> </v>
      </c>
      <c r="AS425" s="278" t="str">
        <f t="shared" si="603"/>
        <v xml:space="preserve"> </v>
      </c>
      <c r="AT425" s="278" t="str">
        <f t="shared" si="604"/>
        <v xml:space="preserve"> </v>
      </c>
      <c r="AU425" s="278" t="str">
        <f t="shared" si="605"/>
        <v xml:space="preserve"> </v>
      </c>
      <c r="AV425" s="277" t="str">
        <f t="shared" si="606"/>
        <v xml:space="preserve"> </v>
      </c>
      <c r="AW425" s="277" t="str">
        <f t="shared" si="607"/>
        <v xml:space="preserve"> </v>
      </c>
      <c r="AX425" s="277" t="str">
        <f>IF(SUM(I425:T425)&lt;90," ",CO425*AH425*stab.data!$U$20/13/2)</f>
        <v xml:space="preserve"> </v>
      </c>
      <c r="AY425" s="277" t="str">
        <f>IF(SUM(I425:T425)&lt;90," ",CQ425*AH425*stab.data!$U$11/13)</f>
        <v xml:space="preserve"> </v>
      </c>
      <c r="AZ425" s="277" t="str">
        <f t="shared" si="608"/>
        <v xml:space="preserve"> </v>
      </c>
      <c r="BA425" s="279" t="str">
        <f t="shared" si="609"/>
        <v xml:space="preserve"> </v>
      </c>
      <c r="BB425" s="280" t="str">
        <f>IF(SUM(I425:T425)&lt;90," ",EXP('eq. coef.'!$C$104+'eq. coef.'!$C$105*'Amp-TB2 calc'!AJ425+'eq. coef.'!$C$106*'Amp-TB2 calc'!AK425+'eq. coef.'!$C$107*'Amp-TB2 calc'!AL425+'eq. coef.'!$C$108*'Amp-TB2 calc'!AN425+'eq. coef.'!$C$109*'Amp-TB2 calc'!AP425+'eq. coef.'!$C$110*'Amp-TB2 calc'!AQ425+'eq. coef.'!$C$111*'Amp-TB2 calc'!AR425+'eq. coef.'!$C$112*'Amp-TB2 calc'!AS425))</f>
        <v xml:space="preserve"> </v>
      </c>
      <c r="BC425" s="281" t="str">
        <f>IF(SUM(I425:T425)&lt;90," ",EXP('eq. coef.'!$C$176+'eq. coef.'!$C$177*'Amp-TB2 calc'!AJ425+'eq. coef.'!$C$178*'Amp-TB2 calc'!AK425+'eq. coef.'!$C$179*'Amp-TB2 calc'!AL425+'eq. coef.'!$C$180*'Amp-TB2 calc'!AN425+'eq. coef.'!$C$181*'Amp-TB2 calc'!AP425+'eq. coef.'!$C$182*'Amp-TB2 calc'!AQ425+'eq. coef.'!$C$183*'Amp-TB2 calc'!AR425+'eq. coef.'!$C$184*'Amp-TB2 calc'!AS425))</f>
        <v xml:space="preserve"> </v>
      </c>
      <c r="BD425" s="281" t="str">
        <f>IF(SUM(I425:T425)&lt;90," ",('eq. coef.'!$C$234+'eq. coef.'!$C$235*'Amp-TB2 calc'!AJ425+'eq. coef.'!$C$236*'Amp-TB2 calc'!AK425+'eq. coef.'!$C$237*'Amp-TB2 calc'!AL425+'eq. coef.'!$C$238*'Amp-TB2 calc'!AN425+'eq. coef.'!$C$239*'Amp-TB2 calc'!AP425+'eq. coef.'!$C$240*'Amp-TB2 calc'!AQ425+'eq. coef.'!$C$241*'Amp-TB2 calc'!AR425+'eq. coef.'!$C$242*'Amp-TB2 calc'!AS425))</f>
        <v xml:space="preserve"> </v>
      </c>
      <c r="BE425" s="281" t="str">
        <f>IF(SUM(I425:T425)&lt;90," ",('eq. coef.'!$C$270+'eq. coef.'!$C$271*'Amp-TB2 calc'!AJ425+'eq. coef.'!$C$272*'Amp-TB2 calc'!AK425+'eq. coef.'!$C$273*'Amp-TB2 calc'!AL425+'eq. coef.'!$C$274*'Amp-TB2 calc'!AN425+'eq. coef.'!$C$275*'Amp-TB2 calc'!AP425+'eq. coef.'!$C$276*'Amp-TB2 calc'!AQ425+'eq. coef.'!$C$277*'Amp-TB2 calc'!AR425+'eq. coef.'!$C$278*'Amp-TB2 calc'!AS425))</f>
        <v xml:space="preserve"> </v>
      </c>
      <c r="BF425" s="281" t="str">
        <f>IF(SUM(I425:T425)&lt;90," ",EXP('eq. coef.'!$C$328+'eq. coef.'!$C$329*'Amp-TB2 calc'!AJ425+'eq. coef.'!$C$330*'Amp-TB2 calc'!AK425+'eq. coef.'!$C$331*'Amp-TB2 calc'!AL425+'eq. coef.'!$C$332*'Amp-TB2 calc'!AN425+'eq. coef.'!$C$333*'Amp-TB2 calc'!AP425+'eq. coef.'!$C$334*'Amp-TB2 calc'!AQ425+'eq. coef.'!$C$335*'Amp-TB2 calc'!AR425+'eq. coef.'!$C$336*'Amp-TB2 calc'!AS425))</f>
        <v xml:space="preserve"> </v>
      </c>
      <c r="BG425" s="282" t="str">
        <f t="shared" si="561"/>
        <v xml:space="preserve"> </v>
      </c>
      <c r="BH425" s="385" t="str">
        <f t="shared" si="588"/>
        <v xml:space="preserve"> </v>
      </c>
      <c r="BI425" s="385" t="str">
        <f t="shared" si="589"/>
        <v xml:space="preserve"> </v>
      </c>
      <c r="BJ425" s="281" t="str">
        <f t="shared" si="562"/>
        <v xml:space="preserve"> </v>
      </c>
      <c r="BK425" s="283" t="str">
        <f t="shared" si="610"/>
        <v xml:space="preserve"> </v>
      </c>
      <c r="BL425" s="281" t="str">
        <f t="shared" si="611"/>
        <v xml:space="preserve"> </v>
      </c>
      <c r="BM425" s="284" t="str">
        <f t="shared" si="563"/>
        <v xml:space="preserve"> </v>
      </c>
      <c r="BN425" s="285" t="str">
        <f>IF(SUM(I425:T425)&lt;90," ",'eq. coef.'!$C$360+'eq. coef.'!$C$361*'Amp-TB2 calc'!AJ425+'eq. coef.'!$C$362*'Amp-TB2 calc'!AK425+'eq. coef.'!$C$363*'Amp-TB2 calc'!AL425+'eq. coef.'!$C$364*'Amp-TB2 calc'!AN425+'eq. coef.'!$C$365*'Amp-TB2 calc'!AP425+'eq. coef.'!$C$366*'Amp-TB2 calc'!AQ425+'eq. coef.'!$C$367*'Amp-TB2 calc'!AR425+'eq. coef.'!$C$368*'Amp-TB2 calc'!AS425+'eq. coef.'!$C$369*LN(BQ425))</f>
        <v xml:space="preserve"> </v>
      </c>
      <c r="BO425" s="286" t="str">
        <f t="shared" si="612"/>
        <v xml:space="preserve"> </v>
      </c>
      <c r="BP425" s="333" t="str">
        <f t="shared" si="564"/>
        <v xml:space="preserve"> </v>
      </c>
      <c r="BQ425" s="287" t="str">
        <f t="shared" si="613"/>
        <v xml:space="preserve"> </v>
      </c>
      <c r="BR425" s="281" t="str">
        <f t="shared" si="565"/>
        <v xml:space="preserve"> </v>
      </c>
      <c r="BS425" s="283"/>
      <c r="BT425" s="283">
        <f t="shared" si="614"/>
        <v>0</v>
      </c>
      <c r="BU425" s="283">
        <f t="shared" si="615"/>
        <v>0</v>
      </c>
      <c r="BV425" s="281" t="str">
        <f t="shared" si="566"/>
        <v xml:space="preserve"> </v>
      </c>
      <c r="BW425" s="288"/>
      <c r="BX425" s="289" t="str">
        <f>IF(SUM(I425:T425)&lt;90," ",'eq. coef.'!$B$1128*'Amp-TB2 calc'!CH425+'eq. coef.'!$B$1129*'Amp-TB2 calc'!CL425+'eq. coef.'!$B$1130*'Amp-TB2 calc'!CM425+'eq. coef.'!$B$1131*'Amp-TB2 calc'!CO425+'eq. coef.'!$B$1132*'Amp-TB2 calc'!CP425+'eq. coef.'!$B$1133*'Amp-TB2 calc'!CQ425+'eq. coef.'!$B$1134*'Amp-TB2 calc'!CR425+'eq. coef.'!$B$1135*'Amp-TB2 calc'!CU425+'eq. coef.'!$B$1135*'Amp-TB2 calc'!CY425+'eq. coef.'!$B$1137*'Amp-TB2 calc'!CZ425)</f>
        <v xml:space="preserve"> </v>
      </c>
      <c r="BY425" s="290" t="str">
        <f t="shared" si="616"/>
        <v xml:space="preserve"> </v>
      </c>
      <c r="BZ425" s="291"/>
      <c r="CA425" s="290" t="str">
        <f t="shared" si="567"/>
        <v xml:space="preserve"> </v>
      </c>
      <c r="CB425" s="289" t="str">
        <f>IF(SUM(I425:T425)&lt;90," ",EXP('eq. coef.'!$C$396+'eq. coef.'!$C$397*'Amp-TB2 calc'!AJ425+'eq. coef.'!$C$398*'Amp-TB2 calc'!AK425+'eq. coef.'!$C$399*'Amp-TB2 calc'!AL425+'eq. coef.'!$C$400*'Amp-TB2 calc'!AN425+'eq. coef.'!$C$401*'Amp-TB2 calc'!AP425+'eq. coef.'!$C$402*'Amp-TB2 calc'!AQ425+'eq. coef.'!$C$403*'Amp-TB2 calc'!AR425+'eq. coef.'!$C$404*'Amp-TB2 calc'!AS425+'eq. coef.'!$C$405*LN('Amp-TB2 calc'!BQ425)))</f>
        <v xml:space="preserve"> </v>
      </c>
      <c r="CC425" s="283" t="str">
        <f t="shared" si="568"/>
        <v xml:space="preserve"> </v>
      </c>
      <c r="CD425" s="283"/>
      <c r="CE425" s="282" t="str">
        <f t="shared" si="569"/>
        <v xml:space="preserve"> </v>
      </c>
      <c r="CF425" s="282" t="str">
        <f t="shared" si="570"/>
        <v xml:space="preserve"> </v>
      </c>
      <c r="CG425" s="278" t="str">
        <f t="shared" si="617"/>
        <v xml:space="preserve"> </v>
      </c>
      <c r="CH425" s="278" t="str">
        <f t="shared" si="618"/>
        <v xml:space="preserve"> </v>
      </c>
      <c r="CI425" s="278" t="str">
        <f t="shared" si="571"/>
        <v xml:space="preserve"> </v>
      </c>
      <c r="CJ425" s="278" t="str">
        <f t="shared" si="572"/>
        <v xml:space="preserve"> </v>
      </c>
      <c r="CK425" s="278"/>
      <c r="CL425" s="278" t="str">
        <f t="shared" si="573"/>
        <v xml:space="preserve"> </v>
      </c>
      <c r="CM425" s="278" t="str">
        <f t="shared" si="574"/>
        <v xml:space="preserve"> </v>
      </c>
      <c r="CN425" s="278" t="str">
        <f t="shared" si="619"/>
        <v xml:space="preserve"> </v>
      </c>
      <c r="CO425" s="278" t="str">
        <f t="shared" si="575"/>
        <v xml:space="preserve"> </v>
      </c>
      <c r="CP425" s="278" t="str">
        <f t="shared" si="620"/>
        <v xml:space="preserve"> </v>
      </c>
      <c r="CQ425" s="278" t="str">
        <f t="shared" si="576"/>
        <v xml:space="preserve"> </v>
      </c>
      <c r="CR425" s="278" t="str">
        <f t="shared" si="621"/>
        <v xml:space="preserve"> </v>
      </c>
      <c r="CS425" s="278" t="str">
        <f t="shared" si="577"/>
        <v xml:space="preserve"> </v>
      </c>
      <c r="CT425" s="278"/>
      <c r="CU425" s="278" t="str">
        <f t="shared" si="622"/>
        <v xml:space="preserve"> </v>
      </c>
      <c r="CV425" s="278" t="str">
        <f t="shared" si="578"/>
        <v xml:space="preserve"> </v>
      </c>
      <c r="CW425" s="278" t="str">
        <f t="shared" si="579"/>
        <v xml:space="preserve"> </v>
      </c>
      <c r="CX425" s="278"/>
      <c r="CY425" s="278" t="str">
        <f t="shared" si="580"/>
        <v xml:space="preserve"> </v>
      </c>
      <c r="CZ425" s="278" t="str">
        <f t="shared" si="623"/>
        <v xml:space="preserve"> </v>
      </c>
      <c r="DA425" s="278" t="str">
        <f t="shared" si="581"/>
        <v xml:space="preserve"> </v>
      </c>
      <c r="DB425" s="278"/>
      <c r="DC425" s="278" t="str">
        <f t="shared" si="582"/>
        <v xml:space="preserve"> </v>
      </c>
      <c r="DD425" s="278" t="str">
        <f t="shared" si="624"/>
        <v xml:space="preserve"> </v>
      </c>
      <c r="DE425" s="278" t="str">
        <f t="shared" si="625"/>
        <v xml:space="preserve"> </v>
      </c>
      <c r="DF425" s="278" t="str">
        <f t="shared" si="583"/>
        <v xml:space="preserve"> </v>
      </c>
      <c r="DG425" s="283" t="str">
        <f t="shared" si="590"/>
        <v xml:space="preserve"> </v>
      </c>
      <c r="DH425" s="283"/>
      <c r="DI425" s="277" t="str">
        <f t="shared" si="584"/>
        <v xml:space="preserve"> </v>
      </c>
      <c r="DJ425" s="277" t="str">
        <f t="shared" si="585"/>
        <v xml:space="preserve"> </v>
      </c>
      <c r="DK425" s="277" t="str">
        <f t="shared" si="586"/>
        <v xml:space="preserve"> </v>
      </c>
      <c r="DL425" s="278" t="str">
        <f t="shared" si="587"/>
        <v xml:space="preserve"> </v>
      </c>
    </row>
    <row r="426" spans="21:116" x14ac:dyDescent="0.25">
      <c r="U426" s="276" t="str">
        <f t="shared" si="591"/>
        <v xml:space="preserve"> </v>
      </c>
      <c r="V426" s="277" t="str">
        <f>IF(SUM(I426:T426)&lt;90," ",I426/stab.data!$U$7)</f>
        <v xml:space="preserve"> </v>
      </c>
      <c r="W426" s="277" t="str">
        <f>IF(SUM(I426:T426)&lt;90," ",J426/stab.data!$U$8)</f>
        <v xml:space="preserve"> </v>
      </c>
      <c r="X426" s="277" t="str">
        <f>IF(SUM(I426:T426)&lt;90," ",K426*2/stab.data!$U$9)</f>
        <v xml:space="preserve"> </v>
      </c>
      <c r="Y426" s="277" t="str">
        <f>IF(SUM(I426:T426)&lt;90," ",L426*2/stab.data!$U$10)</f>
        <v xml:space="preserve"> </v>
      </c>
      <c r="Z426" s="277" t="str">
        <f>IF(SUM(I426:T426)&lt;90," ",M426/stab.data!$U$11)</f>
        <v xml:space="preserve"> </v>
      </c>
      <c r="AA426" s="277" t="str">
        <f>IF(SUM(I426:T426)&lt;90," ",N426/stab.data!$U$12)</f>
        <v xml:space="preserve"> </v>
      </c>
      <c r="AB426" s="277" t="str">
        <f>IF(SUM(I426:T426)&lt;90," ",O426/stab.data!$U$13)</f>
        <v xml:space="preserve"> </v>
      </c>
      <c r="AC426" s="277" t="str">
        <f>IF(SUM(I426:T426)&lt;90," ",P426/stab.data!$U$14)</f>
        <v xml:space="preserve"> </v>
      </c>
      <c r="AD426" s="277" t="str">
        <f>IF(SUM(I426:T426)&lt;90," ",Q426*2/stab.data!$U$15)</f>
        <v xml:space="preserve"> </v>
      </c>
      <c r="AE426" s="277" t="str">
        <f>IF(SUM(I426:T426)&lt;90," ",R426*2/stab.data!$U$16)</f>
        <v xml:space="preserve"> </v>
      </c>
      <c r="AF426" s="277" t="str">
        <f>IF(SUM(I426:T426)&lt;90," ",S426/stab.data!$U$17)</f>
        <v xml:space="preserve"> </v>
      </c>
      <c r="AG426" s="277" t="str">
        <f>IF(SUM(I426:T426)&lt;90," ",T426/stab.data!$U$18)</f>
        <v xml:space="preserve"> </v>
      </c>
      <c r="AH426" s="277" t="str">
        <f t="shared" si="592"/>
        <v xml:space="preserve"> </v>
      </c>
      <c r="AI426" s="277" t="str">
        <f t="shared" si="593"/>
        <v xml:space="preserve"> </v>
      </c>
      <c r="AJ426" s="278" t="str">
        <f t="shared" si="594"/>
        <v xml:space="preserve"> </v>
      </c>
      <c r="AK426" s="278" t="str">
        <f t="shared" si="595"/>
        <v xml:space="preserve"> </v>
      </c>
      <c r="AL426" s="278" t="str">
        <f t="shared" si="596"/>
        <v xml:space="preserve"> </v>
      </c>
      <c r="AM426" s="278" t="str">
        <f t="shared" si="597"/>
        <v xml:space="preserve"> </v>
      </c>
      <c r="AN426" s="278" t="str">
        <f t="shared" si="598"/>
        <v xml:space="preserve"> </v>
      </c>
      <c r="AO426" s="278" t="str">
        <f t="shared" si="599"/>
        <v xml:space="preserve"> </v>
      </c>
      <c r="AP426" s="278" t="str">
        <f t="shared" si="600"/>
        <v xml:space="preserve"> </v>
      </c>
      <c r="AQ426" s="278" t="str">
        <f t="shared" si="601"/>
        <v xml:space="preserve"> </v>
      </c>
      <c r="AR426" s="278" t="str">
        <f t="shared" si="602"/>
        <v xml:space="preserve"> </v>
      </c>
      <c r="AS426" s="278" t="str">
        <f t="shared" si="603"/>
        <v xml:space="preserve"> </v>
      </c>
      <c r="AT426" s="278" t="str">
        <f t="shared" si="604"/>
        <v xml:space="preserve"> </v>
      </c>
      <c r="AU426" s="278" t="str">
        <f t="shared" si="605"/>
        <v xml:space="preserve"> </v>
      </c>
      <c r="AV426" s="277" t="str">
        <f t="shared" si="606"/>
        <v xml:space="preserve"> </v>
      </c>
      <c r="AW426" s="277" t="str">
        <f t="shared" si="607"/>
        <v xml:space="preserve"> </v>
      </c>
      <c r="AX426" s="277" t="str">
        <f>IF(SUM(I426:T426)&lt;90," ",CO426*AH426*stab.data!$U$20/13/2)</f>
        <v xml:space="preserve"> </v>
      </c>
      <c r="AY426" s="277" t="str">
        <f>IF(SUM(I426:T426)&lt;90," ",CQ426*AH426*stab.data!$U$11/13)</f>
        <v xml:space="preserve"> </v>
      </c>
      <c r="AZ426" s="277" t="str">
        <f t="shared" si="608"/>
        <v xml:space="preserve"> </v>
      </c>
      <c r="BA426" s="279" t="str">
        <f t="shared" si="609"/>
        <v xml:space="preserve"> </v>
      </c>
      <c r="BB426" s="280" t="str">
        <f>IF(SUM(I426:T426)&lt;90," ",EXP('eq. coef.'!$C$104+'eq. coef.'!$C$105*'Amp-TB2 calc'!AJ426+'eq. coef.'!$C$106*'Amp-TB2 calc'!AK426+'eq. coef.'!$C$107*'Amp-TB2 calc'!AL426+'eq. coef.'!$C$108*'Amp-TB2 calc'!AN426+'eq. coef.'!$C$109*'Amp-TB2 calc'!AP426+'eq. coef.'!$C$110*'Amp-TB2 calc'!AQ426+'eq. coef.'!$C$111*'Amp-TB2 calc'!AR426+'eq. coef.'!$C$112*'Amp-TB2 calc'!AS426))</f>
        <v xml:space="preserve"> </v>
      </c>
      <c r="BC426" s="281" t="str">
        <f>IF(SUM(I426:T426)&lt;90," ",EXP('eq. coef.'!$C$176+'eq. coef.'!$C$177*'Amp-TB2 calc'!AJ426+'eq. coef.'!$C$178*'Amp-TB2 calc'!AK426+'eq. coef.'!$C$179*'Amp-TB2 calc'!AL426+'eq. coef.'!$C$180*'Amp-TB2 calc'!AN426+'eq. coef.'!$C$181*'Amp-TB2 calc'!AP426+'eq. coef.'!$C$182*'Amp-TB2 calc'!AQ426+'eq. coef.'!$C$183*'Amp-TB2 calc'!AR426+'eq. coef.'!$C$184*'Amp-TB2 calc'!AS426))</f>
        <v xml:space="preserve"> </v>
      </c>
      <c r="BD426" s="281" t="str">
        <f>IF(SUM(I426:T426)&lt;90," ",('eq. coef.'!$C$234+'eq. coef.'!$C$235*'Amp-TB2 calc'!AJ426+'eq. coef.'!$C$236*'Amp-TB2 calc'!AK426+'eq. coef.'!$C$237*'Amp-TB2 calc'!AL426+'eq. coef.'!$C$238*'Amp-TB2 calc'!AN426+'eq. coef.'!$C$239*'Amp-TB2 calc'!AP426+'eq. coef.'!$C$240*'Amp-TB2 calc'!AQ426+'eq. coef.'!$C$241*'Amp-TB2 calc'!AR426+'eq. coef.'!$C$242*'Amp-TB2 calc'!AS426))</f>
        <v xml:space="preserve"> </v>
      </c>
      <c r="BE426" s="281" t="str">
        <f>IF(SUM(I426:T426)&lt;90," ",('eq. coef.'!$C$270+'eq. coef.'!$C$271*'Amp-TB2 calc'!AJ426+'eq. coef.'!$C$272*'Amp-TB2 calc'!AK426+'eq. coef.'!$C$273*'Amp-TB2 calc'!AL426+'eq. coef.'!$C$274*'Amp-TB2 calc'!AN426+'eq. coef.'!$C$275*'Amp-TB2 calc'!AP426+'eq. coef.'!$C$276*'Amp-TB2 calc'!AQ426+'eq. coef.'!$C$277*'Amp-TB2 calc'!AR426+'eq. coef.'!$C$278*'Amp-TB2 calc'!AS426))</f>
        <v xml:space="preserve"> </v>
      </c>
      <c r="BF426" s="281" t="str">
        <f>IF(SUM(I426:T426)&lt;90," ",EXP('eq. coef.'!$C$328+'eq. coef.'!$C$329*'Amp-TB2 calc'!AJ426+'eq. coef.'!$C$330*'Amp-TB2 calc'!AK426+'eq. coef.'!$C$331*'Amp-TB2 calc'!AL426+'eq. coef.'!$C$332*'Amp-TB2 calc'!AN426+'eq. coef.'!$C$333*'Amp-TB2 calc'!AP426+'eq. coef.'!$C$334*'Amp-TB2 calc'!AQ426+'eq. coef.'!$C$335*'Amp-TB2 calc'!AR426+'eq. coef.'!$C$336*'Amp-TB2 calc'!AS426))</f>
        <v xml:space="preserve"> </v>
      </c>
      <c r="BG426" s="282" t="str">
        <f t="shared" si="561"/>
        <v xml:space="preserve"> </v>
      </c>
      <c r="BH426" s="385" t="str">
        <f t="shared" si="588"/>
        <v xml:space="preserve"> </v>
      </c>
      <c r="BI426" s="385" t="str">
        <f t="shared" si="589"/>
        <v xml:space="preserve"> </v>
      </c>
      <c r="BJ426" s="281" t="str">
        <f t="shared" si="562"/>
        <v xml:space="preserve"> </v>
      </c>
      <c r="BK426" s="283" t="str">
        <f t="shared" si="610"/>
        <v xml:space="preserve"> </v>
      </c>
      <c r="BL426" s="281" t="str">
        <f t="shared" si="611"/>
        <v xml:space="preserve"> </v>
      </c>
      <c r="BM426" s="284" t="str">
        <f t="shared" si="563"/>
        <v xml:space="preserve"> </v>
      </c>
      <c r="BN426" s="285" t="str">
        <f>IF(SUM(I426:T426)&lt;90," ",'eq. coef.'!$C$360+'eq. coef.'!$C$361*'Amp-TB2 calc'!AJ426+'eq. coef.'!$C$362*'Amp-TB2 calc'!AK426+'eq. coef.'!$C$363*'Amp-TB2 calc'!AL426+'eq. coef.'!$C$364*'Amp-TB2 calc'!AN426+'eq. coef.'!$C$365*'Amp-TB2 calc'!AP426+'eq. coef.'!$C$366*'Amp-TB2 calc'!AQ426+'eq. coef.'!$C$367*'Amp-TB2 calc'!AR426+'eq. coef.'!$C$368*'Amp-TB2 calc'!AS426+'eq. coef.'!$C$369*LN(BQ426))</f>
        <v xml:space="preserve"> </v>
      </c>
      <c r="BO426" s="286" t="str">
        <f t="shared" si="612"/>
        <v xml:space="preserve"> </v>
      </c>
      <c r="BP426" s="333" t="str">
        <f t="shared" si="564"/>
        <v xml:space="preserve"> </v>
      </c>
      <c r="BQ426" s="287" t="str">
        <f t="shared" si="613"/>
        <v xml:space="preserve"> </v>
      </c>
      <c r="BR426" s="281" t="str">
        <f t="shared" si="565"/>
        <v xml:space="preserve"> </v>
      </c>
      <c r="BS426" s="283"/>
      <c r="BT426" s="283">
        <f t="shared" si="614"/>
        <v>0</v>
      </c>
      <c r="BU426" s="283">
        <f t="shared" si="615"/>
        <v>0</v>
      </c>
      <c r="BV426" s="281" t="str">
        <f t="shared" si="566"/>
        <v xml:space="preserve"> </v>
      </c>
      <c r="BW426" s="288"/>
      <c r="BX426" s="289" t="str">
        <f>IF(SUM(I426:T426)&lt;90," ",'eq. coef.'!$B$1128*'Amp-TB2 calc'!CH426+'eq. coef.'!$B$1129*'Amp-TB2 calc'!CL426+'eq. coef.'!$B$1130*'Amp-TB2 calc'!CM426+'eq. coef.'!$B$1131*'Amp-TB2 calc'!CO426+'eq. coef.'!$B$1132*'Amp-TB2 calc'!CP426+'eq. coef.'!$B$1133*'Amp-TB2 calc'!CQ426+'eq. coef.'!$B$1134*'Amp-TB2 calc'!CR426+'eq. coef.'!$B$1135*'Amp-TB2 calc'!CU426+'eq. coef.'!$B$1135*'Amp-TB2 calc'!CY426+'eq. coef.'!$B$1137*'Amp-TB2 calc'!CZ426)</f>
        <v xml:space="preserve"> </v>
      </c>
      <c r="BY426" s="290" t="str">
        <f t="shared" si="616"/>
        <v xml:space="preserve"> </v>
      </c>
      <c r="BZ426" s="291"/>
      <c r="CA426" s="290" t="str">
        <f t="shared" si="567"/>
        <v xml:space="preserve"> </v>
      </c>
      <c r="CB426" s="289" t="str">
        <f>IF(SUM(I426:T426)&lt;90," ",EXP('eq. coef.'!$C$396+'eq. coef.'!$C$397*'Amp-TB2 calc'!AJ426+'eq. coef.'!$C$398*'Amp-TB2 calc'!AK426+'eq. coef.'!$C$399*'Amp-TB2 calc'!AL426+'eq. coef.'!$C$400*'Amp-TB2 calc'!AN426+'eq. coef.'!$C$401*'Amp-TB2 calc'!AP426+'eq. coef.'!$C$402*'Amp-TB2 calc'!AQ426+'eq. coef.'!$C$403*'Amp-TB2 calc'!AR426+'eq. coef.'!$C$404*'Amp-TB2 calc'!AS426+'eq. coef.'!$C$405*LN('Amp-TB2 calc'!BQ426)))</f>
        <v xml:space="preserve"> </v>
      </c>
      <c r="CC426" s="283" t="str">
        <f t="shared" si="568"/>
        <v xml:space="preserve"> </v>
      </c>
      <c r="CD426" s="283"/>
      <c r="CE426" s="282" t="str">
        <f t="shared" si="569"/>
        <v xml:space="preserve"> </v>
      </c>
      <c r="CF426" s="282" t="str">
        <f t="shared" si="570"/>
        <v xml:space="preserve"> </v>
      </c>
      <c r="CG426" s="278" t="str">
        <f t="shared" si="617"/>
        <v xml:space="preserve"> </v>
      </c>
      <c r="CH426" s="278" t="str">
        <f t="shared" si="618"/>
        <v xml:space="preserve"> </v>
      </c>
      <c r="CI426" s="278" t="str">
        <f t="shared" si="571"/>
        <v xml:space="preserve"> </v>
      </c>
      <c r="CJ426" s="278" t="str">
        <f t="shared" si="572"/>
        <v xml:space="preserve"> </v>
      </c>
      <c r="CK426" s="278"/>
      <c r="CL426" s="278" t="str">
        <f t="shared" si="573"/>
        <v xml:space="preserve"> </v>
      </c>
      <c r="CM426" s="278" t="str">
        <f t="shared" si="574"/>
        <v xml:space="preserve"> </v>
      </c>
      <c r="CN426" s="278" t="str">
        <f t="shared" si="619"/>
        <v xml:space="preserve"> </v>
      </c>
      <c r="CO426" s="278" t="str">
        <f t="shared" si="575"/>
        <v xml:space="preserve"> </v>
      </c>
      <c r="CP426" s="278" t="str">
        <f t="shared" si="620"/>
        <v xml:space="preserve"> </v>
      </c>
      <c r="CQ426" s="278" t="str">
        <f t="shared" si="576"/>
        <v xml:space="preserve"> </v>
      </c>
      <c r="CR426" s="278" t="str">
        <f t="shared" si="621"/>
        <v xml:space="preserve"> </v>
      </c>
      <c r="CS426" s="278" t="str">
        <f t="shared" si="577"/>
        <v xml:space="preserve"> </v>
      </c>
      <c r="CT426" s="278"/>
      <c r="CU426" s="278" t="str">
        <f t="shared" si="622"/>
        <v xml:space="preserve"> </v>
      </c>
      <c r="CV426" s="278" t="str">
        <f t="shared" si="578"/>
        <v xml:space="preserve"> </v>
      </c>
      <c r="CW426" s="278" t="str">
        <f t="shared" si="579"/>
        <v xml:space="preserve"> </v>
      </c>
      <c r="CX426" s="278"/>
      <c r="CY426" s="278" t="str">
        <f t="shared" si="580"/>
        <v xml:space="preserve"> </v>
      </c>
      <c r="CZ426" s="278" t="str">
        <f t="shared" si="623"/>
        <v xml:space="preserve"> </v>
      </c>
      <c r="DA426" s="278" t="str">
        <f t="shared" si="581"/>
        <v xml:space="preserve"> </v>
      </c>
      <c r="DB426" s="278"/>
      <c r="DC426" s="278" t="str">
        <f t="shared" si="582"/>
        <v xml:space="preserve"> </v>
      </c>
      <c r="DD426" s="278" t="str">
        <f t="shared" si="624"/>
        <v xml:space="preserve"> </v>
      </c>
      <c r="DE426" s="278" t="str">
        <f t="shared" si="625"/>
        <v xml:space="preserve"> </v>
      </c>
      <c r="DF426" s="278" t="str">
        <f t="shared" si="583"/>
        <v xml:space="preserve"> </v>
      </c>
      <c r="DG426" s="283" t="str">
        <f t="shared" si="590"/>
        <v xml:space="preserve"> </v>
      </c>
      <c r="DH426" s="283"/>
      <c r="DI426" s="277" t="str">
        <f t="shared" si="584"/>
        <v xml:space="preserve"> </v>
      </c>
      <c r="DJ426" s="277" t="str">
        <f t="shared" si="585"/>
        <v xml:space="preserve"> </v>
      </c>
      <c r="DK426" s="277" t="str">
        <f t="shared" si="586"/>
        <v xml:space="preserve"> </v>
      </c>
      <c r="DL426" s="278" t="str">
        <f t="shared" si="587"/>
        <v xml:space="preserve"> </v>
      </c>
    </row>
    <row r="427" spans="21:116" x14ac:dyDescent="0.25">
      <c r="U427" s="276" t="str">
        <f t="shared" si="591"/>
        <v xml:space="preserve"> </v>
      </c>
      <c r="V427" s="277" t="str">
        <f>IF(SUM(I427:T427)&lt;90," ",I427/stab.data!$U$7)</f>
        <v xml:space="preserve"> </v>
      </c>
      <c r="W427" s="277" t="str">
        <f>IF(SUM(I427:T427)&lt;90," ",J427/stab.data!$U$8)</f>
        <v xml:space="preserve"> </v>
      </c>
      <c r="X427" s="277" t="str">
        <f>IF(SUM(I427:T427)&lt;90," ",K427*2/stab.data!$U$9)</f>
        <v xml:space="preserve"> </v>
      </c>
      <c r="Y427" s="277" t="str">
        <f>IF(SUM(I427:T427)&lt;90," ",L427*2/stab.data!$U$10)</f>
        <v xml:space="preserve"> </v>
      </c>
      <c r="Z427" s="277" t="str">
        <f>IF(SUM(I427:T427)&lt;90," ",M427/stab.data!$U$11)</f>
        <v xml:space="preserve"> </v>
      </c>
      <c r="AA427" s="277" t="str">
        <f>IF(SUM(I427:T427)&lt;90," ",N427/stab.data!$U$12)</f>
        <v xml:space="preserve"> </v>
      </c>
      <c r="AB427" s="277" t="str">
        <f>IF(SUM(I427:T427)&lt;90," ",O427/stab.data!$U$13)</f>
        <v xml:space="preserve"> </v>
      </c>
      <c r="AC427" s="277" t="str">
        <f>IF(SUM(I427:T427)&lt;90," ",P427/stab.data!$U$14)</f>
        <v xml:space="preserve"> </v>
      </c>
      <c r="AD427" s="277" t="str">
        <f>IF(SUM(I427:T427)&lt;90," ",Q427*2/stab.data!$U$15)</f>
        <v xml:space="preserve"> </v>
      </c>
      <c r="AE427" s="277" t="str">
        <f>IF(SUM(I427:T427)&lt;90," ",R427*2/stab.data!$U$16)</f>
        <v xml:space="preserve"> </v>
      </c>
      <c r="AF427" s="277" t="str">
        <f>IF(SUM(I427:T427)&lt;90," ",S427/stab.data!$U$17)</f>
        <v xml:space="preserve"> </v>
      </c>
      <c r="AG427" s="277" t="str">
        <f>IF(SUM(I427:T427)&lt;90," ",T427/stab.data!$U$18)</f>
        <v xml:space="preserve"> </v>
      </c>
      <c r="AH427" s="277" t="str">
        <f t="shared" si="592"/>
        <v xml:space="preserve"> </v>
      </c>
      <c r="AI427" s="277" t="str">
        <f t="shared" si="593"/>
        <v xml:space="preserve"> </v>
      </c>
      <c r="AJ427" s="278" t="str">
        <f t="shared" si="594"/>
        <v xml:space="preserve"> </v>
      </c>
      <c r="AK427" s="278" t="str">
        <f t="shared" si="595"/>
        <v xml:space="preserve"> </v>
      </c>
      <c r="AL427" s="278" t="str">
        <f t="shared" si="596"/>
        <v xml:space="preserve"> </v>
      </c>
      <c r="AM427" s="278" t="str">
        <f t="shared" si="597"/>
        <v xml:space="preserve"> </v>
      </c>
      <c r="AN427" s="278" t="str">
        <f t="shared" si="598"/>
        <v xml:space="preserve"> </v>
      </c>
      <c r="AO427" s="278" t="str">
        <f t="shared" si="599"/>
        <v xml:space="preserve"> </v>
      </c>
      <c r="AP427" s="278" t="str">
        <f t="shared" si="600"/>
        <v xml:space="preserve"> </v>
      </c>
      <c r="AQ427" s="278" t="str">
        <f t="shared" si="601"/>
        <v xml:space="preserve"> </v>
      </c>
      <c r="AR427" s="278" t="str">
        <f t="shared" si="602"/>
        <v xml:space="preserve"> </v>
      </c>
      <c r="AS427" s="278" t="str">
        <f t="shared" si="603"/>
        <v xml:space="preserve"> </v>
      </c>
      <c r="AT427" s="278" t="str">
        <f t="shared" si="604"/>
        <v xml:space="preserve"> </v>
      </c>
      <c r="AU427" s="278" t="str">
        <f t="shared" si="605"/>
        <v xml:space="preserve"> </v>
      </c>
      <c r="AV427" s="277" t="str">
        <f t="shared" si="606"/>
        <v xml:space="preserve"> </v>
      </c>
      <c r="AW427" s="277" t="str">
        <f t="shared" si="607"/>
        <v xml:space="preserve"> </v>
      </c>
      <c r="AX427" s="277" t="str">
        <f>IF(SUM(I427:T427)&lt;90," ",CO427*AH427*stab.data!$U$20/13/2)</f>
        <v xml:space="preserve"> </v>
      </c>
      <c r="AY427" s="277" t="str">
        <f>IF(SUM(I427:T427)&lt;90," ",CQ427*AH427*stab.data!$U$11/13)</f>
        <v xml:space="preserve"> </v>
      </c>
      <c r="AZ427" s="277" t="str">
        <f t="shared" si="608"/>
        <v xml:space="preserve"> </v>
      </c>
      <c r="BA427" s="279" t="str">
        <f t="shared" si="609"/>
        <v xml:space="preserve"> </v>
      </c>
      <c r="BB427" s="280" t="str">
        <f>IF(SUM(I427:T427)&lt;90," ",EXP('eq. coef.'!$C$104+'eq. coef.'!$C$105*'Amp-TB2 calc'!AJ427+'eq. coef.'!$C$106*'Amp-TB2 calc'!AK427+'eq. coef.'!$C$107*'Amp-TB2 calc'!AL427+'eq. coef.'!$C$108*'Amp-TB2 calc'!AN427+'eq. coef.'!$C$109*'Amp-TB2 calc'!AP427+'eq. coef.'!$C$110*'Amp-TB2 calc'!AQ427+'eq. coef.'!$C$111*'Amp-TB2 calc'!AR427+'eq. coef.'!$C$112*'Amp-TB2 calc'!AS427))</f>
        <v xml:space="preserve"> </v>
      </c>
      <c r="BC427" s="281" t="str">
        <f>IF(SUM(I427:T427)&lt;90," ",EXP('eq. coef.'!$C$176+'eq. coef.'!$C$177*'Amp-TB2 calc'!AJ427+'eq. coef.'!$C$178*'Amp-TB2 calc'!AK427+'eq. coef.'!$C$179*'Amp-TB2 calc'!AL427+'eq. coef.'!$C$180*'Amp-TB2 calc'!AN427+'eq. coef.'!$C$181*'Amp-TB2 calc'!AP427+'eq. coef.'!$C$182*'Amp-TB2 calc'!AQ427+'eq. coef.'!$C$183*'Amp-TB2 calc'!AR427+'eq. coef.'!$C$184*'Amp-TB2 calc'!AS427))</f>
        <v xml:space="preserve"> </v>
      </c>
      <c r="BD427" s="281" t="str">
        <f>IF(SUM(I427:T427)&lt;90," ",('eq. coef.'!$C$234+'eq. coef.'!$C$235*'Amp-TB2 calc'!AJ427+'eq. coef.'!$C$236*'Amp-TB2 calc'!AK427+'eq. coef.'!$C$237*'Amp-TB2 calc'!AL427+'eq. coef.'!$C$238*'Amp-TB2 calc'!AN427+'eq. coef.'!$C$239*'Amp-TB2 calc'!AP427+'eq. coef.'!$C$240*'Amp-TB2 calc'!AQ427+'eq. coef.'!$C$241*'Amp-TB2 calc'!AR427+'eq. coef.'!$C$242*'Amp-TB2 calc'!AS427))</f>
        <v xml:space="preserve"> </v>
      </c>
      <c r="BE427" s="281" t="str">
        <f>IF(SUM(I427:T427)&lt;90," ",('eq. coef.'!$C$270+'eq. coef.'!$C$271*'Amp-TB2 calc'!AJ427+'eq. coef.'!$C$272*'Amp-TB2 calc'!AK427+'eq. coef.'!$C$273*'Amp-TB2 calc'!AL427+'eq. coef.'!$C$274*'Amp-TB2 calc'!AN427+'eq. coef.'!$C$275*'Amp-TB2 calc'!AP427+'eq. coef.'!$C$276*'Amp-TB2 calc'!AQ427+'eq. coef.'!$C$277*'Amp-TB2 calc'!AR427+'eq. coef.'!$C$278*'Amp-TB2 calc'!AS427))</f>
        <v xml:space="preserve"> </v>
      </c>
      <c r="BF427" s="281" t="str">
        <f>IF(SUM(I427:T427)&lt;90," ",EXP('eq. coef.'!$C$328+'eq. coef.'!$C$329*'Amp-TB2 calc'!AJ427+'eq. coef.'!$C$330*'Amp-TB2 calc'!AK427+'eq. coef.'!$C$331*'Amp-TB2 calc'!AL427+'eq. coef.'!$C$332*'Amp-TB2 calc'!AN427+'eq. coef.'!$C$333*'Amp-TB2 calc'!AP427+'eq. coef.'!$C$334*'Amp-TB2 calc'!AQ427+'eq. coef.'!$C$335*'Amp-TB2 calc'!AR427+'eq. coef.'!$C$336*'Amp-TB2 calc'!AS427))</f>
        <v xml:space="preserve"> </v>
      </c>
      <c r="BG427" s="282" t="str">
        <f t="shared" si="561"/>
        <v xml:space="preserve"> </v>
      </c>
      <c r="BH427" s="385" t="str">
        <f t="shared" si="588"/>
        <v xml:space="preserve"> </v>
      </c>
      <c r="BI427" s="385" t="str">
        <f t="shared" si="589"/>
        <v xml:space="preserve"> </v>
      </c>
      <c r="BJ427" s="281" t="str">
        <f t="shared" si="562"/>
        <v xml:space="preserve"> </v>
      </c>
      <c r="BK427" s="283" t="str">
        <f t="shared" si="610"/>
        <v xml:space="preserve"> </v>
      </c>
      <c r="BL427" s="281" t="str">
        <f t="shared" si="611"/>
        <v xml:space="preserve"> </v>
      </c>
      <c r="BM427" s="284" t="str">
        <f t="shared" si="563"/>
        <v xml:space="preserve"> </v>
      </c>
      <c r="BN427" s="285" t="str">
        <f>IF(SUM(I427:T427)&lt;90," ",'eq. coef.'!$C$360+'eq. coef.'!$C$361*'Amp-TB2 calc'!AJ427+'eq. coef.'!$C$362*'Amp-TB2 calc'!AK427+'eq. coef.'!$C$363*'Amp-TB2 calc'!AL427+'eq. coef.'!$C$364*'Amp-TB2 calc'!AN427+'eq. coef.'!$C$365*'Amp-TB2 calc'!AP427+'eq. coef.'!$C$366*'Amp-TB2 calc'!AQ427+'eq. coef.'!$C$367*'Amp-TB2 calc'!AR427+'eq. coef.'!$C$368*'Amp-TB2 calc'!AS427+'eq. coef.'!$C$369*LN(BQ427))</f>
        <v xml:space="preserve"> </v>
      </c>
      <c r="BO427" s="286" t="str">
        <f t="shared" si="612"/>
        <v xml:space="preserve"> </v>
      </c>
      <c r="BP427" s="333" t="str">
        <f t="shared" si="564"/>
        <v xml:space="preserve"> </v>
      </c>
      <c r="BQ427" s="287" t="str">
        <f t="shared" si="613"/>
        <v xml:space="preserve"> </v>
      </c>
      <c r="BR427" s="281" t="str">
        <f t="shared" si="565"/>
        <v xml:space="preserve"> </v>
      </c>
      <c r="BS427" s="283"/>
      <c r="BT427" s="283">
        <f t="shared" si="614"/>
        <v>0</v>
      </c>
      <c r="BU427" s="283">
        <f t="shared" si="615"/>
        <v>0</v>
      </c>
      <c r="BV427" s="281" t="str">
        <f t="shared" si="566"/>
        <v xml:space="preserve"> </v>
      </c>
      <c r="BW427" s="288"/>
      <c r="BX427" s="289" t="str">
        <f>IF(SUM(I427:T427)&lt;90," ",'eq. coef.'!$B$1128*'Amp-TB2 calc'!CH427+'eq. coef.'!$B$1129*'Amp-TB2 calc'!CL427+'eq. coef.'!$B$1130*'Amp-TB2 calc'!CM427+'eq. coef.'!$B$1131*'Amp-TB2 calc'!CO427+'eq. coef.'!$B$1132*'Amp-TB2 calc'!CP427+'eq. coef.'!$B$1133*'Amp-TB2 calc'!CQ427+'eq. coef.'!$B$1134*'Amp-TB2 calc'!CR427+'eq. coef.'!$B$1135*'Amp-TB2 calc'!CU427+'eq. coef.'!$B$1135*'Amp-TB2 calc'!CY427+'eq. coef.'!$B$1137*'Amp-TB2 calc'!CZ427)</f>
        <v xml:space="preserve"> </v>
      </c>
      <c r="BY427" s="290" t="str">
        <f t="shared" si="616"/>
        <v xml:space="preserve"> </v>
      </c>
      <c r="BZ427" s="291"/>
      <c r="CA427" s="290" t="str">
        <f t="shared" si="567"/>
        <v xml:space="preserve"> </v>
      </c>
      <c r="CB427" s="289" t="str">
        <f>IF(SUM(I427:T427)&lt;90," ",EXP('eq. coef.'!$C$396+'eq. coef.'!$C$397*'Amp-TB2 calc'!AJ427+'eq. coef.'!$C$398*'Amp-TB2 calc'!AK427+'eq. coef.'!$C$399*'Amp-TB2 calc'!AL427+'eq. coef.'!$C$400*'Amp-TB2 calc'!AN427+'eq. coef.'!$C$401*'Amp-TB2 calc'!AP427+'eq. coef.'!$C$402*'Amp-TB2 calc'!AQ427+'eq. coef.'!$C$403*'Amp-TB2 calc'!AR427+'eq. coef.'!$C$404*'Amp-TB2 calc'!AS427+'eq. coef.'!$C$405*LN('Amp-TB2 calc'!BQ427)))</f>
        <v xml:space="preserve"> </v>
      </c>
      <c r="CC427" s="283" t="str">
        <f t="shared" si="568"/>
        <v xml:space="preserve"> </v>
      </c>
      <c r="CD427" s="283"/>
      <c r="CE427" s="282" t="str">
        <f t="shared" si="569"/>
        <v xml:space="preserve"> </v>
      </c>
      <c r="CF427" s="282" t="str">
        <f t="shared" si="570"/>
        <v xml:space="preserve"> </v>
      </c>
      <c r="CG427" s="278" t="str">
        <f t="shared" si="617"/>
        <v xml:space="preserve"> </v>
      </c>
      <c r="CH427" s="278" t="str">
        <f t="shared" si="618"/>
        <v xml:space="preserve"> </v>
      </c>
      <c r="CI427" s="278" t="str">
        <f t="shared" si="571"/>
        <v xml:space="preserve"> </v>
      </c>
      <c r="CJ427" s="278" t="str">
        <f t="shared" si="572"/>
        <v xml:space="preserve"> </v>
      </c>
      <c r="CK427" s="278"/>
      <c r="CL427" s="278" t="str">
        <f t="shared" si="573"/>
        <v xml:space="preserve"> </v>
      </c>
      <c r="CM427" s="278" t="str">
        <f t="shared" si="574"/>
        <v xml:space="preserve"> </v>
      </c>
      <c r="CN427" s="278" t="str">
        <f t="shared" si="619"/>
        <v xml:space="preserve"> </v>
      </c>
      <c r="CO427" s="278" t="str">
        <f t="shared" si="575"/>
        <v xml:space="preserve"> </v>
      </c>
      <c r="CP427" s="278" t="str">
        <f t="shared" si="620"/>
        <v xml:space="preserve"> </v>
      </c>
      <c r="CQ427" s="278" t="str">
        <f t="shared" si="576"/>
        <v xml:space="preserve"> </v>
      </c>
      <c r="CR427" s="278" t="str">
        <f t="shared" si="621"/>
        <v xml:space="preserve"> </v>
      </c>
      <c r="CS427" s="278" t="str">
        <f t="shared" si="577"/>
        <v xml:space="preserve"> </v>
      </c>
      <c r="CT427" s="278"/>
      <c r="CU427" s="278" t="str">
        <f t="shared" si="622"/>
        <v xml:space="preserve"> </v>
      </c>
      <c r="CV427" s="278" t="str">
        <f t="shared" si="578"/>
        <v xml:space="preserve"> </v>
      </c>
      <c r="CW427" s="278" t="str">
        <f t="shared" si="579"/>
        <v xml:space="preserve"> </v>
      </c>
      <c r="CX427" s="278"/>
      <c r="CY427" s="278" t="str">
        <f t="shared" si="580"/>
        <v xml:space="preserve"> </v>
      </c>
      <c r="CZ427" s="278" t="str">
        <f t="shared" si="623"/>
        <v xml:space="preserve"> </v>
      </c>
      <c r="DA427" s="278" t="str">
        <f t="shared" si="581"/>
        <v xml:space="preserve"> </v>
      </c>
      <c r="DB427" s="278"/>
      <c r="DC427" s="278" t="str">
        <f t="shared" si="582"/>
        <v xml:space="preserve"> </v>
      </c>
      <c r="DD427" s="278" t="str">
        <f t="shared" si="624"/>
        <v xml:space="preserve"> </v>
      </c>
      <c r="DE427" s="278" t="str">
        <f t="shared" si="625"/>
        <v xml:space="preserve"> </v>
      </c>
      <c r="DF427" s="278" t="str">
        <f t="shared" si="583"/>
        <v xml:space="preserve"> </v>
      </c>
      <c r="DG427" s="283" t="str">
        <f t="shared" si="590"/>
        <v xml:space="preserve"> </v>
      </c>
      <c r="DH427" s="283"/>
      <c r="DI427" s="277" t="str">
        <f t="shared" si="584"/>
        <v xml:space="preserve"> </v>
      </c>
      <c r="DJ427" s="277" t="str">
        <f t="shared" si="585"/>
        <v xml:space="preserve"> </v>
      </c>
      <c r="DK427" s="277" t="str">
        <f t="shared" si="586"/>
        <v xml:space="preserve"> </v>
      </c>
      <c r="DL427" s="278" t="str">
        <f t="shared" si="587"/>
        <v xml:space="preserve"> </v>
      </c>
    </row>
    <row r="428" spans="21:116" x14ac:dyDescent="0.25">
      <c r="U428" s="276" t="str">
        <f t="shared" si="591"/>
        <v xml:space="preserve"> </v>
      </c>
      <c r="V428" s="277" t="str">
        <f>IF(SUM(I428:T428)&lt;90," ",I428/stab.data!$U$7)</f>
        <v xml:space="preserve"> </v>
      </c>
      <c r="W428" s="277" t="str">
        <f>IF(SUM(I428:T428)&lt;90," ",J428/stab.data!$U$8)</f>
        <v xml:space="preserve"> </v>
      </c>
      <c r="X428" s="277" t="str">
        <f>IF(SUM(I428:T428)&lt;90," ",K428*2/stab.data!$U$9)</f>
        <v xml:space="preserve"> </v>
      </c>
      <c r="Y428" s="277" t="str">
        <f>IF(SUM(I428:T428)&lt;90," ",L428*2/stab.data!$U$10)</f>
        <v xml:space="preserve"> </v>
      </c>
      <c r="Z428" s="277" t="str">
        <f>IF(SUM(I428:T428)&lt;90," ",M428/stab.data!$U$11)</f>
        <v xml:space="preserve"> </v>
      </c>
      <c r="AA428" s="277" t="str">
        <f>IF(SUM(I428:T428)&lt;90," ",N428/stab.data!$U$12)</f>
        <v xml:space="preserve"> </v>
      </c>
      <c r="AB428" s="277" t="str">
        <f>IF(SUM(I428:T428)&lt;90," ",O428/stab.data!$U$13)</f>
        <v xml:space="preserve"> </v>
      </c>
      <c r="AC428" s="277" t="str">
        <f>IF(SUM(I428:T428)&lt;90," ",P428/stab.data!$U$14)</f>
        <v xml:space="preserve"> </v>
      </c>
      <c r="AD428" s="277" t="str">
        <f>IF(SUM(I428:T428)&lt;90," ",Q428*2/stab.data!$U$15)</f>
        <v xml:space="preserve"> </v>
      </c>
      <c r="AE428" s="277" t="str">
        <f>IF(SUM(I428:T428)&lt;90," ",R428*2/stab.data!$U$16)</f>
        <v xml:space="preserve"> </v>
      </c>
      <c r="AF428" s="277" t="str">
        <f>IF(SUM(I428:T428)&lt;90," ",S428/stab.data!$U$17)</f>
        <v xml:space="preserve"> </v>
      </c>
      <c r="AG428" s="277" t="str">
        <f>IF(SUM(I428:T428)&lt;90," ",T428/stab.data!$U$18)</f>
        <v xml:space="preserve"> </v>
      </c>
      <c r="AH428" s="277" t="str">
        <f t="shared" si="592"/>
        <v xml:space="preserve"> </v>
      </c>
      <c r="AI428" s="277" t="str">
        <f t="shared" si="593"/>
        <v xml:space="preserve"> </v>
      </c>
      <c r="AJ428" s="278" t="str">
        <f t="shared" si="594"/>
        <v xml:space="preserve"> </v>
      </c>
      <c r="AK428" s="278" t="str">
        <f t="shared" si="595"/>
        <v xml:space="preserve"> </v>
      </c>
      <c r="AL428" s="278" t="str">
        <f t="shared" si="596"/>
        <v xml:space="preserve"> </v>
      </c>
      <c r="AM428" s="278" t="str">
        <f t="shared" si="597"/>
        <v xml:space="preserve"> </v>
      </c>
      <c r="AN428" s="278" t="str">
        <f t="shared" si="598"/>
        <v xml:space="preserve"> </v>
      </c>
      <c r="AO428" s="278" t="str">
        <f t="shared" si="599"/>
        <v xml:space="preserve"> </v>
      </c>
      <c r="AP428" s="278" t="str">
        <f t="shared" si="600"/>
        <v xml:space="preserve"> </v>
      </c>
      <c r="AQ428" s="278" t="str">
        <f t="shared" si="601"/>
        <v xml:space="preserve"> </v>
      </c>
      <c r="AR428" s="278" t="str">
        <f t="shared" si="602"/>
        <v xml:space="preserve"> </v>
      </c>
      <c r="AS428" s="278" t="str">
        <f t="shared" si="603"/>
        <v xml:space="preserve"> </v>
      </c>
      <c r="AT428" s="278" t="str">
        <f t="shared" si="604"/>
        <v xml:space="preserve"> </v>
      </c>
      <c r="AU428" s="278" t="str">
        <f t="shared" si="605"/>
        <v xml:space="preserve"> </v>
      </c>
      <c r="AV428" s="277" t="str">
        <f t="shared" si="606"/>
        <v xml:space="preserve"> </v>
      </c>
      <c r="AW428" s="277" t="str">
        <f t="shared" si="607"/>
        <v xml:space="preserve"> </v>
      </c>
      <c r="AX428" s="277" t="str">
        <f>IF(SUM(I428:T428)&lt;90," ",CO428*AH428*stab.data!$U$20/13/2)</f>
        <v xml:space="preserve"> </v>
      </c>
      <c r="AY428" s="277" t="str">
        <f>IF(SUM(I428:T428)&lt;90," ",CQ428*AH428*stab.data!$U$11/13)</f>
        <v xml:space="preserve"> </v>
      </c>
      <c r="AZ428" s="277" t="str">
        <f t="shared" si="608"/>
        <v xml:space="preserve"> </v>
      </c>
      <c r="BA428" s="279" t="str">
        <f t="shared" si="609"/>
        <v xml:space="preserve"> </v>
      </c>
      <c r="BB428" s="280" t="str">
        <f>IF(SUM(I428:T428)&lt;90," ",EXP('eq. coef.'!$C$104+'eq. coef.'!$C$105*'Amp-TB2 calc'!AJ428+'eq. coef.'!$C$106*'Amp-TB2 calc'!AK428+'eq. coef.'!$C$107*'Amp-TB2 calc'!AL428+'eq. coef.'!$C$108*'Amp-TB2 calc'!AN428+'eq. coef.'!$C$109*'Amp-TB2 calc'!AP428+'eq. coef.'!$C$110*'Amp-TB2 calc'!AQ428+'eq. coef.'!$C$111*'Amp-TB2 calc'!AR428+'eq. coef.'!$C$112*'Amp-TB2 calc'!AS428))</f>
        <v xml:space="preserve"> </v>
      </c>
      <c r="BC428" s="281" t="str">
        <f>IF(SUM(I428:T428)&lt;90," ",EXP('eq. coef.'!$C$176+'eq. coef.'!$C$177*'Amp-TB2 calc'!AJ428+'eq. coef.'!$C$178*'Amp-TB2 calc'!AK428+'eq. coef.'!$C$179*'Amp-TB2 calc'!AL428+'eq. coef.'!$C$180*'Amp-TB2 calc'!AN428+'eq. coef.'!$C$181*'Amp-TB2 calc'!AP428+'eq. coef.'!$C$182*'Amp-TB2 calc'!AQ428+'eq. coef.'!$C$183*'Amp-TB2 calc'!AR428+'eq. coef.'!$C$184*'Amp-TB2 calc'!AS428))</f>
        <v xml:space="preserve"> </v>
      </c>
      <c r="BD428" s="281" t="str">
        <f>IF(SUM(I428:T428)&lt;90," ",('eq. coef.'!$C$234+'eq. coef.'!$C$235*'Amp-TB2 calc'!AJ428+'eq. coef.'!$C$236*'Amp-TB2 calc'!AK428+'eq. coef.'!$C$237*'Amp-TB2 calc'!AL428+'eq. coef.'!$C$238*'Amp-TB2 calc'!AN428+'eq. coef.'!$C$239*'Amp-TB2 calc'!AP428+'eq. coef.'!$C$240*'Amp-TB2 calc'!AQ428+'eq. coef.'!$C$241*'Amp-TB2 calc'!AR428+'eq. coef.'!$C$242*'Amp-TB2 calc'!AS428))</f>
        <v xml:space="preserve"> </v>
      </c>
      <c r="BE428" s="281" t="str">
        <f>IF(SUM(I428:T428)&lt;90," ",('eq. coef.'!$C$270+'eq. coef.'!$C$271*'Amp-TB2 calc'!AJ428+'eq. coef.'!$C$272*'Amp-TB2 calc'!AK428+'eq. coef.'!$C$273*'Amp-TB2 calc'!AL428+'eq. coef.'!$C$274*'Amp-TB2 calc'!AN428+'eq. coef.'!$C$275*'Amp-TB2 calc'!AP428+'eq. coef.'!$C$276*'Amp-TB2 calc'!AQ428+'eq. coef.'!$C$277*'Amp-TB2 calc'!AR428+'eq. coef.'!$C$278*'Amp-TB2 calc'!AS428))</f>
        <v xml:space="preserve"> </v>
      </c>
      <c r="BF428" s="281" t="str">
        <f>IF(SUM(I428:T428)&lt;90," ",EXP('eq. coef.'!$C$328+'eq. coef.'!$C$329*'Amp-TB2 calc'!AJ428+'eq. coef.'!$C$330*'Amp-TB2 calc'!AK428+'eq. coef.'!$C$331*'Amp-TB2 calc'!AL428+'eq. coef.'!$C$332*'Amp-TB2 calc'!AN428+'eq. coef.'!$C$333*'Amp-TB2 calc'!AP428+'eq. coef.'!$C$334*'Amp-TB2 calc'!AQ428+'eq. coef.'!$C$335*'Amp-TB2 calc'!AR428+'eq. coef.'!$C$336*'Amp-TB2 calc'!AS428))</f>
        <v xml:space="preserve"> </v>
      </c>
      <c r="BG428" s="282" t="str">
        <f t="shared" si="561"/>
        <v xml:space="preserve"> </v>
      </c>
      <c r="BH428" s="385" t="str">
        <f t="shared" si="588"/>
        <v xml:space="preserve"> </v>
      </c>
      <c r="BI428" s="385" t="str">
        <f t="shared" si="589"/>
        <v xml:space="preserve"> </v>
      </c>
      <c r="BJ428" s="281" t="str">
        <f t="shared" si="562"/>
        <v xml:space="preserve"> </v>
      </c>
      <c r="BK428" s="283" t="str">
        <f t="shared" si="610"/>
        <v xml:space="preserve"> </v>
      </c>
      <c r="BL428" s="281" t="str">
        <f t="shared" si="611"/>
        <v xml:space="preserve"> </v>
      </c>
      <c r="BM428" s="284" t="str">
        <f t="shared" si="563"/>
        <v xml:space="preserve"> </v>
      </c>
      <c r="BN428" s="285" t="str">
        <f>IF(SUM(I428:T428)&lt;90," ",'eq. coef.'!$C$360+'eq. coef.'!$C$361*'Amp-TB2 calc'!AJ428+'eq. coef.'!$C$362*'Amp-TB2 calc'!AK428+'eq. coef.'!$C$363*'Amp-TB2 calc'!AL428+'eq. coef.'!$C$364*'Amp-TB2 calc'!AN428+'eq. coef.'!$C$365*'Amp-TB2 calc'!AP428+'eq. coef.'!$C$366*'Amp-TB2 calc'!AQ428+'eq. coef.'!$C$367*'Amp-TB2 calc'!AR428+'eq. coef.'!$C$368*'Amp-TB2 calc'!AS428+'eq. coef.'!$C$369*LN(BQ428))</f>
        <v xml:space="preserve"> </v>
      </c>
      <c r="BO428" s="286" t="str">
        <f t="shared" si="612"/>
        <v xml:space="preserve"> </v>
      </c>
      <c r="BP428" s="333" t="str">
        <f t="shared" si="564"/>
        <v xml:space="preserve"> </v>
      </c>
      <c r="BQ428" s="287" t="str">
        <f t="shared" si="613"/>
        <v xml:space="preserve"> </v>
      </c>
      <c r="BR428" s="281" t="str">
        <f t="shared" si="565"/>
        <v xml:space="preserve"> </v>
      </c>
      <c r="BS428" s="283"/>
      <c r="BT428" s="283">
        <f t="shared" si="614"/>
        <v>0</v>
      </c>
      <c r="BU428" s="283">
        <f t="shared" si="615"/>
        <v>0</v>
      </c>
      <c r="BV428" s="281" t="str">
        <f t="shared" si="566"/>
        <v xml:space="preserve"> </v>
      </c>
      <c r="BW428" s="288"/>
      <c r="BX428" s="289" t="str">
        <f>IF(SUM(I428:T428)&lt;90," ",'eq. coef.'!$B$1128*'Amp-TB2 calc'!CH428+'eq. coef.'!$B$1129*'Amp-TB2 calc'!CL428+'eq. coef.'!$B$1130*'Amp-TB2 calc'!CM428+'eq. coef.'!$B$1131*'Amp-TB2 calc'!CO428+'eq. coef.'!$B$1132*'Amp-TB2 calc'!CP428+'eq. coef.'!$B$1133*'Amp-TB2 calc'!CQ428+'eq. coef.'!$B$1134*'Amp-TB2 calc'!CR428+'eq. coef.'!$B$1135*'Amp-TB2 calc'!CU428+'eq. coef.'!$B$1135*'Amp-TB2 calc'!CY428+'eq. coef.'!$B$1137*'Amp-TB2 calc'!CZ428)</f>
        <v xml:space="preserve"> </v>
      </c>
      <c r="BY428" s="290" t="str">
        <f t="shared" si="616"/>
        <v xml:space="preserve"> </v>
      </c>
      <c r="BZ428" s="291"/>
      <c r="CA428" s="290" t="str">
        <f t="shared" si="567"/>
        <v xml:space="preserve"> </v>
      </c>
      <c r="CB428" s="289" t="str">
        <f>IF(SUM(I428:T428)&lt;90," ",EXP('eq. coef.'!$C$396+'eq. coef.'!$C$397*'Amp-TB2 calc'!AJ428+'eq. coef.'!$C$398*'Amp-TB2 calc'!AK428+'eq. coef.'!$C$399*'Amp-TB2 calc'!AL428+'eq. coef.'!$C$400*'Amp-TB2 calc'!AN428+'eq. coef.'!$C$401*'Amp-TB2 calc'!AP428+'eq. coef.'!$C$402*'Amp-TB2 calc'!AQ428+'eq. coef.'!$C$403*'Amp-TB2 calc'!AR428+'eq. coef.'!$C$404*'Amp-TB2 calc'!AS428+'eq. coef.'!$C$405*LN('Amp-TB2 calc'!BQ428)))</f>
        <v xml:space="preserve"> </v>
      </c>
      <c r="CC428" s="283" t="str">
        <f t="shared" si="568"/>
        <v xml:space="preserve"> </v>
      </c>
      <c r="CD428" s="283"/>
      <c r="CE428" s="282" t="str">
        <f t="shared" si="569"/>
        <v xml:space="preserve"> </v>
      </c>
      <c r="CF428" s="282" t="str">
        <f t="shared" si="570"/>
        <v xml:space="preserve"> </v>
      </c>
      <c r="CG428" s="278" t="str">
        <f t="shared" si="617"/>
        <v xml:space="preserve"> </v>
      </c>
      <c r="CH428" s="278" t="str">
        <f t="shared" si="618"/>
        <v xml:space="preserve"> </v>
      </c>
      <c r="CI428" s="278" t="str">
        <f t="shared" si="571"/>
        <v xml:space="preserve"> </v>
      </c>
      <c r="CJ428" s="278" t="str">
        <f t="shared" si="572"/>
        <v xml:space="preserve"> </v>
      </c>
      <c r="CK428" s="278"/>
      <c r="CL428" s="278" t="str">
        <f t="shared" si="573"/>
        <v xml:space="preserve"> </v>
      </c>
      <c r="CM428" s="278" t="str">
        <f t="shared" si="574"/>
        <v xml:space="preserve"> </v>
      </c>
      <c r="CN428" s="278" t="str">
        <f t="shared" si="619"/>
        <v xml:space="preserve"> </v>
      </c>
      <c r="CO428" s="278" t="str">
        <f t="shared" si="575"/>
        <v xml:space="preserve"> </v>
      </c>
      <c r="CP428" s="278" t="str">
        <f t="shared" si="620"/>
        <v xml:space="preserve"> </v>
      </c>
      <c r="CQ428" s="278" t="str">
        <f t="shared" si="576"/>
        <v xml:space="preserve"> </v>
      </c>
      <c r="CR428" s="278" t="str">
        <f t="shared" si="621"/>
        <v xml:space="preserve"> </v>
      </c>
      <c r="CS428" s="278" t="str">
        <f t="shared" si="577"/>
        <v xml:space="preserve"> </v>
      </c>
      <c r="CT428" s="278"/>
      <c r="CU428" s="278" t="str">
        <f t="shared" si="622"/>
        <v xml:space="preserve"> </v>
      </c>
      <c r="CV428" s="278" t="str">
        <f t="shared" si="578"/>
        <v xml:space="preserve"> </v>
      </c>
      <c r="CW428" s="278" t="str">
        <f t="shared" si="579"/>
        <v xml:space="preserve"> </v>
      </c>
      <c r="CX428" s="278"/>
      <c r="CY428" s="278" t="str">
        <f t="shared" si="580"/>
        <v xml:space="preserve"> </v>
      </c>
      <c r="CZ428" s="278" t="str">
        <f t="shared" si="623"/>
        <v xml:space="preserve"> </v>
      </c>
      <c r="DA428" s="278" t="str">
        <f t="shared" si="581"/>
        <v xml:space="preserve"> </v>
      </c>
      <c r="DB428" s="278"/>
      <c r="DC428" s="278" t="str">
        <f t="shared" si="582"/>
        <v xml:space="preserve"> </v>
      </c>
      <c r="DD428" s="278" t="str">
        <f t="shared" si="624"/>
        <v xml:space="preserve"> </v>
      </c>
      <c r="DE428" s="278" t="str">
        <f t="shared" si="625"/>
        <v xml:space="preserve"> </v>
      </c>
      <c r="DF428" s="278" t="str">
        <f t="shared" si="583"/>
        <v xml:space="preserve"> </v>
      </c>
      <c r="DG428" s="283" t="str">
        <f t="shared" si="590"/>
        <v xml:space="preserve"> </v>
      </c>
      <c r="DH428" s="283"/>
      <c r="DI428" s="277" t="str">
        <f t="shared" si="584"/>
        <v xml:space="preserve"> </v>
      </c>
      <c r="DJ428" s="277" t="str">
        <f t="shared" si="585"/>
        <v xml:space="preserve"> </v>
      </c>
      <c r="DK428" s="277" t="str">
        <f t="shared" si="586"/>
        <v xml:space="preserve"> </v>
      </c>
      <c r="DL428" s="278" t="str">
        <f t="shared" si="587"/>
        <v xml:space="preserve"> </v>
      </c>
    </row>
    <row r="429" spans="21:116" x14ac:dyDescent="0.25">
      <c r="U429" s="276" t="str">
        <f t="shared" si="591"/>
        <v xml:space="preserve"> </v>
      </c>
      <c r="V429" s="277" t="str">
        <f>IF(SUM(I429:T429)&lt;90," ",I429/stab.data!$U$7)</f>
        <v xml:space="preserve"> </v>
      </c>
      <c r="W429" s="277" t="str">
        <f>IF(SUM(I429:T429)&lt;90," ",J429/stab.data!$U$8)</f>
        <v xml:space="preserve"> </v>
      </c>
      <c r="X429" s="277" t="str">
        <f>IF(SUM(I429:T429)&lt;90," ",K429*2/stab.data!$U$9)</f>
        <v xml:space="preserve"> </v>
      </c>
      <c r="Y429" s="277" t="str">
        <f>IF(SUM(I429:T429)&lt;90," ",L429*2/stab.data!$U$10)</f>
        <v xml:space="preserve"> </v>
      </c>
      <c r="Z429" s="277" t="str">
        <f>IF(SUM(I429:T429)&lt;90," ",M429/stab.data!$U$11)</f>
        <v xml:space="preserve"> </v>
      </c>
      <c r="AA429" s="277" t="str">
        <f>IF(SUM(I429:T429)&lt;90," ",N429/stab.data!$U$12)</f>
        <v xml:space="preserve"> </v>
      </c>
      <c r="AB429" s="277" t="str">
        <f>IF(SUM(I429:T429)&lt;90," ",O429/stab.data!$U$13)</f>
        <v xml:space="preserve"> </v>
      </c>
      <c r="AC429" s="277" t="str">
        <f>IF(SUM(I429:T429)&lt;90," ",P429/stab.data!$U$14)</f>
        <v xml:space="preserve"> </v>
      </c>
      <c r="AD429" s="277" t="str">
        <f>IF(SUM(I429:T429)&lt;90," ",Q429*2/stab.data!$U$15)</f>
        <v xml:space="preserve"> </v>
      </c>
      <c r="AE429" s="277" t="str">
        <f>IF(SUM(I429:T429)&lt;90," ",R429*2/stab.data!$U$16)</f>
        <v xml:space="preserve"> </v>
      </c>
      <c r="AF429" s="277" t="str">
        <f>IF(SUM(I429:T429)&lt;90," ",S429/stab.data!$U$17)</f>
        <v xml:space="preserve"> </v>
      </c>
      <c r="AG429" s="277" t="str">
        <f>IF(SUM(I429:T429)&lt;90," ",T429/stab.data!$U$18)</f>
        <v xml:space="preserve"> </v>
      </c>
      <c r="AH429" s="277" t="str">
        <f t="shared" si="592"/>
        <v xml:space="preserve"> </v>
      </c>
      <c r="AI429" s="277" t="str">
        <f t="shared" si="593"/>
        <v xml:space="preserve"> </v>
      </c>
      <c r="AJ429" s="278" t="str">
        <f t="shared" si="594"/>
        <v xml:space="preserve"> </v>
      </c>
      <c r="AK429" s="278" t="str">
        <f t="shared" si="595"/>
        <v xml:space="preserve"> </v>
      </c>
      <c r="AL429" s="278" t="str">
        <f t="shared" si="596"/>
        <v xml:space="preserve"> </v>
      </c>
      <c r="AM429" s="278" t="str">
        <f t="shared" si="597"/>
        <v xml:space="preserve"> </v>
      </c>
      <c r="AN429" s="278" t="str">
        <f t="shared" si="598"/>
        <v xml:space="preserve"> </v>
      </c>
      <c r="AO429" s="278" t="str">
        <f t="shared" si="599"/>
        <v xml:space="preserve"> </v>
      </c>
      <c r="AP429" s="278" t="str">
        <f t="shared" si="600"/>
        <v xml:space="preserve"> </v>
      </c>
      <c r="AQ429" s="278" t="str">
        <f t="shared" si="601"/>
        <v xml:space="preserve"> </v>
      </c>
      <c r="AR429" s="278" t="str">
        <f t="shared" si="602"/>
        <v xml:space="preserve"> </v>
      </c>
      <c r="AS429" s="278" t="str">
        <f t="shared" si="603"/>
        <v xml:space="preserve"> </v>
      </c>
      <c r="AT429" s="278" t="str">
        <f t="shared" si="604"/>
        <v xml:space="preserve"> </v>
      </c>
      <c r="AU429" s="278" t="str">
        <f t="shared" si="605"/>
        <v xml:space="preserve"> </v>
      </c>
      <c r="AV429" s="277" t="str">
        <f t="shared" si="606"/>
        <v xml:space="preserve"> </v>
      </c>
      <c r="AW429" s="277" t="str">
        <f t="shared" si="607"/>
        <v xml:space="preserve"> </v>
      </c>
      <c r="AX429" s="277" t="str">
        <f>IF(SUM(I429:T429)&lt;90," ",CO429*AH429*stab.data!$U$20/13/2)</f>
        <v xml:space="preserve"> </v>
      </c>
      <c r="AY429" s="277" t="str">
        <f>IF(SUM(I429:T429)&lt;90," ",CQ429*AH429*stab.data!$U$11/13)</f>
        <v xml:space="preserve"> </v>
      </c>
      <c r="AZ429" s="277" t="str">
        <f t="shared" si="608"/>
        <v xml:space="preserve"> </v>
      </c>
      <c r="BA429" s="279" t="str">
        <f t="shared" si="609"/>
        <v xml:space="preserve"> </v>
      </c>
      <c r="BB429" s="280" t="str">
        <f>IF(SUM(I429:T429)&lt;90," ",EXP('eq. coef.'!$C$104+'eq. coef.'!$C$105*'Amp-TB2 calc'!AJ429+'eq. coef.'!$C$106*'Amp-TB2 calc'!AK429+'eq. coef.'!$C$107*'Amp-TB2 calc'!AL429+'eq. coef.'!$C$108*'Amp-TB2 calc'!AN429+'eq. coef.'!$C$109*'Amp-TB2 calc'!AP429+'eq. coef.'!$C$110*'Amp-TB2 calc'!AQ429+'eq. coef.'!$C$111*'Amp-TB2 calc'!AR429+'eq. coef.'!$C$112*'Amp-TB2 calc'!AS429))</f>
        <v xml:space="preserve"> </v>
      </c>
      <c r="BC429" s="281" t="str">
        <f>IF(SUM(I429:T429)&lt;90," ",EXP('eq. coef.'!$C$176+'eq. coef.'!$C$177*'Amp-TB2 calc'!AJ429+'eq. coef.'!$C$178*'Amp-TB2 calc'!AK429+'eq. coef.'!$C$179*'Amp-TB2 calc'!AL429+'eq. coef.'!$C$180*'Amp-TB2 calc'!AN429+'eq. coef.'!$C$181*'Amp-TB2 calc'!AP429+'eq. coef.'!$C$182*'Amp-TB2 calc'!AQ429+'eq. coef.'!$C$183*'Amp-TB2 calc'!AR429+'eq. coef.'!$C$184*'Amp-TB2 calc'!AS429))</f>
        <v xml:space="preserve"> </v>
      </c>
      <c r="BD429" s="281" t="str">
        <f>IF(SUM(I429:T429)&lt;90," ",('eq. coef.'!$C$234+'eq. coef.'!$C$235*'Amp-TB2 calc'!AJ429+'eq. coef.'!$C$236*'Amp-TB2 calc'!AK429+'eq. coef.'!$C$237*'Amp-TB2 calc'!AL429+'eq. coef.'!$C$238*'Amp-TB2 calc'!AN429+'eq. coef.'!$C$239*'Amp-TB2 calc'!AP429+'eq. coef.'!$C$240*'Amp-TB2 calc'!AQ429+'eq. coef.'!$C$241*'Amp-TB2 calc'!AR429+'eq. coef.'!$C$242*'Amp-TB2 calc'!AS429))</f>
        <v xml:space="preserve"> </v>
      </c>
      <c r="BE429" s="281" t="str">
        <f>IF(SUM(I429:T429)&lt;90," ",('eq. coef.'!$C$270+'eq. coef.'!$C$271*'Amp-TB2 calc'!AJ429+'eq. coef.'!$C$272*'Amp-TB2 calc'!AK429+'eq. coef.'!$C$273*'Amp-TB2 calc'!AL429+'eq. coef.'!$C$274*'Amp-TB2 calc'!AN429+'eq. coef.'!$C$275*'Amp-TB2 calc'!AP429+'eq. coef.'!$C$276*'Amp-TB2 calc'!AQ429+'eq. coef.'!$C$277*'Amp-TB2 calc'!AR429+'eq. coef.'!$C$278*'Amp-TB2 calc'!AS429))</f>
        <v xml:space="preserve"> </v>
      </c>
      <c r="BF429" s="281" t="str">
        <f>IF(SUM(I429:T429)&lt;90," ",EXP('eq. coef.'!$C$328+'eq. coef.'!$C$329*'Amp-TB2 calc'!AJ429+'eq. coef.'!$C$330*'Amp-TB2 calc'!AK429+'eq. coef.'!$C$331*'Amp-TB2 calc'!AL429+'eq. coef.'!$C$332*'Amp-TB2 calc'!AN429+'eq. coef.'!$C$333*'Amp-TB2 calc'!AP429+'eq. coef.'!$C$334*'Amp-TB2 calc'!AQ429+'eq. coef.'!$C$335*'Amp-TB2 calc'!AR429+'eq. coef.'!$C$336*'Amp-TB2 calc'!AS429))</f>
        <v xml:space="preserve"> </v>
      </c>
      <c r="BG429" s="282" t="str">
        <f t="shared" si="561"/>
        <v xml:space="preserve"> </v>
      </c>
      <c r="BH429" s="385" t="str">
        <f t="shared" si="588"/>
        <v xml:space="preserve"> </v>
      </c>
      <c r="BI429" s="385" t="str">
        <f t="shared" si="589"/>
        <v xml:space="preserve"> </v>
      </c>
      <c r="BJ429" s="281" t="str">
        <f t="shared" si="562"/>
        <v xml:space="preserve"> </v>
      </c>
      <c r="BK429" s="283" t="str">
        <f t="shared" si="610"/>
        <v xml:space="preserve"> </v>
      </c>
      <c r="BL429" s="281" t="str">
        <f t="shared" si="611"/>
        <v xml:space="preserve"> </v>
      </c>
      <c r="BM429" s="284" t="str">
        <f t="shared" si="563"/>
        <v xml:space="preserve"> </v>
      </c>
      <c r="BN429" s="285" t="str">
        <f>IF(SUM(I429:T429)&lt;90," ",'eq. coef.'!$C$360+'eq. coef.'!$C$361*'Amp-TB2 calc'!AJ429+'eq. coef.'!$C$362*'Amp-TB2 calc'!AK429+'eq. coef.'!$C$363*'Amp-TB2 calc'!AL429+'eq. coef.'!$C$364*'Amp-TB2 calc'!AN429+'eq. coef.'!$C$365*'Amp-TB2 calc'!AP429+'eq. coef.'!$C$366*'Amp-TB2 calc'!AQ429+'eq. coef.'!$C$367*'Amp-TB2 calc'!AR429+'eq. coef.'!$C$368*'Amp-TB2 calc'!AS429+'eq. coef.'!$C$369*LN(BQ429))</f>
        <v xml:space="preserve"> </v>
      </c>
      <c r="BO429" s="286" t="str">
        <f t="shared" si="612"/>
        <v xml:space="preserve"> </v>
      </c>
      <c r="BP429" s="333" t="str">
        <f t="shared" si="564"/>
        <v xml:space="preserve"> </v>
      </c>
      <c r="BQ429" s="287" t="str">
        <f t="shared" si="613"/>
        <v xml:space="preserve"> </v>
      </c>
      <c r="BR429" s="281" t="str">
        <f t="shared" si="565"/>
        <v xml:space="preserve"> </v>
      </c>
      <c r="BS429" s="283"/>
      <c r="BT429" s="283">
        <f t="shared" si="614"/>
        <v>0</v>
      </c>
      <c r="BU429" s="283">
        <f t="shared" si="615"/>
        <v>0</v>
      </c>
      <c r="BV429" s="281" t="str">
        <f t="shared" si="566"/>
        <v xml:space="preserve"> </v>
      </c>
      <c r="BW429" s="288"/>
      <c r="BX429" s="289" t="str">
        <f>IF(SUM(I429:T429)&lt;90," ",'eq. coef.'!$B$1128*'Amp-TB2 calc'!CH429+'eq. coef.'!$B$1129*'Amp-TB2 calc'!CL429+'eq. coef.'!$B$1130*'Amp-TB2 calc'!CM429+'eq. coef.'!$B$1131*'Amp-TB2 calc'!CO429+'eq. coef.'!$B$1132*'Amp-TB2 calc'!CP429+'eq. coef.'!$B$1133*'Amp-TB2 calc'!CQ429+'eq. coef.'!$B$1134*'Amp-TB2 calc'!CR429+'eq. coef.'!$B$1135*'Amp-TB2 calc'!CU429+'eq. coef.'!$B$1135*'Amp-TB2 calc'!CY429+'eq. coef.'!$B$1137*'Amp-TB2 calc'!CZ429)</f>
        <v xml:space="preserve"> </v>
      </c>
      <c r="BY429" s="290" t="str">
        <f t="shared" si="616"/>
        <v xml:space="preserve"> </v>
      </c>
      <c r="BZ429" s="291"/>
      <c r="CA429" s="290" t="str">
        <f t="shared" si="567"/>
        <v xml:space="preserve"> </v>
      </c>
      <c r="CB429" s="289" t="str">
        <f>IF(SUM(I429:T429)&lt;90," ",EXP('eq. coef.'!$C$396+'eq. coef.'!$C$397*'Amp-TB2 calc'!AJ429+'eq. coef.'!$C$398*'Amp-TB2 calc'!AK429+'eq. coef.'!$C$399*'Amp-TB2 calc'!AL429+'eq. coef.'!$C$400*'Amp-TB2 calc'!AN429+'eq. coef.'!$C$401*'Amp-TB2 calc'!AP429+'eq. coef.'!$C$402*'Amp-TB2 calc'!AQ429+'eq. coef.'!$C$403*'Amp-TB2 calc'!AR429+'eq. coef.'!$C$404*'Amp-TB2 calc'!AS429+'eq. coef.'!$C$405*LN('Amp-TB2 calc'!BQ429)))</f>
        <v xml:space="preserve"> </v>
      </c>
      <c r="CC429" s="283" t="str">
        <f t="shared" si="568"/>
        <v xml:space="preserve"> </v>
      </c>
      <c r="CD429" s="283"/>
      <c r="CE429" s="282" t="str">
        <f t="shared" si="569"/>
        <v xml:space="preserve"> </v>
      </c>
      <c r="CF429" s="282" t="str">
        <f t="shared" si="570"/>
        <v xml:space="preserve"> </v>
      </c>
      <c r="CG429" s="278" t="str">
        <f t="shared" si="617"/>
        <v xml:space="preserve"> </v>
      </c>
      <c r="CH429" s="278" t="str">
        <f t="shared" si="618"/>
        <v xml:space="preserve"> </v>
      </c>
      <c r="CI429" s="278" t="str">
        <f t="shared" si="571"/>
        <v xml:space="preserve"> </v>
      </c>
      <c r="CJ429" s="278" t="str">
        <f t="shared" si="572"/>
        <v xml:space="preserve"> </v>
      </c>
      <c r="CK429" s="278"/>
      <c r="CL429" s="278" t="str">
        <f t="shared" si="573"/>
        <v xml:space="preserve"> </v>
      </c>
      <c r="CM429" s="278" t="str">
        <f t="shared" si="574"/>
        <v xml:space="preserve"> </v>
      </c>
      <c r="CN429" s="278" t="str">
        <f t="shared" si="619"/>
        <v xml:space="preserve"> </v>
      </c>
      <c r="CO429" s="278" t="str">
        <f t="shared" si="575"/>
        <v xml:space="preserve"> </v>
      </c>
      <c r="CP429" s="278" t="str">
        <f t="shared" si="620"/>
        <v xml:space="preserve"> </v>
      </c>
      <c r="CQ429" s="278" t="str">
        <f t="shared" si="576"/>
        <v xml:space="preserve"> </v>
      </c>
      <c r="CR429" s="278" t="str">
        <f t="shared" si="621"/>
        <v xml:space="preserve"> </v>
      </c>
      <c r="CS429" s="278" t="str">
        <f t="shared" si="577"/>
        <v xml:space="preserve"> </v>
      </c>
      <c r="CT429" s="278"/>
      <c r="CU429" s="278" t="str">
        <f t="shared" si="622"/>
        <v xml:space="preserve"> </v>
      </c>
      <c r="CV429" s="278" t="str">
        <f t="shared" si="578"/>
        <v xml:space="preserve"> </v>
      </c>
      <c r="CW429" s="278" t="str">
        <f t="shared" si="579"/>
        <v xml:space="preserve"> </v>
      </c>
      <c r="CX429" s="278"/>
      <c r="CY429" s="278" t="str">
        <f t="shared" si="580"/>
        <v xml:space="preserve"> </v>
      </c>
      <c r="CZ429" s="278" t="str">
        <f t="shared" si="623"/>
        <v xml:space="preserve"> </v>
      </c>
      <c r="DA429" s="278" t="str">
        <f t="shared" si="581"/>
        <v xml:space="preserve"> </v>
      </c>
      <c r="DB429" s="278"/>
      <c r="DC429" s="278" t="str">
        <f t="shared" si="582"/>
        <v xml:space="preserve"> </v>
      </c>
      <c r="DD429" s="278" t="str">
        <f t="shared" si="624"/>
        <v xml:space="preserve"> </v>
      </c>
      <c r="DE429" s="278" t="str">
        <f t="shared" si="625"/>
        <v xml:space="preserve"> </v>
      </c>
      <c r="DF429" s="278" t="str">
        <f t="shared" si="583"/>
        <v xml:space="preserve"> </v>
      </c>
      <c r="DG429" s="283" t="str">
        <f t="shared" si="590"/>
        <v xml:space="preserve"> </v>
      </c>
      <c r="DH429" s="283"/>
      <c r="DI429" s="277" t="str">
        <f t="shared" si="584"/>
        <v xml:space="preserve"> </v>
      </c>
      <c r="DJ429" s="277" t="str">
        <f t="shared" si="585"/>
        <v xml:space="preserve"> </v>
      </c>
      <c r="DK429" s="277" t="str">
        <f t="shared" si="586"/>
        <v xml:space="preserve"> </v>
      </c>
      <c r="DL429" s="278" t="str">
        <f t="shared" si="587"/>
        <v xml:space="preserve"> </v>
      </c>
    </row>
    <row r="430" spans="21:116" x14ac:dyDescent="0.25">
      <c r="U430" s="276" t="str">
        <f t="shared" si="591"/>
        <v xml:space="preserve"> </v>
      </c>
      <c r="V430" s="277" t="str">
        <f>IF(SUM(I430:T430)&lt;90," ",I430/stab.data!$U$7)</f>
        <v xml:space="preserve"> </v>
      </c>
      <c r="W430" s="277" t="str">
        <f>IF(SUM(I430:T430)&lt;90," ",J430/stab.data!$U$8)</f>
        <v xml:space="preserve"> </v>
      </c>
      <c r="X430" s="277" t="str">
        <f>IF(SUM(I430:T430)&lt;90," ",K430*2/stab.data!$U$9)</f>
        <v xml:space="preserve"> </v>
      </c>
      <c r="Y430" s="277" t="str">
        <f>IF(SUM(I430:T430)&lt;90," ",L430*2/stab.data!$U$10)</f>
        <v xml:space="preserve"> </v>
      </c>
      <c r="Z430" s="277" t="str">
        <f>IF(SUM(I430:T430)&lt;90," ",M430/stab.data!$U$11)</f>
        <v xml:space="preserve"> </v>
      </c>
      <c r="AA430" s="277" t="str">
        <f>IF(SUM(I430:T430)&lt;90," ",N430/stab.data!$U$12)</f>
        <v xml:space="preserve"> </v>
      </c>
      <c r="AB430" s="277" t="str">
        <f>IF(SUM(I430:T430)&lt;90," ",O430/stab.data!$U$13)</f>
        <v xml:space="preserve"> </v>
      </c>
      <c r="AC430" s="277" t="str">
        <f>IF(SUM(I430:T430)&lt;90," ",P430/stab.data!$U$14)</f>
        <v xml:space="preserve"> </v>
      </c>
      <c r="AD430" s="277" t="str">
        <f>IF(SUM(I430:T430)&lt;90," ",Q430*2/stab.data!$U$15)</f>
        <v xml:space="preserve"> </v>
      </c>
      <c r="AE430" s="277" t="str">
        <f>IF(SUM(I430:T430)&lt;90," ",R430*2/stab.data!$U$16)</f>
        <v xml:space="preserve"> </v>
      </c>
      <c r="AF430" s="277" t="str">
        <f>IF(SUM(I430:T430)&lt;90," ",S430/stab.data!$U$17)</f>
        <v xml:space="preserve"> </v>
      </c>
      <c r="AG430" s="277" t="str">
        <f>IF(SUM(I430:T430)&lt;90," ",T430/stab.data!$U$18)</f>
        <v xml:space="preserve"> </v>
      </c>
      <c r="AH430" s="277" t="str">
        <f t="shared" si="592"/>
        <v xml:space="preserve"> </v>
      </c>
      <c r="AI430" s="277" t="str">
        <f t="shared" si="593"/>
        <v xml:space="preserve"> </v>
      </c>
      <c r="AJ430" s="278" t="str">
        <f t="shared" si="594"/>
        <v xml:space="preserve"> </v>
      </c>
      <c r="AK430" s="278" t="str">
        <f t="shared" si="595"/>
        <v xml:space="preserve"> </v>
      </c>
      <c r="AL430" s="278" t="str">
        <f t="shared" si="596"/>
        <v xml:space="preserve"> </v>
      </c>
      <c r="AM430" s="278" t="str">
        <f t="shared" si="597"/>
        <v xml:space="preserve"> </v>
      </c>
      <c r="AN430" s="278" t="str">
        <f t="shared" si="598"/>
        <v xml:space="preserve"> </v>
      </c>
      <c r="AO430" s="278" t="str">
        <f t="shared" si="599"/>
        <v xml:space="preserve"> </v>
      </c>
      <c r="AP430" s="278" t="str">
        <f t="shared" si="600"/>
        <v xml:space="preserve"> </v>
      </c>
      <c r="AQ430" s="278" t="str">
        <f t="shared" si="601"/>
        <v xml:space="preserve"> </v>
      </c>
      <c r="AR430" s="278" t="str">
        <f t="shared" si="602"/>
        <v xml:space="preserve"> </v>
      </c>
      <c r="AS430" s="278" t="str">
        <f t="shared" si="603"/>
        <v xml:space="preserve"> </v>
      </c>
      <c r="AT430" s="278" t="str">
        <f t="shared" si="604"/>
        <v xml:space="preserve"> </v>
      </c>
      <c r="AU430" s="278" t="str">
        <f t="shared" si="605"/>
        <v xml:space="preserve"> </v>
      </c>
      <c r="AV430" s="277" t="str">
        <f t="shared" si="606"/>
        <v xml:space="preserve"> </v>
      </c>
      <c r="AW430" s="277" t="str">
        <f t="shared" si="607"/>
        <v xml:space="preserve"> </v>
      </c>
      <c r="AX430" s="277" t="str">
        <f>IF(SUM(I430:T430)&lt;90," ",CO430*AH430*stab.data!$U$20/13/2)</f>
        <v xml:space="preserve"> </v>
      </c>
      <c r="AY430" s="277" t="str">
        <f>IF(SUM(I430:T430)&lt;90," ",CQ430*AH430*stab.data!$U$11/13)</f>
        <v xml:space="preserve"> </v>
      </c>
      <c r="AZ430" s="277" t="str">
        <f t="shared" si="608"/>
        <v xml:space="preserve"> </v>
      </c>
      <c r="BA430" s="279" t="str">
        <f t="shared" si="609"/>
        <v xml:space="preserve"> </v>
      </c>
      <c r="BB430" s="280" t="str">
        <f>IF(SUM(I430:T430)&lt;90," ",EXP('eq. coef.'!$C$104+'eq. coef.'!$C$105*'Amp-TB2 calc'!AJ430+'eq. coef.'!$C$106*'Amp-TB2 calc'!AK430+'eq. coef.'!$C$107*'Amp-TB2 calc'!AL430+'eq. coef.'!$C$108*'Amp-TB2 calc'!AN430+'eq. coef.'!$C$109*'Amp-TB2 calc'!AP430+'eq. coef.'!$C$110*'Amp-TB2 calc'!AQ430+'eq. coef.'!$C$111*'Amp-TB2 calc'!AR430+'eq. coef.'!$C$112*'Amp-TB2 calc'!AS430))</f>
        <v xml:space="preserve"> </v>
      </c>
      <c r="BC430" s="281" t="str">
        <f>IF(SUM(I430:T430)&lt;90," ",EXP('eq. coef.'!$C$176+'eq. coef.'!$C$177*'Amp-TB2 calc'!AJ430+'eq. coef.'!$C$178*'Amp-TB2 calc'!AK430+'eq. coef.'!$C$179*'Amp-TB2 calc'!AL430+'eq. coef.'!$C$180*'Amp-TB2 calc'!AN430+'eq. coef.'!$C$181*'Amp-TB2 calc'!AP430+'eq. coef.'!$C$182*'Amp-TB2 calc'!AQ430+'eq. coef.'!$C$183*'Amp-TB2 calc'!AR430+'eq. coef.'!$C$184*'Amp-TB2 calc'!AS430))</f>
        <v xml:space="preserve"> </v>
      </c>
      <c r="BD430" s="281" t="str">
        <f>IF(SUM(I430:T430)&lt;90," ",('eq. coef.'!$C$234+'eq. coef.'!$C$235*'Amp-TB2 calc'!AJ430+'eq. coef.'!$C$236*'Amp-TB2 calc'!AK430+'eq. coef.'!$C$237*'Amp-TB2 calc'!AL430+'eq. coef.'!$C$238*'Amp-TB2 calc'!AN430+'eq. coef.'!$C$239*'Amp-TB2 calc'!AP430+'eq. coef.'!$C$240*'Amp-TB2 calc'!AQ430+'eq. coef.'!$C$241*'Amp-TB2 calc'!AR430+'eq. coef.'!$C$242*'Amp-TB2 calc'!AS430))</f>
        <v xml:space="preserve"> </v>
      </c>
      <c r="BE430" s="281" t="str">
        <f>IF(SUM(I430:T430)&lt;90," ",('eq. coef.'!$C$270+'eq. coef.'!$C$271*'Amp-TB2 calc'!AJ430+'eq. coef.'!$C$272*'Amp-TB2 calc'!AK430+'eq. coef.'!$C$273*'Amp-TB2 calc'!AL430+'eq. coef.'!$C$274*'Amp-TB2 calc'!AN430+'eq. coef.'!$C$275*'Amp-TB2 calc'!AP430+'eq. coef.'!$C$276*'Amp-TB2 calc'!AQ430+'eq. coef.'!$C$277*'Amp-TB2 calc'!AR430+'eq. coef.'!$C$278*'Amp-TB2 calc'!AS430))</f>
        <v xml:space="preserve"> </v>
      </c>
      <c r="BF430" s="281" t="str">
        <f>IF(SUM(I430:T430)&lt;90," ",EXP('eq. coef.'!$C$328+'eq. coef.'!$C$329*'Amp-TB2 calc'!AJ430+'eq. coef.'!$C$330*'Amp-TB2 calc'!AK430+'eq. coef.'!$C$331*'Amp-TB2 calc'!AL430+'eq. coef.'!$C$332*'Amp-TB2 calc'!AN430+'eq. coef.'!$C$333*'Amp-TB2 calc'!AP430+'eq. coef.'!$C$334*'Amp-TB2 calc'!AQ430+'eq. coef.'!$C$335*'Amp-TB2 calc'!AR430+'eq. coef.'!$C$336*'Amp-TB2 calc'!AS430))</f>
        <v xml:space="preserve"> </v>
      </c>
      <c r="BG430" s="282" t="str">
        <f t="shared" si="561"/>
        <v xml:space="preserve"> </v>
      </c>
      <c r="BH430" s="385" t="str">
        <f t="shared" si="588"/>
        <v xml:space="preserve"> </v>
      </c>
      <c r="BI430" s="385" t="str">
        <f t="shared" si="589"/>
        <v xml:space="preserve"> </v>
      </c>
      <c r="BJ430" s="281" t="str">
        <f t="shared" si="562"/>
        <v xml:space="preserve"> </v>
      </c>
      <c r="BK430" s="283" t="str">
        <f t="shared" si="610"/>
        <v xml:space="preserve"> </v>
      </c>
      <c r="BL430" s="281" t="str">
        <f t="shared" si="611"/>
        <v xml:space="preserve"> </v>
      </c>
      <c r="BM430" s="284" t="str">
        <f t="shared" si="563"/>
        <v xml:space="preserve"> </v>
      </c>
      <c r="BN430" s="285" t="str">
        <f>IF(SUM(I430:T430)&lt;90," ",'eq. coef.'!$C$360+'eq. coef.'!$C$361*'Amp-TB2 calc'!AJ430+'eq. coef.'!$C$362*'Amp-TB2 calc'!AK430+'eq. coef.'!$C$363*'Amp-TB2 calc'!AL430+'eq. coef.'!$C$364*'Amp-TB2 calc'!AN430+'eq. coef.'!$C$365*'Amp-TB2 calc'!AP430+'eq. coef.'!$C$366*'Amp-TB2 calc'!AQ430+'eq. coef.'!$C$367*'Amp-TB2 calc'!AR430+'eq. coef.'!$C$368*'Amp-TB2 calc'!AS430+'eq. coef.'!$C$369*LN(BQ430))</f>
        <v xml:space="preserve"> </v>
      </c>
      <c r="BO430" s="286" t="str">
        <f t="shared" si="612"/>
        <v xml:space="preserve"> </v>
      </c>
      <c r="BP430" s="333" t="str">
        <f t="shared" si="564"/>
        <v xml:space="preserve"> </v>
      </c>
      <c r="BQ430" s="287" t="str">
        <f t="shared" si="613"/>
        <v xml:space="preserve"> </v>
      </c>
      <c r="BR430" s="281" t="str">
        <f t="shared" si="565"/>
        <v xml:space="preserve"> </v>
      </c>
      <c r="BS430" s="283"/>
      <c r="BT430" s="283">
        <f t="shared" si="614"/>
        <v>0</v>
      </c>
      <c r="BU430" s="283">
        <f t="shared" si="615"/>
        <v>0</v>
      </c>
      <c r="BV430" s="281" t="str">
        <f t="shared" si="566"/>
        <v xml:space="preserve"> </v>
      </c>
      <c r="BW430" s="288"/>
      <c r="BX430" s="289" t="str">
        <f>IF(SUM(I430:T430)&lt;90," ",'eq. coef.'!$B$1128*'Amp-TB2 calc'!CH430+'eq. coef.'!$B$1129*'Amp-TB2 calc'!CL430+'eq. coef.'!$B$1130*'Amp-TB2 calc'!CM430+'eq. coef.'!$B$1131*'Amp-TB2 calc'!CO430+'eq. coef.'!$B$1132*'Amp-TB2 calc'!CP430+'eq. coef.'!$B$1133*'Amp-TB2 calc'!CQ430+'eq. coef.'!$B$1134*'Amp-TB2 calc'!CR430+'eq. coef.'!$B$1135*'Amp-TB2 calc'!CU430+'eq. coef.'!$B$1135*'Amp-TB2 calc'!CY430+'eq. coef.'!$B$1137*'Amp-TB2 calc'!CZ430)</f>
        <v xml:space="preserve"> </v>
      </c>
      <c r="BY430" s="290" t="str">
        <f t="shared" si="616"/>
        <v xml:space="preserve"> </v>
      </c>
      <c r="BZ430" s="291"/>
      <c r="CA430" s="290" t="str">
        <f t="shared" si="567"/>
        <v xml:space="preserve"> </v>
      </c>
      <c r="CB430" s="289" t="str">
        <f>IF(SUM(I430:T430)&lt;90," ",EXP('eq. coef.'!$C$396+'eq. coef.'!$C$397*'Amp-TB2 calc'!AJ430+'eq. coef.'!$C$398*'Amp-TB2 calc'!AK430+'eq. coef.'!$C$399*'Amp-TB2 calc'!AL430+'eq. coef.'!$C$400*'Amp-TB2 calc'!AN430+'eq. coef.'!$C$401*'Amp-TB2 calc'!AP430+'eq. coef.'!$C$402*'Amp-TB2 calc'!AQ430+'eq. coef.'!$C$403*'Amp-TB2 calc'!AR430+'eq. coef.'!$C$404*'Amp-TB2 calc'!AS430+'eq. coef.'!$C$405*LN('Amp-TB2 calc'!BQ430)))</f>
        <v xml:space="preserve"> </v>
      </c>
      <c r="CC430" s="283" t="str">
        <f t="shared" si="568"/>
        <v xml:space="preserve"> </v>
      </c>
      <c r="CD430" s="283"/>
      <c r="CE430" s="282" t="str">
        <f t="shared" si="569"/>
        <v xml:space="preserve"> </v>
      </c>
      <c r="CF430" s="282" t="str">
        <f t="shared" si="570"/>
        <v xml:space="preserve"> </v>
      </c>
      <c r="CG430" s="278" t="str">
        <f t="shared" si="617"/>
        <v xml:space="preserve"> </v>
      </c>
      <c r="CH430" s="278" t="str">
        <f t="shared" si="618"/>
        <v xml:space="preserve"> </v>
      </c>
      <c r="CI430" s="278" t="str">
        <f t="shared" si="571"/>
        <v xml:space="preserve"> </v>
      </c>
      <c r="CJ430" s="278" t="str">
        <f t="shared" si="572"/>
        <v xml:space="preserve"> </v>
      </c>
      <c r="CK430" s="278"/>
      <c r="CL430" s="278" t="str">
        <f t="shared" si="573"/>
        <v xml:space="preserve"> </v>
      </c>
      <c r="CM430" s="278" t="str">
        <f t="shared" si="574"/>
        <v xml:space="preserve"> </v>
      </c>
      <c r="CN430" s="278" t="str">
        <f t="shared" si="619"/>
        <v xml:space="preserve"> </v>
      </c>
      <c r="CO430" s="278" t="str">
        <f t="shared" si="575"/>
        <v xml:space="preserve"> </v>
      </c>
      <c r="CP430" s="278" t="str">
        <f t="shared" si="620"/>
        <v xml:space="preserve"> </v>
      </c>
      <c r="CQ430" s="278" t="str">
        <f t="shared" si="576"/>
        <v xml:space="preserve"> </v>
      </c>
      <c r="CR430" s="278" t="str">
        <f t="shared" si="621"/>
        <v xml:space="preserve"> </v>
      </c>
      <c r="CS430" s="278" t="str">
        <f t="shared" si="577"/>
        <v xml:space="preserve"> </v>
      </c>
      <c r="CT430" s="278"/>
      <c r="CU430" s="278" t="str">
        <f t="shared" si="622"/>
        <v xml:space="preserve"> </v>
      </c>
      <c r="CV430" s="278" t="str">
        <f t="shared" si="578"/>
        <v xml:space="preserve"> </v>
      </c>
      <c r="CW430" s="278" t="str">
        <f t="shared" si="579"/>
        <v xml:space="preserve"> </v>
      </c>
      <c r="CX430" s="278"/>
      <c r="CY430" s="278" t="str">
        <f t="shared" si="580"/>
        <v xml:space="preserve"> </v>
      </c>
      <c r="CZ430" s="278" t="str">
        <f t="shared" si="623"/>
        <v xml:space="preserve"> </v>
      </c>
      <c r="DA430" s="278" t="str">
        <f t="shared" si="581"/>
        <v xml:space="preserve"> </v>
      </c>
      <c r="DB430" s="278"/>
      <c r="DC430" s="278" t="str">
        <f t="shared" si="582"/>
        <v xml:space="preserve"> </v>
      </c>
      <c r="DD430" s="278" t="str">
        <f t="shared" si="624"/>
        <v xml:space="preserve"> </v>
      </c>
      <c r="DE430" s="278" t="str">
        <f t="shared" si="625"/>
        <v xml:space="preserve"> </v>
      </c>
      <c r="DF430" s="278" t="str">
        <f t="shared" si="583"/>
        <v xml:space="preserve"> </v>
      </c>
      <c r="DG430" s="283" t="str">
        <f t="shared" si="590"/>
        <v xml:space="preserve"> </v>
      </c>
      <c r="DH430" s="283"/>
      <c r="DI430" s="277" t="str">
        <f t="shared" si="584"/>
        <v xml:space="preserve"> </v>
      </c>
      <c r="DJ430" s="277" t="str">
        <f t="shared" si="585"/>
        <v xml:space="preserve"> </v>
      </c>
      <c r="DK430" s="277" t="str">
        <f t="shared" si="586"/>
        <v xml:space="preserve"> </v>
      </c>
      <c r="DL430" s="278" t="str">
        <f t="shared" si="587"/>
        <v xml:space="preserve"> </v>
      </c>
    </row>
    <row r="431" spans="21:116" x14ac:dyDescent="0.25">
      <c r="U431" s="276" t="str">
        <f t="shared" si="591"/>
        <v xml:space="preserve"> </v>
      </c>
      <c r="V431" s="277" t="str">
        <f>IF(SUM(I431:T431)&lt;90," ",I431/stab.data!$U$7)</f>
        <v xml:space="preserve"> </v>
      </c>
      <c r="W431" s="277" t="str">
        <f>IF(SUM(I431:T431)&lt;90," ",J431/stab.data!$U$8)</f>
        <v xml:space="preserve"> </v>
      </c>
      <c r="X431" s="277" t="str">
        <f>IF(SUM(I431:T431)&lt;90," ",K431*2/stab.data!$U$9)</f>
        <v xml:space="preserve"> </v>
      </c>
      <c r="Y431" s="277" t="str">
        <f>IF(SUM(I431:T431)&lt;90," ",L431*2/stab.data!$U$10)</f>
        <v xml:space="preserve"> </v>
      </c>
      <c r="Z431" s="277" t="str">
        <f>IF(SUM(I431:T431)&lt;90," ",M431/stab.data!$U$11)</f>
        <v xml:space="preserve"> </v>
      </c>
      <c r="AA431" s="277" t="str">
        <f>IF(SUM(I431:T431)&lt;90," ",N431/stab.data!$U$12)</f>
        <v xml:space="preserve"> </v>
      </c>
      <c r="AB431" s="277" t="str">
        <f>IF(SUM(I431:T431)&lt;90," ",O431/stab.data!$U$13)</f>
        <v xml:space="preserve"> </v>
      </c>
      <c r="AC431" s="277" t="str">
        <f>IF(SUM(I431:T431)&lt;90," ",P431/stab.data!$U$14)</f>
        <v xml:space="preserve"> </v>
      </c>
      <c r="AD431" s="277" t="str">
        <f>IF(SUM(I431:T431)&lt;90," ",Q431*2/stab.data!$U$15)</f>
        <v xml:space="preserve"> </v>
      </c>
      <c r="AE431" s="277" t="str">
        <f>IF(SUM(I431:T431)&lt;90," ",R431*2/stab.data!$U$16)</f>
        <v xml:space="preserve"> </v>
      </c>
      <c r="AF431" s="277" t="str">
        <f>IF(SUM(I431:T431)&lt;90," ",S431/stab.data!$U$17)</f>
        <v xml:space="preserve"> </v>
      </c>
      <c r="AG431" s="277" t="str">
        <f>IF(SUM(I431:T431)&lt;90," ",T431/stab.data!$U$18)</f>
        <v xml:space="preserve"> </v>
      </c>
      <c r="AH431" s="277" t="str">
        <f t="shared" si="592"/>
        <v xml:space="preserve"> </v>
      </c>
      <c r="AI431" s="277" t="str">
        <f t="shared" si="593"/>
        <v xml:space="preserve"> </v>
      </c>
      <c r="AJ431" s="278" t="str">
        <f t="shared" si="594"/>
        <v xml:space="preserve"> </v>
      </c>
      <c r="AK431" s="278" t="str">
        <f t="shared" si="595"/>
        <v xml:space="preserve"> </v>
      </c>
      <c r="AL431" s="278" t="str">
        <f t="shared" si="596"/>
        <v xml:space="preserve"> </v>
      </c>
      <c r="AM431" s="278" t="str">
        <f t="shared" si="597"/>
        <v xml:space="preserve"> </v>
      </c>
      <c r="AN431" s="278" t="str">
        <f t="shared" si="598"/>
        <v xml:space="preserve"> </v>
      </c>
      <c r="AO431" s="278" t="str">
        <f t="shared" si="599"/>
        <v xml:space="preserve"> </v>
      </c>
      <c r="AP431" s="278" t="str">
        <f t="shared" si="600"/>
        <v xml:space="preserve"> </v>
      </c>
      <c r="AQ431" s="278" t="str">
        <f t="shared" si="601"/>
        <v xml:space="preserve"> </v>
      </c>
      <c r="AR431" s="278" t="str">
        <f t="shared" si="602"/>
        <v xml:space="preserve"> </v>
      </c>
      <c r="AS431" s="278" t="str">
        <f t="shared" si="603"/>
        <v xml:space="preserve"> </v>
      </c>
      <c r="AT431" s="278" t="str">
        <f t="shared" si="604"/>
        <v xml:space="preserve"> </v>
      </c>
      <c r="AU431" s="278" t="str">
        <f t="shared" si="605"/>
        <v xml:space="preserve"> </v>
      </c>
      <c r="AV431" s="277" t="str">
        <f t="shared" si="606"/>
        <v xml:space="preserve"> </v>
      </c>
      <c r="AW431" s="277" t="str">
        <f t="shared" si="607"/>
        <v xml:space="preserve"> </v>
      </c>
      <c r="AX431" s="277" t="str">
        <f>IF(SUM(I431:T431)&lt;90," ",CO431*AH431*stab.data!$U$20/13/2)</f>
        <v xml:space="preserve"> </v>
      </c>
      <c r="AY431" s="277" t="str">
        <f>IF(SUM(I431:T431)&lt;90," ",CQ431*AH431*stab.data!$U$11/13)</f>
        <v xml:space="preserve"> </v>
      </c>
      <c r="AZ431" s="277" t="str">
        <f t="shared" si="608"/>
        <v xml:space="preserve"> </v>
      </c>
      <c r="BA431" s="279" t="str">
        <f t="shared" si="609"/>
        <v xml:space="preserve"> </v>
      </c>
      <c r="BB431" s="280" t="str">
        <f>IF(SUM(I431:T431)&lt;90," ",EXP('eq. coef.'!$C$104+'eq. coef.'!$C$105*'Amp-TB2 calc'!AJ431+'eq. coef.'!$C$106*'Amp-TB2 calc'!AK431+'eq. coef.'!$C$107*'Amp-TB2 calc'!AL431+'eq. coef.'!$C$108*'Amp-TB2 calc'!AN431+'eq. coef.'!$C$109*'Amp-TB2 calc'!AP431+'eq. coef.'!$C$110*'Amp-TB2 calc'!AQ431+'eq. coef.'!$C$111*'Amp-TB2 calc'!AR431+'eq. coef.'!$C$112*'Amp-TB2 calc'!AS431))</f>
        <v xml:space="preserve"> </v>
      </c>
      <c r="BC431" s="281" t="str">
        <f>IF(SUM(I431:T431)&lt;90," ",EXP('eq. coef.'!$C$176+'eq. coef.'!$C$177*'Amp-TB2 calc'!AJ431+'eq. coef.'!$C$178*'Amp-TB2 calc'!AK431+'eq. coef.'!$C$179*'Amp-TB2 calc'!AL431+'eq. coef.'!$C$180*'Amp-TB2 calc'!AN431+'eq. coef.'!$C$181*'Amp-TB2 calc'!AP431+'eq. coef.'!$C$182*'Amp-TB2 calc'!AQ431+'eq. coef.'!$C$183*'Amp-TB2 calc'!AR431+'eq. coef.'!$C$184*'Amp-TB2 calc'!AS431))</f>
        <v xml:space="preserve"> </v>
      </c>
      <c r="BD431" s="281" t="str">
        <f>IF(SUM(I431:T431)&lt;90," ",('eq. coef.'!$C$234+'eq. coef.'!$C$235*'Amp-TB2 calc'!AJ431+'eq. coef.'!$C$236*'Amp-TB2 calc'!AK431+'eq. coef.'!$C$237*'Amp-TB2 calc'!AL431+'eq. coef.'!$C$238*'Amp-TB2 calc'!AN431+'eq. coef.'!$C$239*'Amp-TB2 calc'!AP431+'eq. coef.'!$C$240*'Amp-TB2 calc'!AQ431+'eq. coef.'!$C$241*'Amp-TB2 calc'!AR431+'eq. coef.'!$C$242*'Amp-TB2 calc'!AS431))</f>
        <v xml:space="preserve"> </v>
      </c>
      <c r="BE431" s="281" t="str">
        <f>IF(SUM(I431:T431)&lt;90," ",('eq. coef.'!$C$270+'eq. coef.'!$C$271*'Amp-TB2 calc'!AJ431+'eq. coef.'!$C$272*'Amp-TB2 calc'!AK431+'eq. coef.'!$C$273*'Amp-TB2 calc'!AL431+'eq. coef.'!$C$274*'Amp-TB2 calc'!AN431+'eq. coef.'!$C$275*'Amp-TB2 calc'!AP431+'eq. coef.'!$C$276*'Amp-TB2 calc'!AQ431+'eq. coef.'!$C$277*'Amp-TB2 calc'!AR431+'eq. coef.'!$C$278*'Amp-TB2 calc'!AS431))</f>
        <v xml:space="preserve"> </v>
      </c>
      <c r="BF431" s="281" t="str">
        <f>IF(SUM(I431:T431)&lt;90," ",EXP('eq. coef.'!$C$328+'eq. coef.'!$C$329*'Amp-TB2 calc'!AJ431+'eq. coef.'!$C$330*'Amp-TB2 calc'!AK431+'eq. coef.'!$C$331*'Amp-TB2 calc'!AL431+'eq. coef.'!$C$332*'Amp-TB2 calc'!AN431+'eq. coef.'!$C$333*'Amp-TB2 calc'!AP431+'eq. coef.'!$C$334*'Amp-TB2 calc'!AQ431+'eq. coef.'!$C$335*'Amp-TB2 calc'!AR431+'eq. coef.'!$C$336*'Amp-TB2 calc'!AS431))</f>
        <v xml:space="preserve"> </v>
      </c>
      <c r="BG431" s="282" t="str">
        <f t="shared" si="561"/>
        <v xml:space="preserve"> </v>
      </c>
      <c r="BH431" s="385" t="str">
        <f t="shared" si="588"/>
        <v xml:space="preserve"> </v>
      </c>
      <c r="BI431" s="385" t="str">
        <f t="shared" si="589"/>
        <v xml:space="preserve"> </v>
      </c>
      <c r="BJ431" s="281" t="str">
        <f t="shared" si="562"/>
        <v xml:space="preserve"> </v>
      </c>
      <c r="BK431" s="283" t="str">
        <f t="shared" si="610"/>
        <v xml:space="preserve"> </v>
      </c>
      <c r="BL431" s="281" t="str">
        <f t="shared" si="611"/>
        <v xml:space="preserve"> </v>
      </c>
      <c r="BM431" s="284" t="str">
        <f t="shared" si="563"/>
        <v xml:space="preserve"> </v>
      </c>
      <c r="BN431" s="285" t="str">
        <f>IF(SUM(I431:T431)&lt;90," ",'eq. coef.'!$C$360+'eq. coef.'!$C$361*'Amp-TB2 calc'!AJ431+'eq. coef.'!$C$362*'Amp-TB2 calc'!AK431+'eq. coef.'!$C$363*'Amp-TB2 calc'!AL431+'eq. coef.'!$C$364*'Amp-TB2 calc'!AN431+'eq. coef.'!$C$365*'Amp-TB2 calc'!AP431+'eq. coef.'!$C$366*'Amp-TB2 calc'!AQ431+'eq. coef.'!$C$367*'Amp-TB2 calc'!AR431+'eq. coef.'!$C$368*'Amp-TB2 calc'!AS431+'eq. coef.'!$C$369*LN(BQ431))</f>
        <v xml:space="preserve"> </v>
      </c>
      <c r="BO431" s="286" t="str">
        <f t="shared" si="612"/>
        <v xml:space="preserve"> </v>
      </c>
      <c r="BP431" s="333" t="str">
        <f t="shared" si="564"/>
        <v xml:space="preserve"> </v>
      </c>
      <c r="BQ431" s="287" t="str">
        <f t="shared" si="613"/>
        <v xml:space="preserve"> </v>
      </c>
      <c r="BR431" s="281" t="str">
        <f t="shared" si="565"/>
        <v xml:space="preserve"> </v>
      </c>
      <c r="BS431" s="283"/>
      <c r="BT431" s="283">
        <f t="shared" si="614"/>
        <v>0</v>
      </c>
      <c r="BU431" s="283">
        <f t="shared" si="615"/>
        <v>0</v>
      </c>
      <c r="BV431" s="281" t="str">
        <f t="shared" si="566"/>
        <v xml:space="preserve"> </v>
      </c>
      <c r="BW431" s="288"/>
      <c r="BX431" s="289" t="str">
        <f>IF(SUM(I431:T431)&lt;90," ",'eq. coef.'!$B$1128*'Amp-TB2 calc'!CH431+'eq. coef.'!$B$1129*'Amp-TB2 calc'!CL431+'eq. coef.'!$B$1130*'Amp-TB2 calc'!CM431+'eq. coef.'!$B$1131*'Amp-TB2 calc'!CO431+'eq. coef.'!$B$1132*'Amp-TB2 calc'!CP431+'eq. coef.'!$B$1133*'Amp-TB2 calc'!CQ431+'eq. coef.'!$B$1134*'Amp-TB2 calc'!CR431+'eq. coef.'!$B$1135*'Amp-TB2 calc'!CU431+'eq. coef.'!$B$1135*'Amp-TB2 calc'!CY431+'eq. coef.'!$B$1137*'Amp-TB2 calc'!CZ431)</f>
        <v xml:space="preserve"> </v>
      </c>
      <c r="BY431" s="290" t="str">
        <f t="shared" si="616"/>
        <v xml:space="preserve"> </v>
      </c>
      <c r="BZ431" s="291"/>
      <c r="CA431" s="290" t="str">
        <f t="shared" si="567"/>
        <v xml:space="preserve"> </v>
      </c>
      <c r="CB431" s="289" t="str">
        <f>IF(SUM(I431:T431)&lt;90," ",EXP('eq. coef.'!$C$396+'eq. coef.'!$C$397*'Amp-TB2 calc'!AJ431+'eq. coef.'!$C$398*'Amp-TB2 calc'!AK431+'eq. coef.'!$C$399*'Amp-TB2 calc'!AL431+'eq. coef.'!$C$400*'Amp-TB2 calc'!AN431+'eq. coef.'!$C$401*'Amp-TB2 calc'!AP431+'eq. coef.'!$C$402*'Amp-TB2 calc'!AQ431+'eq. coef.'!$C$403*'Amp-TB2 calc'!AR431+'eq. coef.'!$C$404*'Amp-TB2 calc'!AS431+'eq. coef.'!$C$405*LN('Amp-TB2 calc'!BQ431)))</f>
        <v xml:space="preserve"> </v>
      </c>
      <c r="CC431" s="283" t="str">
        <f t="shared" si="568"/>
        <v xml:space="preserve"> </v>
      </c>
      <c r="CD431" s="283"/>
      <c r="CE431" s="282" t="str">
        <f t="shared" si="569"/>
        <v xml:space="preserve"> </v>
      </c>
      <c r="CF431" s="282" t="str">
        <f t="shared" si="570"/>
        <v xml:space="preserve"> </v>
      </c>
      <c r="CG431" s="278" t="str">
        <f t="shared" si="617"/>
        <v xml:space="preserve"> </v>
      </c>
      <c r="CH431" s="278" t="str">
        <f t="shared" si="618"/>
        <v xml:space="preserve"> </v>
      </c>
      <c r="CI431" s="278" t="str">
        <f t="shared" si="571"/>
        <v xml:space="preserve"> </v>
      </c>
      <c r="CJ431" s="278" t="str">
        <f t="shared" si="572"/>
        <v xml:space="preserve"> </v>
      </c>
      <c r="CK431" s="278"/>
      <c r="CL431" s="278" t="str">
        <f t="shared" si="573"/>
        <v xml:space="preserve"> </v>
      </c>
      <c r="CM431" s="278" t="str">
        <f t="shared" si="574"/>
        <v xml:space="preserve"> </v>
      </c>
      <c r="CN431" s="278" t="str">
        <f t="shared" si="619"/>
        <v xml:space="preserve"> </v>
      </c>
      <c r="CO431" s="278" t="str">
        <f t="shared" si="575"/>
        <v xml:space="preserve"> </v>
      </c>
      <c r="CP431" s="278" t="str">
        <f t="shared" si="620"/>
        <v xml:space="preserve"> </v>
      </c>
      <c r="CQ431" s="278" t="str">
        <f t="shared" si="576"/>
        <v xml:space="preserve"> </v>
      </c>
      <c r="CR431" s="278" t="str">
        <f t="shared" si="621"/>
        <v xml:space="preserve"> </v>
      </c>
      <c r="CS431" s="278" t="str">
        <f t="shared" si="577"/>
        <v xml:space="preserve"> </v>
      </c>
      <c r="CT431" s="278"/>
      <c r="CU431" s="278" t="str">
        <f t="shared" si="622"/>
        <v xml:space="preserve"> </v>
      </c>
      <c r="CV431" s="278" t="str">
        <f t="shared" si="578"/>
        <v xml:space="preserve"> </v>
      </c>
      <c r="CW431" s="278" t="str">
        <f t="shared" si="579"/>
        <v xml:space="preserve"> </v>
      </c>
      <c r="CX431" s="278"/>
      <c r="CY431" s="278" t="str">
        <f t="shared" si="580"/>
        <v xml:space="preserve"> </v>
      </c>
      <c r="CZ431" s="278" t="str">
        <f t="shared" si="623"/>
        <v xml:space="preserve"> </v>
      </c>
      <c r="DA431" s="278" t="str">
        <f t="shared" si="581"/>
        <v xml:space="preserve"> </v>
      </c>
      <c r="DB431" s="278"/>
      <c r="DC431" s="278" t="str">
        <f t="shared" si="582"/>
        <v xml:space="preserve"> </v>
      </c>
      <c r="DD431" s="278" t="str">
        <f t="shared" si="624"/>
        <v xml:space="preserve"> </v>
      </c>
      <c r="DE431" s="278" t="str">
        <f t="shared" si="625"/>
        <v xml:space="preserve"> </v>
      </c>
      <c r="DF431" s="278" t="str">
        <f t="shared" si="583"/>
        <v xml:space="preserve"> </v>
      </c>
      <c r="DG431" s="283" t="str">
        <f t="shared" si="590"/>
        <v xml:space="preserve"> </v>
      </c>
      <c r="DH431" s="283"/>
      <c r="DI431" s="277" t="str">
        <f t="shared" si="584"/>
        <v xml:space="preserve"> </v>
      </c>
      <c r="DJ431" s="277" t="str">
        <f t="shared" si="585"/>
        <v xml:space="preserve"> </v>
      </c>
      <c r="DK431" s="277" t="str">
        <f t="shared" si="586"/>
        <v xml:space="preserve"> </v>
      </c>
      <c r="DL431" s="278" t="str">
        <f t="shared" si="587"/>
        <v xml:space="preserve"> </v>
      </c>
    </row>
    <row r="432" spans="21:116" x14ac:dyDescent="0.25">
      <c r="U432" s="276" t="str">
        <f t="shared" si="591"/>
        <v xml:space="preserve"> </v>
      </c>
      <c r="V432" s="277" t="str">
        <f>IF(SUM(I432:T432)&lt;90," ",I432/stab.data!$U$7)</f>
        <v xml:space="preserve"> </v>
      </c>
      <c r="W432" s="277" t="str">
        <f>IF(SUM(I432:T432)&lt;90," ",J432/stab.data!$U$8)</f>
        <v xml:space="preserve"> </v>
      </c>
      <c r="X432" s="277" t="str">
        <f>IF(SUM(I432:T432)&lt;90," ",K432*2/stab.data!$U$9)</f>
        <v xml:space="preserve"> </v>
      </c>
      <c r="Y432" s="277" t="str">
        <f>IF(SUM(I432:T432)&lt;90," ",L432*2/stab.data!$U$10)</f>
        <v xml:space="preserve"> </v>
      </c>
      <c r="Z432" s="277" t="str">
        <f>IF(SUM(I432:T432)&lt;90," ",M432/stab.data!$U$11)</f>
        <v xml:space="preserve"> </v>
      </c>
      <c r="AA432" s="277" t="str">
        <f>IF(SUM(I432:T432)&lt;90," ",N432/stab.data!$U$12)</f>
        <v xml:space="preserve"> </v>
      </c>
      <c r="AB432" s="277" t="str">
        <f>IF(SUM(I432:T432)&lt;90," ",O432/stab.data!$U$13)</f>
        <v xml:space="preserve"> </v>
      </c>
      <c r="AC432" s="277" t="str">
        <f>IF(SUM(I432:T432)&lt;90," ",P432/stab.data!$U$14)</f>
        <v xml:space="preserve"> </v>
      </c>
      <c r="AD432" s="277" t="str">
        <f>IF(SUM(I432:T432)&lt;90," ",Q432*2/stab.data!$U$15)</f>
        <v xml:space="preserve"> </v>
      </c>
      <c r="AE432" s="277" t="str">
        <f>IF(SUM(I432:T432)&lt;90," ",R432*2/stab.data!$U$16)</f>
        <v xml:space="preserve"> </v>
      </c>
      <c r="AF432" s="277" t="str">
        <f>IF(SUM(I432:T432)&lt;90," ",S432/stab.data!$U$17)</f>
        <v xml:space="preserve"> </v>
      </c>
      <c r="AG432" s="277" t="str">
        <f>IF(SUM(I432:T432)&lt;90," ",T432/stab.data!$U$18)</f>
        <v xml:space="preserve"> </v>
      </c>
      <c r="AH432" s="277" t="str">
        <f t="shared" si="592"/>
        <v xml:space="preserve"> </v>
      </c>
      <c r="AI432" s="277" t="str">
        <f t="shared" si="593"/>
        <v xml:space="preserve"> </v>
      </c>
      <c r="AJ432" s="278" t="str">
        <f t="shared" si="594"/>
        <v xml:space="preserve"> </v>
      </c>
      <c r="AK432" s="278" t="str">
        <f t="shared" si="595"/>
        <v xml:space="preserve"> </v>
      </c>
      <c r="AL432" s="278" t="str">
        <f t="shared" si="596"/>
        <v xml:space="preserve"> </v>
      </c>
      <c r="AM432" s="278" t="str">
        <f t="shared" si="597"/>
        <v xml:space="preserve"> </v>
      </c>
      <c r="AN432" s="278" t="str">
        <f t="shared" si="598"/>
        <v xml:space="preserve"> </v>
      </c>
      <c r="AO432" s="278" t="str">
        <f t="shared" si="599"/>
        <v xml:space="preserve"> </v>
      </c>
      <c r="AP432" s="278" t="str">
        <f t="shared" si="600"/>
        <v xml:space="preserve"> </v>
      </c>
      <c r="AQ432" s="278" t="str">
        <f t="shared" si="601"/>
        <v xml:space="preserve"> </v>
      </c>
      <c r="AR432" s="278" t="str">
        <f t="shared" si="602"/>
        <v xml:space="preserve"> </v>
      </c>
      <c r="AS432" s="278" t="str">
        <f t="shared" si="603"/>
        <v xml:space="preserve"> </v>
      </c>
      <c r="AT432" s="278" t="str">
        <f t="shared" si="604"/>
        <v xml:space="preserve"> </v>
      </c>
      <c r="AU432" s="278" t="str">
        <f t="shared" si="605"/>
        <v xml:space="preserve"> </v>
      </c>
      <c r="AV432" s="277" t="str">
        <f t="shared" si="606"/>
        <v xml:space="preserve"> </v>
      </c>
      <c r="AW432" s="277" t="str">
        <f t="shared" si="607"/>
        <v xml:space="preserve"> </v>
      </c>
      <c r="AX432" s="277" t="str">
        <f>IF(SUM(I432:T432)&lt;90," ",CO432*AH432*stab.data!$U$20/13/2)</f>
        <v xml:space="preserve"> </v>
      </c>
      <c r="AY432" s="277" t="str">
        <f>IF(SUM(I432:T432)&lt;90," ",CQ432*AH432*stab.data!$U$11/13)</f>
        <v xml:space="preserve"> </v>
      </c>
      <c r="AZ432" s="277" t="str">
        <f t="shared" si="608"/>
        <v xml:space="preserve"> </v>
      </c>
      <c r="BA432" s="279" t="str">
        <f t="shared" si="609"/>
        <v xml:space="preserve"> </v>
      </c>
      <c r="BB432" s="280" t="str">
        <f>IF(SUM(I432:T432)&lt;90," ",EXP('eq. coef.'!$C$104+'eq. coef.'!$C$105*'Amp-TB2 calc'!AJ432+'eq. coef.'!$C$106*'Amp-TB2 calc'!AK432+'eq. coef.'!$C$107*'Amp-TB2 calc'!AL432+'eq. coef.'!$C$108*'Amp-TB2 calc'!AN432+'eq. coef.'!$C$109*'Amp-TB2 calc'!AP432+'eq. coef.'!$C$110*'Amp-TB2 calc'!AQ432+'eq. coef.'!$C$111*'Amp-TB2 calc'!AR432+'eq. coef.'!$C$112*'Amp-TB2 calc'!AS432))</f>
        <v xml:space="preserve"> </v>
      </c>
      <c r="BC432" s="281" t="str">
        <f>IF(SUM(I432:T432)&lt;90," ",EXP('eq. coef.'!$C$176+'eq. coef.'!$C$177*'Amp-TB2 calc'!AJ432+'eq. coef.'!$C$178*'Amp-TB2 calc'!AK432+'eq. coef.'!$C$179*'Amp-TB2 calc'!AL432+'eq. coef.'!$C$180*'Amp-TB2 calc'!AN432+'eq. coef.'!$C$181*'Amp-TB2 calc'!AP432+'eq. coef.'!$C$182*'Amp-TB2 calc'!AQ432+'eq. coef.'!$C$183*'Amp-TB2 calc'!AR432+'eq. coef.'!$C$184*'Amp-TB2 calc'!AS432))</f>
        <v xml:space="preserve"> </v>
      </c>
      <c r="BD432" s="281" t="str">
        <f>IF(SUM(I432:T432)&lt;90," ",('eq. coef.'!$C$234+'eq. coef.'!$C$235*'Amp-TB2 calc'!AJ432+'eq. coef.'!$C$236*'Amp-TB2 calc'!AK432+'eq. coef.'!$C$237*'Amp-TB2 calc'!AL432+'eq. coef.'!$C$238*'Amp-TB2 calc'!AN432+'eq. coef.'!$C$239*'Amp-TB2 calc'!AP432+'eq. coef.'!$C$240*'Amp-TB2 calc'!AQ432+'eq. coef.'!$C$241*'Amp-TB2 calc'!AR432+'eq. coef.'!$C$242*'Amp-TB2 calc'!AS432))</f>
        <v xml:space="preserve"> </v>
      </c>
      <c r="BE432" s="281" t="str">
        <f>IF(SUM(I432:T432)&lt;90," ",('eq. coef.'!$C$270+'eq. coef.'!$C$271*'Amp-TB2 calc'!AJ432+'eq. coef.'!$C$272*'Amp-TB2 calc'!AK432+'eq. coef.'!$C$273*'Amp-TB2 calc'!AL432+'eq. coef.'!$C$274*'Amp-TB2 calc'!AN432+'eq. coef.'!$C$275*'Amp-TB2 calc'!AP432+'eq. coef.'!$C$276*'Amp-TB2 calc'!AQ432+'eq. coef.'!$C$277*'Amp-TB2 calc'!AR432+'eq. coef.'!$C$278*'Amp-TB2 calc'!AS432))</f>
        <v xml:space="preserve"> </v>
      </c>
      <c r="BF432" s="281" t="str">
        <f>IF(SUM(I432:T432)&lt;90," ",EXP('eq. coef.'!$C$328+'eq. coef.'!$C$329*'Amp-TB2 calc'!AJ432+'eq. coef.'!$C$330*'Amp-TB2 calc'!AK432+'eq. coef.'!$C$331*'Amp-TB2 calc'!AL432+'eq. coef.'!$C$332*'Amp-TB2 calc'!AN432+'eq. coef.'!$C$333*'Amp-TB2 calc'!AP432+'eq. coef.'!$C$334*'Amp-TB2 calc'!AQ432+'eq. coef.'!$C$335*'Amp-TB2 calc'!AR432+'eq. coef.'!$C$336*'Amp-TB2 calc'!AS432))</f>
        <v xml:space="preserve"> </v>
      </c>
      <c r="BG432" s="282" t="str">
        <f t="shared" si="561"/>
        <v xml:space="preserve"> </v>
      </c>
      <c r="BH432" s="385" t="str">
        <f t="shared" si="588"/>
        <v xml:space="preserve"> </v>
      </c>
      <c r="BI432" s="385" t="str">
        <f t="shared" si="589"/>
        <v xml:space="preserve"> </v>
      </c>
      <c r="BJ432" s="281" t="str">
        <f t="shared" si="562"/>
        <v xml:space="preserve"> </v>
      </c>
      <c r="BK432" s="283" t="str">
        <f t="shared" si="610"/>
        <v xml:space="preserve"> </v>
      </c>
      <c r="BL432" s="281" t="str">
        <f t="shared" si="611"/>
        <v xml:space="preserve"> </v>
      </c>
      <c r="BM432" s="284" t="str">
        <f t="shared" si="563"/>
        <v xml:space="preserve"> </v>
      </c>
      <c r="BN432" s="285" t="str">
        <f>IF(SUM(I432:T432)&lt;90," ",'eq. coef.'!$C$360+'eq. coef.'!$C$361*'Amp-TB2 calc'!AJ432+'eq. coef.'!$C$362*'Amp-TB2 calc'!AK432+'eq. coef.'!$C$363*'Amp-TB2 calc'!AL432+'eq. coef.'!$C$364*'Amp-TB2 calc'!AN432+'eq. coef.'!$C$365*'Amp-TB2 calc'!AP432+'eq. coef.'!$C$366*'Amp-TB2 calc'!AQ432+'eq. coef.'!$C$367*'Amp-TB2 calc'!AR432+'eq. coef.'!$C$368*'Amp-TB2 calc'!AS432+'eq. coef.'!$C$369*LN(BQ432))</f>
        <v xml:space="preserve"> </v>
      </c>
      <c r="BO432" s="286" t="str">
        <f t="shared" si="612"/>
        <v xml:space="preserve"> </v>
      </c>
      <c r="BP432" s="333" t="str">
        <f t="shared" si="564"/>
        <v xml:space="preserve"> </v>
      </c>
      <c r="BQ432" s="287" t="str">
        <f t="shared" si="613"/>
        <v xml:space="preserve"> </v>
      </c>
      <c r="BR432" s="281" t="str">
        <f t="shared" si="565"/>
        <v xml:space="preserve"> </v>
      </c>
      <c r="BS432" s="283"/>
      <c r="BT432" s="283">
        <f t="shared" si="614"/>
        <v>0</v>
      </c>
      <c r="BU432" s="283">
        <f t="shared" si="615"/>
        <v>0</v>
      </c>
      <c r="BV432" s="281" t="str">
        <f t="shared" si="566"/>
        <v xml:space="preserve"> </v>
      </c>
      <c r="BW432" s="288"/>
      <c r="BX432" s="289" t="str">
        <f>IF(SUM(I432:T432)&lt;90," ",'eq. coef.'!$B$1128*'Amp-TB2 calc'!CH432+'eq. coef.'!$B$1129*'Amp-TB2 calc'!CL432+'eq. coef.'!$B$1130*'Amp-TB2 calc'!CM432+'eq. coef.'!$B$1131*'Amp-TB2 calc'!CO432+'eq. coef.'!$B$1132*'Amp-TB2 calc'!CP432+'eq. coef.'!$B$1133*'Amp-TB2 calc'!CQ432+'eq. coef.'!$B$1134*'Amp-TB2 calc'!CR432+'eq. coef.'!$B$1135*'Amp-TB2 calc'!CU432+'eq. coef.'!$B$1135*'Amp-TB2 calc'!CY432+'eq. coef.'!$B$1137*'Amp-TB2 calc'!CZ432)</f>
        <v xml:space="preserve"> </v>
      </c>
      <c r="BY432" s="290" t="str">
        <f t="shared" si="616"/>
        <v xml:space="preserve"> </v>
      </c>
      <c r="BZ432" s="291"/>
      <c r="CA432" s="290" t="str">
        <f t="shared" si="567"/>
        <v xml:space="preserve"> </v>
      </c>
      <c r="CB432" s="289" t="str">
        <f>IF(SUM(I432:T432)&lt;90," ",EXP('eq. coef.'!$C$396+'eq. coef.'!$C$397*'Amp-TB2 calc'!AJ432+'eq. coef.'!$C$398*'Amp-TB2 calc'!AK432+'eq. coef.'!$C$399*'Amp-TB2 calc'!AL432+'eq. coef.'!$C$400*'Amp-TB2 calc'!AN432+'eq. coef.'!$C$401*'Amp-TB2 calc'!AP432+'eq. coef.'!$C$402*'Amp-TB2 calc'!AQ432+'eq. coef.'!$C$403*'Amp-TB2 calc'!AR432+'eq. coef.'!$C$404*'Amp-TB2 calc'!AS432+'eq. coef.'!$C$405*LN('Amp-TB2 calc'!BQ432)))</f>
        <v xml:space="preserve"> </v>
      </c>
      <c r="CC432" s="283" t="str">
        <f t="shared" si="568"/>
        <v xml:space="preserve"> </v>
      </c>
      <c r="CD432" s="283"/>
      <c r="CE432" s="282" t="str">
        <f t="shared" si="569"/>
        <v xml:space="preserve"> </v>
      </c>
      <c r="CF432" s="282" t="str">
        <f t="shared" si="570"/>
        <v xml:space="preserve"> </v>
      </c>
      <c r="CG432" s="278" t="str">
        <f t="shared" si="617"/>
        <v xml:space="preserve"> </v>
      </c>
      <c r="CH432" s="278" t="str">
        <f t="shared" si="618"/>
        <v xml:space="preserve"> </v>
      </c>
      <c r="CI432" s="278" t="str">
        <f t="shared" si="571"/>
        <v xml:space="preserve"> </v>
      </c>
      <c r="CJ432" s="278" t="str">
        <f t="shared" si="572"/>
        <v xml:space="preserve"> </v>
      </c>
      <c r="CK432" s="278"/>
      <c r="CL432" s="278" t="str">
        <f t="shared" si="573"/>
        <v xml:space="preserve"> </v>
      </c>
      <c r="CM432" s="278" t="str">
        <f t="shared" si="574"/>
        <v xml:space="preserve"> </v>
      </c>
      <c r="CN432" s="278" t="str">
        <f t="shared" si="619"/>
        <v xml:space="preserve"> </v>
      </c>
      <c r="CO432" s="278" t="str">
        <f t="shared" si="575"/>
        <v xml:space="preserve"> </v>
      </c>
      <c r="CP432" s="278" t="str">
        <f t="shared" si="620"/>
        <v xml:space="preserve"> </v>
      </c>
      <c r="CQ432" s="278" t="str">
        <f t="shared" si="576"/>
        <v xml:space="preserve"> </v>
      </c>
      <c r="CR432" s="278" t="str">
        <f t="shared" si="621"/>
        <v xml:space="preserve"> </v>
      </c>
      <c r="CS432" s="278" t="str">
        <f t="shared" si="577"/>
        <v xml:space="preserve"> </v>
      </c>
      <c r="CT432" s="278"/>
      <c r="CU432" s="278" t="str">
        <f t="shared" si="622"/>
        <v xml:space="preserve"> </v>
      </c>
      <c r="CV432" s="278" t="str">
        <f t="shared" si="578"/>
        <v xml:space="preserve"> </v>
      </c>
      <c r="CW432" s="278" t="str">
        <f t="shared" si="579"/>
        <v xml:space="preserve"> </v>
      </c>
      <c r="CX432" s="278"/>
      <c r="CY432" s="278" t="str">
        <f t="shared" si="580"/>
        <v xml:space="preserve"> </v>
      </c>
      <c r="CZ432" s="278" t="str">
        <f t="shared" si="623"/>
        <v xml:space="preserve"> </v>
      </c>
      <c r="DA432" s="278" t="str">
        <f t="shared" si="581"/>
        <v xml:space="preserve"> </v>
      </c>
      <c r="DB432" s="278"/>
      <c r="DC432" s="278" t="str">
        <f t="shared" si="582"/>
        <v xml:space="preserve"> </v>
      </c>
      <c r="DD432" s="278" t="str">
        <f t="shared" si="624"/>
        <v xml:space="preserve"> </v>
      </c>
      <c r="DE432" s="278" t="str">
        <f t="shared" si="625"/>
        <v xml:space="preserve"> </v>
      </c>
      <c r="DF432" s="278" t="str">
        <f t="shared" si="583"/>
        <v xml:space="preserve"> </v>
      </c>
      <c r="DG432" s="283" t="str">
        <f t="shared" si="590"/>
        <v xml:space="preserve"> </v>
      </c>
      <c r="DH432" s="283"/>
      <c r="DI432" s="277" t="str">
        <f t="shared" si="584"/>
        <v xml:space="preserve"> </v>
      </c>
      <c r="DJ432" s="277" t="str">
        <f t="shared" si="585"/>
        <v xml:space="preserve"> </v>
      </c>
      <c r="DK432" s="277" t="str">
        <f t="shared" si="586"/>
        <v xml:space="preserve"> </v>
      </c>
      <c r="DL432" s="278" t="str">
        <f t="shared" si="587"/>
        <v xml:space="preserve"> </v>
      </c>
    </row>
    <row r="433" spans="21:116" x14ac:dyDescent="0.25">
      <c r="U433" s="276" t="str">
        <f t="shared" si="591"/>
        <v xml:space="preserve"> </v>
      </c>
      <c r="V433" s="277" t="str">
        <f>IF(SUM(I433:T433)&lt;90," ",I433/stab.data!$U$7)</f>
        <v xml:space="preserve"> </v>
      </c>
      <c r="W433" s="277" t="str">
        <f>IF(SUM(I433:T433)&lt;90," ",J433/stab.data!$U$8)</f>
        <v xml:space="preserve"> </v>
      </c>
      <c r="X433" s="277" t="str">
        <f>IF(SUM(I433:T433)&lt;90," ",K433*2/stab.data!$U$9)</f>
        <v xml:space="preserve"> </v>
      </c>
      <c r="Y433" s="277" t="str">
        <f>IF(SUM(I433:T433)&lt;90," ",L433*2/stab.data!$U$10)</f>
        <v xml:space="preserve"> </v>
      </c>
      <c r="Z433" s="277" t="str">
        <f>IF(SUM(I433:T433)&lt;90," ",M433/stab.data!$U$11)</f>
        <v xml:space="preserve"> </v>
      </c>
      <c r="AA433" s="277" t="str">
        <f>IF(SUM(I433:T433)&lt;90," ",N433/stab.data!$U$12)</f>
        <v xml:space="preserve"> </v>
      </c>
      <c r="AB433" s="277" t="str">
        <f>IF(SUM(I433:T433)&lt;90," ",O433/stab.data!$U$13)</f>
        <v xml:space="preserve"> </v>
      </c>
      <c r="AC433" s="277" t="str">
        <f>IF(SUM(I433:T433)&lt;90," ",P433/stab.data!$U$14)</f>
        <v xml:space="preserve"> </v>
      </c>
      <c r="AD433" s="277" t="str">
        <f>IF(SUM(I433:T433)&lt;90," ",Q433*2/stab.data!$U$15)</f>
        <v xml:space="preserve"> </v>
      </c>
      <c r="AE433" s="277" t="str">
        <f>IF(SUM(I433:T433)&lt;90," ",R433*2/stab.data!$U$16)</f>
        <v xml:space="preserve"> </v>
      </c>
      <c r="AF433" s="277" t="str">
        <f>IF(SUM(I433:T433)&lt;90," ",S433/stab.data!$U$17)</f>
        <v xml:space="preserve"> </v>
      </c>
      <c r="AG433" s="277" t="str">
        <f>IF(SUM(I433:T433)&lt;90," ",T433/stab.data!$U$18)</f>
        <v xml:space="preserve"> </v>
      </c>
      <c r="AH433" s="277" t="str">
        <f t="shared" si="592"/>
        <v xml:space="preserve"> </v>
      </c>
      <c r="AI433" s="277" t="str">
        <f t="shared" si="593"/>
        <v xml:space="preserve"> </v>
      </c>
      <c r="AJ433" s="278" t="str">
        <f t="shared" si="594"/>
        <v xml:space="preserve"> </v>
      </c>
      <c r="AK433" s="278" t="str">
        <f t="shared" si="595"/>
        <v xml:space="preserve"> </v>
      </c>
      <c r="AL433" s="278" t="str">
        <f t="shared" si="596"/>
        <v xml:space="preserve"> </v>
      </c>
      <c r="AM433" s="278" t="str">
        <f t="shared" si="597"/>
        <v xml:space="preserve"> </v>
      </c>
      <c r="AN433" s="278" t="str">
        <f t="shared" si="598"/>
        <v xml:space="preserve"> </v>
      </c>
      <c r="AO433" s="278" t="str">
        <f t="shared" si="599"/>
        <v xml:space="preserve"> </v>
      </c>
      <c r="AP433" s="278" t="str">
        <f t="shared" si="600"/>
        <v xml:space="preserve"> </v>
      </c>
      <c r="AQ433" s="278" t="str">
        <f t="shared" si="601"/>
        <v xml:space="preserve"> </v>
      </c>
      <c r="AR433" s="278" t="str">
        <f t="shared" si="602"/>
        <v xml:space="preserve"> </v>
      </c>
      <c r="AS433" s="278" t="str">
        <f t="shared" si="603"/>
        <v xml:space="preserve"> </v>
      </c>
      <c r="AT433" s="278" t="str">
        <f t="shared" si="604"/>
        <v xml:space="preserve"> </v>
      </c>
      <c r="AU433" s="278" t="str">
        <f t="shared" si="605"/>
        <v xml:space="preserve"> </v>
      </c>
      <c r="AV433" s="277" t="str">
        <f t="shared" si="606"/>
        <v xml:space="preserve"> </v>
      </c>
      <c r="AW433" s="277" t="str">
        <f t="shared" si="607"/>
        <v xml:space="preserve"> </v>
      </c>
      <c r="AX433" s="277" t="str">
        <f>IF(SUM(I433:T433)&lt;90," ",CO433*AH433*stab.data!$U$20/13/2)</f>
        <v xml:space="preserve"> </v>
      </c>
      <c r="AY433" s="277" t="str">
        <f>IF(SUM(I433:T433)&lt;90," ",CQ433*AH433*stab.data!$U$11/13)</f>
        <v xml:space="preserve"> </v>
      </c>
      <c r="AZ433" s="277" t="str">
        <f t="shared" si="608"/>
        <v xml:space="preserve"> </v>
      </c>
      <c r="BA433" s="279" t="str">
        <f t="shared" si="609"/>
        <v xml:space="preserve"> </v>
      </c>
      <c r="BB433" s="280" t="str">
        <f>IF(SUM(I433:T433)&lt;90," ",EXP('eq. coef.'!$C$104+'eq. coef.'!$C$105*'Amp-TB2 calc'!AJ433+'eq. coef.'!$C$106*'Amp-TB2 calc'!AK433+'eq. coef.'!$C$107*'Amp-TB2 calc'!AL433+'eq. coef.'!$C$108*'Amp-TB2 calc'!AN433+'eq. coef.'!$C$109*'Amp-TB2 calc'!AP433+'eq. coef.'!$C$110*'Amp-TB2 calc'!AQ433+'eq. coef.'!$C$111*'Amp-TB2 calc'!AR433+'eq. coef.'!$C$112*'Amp-TB2 calc'!AS433))</f>
        <v xml:space="preserve"> </v>
      </c>
      <c r="BC433" s="281" t="str">
        <f>IF(SUM(I433:T433)&lt;90," ",EXP('eq. coef.'!$C$176+'eq. coef.'!$C$177*'Amp-TB2 calc'!AJ433+'eq. coef.'!$C$178*'Amp-TB2 calc'!AK433+'eq. coef.'!$C$179*'Amp-TB2 calc'!AL433+'eq. coef.'!$C$180*'Amp-TB2 calc'!AN433+'eq. coef.'!$C$181*'Amp-TB2 calc'!AP433+'eq. coef.'!$C$182*'Amp-TB2 calc'!AQ433+'eq. coef.'!$C$183*'Amp-TB2 calc'!AR433+'eq. coef.'!$C$184*'Amp-TB2 calc'!AS433))</f>
        <v xml:space="preserve"> </v>
      </c>
      <c r="BD433" s="281" t="str">
        <f>IF(SUM(I433:T433)&lt;90," ",('eq. coef.'!$C$234+'eq. coef.'!$C$235*'Amp-TB2 calc'!AJ433+'eq. coef.'!$C$236*'Amp-TB2 calc'!AK433+'eq. coef.'!$C$237*'Amp-TB2 calc'!AL433+'eq. coef.'!$C$238*'Amp-TB2 calc'!AN433+'eq. coef.'!$C$239*'Amp-TB2 calc'!AP433+'eq. coef.'!$C$240*'Amp-TB2 calc'!AQ433+'eq. coef.'!$C$241*'Amp-TB2 calc'!AR433+'eq. coef.'!$C$242*'Amp-TB2 calc'!AS433))</f>
        <v xml:space="preserve"> </v>
      </c>
      <c r="BE433" s="281" t="str">
        <f>IF(SUM(I433:T433)&lt;90," ",('eq. coef.'!$C$270+'eq. coef.'!$C$271*'Amp-TB2 calc'!AJ433+'eq. coef.'!$C$272*'Amp-TB2 calc'!AK433+'eq. coef.'!$C$273*'Amp-TB2 calc'!AL433+'eq. coef.'!$C$274*'Amp-TB2 calc'!AN433+'eq. coef.'!$C$275*'Amp-TB2 calc'!AP433+'eq. coef.'!$C$276*'Amp-TB2 calc'!AQ433+'eq. coef.'!$C$277*'Amp-TB2 calc'!AR433+'eq. coef.'!$C$278*'Amp-TB2 calc'!AS433))</f>
        <v xml:space="preserve"> </v>
      </c>
      <c r="BF433" s="281" t="str">
        <f>IF(SUM(I433:T433)&lt;90," ",EXP('eq. coef.'!$C$328+'eq. coef.'!$C$329*'Amp-TB2 calc'!AJ433+'eq. coef.'!$C$330*'Amp-TB2 calc'!AK433+'eq. coef.'!$C$331*'Amp-TB2 calc'!AL433+'eq. coef.'!$C$332*'Amp-TB2 calc'!AN433+'eq. coef.'!$C$333*'Amp-TB2 calc'!AP433+'eq. coef.'!$C$334*'Amp-TB2 calc'!AQ433+'eq. coef.'!$C$335*'Amp-TB2 calc'!AR433+'eq. coef.'!$C$336*'Amp-TB2 calc'!AS433))</f>
        <v xml:space="preserve"> </v>
      </c>
      <c r="BG433" s="282" t="str">
        <f t="shared" si="561"/>
        <v xml:space="preserve"> </v>
      </c>
      <c r="BH433" s="385" t="str">
        <f t="shared" si="588"/>
        <v xml:space="preserve"> </v>
      </c>
      <c r="BI433" s="385" t="str">
        <f t="shared" si="589"/>
        <v xml:space="preserve"> </v>
      </c>
      <c r="BJ433" s="281" t="str">
        <f t="shared" si="562"/>
        <v xml:space="preserve"> </v>
      </c>
      <c r="BK433" s="283" t="str">
        <f t="shared" si="610"/>
        <v xml:space="preserve"> </v>
      </c>
      <c r="BL433" s="281" t="str">
        <f t="shared" si="611"/>
        <v xml:space="preserve"> </v>
      </c>
      <c r="BM433" s="284" t="str">
        <f t="shared" si="563"/>
        <v xml:space="preserve"> </v>
      </c>
      <c r="BN433" s="285" t="str">
        <f>IF(SUM(I433:T433)&lt;90," ",'eq. coef.'!$C$360+'eq. coef.'!$C$361*'Amp-TB2 calc'!AJ433+'eq. coef.'!$C$362*'Amp-TB2 calc'!AK433+'eq. coef.'!$C$363*'Amp-TB2 calc'!AL433+'eq. coef.'!$C$364*'Amp-TB2 calc'!AN433+'eq. coef.'!$C$365*'Amp-TB2 calc'!AP433+'eq. coef.'!$C$366*'Amp-TB2 calc'!AQ433+'eq. coef.'!$C$367*'Amp-TB2 calc'!AR433+'eq. coef.'!$C$368*'Amp-TB2 calc'!AS433+'eq. coef.'!$C$369*LN(BQ433))</f>
        <v xml:space="preserve"> </v>
      </c>
      <c r="BO433" s="286" t="str">
        <f t="shared" si="612"/>
        <v xml:space="preserve"> </v>
      </c>
      <c r="BP433" s="333" t="str">
        <f t="shared" si="564"/>
        <v xml:space="preserve"> </v>
      </c>
      <c r="BQ433" s="287" t="str">
        <f t="shared" si="613"/>
        <v xml:space="preserve"> </v>
      </c>
      <c r="BR433" s="281" t="str">
        <f t="shared" si="565"/>
        <v xml:space="preserve"> </v>
      </c>
      <c r="BS433" s="283"/>
      <c r="BT433" s="283">
        <f t="shared" si="614"/>
        <v>0</v>
      </c>
      <c r="BU433" s="283">
        <f t="shared" si="615"/>
        <v>0</v>
      </c>
      <c r="BV433" s="281" t="str">
        <f t="shared" si="566"/>
        <v xml:space="preserve"> </v>
      </c>
      <c r="BW433" s="288"/>
      <c r="BX433" s="289" t="str">
        <f>IF(SUM(I433:T433)&lt;90," ",'eq. coef.'!$B$1128*'Amp-TB2 calc'!CH433+'eq. coef.'!$B$1129*'Amp-TB2 calc'!CL433+'eq. coef.'!$B$1130*'Amp-TB2 calc'!CM433+'eq. coef.'!$B$1131*'Amp-TB2 calc'!CO433+'eq. coef.'!$B$1132*'Amp-TB2 calc'!CP433+'eq. coef.'!$B$1133*'Amp-TB2 calc'!CQ433+'eq. coef.'!$B$1134*'Amp-TB2 calc'!CR433+'eq. coef.'!$B$1135*'Amp-TB2 calc'!CU433+'eq. coef.'!$B$1135*'Amp-TB2 calc'!CY433+'eq. coef.'!$B$1137*'Amp-TB2 calc'!CZ433)</f>
        <v xml:space="preserve"> </v>
      </c>
      <c r="BY433" s="290" t="str">
        <f t="shared" si="616"/>
        <v xml:space="preserve"> </v>
      </c>
      <c r="BZ433" s="291"/>
      <c r="CA433" s="290" t="str">
        <f t="shared" si="567"/>
        <v xml:space="preserve"> </v>
      </c>
      <c r="CB433" s="289" t="str">
        <f>IF(SUM(I433:T433)&lt;90," ",EXP('eq. coef.'!$C$396+'eq. coef.'!$C$397*'Amp-TB2 calc'!AJ433+'eq. coef.'!$C$398*'Amp-TB2 calc'!AK433+'eq. coef.'!$C$399*'Amp-TB2 calc'!AL433+'eq. coef.'!$C$400*'Amp-TB2 calc'!AN433+'eq. coef.'!$C$401*'Amp-TB2 calc'!AP433+'eq. coef.'!$C$402*'Amp-TB2 calc'!AQ433+'eq. coef.'!$C$403*'Amp-TB2 calc'!AR433+'eq. coef.'!$C$404*'Amp-TB2 calc'!AS433+'eq. coef.'!$C$405*LN('Amp-TB2 calc'!BQ433)))</f>
        <v xml:space="preserve"> </v>
      </c>
      <c r="CC433" s="283" t="str">
        <f t="shared" si="568"/>
        <v xml:space="preserve"> </v>
      </c>
      <c r="CD433" s="283"/>
      <c r="CE433" s="282" t="str">
        <f t="shared" si="569"/>
        <v xml:space="preserve"> </v>
      </c>
      <c r="CF433" s="282" t="str">
        <f t="shared" si="570"/>
        <v xml:space="preserve"> </v>
      </c>
      <c r="CG433" s="278" t="str">
        <f t="shared" si="617"/>
        <v xml:space="preserve"> </v>
      </c>
      <c r="CH433" s="278" t="str">
        <f t="shared" si="618"/>
        <v xml:space="preserve"> </v>
      </c>
      <c r="CI433" s="278" t="str">
        <f t="shared" si="571"/>
        <v xml:space="preserve"> </v>
      </c>
      <c r="CJ433" s="278" t="str">
        <f t="shared" si="572"/>
        <v xml:space="preserve"> </v>
      </c>
      <c r="CK433" s="278"/>
      <c r="CL433" s="278" t="str">
        <f t="shared" si="573"/>
        <v xml:space="preserve"> </v>
      </c>
      <c r="CM433" s="278" t="str">
        <f t="shared" si="574"/>
        <v xml:space="preserve"> </v>
      </c>
      <c r="CN433" s="278" t="str">
        <f t="shared" si="619"/>
        <v xml:space="preserve"> </v>
      </c>
      <c r="CO433" s="278" t="str">
        <f t="shared" si="575"/>
        <v xml:space="preserve"> </v>
      </c>
      <c r="CP433" s="278" t="str">
        <f t="shared" si="620"/>
        <v xml:space="preserve"> </v>
      </c>
      <c r="CQ433" s="278" t="str">
        <f t="shared" si="576"/>
        <v xml:space="preserve"> </v>
      </c>
      <c r="CR433" s="278" t="str">
        <f t="shared" si="621"/>
        <v xml:space="preserve"> </v>
      </c>
      <c r="CS433" s="278" t="str">
        <f t="shared" si="577"/>
        <v xml:space="preserve"> </v>
      </c>
      <c r="CT433" s="278"/>
      <c r="CU433" s="278" t="str">
        <f t="shared" si="622"/>
        <v xml:space="preserve"> </v>
      </c>
      <c r="CV433" s="278" t="str">
        <f t="shared" si="578"/>
        <v xml:space="preserve"> </v>
      </c>
      <c r="CW433" s="278" t="str">
        <f t="shared" si="579"/>
        <v xml:space="preserve"> </v>
      </c>
      <c r="CX433" s="278"/>
      <c r="CY433" s="278" t="str">
        <f t="shared" si="580"/>
        <v xml:space="preserve"> </v>
      </c>
      <c r="CZ433" s="278" t="str">
        <f t="shared" si="623"/>
        <v xml:space="preserve"> </v>
      </c>
      <c r="DA433" s="278" t="str">
        <f t="shared" si="581"/>
        <v xml:space="preserve"> </v>
      </c>
      <c r="DB433" s="278"/>
      <c r="DC433" s="278" t="str">
        <f t="shared" si="582"/>
        <v xml:space="preserve"> </v>
      </c>
      <c r="DD433" s="278" t="str">
        <f t="shared" si="624"/>
        <v xml:space="preserve"> </v>
      </c>
      <c r="DE433" s="278" t="str">
        <f t="shared" si="625"/>
        <v xml:space="preserve"> </v>
      </c>
      <c r="DF433" s="278" t="str">
        <f t="shared" si="583"/>
        <v xml:space="preserve"> </v>
      </c>
      <c r="DG433" s="283" t="str">
        <f t="shared" si="590"/>
        <v xml:space="preserve"> </v>
      </c>
      <c r="DH433" s="283"/>
      <c r="DI433" s="277" t="str">
        <f t="shared" si="584"/>
        <v xml:space="preserve"> </v>
      </c>
      <c r="DJ433" s="277" t="str">
        <f t="shared" si="585"/>
        <v xml:space="preserve"> </v>
      </c>
      <c r="DK433" s="277" t="str">
        <f t="shared" si="586"/>
        <v xml:space="preserve"> </v>
      </c>
      <c r="DL433" s="278" t="str">
        <f t="shared" si="587"/>
        <v xml:space="preserve"> </v>
      </c>
    </row>
    <row r="434" spans="21:116" x14ac:dyDescent="0.25">
      <c r="U434" s="276" t="str">
        <f t="shared" si="591"/>
        <v xml:space="preserve"> </v>
      </c>
      <c r="V434" s="277" t="str">
        <f>IF(SUM(I434:T434)&lt;90," ",I434/stab.data!$U$7)</f>
        <v xml:space="preserve"> </v>
      </c>
      <c r="W434" s="277" t="str">
        <f>IF(SUM(I434:T434)&lt;90," ",J434/stab.data!$U$8)</f>
        <v xml:space="preserve"> </v>
      </c>
      <c r="X434" s="277" t="str">
        <f>IF(SUM(I434:T434)&lt;90," ",K434*2/stab.data!$U$9)</f>
        <v xml:space="preserve"> </v>
      </c>
      <c r="Y434" s="277" t="str">
        <f>IF(SUM(I434:T434)&lt;90," ",L434*2/stab.data!$U$10)</f>
        <v xml:space="preserve"> </v>
      </c>
      <c r="Z434" s="277" t="str">
        <f>IF(SUM(I434:T434)&lt;90," ",M434/stab.data!$U$11)</f>
        <v xml:space="preserve"> </v>
      </c>
      <c r="AA434" s="277" t="str">
        <f>IF(SUM(I434:T434)&lt;90," ",N434/stab.data!$U$12)</f>
        <v xml:space="preserve"> </v>
      </c>
      <c r="AB434" s="277" t="str">
        <f>IF(SUM(I434:T434)&lt;90," ",O434/stab.data!$U$13)</f>
        <v xml:space="preserve"> </v>
      </c>
      <c r="AC434" s="277" t="str">
        <f>IF(SUM(I434:T434)&lt;90," ",P434/stab.data!$U$14)</f>
        <v xml:space="preserve"> </v>
      </c>
      <c r="AD434" s="277" t="str">
        <f>IF(SUM(I434:T434)&lt;90," ",Q434*2/stab.data!$U$15)</f>
        <v xml:space="preserve"> </v>
      </c>
      <c r="AE434" s="277" t="str">
        <f>IF(SUM(I434:T434)&lt;90," ",R434*2/stab.data!$U$16)</f>
        <v xml:space="preserve"> </v>
      </c>
      <c r="AF434" s="277" t="str">
        <f>IF(SUM(I434:T434)&lt;90," ",S434/stab.data!$U$17)</f>
        <v xml:space="preserve"> </v>
      </c>
      <c r="AG434" s="277" t="str">
        <f>IF(SUM(I434:T434)&lt;90," ",T434/stab.data!$U$18)</f>
        <v xml:space="preserve"> </v>
      </c>
      <c r="AH434" s="277" t="str">
        <f t="shared" si="592"/>
        <v xml:space="preserve"> </v>
      </c>
      <c r="AI434" s="277" t="str">
        <f t="shared" si="593"/>
        <v xml:space="preserve"> </v>
      </c>
      <c r="AJ434" s="278" t="str">
        <f t="shared" si="594"/>
        <v xml:space="preserve"> </v>
      </c>
      <c r="AK434" s="278" t="str">
        <f t="shared" si="595"/>
        <v xml:space="preserve"> </v>
      </c>
      <c r="AL434" s="278" t="str">
        <f t="shared" si="596"/>
        <v xml:space="preserve"> </v>
      </c>
      <c r="AM434" s="278" t="str">
        <f t="shared" si="597"/>
        <v xml:space="preserve"> </v>
      </c>
      <c r="AN434" s="278" t="str">
        <f t="shared" si="598"/>
        <v xml:space="preserve"> </v>
      </c>
      <c r="AO434" s="278" t="str">
        <f t="shared" si="599"/>
        <v xml:space="preserve"> </v>
      </c>
      <c r="AP434" s="278" t="str">
        <f t="shared" si="600"/>
        <v xml:space="preserve"> </v>
      </c>
      <c r="AQ434" s="278" t="str">
        <f t="shared" si="601"/>
        <v xml:space="preserve"> </v>
      </c>
      <c r="AR434" s="278" t="str">
        <f t="shared" si="602"/>
        <v xml:space="preserve"> </v>
      </c>
      <c r="AS434" s="278" t="str">
        <f t="shared" si="603"/>
        <v xml:space="preserve"> </v>
      </c>
      <c r="AT434" s="278" t="str">
        <f t="shared" si="604"/>
        <v xml:space="preserve"> </v>
      </c>
      <c r="AU434" s="278" t="str">
        <f t="shared" si="605"/>
        <v xml:space="preserve"> </v>
      </c>
      <c r="AV434" s="277" t="str">
        <f t="shared" si="606"/>
        <v xml:space="preserve"> </v>
      </c>
      <c r="AW434" s="277" t="str">
        <f t="shared" si="607"/>
        <v xml:space="preserve"> </v>
      </c>
      <c r="AX434" s="277" t="str">
        <f>IF(SUM(I434:T434)&lt;90," ",CO434*AH434*stab.data!$U$20/13/2)</f>
        <v xml:space="preserve"> </v>
      </c>
      <c r="AY434" s="277" t="str">
        <f>IF(SUM(I434:T434)&lt;90," ",CQ434*AH434*stab.data!$U$11/13)</f>
        <v xml:space="preserve"> </v>
      </c>
      <c r="AZ434" s="277" t="str">
        <f t="shared" si="608"/>
        <v xml:space="preserve"> </v>
      </c>
      <c r="BA434" s="279" t="str">
        <f t="shared" si="609"/>
        <v xml:space="preserve"> </v>
      </c>
      <c r="BB434" s="280" t="str">
        <f>IF(SUM(I434:T434)&lt;90," ",EXP('eq. coef.'!$C$104+'eq. coef.'!$C$105*'Amp-TB2 calc'!AJ434+'eq. coef.'!$C$106*'Amp-TB2 calc'!AK434+'eq. coef.'!$C$107*'Amp-TB2 calc'!AL434+'eq. coef.'!$C$108*'Amp-TB2 calc'!AN434+'eq. coef.'!$C$109*'Amp-TB2 calc'!AP434+'eq. coef.'!$C$110*'Amp-TB2 calc'!AQ434+'eq. coef.'!$C$111*'Amp-TB2 calc'!AR434+'eq. coef.'!$C$112*'Amp-TB2 calc'!AS434))</f>
        <v xml:space="preserve"> </v>
      </c>
      <c r="BC434" s="281" t="str">
        <f>IF(SUM(I434:T434)&lt;90," ",EXP('eq. coef.'!$C$176+'eq. coef.'!$C$177*'Amp-TB2 calc'!AJ434+'eq. coef.'!$C$178*'Amp-TB2 calc'!AK434+'eq. coef.'!$C$179*'Amp-TB2 calc'!AL434+'eq. coef.'!$C$180*'Amp-TB2 calc'!AN434+'eq. coef.'!$C$181*'Amp-TB2 calc'!AP434+'eq. coef.'!$C$182*'Amp-TB2 calc'!AQ434+'eq. coef.'!$C$183*'Amp-TB2 calc'!AR434+'eq. coef.'!$C$184*'Amp-TB2 calc'!AS434))</f>
        <v xml:space="preserve"> </v>
      </c>
      <c r="BD434" s="281" t="str">
        <f>IF(SUM(I434:T434)&lt;90," ",('eq. coef.'!$C$234+'eq. coef.'!$C$235*'Amp-TB2 calc'!AJ434+'eq. coef.'!$C$236*'Amp-TB2 calc'!AK434+'eq. coef.'!$C$237*'Amp-TB2 calc'!AL434+'eq. coef.'!$C$238*'Amp-TB2 calc'!AN434+'eq. coef.'!$C$239*'Amp-TB2 calc'!AP434+'eq. coef.'!$C$240*'Amp-TB2 calc'!AQ434+'eq. coef.'!$C$241*'Amp-TB2 calc'!AR434+'eq. coef.'!$C$242*'Amp-TB2 calc'!AS434))</f>
        <v xml:space="preserve"> </v>
      </c>
      <c r="BE434" s="281" t="str">
        <f>IF(SUM(I434:T434)&lt;90," ",('eq. coef.'!$C$270+'eq. coef.'!$C$271*'Amp-TB2 calc'!AJ434+'eq. coef.'!$C$272*'Amp-TB2 calc'!AK434+'eq. coef.'!$C$273*'Amp-TB2 calc'!AL434+'eq. coef.'!$C$274*'Amp-TB2 calc'!AN434+'eq. coef.'!$C$275*'Amp-TB2 calc'!AP434+'eq. coef.'!$C$276*'Amp-TB2 calc'!AQ434+'eq. coef.'!$C$277*'Amp-TB2 calc'!AR434+'eq. coef.'!$C$278*'Amp-TB2 calc'!AS434))</f>
        <v xml:space="preserve"> </v>
      </c>
      <c r="BF434" s="281" t="str">
        <f>IF(SUM(I434:T434)&lt;90," ",EXP('eq. coef.'!$C$328+'eq. coef.'!$C$329*'Amp-TB2 calc'!AJ434+'eq. coef.'!$C$330*'Amp-TB2 calc'!AK434+'eq. coef.'!$C$331*'Amp-TB2 calc'!AL434+'eq. coef.'!$C$332*'Amp-TB2 calc'!AN434+'eq. coef.'!$C$333*'Amp-TB2 calc'!AP434+'eq. coef.'!$C$334*'Amp-TB2 calc'!AQ434+'eq. coef.'!$C$335*'Amp-TB2 calc'!AR434+'eq. coef.'!$C$336*'Amp-TB2 calc'!AS434))</f>
        <v xml:space="preserve"> </v>
      </c>
      <c r="BG434" s="282" t="str">
        <f t="shared" si="561"/>
        <v xml:space="preserve"> </v>
      </c>
      <c r="BH434" s="385" t="str">
        <f t="shared" si="588"/>
        <v xml:space="preserve"> </v>
      </c>
      <c r="BI434" s="385" t="str">
        <f t="shared" si="589"/>
        <v xml:space="preserve"> </v>
      </c>
      <c r="BJ434" s="281" t="str">
        <f t="shared" si="562"/>
        <v xml:space="preserve"> </v>
      </c>
      <c r="BK434" s="283" t="str">
        <f t="shared" si="610"/>
        <v xml:space="preserve"> </v>
      </c>
      <c r="BL434" s="281" t="str">
        <f t="shared" si="611"/>
        <v xml:space="preserve"> </v>
      </c>
      <c r="BM434" s="284" t="str">
        <f t="shared" si="563"/>
        <v xml:space="preserve"> </v>
      </c>
      <c r="BN434" s="285" t="str">
        <f>IF(SUM(I434:T434)&lt;90," ",'eq. coef.'!$C$360+'eq. coef.'!$C$361*'Amp-TB2 calc'!AJ434+'eq. coef.'!$C$362*'Amp-TB2 calc'!AK434+'eq. coef.'!$C$363*'Amp-TB2 calc'!AL434+'eq. coef.'!$C$364*'Amp-TB2 calc'!AN434+'eq. coef.'!$C$365*'Amp-TB2 calc'!AP434+'eq. coef.'!$C$366*'Amp-TB2 calc'!AQ434+'eq. coef.'!$C$367*'Amp-TB2 calc'!AR434+'eq. coef.'!$C$368*'Amp-TB2 calc'!AS434+'eq. coef.'!$C$369*LN(BQ434))</f>
        <v xml:space="preserve"> </v>
      </c>
      <c r="BO434" s="286" t="str">
        <f t="shared" si="612"/>
        <v xml:space="preserve"> </v>
      </c>
      <c r="BP434" s="333" t="str">
        <f t="shared" si="564"/>
        <v xml:space="preserve"> </v>
      </c>
      <c r="BQ434" s="287" t="str">
        <f t="shared" si="613"/>
        <v xml:space="preserve"> </v>
      </c>
      <c r="BR434" s="281" t="str">
        <f t="shared" si="565"/>
        <v xml:space="preserve"> </v>
      </c>
      <c r="BS434" s="283"/>
      <c r="BT434" s="283">
        <f t="shared" si="614"/>
        <v>0</v>
      </c>
      <c r="BU434" s="283">
        <f t="shared" si="615"/>
        <v>0</v>
      </c>
      <c r="BV434" s="281" t="str">
        <f t="shared" si="566"/>
        <v xml:space="preserve"> </v>
      </c>
      <c r="BW434" s="288"/>
      <c r="BX434" s="289" t="str">
        <f>IF(SUM(I434:T434)&lt;90," ",'eq. coef.'!$B$1128*'Amp-TB2 calc'!CH434+'eq. coef.'!$B$1129*'Amp-TB2 calc'!CL434+'eq. coef.'!$B$1130*'Amp-TB2 calc'!CM434+'eq. coef.'!$B$1131*'Amp-TB2 calc'!CO434+'eq. coef.'!$B$1132*'Amp-TB2 calc'!CP434+'eq. coef.'!$B$1133*'Amp-TB2 calc'!CQ434+'eq. coef.'!$B$1134*'Amp-TB2 calc'!CR434+'eq. coef.'!$B$1135*'Amp-TB2 calc'!CU434+'eq. coef.'!$B$1135*'Amp-TB2 calc'!CY434+'eq. coef.'!$B$1137*'Amp-TB2 calc'!CZ434)</f>
        <v xml:space="preserve"> </v>
      </c>
      <c r="BY434" s="290" t="str">
        <f t="shared" si="616"/>
        <v xml:space="preserve"> </v>
      </c>
      <c r="BZ434" s="291"/>
      <c r="CA434" s="290" t="str">
        <f t="shared" si="567"/>
        <v xml:space="preserve"> </v>
      </c>
      <c r="CB434" s="289" t="str">
        <f>IF(SUM(I434:T434)&lt;90," ",EXP('eq. coef.'!$C$396+'eq. coef.'!$C$397*'Amp-TB2 calc'!AJ434+'eq. coef.'!$C$398*'Amp-TB2 calc'!AK434+'eq. coef.'!$C$399*'Amp-TB2 calc'!AL434+'eq. coef.'!$C$400*'Amp-TB2 calc'!AN434+'eq. coef.'!$C$401*'Amp-TB2 calc'!AP434+'eq. coef.'!$C$402*'Amp-TB2 calc'!AQ434+'eq. coef.'!$C$403*'Amp-TB2 calc'!AR434+'eq. coef.'!$C$404*'Amp-TB2 calc'!AS434+'eq. coef.'!$C$405*LN('Amp-TB2 calc'!BQ434)))</f>
        <v xml:space="preserve"> </v>
      </c>
      <c r="CC434" s="283" t="str">
        <f t="shared" si="568"/>
        <v xml:space="preserve"> </v>
      </c>
      <c r="CD434" s="283"/>
      <c r="CE434" s="282" t="str">
        <f t="shared" si="569"/>
        <v xml:space="preserve"> </v>
      </c>
      <c r="CF434" s="282" t="str">
        <f t="shared" si="570"/>
        <v xml:space="preserve"> </v>
      </c>
      <c r="CG434" s="278" t="str">
        <f t="shared" si="617"/>
        <v xml:space="preserve"> </v>
      </c>
      <c r="CH434" s="278" t="str">
        <f t="shared" si="618"/>
        <v xml:space="preserve"> </v>
      </c>
      <c r="CI434" s="278" t="str">
        <f t="shared" si="571"/>
        <v xml:space="preserve"> </v>
      </c>
      <c r="CJ434" s="278" t="str">
        <f t="shared" si="572"/>
        <v xml:space="preserve"> </v>
      </c>
      <c r="CK434" s="278"/>
      <c r="CL434" s="278" t="str">
        <f t="shared" si="573"/>
        <v xml:space="preserve"> </v>
      </c>
      <c r="CM434" s="278" t="str">
        <f t="shared" si="574"/>
        <v xml:space="preserve"> </v>
      </c>
      <c r="CN434" s="278" t="str">
        <f t="shared" si="619"/>
        <v xml:space="preserve"> </v>
      </c>
      <c r="CO434" s="278" t="str">
        <f t="shared" si="575"/>
        <v xml:space="preserve"> </v>
      </c>
      <c r="CP434" s="278" t="str">
        <f t="shared" si="620"/>
        <v xml:space="preserve"> </v>
      </c>
      <c r="CQ434" s="278" t="str">
        <f t="shared" si="576"/>
        <v xml:space="preserve"> </v>
      </c>
      <c r="CR434" s="278" t="str">
        <f t="shared" si="621"/>
        <v xml:space="preserve"> </v>
      </c>
      <c r="CS434" s="278" t="str">
        <f t="shared" si="577"/>
        <v xml:space="preserve"> </v>
      </c>
      <c r="CT434" s="278"/>
      <c r="CU434" s="278" t="str">
        <f t="shared" si="622"/>
        <v xml:space="preserve"> </v>
      </c>
      <c r="CV434" s="278" t="str">
        <f t="shared" si="578"/>
        <v xml:space="preserve"> </v>
      </c>
      <c r="CW434" s="278" t="str">
        <f t="shared" si="579"/>
        <v xml:space="preserve"> </v>
      </c>
      <c r="CX434" s="278"/>
      <c r="CY434" s="278" t="str">
        <f t="shared" si="580"/>
        <v xml:space="preserve"> </v>
      </c>
      <c r="CZ434" s="278" t="str">
        <f t="shared" si="623"/>
        <v xml:space="preserve"> </v>
      </c>
      <c r="DA434" s="278" t="str">
        <f t="shared" si="581"/>
        <v xml:space="preserve"> </v>
      </c>
      <c r="DB434" s="278"/>
      <c r="DC434" s="278" t="str">
        <f t="shared" si="582"/>
        <v xml:space="preserve"> </v>
      </c>
      <c r="DD434" s="278" t="str">
        <f t="shared" si="624"/>
        <v xml:space="preserve"> </v>
      </c>
      <c r="DE434" s="278" t="str">
        <f t="shared" si="625"/>
        <v xml:space="preserve"> </v>
      </c>
      <c r="DF434" s="278" t="str">
        <f t="shared" si="583"/>
        <v xml:space="preserve"> </v>
      </c>
      <c r="DG434" s="283" t="str">
        <f t="shared" si="590"/>
        <v xml:space="preserve"> </v>
      </c>
      <c r="DH434" s="283"/>
      <c r="DI434" s="277" t="str">
        <f t="shared" si="584"/>
        <v xml:space="preserve"> </v>
      </c>
      <c r="DJ434" s="277" t="str">
        <f t="shared" si="585"/>
        <v xml:space="preserve"> </v>
      </c>
      <c r="DK434" s="277" t="str">
        <f t="shared" si="586"/>
        <v xml:space="preserve"> </v>
      </c>
      <c r="DL434" s="278" t="str">
        <f t="shared" si="587"/>
        <v xml:space="preserve"> </v>
      </c>
    </row>
    <row r="435" spans="21:116" x14ac:dyDescent="0.25">
      <c r="U435" s="276" t="str">
        <f t="shared" si="591"/>
        <v xml:space="preserve"> </v>
      </c>
      <c r="V435" s="277" t="str">
        <f>IF(SUM(I435:T435)&lt;90," ",I435/stab.data!$U$7)</f>
        <v xml:space="preserve"> </v>
      </c>
      <c r="W435" s="277" t="str">
        <f>IF(SUM(I435:T435)&lt;90," ",J435/stab.data!$U$8)</f>
        <v xml:space="preserve"> </v>
      </c>
      <c r="X435" s="277" t="str">
        <f>IF(SUM(I435:T435)&lt;90," ",K435*2/stab.data!$U$9)</f>
        <v xml:space="preserve"> </v>
      </c>
      <c r="Y435" s="277" t="str">
        <f>IF(SUM(I435:T435)&lt;90," ",L435*2/stab.data!$U$10)</f>
        <v xml:space="preserve"> </v>
      </c>
      <c r="Z435" s="277" t="str">
        <f>IF(SUM(I435:T435)&lt;90," ",M435/stab.data!$U$11)</f>
        <v xml:space="preserve"> </v>
      </c>
      <c r="AA435" s="277" t="str">
        <f>IF(SUM(I435:T435)&lt;90," ",N435/stab.data!$U$12)</f>
        <v xml:space="preserve"> </v>
      </c>
      <c r="AB435" s="277" t="str">
        <f>IF(SUM(I435:T435)&lt;90," ",O435/stab.data!$U$13)</f>
        <v xml:space="preserve"> </v>
      </c>
      <c r="AC435" s="277" t="str">
        <f>IF(SUM(I435:T435)&lt;90," ",P435/stab.data!$U$14)</f>
        <v xml:space="preserve"> </v>
      </c>
      <c r="AD435" s="277" t="str">
        <f>IF(SUM(I435:T435)&lt;90," ",Q435*2/stab.data!$U$15)</f>
        <v xml:space="preserve"> </v>
      </c>
      <c r="AE435" s="277" t="str">
        <f>IF(SUM(I435:T435)&lt;90," ",R435*2/stab.data!$U$16)</f>
        <v xml:space="preserve"> </v>
      </c>
      <c r="AF435" s="277" t="str">
        <f>IF(SUM(I435:T435)&lt;90," ",S435/stab.data!$U$17)</f>
        <v xml:space="preserve"> </v>
      </c>
      <c r="AG435" s="277" t="str">
        <f>IF(SUM(I435:T435)&lt;90," ",T435/stab.data!$U$18)</f>
        <v xml:space="preserve"> </v>
      </c>
      <c r="AH435" s="277" t="str">
        <f t="shared" si="592"/>
        <v xml:space="preserve"> </v>
      </c>
      <c r="AI435" s="277" t="str">
        <f t="shared" si="593"/>
        <v xml:space="preserve"> </v>
      </c>
      <c r="AJ435" s="278" t="str">
        <f t="shared" si="594"/>
        <v xml:space="preserve"> </v>
      </c>
      <c r="AK435" s="278" t="str">
        <f t="shared" si="595"/>
        <v xml:space="preserve"> </v>
      </c>
      <c r="AL435" s="278" t="str">
        <f t="shared" si="596"/>
        <v xml:space="preserve"> </v>
      </c>
      <c r="AM435" s="278" t="str">
        <f t="shared" si="597"/>
        <v xml:space="preserve"> </v>
      </c>
      <c r="AN435" s="278" t="str">
        <f t="shared" si="598"/>
        <v xml:space="preserve"> </v>
      </c>
      <c r="AO435" s="278" t="str">
        <f t="shared" si="599"/>
        <v xml:space="preserve"> </v>
      </c>
      <c r="AP435" s="278" t="str">
        <f t="shared" si="600"/>
        <v xml:space="preserve"> </v>
      </c>
      <c r="AQ435" s="278" t="str">
        <f t="shared" si="601"/>
        <v xml:space="preserve"> </v>
      </c>
      <c r="AR435" s="278" t="str">
        <f t="shared" si="602"/>
        <v xml:space="preserve"> </v>
      </c>
      <c r="AS435" s="278" t="str">
        <f t="shared" si="603"/>
        <v xml:space="preserve"> </v>
      </c>
      <c r="AT435" s="278" t="str">
        <f t="shared" si="604"/>
        <v xml:space="preserve"> </v>
      </c>
      <c r="AU435" s="278" t="str">
        <f t="shared" si="605"/>
        <v xml:space="preserve"> </v>
      </c>
      <c r="AV435" s="277" t="str">
        <f t="shared" si="606"/>
        <v xml:space="preserve"> </v>
      </c>
      <c r="AW435" s="277" t="str">
        <f t="shared" si="607"/>
        <v xml:space="preserve"> </v>
      </c>
      <c r="AX435" s="277" t="str">
        <f>IF(SUM(I435:T435)&lt;90," ",CO435*AH435*stab.data!$U$20/13/2)</f>
        <v xml:space="preserve"> </v>
      </c>
      <c r="AY435" s="277" t="str">
        <f>IF(SUM(I435:T435)&lt;90," ",CQ435*AH435*stab.data!$U$11/13)</f>
        <v xml:space="preserve"> </v>
      </c>
      <c r="AZ435" s="277" t="str">
        <f t="shared" si="608"/>
        <v xml:space="preserve"> </v>
      </c>
      <c r="BA435" s="279" t="str">
        <f t="shared" si="609"/>
        <v xml:space="preserve"> </v>
      </c>
      <c r="BB435" s="280" t="str">
        <f>IF(SUM(I435:T435)&lt;90," ",EXP('eq. coef.'!$C$104+'eq. coef.'!$C$105*'Amp-TB2 calc'!AJ435+'eq. coef.'!$C$106*'Amp-TB2 calc'!AK435+'eq. coef.'!$C$107*'Amp-TB2 calc'!AL435+'eq. coef.'!$C$108*'Amp-TB2 calc'!AN435+'eq. coef.'!$C$109*'Amp-TB2 calc'!AP435+'eq. coef.'!$C$110*'Amp-TB2 calc'!AQ435+'eq. coef.'!$C$111*'Amp-TB2 calc'!AR435+'eq. coef.'!$C$112*'Amp-TB2 calc'!AS435))</f>
        <v xml:space="preserve"> </v>
      </c>
      <c r="BC435" s="281" t="str">
        <f>IF(SUM(I435:T435)&lt;90," ",EXP('eq. coef.'!$C$176+'eq. coef.'!$C$177*'Amp-TB2 calc'!AJ435+'eq. coef.'!$C$178*'Amp-TB2 calc'!AK435+'eq. coef.'!$C$179*'Amp-TB2 calc'!AL435+'eq. coef.'!$C$180*'Amp-TB2 calc'!AN435+'eq. coef.'!$C$181*'Amp-TB2 calc'!AP435+'eq. coef.'!$C$182*'Amp-TB2 calc'!AQ435+'eq. coef.'!$C$183*'Amp-TB2 calc'!AR435+'eq. coef.'!$C$184*'Amp-TB2 calc'!AS435))</f>
        <v xml:space="preserve"> </v>
      </c>
      <c r="BD435" s="281" t="str">
        <f>IF(SUM(I435:T435)&lt;90," ",('eq. coef.'!$C$234+'eq. coef.'!$C$235*'Amp-TB2 calc'!AJ435+'eq. coef.'!$C$236*'Amp-TB2 calc'!AK435+'eq. coef.'!$C$237*'Amp-TB2 calc'!AL435+'eq. coef.'!$C$238*'Amp-TB2 calc'!AN435+'eq. coef.'!$C$239*'Amp-TB2 calc'!AP435+'eq. coef.'!$C$240*'Amp-TB2 calc'!AQ435+'eq. coef.'!$C$241*'Amp-TB2 calc'!AR435+'eq. coef.'!$C$242*'Amp-TB2 calc'!AS435))</f>
        <v xml:space="preserve"> </v>
      </c>
      <c r="BE435" s="281" t="str">
        <f>IF(SUM(I435:T435)&lt;90," ",('eq. coef.'!$C$270+'eq. coef.'!$C$271*'Amp-TB2 calc'!AJ435+'eq. coef.'!$C$272*'Amp-TB2 calc'!AK435+'eq. coef.'!$C$273*'Amp-TB2 calc'!AL435+'eq. coef.'!$C$274*'Amp-TB2 calc'!AN435+'eq. coef.'!$C$275*'Amp-TB2 calc'!AP435+'eq. coef.'!$C$276*'Amp-TB2 calc'!AQ435+'eq. coef.'!$C$277*'Amp-TB2 calc'!AR435+'eq. coef.'!$C$278*'Amp-TB2 calc'!AS435))</f>
        <v xml:space="preserve"> </v>
      </c>
      <c r="BF435" s="281" t="str">
        <f>IF(SUM(I435:T435)&lt;90," ",EXP('eq. coef.'!$C$328+'eq. coef.'!$C$329*'Amp-TB2 calc'!AJ435+'eq. coef.'!$C$330*'Amp-TB2 calc'!AK435+'eq. coef.'!$C$331*'Amp-TB2 calc'!AL435+'eq. coef.'!$C$332*'Amp-TB2 calc'!AN435+'eq. coef.'!$C$333*'Amp-TB2 calc'!AP435+'eq. coef.'!$C$334*'Amp-TB2 calc'!AQ435+'eq. coef.'!$C$335*'Amp-TB2 calc'!AR435+'eq. coef.'!$C$336*'Amp-TB2 calc'!AS435))</f>
        <v xml:space="preserve"> </v>
      </c>
      <c r="BG435" s="282" t="str">
        <f t="shared" si="561"/>
        <v xml:space="preserve"> </v>
      </c>
      <c r="BH435" s="385" t="str">
        <f t="shared" si="588"/>
        <v xml:space="preserve"> </v>
      </c>
      <c r="BI435" s="385" t="str">
        <f t="shared" si="589"/>
        <v xml:space="preserve"> </v>
      </c>
      <c r="BJ435" s="281" t="str">
        <f t="shared" si="562"/>
        <v xml:space="preserve"> </v>
      </c>
      <c r="BK435" s="283" t="str">
        <f t="shared" si="610"/>
        <v xml:space="preserve"> </v>
      </c>
      <c r="BL435" s="281" t="str">
        <f t="shared" si="611"/>
        <v xml:space="preserve"> </v>
      </c>
      <c r="BM435" s="284" t="str">
        <f t="shared" si="563"/>
        <v xml:space="preserve"> </v>
      </c>
      <c r="BN435" s="285" t="str">
        <f>IF(SUM(I435:T435)&lt;90," ",'eq. coef.'!$C$360+'eq. coef.'!$C$361*'Amp-TB2 calc'!AJ435+'eq. coef.'!$C$362*'Amp-TB2 calc'!AK435+'eq. coef.'!$C$363*'Amp-TB2 calc'!AL435+'eq. coef.'!$C$364*'Amp-TB2 calc'!AN435+'eq. coef.'!$C$365*'Amp-TB2 calc'!AP435+'eq. coef.'!$C$366*'Amp-TB2 calc'!AQ435+'eq. coef.'!$C$367*'Amp-TB2 calc'!AR435+'eq. coef.'!$C$368*'Amp-TB2 calc'!AS435+'eq. coef.'!$C$369*LN(BQ435))</f>
        <v xml:space="preserve"> </v>
      </c>
      <c r="BO435" s="286" t="str">
        <f t="shared" si="612"/>
        <v xml:space="preserve"> </v>
      </c>
      <c r="BP435" s="333" t="str">
        <f t="shared" si="564"/>
        <v xml:space="preserve"> </v>
      </c>
      <c r="BQ435" s="287" t="str">
        <f t="shared" si="613"/>
        <v xml:space="preserve"> </v>
      </c>
      <c r="BR435" s="281" t="str">
        <f t="shared" si="565"/>
        <v xml:space="preserve"> </v>
      </c>
      <c r="BS435" s="283"/>
      <c r="BT435" s="283">
        <f t="shared" si="614"/>
        <v>0</v>
      </c>
      <c r="BU435" s="283">
        <f t="shared" si="615"/>
        <v>0</v>
      </c>
      <c r="BV435" s="281" t="str">
        <f t="shared" si="566"/>
        <v xml:space="preserve"> </v>
      </c>
      <c r="BW435" s="288"/>
      <c r="BX435" s="289" t="str">
        <f>IF(SUM(I435:T435)&lt;90," ",'eq. coef.'!$B$1128*'Amp-TB2 calc'!CH435+'eq. coef.'!$B$1129*'Amp-TB2 calc'!CL435+'eq. coef.'!$B$1130*'Amp-TB2 calc'!CM435+'eq. coef.'!$B$1131*'Amp-TB2 calc'!CO435+'eq. coef.'!$B$1132*'Amp-TB2 calc'!CP435+'eq. coef.'!$B$1133*'Amp-TB2 calc'!CQ435+'eq. coef.'!$B$1134*'Amp-TB2 calc'!CR435+'eq. coef.'!$B$1135*'Amp-TB2 calc'!CU435+'eq. coef.'!$B$1135*'Amp-TB2 calc'!CY435+'eq. coef.'!$B$1137*'Amp-TB2 calc'!CZ435)</f>
        <v xml:space="preserve"> </v>
      </c>
      <c r="BY435" s="290" t="str">
        <f t="shared" si="616"/>
        <v xml:space="preserve"> </v>
      </c>
      <c r="BZ435" s="291"/>
      <c r="CA435" s="290" t="str">
        <f t="shared" si="567"/>
        <v xml:space="preserve"> </v>
      </c>
      <c r="CB435" s="289" t="str">
        <f>IF(SUM(I435:T435)&lt;90," ",EXP('eq. coef.'!$C$396+'eq. coef.'!$C$397*'Amp-TB2 calc'!AJ435+'eq. coef.'!$C$398*'Amp-TB2 calc'!AK435+'eq. coef.'!$C$399*'Amp-TB2 calc'!AL435+'eq. coef.'!$C$400*'Amp-TB2 calc'!AN435+'eq. coef.'!$C$401*'Amp-TB2 calc'!AP435+'eq. coef.'!$C$402*'Amp-TB2 calc'!AQ435+'eq. coef.'!$C$403*'Amp-TB2 calc'!AR435+'eq. coef.'!$C$404*'Amp-TB2 calc'!AS435+'eq. coef.'!$C$405*LN('Amp-TB2 calc'!BQ435)))</f>
        <v xml:space="preserve"> </v>
      </c>
      <c r="CC435" s="283" t="str">
        <f t="shared" si="568"/>
        <v xml:space="preserve"> </v>
      </c>
      <c r="CD435" s="283"/>
      <c r="CE435" s="282" t="str">
        <f t="shared" si="569"/>
        <v xml:space="preserve"> </v>
      </c>
      <c r="CF435" s="282" t="str">
        <f t="shared" si="570"/>
        <v xml:space="preserve"> </v>
      </c>
      <c r="CG435" s="278" t="str">
        <f t="shared" si="617"/>
        <v xml:space="preserve"> </v>
      </c>
      <c r="CH435" s="278" t="str">
        <f t="shared" si="618"/>
        <v xml:space="preserve"> </v>
      </c>
      <c r="CI435" s="278" t="str">
        <f t="shared" si="571"/>
        <v xml:space="preserve"> </v>
      </c>
      <c r="CJ435" s="278" t="str">
        <f t="shared" si="572"/>
        <v xml:space="preserve"> </v>
      </c>
      <c r="CK435" s="278"/>
      <c r="CL435" s="278" t="str">
        <f t="shared" si="573"/>
        <v xml:space="preserve"> </v>
      </c>
      <c r="CM435" s="278" t="str">
        <f t="shared" si="574"/>
        <v xml:space="preserve"> </v>
      </c>
      <c r="CN435" s="278" t="str">
        <f t="shared" si="619"/>
        <v xml:space="preserve"> </v>
      </c>
      <c r="CO435" s="278" t="str">
        <f t="shared" si="575"/>
        <v xml:space="preserve"> </v>
      </c>
      <c r="CP435" s="278" t="str">
        <f t="shared" si="620"/>
        <v xml:space="preserve"> </v>
      </c>
      <c r="CQ435" s="278" t="str">
        <f t="shared" si="576"/>
        <v xml:space="preserve"> </v>
      </c>
      <c r="CR435" s="278" t="str">
        <f t="shared" si="621"/>
        <v xml:space="preserve"> </v>
      </c>
      <c r="CS435" s="278" t="str">
        <f t="shared" si="577"/>
        <v xml:space="preserve"> </v>
      </c>
      <c r="CT435" s="278"/>
      <c r="CU435" s="278" t="str">
        <f t="shared" si="622"/>
        <v xml:space="preserve"> </v>
      </c>
      <c r="CV435" s="278" t="str">
        <f t="shared" si="578"/>
        <v xml:space="preserve"> </v>
      </c>
      <c r="CW435" s="278" t="str">
        <f t="shared" si="579"/>
        <v xml:space="preserve"> </v>
      </c>
      <c r="CX435" s="278"/>
      <c r="CY435" s="278" t="str">
        <f t="shared" si="580"/>
        <v xml:space="preserve"> </v>
      </c>
      <c r="CZ435" s="278" t="str">
        <f t="shared" si="623"/>
        <v xml:space="preserve"> </v>
      </c>
      <c r="DA435" s="278" t="str">
        <f t="shared" si="581"/>
        <v xml:space="preserve"> </v>
      </c>
      <c r="DB435" s="278"/>
      <c r="DC435" s="278" t="str">
        <f t="shared" si="582"/>
        <v xml:space="preserve"> </v>
      </c>
      <c r="DD435" s="278" t="str">
        <f t="shared" si="624"/>
        <v xml:space="preserve"> </v>
      </c>
      <c r="DE435" s="278" t="str">
        <f t="shared" si="625"/>
        <v xml:space="preserve"> </v>
      </c>
      <c r="DF435" s="278" t="str">
        <f t="shared" si="583"/>
        <v xml:space="preserve"> </v>
      </c>
      <c r="DG435" s="283" t="str">
        <f t="shared" si="590"/>
        <v xml:space="preserve"> </v>
      </c>
      <c r="DH435" s="283"/>
      <c r="DI435" s="277" t="str">
        <f t="shared" si="584"/>
        <v xml:space="preserve"> </v>
      </c>
      <c r="DJ435" s="277" t="str">
        <f t="shared" si="585"/>
        <v xml:space="preserve"> </v>
      </c>
      <c r="DK435" s="277" t="str">
        <f t="shared" si="586"/>
        <v xml:space="preserve"> </v>
      </c>
      <c r="DL435" s="278" t="str">
        <f t="shared" si="587"/>
        <v xml:space="preserve"> </v>
      </c>
    </row>
    <row r="436" spans="21:116" x14ac:dyDescent="0.25">
      <c r="U436" s="276" t="str">
        <f t="shared" si="591"/>
        <v xml:space="preserve"> </v>
      </c>
      <c r="V436" s="277" t="str">
        <f>IF(SUM(I436:T436)&lt;90," ",I436/stab.data!$U$7)</f>
        <v xml:space="preserve"> </v>
      </c>
      <c r="W436" s="277" t="str">
        <f>IF(SUM(I436:T436)&lt;90," ",J436/stab.data!$U$8)</f>
        <v xml:space="preserve"> </v>
      </c>
      <c r="X436" s="277" t="str">
        <f>IF(SUM(I436:T436)&lt;90," ",K436*2/stab.data!$U$9)</f>
        <v xml:space="preserve"> </v>
      </c>
      <c r="Y436" s="277" t="str">
        <f>IF(SUM(I436:T436)&lt;90," ",L436*2/stab.data!$U$10)</f>
        <v xml:space="preserve"> </v>
      </c>
      <c r="Z436" s="277" t="str">
        <f>IF(SUM(I436:T436)&lt;90," ",M436/stab.data!$U$11)</f>
        <v xml:space="preserve"> </v>
      </c>
      <c r="AA436" s="277" t="str">
        <f>IF(SUM(I436:T436)&lt;90," ",N436/stab.data!$U$12)</f>
        <v xml:space="preserve"> </v>
      </c>
      <c r="AB436" s="277" t="str">
        <f>IF(SUM(I436:T436)&lt;90," ",O436/stab.data!$U$13)</f>
        <v xml:space="preserve"> </v>
      </c>
      <c r="AC436" s="277" t="str">
        <f>IF(SUM(I436:T436)&lt;90," ",P436/stab.data!$U$14)</f>
        <v xml:space="preserve"> </v>
      </c>
      <c r="AD436" s="277" t="str">
        <f>IF(SUM(I436:T436)&lt;90," ",Q436*2/stab.data!$U$15)</f>
        <v xml:space="preserve"> </v>
      </c>
      <c r="AE436" s="277" t="str">
        <f>IF(SUM(I436:T436)&lt;90," ",R436*2/stab.data!$U$16)</f>
        <v xml:space="preserve"> </v>
      </c>
      <c r="AF436" s="277" t="str">
        <f>IF(SUM(I436:T436)&lt;90," ",S436/stab.data!$U$17)</f>
        <v xml:space="preserve"> </v>
      </c>
      <c r="AG436" s="277" t="str">
        <f>IF(SUM(I436:T436)&lt;90," ",T436/stab.data!$U$18)</f>
        <v xml:space="preserve"> </v>
      </c>
      <c r="AH436" s="277" t="str">
        <f t="shared" si="592"/>
        <v xml:space="preserve"> </v>
      </c>
      <c r="AI436" s="277" t="str">
        <f t="shared" si="593"/>
        <v xml:space="preserve"> </v>
      </c>
      <c r="AJ436" s="278" t="str">
        <f t="shared" si="594"/>
        <v xml:space="preserve"> </v>
      </c>
      <c r="AK436" s="278" t="str">
        <f t="shared" si="595"/>
        <v xml:space="preserve"> </v>
      </c>
      <c r="AL436" s="278" t="str">
        <f t="shared" si="596"/>
        <v xml:space="preserve"> </v>
      </c>
      <c r="AM436" s="278" t="str">
        <f t="shared" si="597"/>
        <v xml:space="preserve"> </v>
      </c>
      <c r="AN436" s="278" t="str">
        <f t="shared" si="598"/>
        <v xml:space="preserve"> </v>
      </c>
      <c r="AO436" s="278" t="str">
        <f t="shared" si="599"/>
        <v xml:space="preserve"> </v>
      </c>
      <c r="AP436" s="278" t="str">
        <f t="shared" si="600"/>
        <v xml:space="preserve"> </v>
      </c>
      <c r="AQ436" s="278" t="str">
        <f t="shared" si="601"/>
        <v xml:space="preserve"> </v>
      </c>
      <c r="AR436" s="278" t="str">
        <f t="shared" si="602"/>
        <v xml:space="preserve"> </v>
      </c>
      <c r="AS436" s="278" t="str">
        <f t="shared" si="603"/>
        <v xml:space="preserve"> </v>
      </c>
      <c r="AT436" s="278" t="str">
        <f t="shared" si="604"/>
        <v xml:space="preserve"> </v>
      </c>
      <c r="AU436" s="278" t="str">
        <f t="shared" si="605"/>
        <v xml:space="preserve"> </v>
      </c>
      <c r="AV436" s="277" t="str">
        <f t="shared" si="606"/>
        <v xml:space="preserve"> </v>
      </c>
      <c r="AW436" s="277" t="str">
        <f t="shared" si="607"/>
        <v xml:space="preserve"> </v>
      </c>
      <c r="AX436" s="277" t="str">
        <f>IF(SUM(I436:T436)&lt;90," ",CO436*AH436*stab.data!$U$20/13/2)</f>
        <v xml:space="preserve"> </v>
      </c>
      <c r="AY436" s="277" t="str">
        <f>IF(SUM(I436:T436)&lt;90," ",CQ436*AH436*stab.data!$U$11/13)</f>
        <v xml:space="preserve"> </v>
      </c>
      <c r="AZ436" s="277" t="str">
        <f t="shared" si="608"/>
        <v xml:space="preserve"> </v>
      </c>
      <c r="BA436" s="279" t="str">
        <f t="shared" si="609"/>
        <v xml:space="preserve"> </v>
      </c>
      <c r="BB436" s="280" t="str">
        <f>IF(SUM(I436:T436)&lt;90," ",EXP('eq. coef.'!$C$104+'eq. coef.'!$C$105*'Amp-TB2 calc'!AJ436+'eq. coef.'!$C$106*'Amp-TB2 calc'!AK436+'eq. coef.'!$C$107*'Amp-TB2 calc'!AL436+'eq. coef.'!$C$108*'Amp-TB2 calc'!AN436+'eq. coef.'!$C$109*'Amp-TB2 calc'!AP436+'eq. coef.'!$C$110*'Amp-TB2 calc'!AQ436+'eq. coef.'!$C$111*'Amp-TB2 calc'!AR436+'eq. coef.'!$C$112*'Amp-TB2 calc'!AS436))</f>
        <v xml:space="preserve"> </v>
      </c>
      <c r="BC436" s="281" t="str">
        <f>IF(SUM(I436:T436)&lt;90," ",EXP('eq. coef.'!$C$176+'eq. coef.'!$C$177*'Amp-TB2 calc'!AJ436+'eq. coef.'!$C$178*'Amp-TB2 calc'!AK436+'eq. coef.'!$C$179*'Amp-TB2 calc'!AL436+'eq. coef.'!$C$180*'Amp-TB2 calc'!AN436+'eq. coef.'!$C$181*'Amp-TB2 calc'!AP436+'eq. coef.'!$C$182*'Amp-TB2 calc'!AQ436+'eq. coef.'!$C$183*'Amp-TB2 calc'!AR436+'eq. coef.'!$C$184*'Amp-TB2 calc'!AS436))</f>
        <v xml:space="preserve"> </v>
      </c>
      <c r="BD436" s="281" t="str">
        <f>IF(SUM(I436:T436)&lt;90," ",('eq. coef.'!$C$234+'eq. coef.'!$C$235*'Amp-TB2 calc'!AJ436+'eq. coef.'!$C$236*'Amp-TB2 calc'!AK436+'eq. coef.'!$C$237*'Amp-TB2 calc'!AL436+'eq. coef.'!$C$238*'Amp-TB2 calc'!AN436+'eq. coef.'!$C$239*'Amp-TB2 calc'!AP436+'eq. coef.'!$C$240*'Amp-TB2 calc'!AQ436+'eq. coef.'!$C$241*'Amp-TB2 calc'!AR436+'eq. coef.'!$C$242*'Amp-TB2 calc'!AS436))</f>
        <v xml:space="preserve"> </v>
      </c>
      <c r="BE436" s="281" t="str">
        <f>IF(SUM(I436:T436)&lt;90," ",('eq. coef.'!$C$270+'eq. coef.'!$C$271*'Amp-TB2 calc'!AJ436+'eq. coef.'!$C$272*'Amp-TB2 calc'!AK436+'eq. coef.'!$C$273*'Amp-TB2 calc'!AL436+'eq. coef.'!$C$274*'Amp-TB2 calc'!AN436+'eq. coef.'!$C$275*'Amp-TB2 calc'!AP436+'eq. coef.'!$C$276*'Amp-TB2 calc'!AQ436+'eq. coef.'!$C$277*'Amp-TB2 calc'!AR436+'eq. coef.'!$C$278*'Amp-TB2 calc'!AS436))</f>
        <v xml:space="preserve"> </v>
      </c>
      <c r="BF436" s="281" t="str">
        <f>IF(SUM(I436:T436)&lt;90," ",EXP('eq. coef.'!$C$328+'eq. coef.'!$C$329*'Amp-TB2 calc'!AJ436+'eq. coef.'!$C$330*'Amp-TB2 calc'!AK436+'eq. coef.'!$C$331*'Amp-TB2 calc'!AL436+'eq. coef.'!$C$332*'Amp-TB2 calc'!AN436+'eq. coef.'!$C$333*'Amp-TB2 calc'!AP436+'eq. coef.'!$C$334*'Amp-TB2 calc'!AQ436+'eq. coef.'!$C$335*'Amp-TB2 calc'!AR436+'eq. coef.'!$C$336*'Amp-TB2 calc'!AS436))</f>
        <v xml:space="preserve"> </v>
      </c>
      <c r="BG436" s="282" t="str">
        <f t="shared" si="561"/>
        <v xml:space="preserve"> </v>
      </c>
      <c r="BH436" s="385" t="str">
        <f t="shared" si="588"/>
        <v xml:space="preserve"> </v>
      </c>
      <c r="BI436" s="385" t="str">
        <f t="shared" si="589"/>
        <v xml:space="preserve"> </v>
      </c>
      <c r="BJ436" s="281" t="str">
        <f t="shared" si="562"/>
        <v xml:space="preserve"> </v>
      </c>
      <c r="BK436" s="283" t="str">
        <f t="shared" si="610"/>
        <v xml:space="preserve"> </v>
      </c>
      <c r="BL436" s="281" t="str">
        <f t="shared" si="611"/>
        <v xml:space="preserve"> </v>
      </c>
      <c r="BM436" s="284" t="str">
        <f t="shared" si="563"/>
        <v xml:space="preserve"> </v>
      </c>
      <c r="BN436" s="285" t="str">
        <f>IF(SUM(I436:T436)&lt;90," ",'eq. coef.'!$C$360+'eq. coef.'!$C$361*'Amp-TB2 calc'!AJ436+'eq. coef.'!$C$362*'Amp-TB2 calc'!AK436+'eq. coef.'!$C$363*'Amp-TB2 calc'!AL436+'eq. coef.'!$C$364*'Amp-TB2 calc'!AN436+'eq. coef.'!$C$365*'Amp-TB2 calc'!AP436+'eq. coef.'!$C$366*'Amp-TB2 calc'!AQ436+'eq. coef.'!$C$367*'Amp-TB2 calc'!AR436+'eq. coef.'!$C$368*'Amp-TB2 calc'!AS436+'eq. coef.'!$C$369*LN(BQ436))</f>
        <v xml:space="preserve"> </v>
      </c>
      <c r="BO436" s="286" t="str">
        <f t="shared" si="612"/>
        <v xml:space="preserve"> </v>
      </c>
      <c r="BP436" s="333" t="str">
        <f t="shared" si="564"/>
        <v xml:space="preserve"> </v>
      </c>
      <c r="BQ436" s="287" t="str">
        <f t="shared" si="613"/>
        <v xml:space="preserve"> </v>
      </c>
      <c r="BR436" s="281" t="str">
        <f t="shared" si="565"/>
        <v xml:space="preserve"> </v>
      </c>
      <c r="BS436" s="283"/>
      <c r="BT436" s="283">
        <f t="shared" si="614"/>
        <v>0</v>
      </c>
      <c r="BU436" s="283">
        <f t="shared" si="615"/>
        <v>0</v>
      </c>
      <c r="BV436" s="281" t="str">
        <f t="shared" si="566"/>
        <v xml:space="preserve"> </v>
      </c>
      <c r="BW436" s="288"/>
      <c r="BX436" s="289" t="str">
        <f>IF(SUM(I436:T436)&lt;90," ",'eq. coef.'!$B$1128*'Amp-TB2 calc'!CH436+'eq. coef.'!$B$1129*'Amp-TB2 calc'!CL436+'eq. coef.'!$B$1130*'Amp-TB2 calc'!CM436+'eq. coef.'!$B$1131*'Amp-TB2 calc'!CO436+'eq. coef.'!$B$1132*'Amp-TB2 calc'!CP436+'eq. coef.'!$B$1133*'Amp-TB2 calc'!CQ436+'eq. coef.'!$B$1134*'Amp-TB2 calc'!CR436+'eq. coef.'!$B$1135*'Amp-TB2 calc'!CU436+'eq. coef.'!$B$1135*'Amp-TB2 calc'!CY436+'eq. coef.'!$B$1137*'Amp-TB2 calc'!CZ436)</f>
        <v xml:space="preserve"> </v>
      </c>
      <c r="BY436" s="290" t="str">
        <f t="shared" si="616"/>
        <v xml:space="preserve"> </v>
      </c>
      <c r="BZ436" s="291"/>
      <c r="CA436" s="290" t="str">
        <f t="shared" si="567"/>
        <v xml:space="preserve"> </v>
      </c>
      <c r="CB436" s="289" t="str">
        <f>IF(SUM(I436:T436)&lt;90," ",EXP('eq. coef.'!$C$396+'eq. coef.'!$C$397*'Amp-TB2 calc'!AJ436+'eq. coef.'!$C$398*'Amp-TB2 calc'!AK436+'eq. coef.'!$C$399*'Amp-TB2 calc'!AL436+'eq. coef.'!$C$400*'Amp-TB2 calc'!AN436+'eq. coef.'!$C$401*'Amp-TB2 calc'!AP436+'eq. coef.'!$C$402*'Amp-TB2 calc'!AQ436+'eq. coef.'!$C$403*'Amp-TB2 calc'!AR436+'eq. coef.'!$C$404*'Amp-TB2 calc'!AS436+'eq. coef.'!$C$405*LN('Amp-TB2 calc'!BQ436)))</f>
        <v xml:space="preserve"> </v>
      </c>
      <c r="CC436" s="283" t="str">
        <f t="shared" si="568"/>
        <v xml:space="preserve"> </v>
      </c>
      <c r="CD436" s="283"/>
      <c r="CE436" s="282" t="str">
        <f t="shared" si="569"/>
        <v xml:space="preserve"> </v>
      </c>
      <c r="CF436" s="282" t="str">
        <f t="shared" si="570"/>
        <v xml:space="preserve"> </v>
      </c>
      <c r="CG436" s="278" t="str">
        <f t="shared" si="617"/>
        <v xml:space="preserve"> </v>
      </c>
      <c r="CH436" s="278" t="str">
        <f t="shared" si="618"/>
        <v xml:space="preserve"> </v>
      </c>
      <c r="CI436" s="278" t="str">
        <f t="shared" si="571"/>
        <v xml:space="preserve"> </v>
      </c>
      <c r="CJ436" s="278" t="str">
        <f t="shared" si="572"/>
        <v xml:space="preserve"> </v>
      </c>
      <c r="CK436" s="278"/>
      <c r="CL436" s="278" t="str">
        <f t="shared" si="573"/>
        <v xml:space="preserve"> </v>
      </c>
      <c r="CM436" s="278" t="str">
        <f t="shared" si="574"/>
        <v xml:space="preserve"> </v>
      </c>
      <c r="CN436" s="278" t="str">
        <f t="shared" si="619"/>
        <v xml:space="preserve"> </v>
      </c>
      <c r="CO436" s="278" t="str">
        <f t="shared" si="575"/>
        <v xml:space="preserve"> </v>
      </c>
      <c r="CP436" s="278" t="str">
        <f t="shared" si="620"/>
        <v xml:space="preserve"> </v>
      </c>
      <c r="CQ436" s="278" t="str">
        <f t="shared" si="576"/>
        <v xml:space="preserve"> </v>
      </c>
      <c r="CR436" s="278" t="str">
        <f t="shared" si="621"/>
        <v xml:space="preserve"> </v>
      </c>
      <c r="CS436" s="278" t="str">
        <f t="shared" si="577"/>
        <v xml:space="preserve"> </v>
      </c>
      <c r="CT436" s="278"/>
      <c r="CU436" s="278" t="str">
        <f t="shared" si="622"/>
        <v xml:space="preserve"> </v>
      </c>
      <c r="CV436" s="278" t="str">
        <f t="shared" si="578"/>
        <v xml:space="preserve"> </v>
      </c>
      <c r="CW436" s="278" t="str">
        <f t="shared" si="579"/>
        <v xml:space="preserve"> </v>
      </c>
      <c r="CX436" s="278"/>
      <c r="CY436" s="278" t="str">
        <f t="shared" si="580"/>
        <v xml:space="preserve"> </v>
      </c>
      <c r="CZ436" s="278" t="str">
        <f t="shared" si="623"/>
        <v xml:space="preserve"> </v>
      </c>
      <c r="DA436" s="278" t="str">
        <f t="shared" si="581"/>
        <v xml:space="preserve"> </v>
      </c>
      <c r="DB436" s="278"/>
      <c r="DC436" s="278" t="str">
        <f t="shared" si="582"/>
        <v xml:space="preserve"> </v>
      </c>
      <c r="DD436" s="278" t="str">
        <f t="shared" si="624"/>
        <v xml:space="preserve"> </v>
      </c>
      <c r="DE436" s="278" t="str">
        <f t="shared" si="625"/>
        <v xml:space="preserve"> </v>
      </c>
      <c r="DF436" s="278" t="str">
        <f t="shared" si="583"/>
        <v xml:space="preserve"> </v>
      </c>
      <c r="DG436" s="283" t="str">
        <f t="shared" si="590"/>
        <v xml:space="preserve"> </v>
      </c>
      <c r="DH436" s="283"/>
      <c r="DI436" s="277" t="str">
        <f t="shared" si="584"/>
        <v xml:space="preserve"> </v>
      </c>
      <c r="DJ436" s="277" t="str">
        <f t="shared" si="585"/>
        <v xml:space="preserve"> </v>
      </c>
      <c r="DK436" s="277" t="str">
        <f t="shared" si="586"/>
        <v xml:space="preserve"> </v>
      </c>
      <c r="DL436" s="278" t="str">
        <f t="shared" si="587"/>
        <v xml:space="preserve"> </v>
      </c>
    </row>
    <row r="437" spans="21:116" x14ac:dyDescent="0.25">
      <c r="U437" s="276" t="str">
        <f t="shared" si="591"/>
        <v xml:space="preserve"> </v>
      </c>
      <c r="V437" s="277" t="str">
        <f>IF(SUM(I437:T437)&lt;90," ",I437/stab.data!$U$7)</f>
        <v xml:space="preserve"> </v>
      </c>
      <c r="W437" s="277" t="str">
        <f>IF(SUM(I437:T437)&lt;90," ",J437/stab.data!$U$8)</f>
        <v xml:space="preserve"> </v>
      </c>
      <c r="X437" s="277" t="str">
        <f>IF(SUM(I437:T437)&lt;90," ",K437*2/stab.data!$U$9)</f>
        <v xml:space="preserve"> </v>
      </c>
      <c r="Y437" s="277" t="str">
        <f>IF(SUM(I437:T437)&lt;90," ",L437*2/stab.data!$U$10)</f>
        <v xml:space="preserve"> </v>
      </c>
      <c r="Z437" s="277" t="str">
        <f>IF(SUM(I437:T437)&lt;90," ",M437/stab.data!$U$11)</f>
        <v xml:space="preserve"> </v>
      </c>
      <c r="AA437" s="277" t="str">
        <f>IF(SUM(I437:T437)&lt;90," ",N437/stab.data!$U$12)</f>
        <v xml:space="preserve"> </v>
      </c>
      <c r="AB437" s="277" t="str">
        <f>IF(SUM(I437:T437)&lt;90," ",O437/stab.data!$U$13)</f>
        <v xml:space="preserve"> </v>
      </c>
      <c r="AC437" s="277" t="str">
        <f>IF(SUM(I437:T437)&lt;90," ",P437/stab.data!$U$14)</f>
        <v xml:space="preserve"> </v>
      </c>
      <c r="AD437" s="277" t="str">
        <f>IF(SUM(I437:T437)&lt;90," ",Q437*2/stab.data!$U$15)</f>
        <v xml:space="preserve"> </v>
      </c>
      <c r="AE437" s="277" t="str">
        <f>IF(SUM(I437:T437)&lt;90," ",R437*2/stab.data!$U$16)</f>
        <v xml:space="preserve"> </v>
      </c>
      <c r="AF437" s="277" t="str">
        <f>IF(SUM(I437:T437)&lt;90," ",S437/stab.data!$U$17)</f>
        <v xml:space="preserve"> </v>
      </c>
      <c r="AG437" s="277" t="str">
        <f>IF(SUM(I437:T437)&lt;90," ",T437/stab.data!$U$18)</f>
        <v xml:space="preserve"> </v>
      </c>
      <c r="AH437" s="277" t="str">
        <f t="shared" si="592"/>
        <v xml:space="preserve"> </v>
      </c>
      <c r="AI437" s="277" t="str">
        <f t="shared" si="593"/>
        <v xml:space="preserve"> </v>
      </c>
      <c r="AJ437" s="278" t="str">
        <f t="shared" si="594"/>
        <v xml:space="preserve"> </v>
      </c>
      <c r="AK437" s="278" t="str">
        <f t="shared" si="595"/>
        <v xml:space="preserve"> </v>
      </c>
      <c r="AL437" s="278" t="str">
        <f t="shared" si="596"/>
        <v xml:space="preserve"> </v>
      </c>
      <c r="AM437" s="278" t="str">
        <f t="shared" si="597"/>
        <v xml:space="preserve"> </v>
      </c>
      <c r="AN437" s="278" t="str">
        <f t="shared" si="598"/>
        <v xml:space="preserve"> </v>
      </c>
      <c r="AO437" s="278" t="str">
        <f t="shared" si="599"/>
        <v xml:space="preserve"> </v>
      </c>
      <c r="AP437" s="278" t="str">
        <f t="shared" si="600"/>
        <v xml:space="preserve"> </v>
      </c>
      <c r="AQ437" s="278" t="str">
        <f t="shared" si="601"/>
        <v xml:space="preserve"> </v>
      </c>
      <c r="AR437" s="278" t="str">
        <f t="shared" si="602"/>
        <v xml:space="preserve"> </v>
      </c>
      <c r="AS437" s="278" t="str">
        <f t="shared" si="603"/>
        <v xml:space="preserve"> </v>
      </c>
      <c r="AT437" s="278" t="str">
        <f t="shared" si="604"/>
        <v xml:space="preserve"> </v>
      </c>
      <c r="AU437" s="278" t="str">
        <f t="shared" si="605"/>
        <v xml:space="preserve"> </v>
      </c>
      <c r="AV437" s="277" t="str">
        <f t="shared" si="606"/>
        <v xml:space="preserve"> </v>
      </c>
      <c r="AW437" s="277" t="str">
        <f t="shared" si="607"/>
        <v xml:space="preserve"> </v>
      </c>
      <c r="AX437" s="277" t="str">
        <f>IF(SUM(I437:T437)&lt;90," ",CO437*AH437*stab.data!$U$20/13/2)</f>
        <v xml:space="preserve"> </v>
      </c>
      <c r="AY437" s="277" t="str">
        <f>IF(SUM(I437:T437)&lt;90," ",CQ437*AH437*stab.data!$U$11/13)</f>
        <v xml:space="preserve"> </v>
      </c>
      <c r="AZ437" s="277" t="str">
        <f t="shared" si="608"/>
        <v xml:space="preserve"> </v>
      </c>
      <c r="BA437" s="279" t="str">
        <f t="shared" si="609"/>
        <v xml:space="preserve"> </v>
      </c>
      <c r="BB437" s="280" t="str">
        <f>IF(SUM(I437:T437)&lt;90," ",EXP('eq. coef.'!$C$104+'eq. coef.'!$C$105*'Amp-TB2 calc'!AJ437+'eq. coef.'!$C$106*'Amp-TB2 calc'!AK437+'eq. coef.'!$C$107*'Amp-TB2 calc'!AL437+'eq. coef.'!$C$108*'Amp-TB2 calc'!AN437+'eq. coef.'!$C$109*'Amp-TB2 calc'!AP437+'eq. coef.'!$C$110*'Amp-TB2 calc'!AQ437+'eq. coef.'!$C$111*'Amp-TB2 calc'!AR437+'eq. coef.'!$C$112*'Amp-TB2 calc'!AS437))</f>
        <v xml:space="preserve"> </v>
      </c>
      <c r="BC437" s="281" t="str">
        <f>IF(SUM(I437:T437)&lt;90," ",EXP('eq. coef.'!$C$176+'eq. coef.'!$C$177*'Amp-TB2 calc'!AJ437+'eq. coef.'!$C$178*'Amp-TB2 calc'!AK437+'eq. coef.'!$C$179*'Amp-TB2 calc'!AL437+'eq. coef.'!$C$180*'Amp-TB2 calc'!AN437+'eq. coef.'!$C$181*'Amp-TB2 calc'!AP437+'eq. coef.'!$C$182*'Amp-TB2 calc'!AQ437+'eq. coef.'!$C$183*'Amp-TB2 calc'!AR437+'eq. coef.'!$C$184*'Amp-TB2 calc'!AS437))</f>
        <v xml:space="preserve"> </v>
      </c>
      <c r="BD437" s="281" t="str">
        <f>IF(SUM(I437:T437)&lt;90," ",('eq. coef.'!$C$234+'eq. coef.'!$C$235*'Amp-TB2 calc'!AJ437+'eq. coef.'!$C$236*'Amp-TB2 calc'!AK437+'eq. coef.'!$C$237*'Amp-TB2 calc'!AL437+'eq. coef.'!$C$238*'Amp-TB2 calc'!AN437+'eq. coef.'!$C$239*'Amp-TB2 calc'!AP437+'eq. coef.'!$C$240*'Amp-TB2 calc'!AQ437+'eq. coef.'!$C$241*'Amp-TB2 calc'!AR437+'eq. coef.'!$C$242*'Amp-TB2 calc'!AS437))</f>
        <v xml:space="preserve"> </v>
      </c>
      <c r="BE437" s="281" t="str">
        <f>IF(SUM(I437:T437)&lt;90," ",('eq. coef.'!$C$270+'eq. coef.'!$C$271*'Amp-TB2 calc'!AJ437+'eq. coef.'!$C$272*'Amp-TB2 calc'!AK437+'eq. coef.'!$C$273*'Amp-TB2 calc'!AL437+'eq. coef.'!$C$274*'Amp-TB2 calc'!AN437+'eq. coef.'!$C$275*'Amp-TB2 calc'!AP437+'eq. coef.'!$C$276*'Amp-TB2 calc'!AQ437+'eq. coef.'!$C$277*'Amp-TB2 calc'!AR437+'eq. coef.'!$C$278*'Amp-TB2 calc'!AS437))</f>
        <v xml:space="preserve"> </v>
      </c>
      <c r="BF437" s="281" t="str">
        <f>IF(SUM(I437:T437)&lt;90," ",EXP('eq. coef.'!$C$328+'eq. coef.'!$C$329*'Amp-TB2 calc'!AJ437+'eq. coef.'!$C$330*'Amp-TB2 calc'!AK437+'eq. coef.'!$C$331*'Amp-TB2 calc'!AL437+'eq. coef.'!$C$332*'Amp-TB2 calc'!AN437+'eq. coef.'!$C$333*'Amp-TB2 calc'!AP437+'eq. coef.'!$C$334*'Amp-TB2 calc'!AQ437+'eq. coef.'!$C$335*'Amp-TB2 calc'!AR437+'eq. coef.'!$C$336*'Amp-TB2 calc'!AS437))</f>
        <v xml:space="preserve"> </v>
      </c>
      <c r="BG437" s="282" t="str">
        <f t="shared" si="561"/>
        <v xml:space="preserve"> </v>
      </c>
      <c r="BH437" s="385" t="str">
        <f t="shared" si="588"/>
        <v xml:space="preserve"> </v>
      </c>
      <c r="BI437" s="385" t="str">
        <f t="shared" si="589"/>
        <v xml:space="preserve"> </v>
      </c>
      <c r="BJ437" s="281" t="str">
        <f t="shared" si="562"/>
        <v xml:space="preserve"> </v>
      </c>
      <c r="BK437" s="283" t="str">
        <f t="shared" si="610"/>
        <v xml:space="preserve"> </v>
      </c>
      <c r="BL437" s="281" t="str">
        <f t="shared" si="611"/>
        <v xml:space="preserve"> </v>
      </c>
      <c r="BM437" s="284" t="str">
        <f t="shared" si="563"/>
        <v xml:space="preserve"> </v>
      </c>
      <c r="BN437" s="285" t="str">
        <f>IF(SUM(I437:T437)&lt;90," ",'eq. coef.'!$C$360+'eq. coef.'!$C$361*'Amp-TB2 calc'!AJ437+'eq. coef.'!$C$362*'Amp-TB2 calc'!AK437+'eq. coef.'!$C$363*'Amp-TB2 calc'!AL437+'eq. coef.'!$C$364*'Amp-TB2 calc'!AN437+'eq. coef.'!$C$365*'Amp-TB2 calc'!AP437+'eq. coef.'!$C$366*'Amp-TB2 calc'!AQ437+'eq. coef.'!$C$367*'Amp-TB2 calc'!AR437+'eq. coef.'!$C$368*'Amp-TB2 calc'!AS437+'eq. coef.'!$C$369*LN(BQ437))</f>
        <v xml:space="preserve"> </v>
      </c>
      <c r="BO437" s="286" t="str">
        <f t="shared" si="612"/>
        <v xml:space="preserve"> </v>
      </c>
      <c r="BP437" s="333" t="str">
        <f t="shared" si="564"/>
        <v xml:space="preserve"> </v>
      </c>
      <c r="BQ437" s="287" t="str">
        <f t="shared" si="613"/>
        <v xml:space="preserve"> </v>
      </c>
      <c r="BR437" s="281" t="str">
        <f t="shared" si="565"/>
        <v xml:space="preserve"> </v>
      </c>
      <c r="BS437" s="283"/>
      <c r="BT437" s="283">
        <f t="shared" si="614"/>
        <v>0</v>
      </c>
      <c r="BU437" s="283">
        <f t="shared" si="615"/>
        <v>0</v>
      </c>
      <c r="BV437" s="281" t="str">
        <f t="shared" si="566"/>
        <v xml:space="preserve"> </v>
      </c>
      <c r="BW437" s="288"/>
      <c r="BX437" s="289" t="str">
        <f>IF(SUM(I437:T437)&lt;90," ",'eq. coef.'!$B$1128*'Amp-TB2 calc'!CH437+'eq. coef.'!$B$1129*'Amp-TB2 calc'!CL437+'eq. coef.'!$B$1130*'Amp-TB2 calc'!CM437+'eq. coef.'!$B$1131*'Amp-TB2 calc'!CO437+'eq. coef.'!$B$1132*'Amp-TB2 calc'!CP437+'eq. coef.'!$B$1133*'Amp-TB2 calc'!CQ437+'eq. coef.'!$B$1134*'Amp-TB2 calc'!CR437+'eq. coef.'!$B$1135*'Amp-TB2 calc'!CU437+'eq. coef.'!$B$1135*'Amp-TB2 calc'!CY437+'eq. coef.'!$B$1137*'Amp-TB2 calc'!CZ437)</f>
        <v xml:space="preserve"> </v>
      </c>
      <c r="BY437" s="290" t="str">
        <f t="shared" si="616"/>
        <v xml:space="preserve"> </v>
      </c>
      <c r="BZ437" s="291"/>
      <c r="CA437" s="290" t="str">
        <f t="shared" si="567"/>
        <v xml:space="preserve"> </v>
      </c>
      <c r="CB437" s="289" t="str">
        <f>IF(SUM(I437:T437)&lt;90," ",EXP('eq. coef.'!$C$396+'eq. coef.'!$C$397*'Amp-TB2 calc'!AJ437+'eq. coef.'!$C$398*'Amp-TB2 calc'!AK437+'eq. coef.'!$C$399*'Amp-TB2 calc'!AL437+'eq. coef.'!$C$400*'Amp-TB2 calc'!AN437+'eq. coef.'!$C$401*'Amp-TB2 calc'!AP437+'eq. coef.'!$C$402*'Amp-TB2 calc'!AQ437+'eq. coef.'!$C$403*'Amp-TB2 calc'!AR437+'eq. coef.'!$C$404*'Amp-TB2 calc'!AS437+'eq. coef.'!$C$405*LN('Amp-TB2 calc'!BQ437)))</f>
        <v xml:space="preserve"> </v>
      </c>
      <c r="CC437" s="283" t="str">
        <f t="shared" si="568"/>
        <v xml:space="preserve"> </v>
      </c>
      <c r="CD437" s="283"/>
      <c r="CE437" s="282" t="str">
        <f t="shared" si="569"/>
        <v xml:space="preserve"> </v>
      </c>
      <c r="CF437" s="282" t="str">
        <f t="shared" si="570"/>
        <v xml:space="preserve"> </v>
      </c>
      <c r="CG437" s="278" t="str">
        <f t="shared" si="617"/>
        <v xml:space="preserve"> </v>
      </c>
      <c r="CH437" s="278" t="str">
        <f t="shared" si="618"/>
        <v xml:space="preserve"> </v>
      </c>
      <c r="CI437" s="278" t="str">
        <f t="shared" si="571"/>
        <v xml:space="preserve"> </v>
      </c>
      <c r="CJ437" s="278" t="str">
        <f t="shared" si="572"/>
        <v xml:space="preserve"> </v>
      </c>
      <c r="CK437" s="278"/>
      <c r="CL437" s="278" t="str">
        <f t="shared" si="573"/>
        <v xml:space="preserve"> </v>
      </c>
      <c r="CM437" s="278" t="str">
        <f t="shared" si="574"/>
        <v xml:space="preserve"> </v>
      </c>
      <c r="CN437" s="278" t="str">
        <f t="shared" si="619"/>
        <v xml:space="preserve"> </v>
      </c>
      <c r="CO437" s="278" t="str">
        <f t="shared" si="575"/>
        <v xml:space="preserve"> </v>
      </c>
      <c r="CP437" s="278" t="str">
        <f t="shared" si="620"/>
        <v xml:space="preserve"> </v>
      </c>
      <c r="CQ437" s="278" t="str">
        <f t="shared" si="576"/>
        <v xml:space="preserve"> </v>
      </c>
      <c r="CR437" s="278" t="str">
        <f t="shared" si="621"/>
        <v xml:space="preserve"> </v>
      </c>
      <c r="CS437" s="278" t="str">
        <f t="shared" si="577"/>
        <v xml:space="preserve"> </v>
      </c>
      <c r="CT437" s="278"/>
      <c r="CU437" s="278" t="str">
        <f t="shared" si="622"/>
        <v xml:space="preserve"> </v>
      </c>
      <c r="CV437" s="278" t="str">
        <f t="shared" si="578"/>
        <v xml:space="preserve"> </v>
      </c>
      <c r="CW437" s="278" t="str">
        <f t="shared" si="579"/>
        <v xml:space="preserve"> </v>
      </c>
      <c r="CX437" s="278"/>
      <c r="CY437" s="278" t="str">
        <f t="shared" si="580"/>
        <v xml:space="preserve"> </v>
      </c>
      <c r="CZ437" s="278" t="str">
        <f t="shared" si="623"/>
        <v xml:space="preserve"> </v>
      </c>
      <c r="DA437" s="278" t="str">
        <f t="shared" si="581"/>
        <v xml:space="preserve"> </v>
      </c>
      <c r="DB437" s="278"/>
      <c r="DC437" s="278" t="str">
        <f t="shared" si="582"/>
        <v xml:space="preserve"> </v>
      </c>
      <c r="DD437" s="278" t="str">
        <f t="shared" si="624"/>
        <v xml:space="preserve"> </v>
      </c>
      <c r="DE437" s="278" t="str">
        <f t="shared" si="625"/>
        <v xml:space="preserve"> </v>
      </c>
      <c r="DF437" s="278" t="str">
        <f t="shared" si="583"/>
        <v xml:space="preserve"> </v>
      </c>
      <c r="DG437" s="283" t="str">
        <f t="shared" si="590"/>
        <v xml:space="preserve"> </v>
      </c>
      <c r="DH437" s="283"/>
      <c r="DI437" s="277" t="str">
        <f t="shared" si="584"/>
        <v xml:space="preserve"> </v>
      </c>
      <c r="DJ437" s="277" t="str">
        <f t="shared" si="585"/>
        <v xml:space="preserve"> </v>
      </c>
      <c r="DK437" s="277" t="str">
        <f t="shared" si="586"/>
        <v xml:space="preserve"> </v>
      </c>
      <c r="DL437" s="278" t="str">
        <f t="shared" si="587"/>
        <v xml:space="preserve"> </v>
      </c>
    </row>
    <row r="438" spans="21:116" x14ac:dyDescent="0.25">
      <c r="U438" s="276" t="str">
        <f t="shared" si="591"/>
        <v xml:space="preserve"> </v>
      </c>
      <c r="V438" s="277" t="str">
        <f>IF(SUM(I438:T438)&lt;90," ",I438/stab.data!$U$7)</f>
        <v xml:space="preserve"> </v>
      </c>
      <c r="W438" s="277" t="str">
        <f>IF(SUM(I438:T438)&lt;90," ",J438/stab.data!$U$8)</f>
        <v xml:space="preserve"> </v>
      </c>
      <c r="X438" s="277" t="str">
        <f>IF(SUM(I438:T438)&lt;90," ",K438*2/stab.data!$U$9)</f>
        <v xml:space="preserve"> </v>
      </c>
      <c r="Y438" s="277" t="str">
        <f>IF(SUM(I438:T438)&lt;90," ",L438*2/stab.data!$U$10)</f>
        <v xml:space="preserve"> </v>
      </c>
      <c r="Z438" s="277" t="str">
        <f>IF(SUM(I438:T438)&lt;90," ",M438/stab.data!$U$11)</f>
        <v xml:space="preserve"> </v>
      </c>
      <c r="AA438" s="277" t="str">
        <f>IF(SUM(I438:T438)&lt;90," ",N438/stab.data!$U$12)</f>
        <v xml:space="preserve"> </v>
      </c>
      <c r="AB438" s="277" t="str">
        <f>IF(SUM(I438:T438)&lt;90," ",O438/stab.data!$U$13)</f>
        <v xml:space="preserve"> </v>
      </c>
      <c r="AC438" s="277" t="str">
        <f>IF(SUM(I438:T438)&lt;90," ",P438/stab.data!$U$14)</f>
        <v xml:space="preserve"> </v>
      </c>
      <c r="AD438" s="277" t="str">
        <f>IF(SUM(I438:T438)&lt;90," ",Q438*2/stab.data!$U$15)</f>
        <v xml:space="preserve"> </v>
      </c>
      <c r="AE438" s="277" t="str">
        <f>IF(SUM(I438:T438)&lt;90," ",R438*2/stab.data!$U$16)</f>
        <v xml:space="preserve"> </v>
      </c>
      <c r="AF438" s="277" t="str">
        <f>IF(SUM(I438:T438)&lt;90," ",S438/stab.data!$U$17)</f>
        <v xml:space="preserve"> </v>
      </c>
      <c r="AG438" s="277" t="str">
        <f>IF(SUM(I438:T438)&lt;90," ",T438/stab.data!$U$18)</f>
        <v xml:space="preserve"> </v>
      </c>
      <c r="AH438" s="277" t="str">
        <f t="shared" si="592"/>
        <v xml:space="preserve"> </v>
      </c>
      <c r="AI438" s="277" t="str">
        <f t="shared" si="593"/>
        <v xml:space="preserve"> </v>
      </c>
      <c r="AJ438" s="278" t="str">
        <f t="shared" si="594"/>
        <v xml:space="preserve"> </v>
      </c>
      <c r="AK438" s="278" t="str">
        <f t="shared" si="595"/>
        <v xml:space="preserve"> </v>
      </c>
      <c r="AL438" s="278" t="str">
        <f t="shared" si="596"/>
        <v xml:space="preserve"> </v>
      </c>
      <c r="AM438" s="278" t="str">
        <f t="shared" si="597"/>
        <v xml:space="preserve"> </v>
      </c>
      <c r="AN438" s="278" t="str">
        <f t="shared" si="598"/>
        <v xml:space="preserve"> </v>
      </c>
      <c r="AO438" s="278" t="str">
        <f t="shared" si="599"/>
        <v xml:space="preserve"> </v>
      </c>
      <c r="AP438" s="278" t="str">
        <f t="shared" si="600"/>
        <v xml:space="preserve"> </v>
      </c>
      <c r="AQ438" s="278" t="str">
        <f t="shared" si="601"/>
        <v xml:space="preserve"> </v>
      </c>
      <c r="AR438" s="278" t="str">
        <f t="shared" si="602"/>
        <v xml:space="preserve"> </v>
      </c>
      <c r="AS438" s="278" t="str">
        <f t="shared" si="603"/>
        <v xml:space="preserve"> </v>
      </c>
      <c r="AT438" s="278" t="str">
        <f t="shared" si="604"/>
        <v xml:space="preserve"> </v>
      </c>
      <c r="AU438" s="278" t="str">
        <f t="shared" si="605"/>
        <v xml:space="preserve"> </v>
      </c>
      <c r="AV438" s="277" t="str">
        <f t="shared" si="606"/>
        <v xml:space="preserve"> </v>
      </c>
      <c r="AW438" s="277" t="str">
        <f t="shared" si="607"/>
        <v xml:space="preserve"> </v>
      </c>
      <c r="AX438" s="277" t="str">
        <f>IF(SUM(I438:T438)&lt;90," ",CO438*AH438*stab.data!$U$20/13/2)</f>
        <v xml:space="preserve"> </v>
      </c>
      <c r="AY438" s="277" t="str">
        <f>IF(SUM(I438:T438)&lt;90," ",CQ438*AH438*stab.data!$U$11/13)</f>
        <v xml:space="preserve"> </v>
      </c>
      <c r="AZ438" s="277" t="str">
        <f t="shared" si="608"/>
        <v xml:space="preserve"> </v>
      </c>
      <c r="BA438" s="279" t="str">
        <f t="shared" si="609"/>
        <v xml:space="preserve"> </v>
      </c>
      <c r="BB438" s="280" t="str">
        <f>IF(SUM(I438:T438)&lt;90," ",EXP('eq. coef.'!$C$104+'eq. coef.'!$C$105*'Amp-TB2 calc'!AJ438+'eq. coef.'!$C$106*'Amp-TB2 calc'!AK438+'eq. coef.'!$C$107*'Amp-TB2 calc'!AL438+'eq. coef.'!$C$108*'Amp-TB2 calc'!AN438+'eq. coef.'!$C$109*'Amp-TB2 calc'!AP438+'eq. coef.'!$C$110*'Amp-TB2 calc'!AQ438+'eq. coef.'!$C$111*'Amp-TB2 calc'!AR438+'eq. coef.'!$C$112*'Amp-TB2 calc'!AS438))</f>
        <v xml:space="preserve"> </v>
      </c>
      <c r="BC438" s="281" t="str">
        <f>IF(SUM(I438:T438)&lt;90," ",EXP('eq. coef.'!$C$176+'eq. coef.'!$C$177*'Amp-TB2 calc'!AJ438+'eq. coef.'!$C$178*'Amp-TB2 calc'!AK438+'eq. coef.'!$C$179*'Amp-TB2 calc'!AL438+'eq. coef.'!$C$180*'Amp-TB2 calc'!AN438+'eq. coef.'!$C$181*'Amp-TB2 calc'!AP438+'eq. coef.'!$C$182*'Amp-TB2 calc'!AQ438+'eq. coef.'!$C$183*'Amp-TB2 calc'!AR438+'eq. coef.'!$C$184*'Amp-TB2 calc'!AS438))</f>
        <v xml:space="preserve"> </v>
      </c>
      <c r="BD438" s="281" t="str">
        <f>IF(SUM(I438:T438)&lt;90," ",('eq. coef.'!$C$234+'eq. coef.'!$C$235*'Amp-TB2 calc'!AJ438+'eq. coef.'!$C$236*'Amp-TB2 calc'!AK438+'eq. coef.'!$C$237*'Amp-TB2 calc'!AL438+'eq. coef.'!$C$238*'Amp-TB2 calc'!AN438+'eq. coef.'!$C$239*'Amp-TB2 calc'!AP438+'eq. coef.'!$C$240*'Amp-TB2 calc'!AQ438+'eq. coef.'!$C$241*'Amp-TB2 calc'!AR438+'eq. coef.'!$C$242*'Amp-TB2 calc'!AS438))</f>
        <v xml:space="preserve"> </v>
      </c>
      <c r="BE438" s="281" t="str">
        <f>IF(SUM(I438:T438)&lt;90," ",('eq. coef.'!$C$270+'eq. coef.'!$C$271*'Amp-TB2 calc'!AJ438+'eq. coef.'!$C$272*'Amp-TB2 calc'!AK438+'eq. coef.'!$C$273*'Amp-TB2 calc'!AL438+'eq. coef.'!$C$274*'Amp-TB2 calc'!AN438+'eq. coef.'!$C$275*'Amp-TB2 calc'!AP438+'eq. coef.'!$C$276*'Amp-TB2 calc'!AQ438+'eq. coef.'!$C$277*'Amp-TB2 calc'!AR438+'eq. coef.'!$C$278*'Amp-TB2 calc'!AS438))</f>
        <v xml:space="preserve"> </v>
      </c>
      <c r="BF438" s="281" t="str">
        <f>IF(SUM(I438:T438)&lt;90," ",EXP('eq. coef.'!$C$328+'eq. coef.'!$C$329*'Amp-TB2 calc'!AJ438+'eq. coef.'!$C$330*'Amp-TB2 calc'!AK438+'eq. coef.'!$C$331*'Amp-TB2 calc'!AL438+'eq. coef.'!$C$332*'Amp-TB2 calc'!AN438+'eq. coef.'!$C$333*'Amp-TB2 calc'!AP438+'eq. coef.'!$C$334*'Amp-TB2 calc'!AQ438+'eq. coef.'!$C$335*'Amp-TB2 calc'!AR438+'eq. coef.'!$C$336*'Amp-TB2 calc'!AS438))</f>
        <v xml:space="preserve"> </v>
      </c>
      <c r="BG438" s="282" t="str">
        <f t="shared" si="561"/>
        <v xml:space="preserve"> </v>
      </c>
      <c r="BH438" s="385" t="str">
        <f t="shared" si="588"/>
        <v xml:space="preserve"> </v>
      </c>
      <c r="BI438" s="385" t="str">
        <f t="shared" si="589"/>
        <v xml:space="preserve"> </v>
      </c>
      <c r="BJ438" s="281" t="str">
        <f t="shared" si="562"/>
        <v xml:space="preserve"> </v>
      </c>
      <c r="BK438" s="283" t="str">
        <f t="shared" si="610"/>
        <v xml:space="preserve"> </v>
      </c>
      <c r="BL438" s="281" t="str">
        <f t="shared" si="611"/>
        <v xml:space="preserve"> </v>
      </c>
      <c r="BM438" s="284" t="str">
        <f t="shared" si="563"/>
        <v xml:space="preserve"> </v>
      </c>
      <c r="BN438" s="285" t="str">
        <f>IF(SUM(I438:T438)&lt;90," ",'eq. coef.'!$C$360+'eq. coef.'!$C$361*'Amp-TB2 calc'!AJ438+'eq. coef.'!$C$362*'Amp-TB2 calc'!AK438+'eq. coef.'!$C$363*'Amp-TB2 calc'!AL438+'eq. coef.'!$C$364*'Amp-TB2 calc'!AN438+'eq. coef.'!$C$365*'Amp-TB2 calc'!AP438+'eq. coef.'!$C$366*'Amp-TB2 calc'!AQ438+'eq. coef.'!$C$367*'Amp-TB2 calc'!AR438+'eq. coef.'!$C$368*'Amp-TB2 calc'!AS438+'eq. coef.'!$C$369*LN(BQ438))</f>
        <v xml:space="preserve"> </v>
      </c>
      <c r="BO438" s="286" t="str">
        <f t="shared" si="612"/>
        <v xml:space="preserve"> </v>
      </c>
      <c r="BP438" s="333" t="str">
        <f t="shared" si="564"/>
        <v xml:space="preserve"> </v>
      </c>
      <c r="BQ438" s="287" t="str">
        <f t="shared" si="613"/>
        <v xml:space="preserve"> </v>
      </c>
      <c r="BR438" s="281" t="str">
        <f t="shared" si="565"/>
        <v xml:space="preserve"> </v>
      </c>
      <c r="BS438" s="283"/>
      <c r="BT438" s="283">
        <f t="shared" si="614"/>
        <v>0</v>
      </c>
      <c r="BU438" s="283">
        <f t="shared" si="615"/>
        <v>0</v>
      </c>
      <c r="BV438" s="281" t="str">
        <f t="shared" si="566"/>
        <v xml:space="preserve"> </v>
      </c>
      <c r="BW438" s="288"/>
      <c r="BX438" s="289" t="str">
        <f>IF(SUM(I438:T438)&lt;90," ",'eq. coef.'!$B$1128*'Amp-TB2 calc'!CH438+'eq. coef.'!$B$1129*'Amp-TB2 calc'!CL438+'eq. coef.'!$B$1130*'Amp-TB2 calc'!CM438+'eq. coef.'!$B$1131*'Amp-TB2 calc'!CO438+'eq. coef.'!$B$1132*'Amp-TB2 calc'!CP438+'eq. coef.'!$B$1133*'Amp-TB2 calc'!CQ438+'eq. coef.'!$B$1134*'Amp-TB2 calc'!CR438+'eq. coef.'!$B$1135*'Amp-TB2 calc'!CU438+'eq. coef.'!$B$1135*'Amp-TB2 calc'!CY438+'eq. coef.'!$B$1137*'Amp-TB2 calc'!CZ438)</f>
        <v xml:space="preserve"> </v>
      </c>
      <c r="BY438" s="290" t="str">
        <f t="shared" si="616"/>
        <v xml:space="preserve"> </v>
      </c>
      <c r="BZ438" s="291"/>
      <c r="CA438" s="290" t="str">
        <f t="shared" si="567"/>
        <v xml:space="preserve"> </v>
      </c>
      <c r="CB438" s="289" t="str">
        <f>IF(SUM(I438:T438)&lt;90," ",EXP('eq. coef.'!$C$396+'eq. coef.'!$C$397*'Amp-TB2 calc'!AJ438+'eq. coef.'!$C$398*'Amp-TB2 calc'!AK438+'eq. coef.'!$C$399*'Amp-TB2 calc'!AL438+'eq. coef.'!$C$400*'Amp-TB2 calc'!AN438+'eq. coef.'!$C$401*'Amp-TB2 calc'!AP438+'eq. coef.'!$C$402*'Amp-TB2 calc'!AQ438+'eq. coef.'!$C$403*'Amp-TB2 calc'!AR438+'eq. coef.'!$C$404*'Amp-TB2 calc'!AS438+'eq. coef.'!$C$405*LN('Amp-TB2 calc'!BQ438)))</f>
        <v xml:space="preserve"> </v>
      </c>
      <c r="CC438" s="283" t="str">
        <f t="shared" si="568"/>
        <v xml:space="preserve"> </v>
      </c>
      <c r="CD438" s="283"/>
      <c r="CE438" s="282" t="str">
        <f t="shared" si="569"/>
        <v xml:space="preserve"> </v>
      </c>
      <c r="CF438" s="282" t="str">
        <f t="shared" si="570"/>
        <v xml:space="preserve"> </v>
      </c>
      <c r="CG438" s="278" t="str">
        <f t="shared" si="617"/>
        <v xml:space="preserve"> </v>
      </c>
      <c r="CH438" s="278" t="str">
        <f t="shared" si="618"/>
        <v xml:space="preserve"> </v>
      </c>
      <c r="CI438" s="278" t="str">
        <f t="shared" si="571"/>
        <v xml:space="preserve"> </v>
      </c>
      <c r="CJ438" s="278" t="str">
        <f t="shared" si="572"/>
        <v xml:space="preserve"> </v>
      </c>
      <c r="CK438" s="278"/>
      <c r="CL438" s="278" t="str">
        <f t="shared" si="573"/>
        <v xml:space="preserve"> </v>
      </c>
      <c r="CM438" s="278" t="str">
        <f t="shared" si="574"/>
        <v xml:space="preserve"> </v>
      </c>
      <c r="CN438" s="278" t="str">
        <f t="shared" si="619"/>
        <v xml:space="preserve"> </v>
      </c>
      <c r="CO438" s="278" t="str">
        <f t="shared" si="575"/>
        <v xml:space="preserve"> </v>
      </c>
      <c r="CP438" s="278" t="str">
        <f t="shared" si="620"/>
        <v xml:space="preserve"> </v>
      </c>
      <c r="CQ438" s="278" t="str">
        <f t="shared" si="576"/>
        <v xml:space="preserve"> </v>
      </c>
      <c r="CR438" s="278" t="str">
        <f t="shared" si="621"/>
        <v xml:space="preserve"> </v>
      </c>
      <c r="CS438" s="278" t="str">
        <f t="shared" si="577"/>
        <v xml:space="preserve"> </v>
      </c>
      <c r="CT438" s="278"/>
      <c r="CU438" s="278" t="str">
        <f t="shared" si="622"/>
        <v xml:space="preserve"> </v>
      </c>
      <c r="CV438" s="278" t="str">
        <f t="shared" si="578"/>
        <v xml:space="preserve"> </v>
      </c>
      <c r="CW438" s="278" t="str">
        <f t="shared" si="579"/>
        <v xml:space="preserve"> </v>
      </c>
      <c r="CX438" s="278"/>
      <c r="CY438" s="278" t="str">
        <f t="shared" si="580"/>
        <v xml:space="preserve"> </v>
      </c>
      <c r="CZ438" s="278" t="str">
        <f t="shared" si="623"/>
        <v xml:space="preserve"> </v>
      </c>
      <c r="DA438" s="278" t="str">
        <f t="shared" si="581"/>
        <v xml:space="preserve"> </v>
      </c>
      <c r="DB438" s="278"/>
      <c r="DC438" s="278" t="str">
        <f t="shared" si="582"/>
        <v xml:space="preserve"> </v>
      </c>
      <c r="DD438" s="278" t="str">
        <f t="shared" si="624"/>
        <v xml:space="preserve"> </v>
      </c>
      <c r="DE438" s="278" t="str">
        <f t="shared" si="625"/>
        <v xml:space="preserve"> </v>
      </c>
      <c r="DF438" s="278" t="str">
        <f t="shared" si="583"/>
        <v xml:space="preserve"> </v>
      </c>
      <c r="DG438" s="283" t="str">
        <f t="shared" si="590"/>
        <v xml:space="preserve"> </v>
      </c>
      <c r="DH438" s="283"/>
      <c r="DI438" s="277" t="str">
        <f t="shared" si="584"/>
        <v xml:space="preserve"> </v>
      </c>
      <c r="DJ438" s="277" t="str">
        <f t="shared" si="585"/>
        <v xml:space="preserve"> </v>
      </c>
      <c r="DK438" s="277" t="str">
        <f t="shared" si="586"/>
        <v xml:space="preserve"> </v>
      </c>
      <c r="DL438" s="278" t="str">
        <f t="shared" si="587"/>
        <v xml:space="preserve"> </v>
      </c>
    </row>
    <row r="439" spans="21:116" x14ac:dyDescent="0.25">
      <c r="U439" s="276" t="str">
        <f t="shared" si="591"/>
        <v xml:space="preserve"> </v>
      </c>
      <c r="V439" s="277" t="str">
        <f>IF(SUM(I439:T439)&lt;90," ",I439/stab.data!$U$7)</f>
        <v xml:space="preserve"> </v>
      </c>
      <c r="W439" s="277" t="str">
        <f>IF(SUM(I439:T439)&lt;90," ",J439/stab.data!$U$8)</f>
        <v xml:space="preserve"> </v>
      </c>
      <c r="X439" s="277" t="str">
        <f>IF(SUM(I439:T439)&lt;90," ",K439*2/stab.data!$U$9)</f>
        <v xml:space="preserve"> </v>
      </c>
      <c r="Y439" s="277" t="str">
        <f>IF(SUM(I439:T439)&lt;90," ",L439*2/stab.data!$U$10)</f>
        <v xml:space="preserve"> </v>
      </c>
      <c r="Z439" s="277" t="str">
        <f>IF(SUM(I439:T439)&lt;90," ",M439/stab.data!$U$11)</f>
        <v xml:space="preserve"> </v>
      </c>
      <c r="AA439" s="277" t="str">
        <f>IF(SUM(I439:T439)&lt;90," ",N439/stab.data!$U$12)</f>
        <v xml:space="preserve"> </v>
      </c>
      <c r="AB439" s="277" t="str">
        <f>IF(SUM(I439:T439)&lt;90," ",O439/stab.data!$U$13)</f>
        <v xml:space="preserve"> </v>
      </c>
      <c r="AC439" s="277" t="str">
        <f>IF(SUM(I439:T439)&lt;90," ",P439/stab.data!$U$14)</f>
        <v xml:space="preserve"> </v>
      </c>
      <c r="AD439" s="277" t="str">
        <f>IF(SUM(I439:T439)&lt;90," ",Q439*2/stab.data!$U$15)</f>
        <v xml:space="preserve"> </v>
      </c>
      <c r="AE439" s="277" t="str">
        <f>IF(SUM(I439:T439)&lt;90," ",R439*2/stab.data!$U$16)</f>
        <v xml:space="preserve"> </v>
      </c>
      <c r="AF439" s="277" t="str">
        <f>IF(SUM(I439:T439)&lt;90," ",S439/stab.data!$U$17)</f>
        <v xml:space="preserve"> </v>
      </c>
      <c r="AG439" s="277" t="str">
        <f>IF(SUM(I439:T439)&lt;90," ",T439/stab.data!$U$18)</f>
        <v xml:space="preserve"> </v>
      </c>
      <c r="AH439" s="277" t="str">
        <f t="shared" si="592"/>
        <v xml:space="preserve"> </v>
      </c>
      <c r="AI439" s="277" t="str">
        <f t="shared" si="593"/>
        <v xml:space="preserve"> </v>
      </c>
      <c r="AJ439" s="278" t="str">
        <f t="shared" si="594"/>
        <v xml:space="preserve"> </v>
      </c>
      <c r="AK439" s="278" t="str">
        <f t="shared" si="595"/>
        <v xml:space="preserve"> </v>
      </c>
      <c r="AL439" s="278" t="str">
        <f t="shared" si="596"/>
        <v xml:space="preserve"> </v>
      </c>
      <c r="AM439" s="278" t="str">
        <f t="shared" si="597"/>
        <v xml:space="preserve"> </v>
      </c>
      <c r="AN439" s="278" t="str">
        <f t="shared" si="598"/>
        <v xml:space="preserve"> </v>
      </c>
      <c r="AO439" s="278" t="str">
        <f t="shared" si="599"/>
        <v xml:space="preserve"> </v>
      </c>
      <c r="AP439" s="278" t="str">
        <f t="shared" si="600"/>
        <v xml:space="preserve"> </v>
      </c>
      <c r="AQ439" s="278" t="str">
        <f t="shared" si="601"/>
        <v xml:space="preserve"> </v>
      </c>
      <c r="AR439" s="278" t="str">
        <f t="shared" si="602"/>
        <v xml:space="preserve"> </v>
      </c>
      <c r="AS439" s="278" t="str">
        <f t="shared" si="603"/>
        <v xml:space="preserve"> </v>
      </c>
      <c r="AT439" s="278" t="str">
        <f t="shared" si="604"/>
        <v xml:space="preserve"> </v>
      </c>
      <c r="AU439" s="278" t="str">
        <f t="shared" si="605"/>
        <v xml:space="preserve"> </v>
      </c>
      <c r="AV439" s="277" t="str">
        <f t="shared" si="606"/>
        <v xml:space="preserve"> </v>
      </c>
      <c r="AW439" s="277" t="str">
        <f t="shared" si="607"/>
        <v xml:space="preserve"> </v>
      </c>
      <c r="AX439" s="277" t="str">
        <f>IF(SUM(I439:T439)&lt;90," ",CO439*AH439*stab.data!$U$20/13/2)</f>
        <v xml:space="preserve"> </v>
      </c>
      <c r="AY439" s="277" t="str">
        <f>IF(SUM(I439:T439)&lt;90," ",CQ439*AH439*stab.data!$U$11/13)</f>
        <v xml:space="preserve"> </v>
      </c>
      <c r="AZ439" s="277" t="str">
        <f t="shared" si="608"/>
        <v xml:space="preserve"> </v>
      </c>
      <c r="BA439" s="279" t="str">
        <f t="shared" si="609"/>
        <v xml:space="preserve"> </v>
      </c>
      <c r="BB439" s="280" t="str">
        <f>IF(SUM(I439:T439)&lt;90," ",EXP('eq. coef.'!$C$104+'eq. coef.'!$C$105*'Amp-TB2 calc'!AJ439+'eq. coef.'!$C$106*'Amp-TB2 calc'!AK439+'eq. coef.'!$C$107*'Amp-TB2 calc'!AL439+'eq. coef.'!$C$108*'Amp-TB2 calc'!AN439+'eq. coef.'!$C$109*'Amp-TB2 calc'!AP439+'eq. coef.'!$C$110*'Amp-TB2 calc'!AQ439+'eq. coef.'!$C$111*'Amp-TB2 calc'!AR439+'eq. coef.'!$C$112*'Amp-TB2 calc'!AS439))</f>
        <v xml:space="preserve"> </v>
      </c>
      <c r="BC439" s="281" t="str">
        <f>IF(SUM(I439:T439)&lt;90," ",EXP('eq. coef.'!$C$176+'eq. coef.'!$C$177*'Amp-TB2 calc'!AJ439+'eq. coef.'!$C$178*'Amp-TB2 calc'!AK439+'eq. coef.'!$C$179*'Amp-TB2 calc'!AL439+'eq. coef.'!$C$180*'Amp-TB2 calc'!AN439+'eq. coef.'!$C$181*'Amp-TB2 calc'!AP439+'eq. coef.'!$C$182*'Amp-TB2 calc'!AQ439+'eq. coef.'!$C$183*'Amp-TB2 calc'!AR439+'eq. coef.'!$C$184*'Amp-TB2 calc'!AS439))</f>
        <v xml:space="preserve"> </v>
      </c>
      <c r="BD439" s="281" t="str">
        <f>IF(SUM(I439:T439)&lt;90," ",('eq. coef.'!$C$234+'eq. coef.'!$C$235*'Amp-TB2 calc'!AJ439+'eq. coef.'!$C$236*'Amp-TB2 calc'!AK439+'eq. coef.'!$C$237*'Amp-TB2 calc'!AL439+'eq. coef.'!$C$238*'Amp-TB2 calc'!AN439+'eq. coef.'!$C$239*'Amp-TB2 calc'!AP439+'eq. coef.'!$C$240*'Amp-TB2 calc'!AQ439+'eq. coef.'!$C$241*'Amp-TB2 calc'!AR439+'eq. coef.'!$C$242*'Amp-TB2 calc'!AS439))</f>
        <v xml:space="preserve"> </v>
      </c>
      <c r="BE439" s="281" t="str">
        <f>IF(SUM(I439:T439)&lt;90," ",('eq. coef.'!$C$270+'eq. coef.'!$C$271*'Amp-TB2 calc'!AJ439+'eq. coef.'!$C$272*'Amp-TB2 calc'!AK439+'eq. coef.'!$C$273*'Amp-TB2 calc'!AL439+'eq. coef.'!$C$274*'Amp-TB2 calc'!AN439+'eq. coef.'!$C$275*'Amp-TB2 calc'!AP439+'eq. coef.'!$C$276*'Amp-TB2 calc'!AQ439+'eq. coef.'!$C$277*'Amp-TB2 calc'!AR439+'eq. coef.'!$C$278*'Amp-TB2 calc'!AS439))</f>
        <v xml:space="preserve"> </v>
      </c>
      <c r="BF439" s="281" t="str">
        <f>IF(SUM(I439:T439)&lt;90," ",EXP('eq. coef.'!$C$328+'eq. coef.'!$C$329*'Amp-TB2 calc'!AJ439+'eq. coef.'!$C$330*'Amp-TB2 calc'!AK439+'eq. coef.'!$C$331*'Amp-TB2 calc'!AL439+'eq. coef.'!$C$332*'Amp-TB2 calc'!AN439+'eq. coef.'!$C$333*'Amp-TB2 calc'!AP439+'eq. coef.'!$C$334*'Amp-TB2 calc'!AQ439+'eq. coef.'!$C$335*'Amp-TB2 calc'!AR439+'eq. coef.'!$C$336*'Amp-TB2 calc'!AS439))</f>
        <v xml:space="preserve"> </v>
      </c>
      <c r="BG439" s="282" t="str">
        <f t="shared" si="561"/>
        <v xml:space="preserve"> </v>
      </c>
      <c r="BH439" s="385" t="str">
        <f t="shared" si="588"/>
        <v xml:space="preserve"> </v>
      </c>
      <c r="BI439" s="385" t="str">
        <f t="shared" si="589"/>
        <v xml:space="preserve"> </v>
      </c>
      <c r="BJ439" s="281" t="str">
        <f t="shared" si="562"/>
        <v xml:space="preserve"> </v>
      </c>
      <c r="BK439" s="283" t="str">
        <f t="shared" si="610"/>
        <v xml:space="preserve"> </v>
      </c>
      <c r="BL439" s="281" t="str">
        <f t="shared" si="611"/>
        <v xml:space="preserve"> </v>
      </c>
      <c r="BM439" s="284" t="str">
        <f t="shared" si="563"/>
        <v xml:space="preserve"> </v>
      </c>
      <c r="BN439" s="285" t="str">
        <f>IF(SUM(I439:T439)&lt;90," ",'eq. coef.'!$C$360+'eq. coef.'!$C$361*'Amp-TB2 calc'!AJ439+'eq. coef.'!$C$362*'Amp-TB2 calc'!AK439+'eq. coef.'!$C$363*'Amp-TB2 calc'!AL439+'eq. coef.'!$C$364*'Amp-TB2 calc'!AN439+'eq. coef.'!$C$365*'Amp-TB2 calc'!AP439+'eq. coef.'!$C$366*'Amp-TB2 calc'!AQ439+'eq. coef.'!$C$367*'Amp-TB2 calc'!AR439+'eq. coef.'!$C$368*'Amp-TB2 calc'!AS439+'eq. coef.'!$C$369*LN(BQ439))</f>
        <v xml:space="preserve"> </v>
      </c>
      <c r="BO439" s="286" t="str">
        <f t="shared" si="612"/>
        <v xml:space="preserve"> </v>
      </c>
      <c r="BP439" s="333" t="str">
        <f t="shared" si="564"/>
        <v xml:space="preserve"> </v>
      </c>
      <c r="BQ439" s="287" t="str">
        <f t="shared" si="613"/>
        <v xml:space="preserve"> </v>
      </c>
      <c r="BR439" s="281" t="str">
        <f t="shared" si="565"/>
        <v xml:space="preserve"> </v>
      </c>
      <c r="BS439" s="283"/>
      <c r="BT439" s="283">
        <f t="shared" si="614"/>
        <v>0</v>
      </c>
      <c r="BU439" s="283">
        <f t="shared" si="615"/>
        <v>0</v>
      </c>
      <c r="BV439" s="281" t="str">
        <f t="shared" si="566"/>
        <v xml:space="preserve"> </v>
      </c>
      <c r="BW439" s="288"/>
      <c r="BX439" s="289" t="str">
        <f>IF(SUM(I439:T439)&lt;90," ",'eq. coef.'!$B$1128*'Amp-TB2 calc'!CH439+'eq. coef.'!$B$1129*'Amp-TB2 calc'!CL439+'eq. coef.'!$B$1130*'Amp-TB2 calc'!CM439+'eq. coef.'!$B$1131*'Amp-TB2 calc'!CO439+'eq. coef.'!$B$1132*'Amp-TB2 calc'!CP439+'eq. coef.'!$B$1133*'Amp-TB2 calc'!CQ439+'eq. coef.'!$B$1134*'Amp-TB2 calc'!CR439+'eq. coef.'!$B$1135*'Amp-TB2 calc'!CU439+'eq. coef.'!$B$1135*'Amp-TB2 calc'!CY439+'eq. coef.'!$B$1137*'Amp-TB2 calc'!CZ439)</f>
        <v xml:space="preserve"> </v>
      </c>
      <c r="BY439" s="290" t="str">
        <f t="shared" si="616"/>
        <v xml:space="preserve"> </v>
      </c>
      <c r="BZ439" s="291"/>
      <c r="CA439" s="290" t="str">
        <f t="shared" si="567"/>
        <v xml:space="preserve"> </v>
      </c>
      <c r="CB439" s="289" t="str">
        <f>IF(SUM(I439:T439)&lt;90," ",EXP('eq. coef.'!$C$396+'eq. coef.'!$C$397*'Amp-TB2 calc'!AJ439+'eq. coef.'!$C$398*'Amp-TB2 calc'!AK439+'eq. coef.'!$C$399*'Amp-TB2 calc'!AL439+'eq. coef.'!$C$400*'Amp-TB2 calc'!AN439+'eq. coef.'!$C$401*'Amp-TB2 calc'!AP439+'eq. coef.'!$C$402*'Amp-TB2 calc'!AQ439+'eq. coef.'!$C$403*'Amp-TB2 calc'!AR439+'eq. coef.'!$C$404*'Amp-TB2 calc'!AS439+'eq. coef.'!$C$405*LN('Amp-TB2 calc'!BQ439)))</f>
        <v xml:space="preserve"> </v>
      </c>
      <c r="CC439" s="283" t="str">
        <f t="shared" si="568"/>
        <v xml:space="preserve"> </v>
      </c>
      <c r="CD439" s="283"/>
      <c r="CE439" s="282" t="str">
        <f t="shared" si="569"/>
        <v xml:space="preserve"> </v>
      </c>
      <c r="CF439" s="282" t="str">
        <f t="shared" si="570"/>
        <v xml:space="preserve"> </v>
      </c>
      <c r="CG439" s="278" t="str">
        <f t="shared" si="617"/>
        <v xml:space="preserve"> </v>
      </c>
      <c r="CH439" s="278" t="str">
        <f t="shared" si="618"/>
        <v xml:space="preserve"> </v>
      </c>
      <c r="CI439" s="278" t="str">
        <f t="shared" si="571"/>
        <v xml:space="preserve"> </v>
      </c>
      <c r="CJ439" s="278" t="str">
        <f t="shared" si="572"/>
        <v xml:space="preserve"> </v>
      </c>
      <c r="CK439" s="278"/>
      <c r="CL439" s="278" t="str">
        <f t="shared" si="573"/>
        <v xml:space="preserve"> </v>
      </c>
      <c r="CM439" s="278" t="str">
        <f t="shared" si="574"/>
        <v xml:space="preserve"> </v>
      </c>
      <c r="CN439" s="278" t="str">
        <f t="shared" si="619"/>
        <v xml:space="preserve"> </v>
      </c>
      <c r="CO439" s="278" t="str">
        <f t="shared" si="575"/>
        <v xml:space="preserve"> </v>
      </c>
      <c r="CP439" s="278" t="str">
        <f t="shared" si="620"/>
        <v xml:space="preserve"> </v>
      </c>
      <c r="CQ439" s="278" t="str">
        <f t="shared" si="576"/>
        <v xml:space="preserve"> </v>
      </c>
      <c r="CR439" s="278" t="str">
        <f t="shared" si="621"/>
        <v xml:space="preserve"> </v>
      </c>
      <c r="CS439" s="278" t="str">
        <f t="shared" si="577"/>
        <v xml:space="preserve"> </v>
      </c>
      <c r="CT439" s="278"/>
      <c r="CU439" s="278" t="str">
        <f t="shared" si="622"/>
        <v xml:space="preserve"> </v>
      </c>
      <c r="CV439" s="278" t="str">
        <f t="shared" si="578"/>
        <v xml:space="preserve"> </v>
      </c>
      <c r="CW439" s="278" t="str">
        <f t="shared" si="579"/>
        <v xml:space="preserve"> </v>
      </c>
      <c r="CX439" s="278"/>
      <c r="CY439" s="278" t="str">
        <f t="shared" si="580"/>
        <v xml:space="preserve"> </v>
      </c>
      <c r="CZ439" s="278" t="str">
        <f t="shared" si="623"/>
        <v xml:space="preserve"> </v>
      </c>
      <c r="DA439" s="278" t="str">
        <f t="shared" si="581"/>
        <v xml:space="preserve"> </v>
      </c>
      <c r="DB439" s="278"/>
      <c r="DC439" s="278" t="str">
        <f t="shared" si="582"/>
        <v xml:space="preserve"> </v>
      </c>
      <c r="DD439" s="278" t="str">
        <f t="shared" si="624"/>
        <v xml:space="preserve"> </v>
      </c>
      <c r="DE439" s="278" t="str">
        <f t="shared" si="625"/>
        <v xml:space="preserve"> </v>
      </c>
      <c r="DF439" s="278" t="str">
        <f t="shared" si="583"/>
        <v xml:space="preserve"> </v>
      </c>
      <c r="DG439" s="283" t="str">
        <f t="shared" si="590"/>
        <v xml:space="preserve"> </v>
      </c>
      <c r="DH439" s="283"/>
      <c r="DI439" s="277" t="str">
        <f t="shared" si="584"/>
        <v xml:space="preserve"> </v>
      </c>
      <c r="DJ439" s="277" t="str">
        <f t="shared" si="585"/>
        <v xml:space="preserve"> </v>
      </c>
      <c r="DK439" s="277" t="str">
        <f t="shared" si="586"/>
        <v xml:space="preserve"> </v>
      </c>
      <c r="DL439" s="278" t="str">
        <f t="shared" si="587"/>
        <v xml:space="preserve"> </v>
      </c>
    </row>
    <row r="440" spans="21:116" x14ac:dyDescent="0.25">
      <c r="U440" s="276" t="str">
        <f t="shared" si="591"/>
        <v xml:space="preserve"> </v>
      </c>
      <c r="V440" s="277" t="str">
        <f>IF(SUM(I440:T440)&lt;90," ",I440/stab.data!$U$7)</f>
        <v xml:space="preserve"> </v>
      </c>
      <c r="W440" s="277" t="str">
        <f>IF(SUM(I440:T440)&lt;90," ",J440/stab.data!$U$8)</f>
        <v xml:space="preserve"> </v>
      </c>
      <c r="X440" s="277" t="str">
        <f>IF(SUM(I440:T440)&lt;90," ",K440*2/stab.data!$U$9)</f>
        <v xml:space="preserve"> </v>
      </c>
      <c r="Y440" s="277" t="str">
        <f>IF(SUM(I440:T440)&lt;90," ",L440*2/stab.data!$U$10)</f>
        <v xml:space="preserve"> </v>
      </c>
      <c r="Z440" s="277" t="str">
        <f>IF(SUM(I440:T440)&lt;90," ",M440/stab.data!$U$11)</f>
        <v xml:space="preserve"> </v>
      </c>
      <c r="AA440" s="277" t="str">
        <f>IF(SUM(I440:T440)&lt;90," ",N440/stab.data!$U$12)</f>
        <v xml:space="preserve"> </v>
      </c>
      <c r="AB440" s="277" t="str">
        <f>IF(SUM(I440:T440)&lt;90," ",O440/stab.data!$U$13)</f>
        <v xml:space="preserve"> </v>
      </c>
      <c r="AC440" s="277" t="str">
        <f>IF(SUM(I440:T440)&lt;90," ",P440/stab.data!$U$14)</f>
        <v xml:space="preserve"> </v>
      </c>
      <c r="AD440" s="277" t="str">
        <f>IF(SUM(I440:T440)&lt;90," ",Q440*2/stab.data!$U$15)</f>
        <v xml:space="preserve"> </v>
      </c>
      <c r="AE440" s="277" t="str">
        <f>IF(SUM(I440:T440)&lt;90," ",R440*2/stab.data!$U$16)</f>
        <v xml:space="preserve"> </v>
      </c>
      <c r="AF440" s="277" t="str">
        <f>IF(SUM(I440:T440)&lt;90," ",S440/stab.data!$U$17)</f>
        <v xml:space="preserve"> </v>
      </c>
      <c r="AG440" s="277" t="str">
        <f>IF(SUM(I440:T440)&lt;90," ",T440/stab.data!$U$18)</f>
        <v xml:space="preserve"> </v>
      </c>
      <c r="AH440" s="277" t="str">
        <f t="shared" si="592"/>
        <v xml:space="preserve"> </v>
      </c>
      <c r="AI440" s="277" t="str">
        <f t="shared" si="593"/>
        <v xml:space="preserve"> </v>
      </c>
      <c r="AJ440" s="278" t="str">
        <f t="shared" si="594"/>
        <v xml:space="preserve"> </v>
      </c>
      <c r="AK440" s="278" t="str">
        <f t="shared" si="595"/>
        <v xml:space="preserve"> </v>
      </c>
      <c r="AL440" s="278" t="str">
        <f t="shared" si="596"/>
        <v xml:space="preserve"> </v>
      </c>
      <c r="AM440" s="278" t="str">
        <f t="shared" si="597"/>
        <v xml:space="preserve"> </v>
      </c>
      <c r="AN440" s="278" t="str">
        <f t="shared" si="598"/>
        <v xml:space="preserve"> </v>
      </c>
      <c r="AO440" s="278" t="str">
        <f t="shared" si="599"/>
        <v xml:space="preserve"> </v>
      </c>
      <c r="AP440" s="278" t="str">
        <f t="shared" si="600"/>
        <v xml:space="preserve"> </v>
      </c>
      <c r="AQ440" s="278" t="str">
        <f t="shared" si="601"/>
        <v xml:space="preserve"> </v>
      </c>
      <c r="AR440" s="278" t="str">
        <f t="shared" si="602"/>
        <v xml:space="preserve"> </v>
      </c>
      <c r="AS440" s="278" t="str">
        <f t="shared" si="603"/>
        <v xml:space="preserve"> </v>
      </c>
      <c r="AT440" s="278" t="str">
        <f t="shared" si="604"/>
        <v xml:space="preserve"> </v>
      </c>
      <c r="AU440" s="278" t="str">
        <f t="shared" si="605"/>
        <v xml:space="preserve"> </v>
      </c>
      <c r="AV440" s="277" t="str">
        <f t="shared" si="606"/>
        <v xml:space="preserve"> </v>
      </c>
      <c r="AW440" s="277" t="str">
        <f t="shared" si="607"/>
        <v xml:space="preserve"> </v>
      </c>
      <c r="AX440" s="277" t="str">
        <f>IF(SUM(I440:T440)&lt;90," ",CO440*AH440*stab.data!$U$20/13/2)</f>
        <v xml:space="preserve"> </v>
      </c>
      <c r="AY440" s="277" t="str">
        <f>IF(SUM(I440:T440)&lt;90," ",CQ440*AH440*stab.data!$U$11/13)</f>
        <v xml:space="preserve"> </v>
      </c>
      <c r="AZ440" s="277" t="str">
        <f t="shared" si="608"/>
        <v xml:space="preserve"> </v>
      </c>
      <c r="BA440" s="279" t="str">
        <f t="shared" si="609"/>
        <v xml:space="preserve"> </v>
      </c>
      <c r="BB440" s="280" t="str">
        <f>IF(SUM(I440:T440)&lt;90," ",EXP('eq. coef.'!$C$104+'eq. coef.'!$C$105*'Amp-TB2 calc'!AJ440+'eq. coef.'!$C$106*'Amp-TB2 calc'!AK440+'eq. coef.'!$C$107*'Amp-TB2 calc'!AL440+'eq. coef.'!$C$108*'Amp-TB2 calc'!AN440+'eq. coef.'!$C$109*'Amp-TB2 calc'!AP440+'eq. coef.'!$C$110*'Amp-TB2 calc'!AQ440+'eq. coef.'!$C$111*'Amp-TB2 calc'!AR440+'eq. coef.'!$C$112*'Amp-TB2 calc'!AS440))</f>
        <v xml:space="preserve"> </v>
      </c>
      <c r="BC440" s="281" t="str">
        <f>IF(SUM(I440:T440)&lt;90," ",EXP('eq. coef.'!$C$176+'eq. coef.'!$C$177*'Amp-TB2 calc'!AJ440+'eq. coef.'!$C$178*'Amp-TB2 calc'!AK440+'eq. coef.'!$C$179*'Amp-TB2 calc'!AL440+'eq. coef.'!$C$180*'Amp-TB2 calc'!AN440+'eq. coef.'!$C$181*'Amp-TB2 calc'!AP440+'eq. coef.'!$C$182*'Amp-TB2 calc'!AQ440+'eq. coef.'!$C$183*'Amp-TB2 calc'!AR440+'eq. coef.'!$C$184*'Amp-TB2 calc'!AS440))</f>
        <v xml:space="preserve"> </v>
      </c>
      <c r="BD440" s="281" t="str">
        <f>IF(SUM(I440:T440)&lt;90," ",('eq. coef.'!$C$234+'eq. coef.'!$C$235*'Amp-TB2 calc'!AJ440+'eq. coef.'!$C$236*'Amp-TB2 calc'!AK440+'eq. coef.'!$C$237*'Amp-TB2 calc'!AL440+'eq. coef.'!$C$238*'Amp-TB2 calc'!AN440+'eq. coef.'!$C$239*'Amp-TB2 calc'!AP440+'eq. coef.'!$C$240*'Amp-TB2 calc'!AQ440+'eq. coef.'!$C$241*'Amp-TB2 calc'!AR440+'eq. coef.'!$C$242*'Amp-TB2 calc'!AS440))</f>
        <v xml:space="preserve"> </v>
      </c>
      <c r="BE440" s="281" t="str">
        <f>IF(SUM(I440:T440)&lt;90," ",('eq. coef.'!$C$270+'eq. coef.'!$C$271*'Amp-TB2 calc'!AJ440+'eq. coef.'!$C$272*'Amp-TB2 calc'!AK440+'eq. coef.'!$C$273*'Amp-TB2 calc'!AL440+'eq. coef.'!$C$274*'Amp-TB2 calc'!AN440+'eq. coef.'!$C$275*'Amp-TB2 calc'!AP440+'eq. coef.'!$C$276*'Amp-TB2 calc'!AQ440+'eq. coef.'!$C$277*'Amp-TB2 calc'!AR440+'eq. coef.'!$C$278*'Amp-TB2 calc'!AS440))</f>
        <v xml:space="preserve"> </v>
      </c>
      <c r="BF440" s="281" t="str">
        <f>IF(SUM(I440:T440)&lt;90," ",EXP('eq. coef.'!$C$328+'eq. coef.'!$C$329*'Amp-TB2 calc'!AJ440+'eq. coef.'!$C$330*'Amp-TB2 calc'!AK440+'eq. coef.'!$C$331*'Amp-TB2 calc'!AL440+'eq. coef.'!$C$332*'Amp-TB2 calc'!AN440+'eq. coef.'!$C$333*'Amp-TB2 calc'!AP440+'eq. coef.'!$C$334*'Amp-TB2 calc'!AQ440+'eq. coef.'!$C$335*'Amp-TB2 calc'!AR440+'eq. coef.'!$C$336*'Amp-TB2 calc'!AS440))</f>
        <v xml:space="preserve"> </v>
      </c>
      <c r="BG440" s="282" t="str">
        <f t="shared" si="561"/>
        <v xml:space="preserve"> </v>
      </c>
      <c r="BH440" s="385" t="str">
        <f t="shared" si="588"/>
        <v xml:space="preserve"> </v>
      </c>
      <c r="BI440" s="385" t="str">
        <f t="shared" si="589"/>
        <v xml:space="preserve"> </v>
      </c>
      <c r="BJ440" s="281" t="str">
        <f t="shared" si="562"/>
        <v xml:space="preserve"> </v>
      </c>
      <c r="BK440" s="283" t="str">
        <f t="shared" si="610"/>
        <v xml:space="preserve"> </v>
      </c>
      <c r="BL440" s="281" t="str">
        <f t="shared" si="611"/>
        <v xml:space="preserve"> </v>
      </c>
      <c r="BM440" s="284" t="str">
        <f t="shared" si="563"/>
        <v xml:space="preserve"> </v>
      </c>
      <c r="BN440" s="285" t="str">
        <f>IF(SUM(I440:T440)&lt;90," ",'eq. coef.'!$C$360+'eq. coef.'!$C$361*'Amp-TB2 calc'!AJ440+'eq. coef.'!$C$362*'Amp-TB2 calc'!AK440+'eq. coef.'!$C$363*'Amp-TB2 calc'!AL440+'eq. coef.'!$C$364*'Amp-TB2 calc'!AN440+'eq. coef.'!$C$365*'Amp-TB2 calc'!AP440+'eq. coef.'!$C$366*'Amp-TB2 calc'!AQ440+'eq. coef.'!$C$367*'Amp-TB2 calc'!AR440+'eq. coef.'!$C$368*'Amp-TB2 calc'!AS440+'eq. coef.'!$C$369*LN(BQ440))</f>
        <v xml:space="preserve"> </v>
      </c>
      <c r="BO440" s="286" t="str">
        <f t="shared" si="612"/>
        <v xml:space="preserve"> </v>
      </c>
      <c r="BP440" s="333" t="str">
        <f t="shared" si="564"/>
        <v xml:space="preserve"> </v>
      </c>
      <c r="BQ440" s="287" t="str">
        <f t="shared" si="613"/>
        <v xml:space="preserve"> </v>
      </c>
      <c r="BR440" s="281" t="str">
        <f t="shared" si="565"/>
        <v xml:space="preserve"> </v>
      </c>
      <c r="BS440" s="283"/>
      <c r="BT440" s="283">
        <f t="shared" si="614"/>
        <v>0</v>
      </c>
      <c r="BU440" s="283">
        <f t="shared" si="615"/>
        <v>0</v>
      </c>
      <c r="BV440" s="281" t="str">
        <f t="shared" si="566"/>
        <v xml:space="preserve"> </v>
      </c>
      <c r="BW440" s="288"/>
      <c r="BX440" s="289" t="str">
        <f>IF(SUM(I440:T440)&lt;90," ",'eq. coef.'!$B$1128*'Amp-TB2 calc'!CH440+'eq. coef.'!$B$1129*'Amp-TB2 calc'!CL440+'eq. coef.'!$B$1130*'Amp-TB2 calc'!CM440+'eq. coef.'!$B$1131*'Amp-TB2 calc'!CO440+'eq. coef.'!$B$1132*'Amp-TB2 calc'!CP440+'eq. coef.'!$B$1133*'Amp-TB2 calc'!CQ440+'eq. coef.'!$B$1134*'Amp-TB2 calc'!CR440+'eq. coef.'!$B$1135*'Amp-TB2 calc'!CU440+'eq. coef.'!$B$1135*'Amp-TB2 calc'!CY440+'eq. coef.'!$B$1137*'Amp-TB2 calc'!CZ440)</f>
        <v xml:space="preserve"> </v>
      </c>
      <c r="BY440" s="290" t="str">
        <f t="shared" si="616"/>
        <v xml:space="preserve"> </v>
      </c>
      <c r="BZ440" s="291"/>
      <c r="CA440" s="290" t="str">
        <f t="shared" si="567"/>
        <v xml:space="preserve"> </v>
      </c>
      <c r="CB440" s="289" t="str">
        <f>IF(SUM(I440:T440)&lt;90," ",EXP('eq. coef.'!$C$396+'eq. coef.'!$C$397*'Amp-TB2 calc'!AJ440+'eq. coef.'!$C$398*'Amp-TB2 calc'!AK440+'eq. coef.'!$C$399*'Amp-TB2 calc'!AL440+'eq. coef.'!$C$400*'Amp-TB2 calc'!AN440+'eq. coef.'!$C$401*'Amp-TB2 calc'!AP440+'eq. coef.'!$C$402*'Amp-TB2 calc'!AQ440+'eq. coef.'!$C$403*'Amp-TB2 calc'!AR440+'eq. coef.'!$C$404*'Amp-TB2 calc'!AS440+'eq. coef.'!$C$405*LN('Amp-TB2 calc'!BQ440)))</f>
        <v xml:space="preserve"> </v>
      </c>
      <c r="CC440" s="283" t="str">
        <f t="shared" si="568"/>
        <v xml:space="preserve"> </v>
      </c>
      <c r="CD440" s="283"/>
      <c r="CE440" s="282" t="str">
        <f t="shared" si="569"/>
        <v xml:space="preserve"> </v>
      </c>
      <c r="CF440" s="282" t="str">
        <f t="shared" si="570"/>
        <v xml:space="preserve"> </v>
      </c>
      <c r="CG440" s="278" t="str">
        <f t="shared" si="617"/>
        <v xml:space="preserve"> </v>
      </c>
      <c r="CH440" s="278" t="str">
        <f t="shared" si="618"/>
        <v xml:space="preserve"> </v>
      </c>
      <c r="CI440" s="278" t="str">
        <f t="shared" si="571"/>
        <v xml:space="preserve"> </v>
      </c>
      <c r="CJ440" s="278" t="str">
        <f t="shared" si="572"/>
        <v xml:space="preserve"> </v>
      </c>
      <c r="CK440" s="278"/>
      <c r="CL440" s="278" t="str">
        <f t="shared" si="573"/>
        <v xml:space="preserve"> </v>
      </c>
      <c r="CM440" s="278" t="str">
        <f t="shared" si="574"/>
        <v xml:space="preserve"> </v>
      </c>
      <c r="CN440" s="278" t="str">
        <f t="shared" si="619"/>
        <v xml:space="preserve"> </v>
      </c>
      <c r="CO440" s="278" t="str">
        <f t="shared" si="575"/>
        <v xml:space="preserve"> </v>
      </c>
      <c r="CP440" s="278" t="str">
        <f t="shared" si="620"/>
        <v xml:space="preserve"> </v>
      </c>
      <c r="CQ440" s="278" t="str">
        <f t="shared" si="576"/>
        <v xml:space="preserve"> </v>
      </c>
      <c r="CR440" s="278" t="str">
        <f t="shared" si="621"/>
        <v xml:space="preserve"> </v>
      </c>
      <c r="CS440" s="278" t="str">
        <f t="shared" si="577"/>
        <v xml:space="preserve"> </v>
      </c>
      <c r="CT440" s="278"/>
      <c r="CU440" s="278" t="str">
        <f t="shared" si="622"/>
        <v xml:space="preserve"> </v>
      </c>
      <c r="CV440" s="278" t="str">
        <f t="shared" si="578"/>
        <v xml:space="preserve"> </v>
      </c>
      <c r="CW440" s="278" t="str">
        <f t="shared" si="579"/>
        <v xml:space="preserve"> </v>
      </c>
      <c r="CX440" s="278"/>
      <c r="CY440" s="278" t="str">
        <f t="shared" si="580"/>
        <v xml:space="preserve"> </v>
      </c>
      <c r="CZ440" s="278" t="str">
        <f t="shared" si="623"/>
        <v xml:space="preserve"> </v>
      </c>
      <c r="DA440" s="278" t="str">
        <f t="shared" si="581"/>
        <v xml:space="preserve"> </v>
      </c>
      <c r="DB440" s="278"/>
      <c r="DC440" s="278" t="str">
        <f t="shared" si="582"/>
        <v xml:space="preserve"> </v>
      </c>
      <c r="DD440" s="278" t="str">
        <f t="shared" si="624"/>
        <v xml:space="preserve"> </v>
      </c>
      <c r="DE440" s="278" t="str">
        <f t="shared" si="625"/>
        <v xml:space="preserve"> </v>
      </c>
      <c r="DF440" s="278" t="str">
        <f t="shared" si="583"/>
        <v xml:space="preserve"> </v>
      </c>
      <c r="DG440" s="283" t="str">
        <f t="shared" si="590"/>
        <v xml:space="preserve"> </v>
      </c>
      <c r="DH440" s="283"/>
      <c r="DI440" s="277" t="str">
        <f t="shared" si="584"/>
        <v xml:space="preserve"> </v>
      </c>
      <c r="DJ440" s="277" t="str">
        <f t="shared" si="585"/>
        <v xml:space="preserve"> </v>
      </c>
      <c r="DK440" s="277" t="str">
        <f t="shared" si="586"/>
        <v xml:space="preserve"> </v>
      </c>
      <c r="DL440" s="278" t="str">
        <f t="shared" si="587"/>
        <v xml:space="preserve"> </v>
      </c>
    </row>
    <row r="441" spans="21:116" x14ac:dyDescent="0.25">
      <c r="U441" s="276" t="str">
        <f t="shared" si="591"/>
        <v xml:space="preserve"> </v>
      </c>
      <c r="V441" s="277" t="str">
        <f>IF(SUM(I441:T441)&lt;90," ",I441/stab.data!$U$7)</f>
        <v xml:space="preserve"> </v>
      </c>
      <c r="W441" s="277" t="str">
        <f>IF(SUM(I441:T441)&lt;90," ",J441/stab.data!$U$8)</f>
        <v xml:space="preserve"> </v>
      </c>
      <c r="X441" s="277" t="str">
        <f>IF(SUM(I441:T441)&lt;90," ",K441*2/stab.data!$U$9)</f>
        <v xml:space="preserve"> </v>
      </c>
      <c r="Y441" s="277" t="str">
        <f>IF(SUM(I441:T441)&lt;90," ",L441*2/stab.data!$U$10)</f>
        <v xml:space="preserve"> </v>
      </c>
      <c r="Z441" s="277" t="str">
        <f>IF(SUM(I441:T441)&lt;90," ",M441/stab.data!$U$11)</f>
        <v xml:space="preserve"> </v>
      </c>
      <c r="AA441" s="277" t="str">
        <f>IF(SUM(I441:T441)&lt;90," ",N441/stab.data!$U$12)</f>
        <v xml:space="preserve"> </v>
      </c>
      <c r="AB441" s="277" t="str">
        <f>IF(SUM(I441:T441)&lt;90," ",O441/stab.data!$U$13)</f>
        <v xml:space="preserve"> </v>
      </c>
      <c r="AC441" s="277" t="str">
        <f>IF(SUM(I441:T441)&lt;90," ",P441/stab.data!$U$14)</f>
        <v xml:space="preserve"> </v>
      </c>
      <c r="AD441" s="277" t="str">
        <f>IF(SUM(I441:T441)&lt;90," ",Q441*2/stab.data!$U$15)</f>
        <v xml:space="preserve"> </v>
      </c>
      <c r="AE441" s="277" t="str">
        <f>IF(SUM(I441:T441)&lt;90," ",R441*2/stab.data!$U$16)</f>
        <v xml:space="preserve"> </v>
      </c>
      <c r="AF441" s="277" t="str">
        <f>IF(SUM(I441:T441)&lt;90," ",S441/stab.data!$U$17)</f>
        <v xml:space="preserve"> </v>
      </c>
      <c r="AG441" s="277" t="str">
        <f>IF(SUM(I441:T441)&lt;90," ",T441/stab.data!$U$18)</f>
        <v xml:space="preserve"> </v>
      </c>
      <c r="AH441" s="277" t="str">
        <f t="shared" si="592"/>
        <v xml:space="preserve"> </v>
      </c>
      <c r="AI441" s="277" t="str">
        <f t="shared" si="593"/>
        <v xml:space="preserve"> </v>
      </c>
      <c r="AJ441" s="278" t="str">
        <f t="shared" si="594"/>
        <v xml:space="preserve"> </v>
      </c>
      <c r="AK441" s="278" t="str">
        <f t="shared" si="595"/>
        <v xml:space="preserve"> </v>
      </c>
      <c r="AL441" s="278" t="str">
        <f t="shared" si="596"/>
        <v xml:space="preserve"> </v>
      </c>
      <c r="AM441" s="278" t="str">
        <f t="shared" si="597"/>
        <v xml:space="preserve"> </v>
      </c>
      <c r="AN441" s="278" t="str">
        <f t="shared" si="598"/>
        <v xml:space="preserve"> </v>
      </c>
      <c r="AO441" s="278" t="str">
        <f t="shared" si="599"/>
        <v xml:space="preserve"> </v>
      </c>
      <c r="AP441" s="278" t="str">
        <f t="shared" si="600"/>
        <v xml:space="preserve"> </v>
      </c>
      <c r="AQ441" s="278" t="str">
        <f t="shared" si="601"/>
        <v xml:space="preserve"> </v>
      </c>
      <c r="AR441" s="278" t="str">
        <f t="shared" si="602"/>
        <v xml:space="preserve"> </v>
      </c>
      <c r="AS441" s="278" t="str">
        <f t="shared" si="603"/>
        <v xml:space="preserve"> </v>
      </c>
      <c r="AT441" s="278" t="str">
        <f t="shared" si="604"/>
        <v xml:space="preserve"> </v>
      </c>
      <c r="AU441" s="278" t="str">
        <f t="shared" si="605"/>
        <v xml:space="preserve"> </v>
      </c>
      <c r="AV441" s="277" t="str">
        <f t="shared" si="606"/>
        <v xml:space="preserve"> </v>
      </c>
      <c r="AW441" s="277" t="str">
        <f t="shared" si="607"/>
        <v xml:space="preserve"> </v>
      </c>
      <c r="AX441" s="277" t="str">
        <f>IF(SUM(I441:T441)&lt;90," ",CO441*AH441*stab.data!$U$20/13/2)</f>
        <v xml:space="preserve"> </v>
      </c>
      <c r="AY441" s="277" t="str">
        <f>IF(SUM(I441:T441)&lt;90," ",CQ441*AH441*stab.data!$U$11/13)</f>
        <v xml:space="preserve"> </v>
      </c>
      <c r="AZ441" s="277" t="str">
        <f t="shared" si="608"/>
        <v xml:space="preserve"> </v>
      </c>
      <c r="BA441" s="279" t="str">
        <f t="shared" si="609"/>
        <v xml:space="preserve"> </v>
      </c>
      <c r="BB441" s="280" t="str">
        <f>IF(SUM(I441:T441)&lt;90," ",EXP('eq. coef.'!$C$104+'eq. coef.'!$C$105*'Amp-TB2 calc'!AJ441+'eq. coef.'!$C$106*'Amp-TB2 calc'!AK441+'eq. coef.'!$C$107*'Amp-TB2 calc'!AL441+'eq. coef.'!$C$108*'Amp-TB2 calc'!AN441+'eq. coef.'!$C$109*'Amp-TB2 calc'!AP441+'eq. coef.'!$C$110*'Amp-TB2 calc'!AQ441+'eq. coef.'!$C$111*'Amp-TB2 calc'!AR441+'eq. coef.'!$C$112*'Amp-TB2 calc'!AS441))</f>
        <v xml:space="preserve"> </v>
      </c>
      <c r="BC441" s="281" t="str">
        <f>IF(SUM(I441:T441)&lt;90," ",EXP('eq. coef.'!$C$176+'eq. coef.'!$C$177*'Amp-TB2 calc'!AJ441+'eq. coef.'!$C$178*'Amp-TB2 calc'!AK441+'eq. coef.'!$C$179*'Amp-TB2 calc'!AL441+'eq. coef.'!$C$180*'Amp-TB2 calc'!AN441+'eq. coef.'!$C$181*'Amp-TB2 calc'!AP441+'eq. coef.'!$C$182*'Amp-TB2 calc'!AQ441+'eq. coef.'!$C$183*'Amp-TB2 calc'!AR441+'eq. coef.'!$C$184*'Amp-TB2 calc'!AS441))</f>
        <v xml:space="preserve"> </v>
      </c>
      <c r="BD441" s="281" t="str">
        <f>IF(SUM(I441:T441)&lt;90," ",('eq. coef.'!$C$234+'eq. coef.'!$C$235*'Amp-TB2 calc'!AJ441+'eq. coef.'!$C$236*'Amp-TB2 calc'!AK441+'eq. coef.'!$C$237*'Amp-TB2 calc'!AL441+'eq. coef.'!$C$238*'Amp-TB2 calc'!AN441+'eq. coef.'!$C$239*'Amp-TB2 calc'!AP441+'eq. coef.'!$C$240*'Amp-TB2 calc'!AQ441+'eq. coef.'!$C$241*'Amp-TB2 calc'!AR441+'eq. coef.'!$C$242*'Amp-TB2 calc'!AS441))</f>
        <v xml:space="preserve"> </v>
      </c>
      <c r="BE441" s="281" t="str">
        <f>IF(SUM(I441:T441)&lt;90," ",('eq. coef.'!$C$270+'eq. coef.'!$C$271*'Amp-TB2 calc'!AJ441+'eq. coef.'!$C$272*'Amp-TB2 calc'!AK441+'eq. coef.'!$C$273*'Amp-TB2 calc'!AL441+'eq. coef.'!$C$274*'Amp-TB2 calc'!AN441+'eq. coef.'!$C$275*'Amp-TB2 calc'!AP441+'eq. coef.'!$C$276*'Amp-TB2 calc'!AQ441+'eq. coef.'!$C$277*'Amp-TB2 calc'!AR441+'eq. coef.'!$C$278*'Amp-TB2 calc'!AS441))</f>
        <v xml:space="preserve"> </v>
      </c>
      <c r="BF441" s="281" t="str">
        <f>IF(SUM(I441:T441)&lt;90," ",EXP('eq. coef.'!$C$328+'eq. coef.'!$C$329*'Amp-TB2 calc'!AJ441+'eq. coef.'!$C$330*'Amp-TB2 calc'!AK441+'eq. coef.'!$C$331*'Amp-TB2 calc'!AL441+'eq. coef.'!$C$332*'Amp-TB2 calc'!AN441+'eq. coef.'!$C$333*'Amp-TB2 calc'!AP441+'eq. coef.'!$C$334*'Amp-TB2 calc'!AQ441+'eq. coef.'!$C$335*'Amp-TB2 calc'!AR441+'eq. coef.'!$C$336*'Amp-TB2 calc'!AS441))</f>
        <v xml:space="preserve"> </v>
      </c>
      <c r="BG441" s="282" t="str">
        <f t="shared" si="561"/>
        <v xml:space="preserve"> </v>
      </c>
      <c r="BH441" s="385" t="str">
        <f t="shared" si="588"/>
        <v xml:space="preserve"> </v>
      </c>
      <c r="BI441" s="385" t="str">
        <f t="shared" si="589"/>
        <v xml:space="preserve"> </v>
      </c>
      <c r="BJ441" s="281" t="str">
        <f t="shared" si="562"/>
        <v xml:space="preserve"> </v>
      </c>
      <c r="BK441" s="283" t="str">
        <f t="shared" si="610"/>
        <v xml:space="preserve"> </v>
      </c>
      <c r="BL441" s="281" t="str">
        <f t="shared" si="611"/>
        <v xml:space="preserve"> </v>
      </c>
      <c r="BM441" s="284" t="str">
        <f t="shared" si="563"/>
        <v xml:space="preserve"> </v>
      </c>
      <c r="BN441" s="285" t="str">
        <f>IF(SUM(I441:T441)&lt;90," ",'eq. coef.'!$C$360+'eq. coef.'!$C$361*'Amp-TB2 calc'!AJ441+'eq. coef.'!$C$362*'Amp-TB2 calc'!AK441+'eq. coef.'!$C$363*'Amp-TB2 calc'!AL441+'eq. coef.'!$C$364*'Amp-TB2 calc'!AN441+'eq. coef.'!$C$365*'Amp-TB2 calc'!AP441+'eq. coef.'!$C$366*'Amp-TB2 calc'!AQ441+'eq. coef.'!$C$367*'Amp-TB2 calc'!AR441+'eq. coef.'!$C$368*'Amp-TB2 calc'!AS441+'eq. coef.'!$C$369*LN(BQ441))</f>
        <v xml:space="preserve"> </v>
      </c>
      <c r="BO441" s="286" t="str">
        <f t="shared" si="612"/>
        <v xml:space="preserve"> </v>
      </c>
      <c r="BP441" s="333" t="str">
        <f t="shared" si="564"/>
        <v xml:space="preserve"> </v>
      </c>
      <c r="BQ441" s="287" t="str">
        <f t="shared" si="613"/>
        <v xml:space="preserve"> </v>
      </c>
      <c r="BR441" s="281" t="str">
        <f t="shared" si="565"/>
        <v xml:space="preserve"> </v>
      </c>
      <c r="BS441" s="283"/>
      <c r="BT441" s="283">
        <f t="shared" si="614"/>
        <v>0</v>
      </c>
      <c r="BU441" s="283">
        <f t="shared" si="615"/>
        <v>0</v>
      </c>
      <c r="BV441" s="281" t="str">
        <f t="shared" si="566"/>
        <v xml:space="preserve"> </v>
      </c>
      <c r="BW441" s="288"/>
      <c r="BX441" s="289" t="str">
        <f>IF(SUM(I441:T441)&lt;90," ",'eq. coef.'!$B$1128*'Amp-TB2 calc'!CH441+'eq. coef.'!$B$1129*'Amp-TB2 calc'!CL441+'eq. coef.'!$B$1130*'Amp-TB2 calc'!CM441+'eq. coef.'!$B$1131*'Amp-TB2 calc'!CO441+'eq. coef.'!$B$1132*'Amp-TB2 calc'!CP441+'eq. coef.'!$B$1133*'Amp-TB2 calc'!CQ441+'eq. coef.'!$B$1134*'Amp-TB2 calc'!CR441+'eq. coef.'!$B$1135*'Amp-TB2 calc'!CU441+'eq. coef.'!$B$1135*'Amp-TB2 calc'!CY441+'eq. coef.'!$B$1137*'Amp-TB2 calc'!CZ441)</f>
        <v xml:space="preserve"> </v>
      </c>
      <c r="BY441" s="290" t="str">
        <f t="shared" si="616"/>
        <v xml:space="preserve"> </v>
      </c>
      <c r="BZ441" s="291"/>
      <c r="CA441" s="290" t="str">
        <f t="shared" si="567"/>
        <v xml:space="preserve"> </v>
      </c>
      <c r="CB441" s="289" t="str">
        <f>IF(SUM(I441:T441)&lt;90," ",EXP('eq. coef.'!$C$396+'eq. coef.'!$C$397*'Amp-TB2 calc'!AJ441+'eq. coef.'!$C$398*'Amp-TB2 calc'!AK441+'eq. coef.'!$C$399*'Amp-TB2 calc'!AL441+'eq. coef.'!$C$400*'Amp-TB2 calc'!AN441+'eq. coef.'!$C$401*'Amp-TB2 calc'!AP441+'eq. coef.'!$C$402*'Amp-TB2 calc'!AQ441+'eq. coef.'!$C$403*'Amp-TB2 calc'!AR441+'eq. coef.'!$C$404*'Amp-TB2 calc'!AS441+'eq. coef.'!$C$405*LN('Amp-TB2 calc'!BQ441)))</f>
        <v xml:space="preserve"> </v>
      </c>
      <c r="CC441" s="283" t="str">
        <f t="shared" si="568"/>
        <v xml:space="preserve"> </v>
      </c>
      <c r="CD441" s="283"/>
      <c r="CE441" s="282" t="str">
        <f t="shared" si="569"/>
        <v xml:space="preserve"> </v>
      </c>
      <c r="CF441" s="282" t="str">
        <f t="shared" si="570"/>
        <v xml:space="preserve"> </v>
      </c>
      <c r="CG441" s="278" t="str">
        <f t="shared" si="617"/>
        <v xml:space="preserve"> </v>
      </c>
      <c r="CH441" s="278" t="str">
        <f t="shared" si="618"/>
        <v xml:space="preserve"> </v>
      </c>
      <c r="CI441" s="278" t="str">
        <f t="shared" si="571"/>
        <v xml:space="preserve"> </v>
      </c>
      <c r="CJ441" s="278" t="str">
        <f t="shared" si="572"/>
        <v xml:space="preserve"> </v>
      </c>
      <c r="CK441" s="278"/>
      <c r="CL441" s="278" t="str">
        <f t="shared" si="573"/>
        <v xml:space="preserve"> </v>
      </c>
      <c r="CM441" s="278" t="str">
        <f t="shared" si="574"/>
        <v xml:space="preserve"> </v>
      </c>
      <c r="CN441" s="278" t="str">
        <f t="shared" si="619"/>
        <v xml:space="preserve"> </v>
      </c>
      <c r="CO441" s="278" t="str">
        <f t="shared" si="575"/>
        <v xml:space="preserve"> </v>
      </c>
      <c r="CP441" s="278" t="str">
        <f t="shared" si="620"/>
        <v xml:space="preserve"> </v>
      </c>
      <c r="CQ441" s="278" t="str">
        <f t="shared" si="576"/>
        <v xml:space="preserve"> </v>
      </c>
      <c r="CR441" s="278" t="str">
        <f t="shared" si="621"/>
        <v xml:space="preserve"> </v>
      </c>
      <c r="CS441" s="278" t="str">
        <f t="shared" si="577"/>
        <v xml:space="preserve"> </v>
      </c>
      <c r="CT441" s="278"/>
      <c r="CU441" s="278" t="str">
        <f t="shared" si="622"/>
        <v xml:space="preserve"> </v>
      </c>
      <c r="CV441" s="278" t="str">
        <f t="shared" si="578"/>
        <v xml:space="preserve"> </v>
      </c>
      <c r="CW441" s="278" t="str">
        <f t="shared" si="579"/>
        <v xml:space="preserve"> </v>
      </c>
      <c r="CX441" s="278"/>
      <c r="CY441" s="278" t="str">
        <f t="shared" si="580"/>
        <v xml:space="preserve"> </v>
      </c>
      <c r="CZ441" s="278" t="str">
        <f t="shared" si="623"/>
        <v xml:space="preserve"> </v>
      </c>
      <c r="DA441" s="278" t="str">
        <f t="shared" si="581"/>
        <v xml:space="preserve"> </v>
      </c>
      <c r="DB441" s="278"/>
      <c r="DC441" s="278" t="str">
        <f t="shared" si="582"/>
        <v xml:space="preserve"> </v>
      </c>
      <c r="DD441" s="278" t="str">
        <f t="shared" si="624"/>
        <v xml:space="preserve"> </v>
      </c>
      <c r="DE441" s="278" t="str">
        <f t="shared" si="625"/>
        <v xml:space="preserve"> </v>
      </c>
      <c r="DF441" s="278" t="str">
        <f t="shared" si="583"/>
        <v xml:space="preserve"> </v>
      </c>
      <c r="DG441" s="283" t="str">
        <f t="shared" si="590"/>
        <v xml:space="preserve"> </v>
      </c>
      <c r="DH441" s="283"/>
      <c r="DI441" s="277" t="str">
        <f t="shared" si="584"/>
        <v xml:space="preserve"> </v>
      </c>
      <c r="DJ441" s="277" t="str">
        <f t="shared" si="585"/>
        <v xml:space="preserve"> </v>
      </c>
      <c r="DK441" s="277" t="str">
        <f t="shared" si="586"/>
        <v xml:space="preserve"> </v>
      </c>
      <c r="DL441" s="278" t="str">
        <f t="shared" si="587"/>
        <v xml:space="preserve"> </v>
      </c>
    </row>
    <row r="442" spans="21:116" x14ac:dyDescent="0.25">
      <c r="U442" s="276" t="str">
        <f t="shared" si="591"/>
        <v xml:space="preserve"> </v>
      </c>
      <c r="V442" s="277" t="str">
        <f>IF(SUM(I442:T442)&lt;90," ",I442/stab.data!$U$7)</f>
        <v xml:space="preserve"> </v>
      </c>
      <c r="W442" s="277" t="str">
        <f>IF(SUM(I442:T442)&lt;90," ",J442/stab.data!$U$8)</f>
        <v xml:space="preserve"> </v>
      </c>
      <c r="X442" s="277" t="str">
        <f>IF(SUM(I442:T442)&lt;90," ",K442*2/stab.data!$U$9)</f>
        <v xml:space="preserve"> </v>
      </c>
      <c r="Y442" s="277" t="str">
        <f>IF(SUM(I442:T442)&lt;90," ",L442*2/stab.data!$U$10)</f>
        <v xml:space="preserve"> </v>
      </c>
      <c r="Z442" s="277" t="str">
        <f>IF(SUM(I442:T442)&lt;90," ",M442/stab.data!$U$11)</f>
        <v xml:space="preserve"> </v>
      </c>
      <c r="AA442" s="277" t="str">
        <f>IF(SUM(I442:T442)&lt;90," ",N442/stab.data!$U$12)</f>
        <v xml:space="preserve"> </v>
      </c>
      <c r="AB442" s="277" t="str">
        <f>IF(SUM(I442:T442)&lt;90," ",O442/stab.data!$U$13)</f>
        <v xml:space="preserve"> </v>
      </c>
      <c r="AC442" s="277" t="str">
        <f>IF(SUM(I442:T442)&lt;90," ",P442/stab.data!$U$14)</f>
        <v xml:space="preserve"> </v>
      </c>
      <c r="AD442" s="277" t="str">
        <f>IF(SUM(I442:T442)&lt;90," ",Q442*2/stab.data!$U$15)</f>
        <v xml:space="preserve"> </v>
      </c>
      <c r="AE442" s="277" t="str">
        <f>IF(SUM(I442:T442)&lt;90," ",R442*2/stab.data!$U$16)</f>
        <v xml:space="preserve"> </v>
      </c>
      <c r="AF442" s="277" t="str">
        <f>IF(SUM(I442:T442)&lt;90," ",S442/stab.data!$U$17)</f>
        <v xml:space="preserve"> </v>
      </c>
      <c r="AG442" s="277" t="str">
        <f>IF(SUM(I442:T442)&lt;90," ",T442/stab.data!$U$18)</f>
        <v xml:space="preserve"> </v>
      </c>
      <c r="AH442" s="277" t="str">
        <f t="shared" si="592"/>
        <v xml:space="preserve"> </v>
      </c>
      <c r="AI442" s="277" t="str">
        <f t="shared" si="593"/>
        <v xml:space="preserve"> </v>
      </c>
      <c r="AJ442" s="278" t="str">
        <f t="shared" si="594"/>
        <v xml:space="preserve"> </v>
      </c>
      <c r="AK442" s="278" t="str">
        <f t="shared" si="595"/>
        <v xml:space="preserve"> </v>
      </c>
      <c r="AL442" s="278" t="str">
        <f t="shared" si="596"/>
        <v xml:space="preserve"> </v>
      </c>
      <c r="AM442" s="278" t="str">
        <f t="shared" si="597"/>
        <v xml:space="preserve"> </v>
      </c>
      <c r="AN442" s="278" t="str">
        <f t="shared" si="598"/>
        <v xml:space="preserve"> </v>
      </c>
      <c r="AO442" s="278" t="str">
        <f t="shared" si="599"/>
        <v xml:space="preserve"> </v>
      </c>
      <c r="AP442" s="278" t="str">
        <f t="shared" si="600"/>
        <v xml:space="preserve"> </v>
      </c>
      <c r="AQ442" s="278" t="str">
        <f t="shared" si="601"/>
        <v xml:space="preserve"> </v>
      </c>
      <c r="AR442" s="278" t="str">
        <f t="shared" si="602"/>
        <v xml:space="preserve"> </v>
      </c>
      <c r="AS442" s="278" t="str">
        <f t="shared" si="603"/>
        <v xml:space="preserve"> </v>
      </c>
      <c r="AT442" s="278" t="str">
        <f t="shared" si="604"/>
        <v xml:space="preserve"> </v>
      </c>
      <c r="AU442" s="278" t="str">
        <f t="shared" si="605"/>
        <v xml:space="preserve"> </v>
      </c>
      <c r="AV442" s="277" t="str">
        <f t="shared" si="606"/>
        <v xml:space="preserve"> </v>
      </c>
      <c r="AW442" s="277" t="str">
        <f t="shared" si="607"/>
        <v xml:space="preserve"> </v>
      </c>
      <c r="AX442" s="277" t="str">
        <f>IF(SUM(I442:T442)&lt;90," ",CO442*AH442*stab.data!$U$20/13/2)</f>
        <v xml:space="preserve"> </v>
      </c>
      <c r="AY442" s="277" t="str">
        <f>IF(SUM(I442:T442)&lt;90," ",CQ442*AH442*stab.data!$U$11/13)</f>
        <v xml:space="preserve"> </v>
      </c>
      <c r="AZ442" s="277" t="str">
        <f t="shared" si="608"/>
        <v xml:space="preserve"> </v>
      </c>
      <c r="BA442" s="279" t="str">
        <f t="shared" si="609"/>
        <v xml:space="preserve"> </v>
      </c>
      <c r="BB442" s="280" t="str">
        <f>IF(SUM(I442:T442)&lt;90," ",EXP('eq. coef.'!$C$104+'eq. coef.'!$C$105*'Amp-TB2 calc'!AJ442+'eq. coef.'!$C$106*'Amp-TB2 calc'!AK442+'eq. coef.'!$C$107*'Amp-TB2 calc'!AL442+'eq. coef.'!$C$108*'Amp-TB2 calc'!AN442+'eq. coef.'!$C$109*'Amp-TB2 calc'!AP442+'eq. coef.'!$C$110*'Amp-TB2 calc'!AQ442+'eq. coef.'!$C$111*'Amp-TB2 calc'!AR442+'eq. coef.'!$C$112*'Amp-TB2 calc'!AS442))</f>
        <v xml:space="preserve"> </v>
      </c>
      <c r="BC442" s="281" t="str">
        <f>IF(SUM(I442:T442)&lt;90," ",EXP('eq. coef.'!$C$176+'eq. coef.'!$C$177*'Amp-TB2 calc'!AJ442+'eq. coef.'!$C$178*'Amp-TB2 calc'!AK442+'eq. coef.'!$C$179*'Amp-TB2 calc'!AL442+'eq. coef.'!$C$180*'Amp-TB2 calc'!AN442+'eq. coef.'!$C$181*'Amp-TB2 calc'!AP442+'eq. coef.'!$C$182*'Amp-TB2 calc'!AQ442+'eq. coef.'!$C$183*'Amp-TB2 calc'!AR442+'eq. coef.'!$C$184*'Amp-TB2 calc'!AS442))</f>
        <v xml:space="preserve"> </v>
      </c>
      <c r="BD442" s="281" t="str">
        <f>IF(SUM(I442:T442)&lt;90," ",('eq. coef.'!$C$234+'eq. coef.'!$C$235*'Amp-TB2 calc'!AJ442+'eq. coef.'!$C$236*'Amp-TB2 calc'!AK442+'eq. coef.'!$C$237*'Amp-TB2 calc'!AL442+'eq. coef.'!$C$238*'Amp-TB2 calc'!AN442+'eq. coef.'!$C$239*'Amp-TB2 calc'!AP442+'eq. coef.'!$C$240*'Amp-TB2 calc'!AQ442+'eq. coef.'!$C$241*'Amp-TB2 calc'!AR442+'eq. coef.'!$C$242*'Amp-TB2 calc'!AS442))</f>
        <v xml:space="preserve"> </v>
      </c>
      <c r="BE442" s="281" t="str">
        <f>IF(SUM(I442:T442)&lt;90," ",('eq. coef.'!$C$270+'eq. coef.'!$C$271*'Amp-TB2 calc'!AJ442+'eq. coef.'!$C$272*'Amp-TB2 calc'!AK442+'eq. coef.'!$C$273*'Amp-TB2 calc'!AL442+'eq. coef.'!$C$274*'Amp-TB2 calc'!AN442+'eq. coef.'!$C$275*'Amp-TB2 calc'!AP442+'eq. coef.'!$C$276*'Amp-TB2 calc'!AQ442+'eq. coef.'!$C$277*'Amp-TB2 calc'!AR442+'eq. coef.'!$C$278*'Amp-TB2 calc'!AS442))</f>
        <v xml:space="preserve"> </v>
      </c>
      <c r="BF442" s="281" t="str">
        <f>IF(SUM(I442:T442)&lt;90," ",EXP('eq. coef.'!$C$328+'eq. coef.'!$C$329*'Amp-TB2 calc'!AJ442+'eq. coef.'!$C$330*'Amp-TB2 calc'!AK442+'eq. coef.'!$C$331*'Amp-TB2 calc'!AL442+'eq. coef.'!$C$332*'Amp-TB2 calc'!AN442+'eq. coef.'!$C$333*'Amp-TB2 calc'!AP442+'eq. coef.'!$C$334*'Amp-TB2 calc'!AQ442+'eq. coef.'!$C$335*'Amp-TB2 calc'!AR442+'eq. coef.'!$C$336*'Amp-TB2 calc'!AS442))</f>
        <v xml:space="preserve"> </v>
      </c>
      <c r="BG442" s="282" t="str">
        <f t="shared" si="561"/>
        <v xml:space="preserve"> </v>
      </c>
      <c r="BH442" s="385" t="str">
        <f t="shared" si="588"/>
        <v xml:space="preserve"> </v>
      </c>
      <c r="BI442" s="385" t="str">
        <f t="shared" si="589"/>
        <v xml:space="preserve"> </v>
      </c>
      <c r="BJ442" s="281" t="str">
        <f t="shared" si="562"/>
        <v xml:space="preserve"> </v>
      </c>
      <c r="BK442" s="283" t="str">
        <f t="shared" si="610"/>
        <v xml:space="preserve"> </v>
      </c>
      <c r="BL442" s="281" t="str">
        <f t="shared" si="611"/>
        <v xml:space="preserve"> </v>
      </c>
      <c r="BM442" s="284" t="str">
        <f t="shared" si="563"/>
        <v xml:space="preserve"> </v>
      </c>
      <c r="BN442" s="285" t="str">
        <f>IF(SUM(I442:T442)&lt;90," ",'eq. coef.'!$C$360+'eq. coef.'!$C$361*'Amp-TB2 calc'!AJ442+'eq. coef.'!$C$362*'Amp-TB2 calc'!AK442+'eq. coef.'!$C$363*'Amp-TB2 calc'!AL442+'eq. coef.'!$C$364*'Amp-TB2 calc'!AN442+'eq. coef.'!$C$365*'Amp-TB2 calc'!AP442+'eq. coef.'!$C$366*'Amp-TB2 calc'!AQ442+'eq. coef.'!$C$367*'Amp-TB2 calc'!AR442+'eq. coef.'!$C$368*'Amp-TB2 calc'!AS442+'eq. coef.'!$C$369*LN(BQ442))</f>
        <v xml:space="preserve"> </v>
      </c>
      <c r="BO442" s="286" t="str">
        <f t="shared" si="612"/>
        <v xml:space="preserve"> </v>
      </c>
      <c r="BP442" s="333" t="str">
        <f t="shared" si="564"/>
        <v xml:space="preserve"> </v>
      </c>
      <c r="BQ442" s="287" t="str">
        <f t="shared" si="613"/>
        <v xml:space="preserve"> </v>
      </c>
      <c r="BR442" s="281" t="str">
        <f t="shared" si="565"/>
        <v xml:space="preserve"> </v>
      </c>
      <c r="BS442" s="283"/>
      <c r="BT442" s="283">
        <f t="shared" si="614"/>
        <v>0</v>
      </c>
      <c r="BU442" s="283">
        <f t="shared" si="615"/>
        <v>0</v>
      </c>
      <c r="BV442" s="281" t="str">
        <f t="shared" si="566"/>
        <v xml:space="preserve"> </v>
      </c>
      <c r="BW442" s="288"/>
      <c r="BX442" s="289" t="str">
        <f>IF(SUM(I442:T442)&lt;90," ",'eq. coef.'!$B$1128*'Amp-TB2 calc'!CH442+'eq. coef.'!$B$1129*'Amp-TB2 calc'!CL442+'eq. coef.'!$B$1130*'Amp-TB2 calc'!CM442+'eq. coef.'!$B$1131*'Amp-TB2 calc'!CO442+'eq. coef.'!$B$1132*'Amp-TB2 calc'!CP442+'eq. coef.'!$B$1133*'Amp-TB2 calc'!CQ442+'eq. coef.'!$B$1134*'Amp-TB2 calc'!CR442+'eq. coef.'!$B$1135*'Amp-TB2 calc'!CU442+'eq. coef.'!$B$1135*'Amp-TB2 calc'!CY442+'eq. coef.'!$B$1137*'Amp-TB2 calc'!CZ442)</f>
        <v xml:space="preserve"> </v>
      </c>
      <c r="BY442" s="290" t="str">
        <f t="shared" si="616"/>
        <v xml:space="preserve"> </v>
      </c>
      <c r="BZ442" s="291"/>
      <c r="CA442" s="290" t="str">
        <f t="shared" si="567"/>
        <v xml:space="preserve"> </v>
      </c>
      <c r="CB442" s="289" t="str">
        <f>IF(SUM(I442:T442)&lt;90," ",EXP('eq. coef.'!$C$396+'eq. coef.'!$C$397*'Amp-TB2 calc'!AJ442+'eq. coef.'!$C$398*'Amp-TB2 calc'!AK442+'eq. coef.'!$C$399*'Amp-TB2 calc'!AL442+'eq. coef.'!$C$400*'Amp-TB2 calc'!AN442+'eq. coef.'!$C$401*'Amp-TB2 calc'!AP442+'eq. coef.'!$C$402*'Amp-TB2 calc'!AQ442+'eq. coef.'!$C$403*'Amp-TB2 calc'!AR442+'eq. coef.'!$C$404*'Amp-TB2 calc'!AS442+'eq. coef.'!$C$405*LN('Amp-TB2 calc'!BQ442)))</f>
        <v xml:space="preserve"> </v>
      </c>
      <c r="CC442" s="283" t="str">
        <f t="shared" si="568"/>
        <v xml:space="preserve"> </v>
      </c>
      <c r="CD442" s="283"/>
      <c r="CE442" s="282" t="str">
        <f t="shared" si="569"/>
        <v xml:space="preserve"> </v>
      </c>
      <c r="CF442" s="282" t="str">
        <f t="shared" si="570"/>
        <v xml:space="preserve"> </v>
      </c>
      <c r="CG442" s="278" t="str">
        <f t="shared" si="617"/>
        <v xml:space="preserve"> </v>
      </c>
      <c r="CH442" s="278" t="str">
        <f t="shared" si="618"/>
        <v xml:space="preserve"> </v>
      </c>
      <c r="CI442" s="278" t="str">
        <f t="shared" si="571"/>
        <v xml:space="preserve"> </v>
      </c>
      <c r="CJ442" s="278" t="str">
        <f t="shared" si="572"/>
        <v xml:space="preserve"> </v>
      </c>
      <c r="CK442" s="278"/>
      <c r="CL442" s="278" t="str">
        <f t="shared" si="573"/>
        <v xml:space="preserve"> </v>
      </c>
      <c r="CM442" s="278" t="str">
        <f t="shared" si="574"/>
        <v xml:space="preserve"> </v>
      </c>
      <c r="CN442" s="278" t="str">
        <f t="shared" si="619"/>
        <v xml:space="preserve"> </v>
      </c>
      <c r="CO442" s="278" t="str">
        <f t="shared" si="575"/>
        <v xml:space="preserve"> </v>
      </c>
      <c r="CP442" s="278" t="str">
        <f t="shared" si="620"/>
        <v xml:space="preserve"> </v>
      </c>
      <c r="CQ442" s="278" t="str">
        <f t="shared" si="576"/>
        <v xml:space="preserve"> </v>
      </c>
      <c r="CR442" s="278" t="str">
        <f t="shared" si="621"/>
        <v xml:space="preserve"> </v>
      </c>
      <c r="CS442" s="278" t="str">
        <f t="shared" si="577"/>
        <v xml:space="preserve"> </v>
      </c>
      <c r="CT442" s="278"/>
      <c r="CU442" s="278" t="str">
        <f t="shared" si="622"/>
        <v xml:space="preserve"> </v>
      </c>
      <c r="CV442" s="278" t="str">
        <f t="shared" si="578"/>
        <v xml:space="preserve"> </v>
      </c>
      <c r="CW442" s="278" t="str">
        <f t="shared" si="579"/>
        <v xml:space="preserve"> </v>
      </c>
      <c r="CX442" s="278"/>
      <c r="CY442" s="278" t="str">
        <f t="shared" si="580"/>
        <v xml:space="preserve"> </v>
      </c>
      <c r="CZ442" s="278" t="str">
        <f t="shared" si="623"/>
        <v xml:space="preserve"> </v>
      </c>
      <c r="DA442" s="278" t="str">
        <f t="shared" si="581"/>
        <v xml:space="preserve"> </v>
      </c>
      <c r="DB442" s="278"/>
      <c r="DC442" s="278" t="str">
        <f t="shared" si="582"/>
        <v xml:space="preserve"> </v>
      </c>
      <c r="DD442" s="278" t="str">
        <f t="shared" si="624"/>
        <v xml:space="preserve"> </v>
      </c>
      <c r="DE442" s="278" t="str">
        <f t="shared" si="625"/>
        <v xml:space="preserve"> </v>
      </c>
      <c r="DF442" s="278" t="str">
        <f t="shared" si="583"/>
        <v xml:space="preserve"> </v>
      </c>
      <c r="DG442" s="283" t="str">
        <f t="shared" si="590"/>
        <v xml:space="preserve"> </v>
      </c>
      <c r="DH442" s="283"/>
      <c r="DI442" s="277" t="str">
        <f t="shared" si="584"/>
        <v xml:space="preserve"> </v>
      </c>
      <c r="DJ442" s="277" t="str">
        <f t="shared" si="585"/>
        <v xml:space="preserve"> </v>
      </c>
      <c r="DK442" s="277" t="str">
        <f t="shared" si="586"/>
        <v xml:space="preserve"> </v>
      </c>
      <c r="DL442" s="278" t="str">
        <f t="shared" si="587"/>
        <v xml:space="preserve"> </v>
      </c>
    </row>
    <row r="443" spans="21:116" x14ac:dyDescent="0.25">
      <c r="U443" s="276" t="str">
        <f t="shared" si="591"/>
        <v xml:space="preserve"> </v>
      </c>
      <c r="V443" s="277" t="str">
        <f>IF(SUM(I443:T443)&lt;90," ",I443/stab.data!$U$7)</f>
        <v xml:space="preserve"> </v>
      </c>
      <c r="W443" s="277" t="str">
        <f>IF(SUM(I443:T443)&lt;90," ",J443/stab.data!$U$8)</f>
        <v xml:space="preserve"> </v>
      </c>
      <c r="X443" s="277" t="str">
        <f>IF(SUM(I443:T443)&lt;90," ",K443*2/stab.data!$U$9)</f>
        <v xml:space="preserve"> </v>
      </c>
      <c r="Y443" s="277" t="str">
        <f>IF(SUM(I443:T443)&lt;90," ",L443*2/stab.data!$U$10)</f>
        <v xml:space="preserve"> </v>
      </c>
      <c r="Z443" s="277" t="str">
        <f>IF(SUM(I443:T443)&lt;90," ",M443/stab.data!$U$11)</f>
        <v xml:space="preserve"> </v>
      </c>
      <c r="AA443" s="277" t="str">
        <f>IF(SUM(I443:T443)&lt;90," ",N443/stab.data!$U$12)</f>
        <v xml:space="preserve"> </v>
      </c>
      <c r="AB443" s="277" t="str">
        <f>IF(SUM(I443:T443)&lt;90," ",O443/stab.data!$U$13)</f>
        <v xml:space="preserve"> </v>
      </c>
      <c r="AC443" s="277" t="str">
        <f>IF(SUM(I443:T443)&lt;90," ",P443/stab.data!$U$14)</f>
        <v xml:space="preserve"> </v>
      </c>
      <c r="AD443" s="277" t="str">
        <f>IF(SUM(I443:T443)&lt;90," ",Q443*2/stab.data!$U$15)</f>
        <v xml:space="preserve"> </v>
      </c>
      <c r="AE443" s="277" t="str">
        <f>IF(SUM(I443:T443)&lt;90," ",R443*2/stab.data!$U$16)</f>
        <v xml:space="preserve"> </v>
      </c>
      <c r="AF443" s="277" t="str">
        <f>IF(SUM(I443:T443)&lt;90," ",S443/stab.data!$U$17)</f>
        <v xml:space="preserve"> </v>
      </c>
      <c r="AG443" s="277" t="str">
        <f>IF(SUM(I443:T443)&lt;90," ",T443/stab.data!$U$18)</f>
        <v xml:space="preserve"> </v>
      </c>
      <c r="AH443" s="277" t="str">
        <f t="shared" si="592"/>
        <v xml:space="preserve"> </v>
      </c>
      <c r="AI443" s="277" t="str">
        <f t="shared" si="593"/>
        <v xml:space="preserve"> </v>
      </c>
      <c r="AJ443" s="278" t="str">
        <f t="shared" si="594"/>
        <v xml:space="preserve"> </v>
      </c>
      <c r="AK443" s="278" t="str">
        <f t="shared" si="595"/>
        <v xml:space="preserve"> </v>
      </c>
      <c r="AL443" s="278" t="str">
        <f t="shared" si="596"/>
        <v xml:space="preserve"> </v>
      </c>
      <c r="AM443" s="278" t="str">
        <f t="shared" si="597"/>
        <v xml:space="preserve"> </v>
      </c>
      <c r="AN443" s="278" t="str">
        <f t="shared" si="598"/>
        <v xml:space="preserve"> </v>
      </c>
      <c r="AO443" s="278" t="str">
        <f t="shared" si="599"/>
        <v xml:space="preserve"> </v>
      </c>
      <c r="AP443" s="278" t="str">
        <f t="shared" si="600"/>
        <v xml:space="preserve"> </v>
      </c>
      <c r="AQ443" s="278" t="str">
        <f t="shared" si="601"/>
        <v xml:space="preserve"> </v>
      </c>
      <c r="AR443" s="278" t="str">
        <f t="shared" si="602"/>
        <v xml:space="preserve"> </v>
      </c>
      <c r="AS443" s="278" t="str">
        <f t="shared" si="603"/>
        <v xml:space="preserve"> </v>
      </c>
      <c r="AT443" s="278" t="str">
        <f t="shared" si="604"/>
        <v xml:space="preserve"> </v>
      </c>
      <c r="AU443" s="278" t="str">
        <f t="shared" si="605"/>
        <v xml:space="preserve"> </v>
      </c>
      <c r="AV443" s="277" t="str">
        <f t="shared" si="606"/>
        <v xml:space="preserve"> </v>
      </c>
      <c r="AW443" s="277" t="str">
        <f t="shared" si="607"/>
        <v xml:space="preserve"> </v>
      </c>
      <c r="AX443" s="277" t="str">
        <f>IF(SUM(I443:T443)&lt;90," ",CO443*AH443*stab.data!$U$20/13/2)</f>
        <v xml:space="preserve"> </v>
      </c>
      <c r="AY443" s="277" t="str">
        <f>IF(SUM(I443:T443)&lt;90," ",CQ443*AH443*stab.data!$U$11/13)</f>
        <v xml:space="preserve"> </v>
      </c>
      <c r="AZ443" s="277" t="str">
        <f t="shared" si="608"/>
        <v xml:space="preserve"> </v>
      </c>
      <c r="BA443" s="279" t="str">
        <f t="shared" si="609"/>
        <v xml:space="preserve"> </v>
      </c>
      <c r="BB443" s="280" t="str">
        <f>IF(SUM(I443:T443)&lt;90," ",EXP('eq. coef.'!$C$104+'eq. coef.'!$C$105*'Amp-TB2 calc'!AJ443+'eq. coef.'!$C$106*'Amp-TB2 calc'!AK443+'eq. coef.'!$C$107*'Amp-TB2 calc'!AL443+'eq. coef.'!$C$108*'Amp-TB2 calc'!AN443+'eq. coef.'!$C$109*'Amp-TB2 calc'!AP443+'eq. coef.'!$C$110*'Amp-TB2 calc'!AQ443+'eq. coef.'!$C$111*'Amp-TB2 calc'!AR443+'eq. coef.'!$C$112*'Amp-TB2 calc'!AS443))</f>
        <v xml:space="preserve"> </v>
      </c>
      <c r="BC443" s="281" t="str">
        <f>IF(SUM(I443:T443)&lt;90," ",EXP('eq. coef.'!$C$176+'eq. coef.'!$C$177*'Amp-TB2 calc'!AJ443+'eq. coef.'!$C$178*'Amp-TB2 calc'!AK443+'eq. coef.'!$C$179*'Amp-TB2 calc'!AL443+'eq. coef.'!$C$180*'Amp-TB2 calc'!AN443+'eq. coef.'!$C$181*'Amp-TB2 calc'!AP443+'eq. coef.'!$C$182*'Amp-TB2 calc'!AQ443+'eq. coef.'!$C$183*'Amp-TB2 calc'!AR443+'eq. coef.'!$C$184*'Amp-TB2 calc'!AS443))</f>
        <v xml:space="preserve"> </v>
      </c>
      <c r="BD443" s="281" t="str">
        <f>IF(SUM(I443:T443)&lt;90," ",('eq. coef.'!$C$234+'eq. coef.'!$C$235*'Amp-TB2 calc'!AJ443+'eq. coef.'!$C$236*'Amp-TB2 calc'!AK443+'eq. coef.'!$C$237*'Amp-TB2 calc'!AL443+'eq. coef.'!$C$238*'Amp-TB2 calc'!AN443+'eq. coef.'!$C$239*'Amp-TB2 calc'!AP443+'eq. coef.'!$C$240*'Amp-TB2 calc'!AQ443+'eq. coef.'!$C$241*'Amp-TB2 calc'!AR443+'eq. coef.'!$C$242*'Amp-TB2 calc'!AS443))</f>
        <v xml:space="preserve"> </v>
      </c>
      <c r="BE443" s="281" t="str">
        <f>IF(SUM(I443:T443)&lt;90," ",('eq. coef.'!$C$270+'eq. coef.'!$C$271*'Amp-TB2 calc'!AJ443+'eq. coef.'!$C$272*'Amp-TB2 calc'!AK443+'eq. coef.'!$C$273*'Amp-TB2 calc'!AL443+'eq. coef.'!$C$274*'Amp-TB2 calc'!AN443+'eq. coef.'!$C$275*'Amp-TB2 calc'!AP443+'eq. coef.'!$C$276*'Amp-TB2 calc'!AQ443+'eq. coef.'!$C$277*'Amp-TB2 calc'!AR443+'eq. coef.'!$C$278*'Amp-TB2 calc'!AS443))</f>
        <v xml:space="preserve"> </v>
      </c>
      <c r="BF443" s="281" t="str">
        <f>IF(SUM(I443:T443)&lt;90," ",EXP('eq. coef.'!$C$328+'eq. coef.'!$C$329*'Amp-TB2 calc'!AJ443+'eq. coef.'!$C$330*'Amp-TB2 calc'!AK443+'eq. coef.'!$C$331*'Amp-TB2 calc'!AL443+'eq. coef.'!$C$332*'Amp-TB2 calc'!AN443+'eq. coef.'!$C$333*'Amp-TB2 calc'!AP443+'eq. coef.'!$C$334*'Amp-TB2 calc'!AQ443+'eq. coef.'!$C$335*'Amp-TB2 calc'!AR443+'eq. coef.'!$C$336*'Amp-TB2 calc'!AS443))</f>
        <v xml:space="preserve"> </v>
      </c>
      <c r="BG443" s="282" t="str">
        <f t="shared" si="561"/>
        <v xml:space="preserve"> </v>
      </c>
      <c r="BH443" s="385" t="str">
        <f t="shared" si="588"/>
        <v xml:space="preserve"> </v>
      </c>
      <c r="BI443" s="385" t="str">
        <f t="shared" si="589"/>
        <v xml:space="preserve"> </v>
      </c>
      <c r="BJ443" s="281" t="str">
        <f t="shared" si="562"/>
        <v xml:space="preserve"> </v>
      </c>
      <c r="BK443" s="283" t="str">
        <f t="shared" si="610"/>
        <v xml:space="preserve"> </v>
      </c>
      <c r="BL443" s="281" t="str">
        <f t="shared" si="611"/>
        <v xml:space="preserve"> </v>
      </c>
      <c r="BM443" s="284" t="str">
        <f t="shared" si="563"/>
        <v xml:space="preserve"> </v>
      </c>
      <c r="BN443" s="285" t="str">
        <f>IF(SUM(I443:T443)&lt;90," ",'eq. coef.'!$C$360+'eq. coef.'!$C$361*'Amp-TB2 calc'!AJ443+'eq. coef.'!$C$362*'Amp-TB2 calc'!AK443+'eq. coef.'!$C$363*'Amp-TB2 calc'!AL443+'eq. coef.'!$C$364*'Amp-TB2 calc'!AN443+'eq. coef.'!$C$365*'Amp-TB2 calc'!AP443+'eq. coef.'!$C$366*'Amp-TB2 calc'!AQ443+'eq. coef.'!$C$367*'Amp-TB2 calc'!AR443+'eq. coef.'!$C$368*'Amp-TB2 calc'!AS443+'eq. coef.'!$C$369*LN(BQ443))</f>
        <v xml:space="preserve"> </v>
      </c>
      <c r="BO443" s="286" t="str">
        <f t="shared" si="612"/>
        <v xml:space="preserve"> </v>
      </c>
      <c r="BP443" s="333" t="str">
        <f t="shared" si="564"/>
        <v xml:space="preserve"> </v>
      </c>
      <c r="BQ443" s="287" t="str">
        <f t="shared" si="613"/>
        <v xml:space="preserve"> </v>
      </c>
      <c r="BR443" s="281" t="str">
        <f t="shared" si="565"/>
        <v xml:space="preserve"> </v>
      </c>
      <c r="BS443" s="283"/>
      <c r="BT443" s="283">
        <f t="shared" si="614"/>
        <v>0</v>
      </c>
      <c r="BU443" s="283">
        <f t="shared" si="615"/>
        <v>0</v>
      </c>
      <c r="BV443" s="281" t="str">
        <f t="shared" si="566"/>
        <v xml:space="preserve"> </v>
      </c>
      <c r="BW443" s="288"/>
      <c r="BX443" s="289" t="str">
        <f>IF(SUM(I443:T443)&lt;90," ",'eq. coef.'!$B$1128*'Amp-TB2 calc'!CH443+'eq. coef.'!$B$1129*'Amp-TB2 calc'!CL443+'eq. coef.'!$B$1130*'Amp-TB2 calc'!CM443+'eq. coef.'!$B$1131*'Amp-TB2 calc'!CO443+'eq. coef.'!$B$1132*'Amp-TB2 calc'!CP443+'eq. coef.'!$B$1133*'Amp-TB2 calc'!CQ443+'eq. coef.'!$B$1134*'Amp-TB2 calc'!CR443+'eq. coef.'!$B$1135*'Amp-TB2 calc'!CU443+'eq. coef.'!$B$1135*'Amp-TB2 calc'!CY443+'eq. coef.'!$B$1137*'Amp-TB2 calc'!CZ443)</f>
        <v xml:space="preserve"> </v>
      </c>
      <c r="BY443" s="290" t="str">
        <f t="shared" si="616"/>
        <v xml:space="preserve"> </v>
      </c>
      <c r="BZ443" s="291"/>
      <c r="CA443" s="290" t="str">
        <f t="shared" si="567"/>
        <v xml:space="preserve"> </v>
      </c>
      <c r="CB443" s="289" t="str">
        <f>IF(SUM(I443:T443)&lt;90," ",EXP('eq. coef.'!$C$396+'eq. coef.'!$C$397*'Amp-TB2 calc'!AJ443+'eq. coef.'!$C$398*'Amp-TB2 calc'!AK443+'eq. coef.'!$C$399*'Amp-TB2 calc'!AL443+'eq. coef.'!$C$400*'Amp-TB2 calc'!AN443+'eq. coef.'!$C$401*'Amp-TB2 calc'!AP443+'eq. coef.'!$C$402*'Amp-TB2 calc'!AQ443+'eq. coef.'!$C$403*'Amp-TB2 calc'!AR443+'eq. coef.'!$C$404*'Amp-TB2 calc'!AS443+'eq. coef.'!$C$405*LN('Amp-TB2 calc'!BQ443)))</f>
        <v xml:space="preserve"> </v>
      </c>
      <c r="CC443" s="283" t="str">
        <f t="shared" si="568"/>
        <v xml:space="preserve"> </v>
      </c>
      <c r="CD443" s="283"/>
      <c r="CE443" s="282" t="str">
        <f t="shared" si="569"/>
        <v xml:space="preserve"> </v>
      </c>
      <c r="CF443" s="282" t="str">
        <f t="shared" si="570"/>
        <v xml:space="preserve"> </v>
      </c>
      <c r="CG443" s="278" t="str">
        <f t="shared" si="617"/>
        <v xml:space="preserve"> </v>
      </c>
      <c r="CH443" s="278" t="str">
        <f t="shared" si="618"/>
        <v xml:space="preserve"> </v>
      </c>
      <c r="CI443" s="278" t="str">
        <f t="shared" si="571"/>
        <v xml:space="preserve"> </v>
      </c>
      <c r="CJ443" s="278" t="str">
        <f t="shared" si="572"/>
        <v xml:space="preserve"> </v>
      </c>
      <c r="CK443" s="278"/>
      <c r="CL443" s="278" t="str">
        <f t="shared" si="573"/>
        <v xml:space="preserve"> </v>
      </c>
      <c r="CM443" s="278" t="str">
        <f t="shared" si="574"/>
        <v xml:space="preserve"> </v>
      </c>
      <c r="CN443" s="278" t="str">
        <f t="shared" si="619"/>
        <v xml:space="preserve"> </v>
      </c>
      <c r="CO443" s="278" t="str">
        <f t="shared" si="575"/>
        <v xml:space="preserve"> </v>
      </c>
      <c r="CP443" s="278" t="str">
        <f t="shared" si="620"/>
        <v xml:space="preserve"> </v>
      </c>
      <c r="CQ443" s="278" t="str">
        <f t="shared" si="576"/>
        <v xml:space="preserve"> </v>
      </c>
      <c r="CR443" s="278" t="str">
        <f t="shared" si="621"/>
        <v xml:space="preserve"> </v>
      </c>
      <c r="CS443" s="278" t="str">
        <f t="shared" si="577"/>
        <v xml:space="preserve"> </v>
      </c>
      <c r="CT443" s="278"/>
      <c r="CU443" s="278" t="str">
        <f t="shared" si="622"/>
        <v xml:space="preserve"> </v>
      </c>
      <c r="CV443" s="278" t="str">
        <f t="shared" si="578"/>
        <v xml:space="preserve"> </v>
      </c>
      <c r="CW443" s="278" t="str">
        <f t="shared" si="579"/>
        <v xml:space="preserve"> </v>
      </c>
      <c r="CX443" s="278"/>
      <c r="CY443" s="278" t="str">
        <f t="shared" si="580"/>
        <v xml:space="preserve"> </v>
      </c>
      <c r="CZ443" s="278" t="str">
        <f t="shared" si="623"/>
        <v xml:space="preserve"> </v>
      </c>
      <c r="DA443" s="278" t="str">
        <f t="shared" si="581"/>
        <v xml:space="preserve"> </v>
      </c>
      <c r="DB443" s="278"/>
      <c r="DC443" s="278" t="str">
        <f t="shared" si="582"/>
        <v xml:space="preserve"> </v>
      </c>
      <c r="DD443" s="278" t="str">
        <f t="shared" si="624"/>
        <v xml:space="preserve"> </v>
      </c>
      <c r="DE443" s="278" t="str">
        <f t="shared" si="625"/>
        <v xml:space="preserve"> </v>
      </c>
      <c r="DF443" s="278" t="str">
        <f t="shared" si="583"/>
        <v xml:space="preserve"> </v>
      </c>
      <c r="DG443" s="283" t="str">
        <f t="shared" si="590"/>
        <v xml:space="preserve"> </v>
      </c>
      <c r="DH443" s="283"/>
      <c r="DI443" s="277" t="str">
        <f t="shared" si="584"/>
        <v xml:space="preserve"> </v>
      </c>
      <c r="DJ443" s="277" t="str">
        <f t="shared" si="585"/>
        <v xml:space="preserve"> </v>
      </c>
      <c r="DK443" s="277" t="str">
        <f t="shared" si="586"/>
        <v xml:space="preserve"> </v>
      </c>
      <c r="DL443" s="278" t="str">
        <f t="shared" si="587"/>
        <v xml:space="preserve"> </v>
      </c>
    </row>
    <row r="444" spans="21:116" x14ac:dyDescent="0.25">
      <c r="U444" s="276" t="str">
        <f t="shared" si="591"/>
        <v xml:space="preserve"> </v>
      </c>
      <c r="V444" s="277" t="str">
        <f>IF(SUM(I444:T444)&lt;90," ",I444/stab.data!$U$7)</f>
        <v xml:space="preserve"> </v>
      </c>
      <c r="W444" s="277" t="str">
        <f>IF(SUM(I444:T444)&lt;90," ",J444/stab.data!$U$8)</f>
        <v xml:space="preserve"> </v>
      </c>
      <c r="X444" s="277" t="str">
        <f>IF(SUM(I444:T444)&lt;90," ",K444*2/stab.data!$U$9)</f>
        <v xml:space="preserve"> </v>
      </c>
      <c r="Y444" s="277" t="str">
        <f>IF(SUM(I444:T444)&lt;90," ",L444*2/stab.data!$U$10)</f>
        <v xml:space="preserve"> </v>
      </c>
      <c r="Z444" s="277" t="str">
        <f>IF(SUM(I444:T444)&lt;90," ",M444/stab.data!$U$11)</f>
        <v xml:space="preserve"> </v>
      </c>
      <c r="AA444" s="277" t="str">
        <f>IF(SUM(I444:T444)&lt;90," ",N444/stab.data!$U$12)</f>
        <v xml:space="preserve"> </v>
      </c>
      <c r="AB444" s="277" t="str">
        <f>IF(SUM(I444:T444)&lt;90," ",O444/stab.data!$U$13)</f>
        <v xml:space="preserve"> </v>
      </c>
      <c r="AC444" s="277" t="str">
        <f>IF(SUM(I444:T444)&lt;90," ",P444/stab.data!$U$14)</f>
        <v xml:space="preserve"> </v>
      </c>
      <c r="AD444" s="277" t="str">
        <f>IF(SUM(I444:T444)&lt;90," ",Q444*2/stab.data!$U$15)</f>
        <v xml:space="preserve"> </v>
      </c>
      <c r="AE444" s="277" t="str">
        <f>IF(SUM(I444:T444)&lt;90," ",R444*2/stab.data!$U$16)</f>
        <v xml:space="preserve"> </v>
      </c>
      <c r="AF444" s="277" t="str">
        <f>IF(SUM(I444:T444)&lt;90," ",S444/stab.data!$U$17)</f>
        <v xml:space="preserve"> </v>
      </c>
      <c r="AG444" s="277" t="str">
        <f>IF(SUM(I444:T444)&lt;90," ",T444/stab.data!$U$18)</f>
        <v xml:space="preserve"> </v>
      </c>
      <c r="AH444" s="277" t="str">
        <f t="shared" si="592"/>
        <v xml:space="preserve"> </v>
      </c>
      <c r="AI444" s="277" t="str">
        <f t="shared" si="593"/>
        <v xml:space="preserve"> </v>
      </c>
      <c r="AJ444" s="278" t="str">
        <f t="shared" si="594"/>
        <v xml:space="preserve"> </v>
      </c>
      <c r="AK444" s="278" t="str">
        <f t="shared" si="595"/>
        <v xml:space="preserve"> </v>
      </c>
      <c r="AL444" s="278" t="str">
        <f t="shared" si="596"/>
        <v xml:space="preserve"> </v>
      </c>
      <c r="AM444" s="278" t="str">
        <f t="shared" si="597"/>
        <v xml:space="preserve"> </v>
      </c>
      <c r="AN444" s="278" t="str">
        <f t="shared" si="598"/>
        <v xml:space="preserve"> </v>
      </c>
      <c r="AO444" s="278" t="str">
        <f t="shared" si="599"/>
        <v xml:space="preserve"> </v>
      </c>
      <c r="AP444" s="278" t="str">
        <f t="shared" si="600"/>
        <v xml:space="preserve"> </v>
      </c>
      <c r="AQ444" s="278" t="str">
        <f t="shared" si="601"/>
        <v xml:space="preserve"> </v>
      </c>
      <c r="AR444" s="278" t="str">
        <f t="shared" si="602"/>
        <v xml:space="preserve"> </v>
      </c>
      <c r="AS444" s="278" t="str">
        <f t="shared" si="603"/>
        <v xml:space="preserve"> </v>
      </c>
      <c r="AT444" s="278" t="str">
        <f t="shared" si="604"/>
        <v xml:space="preserve"> </v>
      </c>
      <c r="AU444" s="278" t="str">
        <f t="shared" si="605"/>
        <v xml:space="preserve"> </v>
      </c>
      <c r="AV444" s="277" t="str">
        <f t="shared" si="606"/>
        <v xml:space="preserve"> </v>
      </c>
      <c r="AW444" s="277" t="str">
        <f t="shared" si="607"/>
        <v xml:space="preserve"> </v>
      </c>
      <c r="AX444" s="277" t="str">
        <f>IF(SUM(I444:T444)&lt;90," ",CO444*AH444*stab.data!$U$20/13/2)</f>
        <v xml:space="preserve"> </v>
      </c>
      <c r="AY444" s="277" t="str">
        <f>IF(SUM(I444:T444)&lt;90," ",CQ444*AH444*stab.data!$U$11/13)</f>
        <v xml:space="preserve"> </v>
      </c>
      <c r="AZ444" s="277" t="str">
        <f t="shared" si="608"/>
        <v xml:space="preserve"> </v>
      </c>
      <c r="BA444" s="279" t="str">
        <f t="shared" si="609"/>
        <v xml:space="preserve"> </v>
      </c>
      <c r="BB444" s="280" t="str">
        <f>IF(SUM(I444:T444)&lt;90," ",EXP('eq. coef.'!$C$104+'eq. coef.'!$C$105*'Amp-TB2 calc'!AJ444+'eq. coef.'!$C$106*'Amp-TB2 calc'!AK444+'eq. coef.'!$C$107*'Amp-TB2 calc'!AL444+'eq. coef.'!$C$108*'Amp-TB2 calc'!AN444+'eq. coef.'!$C$109*'Amp-TB2 calc'!AP444+'eq. coef.'!$C$110*'Amp-TB2 calc'!AQ444+'eq. coef.'!$C$111*'Amp-TB2 calc'!AR444+'eq. coef.'!$C$112*'Amp-TB2 calc'!AS444))</f>
        <v xml:space="preserve"> </v>
      </c>
      <c r="BC444" s="281" t="str">
        <f>IF(SUM(I444:T444)&lt;90," ",EXP('eq. coef.'!$C$176+'eq. coef.'!$C$177*'Amp-TB2 calc'!AJ444+'eq. coef.'!$C$178*'Amp-TB2 calc'!AK444+'eq. coef.'!$C$179*'Amp-TB2 calc'!AL444+'eq. coef.'!$C$180*'Amp-TB2 calc'!AN444+'eq. coef.'!$C$181*'Amp-TB2 calc'!AP444+'eq. coef.'!$C$182*'Amp-TB2 calc'!AQ444+'eq. coef.'!$C$183*'Amp-TB2 calc'!AR444+'eq. coef.'!$C$184*'Amp-TB2 calc'!AS444))</f>
        <v xml:space="preserve"> </v>
      </c>
      <c r="BD444" s="281" t="str">
        <f>IF(SUM(I444:T444)&lt;90," ",('eq. coef.'!$C$234+'eq. coef.'!$C$235*'Amp-TB2 calc'!AJ444+'eq. coef.'!$C$236*'Amp-TB2 calc'!AK444+'eq. coef.'!$C$237*'Amp-TB2 calc'!AL444+'eq. coef.'!$C$238*'Amp-TB2 calc'!AN444+'eq. coef.'!$C$239*'Amp-TB2 calc'!AP444+'eq. coef.'!$C$240*'Amp-TB2 calc'!AQ444+'eq. coef.'!$C$241*'Amp-TB2 calc'!AR444+'eq. coef.'!$C$242*'Amp-TB2 calc'!AS444))</f>
        <v xml:space="preserve"> </v>
      </c>
      <c r="BE444" s="281" t="str">
        <f>IF(SUM(I444:T444)&lt;90," ",('eq. coef.'!$C$270+'eq. coef.'!$C$271*'Amp-TB2 calc'!AJ444+'eq. coef.'!$C$272*'Amp-TB2 calc'!AK444+'eq. coef.'!$C$273*'Amp-TB2 calc'!AL444+'eq. coef.'!$C$274*'Amp-TB2 calc'!AN444+'eq. coef.'!$C$275*'Amp-TB2 calc'!AP444+'eq. coef.'!$C$276*'Amp-TB2 calc'!AQ444+'eq. coef.'!$C$277*'Amp-TB2 calc'!AR444+'eq. coef.'!$C$278*'Amp-TB2 calc'!AS444))</f>
        <v xml:space="preserve"> </v>
      </c>
      <c r="BF444" s="281" t="str">
        <f>IF(SUM(I444:T444)&lt;90," ",EXP('eq. coef.'!$C$328+'eq. coef.'!$C$329*'Amp-TB2 calc'!AJ444+'eq. coef.'!$C$330*'Amp-TB2 calc'!AK444+'eq. coef.'!$C$331*'Amp-TB2 calc'!AL444+'eq. coef.'!$C$332*'Amp-TB2 calc'!AN444+'eq. coef.'!$C$333*'Amp-TB2 calc'!AP444+'eq. coef.'!$C$334*'Amp-TB2 calc'!AQ444+'eq. coef.'!$C$335*'Amp-TB2 calc'!AR444+'eq. coef.'!$C$336*'Amp-TB2 calc'!AS444))</f>
        <v xml:space="preserve"> </v>
      </c>
      <c r="BG444" s="282" t="str">
        <f t="shared" si="561"/>
        <v xml:space="preserve"> </v>
      </c>
      <c r="BH444" s="385" t="str">
        <f t="shared" si="588"/>
        <v xml:space="preserve"> </v>
      </c>
      <c r="BI444" s="385" t="str">
        <f t="shared" si="589"/>
        <v xml:space="preserve"> </v>
      </c>
      <c r="BJ444" s="281" t="str">
        <f t="shared" si="562"/>
        <v xml:space="preserve"> </v>
      </c>
      <c r="BK444" s="283" t="str">
        <f t="shared" si="610"/>
        <v xml:space="preserve"> </v>
      </c>
      <c r="BL444" s="281" t="str">
        <f t="shared" si="611"/>
        <v xml:space="preserve"> </v>
      </c>
      <c r="BM444" s="284" t="str">
        <f t="shared" si="563"/>
        <v xml:space="preserve"> </v>
      </c>
      <c r="BN444" s="285" t="str">
        <f>IF(SUM(I444:T444)&lt;90," ",'eq. coef.'!$C$360+'eq. coef.'!$C$361*'Amp-TB2 calc'!AJ444+'eq. coef.'!$C$362*'Amp-TB2 calc'!AK444+'eq. coef.'!$C$363*'Amp-TB2 calc'!AL444+'eq. coef.'!$C$364*'Amp-TB2 calc'!AN444+'eq. coef.'!$C$365*'Amp-TB2 calc'!AP444+'eq. coef.'!$C$366*'Amp-TB2 calc'!AQ444+'eq. coef.'!$C$367*'Amp-TB2 calc'!AR444+'eq. coef.'!$C$368*'Amp-TB2 calc'!AS444+'eq. coef.'!$C$369*LN(BQ444))</f>
        <v xml:space="preserve"> </v>
      </c>
      <c r="BO444" s="286" t="str">
        <f t="shared" si="612"/>
        <v xml:space="preserve"> </v>
      </c>
      <c r="BP444" s="333" t="str">
        <f t="shared" si="564"/>
        <v xml:space="preserve"> </v>
      </c>
      <c r="BQ444" s="287" t="str">
        <f t="shared" si="613"/>
        <v xml:space="preserve"> </v>
      </c>
      <c r="BR444" s="281" t="str">
        <f t="shared" si="565"/>
        <v xml:space="preserve"> </v>
      </c>
      <c r="BS444" s="283"/>
      <c r="BT444" s="283">
        <f t="shared" si="614"/>
        <v>0</v>
      </c>
      <c r="BU444" s="283">
        <f t="shared" si="615"/>
        <v>0</v>
      </c>
      <c r="BV444" s="281" t="str">
        <f t="shared" si="566"/>
        <v xml:space="preserve"> </v>
      </c>
      <c r="BW444" s="288"/>
      <c r="BX444" s="289" t="str">
        <f>IF(SUM(I444:T444)&lt;90," ",'eq. coef.'!$B$1128*'Amp-TB2 calc'!CH444+'eq. coef.'!$B$1129*'Amp-TB2 calc'!CL444+'eq. coef.'!$B$1130*'Amp-TB2 calc'!CM444+'eq. coef.'!$B$1131*'Amp-TB2 calc'!CO444+'eq. coef.'!$B$1132*'Amp-TB2 calc'!CP444+'eq. coef.'!$B$1133*'Amp-TB2 calc'!CQ444+'eq. coef.'!$B$1134*'Amp-TB2 calc'!CR444+'eq. coef.'!$B$1135*'Amp-TB2 calc'!CU444+'eq. coef.'!$B$1135*'Amp-TB2 calc'!CY444+'eq. coef.'!$B$1137*'Amp-TB2 calc'!CZ444)</f>
        <v xml:space="preserve"> </v>
      </c>
      <c r="BY444" s="290" t="str">
        <f t="shared" si="616"/>
        <v xml:space="preserve"> </v>
      </c>
      <c r="BZ444" s="291"/>
      <c r="CA444" s="290" t="str">
        <f t="shared" si="567"/>
        <v xml:space="preserve"> </v>
      </c>
      <c r="CB444" s="289" t="str">
        <f>IF(SUM(I444:T444)&lt;90," ",EXP('eq. coef.'!$C$396+'eq. coef.'!$C$397*'Amp-TB2 calc'!AJ444+'eq. coef.'!$C$398*'Amp-TB2 calc'!AK444+'eq. coef.'!$C$399*'Amp-TB2 calc'!AL444+'eq. coef.'!$C$400*'Amp-TB2 calc'!AN444+'eq. coef.'!$C$401*'Amp-TB2 calc'!AP444+'eq. coef.'!$C$402*'Amp-TB2 calc'!AQ444+'eq. coef.'!$C$403*'Amp-TB2 calc'!AR444+'eq. coef.'!$C$404*'Amp-TB2 calc'!AS444+'eq. coef.'!$C$405*LN('Amp-TB2 calc'!BQ444)))</f>
        <v xml:space="preserve"> </v>
      </c>
      <c r="CC444" s="283" t="str">
        <f t="shared" si="568"/>
        <v xml:space="preserve"> </v>
      </c>
      <c r="CD444" s="283"/>
      <c r="CE444" s="282" t="str">
        <f t="shared" si="569"/>
        <v xml:space="preserve"> </v>
      </c>
      <c r="CF444" s="282" t="str">
        <f t="shared" si="570"/>
        <v xml:space="preserve"> </v>
      </c>
      <c r="CG444" s="278" t="str">
        <f t="shared" si="617"/>
        <v xml:space="preserve"> </v>
      </c>
      <c r="CH444" s="278" t="str">
        <f t="shared" si="618"/>
        <v xml:space="preserve"> </v>
      </c>
      <c r="CI444" s="278" t="str">
        <f t="shared" si="571"/>
        <v xml:space="preserve"> </v>
      </c>
      <c r="CJ444" s="278" t="str">
        <f t="shared" si="572"/>
        <v xml:space="preserve"> </v>
      </c>
      <c r="CK444" s="278"/>
      <c r="CL444" s="278" t="str">
        <f t="shared" si="573"/>
        <v xml:space="preserve"> </v>
      </c>
      <c r="CM444" s="278" t="str">
        <f t="shared" si="574"/>
        <v xml:space="preserve"> </v>
      </c>
      <c r="CN444" s="278" t="str">
        <f t="shared" si="619"/>
        <v xml:space="preserve"> </v>
      </c>
      <c r="CO444" s="278" t="str">
        <f t="shared" si="575"/>
        <v xml:space="preserve"> </v>
      </c>
      <c r="CP444" s="278" t="str">
        <f t="shared" si="620"/>
        <v xml:space="preserve"> </v>
      </c>
      <c r="CQ444" s="278" t="str">
        <f t="shared" si="576"/>
        <v xml:space="preserve"> </v>
      </c>
      <c r="CR444" s="278" t="str">
        <f t="shared" si="621"/>
        <v xml:space="preserve"> </v>
      </c>
      <c r="CS444" s="278" t="str">
        <f t="shared" si="577"/>
        <v xml:space="preserve"> </v>
      </c>
      <c r="CT444" s="278"/>
      <c r="CU444" s="278" t="str">
        <f t="shared" si="622"/>
        <v xml:space="preserve"> </v>
      </c>
      <c r="CV444" s="278" t="str">
        <f t="shared" si="578"/>
        <v xml:space="preserve"> </v>
      </c>
      <c r="CW444" s="278" t="str">
        <f t="shared" si="579"/>
        <v xml:space="preserve"> </v>
      </c>
      <c r="CX444" s="278"/>
      <c r="CY444" s="278" t="str">
        <f t="shared" si="580"/>
        <v xml:space="preserve"> </v>
      </c>
      <c r="CZ444" s="278" t="str">
        <f t="shared" si="623"/>
        <v xml:space="preserve"> </v>
      </c>
      <c r="DA444" s="278" t="str">
        <f t="shared" si="581"/>
        <v xml:space="preserve"> </v>
      </c>
      <c r="DB444" s="278"/>
      <c r="DC444" s="278" t="str">
        <f t="shared" si="582"/>
        <v xml:space="preserve"> </v>
      </c>
      <c r="DD444" s="278" t="str">
        <f t="shared" si="624"/>
        <v xml:space="preserve"> </v>
      </c>
      <c r="DE444" s="278" t="str">
        <f t="shared" si="625"/>
        <v xml:space="preserve"> </v>
      </c>
      <c r="DF444" s="278" t="str">
        <f t="shared" si="583"/>
        <v xml:space="preserve"> </v>
      </c>
      <c r="DG444" s="283" t="str">
        <f t="shared" si="590"/>
        <v xml:space="preserve"> </v>
      </c>
      <c r="DH444" s="283"/>
      <c r="DI444" s="277" t="str">
        <f t="shared" si="584"/>
        <v xml:space="preserve"> </v>
      </c>
      <c r="DJ444" s="277" t="str">
        <f t="shared" si="585"/>
        <v xml:space="preserve"> </v>
      </c>
      <c r="DK444" s="277" t="str">
        <f t="shared" si="586"/>
        <v xml:space="preserve"> </v>
      </c>
      <c r="DL444" s="278" t="str">
        <f t="shared" si="587"/>
        <v xml:space="preserve"> </v>
      </c>
    </row>
    <row r="445" spans="21:116" x14ac:dyDescent="0.25">
      <c r="U445" s="276" t="str">
        <f t="shared" si="591"/>
        <v xml:space="preserve"> </v>
      </c>
      <c r="V445" s="277" t="str">
        <f>IF(SUM(I445:T445)&lt;90," ",I445/stab.data!$U$7)</f>
        <v xml:space="preserve"> </v>
      </c>
      <c r="W445" s="277" t="str">
        <f>IF(SUM(I445:T445)&lt;90," ",J445/stab.data!$U$8)</f>
        <v xml:space="preserve"> </v>
      </c>
      <c r="X445" s="277" t="str">
        <f>IF(SUM(I445:T445)&lt;90," ",K445*2/stab.data!$U$9)</f>
        <v xml:space="preserve"> </v>
      </c>
      <c r="Y445" s="277" t="str">
        <f>IF(SUM(I445:T445)&lt;90," ",L445*2/stab.data!$U$10)</f>
        <v xml:space="preserve"> </v>
      </c>
      <c r="Z445" s="277" t="str">
        <f>IF(SUM(I445:T445)&lt;90," ",M445/stab.data!$U$11)</f>
        <v xml:space="preserve"> </v>
      </c>
      <c r="AA445" s="277" t="str">
        <f>IF(SUM(I445:T445)&lt;90," ",N445/stab.data!$U$12)</f>
        <v xml:space="preserve"> </v>
      </c>
      <c r="AB445" s="277" t="str">
        <f>IF(SUM(I445:T445)&lt;90," ",O445/stab.data!$U$13)</f>
        <v xml:space="preserve"> </v>
      </c>
      <c r="AC445" s="277" t="str">
        <f>IF(SUM(I445:T445)&lt;90," ",P445/stab.data!$U$14)</f>
        <v xml:space="preserve"> </v>
      </c>
      <c r="AD445" s="277" t="str">
        <f>IF(SUM(I445:T445)&lt;90," ",Q445*2/stab.data!$U$15)</f>
        <v xml:space="preserve"> </v>
      </c>
      <c r="AE445" s="277" t="str">
        <f>IF(SUM(I445:T445)&lt;90," ",R445*2/stab.data!$U$16)</f>
        <v xml:space="preserve"> </v>
      </c>
      <c r="AF445" s="277" t="str">
        <f>IF(SUM(I445:T445)&lt;90," ",S445/stab.data!$U$17)</f>
        <v xml:space="preserve"> </v>
      </c>
      <c r="AG445" s="277" t="str">
        <f>IF(SUM(I445:T445)&lt;90," ",T445/stab.data!$U$18)</f>
        <v xml:space="preserve"> </v>
      </c>
      <c r="AH445" s="277" t="str">
        <f t="shared" si="592"/>
        <v xml:space="preserve"> </v>
      </c>
      <c r="AI445" s="277" t="str">
        <f t="shared" si="593"/>
        <v xml:space="preserve"> </v>
      </c>
      <c r="AJ445" s="278" t="str">
        <f t="shared" si="594"/>
        <v xml:space="preserve"> </v>
      </c>
      <c r="AK445" s="278" t="str">
        <f t="shared" si="595"/>
        <v xml:space="preserve"> </v>
      </c>
      <c r="AL445" s="278" t="str">
        <f t="shared" si="596"/>
        <v xml:space="preserve"> </v>
      </c>
      <c r="AM445" s="278" t="str">
        <f t="shared" si="597"/>
        <v xml:space="preserve"> </v>
      </c>
      <c r="AN445" s="278" t="str">
        <f t="shared" si="598"/>
        <v xml:space="preserve"> </v>
      </c>
      <c r="AO445" s="278" t="str">
        <f t="shared" si="599"/>
        <v xml:space="preserve"> </v>
      </c>
      <c r="AP445" s="278" t="str">
        <f t="shared" si="600"/>
        <v xml:space="preserve"> </v>
      </c>
      <c r="AQ445" s="278" t="str">
        <f t="shared" si="601"/>
        <v xml:space="preserve"> </v>
      </c>
      <c r="AR445" s="278" t="str">
        <f t="shared" si="602"/>
        <v xml:space="preserve"> </v>
      </c>
      <c r="AS445" s="278" t="str">
        <f t="shared" si="603"/>
        <v xml:space="preserve"> </v>
      </c>
      <c r="AT445" s="278" t="str">
        <f t="shared" si="604"/>
        <v xml:space="preserve"> </v>
      </c>
      <c r="AU445" s="278" t="str">
        <f t="shared" si="605"/>
        <v xml:space="preserve"> </v>
      </c>
      <c r="AV445" s="277" t="str">
        <f t="shared" si="606"/>
        <v xml:space="preserve"> </v>
      </c>
      <c r="AW445" s="277" t="str">
        <f t="shared" si="607"/>
        <v xml:space="preserve"> </v>
      </c>
      <c r="AX445" s="277" t="str">
        <f>IF(SUM(I445:T445)&lt;90," ",CO445*AH445*stab.data!$U$20/13/2)</f>
        <v xml:space="preserve"> </v>
      </c>
      <c r="AY445" s="277" t="str">
        <f>IF(SUM(I445:T445)&lt;90," ",CQ445*AH445*stab.data!$U$11/13)</f>
        <v xml:space="preserve"> </v>
      </c>
      <c r="AZ445" s="277" t="str">
        <f t="shared" si="608"/>
        <v xml:space="preserve"> </v>
      </c>
      <c r="BA445" s="279" t="str">
        <f t="shared" si="609"/>
        <v xml:space="preserve"> </v>
      </c>
      <c r="BB445" s="280" t="str">
        <f>IF(SUM(I445:T445)&lt;90," ",EXP('eq. coef.'!$C$104+'eq. coef.'!$C$105*'Amp-TB2 calc'!AJ445+'eq. coef.'!$C$106*'Amp-TB2 calc'!AK445+'eq. coef.'!$C$107*'Amp-TB2 calc'!AL445+'eq. coef.'!$C$108*'Amp-TB2 calc'!AN445+'eq. coef.'!$C$109*'Amp-TB2 calc'!AP445+'eq. coef.'!$C$110*'Amp-TB2 calc'!AQ445+'eq. coef.'!$C$111*'Amp-TB2 calc'!AR445+'eq. coef.'!$C$112*'Amp-TB2 calc'!AS445))</f>
        <v xml:space="preserve"> </v>
      </c>
      <c r="BC445" s="281" t="str">
        <f>IF(SUM(I445:T445)&lt;90," ",EXP('eq. coef.'!$C$176+'eq. coef.'!$C$177*'Amp-TB2 calc'!AJ445+'eq. coef.'!$C$178*'Amp-TB2 calc'!AK445+'eq. coef.'!$C$179*'Amp-TB2 calc'!AL445+'eq. coef.'!$C$180*'Amp-TB2 calc'!AN445+'eq. coef.'!$C$181*'Amp-TB2 calc'!AP445+'eq. coef.'!$C$182*'Amp-TB2 calc'!AQ445+'eq. coef.'!$C$183*'Amp-TB2 calc'!AR445+'eq. coef.'!$C$184*'Amp-TB2 calc'!AS445))</f>
        <v xml:space="preserve"> </v>
      </c>
      <c r="BD445" s="281" t="str">
        <f>IF(SUM(I445:T445)&lt;90," ",('eq. coef.'!$C$234+'eq. coef.'!$C$235*'Amp-TB2 calc'!AJ445+'eq. coef.'!$C$236*'Amp-TB2 calc'!AK445+'eq. coef.'!$C$237*'Amp-TB2 calc'!AL445+'eq. coef.'!$C$238*'Amp-TB2 calc'!AN445+'eq. coef.'!$C$239*'Amp-TB2 calc'!AP445+'eq. coef.'!$C$240*'Amp-TB2 calc'!AQ445+'eq. coef.'!$C$241*'Amp-TB2 calc'!AR445+'eq. coef.'!$C$242*'Amp-TB2 calc'!AS445))</f>
        <v xml:space="preserve"> </v>
      </c>
      <c r="BE445" s="281" t="str">
        <f>IF(SUM(I445:T445)&lt;90," ",('eq. coef.'!$C$270+'eq. coef.'!$C$271*'Amp-TB2 calc'!AJ445+'eq. coef.'!$C$272*'Amp-TB2 calc'!AK445+'eq. coef.'!$C$273*'Amp-TB2 calc'!AL445+'eq. coef.'!$C$274*'Amp-TB2 calc'!AN445+'eq. coef.'!$C$275*'Amp-TB2 calc'!AP445+'eq. coef.'!$C$276*'Amp-TB2 calc'!AQ445+'eq. coef.'!$C$277*'Amp-TB2 calc'!AR445+'eq. coef.'!$C$278*'Amp-TB2 calc'!AS445))</f>
        <v xml:space="preserve"> </v>
      </c>
      <c r="BF445" s="281" t="str">
        <f>IF(SUM(I445:T445)&lt;90," ",EXP('eq. coef.'!$C$328+'eq. coef.'!$C$329*'Amp-TB2 calc'!AJ445+'eq. coef.'!$C$330*'Amp-TB2 calc'!AK445+'eq. coef.'!$C$331*'Amp-TB2 calc'!AL445+'eq. coef.'!$C$332*'Amp-TB2 calc'!AN445+'eq. coef.'!$C$333*'Amp-TB2 calc'!AP445+'eq. coef.'!$C$334*'Amp-TB2 calc'!AQ445+'eq. coef.'!$C$335*'Amp-TB2 calc'!AR445+'eq. coef.'!$C$336*'Amp-TB2 calc'!AS445))</f>
        <v xml:space="preserve"> </v>
      </c>
      <c r="BG445" s="282" t="str">
        <f t="shared" si="561"/>
        <v xml:space="preserve"> </v>
      </c>
      <c r="BH445" s="385" t="str">
        <f t="shared" si="588"/>
        <v xml:space="preserve"> </v>
      </c>
      <c r="BI445" s="385" t="str">
        <f t="shared" si="589"/>
        <v xml:space="preserve"> </v>
      </c>
      <c r="BJ445" s="281" t="str">
        <f t="shared" si="562"/>
        <v xml:space="preserve"> </v>
      </c>
      <c r="BK445" s="283" t="str">
        <f t="shared" si="610"/>
        <v xml:space="preserve"> </v>
      </c>
      <c r="BL445" s="281" t="str">
        <f t="shared" si="611"/>
        <v xml:space="preserve"> </v>
      </c>
      <c r="BM445" s="284" t="str">
        <f t="shared" si="563"/>
        <v xml:space="preserve"> </v>
      </c>
      <c r="BN445" s="285" t="str">
        <f>IF(SUM(I445:T445)&lt;90," ",'eq. coef.'!$C$360+'eq. coef.'!$C$361*'Amp-TB2 calc'!AJ445+'eq. coef.'!$C$362*'Amp-TB2 calc'!AK445+'eq. coef.'!$C$363*'Amp-TB2 calc'!AL445+'eq. coef.'!$C$364*'Amp-TB2 calc'!AN445+'eq. coef.'!$C$365*'Amp-TB2 calc'!AP445+'eq. coef.'!$C$366*'Amp-TB2 calc'!AQ445+'eq. coef.'!$C$367*'Amp-TB2 calc'!AR445+'eq. coef.'!$C$368*'Amp-TB2 calc'!AS445+'eq. coef.'!$C$369*LN(BQ445))</f>
        <v xml:space="preserve"> </v>
      </c>
      <c r="BO445" s="286" t="str">
        <f t="shared" si="612"/>
        <v xml:space="preserve"> </v>
      </c>
      <c r="BP445" s="333" t="str">
        <f t="shared" si="564"/>
        <v xml:space="preserve"> </v>
      </c>
      <c r="BQ445" s="287" t="str">
        <f t="shared" si="613"/>
        <v xml:space="preserve"> </v>
      </c>
      <c r="BR445" s="281" t="str">
        <f t="shared" si="565"/>
        <v xml:space="preserve"> </v>
      </c>
      <c r="BS445" s="283"/>
      <c r="BT445" s="283">
        <f t="shared" si="614"/>
        <v>0</v>
      </c>
      <c r="BU445" s="283">
        <f t="shared" si="615"/>
        <v>0</v>
      </c>
      <c r="BV445" s="281" t="str">
        <f t="shared" si="566"/>
        <v xml:space="preserve"> </v>
      </c>
      <c r="BW445" s="288"/>
      <c r="BX445" s="289" t="str">
        <f>IF(SUM(I445:T445)&lt;90," ",'eq. coef.'!$B$1128*'Amp-TB2 calc'!CH445+'eq. coef.'!$B$1129*'Amp-TB2 calc'!CL445+'eq. coef.'!$B$1130*'Amp-TB2 calc'!CM445+'eq. coef.'!$B$1131*'Amp-TB2 calc'!CO445+'eq. coef.'!$B$1132*'Amp-TB2 calc'!CP445+'eq. coef.'!$B$1133*'Amp-TB2 calc'!CQ445+'eq. coef.'!$B$1134*'Amp-TB2 calc'!CR445+'eq. coef.'!$B$1135*'Amp-TB2 calc'!CU445+'eq. coef.'!$B$1135*'Amp-TB2 calc'!CY445+'eq. coef.'!$B$1137*'Amp-TB2 calc'!CZ445)</f>
        <v xml:space="preserve"> </v>
      </c>
      <c r="BY445" s="290" t="str">
        <f t="shared" si="616"/>
        <v xml:space="preserve"> </v>
      </c>
      <c r="BZ445" s="291"/>
      <c r="CA445" s="290" t="str">
        <f t="shared" si="567"/>
        <v xml:space="preserve"> </v>
      </c>
      <c r="CB445" s="289" t="str">
        <f>IF(SUM(I445:T445)&lt;90," ",EXP('eq. coef.'!$C$396+'eq. coef.'!$C$397*'Amp-TB2 calc'!AJ445+'eq. coef.'!$C$398*'Amp-TB2 calc'!AK445+'eq. coef.'!$C$399*'Amp-TB2 calc'!AL445+'eq. coef.'!$C$400*'Amp-TB2 calc'!AN445+'eq. coef.'!$C$401*'Amp-TB2 calc'!AP445+'eq. coef.'!$C$402*'Amp-TB2 calc'!AQ445+'eq. coef.'!$C$403*'Amp-TB2 calc'!AR445+'eq. coef.'!$C$404*'Amp-TB2 calc'!AS445+'eq. coef.'!$C$405*LN('Amp-TB2 calc'!BQ445)))</f>
        <v xml:space="preserve"> </v>
      </c>
      <c r="CC445" s="283" t="str">
        <f t="shared" si="568"/>
        <v xml:space="preserve"> </v>
      </c>
      <c r="CD445" s="283"/>
      <c r="CE445" s="282" t="str">
        <f t="shared" si="569"/>
        <v xml:space="preserve"> </v>
      </c>
      <c r="CF445" s="282" t="str">
        <f t="shared" si="570"/>
        <v xml:space="preserve"> </v>
      </c>
      <c r="CG445" s="278" t="str">
        <f t="shared" si="617"/>
        <v xml:space="preserve"> </v>
      </c>
      <c r="CH445" s="278" t="str">
        <f t="shared" si="618"/>
        <v xml:space="preserve"> </v>
      </c>
      <c r="CI445" s="278" t="str">
        <f t="shared" si="571"/>
        <v xml:space="preserve"> </v>
      </c>
      <c r="CJ445" s="278" t="str">
        <f t="shared" si="572"/>
        <v xml:space="preserve"> </v>
      </c>
      <c r="CK445" s="278"/>
      <c r="CL445" s="278" t="str">
        <f t="shared" si="573"/>
        <v xml:space="preserve"> </v>
      </c>
      <c r="CM445" s="278" t="str">
        <f t="shared" si="574"/>
        <v xml:space="preserve"> </v>
      </c>
      <c r="CN445" s="278" t="str">
        <f t="shared" si="619"/>
        <v xml:space="preserve"> </v>
      </c>
      <c r="CO445" s="278" t="str">
        <f t="shared" si="575"/>
        <v xml:space="preserve"> </v>
      </c>
      <c r="CP445" s="278" t="str">
        <f t="shared" si="620"/>
        <v xml:space="preserve"> </v>
      </c>
      <c r="CQ445" s="278" t="str">
        <f t="shared" si="576"/>
        <v xml:space="preserve"> </v>
      </c>
      <c r="CR445" s="278" t="str">
        <f t="shared" si="621"/>
        <v xml:space="preserve"> </v>
      </c>
      <c r="CS445" s="278" t="str">
        <f t="shared" si="577"/>
        <v xml:space="preserve"> </v>
      </c>
      <c r="CT445" s="278"/>
      <c r="CU445" s="278" t="str">
        <f t="shared" si="622"/>
        <v xml:space="preserve"> </v>
      </c>
      <c r="CV445" s="278" t="str">
        <f t="shared" si="578"/>
        <v xml:space="preserve"> </v>
      </c>
      <c r="CW445" s="278" t="str">
        <f t="shared" si="579"/>
        <v xml:space="preserve"> </v>
      </c>
      <c r="CX445" s="278"/>
      <c r="CY445" s="278" t="str">
        <f t="shared" si="580"/>
        <v xml:space="preserve"> </v>
      </c>
      <c r="CZ445" s="278" t="str">
        <f t="shared" si="623"/>
        <v xml:space="preserve"> </v>
      </c>
      <c r="DA445" s="278" t="str">
        <f t="shared" si="581"/>
        <v xml:space="preserve"> </v>
      </c>
      <c r="DB445" s="278"/>
      <c r="DC445" s="278" t="str">
        <f t="shared" si="582"/>
        <v xml:space="preserve"> </v>
      </c>
      <c r="DD445" s="278" t="str">
        <f t="shared" si="624"/>
        <v xml:space="preserve"> </v>
      </c>
      <c r="DE445" s="278" t="str">
        <f t="shared" si="625"/>
        <v xml:space="preserve"> </v>
      </c>
      <c r="DF445" s="278" t="str">
        <f t="shared" si="583"/>
        <v xml:space="preserve"> </v>
      </c>
      <c r="DG445" s="283" t="str">
        <f t="shared" si="590"/>
        <v xml:space="preserve"> </v>
      </c>
      <c r="DH445" s="283"/>
      <c r="DI445" s="277" t="str">
        <f t="shared" si="584"/>
        <v xml:space="preserve"> </v>
      </c>
      <c r="DJ445" s="277" t="str">
        <f t="shared" si="585"/>
        <v xml:space="preserve"> </v>
      </c>
      <c r="DK445" s="277" t="str">
        <f t="shared" si="586"/>
        <v xml:space="preserve"> </v>
      </c>
      <c r="DL445" s="278" t="str">
        <f t="shared" si="587"/>
        <v xml:space="preserve"> </v>
      </c>
    </row>
    <row r="446" spans="21:116" x14ac:dyDescent="0.25">
      <c r="U446" s="276" t="str">
        <f t="shared" si="591"/>
        <v xml:space="preserve"> </v>
      </c>
      <c r="V446" s="277" t="str">
        <f>IF(SUM(I446:T446)&lt;90," ",I446/stab.data!$U$7)</f>
        <v xml:space="preserve"> </v>
      </c>
      <c r="W446" s="277" t="str">
        <f>IF(SUM(I446:T446)&lt;90," ",J446/stab.data!$U$8)</f>
        <v xml:space="preserve"> </v>
      </c>
      <c r="X446" s="277" t="str">
        <f>IF(SUM(I446:T446)&lt;90," ",K446*2/stab.data!$U$9)</f>
        <v xml:space="preserve"> </v>
      </c>
      <c r="Y446" s="277" t="str">
        <f>IF(SUM(I446:T446)&lt;90," ",L446*2/stab.data!$U$10)</f>
        <v xml:space="preserve"> </v>
      </c>
      <c r="Z446" s="277" t="str">
        <f>IF(SUM(I446:T446)&lt;90," ",M446/stab.data!$U$11)</f>
        <v xml:space="preserve"> </v>
      </c>
      <c r="AA446" s="277" t="str">
        <f>IF(SUM(I446:T446)&lt;90," ",N446/stab.data!$U$12)</f>
        <v xml:space="preserve"> </v>
      </c>
      <c r="AB446" s="277" t="str">
        <f>IF(SUM(I446:T446)&lt;90," ",O446/stab.data!$U$13)</f>
        <v xml:space="preserve"> </v>
      </c>
      <c r="AC446" s="277" t="str">
        <f>IF(SUM(I446:T446)&lt;90," ",P446/stab.data!$U$14)</f>
        <v xml:space="preserve"> </v>
      </c>
      <c r="AD446" s="277" t="str">
        <f>IF(SUM(I446:T446)&lt;90," ",Q446*2/stab.data!$U$15)</f>
        <v xml:space="preserve"> </v>
      </c>
      <c r="AE446" s="277" t="str">
        <f>IF(SUM(I446:T446)&lt;90," ",R446*2/stab.data!$U$16)</f>
        <v xml:space="preserve"> </v>
      </c>
      <c r="AF446" s="277" t="str">
        <f>IF(SUM(I446:T446)&lt;90," ",S446/stab.data!$U$17)</f>
        <v xml:space="preserve"> </v>
      </c>
      <c r="AG446" s="277" t="str">
        <f>IF(SUM(I446:T446)&lt;90," ",T446/stab.data!$U$18)</f>
        <v xml:space="preserve"> </v>
      </c>
      <c r="AH446" s="277" t="str">
        <f t="shared" si="592"/>
        <v xml:space="preserve"> </v>
      </c>
      <c r="AI446" s="277" t="str">
        <f t="shared" si="593"/>
        <v xml:space="preserve"> </v>
      </c>
      <c r="AJ446" s="278" t="str">
        <f t="shared" si="594"/>
        <v xml:space="preserve"> </v>
      </c>
      <c r="AK446" s="278" t="str">
        <f t="shared" si="595"/>
        <v xml:space="preserve"> </v>
      </c>
      <c r="AL446" s="278" t="str">
        <f t="shared" si="596"/>
        <v xml:space="preserve"> </v>
      </c>
      <c r="AM446" s="278" t="str">
        <f t="shared" si="597"/>
        <v xml:space="preserve"> </v>
      </c>
      <c r="AN446" s="278" t="str">
        <f t="shared" si="598"/>
        <v xml:space="preserve"> </v>
      </c>
      <c r="AO446" s="278" t="str">
        <f t="shared" si="599"/>
        <v xml:space="preserve"> </v>
      </c>
      <c r="AP446" s="278" t="str">
        <f t="shared" si="600"/>
        <v xml:space="preserve"> </v>
      </c>
      <c r="AQ446" s="278" t="str">
        <f t="shared" si="601"/>
        <v xml:space="preserve"> </v>
      </c>
      <c r="AR446" s="278" t="str">
        <f t="shared" si="602"/>
        <v xml:space="preserve"> </v>
      </c>
      <c r="AS446" s="278" t="str">
        <f t="shared" si="603"/>
        <v xml:space="preserve"> </v>
      </c>
      <c r="AT446" s="278" t="str">
        <f t="shared" si="604"/>
        <v xml:space="preserve"> </v>
      </c>
      <c r="AU446" s="278" t="str">
        <f t="shared" si="605"/>
        <v xml:space="preserve"> </v>
      </c>
      <c r="AV446" s="277" t="str">
        <f t="shared" si="606"/>
        <v xml:space="preserve"> </v>
      </c>
      <c r="AW446" s="277" t="str">
        <f t="shared" si="607"/>
        <v xml:space="preserve"> </v>
      </c>
      <c r="AX446" s="277" t="str">
        <f>IF(SUM(I446:T446)&lt;90," ",CO446*AH446*stab.data!$U$20/13/2)</f>
        <v xml:space="preserve"> </v>
      </c>
      <c r="AY446" s="277" t="str">
        <f>IF(SUM(I446:T446)&lt;90," ",CQ446*AH446*stab.data!$U$11/13)</f>
        <v xml:space="preserve"> </v>
      </c>
      <c r="AZ446" s="277" t="str">
        <f t="shared" si="608"/>
        <v xml:space="preserve"> </v>
      </c>
      <c r="BA446" s="279" t="str">
        <f t="shared" si="609"/>
        <v xml:space="preserve"> </v>
      </c>
      <c r="BB446" s="280" t="str">
        <f>IF(SUM(I446:T446)&lt;90," ",EXP('eq. coef.'!$C$104+'eq. coef.'!$C$105*'Amp-TB2 calc'!AJ446+'eq. coef.'!$C$106*'Amp-TB2 calc'!AK446+'eq. coef.'!$C$107*'Amp-TB2 calc'!AL446+'eq. coef.'!$C$108*'Amp-TB2 calc'!AN446+'eq. coef.'!$C$109*'Amp-TB2 calc'!AP446+'eq. coef.'!$C$110*'Amp-TB2 calc'!AQ446+'eq. coef.'!$C$111*'Amp-TB2 calc'!AR446+'eq. coef.'!$C$112*'Amp-TB2 calc'!AS446))</f>
        <v xml:space="preserve"> </v>
      </c>
      <c r="BC446" s="281" t="str">
        <f>IF(SUM(I446:T446)&lt;90," ",EXP('eq. coef.'!$C$176+'eq. coef.'!$C$177*'Amp-TB2 calc'!AJ446+'eq. coef.'!$C$178*'Amp-TB2 calc'!AK446+'eq. coef.'!$C$179*'Amp-TB2 calc'!AL446+'eq. coef.'!$C$180*'Amp-TB2 calc'!AN446+'eq. coef.'!$C$181*'Amp-TB2 calc'!AP446+'eq. coef.'!$C$182*'Amp-TB2 calc'!AQ446+'eq. coef.'!$C$183*'Amp-TB2 calc'!AR446+'eq. coef.'!$C$184*'Amp-TB2 calc'!AS446))</f>
        <v xml:space="preserve"> </v>
      </c>
      <c r="BD446" s="281" t="str">
        <f>IF(SUM(I446:T446)&lt;90," ",('eq. coef.'!$C$234+'eq. coef.'!$C$235*'Amp-TB2 calc'!AJ446+'eq. coef.'!$C$236*'Amp-TB2 calc'!AK446+'eq. coef.'!$C$237*'Amp-TB2 calc'!AL446+'eq. coef.'!$C$238*'Amp-TB2 calc'!AN446+'eq. coef.'!$C$239*'Amp-TB2 calc'!AP446+'eq. coef.'!$C$240*'Amp-TB2 calc'!AQ446+'eq. coef.'!$C$241*'Amp-TB2 calc'!AR446+'eq. coef.'!$C$242*'Amp-TB2 calc'!AS446))</f>
        <v xml:space="preserve"> </v>
      </c>
      <c r="BE446" s="281" t="str">
        <f>IF(SUM(I446:T446)&lt;90," ",('eq. coef.'!$C$270+'eq. coef.'!$C$271*'Amp-TB2 calc'!AJ446+'eq. coef.'!$C$272*'Amp-TB2 calc'!AK446+'eq. coef.'!$C$273*'Amp-TB2 calc'!AL446+'eq. coef.'!$C$274*'Amp-TB2 calc'!AN446+'eq. coef.'!$C$275*'Amp-TB2 calc'!AP446+'eq. coef.'!$C$276*'Amp-TB2 calc'!AQ446+'eq. coef.'!$C$277*'Amp-TB2 calc'!AR446+'eq. coef.'!$C$278*'Amp-TB2 calc'!AS446))</f>
        <v xml:space="preserve"> </v>
      </c>
      <c r="BF446" s="281" t="str">
        <f>IF(SUM(I446:T446)&lt;90," ",EXP('eq. coef.'!$C$328+'eq. coef.'!$C$329*'Amp-TB2 calc'!AJ446+'eq. coef.'!$C$330*'Amp-TB2 calc'!AK446+'eq. coef.'!$C$331*'Amp-TB2 calc'!AL446+'eq. coef.'!$C$332*'Amp-TB2 calc'!AN446+'eq. coef.'!$C$333*'Amp-TB2 calc'!AP446+'eq. coef.'!$C$334*'Amp-TB2 calc'!AQ446+'eq. coef.'!$C$335*'Amp-TB2 calc'!AR446+'eq. coef.'!$C$336*'Amp-TB2 calc'!AS446))</f>
        <v xml:space="preserve"> </v>
      </c>
      <c r="BG446" s="282" t="str">
        <f t="shared" si="561"/>
        <v xml:space="preserve"> </v>
      </c>
      <c r="BH446" s="385" t="str">
        <f t="shared" si="588"/>
        <v xml:space="preserve"> </v>
      </c>
      <c r="BI446" s="385" t="str">
        <f t="shared" si="589"/>
        <v xml:space="preserve"> </v>
      </c>
      <c r="BJ446" s="281" t="str">
        <f t="shared" si="562"/>
        <v xml:space="preserve"> </v>
      </c>
      <c r="BK446" s="283" t="str">
        <f t="shared" si="610"/>
        <v xml:space="preserve"> </v>
      </c>
      <c r="BL446" s="281" t="str">
        <f t="shared" si="611"/>
        <v xml:space="preserve"> </v>
      </c>
      <c r="BM446" s="284" t="str">
        <f t="shared" si="563"/>
        <v xml:space="preserve"> </v>
      </c>
      <c r="BN446" s="285" t="str">
        <f>IF(SUM(I446:T446)&lt;90," ",'eq. coef.'!$C$360+'eq. coef.'!$C$361*'Amp-TB2 calc'!AJ446+'eq. coef.'!$C$362*'Amp-TB2 calc'!AK446+'eq. coef.'!$C$363*'Amp-TB2 calc'!AL446+'eq. coef.'!$C$364*'Amp-TB2 calc'!AN446+'eq. coef.'!$C$365*'Amp-TB2 calc'!AP446+'eq. coef.'!$C$366*'Amp-TB2 calc'!AQ446+'eq. coef.'!$C$367*'Amp-TB2 calc'!AR446+'eq. coef.'!$C$368*'Amp-TB2 calc'!AS446+'eq. coef.'!$C$369*LN(BQ446))</f>
        <v xml:space="preserve"> </v>
      </c>
      <c r="BO446" s="286" t="str">
        <f t="shared" si="612"/>
        <v xml:space="preserve"> </v>
      </c>
      <c r="BP446" s="333" t="str">
        <f t="shared" si="564"/>
        <v xml:space="preserve"> </v>
      </c>
      <c r="BQ446" s="287" t="str">
        <f t="shared" si="613"/>
        <v xml:space="preserve"> </v>
      </c>
      <c r="BR446" s="281" t="str">
        <f t="shared" si="565"/>
        <v xml:space="preserve"> </v>
      </c>
      <c r="BS446" s="283"/>
      <c r="BT446" s="283">
        <f t="shared" si="614"/>
        <v>0</v>
      </c>
      <c r="BU446" s="283">
        <f t="shared" si="615"/>
        <v>0</v>
      </c>
      <c r="BV446" s="281" t="str">
        <f t="shared" si="566"/>
        <v xml:space="preserve"> </v>
      </c>
      <c r="BW446" s="288"/>
      <c r="BX446" s="289" t="str">
        <f>IF(SUM(I446:T446)&lt;90," ",'eq. coef.'!$B$1128*'Amp-TB2 calc'!CH446+'eq. coef.'!$B$1129*'Amp-TB2 calc'!CL446+'eq. coef.'!$B$1130*'Amp-TB2 calc'!CM446+'eq. coef.'!$B$1131*'Amp-TB2 calc'!CO446+'eq. coef.'!$B$1132*'Amp-TB2 calc'!CP446+'eq. coef.'!$B$1133*'Amp-TB2 calc'!CQ446+'eq. coef.'!$B$1134*'Amp-TB2 calc'!CR446+'eq. coef.'!$B$1135*'Amp-TB2 calc'!CU446+'eq. coef.'!$B$1135*'Amp-TB2 calc'!CY446+'eq. coef.'!$B$1137*'Amp-TB2 calc'!CZ446)</f>
        <v xml:space="preserve"> </v>
      </c>
      <c r="BY446" s="290" t="str">
        <f t="shared" si="616"/>
        <v xml:space="preserve"> </v>
      </c>
      <c r="BZ446" s="291"/>
      <c r="CA446" s="290" t="str">
        <f t="shared" si="567"/>
        <v xml:space="preserve"> </v>
      </c>
      <c r="CB446" s="289" t="str">
        <f>IF(SUM(I446:T446)&lt;90," ",EXP('eq. coef.'!$C$396+'eq. coef.'!$C$397*'Amp-TB2 calc'!AJ446+'eq. coef.'!$C$398*'Amp-TB2 calc'!AK446+'eq. coef.'!$C$399*'Amp-TB2 calc'!AL446+'eq. coef.'!$C$400*'Amp-TB2 calc'!AN446+'eq. coef.'!$C$401*'Amp-TB2 calc'!AP446+'eq. coef.'!$C$402*'Amp-TB2 calc'!AQ446+'eq. coef.'!$C$403*'Amp-TB2 calc'!AR446+'eq. coef.'!$C$404*'Amp-TB2 calc'!AS446+'eq. coef.'!$C$405*LN('Amp-TB2 calc'!BQ446)))</f>
        <v xml:space="preserve"> </v>
      </c>
      <c r="CC446" s="283" t="str">
        <f t="shared" si="568"/>
        <v xml:space="preserve"> </v>
      </c>
      <c r="CD446" s="283"/>
      <c r="CE446" s="282" t="str">
        <f t="shared" si="569"/>
        <v xml:space="preserve"> </v>
      </c>
      <c r="CF446" s="282" t="str">
        <f t="shared" si="570"/>
        <v xml:space="preserve"> </v>
      </c>
      <c r="CG446" s="278" t="str">
        <f t="shared" si="617"/>
        <v xml:space="preserve"> </v>
      </c>
      <c r="CH446" s="278" t="str">
        <f t="shared" si="618"/>
        <v xml:space="preserve"> </v>
      </c>
      <c r="CI446" s="278" t="str">
        <f t="shared" si="571"/>
        <v xml:space="preserve"> </v>
      </c>
      <c r="CJ446" s="278" t="str">
        <f t="shared" si="572"/>
        <v xml:space="preserve"> </v>
      </c>
      <c r="CK446" s="278"/>
      <c r="CL446" s="278" t="str">
        <f t="shared" si="573"/>
        <v xml:space="preserve"> </v>
      </c>
      <c r="CM446" s="278" t="str">
        <f t="shared" si="574"/>
        <v xml:space="preserve"> </v>
      </c>
      <c r="CN446" s="278" t="str">
        <f t="shared" si="619"/>
        <v xml:space="preserve"> </v>
      </c>
      <c r="CO446" s="278" t="str">
        <f t="shared" si="575"/>
        <v xml:space="preserve"> </v>
      </c>
      <c r="CP446" s="278" t="str">
        <f t="shared" si="620"/>
        <v xml:space="preserve"> </v>
      </c>
      <c r="CQ446" s="278" t="str">
        <f t="shared" si="576"/>
        <v xml:space="preserve"> </v>
      </c>
      <c r="CR446" s="278" t="str">
        <f t="shared" si="621"/>
        <v xml:space="preserve"> </v>
      </c>
      <c r="CS446" s="278" t="str">
        <f t="shared" si="577"/>
        <v xml:space="preserve"> </v>
      </c>
      <c r="CT446" s="278"/>
      <c r="CU446" s="278" t="str">
        <f t="shared" si="622"/>
        <v xml:space="preserve"> </v>
      </c>
      <c r="CV446" s="278" t="str">
        <f t="shared" si="578"/>
        <v xml:space="preserve"> </v>
      </c>
      <c r="CW446" s="278" t="str">
        <f t="shared" si="579"/>
        <v xml:space="preserve"> </v>
      </c>
      <c r="CX446" s="278"/>
      <c r="CY446" s="278" t="str">
        <f t="shared" si="580"/>
        <v xml:space="preserve"> </v>
      </c>
      <c r="CZ446" s="278" t="str">
        <f t="shared" si="623"/>
        <v xml:space="preserve"> </v>
      </c>
      <c r="DA446" s="278" t="str">
        <f t="shared" si="581"/>
        <v xml:space="preserve"> </v>
      </c>
      <c r="DB446" s="278"/>
      <c r="DC446" s="278" t="str">
        <f t="shared" si="582"/>
        <v xml:space="preserve"> </v>
      </c>
      <c r="DD446" s="278" t="str">
        <f t="shared" si="624"/>
        <v xml:space="preserve"> </v>
      </c>
      <c r="DE446" s="278" t="str">
        <f t="shared" si="625"/>
        <v xml:space="preserve"> </v>
      </c>
      <c r="DF446" s="278" t="str">
        <f t="shared" si="583"/>
        <v xml:space="preserve"> </v>
      </c>
      <c r="DG446" s="283" t="str">
        <f t="shared" si="590"/>
        <v xml:space="preserve"> </v>
      </c>
      <c r="DH446" s="283"/>
      <c r="DI446" s="277" t="str">
        <f t="shared" si="584"/>
        <v xml:space="preserve"> </v>
      </c>
      <c r="DJ446" s="277" t="str">
        <f t="shared" si="585"/>
        <v xml:space="preserve"> </v>
      </c>
      <c r="DK446" s="277" t="str">
        <f t="shared" si="586"/>
        <v xml:space="preserve"> </v>
      </c>
      <c r="DL446" s="278" t="str">
        <f t="shared" si="587"/>
        <v xml:space="preserve"> </v>
      </c>
    </row>
    <row r="447" spans="21:116" x14ac:dyDescent="0.25">
      <c r="U447" s="276" t="str">
        <f t="shared" si="591"/>
        <v xml:space="preserve"> </v>
      </c>
      <c r="V447" s="277" t="str">
        <f>IF(SUM(I447:T447)&lt;90," ",I447/stab.data!$U$7)</f>
        <v xml:space="preserve"> </v>
      </c>
      <c r="W447" s="277" t="str">
        <f>IF(SUM(I447:T447)&lt;90," ",J447/stab.data!$U$8)</f>
        <v xml:space="preserve"> </v>
      </c>
      <c r="X447" s="277" t="str">
        <f>IF(SUM(I447:T447)&lt;90," ",K447*2/stab.data!$U$9)</f>
        <v xml:space="preserve"> </v>
      </c>
      <c r="Y447" s="277" t="str">
        <f>IF(SUM(I447:T447)&lt;90," ",L447*2/stab.data!$U$10)</f>
        <v xml:space="preserve"> </v>
      </c>
      <c r="Z447" s="277" t="str">
        <f>IF(SUM(I447:T447)&lt;90," ",M447/stab.data!$U$11)</f>
        <v xml:space="preserve"> </v>
      </c>
      <c r="AA447" s="277" t="str">
        <f>IF(SUM(I447:T447)&lt;90," ",N447/stab.data!$U$12)</f>
        <v xml:space="preserve"> </v>
      </c>
      <c r="AB447" s="277" t="str">
        <f>IF(SUM(I447:T447)&lt;90," ",O447/stab.data!$U$13)</f>
        <v xml:space="preserve"> </v>
      </c>
      <c r="AC447" s="277" t="str">
        <f>IF(SUM(I447:T447)&lt;90," ",P447/stab.data!$U$14)</f>
        <v xml:space="preserve"> </v>
      </c>
      <c r="AD447" s="277" t="str">
        <f>IF(SUM(I447:T447)&lt;90," ",Q447*2/stab.data!$U$15)</f>
        <v xml:space="preserve"> </v>
      </c>
      <c r="AE447" s="277" t="str">
        <f>IF(SUM(I447:T447)&lt;90," ",R447*2/stab.data!$U$16)</f>
        <v xml:space="preserve"> </v>
      </c>
      <c r="AF447" s="277" t="str">
        <f>IF(SUM(I447:T447)&lt;90," ",S447/stab.data!$U$17)</f>
        <v xml:space="preserve"> </v>
      </c>
      <c r="AG447" s="277" t="str">
        <f>IF(SUM(I447:T447)&lt;90," ",T447/stab.data!$U$18)</f>
        <v xml:space="preserve"> </v>
      </c>
      <c r="AH447" s="277" t="str">
        <f t="shared" si="592"/>
        <v xml:space="preserve"> </v>
      </c>
      <c r="AI447" s="277" t="str">
        <f t="shared" si="593"/>
        <v xml:space="preserve"> </v>
      </c>
      <c r="AJ447" s="278" t="str">
        <f t="shared" si="594"/>
        <v xml:space="preserve"> </v>
      </c>
      <c r="AK447" s="278" t="str">
        <f t="shared" si="595"/>
        <v xml:space="preserve"> </v>
      </c>
      <c r="AL447" s="278" t="str">
        <f t="shared" si="596"/>
        <v xml:space="preserve"> </v>
      </c>
      <c r="AM447" s="278" t="str">
        <f t="shared" si="597"/>
        <v xml:space="preserve"> </v>
      </c>
      <c r="AN447" s="278" t="str">
        <f t="shared" si="598"/>
        <v xml:space="preserve"> </v>
      </c>
      <c r="AO447" s="278" t="str">
        <f t="shared" si="599"/>
        <v xml:space="preserve"> </v>
      </c>
      <c r="AP447" s="278" t="str">
        <f t="shared" si="600"/>
        <v xml:space="preserve"> </v>
      </c>
      <c r="AQ447" s="278" t="str">
        <f t="shared" si="601"/>
        <v xml:space="preserve"> </v>
      </c>
      <c r="AR447" s="278" t="str">
        <f t="shared" si="602"/>
        <v xml:space="preserve"> </v>
      </c>
      <c r="AS447" s="278" t="str">
        <f t="shared" si="603"/>
        <v xml:space="preserve"> </v>
      </c>
      <c r="AT447" s="278" t="str">
        <f t="shared" si="604"/>
        <v xml:space="preserve"> </v>
      </c>
      <c r="AU447" s="278" t="str">
        <f t="shared" si="605"/>
        <v xml:space="preserve"> </v>
      </c>
      <c r="AV447" s="277" t="str">
        <f t="shared" si="606"/>
        <v xml:space="preserve"> </v>
      </c>
      <c r="AW447" s="277" t="str">
        <f t="shared" si="607"/>
        <v xml:space="preserve"> </v>
      </c>
      <c r="AX447" s="277" t="str">
        <f>IF(SUM(I447:T447)&lt;90," ",CO447*AH447*stab.data!$U$20/13/2)</f>
        <v xml:space="preserve"> </v>
      </c>
      <c r="AY447" s="277" t="str">
        <f>IF(SUM(I447:T447)&lt;90," ",CQ447*AH447*stab.data!$U$11/13)</f>
        <v xml:space="preserve"> </v>
      </c>
      <c r="AZ447" s="277" t="str">
        <f t="shared" si="608"/>
        <v xml:space="preserve"> </v>
      </c>
      <c r="BA447" s="279" t="str">
        <f t="shared" si="609"/>
        <v xml:space="preserve"> </v>
      </c>
      <c r="BB447" s="280" t="str">
        <f>IF(SUM(I447:T447)&lt;90," ",EXP('eq. coef.'!$C$104+'eq. coef.'!$C$105*'Amp-TB2 calc'!AJ447+'eq. coef.'!$C$106*'Amp-TB2 calc'!AK447+'eq. coef.'!$C$107*'Amp-TB2 calc'!AL447+'eq. coef.'!$C$108*'Amp-TB2 calc'!AN447+'eq. coef.'!$C$109*'Amp-TB2 calc'!AP447+'eq. coef.'!$C$110*'Amp-TB2 calc'!AQ447+'eq. coef.'!$C$111*'Amp-TB2 calc'!AR447+'eq. coef.'!$C$112*'Amp-TB2 calc'!AS447))</f>
        <v xml:space="preserve"> </v>
      </c>
      <c r="BC447" s="281" t="str">
        <f>IF(SUM(I447:T447)&lt;90," ",EXP('eq. coef.'!$C$176+'eq. coef.'!$C$177*'Amp-TB2 calc'!AJ447+'eq. coef.'!$C$178*'Amp-TB2 calc'!AK447+'eq. coef.'!$C$179*'Amp-TB2 calc'!AL447+'eq. coef.'!$C$180*'Amp-TB2 calc'!AN447+'eq. coef.'!$C$181*'Amp-TB2 calc'!AP447+'eq. coef.'!$C$182*'Amp-TB2 calc'!AQ447+'eq. coef.'!$C$183*'Amp-TB2 calc'!AR447+'eq. coef.'!$C$184*'Amp-TB2 calc'!AS447))</f>
        <v xml:space="preserve"> </v>
      </c>
      <c r="BD447" s="281" t="str">
        <f>IF(SUM(I447:T447)&lt;90," ",('eq. coef.'!$C$234+'eq. coef.'!$C$235*'Amp-TB2 calc'!AJ447+'eq. coef.'!$C$236*'Amp-TB2 calc'!AK447+'eq. coef.'!$C$237*'Amp-TB2 calc'!AL447+'eq. coef.'!$C$238*'Amp-TB2 calc'!AN447+'eq. coef.'!$C$239*'Amp-TB2 calc'!AP447+'eq. coef.'!$C$240*'Amp-TB2 calc'!AQ447+'eq. coef.'!$C$241*'Amp-TB2 calc'!AR447+'eq. coef.'!$C$242*'Amp-TB2 calc'!AS447))</f>
        <v xml:space="preserve"> </v>
      </c>
      <c r="BE447" s="281" t="str">
        <f>IF(SUM(I447:T447)&lt;90," ",('eq. coef.'!$C$270+'eq. coef.'!$C$271*'Amp-TB2 calc'!AJ447+'eq. coef.'!$C$272*'Amp-TB2 calc'!AK447+'eq. coef.'!$C$273*'Amp-TB2 calc'!AL447+'eq. coef.'!$C$274*'Amp-TB2 calc'!AN447+'eq. coef.'!$C$275*'Amp-TB2 calc'!AP447+'eq. coef.'!$C$276*'Amp-TB2 calc'!AQ447+'eq. coef.'!$C$277*'Amp-TB2 calc'!AR447+'eq. coef.'!$C$278*'Amp-TB2 calc'!AS447))</f>
        <v xml:space="preserve"> </v>
      </c>
      <c r="BF447" s="281" t="str">
        <f>IF(SUM(I447:T447)&lt;90," ",EXP('eq. coef.'!$C$328+'eq. coef.'!$C$329*'Amp-TB2 calc'!AJ447+'eq. coef.'!$C$330*'Amp-TB2 calc'!AK447+'eq. coef.'!$C$331*'Amp-TB2 calc'!AL447+'eq. coef.'!$C$332*'Amp-TB2 calc'!AN447+'eq. coef.'!$C$333*'Amp-TB2 calc'!AP447+'eq. coef.'!$C$334*'Amp-TB2 calc'!AQ447+'eq. coef.'!$C$335*'Amp-TB2 calc'!AR447+'eq. coef.'!$C$336*'Amp-TB2 calc'!AS447))</f>
        <v xml:space="preserve"> </v>
      </c>
      <c r="BG447" s="282" t="str">
        <f t="shared" si="561"/>
        <v xml:space="preserve"> </v>
      </c>
      <c r="BH447" s="385" t="str">
        <f t="shared" si="588"/>
        <v xml:space="preserve"> </v>
      </c>
      <c r="BI447" s="385" t="str">
        <f t="shared" si="589"/>
        <v xml:space="preserve"> </v>
      </c>
      <c r="BJ447" s="281" t="str">
        <f t="shared" si="562"/>
        <v xml:space="preserve"> </v>
      </c>
      <c r="BK447" s="283" t="str">
        <f t="shared" si="610"/>
        <v xml:space="preserve"> </v>
      </c>
      <c r="BL447" s="281" t="str">
        <f t="shared" si="611"/>
        <v xml:space="preserve"> </v>
      </c>
      <c r="BM447" s="284" t="str">
        <f t="shared" si="563"/>
        <v xml:space="preserve"> </v>
      </c>
      <c r="BN447" s="285" t="str">
        <f>IF(SUM(I447:T447)&lt;90," ",'eq. coef.'!$C$360+'eq. coef.'!$C$361*'Amp-TB2 calc'!AJ447+'eq. coef.'!$C$362*'Amp-TB2 calc'!AK447+'eq. coef.'!$C$363*'Amp-TB2 calc'!AL447+'eq. coef.'!$C$364*'Amp-TB2 calc'!AN447+'eq. coef.'!$C$365*'Amp-TB2 calc'!AP447+'eq. coef.'!$C$366*'Amp-TB2 calc'!AQ447+'eq. coef.'!$C$367*'Amp-TB2 calc'!AR447+'eq. coef.'!$C$368*'Amp-TB2 calc'!AS447+'eq. coef.'!$C$369*LN(BQ447))</f>
        <v xml:space="preserve"> </v>
      </c>
      <c r="BO447" s="286" t="str">
        <f t="shared" si="612"/>
        <v xml:space="preserve"> </v>
      </c>
      <c r="BP447" s="333" t="str">
        <f t="shared" si="564"/>
        <v xml:space="preserve"> </v>
      </c>
      <c r="BQ447" s="287" t="str">
        <f t="shared" si="613"/>
        <v xml:space="preserve"> </v>
      </c>
      <c r="BR447" s="281" t="str">
        <f t="shared" si="565"/>
        <v xml:space="preserve"> </v>
      </c>
      <c r="BS447" s="283"/>
      <c r="BT447" s="283">
        <f t="shared" si="614"/>
        <v>0</v>
      </c>
      <c r="BU447" s="283">
        <f t="shared" si="615"/>
        <v>0</v>
      </c>
      <c r="BV447" s="281" t="str">
        <f t="shared" si="566"/>
        <v xml:space="preserve"> </v>
      </c>
      <c r="BW447" s="288"/>
      <c r="BX447" s="289" t="str">
        <f>IF(SUM(I447:T447)&lt;90," ",'eq. coef.'!$B$1128*'Amp-TB2 calc'!CH447+'eq. coef.'!$B$1129*'Amp-TB2 calc'!CL447+'eq. coef.'!$B$1130*'Amp-TB2 calc'!CM447+'eq. coef.'!$B$1131*'Amp-TB2 calc'!CO447+'eq. coef.'!$B$1132*'Amp-TB2 calc'!CP447+'eq. coef.'!$B$1133*'Amp-TB2 calc'!CQ447+'eq. coef.'!$B$1134*'Amp-TB2 calc'!CR447+'eq. coef.'!$B$1135*'Amp-TB2 calc'!CU447+'eq. coef.'!$B$1135*'Amp-TB2 calc'!CY447+'eq. coef.'!$B$1137*'Amp-TB2 calc'!CZ447)</f>
        <v xml:space="preserve"> </v>
      </c>
      <c r="BY447" s="290" t="str">
        <f t="shared" si="616"/>
        <v xml:space="preserve"> </v>
      </c>
      <c r="BZ447" s="291"/>
      <c r="CA447" s="290" t="str">
        <f t="shared" si="567"/>
        <v xml:space="preserve"> </v>
      </c>
      <c r="CB447" s="289" t="str">
        <f>IF(SUM(I447:T447)&lt;90," ",EXP('eq. coef.'!$C$396+'eq. coef.'!$C$397*'Amp-TB2 calc'!AJ447+'eq. coef.'!$C$398*'Amp-TB2 calc'!AK447+'eq. coef.'!$C$399*'Amp-TB2 calc'!AL447+'eq. coef.'!$C$400*'Amp-TB2 calc'!AN447+'eq. coef.'!$C$401*'Amp-TB2 calc'!AP447+'eq. coef.'!$C$402*'Amp-TB2 calc'!AQ447+'eq. coef.'!$C$403*'Amp-TB2 calc'!AR447+'eq. coef.'!$C$404*'Amp-TB2 calc'!AS447+'eq. coef.'!$C$405*LN('Amp-TB2 calc'!BQ447)))</f>
        <v xml:space="preserve"> </v>
      </c>
      <c r="CC447" s="283" t="str">
        <f t="shared" si="568"/>
        <v xml:space="preserve"> </v>
      </c>
      <c r="CD447" s="283"/>
      <c r="CE447" s="282" t="str">
        <f t="shared" si="569"/>
        <v xml:space="preserve"> </v>
      </c>
      <c r="CF447" s="282" t="str">
        <f t="shared" si="570"/>
        <v xml:space="preserve"> </v>
      </c>
      <c r="CG447" s="278" t="str">
        <f t="shared" si="617"/>
        <v xml:space="preserve"> </v>
      </c>
      <c r="CH447" s="278" t="str">
        <f t="shared" si="618"/>
        <v xml:space="preserve"> </v>
      </c>
      <c r="CI447" s="278" t="str">
        <f t="shared" si="571"/>
        <v xml:space="preserve"> </v>
      </c>
      <c r="CJ447" s="278" t="str">
        <f t="shared" si="572"/>
        <v xml:space="preserve"> </v>
      </c>
      <c r="CK447" s="278"/>
      <c r="CL447" s="278" t="str">
        <f t="shared" si="573"/>
        <v xml:space="preserve"> </v>
      </c>
      <c r="CM447" s="278" t="str">
        <f t="shared" si="574"/>
        <v xml:space="preserve"> </v>
      </c>
      <c r="CN447" s="278" t="str">
        <f t="shared" si="619"/>
        <v xml:space="preserve"> </v>
      </c>
      <c r="CO447" s="278" t="str">
        <f t="shared" si="575"/>
        <v xml:space="preserve"> </v>
      </c>
      <c r="CP447" s="278" t="str">
        <f t="shared" si="620"/>
        <v xml:space="preserve"> </v>
      </c>
      <c r="CQ447" s="278" t="str">
        <f t="shared" si="576"/>
        <v xml:space="preserve"> </v>
      </c>
      <c r="CR447" s="278" t="str">
        <f t="shared" si="621"/>
        <v xml:space="preserve"> </v>
      </c>
      <c r="CS447" s="278" t="str">
        <f t="shared" si="577"/>
        <v xml:space="preserve"> </v>
      </c>
      <c r="CT447" s="278"/>
      <c r="CU447" s="278" t="str">
        <f t="shared" si="622"/>
        <v xml:space="preserve"> </v>
      </c>
      <c r="CV447" s="278" t="str">
        <f t="shared" si="578"/>
        <v xml:space="preserve"> </v>
      </c>
      <c r="CW447" s="278" t="str">
        <f t="shared" si="579"/>
        <v xml:space="preserve"> </v>
      </c>
      <c r="CX447" s="278"/>
      <c r="CY447" s="278" t="str">
        <f t="shared" si="580"/>
        <v xml:space="preserve"> </v>
      </c>
      <c r="CZ447" s="278" t="str">
        <f t="shared" si="623"/>
        <v xml:space="preserve"> </v>
      </c>
      <c r="DA447" s="278" t="str">
        <f t="shared" si="581"/>
        <v xml:space="preserve"> </v>
      </c>
      <c r="DB447" s="278"/>
      <c r="DC447" s="278" t="str">
        <f t="shared" si="582"/>
        <v xml:space="preserve"> </v>
      </c>
      <c r="DD447" s="278" t="str">
        <f t="shared" si="624"/>
        <v xml:space="preserve"> </v>
      </c>
      <c r="DE447" s="278" t="str">
        <f t="shared" si="625"/>
        <v xml:space="preserve"> </v>
      </c>
      <c r="DF447" s="278" t="str">
        <f t="shared" si="583"/>
        <v xml:space="preserve"> </v>
      </c>
      <c r="DG447" s="283" t="str">
        <f t="shared" si="590"/>
        <v xml:space="preserve"> </v>
      </c>
      <c r="DH447" s="283"/>
      <c r="DI447" s="277" t="str">
        <f t="shared" si="584"/>
        <v xml:space="preserve"> </v>
      </c>
      <c r="DJ447" s="277" t="str">
        <f t="shared" si="585"/>
        <v xml:space="preserve"> </v>
      </c>
      <c r="DK447" s="277" t="str">
        <f t="shared" si="586"/>
        <v xml:space="preserve"> </v>
      </c>
      <c r="DL447" s="278" t="str">
        <f t="shared" si="587"/>
        <v xml:space="preserve"> </v>
      </c>
    </row>
    <row r="448" spans="21:116" x14ac:dyDescent="0.25">
      <c r="U448" s="276" t="str">
        <f t="shared" si="591"/>
        <v xml:space="preserve"> </v>
      </c>
      <c r="V448" s="277" t="str">
        <f>IF(SUM(I448:T448)&lt;90," ",I448/stab.data!$U$7)</f>
        <v xml:space="preserve"> </v>
      </c>
      <c r="W448" s="277" t="str">
        <f>IF(SUM(I448:T448)&lt;90," ",J448/stab.data!$U$8)</f>
        <v xml:space="preserve"> </v>
      </c>
      <c r="X448" s="277" t="str">
        <f>IF(SUM(I448:T448)&lt;90," ",K448*2/stab.data!$U$9)</f>
        <v xml:space="preserve"> </v>
      </c>
      <c r="Y448" s="277" t="str">
        <f>IF(SUM(I448:T448)&lt;90," ",L448*2/stab.data!$U$10)</f>
        <v xml:space="preserve"> </v>
      </c>
      <c r="Z448" s="277" t="str">
        <f>IF(SUM(I448:T448)&lt;90," ",M448/stab.data!$U$11)</f>
        <v xml:space="preserve"> </v>
      </c>
      <c r="AA448" s="277" t="str">
        <f>IF(SUM(I448:T448)&lt;90," ",N448/stab.data!$U$12)</f>
        <v xml:space="preserve"> </v>
      </c>
      <c r="AB448" s="277" t="str">
        <f>IF(SUM(I448:T448)&lt;90," ",O448/stab.data!$U$13)</f>
        <v xml:space="preserve"> </v>
      </c>
      <c r="AC448" s="277" t="str">
        <f>IF(SUM(I448:T448)&lt;90," ",P448/stab.data!$U$14)</f>
        <v xml:space="preserve"> </v>
      </c>
      <c r="AD448" s="277" t="str">
        <f>IF(SUM(I448:T448)&lt;90," ",Q448*2/stab.data!$U$15)</f>
        <v xml:space="preserve"> </v>
      </c>
      <c r="AE448" s="277" t="str">
        <f>IF(SUM(I448:T448)&lt;90," ",R448*2/stab.data!$U$16)</f>
        <v xml:space="preserve"> </v>
      </c>
      <c r="AF448" s="277" t="str">
        <f>IF(SUM(I448:T448)&lt;90," ",S448/stab.data!$U$17)</f>
        <v xml:space="preserve"> </v>
      </c>
      <c r="AG448" s="277" t="str">
        <f>IF(SUM(I448:T448)&lt;90," ",T448/stab.data!$U$18)</f>
        <v xml:space="preserve"> </v>
      </c>
      <c r="AH448" s="277" t="str">
        <f t="shared" si="592"/>
        <v xml:space="preserve"> </v>
      </c>
      <c r="AI448" s="277" t="str">
        <f t="shared" si="593"/>
        <v xml:space="preserve"> </v>
      </c>
      <c r="AJ448" s="278" t="str">
        <f t="shared" si="594"/>
        <v xml:space="preserve"> </v>
      </c>
      <c r="AK448" s="278" t="str">
        <f t="shared" si="595"/>
        <v xml:space="preserve"> </v>
      </c>
      <c r="AL448" s="278" t="str">
        <f t="shared" si="596"/>
        <v xml:space="preserve"> </v>
      </c>
      <c r="AM448" s="278" t="str">
        <f t="shared" si="597"/>
        <v xml:space="preserve"> </v>
      </c>
      <c r="AN448" s="278" t="str">
        <f t="shared" si="598"/>
        <v xml:space="preserve"> </v>
      </c>
      <c r="AO448" s="278" t="str">
        <f t="shared" si="599"/>
        <v xml:space="preserve"> </v>
      </c>
      <c r="AP448" s="278" t="str">
        <f t="shared" si="600"/>
        <v xml:space="preserve"> </v>
      </c>
      <c r="AQ448" s="278" t="str">
        <f t="shared" si="601"/>
        <v xml:space="preserve"> </v>
      </c>
      <c r="AR448" s="278" t="str">
        <f t="shared" si="602"/>
        <v xml:space="preserve"> </v>
      </c>
      <c r="AS448" s="278" t="str">
        <f t="shared" si="603"/>
        <v xml:space="preserve"> </v>
      </c>
      <c r="AT448" s="278" t="str">
        <f t="shared" si="604"/>
        <v xml:space="preserve"> </v>
      </c>
      <c r="AU448" s="278" t="str">
        <f t="shared" si="605"/>
        <v xml:space="preserve"> </v>
      </c>
      <c r="AV448" s="277" t="str">
        <f t="shared" si="606"/>
        <v xml:space="preserve"> </v>
      </c>
      <c r="AW448" s="277" t="str">
        <f t="shared" si="607"/>
        <v xml:space="preserve"> </v>
      </c>
      <c r="AX448" s="277" t="str">
        <f>IF(SUM(I448:T448)&lt;90," ",CO448*AH448*stab.data!$U$20/13/2)</f>
        <v xml:space="preserve"> </v>
      </c>
      <c r="AY448" s="277" t="str">
        <f>IF(SUM(I448:T448)&lt;90," ",CQ448*AH448*stab.data!$U$11/13)</f>
        <v xml:space="preserve"> </v>
      </c>
      <c r="AZ448" s="277" t="str">
        <f t="shared" si="608"/>
        <v xml:space="preserve"> </v>
      </c>
      <c r="BA448" s="279" t="str">
        <f t="shared" si="609"/>
        <v xml:space="preserve"> </v>
      </c>
      <c r="BB448" s="280" t="str">
        <f>IF(SUM(I448:T448)&lt;90," ",EXP('eq. coef.'!$C$104+'eq. coef.'!$C$105*'Amp-TB2 calc'!AJ448+'eq. coef.'!$C$106*'Amp-TB2 calc'!AK448+'eq. coef.'!$C$107*'Amp-TB2 calc'!AL448+'eq. coef.'!$C$108*'Amp-TB2 calc'!AN448+'eq. coef.'!$C$109*'Amp-TB2 calc'!AP448+'eq. coef.'!$C$110*'Amp-TB2 calc'!AQ448+'eq. coef.'!$C$111*'Amp-TB2 calc'!AR448+'eq. coef.'!$C$112*'Amp-TB2 calc'!AS448))</f>
        <v xml:space="preserve"> </v>
      </c>
      <c r="BC448" s="281" t="str">
        <f>IF(SUM(I448:T448)&lt;90," ",EXP('eq. coef.'!$C$176+'eq. coef.'!$C$177*'Amp-TB2 calc'!AJ448+'eq. coef.'!$C$178*'Amp-TB2 calc'!AK448+'eq. coef.'!$C$179*'Amp-TB2 calc'!AL448+'eq. coef.'!$C$180*'Amp-TB2 calc'!AN448+'eq. coef.'!$C$181*'Amp-TB2 calc'!AP448+'eq. coef.'!$C$182*'Amp-TB2 calc'!AQ448+'eq. coef.'!$C$183*'Amp-TB2 calc'!AR448+'eq. coef.'!$C$184*'Amp-TB2 calc'!AS448))</f>
        <v xml:space="preserve"> </v>
      </c>
      <c r="BD448" s="281" t="str">
        <f>IF(SUM(I448:T448)&lt;90," ",('eq. coef.'!$C$234+'eq. coef.'!$C$235*'Amp-TB2 calc'!AJ448+'eq. coef.'!$C$236*'Amp-TB2 calc'!AK448+'eq. coef.'!$C$237*'Amp-TB2 calc'!AL448+'eq. coef.'!$C$238*'Amp-TB2 calc'!AN448+'eq. coef.'!$C$239*'Amp-TB2 calc'!AP448+'eq. coef.'!$C$240*'Amp-TB2 calc'!AQ448+'eq. coef.'!$C$241*'Amp-TB2 calc'!AR448+'eq. coef.'!$C$242*'Amp-TB2 calc'!AS448))</f>
        <v xml:space="preserve"> </v>
      </c>
      <c r="BE448" s="281" t="str">
        <f>IF(SUM(I448:T448)&lt;90," ",('eq. coef.'!$C$270+'eq. coef.'!$C$271*'Amp-TB2 calc'!AJ448+'eq. coef.'!$C$272*'Amp-TB2 calc'!AK448+'eq. coef.'!$C$273*'Amp-TB2 calc'!AL448+'eq. coef.'!$C$274*'Amp-TB2 calc'!AN448+'eq. coef.'!$C$275*'Amp-TB2 calc'!AP448+'eq. coef.'!$C$276*'Amp-TB2 calc'!AQ448+'eq. coef.'!$C$277*'Amp-TB2 calc'!AR448+'eq. coef.'!$C$278*'Amp-TB2 calc'!AS448))</f>
        <v xml:space="preserve"> </v>
      </c>
      <c r="BF448" s="281" t="str">
        <f>IF(SUM(I448:T448)&lt;90," ",EXP('eq. coef.'!$C$328+'eq. coef.'!$C$329*'Amp-TB2 calc'!AJ448+'eq. coef.'!$C$330*'Amp-TB2 calc'!AK448+'eq. coef.'!$C$331*'Amp-TB2 calc'!AL448+'eq. coef.'!$C$332*'Amp-TB2 calc'!AN448+'eq. coef.'!$C$333*'Amp-TB2 calc'!AP448+'eq. coef.'!$C$334*'Amp-TB2 calc'!AQ448+'eq. coef.'!$C$335*'Amp-TB2 calc'!AR448+'eq. coef.'!$C$336*'Amp-TB2 calc'!AS448))</f>
        <v xml:space="preserve"> </v>
      </c>
      <c r="BG448" s="282" t="str">
        <f t="shared" si="561"/>
        <v xml:space="preserve"> </v>
      </c>
      <c r="BH448" s="385" t="str">
        <f t="shared" si="588"/>
        <v xml:space="preserve"> </v>
      </c>
      <c r="BI448" s="385" t="str">
        <f t="shared" si="589"/>
        <v xml:space="preserve"> </v>
      </c>
      <c r="BJ448" s="281" t="str">
        <f t="shared" si="562"/>
        <v xml:space="preserve"> </v>
      </c>
      <c r="BK448" s="283" t="str">
        <f t="shared" si="610"/>
        <v xml:space="preserve"> </v>
      </c>
      <c r="BL448" s="281" t="str">
        <f t="shared" si="611"/>
        <v xml:space="preserve"> </v>
      </c>
      <c r="BM448" s="284" t="str">
        <f t="shared" si="563"/>
        <v xml:space="preserve"> </v>
      </c>
      <c r="BN448" s="285" t="str">
        <f>IF(SUM(I448:T448)&lt;90," ",'eq. coef.'!$C$360+'eq. coef.'!$C$361*'Amp-TB2 calc'!AJ448+'eq. coef.'!$C$362*'Amp-TB2 calc'!AK448+'eq. coef.'!$C$363*'Amp-TB2 calc'!AL448+'eq. coef.'!$C$364*'Amp-TB2 calc'!AN448+'eq. coef.'!$C$365*'Amp-TB2 calc'!AP448+'eq. coef.'!$C$366*'Amp-TB2 calc'!AQ448+'eq. coef.'!$C$367*'Amp-TB2 calc'!AR448+'eq. coef.'!$C$368*'Amp-TB2 calc'!AS448+'eq. coef.'!$C$369*LN(BQ448))</f>
        <v xml:space="preserve"> </v>
      </c>
      <c r="BO448" s="286" t="str">
        <f t="shared" si="612"/>
        <v xml:space="preserve"> </v>
      </c>
      <c r="BP448" s="333" t="str">
        <f t="shared" si="564"/>
        <v xml:space="preserve"> </v>
      </c>
      <c r="BQ448" s="287" t="str">
        <f t="shared" si="613"/>
        <v xml:space="preserve"> </v>
      </c>
      <c r="BR448" s="281" t="str">
        <f t="shared" si="565"/>
        <v xml:space="preserve"> </v>
      </c>
      <c r="BS448" s="283"/>
      <c r="BT448" s="283">
        <f t="shared" si="614"/>
        <v>0</v>
      </c>
      <c r="BU448" s="283">
        <f t="shared" si="615"/>
        <v>0</v>
      </c>
      <c r="BV448" s="281" t="str">
        <f t="shared" si="566"/>
        <v xml:space="preserve"> </v>
      </c>
      <c r="BW448" s="288"/>
      <c r="BX448" s="289" t="str">
        <f>IF(SUM(I448:T448)&lt;90," ",'eq. coef.'!$B$1128*'Amp-TB2 calc'!CH448+'eq. coef.'!$B$1129*'Amp-TB2 calc'!CL448+'eq. coef.'!$B$1130*'Amp-TB2 calc'!CM448+'eq. coef.'!$B$1131*'Amp-TB2 calc'!CO448+'eq. coef.'!$B$1132*'Amp-TB2 calc'!CP448+'eq. coef.'!$B$1133*'Amp-TB2 calc'!CQ448+'eq. coef.'!$B$1134*'Amp-TB2 calc'!CR448+'eq. coef.'!$B$1135*'Amp-TB2 calc'!CU448+'eq. coef.'!$B$1135*'Amp-TB2 calc'!CY448+'eq. coef.'!$B$1137*'Amp-TB2 calc'!CZ448)</f>
        <v xml:space="preserve"> </v>
      </c>
      <c r="BY448" s="290" t="str">
        <f t="shared" si="616"/>
        <v xml:space="preserve"> </v>
      </c>
      <c r="BZ448" s="291"/>
      <c r="CA448" s="290" t="str">
        <f t="shared" si="567"/>
        <v xml:space="preserve"> </v>
      </c>
      <c r="CB448" s="289" t="str">
        <f>IF(SUM(I448:T448)&lt;90," ",EXP('eq. coef.'!$C$396+'eq. coef.'!$C$397*'Amp-TB2 calc'!AJ448+'eq. coef.'!$C$398*'Amp-TB2 calc'!AK448+'eq. coef.'!$C$399*'Amp-TB2 calc'!AL448+'eq. coef.'!$C$400*'Amp-TB2 calc'!AN448+'eq. coef.'!$C$401*'Amp-TB2 calc'!AP448+'eq. coef.'!$C$402*'Amp-TB2 calc'!AQ448+'eq. coef.'!$C$403*'Amp-TB2 calc'!AR448+'eq. coef.'!$C$404*'Amp-TB2 calc'!AS448+'eq. coef.'!$C$405*LN('Amp-TB2 calc'!BQ448)))</f>
        <v xml:space="preserve"> </v>
      </c>
      <c r="CC448" s="283" t="str">
        <f t="shared" si="568"/>
        <v xml:space="preserve"> </v>
      </c>
      <c r="CD448" s="283"/>
      <c r="CE448" s="282" t="str">
        <f t="shared" si="569"/>
        <v xml:space="preserve"> </v>
      </c>
      <c r="CF448" s="282" t="str">
        <f t="shared" si="570"/>
        <v xml:space="preserve"> </v>
      </c>
      <c r="CG448" s="278" t="str">
        <f t="shared" si="617"/>
        <v xml:space="preserve"> </v>
      </c>
      <c r="CH448" s="278" t="str">
        <f t="shared" si="618"/>
        <v xml:space="preserve"> </v>
      </c>
      <c r="CI448" s="278" t="str">
        <f t="shared" si="571"/>
        <v xml:space="preserve"> </v>
      </c>
      <c r="CJ448" s="278" t="str">
        <f t="shared" si="572"/>
        <v xml:space="preserve"> </v>
      </c>
      <c r="CK448" s="278"/>
      <c r="CL448" s="278" t="str">
        <f t="shared" si="573"/>
        <v xml:space="preserve"> </v>
      </c>
      <c r="CM448" s="278" t="str">
        <f t="shared" si="574"/>
        <v xml:space="preserve"> </v>
      </c>
      <c r="CN448" s="278" t="str">
        <f t="shared" si="619"/>
        <v xml:space="preserve"> </v>
      </c>
      <c r="CO448" s="278" t="str">
        <f t="shared" si="575"/>
        <v xml:space="preserve"> </v>
      </c>
      <c r="CP448" s="278" t="str">
        <f t="shared" si="620"/>
        <v xml:space="preserve"> </v>
      </c>
      <c r="CQ448" s="278" t="str">
        <f t="shared" si="576"/>
        <v xml:space="preserve"> </v>
      </c>
      <c r="CR448" s="278" t="str">
        <f t="shared" si="621"/>
        <v xml:space="preserve"> </v>
      </c>
      <c r="CS448" s="278" t="str">
        <f t="shared" si="577"/>
        <v xml:space="preserve"> </v>
      </c>
      <c r="CT448" s="278"/>
      <c r="CU448" s="278" t="str">
        <f t="shared" si="622"/>
        <v xml:space="preserve"> </v>
      </c>
      <c r="CV448" s="278" t="str">
        <f t="shared" si="578"/>
        <v xml:space="preserve"> </v>
      </c>
      <c r="CW448" s="278" t="str">
        <f t="shared" si="579"/>
        <v xml:space="preserve"> </v>
      </c>
      <c r="CX448" s="278"/>
      <c r="CY448" s="278" t="str">
        <f t="shared" si="580"/>
        <v xml:space="preserve"> </v>
      </c>
      <c r="CZ448" s="278" t="str">
        <f t="shared" si="623"/>
        <v xml:space="preserve"> </v>
      </c>
      <c r="DA448" s="278" t="str">
        <f t="shared" si="581"/>
        <v xml:space="preserve"> </v>
      </c>
      <c r="DB448" s="278"/>
      <c r="DC448" s="278" t="str">
        <f t="shared" si="582"/>
        <v xml:space="preserve"> </v>
      </c>
      <c r="DD448" s="278" t="str">
        <f t="shared" si="624"/>
        <v xml:space="preserve"> </v>
      </c>
      <c r="DE448" s="278" t="str">
        <f t="shared" si="625"/>
        <v xml:space="preserve"> </v>
      </c>
      <c r="DF448" s="278" t="str">
        <f t="shared" si="583"/>
        <v xml:space="preserve"> </v>
      </c>
      <c r="DG448" s="283" t="str">
        <f t="shared" si="590"/>
        <v xml:space="preserve"> </v>
      </c>
      <c r="DH448" s="283"/>
      <c r="DI448" s="277" t="str">
        <f t="shared" si="584"/>
        <v xml:space="preserve"> </v>
      </c>
      <c r="DJ448" s="277" t="str">
        <f t="shared" si="585"/>
        <v xml:space="preserve"> </v>
      </c>
      <c r="DK448" s="277" t="str">
        <f t="shared" si="586"/>
        <v xml:space="preserve"> </v>
      </c>
      <c r="DL448" s="278" t="str">
        <f t="shared" si="587"/>
        <v xml:space="preserve"> </v>
      </c>
    </row>
    <row r="449" spans="21:116" x14ac:dyDescent="0.25">
      <c r="U449" s="276" t="str">
        <f t="shared" si="591"/>
        <v xml:space="preserve"> </v>
      </c>
      <c r="V449" s="277" t="str">
        <f>IF(SUM(I449:T449)&lt;90," ",I449/stab.data!$U$7)</f>
        <v xml:space="preserve"> </v>
      </c>
      <c r="W449" s="277" t="str">
        <f>IF(SUM(I449:T449)&lt;90," ",J449/stab.data!$U$8)</f>
        <v xml:space="preserve"> </v>
      </c>
      <c r="X449" s="277" t="str">
        <f>IF(SUM(I449:T449)&lt;90," ",K449*2/stab.data!$U$9)</f>
        <v xml:space="preserve"> </v>
      </c>
      <c r="Y449" s="277" t="str">
        <f>IF(SUM(I449:T449)&lt;90," ",L449*2/stab.data!$U$10)</f>
        <v xml:space="preserve"> </v>
      </c>
      <c r="Z449" s="277" t="str">
        <f>IF(SUM(I449:T449)&lt;90," ",M449/stab.data!$U$11)</f>
        <v xml:space="preserve"> </v>
      </c>
      <c r="AA449" s="277" t="str">
        <f>IF(SUM(I449:T449)&lt;90," ",N449/stab.data!$U$12)</f>
        <v xml:space="preserve"> </v>
      </c>
      <c r="AB449" s="277" t="str">
        <f>IF(SUM(I449:T449)&lt;90," ",O449/stab.data!$U$13)</f>
        <v xml:space="preserve"> </v>
      </c>
      <c r="AC449" s="277" t="str">
        <f>IF(SUM(I449:T449)&lt;90," ",P449/stab.data!$U$14)</f>
        <v xml:space="preserve"> </v>
      </c>
      <c r="AD449" s="277" t="str">
        <f>IF(SUM(I449:T449)&lt;90," ",Q449*2/stab.data!$U$15)</f>
        <v xml:space="preserve"> </v>
      </c>
      <c r="AE449" s="277" t="str">
        <f>IF(SUM(I449:T449)&lt;90," ",R449*2/stab.data!$U$16)</f>
        <v xml:space="preserve"> </v>
      </c>
      <c r="AF449" s="277" t="str">
        <f>IF(SUM(I449:T449)&lt;90," ",S449/stab.data!$U$17)</f>
        <v xml:space="preserve"> </v>
      </c>
      <c r="AG449" s="277" t="str">
        <f>IF(SUM(I449:T449)&lt;90," ",T449/stab.data!$U$18)</f>
        <v xml:space="preserve"> </v>
      </c>
      <c r="AH449" s="277" t="str">
        <f t="shared" si="592"/>
        <v xml:space="preserve"> </v>
      </c>
      <c r="AI449" s="277" t="str">
        <f t="shared" si="593"/>
        <v xml:space="preserve"> </v>
      </c>
      <c r="AJ449" s="278" t="str">
        <f t="shared" si="594"/>
        <v xml:space="preserve"> </v>
      </c>
      <c r="AK449" s="278" t="str">
        <f t="shared" si="595"/>
        <v xml:space="preserve"> </v>
      </c>
      <c r="AL449" s="278" t="str">
        <f t="shared" si="596"/>
        <v xml:space="preserve"> </v>
      </c>
      <c r="AM449" s="278" t="str">
        <f t="shared" si="597"/>
        <v xml:space="preserve"> </v>
      </c>
      <c r="AN449" s="278" t="str">
        <f t="shared" si="598"/>
        <v xml:space="preserve"> </v>
      </c>
      <c r="AO449" s="278" t="str">
        <f t="shared" si="599"/>
        <v xml:space="preserve"> </v>
      </c>
      <c r="AP449" s="278" t="str">
        <f t="shared" si="600"/>
        <v xml:space="preserve"> </v>
      </c>
      <c r="AQ449" s="278" t="str">
        <f t="shared" si="601"/>
        <v xml:space="preserve"> </v>
      </c>
      <c r="AR449" s="278" t="str">
        <f t="shared" si="602"/>
        <v xml:space="preserve"> </v>
      </c>
      <c r="AS449" s="278" t="str">
        <f t="shared" si="603"/>
        <v xml:space="preserve"> </v>
      </c>
      <c r="AT449" s="278" t="str">
        <f t="shared" si="604"/>
        <v xml:space="preserve"> </v>
      </c>
      <c r="AU449" s="278" t="str">
        <f t="shared" si="605"/>
        <v xml:space="preserve"> </v>
      </c>
      <c r="AV449" s="277" t="str">
        <f t="shared" si="606"/>
        <v xml:space="preserve"> </v>
      </c>
      <c r="AW449" s="277" t="str">
        <f t="shared" si="607"/>
        <v xml:space="preserve"> </v>
      </c>
      <c r="AX449" s="277" t="str">
        <f>IF(SUM(I449:T449)&lt;90," ",CO449*AH449*stab.data!$U$20/13/2)</f>
        <v xml:space="preserve"> </v>
      </c>
      <c r="AY449" s="277" t="str">
        <f>IF(SUM(I449:T449)&lt;90," ",CQ449*AH449*stab.data!$U$11/13)</f>
        <v xml:space="preserve"> </v>
      </c>
      <c r="AZ449" s="277" t="str">
        <f t="shared" si="608"/>
        <v xml:space="preserve"> </v>
      </c>
      <c r="BA449" s="279" t="str">
        <f t="shared" si="609"/>
        <v xml:space="preserve"> </v>
      </c>
      <c r="BB449" s="280" t="str">
        <f>IF(SUM(I449:T449)&lt;90," ",EXP('eq. coef.'!$C$104+'eq. coef.'!$C$105*'Amp-TB2 calc'!AJ449+'eq. coef.'!$C$106*'Amp-TB2 calc'!AK449+'eq. coef.'!$C$107*'Amp-TB2 calc'!AL449+'eq. coef.'!$C$108*'Amp-TB2 calc'!AN449+'eq. coef.'!$C$109*'Amp-TB2 calc'!AP449+'eq. coef.'!$C$110*'Amp-TB2 calc'!AQ449+'eq. coef.'!$C$111*'Amp-TB2 calc'!AR449+'eq. coef.'!$C$112*'Amp-TB2 calc'!AS449))</f>
        <v xml:space="preserve"> </v>
      </c>
      <c r="BC449" s="281" t="str">
        <f>IF(SUM(I449:T449)&lt;90," ",EXP('eq. coef.'!$C$176+'eq. coef.'!$C$177*'Amp-TB2 calc'!AJ449+'eq. coef.'!$C$178*'Amp-TB2 calc'!AK449+'eq. coef.'!$C$179*'Amp-TB2 calc'!AL449+'eq. coef.'!$C$180*'Amp-TB2 calc'!AN449+'eq. coef.'!$C$181*'Amp-TB2 calc'!AP449+'eq. coef.'!$C$182*'Amp-TB2 calc'!AQ449+'eq. coef.'!$C$183*'Amp-TB2 calc'!AR449+'eq. coef.'!$C$184*'Amp-TB2 calc'!AS449))</f>
        <v xml:space="preserve"> </v>
      </c>
      <c r="BD449" s="281" t="str">
        <f>IF(SUM(I449:T449)&lt;90," ",('eq. coef.'!$C$234+'eq. coef.'!$C$235*'Amp-TB2 calc'!AJ449+'eq. coef.'!$C$236*'Amp-TB2 calc'!AK449+'eq. coef.'!$C$237*'Amp-TB2 calc'!AL449+'eq. coef.'!$C$238*'Amp-TB2 calc'!AN449+'eq. coef.'!$C$239*'Amp-TB2 calc'!AP449+'eq. coef.'!$C$240*'Amp-TB2 calc'!AQ449+'eq. coef.'!$C$241*'Amp-TB2 calc'!AR449+'eq. coef.'!$C$242*'Amp-TB2 calc'!AS449))</f>
        <v xml:space="preserve"> </v>
      </c>
      <c r="BE449" s="281" t="str">
        <f>IF(SUM(I449:T449)&lt;90," ",('eq. coef.'!$C$270+'eq. coef.'!$C$271*'Amp-TB2 calc'!AJ449+'eq. coef.'!$C$272*'Amp-TB2 calc'!AK449+'eq. coef.'!$C$273*'Amp-TB2 calc'!AL449+'eq. coef.'!$C$274*'Amp-TB2 calc'!AN449+'eq. coef.'!$C$275*'Amp-TB2 calc'!AP449+'eq. coef.'!$C$276*'Amp-TB2 calc'!AQ449+'eq. coef.'!$C$277*'Amp-TB2 calc'!AR449+'eq. coef.'!$C$278*'Amp-TB2 calc'!AS449))</f>
        <v xml:space="preserve"> </v>
      </c>
      <c r="BF449" s="281" t="str">
        <f>IF(SUM(I449:T449)&lt;90," ",EXP('eq. coef.'!$C$328+'eq. coef.'!$C$329*'Amp-TB2 calc'!AJ449+'eq. coef.'!$C$330*'Amp-TB2 calc'!AK449+'eq. coef.'!$C$331*'Amp-TB2 calc'!AL449+'eq. coef.'!$C$332*'Amp-TB2 calc'!AN449+'eq. coef.'!$C$333*'Amp-TB2 calc'!AP449+'eq. coef.'!$C$334*'Amp-TB2 calc'!AQ449+'eq. coef.'!$C$335*'Amp-TB2 calc'!AR449+'eq. coef.'!$C$336*'Amp-TB2 calc'!AS449))</f>
        <v xml:space="preserve"> </v>
      </c>
      <c r="BG449" s="282" t="str">
        <f t="shared" si="561"/>
        <v xml:space="preserve"> </v>
      </c>
      <c r="BH449" s="385" t="str">
        <f t="shared" si="588"/>
        <v xml:space="preserve"> </v>
      </c>
      <c r="BI449" s="385" t="str">
        <f t="shared" si="589"/>
        <v xml:space="preserve"> </v>
      </c>
      <c r="BJ449" s="281" t="str">
        <f t="shared" si="562"/>
        <v xml:space="preserve"> </v>
      </c>
      <c r="BK449" s="283" t="str">
        <f t="shared" si="610"/>
        <v xml:space="preserve"> </v>
      </c>
      <c r="BL449" s="281" t="str">
        <f t="shared" si="611"/>
        <v xml:space="preserve"> </v>
      </c>
      <c r="BM449" s="284" t="str">
        <f t="shared" si="563"/>
        <v xml:space="preserve"> </v>
      </c>
      <c r="BN449" s="285" t="str">
        <f>IF(SUM(I449:T449)&lt;90," ",'eq. coef.'!$C$360+'eq. coef.'!$C$361*'Amp-TB2 calc'!AJ449+'eq. coef.'!$C$362*'Amp-TB2 calc'!AK449+'eq. coef.'!$C$363*'Amp-TB2 calc'!AL449+'eq. coef.'!$C$364*'Amp-TB2 calc'!AN449+'eq. coef.'!$C$365*'Amp-TB2 calc'!AP449+'eq. coef.'!$C$366*'Amp-TB2 calc'!AQ449+'eq. coef.'!$C$367*'Amp-TB2 calc'!AR449+'eq. coef.'!$C$368*'Amp-TB2 calc'!AS449+'eq. coef.'!$C$369*LN(BQ449))</f>
        <v xml:space="preserve"> </v>
      </c>
      <c r="BO449" s="286" t="str">
        <f t="shared" si="612"/>
        <v xml:space="preserve"> </v>
      </c>
      <c r="BP449" s="333" t="str">
        <f t="shared" si="564"/>
        <v xml:space="preserve"> </v>
      </c>
      <c r="BQ449" s="287" t="str">
        <f t="shared" si="613"/>
        <v xml:space="preserve"> </v>
      </c>
      <c r="BR449" s="281" t="str">
        <f t="shared" si="565"/>
        <v xml:space="preserve"> </v>
      </c>
      <c r="BS449" s="283"/>
      <c r="BT449" s="283">
        <f t="shared" si="614"/>
        <v>0</v>
      </c>
      <c r="BU449" s="283">
        <f t="shared" si="615"/>
        <v>0</v>
      </c>
      <c r="BV449" s="281" t="str">
        <f t="shared" si="566"/>
        <v xml:space="preserve"> </v>
      </c>
      <c r="BW449" s="288"/>
      <c r="BX449" s="289" t="str">
        <f>IF(SUM(I449:T449)&lt;90," ",'eq. coef.'!$B$1128*'Amp-TB2 calc'!CH449+'eq. coef.'!$B$1129*'Amp-TB2 calc'!CL449+'eq. coef.'!$B$1130*'Amp-TB2 calc'!CM449+'eq. coef.'!$B$1131*'Amp-TB2 calc'!CO449+'eq. coef.'!$B$1132*'Amp-TB2 calc'!CP449+'eq. coef.'!$B$1133*'Amp-TB2 calc'!CQ449+'eq. coef.'!$B$1134*'Amp-TB2 calc'!CR449+'eq. coef.'!$B$1135*'Amp-TB2 calc'!CU449+'eq. coef.'!$B$1135*'Amp-TB2 calc'!CY449+'eq. coef.'!$B$1137*'Amp-TB2 calc'!CZ449)</f>
        <v xml:space="preserve"> </v>
      </c>
      <c r="BY449" s="290" t="str">
        <f t="shared" si="616"/>
        <v xml:space="preserve"> </v>
      </c>
      <c r="BZ449" s="291"/>
      <c r="CA449" s="290" t="str">
        <f t="shared" si="567"/>
        <v xml:space="preserve"> </v>
      </c>
      <c r="CB449" s="289" t="str">
        <f>IF(SUM(I449:T449)&lt;90," ",EXP('eq. coef.'!$C$396+'eq. coef.'!$C$397*'Amp-TB2 calc'!AJ449+'eq. coef.'!$C$398*'Amp-TB2 calc'!AK449+'eq. coef.'!$C$399*'Amp-TB2 calc'!AL449+'eq. coef.'!$C$400*'Amp-TB2 calc'!AN449+'eq. coef.'!$C$401*'Amp-TB2 calc'!AP449+'eq. coef.'!$C$402*'Amp-TB2 calc'!AQ449+'eq. coef.'!$C$403*'Amp-TB2 calc'!AR449+'eq. coef.'!$C$404*'Amp-TB2 calc'!AS449+'eq. coef.'!$C$405*LN('Amp-TB2 calc'!BQ449)))</f>
        <v xml:space="preserve"> </v>
      </c>
      <c r="CC449" s="283" t="str">
        <f t="shared" si="568"/>
        <v xml:space="preserve"> </v>
      </c>
      <c r="CD449" s="283"/>
      <c r="CE449" s="282" t="str">
        <f t="shared" si="569"/>
        <v xml:space="preserve"> </v>
      </c>
      <c r="CF449" s="282" t="str">
        <f t="shared" si="570"/>
        <v xml:space="preserve"> </v>
      </c>
      <c r="CG449" s="278" t="str">
        <f t="shared" si="617"/>
        <v xml:space="preserve"> </v>
      </c>
      <c r="CH449" s="278" t="str">
        <f t="shared" si="618"/>
        <v xml:space="preserve"> </v>
      </c>
      <c r="CI449" s="278" t="str">
        <f t="shared" si="571"/>
        <v xml:space="preserve"> </v>
      </c>
      <c r="CJ449" s="278" t="str">
        <f t="shared" si="572"/>
        <v xml:space="preserve"> </v>
      </c>
      <c r="CK449" s="278"/>
      <c r="CL449" s="278" t="str">
        <f t="shared" si="573"/>
        <v xml:space="preserve"> </v>
      </c>
      <c r="CM449" s="278" t="str">
        <f t="shared" si="574"/>
        <v xml:space="preserve"> </v>
      </c>
      <c r="CN449" s="278" t="str">
        <f t="shared" si="619"/>
        <v xml:space="preserve"> </v>
      </c>
      <c r="CO449" s="278" t="str">
        <f t="shared" si="575"/>
        <v xml:space="preserve"> </v>
      </c>
      <c r="CP449" s="278" t="str">
        <f t="shared" si="620"/>
        <v xml:space="preserve"> </v>
      </c>
      <c r="CQ449" s="278" t="str">
        <f t="shared" si="576"/>
        <v xml:space="preserve"> </v>
      </c>
      <c r="CR449" s="278" t="str">
        <f t="shared" si="621"/>
        <v xml:space="preserve"> </v>
      </c>
      <c r="CS449" s="278" t="str">
        <f t="shared" si="577"/>
        <v xml:space="preserve"> </v>
      </c>
      <c r="CT449" s="278"/>
      <c r="CU449" s="278" t="str">
        <f t="shared" si="622"/>
        <v xml:space="preserve"> </v>
      </c>
      <c r="CV449" s="278" t="str">
        <f t="shared" si="578"/>
        <v xml:space="preserve"> </v>
      </c>
      <c r="CW449" s="278" t="str">
        <f t="shared" si="579"/>
        <v xml:space="preserve"> </v>
      </c>
      <c r="CX449" s="278"/>
      <c r="CY449" s="278" t="str">
        <f t="shared" si="580"/>
        <v xml:space="preserve"> </v>
      </c>
      <c r="CZ449" s="278" t="str">
        <f t="shared" si="623"/>
        <v xml:space="preserve"> </v>
      </c>
      <c r="DA449" s="278" t="str">
        <f t="shared" si="581"/>
        <v xml:space="preserve"> </v>
      </c>
      <c r="DB449" s="278"/>
      <c r="DC449" s="278" t="str">
        <f t="shared" si="582"/>
        <v xml:space="preserve"> </v>
      </c>
      <c r="DD449" s="278" t="str">
        <f t="shared" si="624"/>
        <v xml:space="preserve"> </v>
      </c>
      <c r="DE449" s="278" t="str">
        <f t="shared" si="625"/>
        <v xml:space="preserve"> </v>
      </c>
      <c r="DF449" s="278" t="str">
        <f t="shared" si="583"/>
        <v xml:space="preserve"> </v>
      </c>
      <c r="DG449" s="283" t="str">
        <f t="shared" si="590"/>
        <v xml:space="preserve"> </v>
      </c>
      <c r="DH449" s="283"/>
      <c r="DI449" s="277" t="str">
        <f t="shared" si="584"/>
        <v xml:space="preserve"> </v>
      </c>
      <c r="DJ449" s="277" t="str">
        <f t="shared" si="585"/>
        <v xml:space="preserve"> </v>
      </c>
      <c r="DK449" s="277" t="str">
        <f t="shared" si="586"/>
        <v xml:space="preserve"> </v>
      </c>
      <c r="DL449" s="278" t="str">
        <f t="shared" si="587"/>
        <v xml:space="preserve"> </v>
      </c>
    </row>
    <row r="450" spans="21:116" x14ac:dyDescent="0.25">
      <c r="U450" s="276" t="str">
        <f t="shared" si="591"/>
        <v xml:space="preserve"> </v>
      </c>
      <c r="V450" s="277" t="str">
        <f>IF(SUM(I450:T450)&lt;90," ",I450/stab.data!$U$7)</f>
        <v xml:space="preserve"> </v>
      </c>
      <c r="W450" s="277" t="str">
        <f>IF(SUM(I450:T450)&lt;90," ",J450/stab.data!$U$8)</f>
        <v xml:space="preserve"> </v>
      </c>
      <c r="X450" s="277" t="str">
        <f>IF(SUM(I450:T450)&lt;90," ",K450*2/stab.data!$U$9)</f>
        <v xml:space="preserve"> </v>
      </c>
      <c r="Y450" s="277" t="str">
        <f>IF(SUM(I450:T450)&lt;90," ",L450*2/stab.data!$U$10)</f>
        <v xml:space="preserve"> </v>
      </c>
      <c r="Z450" s="277" t="str">
        <f>IF(SUM(I450:T450)&lt;90," ",M450/stab.data!$U$11)</f>
        <v xml:space="preserve"> </v>
      </c>
      <c r="AA450" s="277" t="str">
        <f>IF(SUM(I450:T450)&lt;90," ",N450/stab.data!$U$12)</f>
        <v xml:space="preserve"> </v>
      </c>
      <c r="AB450" s="277" t="str">
        <f>IF(SUM(I450:T450)&lt;90," ",O450/stab.data!$U$13)</f>
        <v xml:space="preserve"> </v>
      </c>
      <c r="AC450" s="277" t="str">
        <f>IF(SUM(I450:T450)&lt;90," ",P450/stab.data!$U$14)</f>
        <v xml:space="preserve"> </v>
      </c>
      <c r="AD450" s="277" t="str">
        <f>IF(SUM(I450:T450)&lt;90," ",Q450*2/stab.data!$U$15)</f>
        <v xml:space="preserve"> </v>
      </c>
      <c r="AE450" s="277" t="str">
        <f>IF(SUM(I450:T450)&lt;90," ",R450*2/stab.data!$U$16)</f>
        <v xml:space="preserve"> </v>
      </c>
      <c r="AF450" s="277" t="str">
        <f>IF(SUM(I450:T450)&lt;90," ",S450/stab.data!$U$17)</f>
        <v xml:space="preserve"> </v>
      </c>
      <c r="AG450" s="277" t="str">
        <f>IF(SUM(I450:T450)&lt;90," ",T450/stab.data!$U$18)</f>
        <v xml:space="preserve"> </v>
      </c>
      <c r="AH450" s="277" t="str">
        <f t="shared" si="592"/>
        <v xml:space="preserve"> </v>
      </c>
      <c r="AI450" s="277" t="str">
        <f t="shared" si="593"/>
        <v xml:space="preserve"> </v>
      </c>
      <c r="AJ450" s="278" t="str">
        <f t="shared" si="594"/>
        <v xml:space="preserve"> </v>
      </c>
      <c r="AK450" s="278" t="str">
        <f t="shared" si="595"/>
        <v xml:space="preserve"> </v>
      </c>
      <c r="AL450" s="278" t="str">
        <f t="shared" si="596"/>
        <v xml:space="preserve"> </v>
      </c>
      <c r="AM450" s="278" t="str">
        <f t="shared" si="597"/>
        <v xml:space="preserve"> </v>
      </c>
      <c r="AN450" s="278" t="str">
        <f t="shared" si="598"/>
        <v xml:space="preserve"> </v>
      </c>
      <c r="AO450" s="278" t="str">
        <f t="shared" si="599"/>
        <v xml:space="preserve"> </v>
      </c>
      <c r="AP450" s="278" t="str">
        <f t="shared" si="600"/>
        <v xml:space="preserve"> </v>
      </c>
      <c r="AQ450" s="278" t="str">
        <f t="shared" si="601"/>
        <v xml:space="preserve"> </v>
      </c>
      <c r="AR450" s="278" t="str">
        <f t="shared" si="602"/>
        <v xml:space="preserve"> </v>
      </c>
      <c r="AS450" s="278" t="str">
        <f t="shared" si="603"/>
        <v xml:space="preserve"> </v>
      </c>
      <c r="AT450" s="278" t="str">
        <f t="shared" si="604"/>
        <v xml:space="preserve"> </v>
      </c>
      <c r="AU450" s="278" t="str">
        <f t="shared" si="605"/>
        <v xml:space="preserve"> </v>
      </c>
      <c r="AV450" s="277" t="str">
        <f t="shared" si="606"/>
        <v xml:space="preserve"> </v>
      </c>
      <c r="AW450" s="277" t="str">
        <f t="shared" si="607"/>
        <v xml:space="preserve"> </v>
      </c>
      <c r="AX450" s="277" t="str">
        <f>IF(SUM(I450:T450)&lt;90," ",CO450*AH450*stab.data!$U$20/13/2)</f>
        <v xml:space="preserve"> </v>
      </c>
      <c r="AY450" s="277" t="str">
        <f>IF(SUM(I450:T450)&lt;90," ",CQ450*AH450*stab.data!$U$11/13)</f>
        <v xml:space="preserve"> </v>
      </c>
      <c r="AZ450" s="277" t="str">
        <f t="shared" si="608"/>
        <v xml:space="preserve"> </v>
      </c>
      <c r="BA450" s="279" t="str">
        <f t="shared" si="609"/>
        <v xml:space="preserve"> </v>
      </c>
      <c r="BB450" s="280" t="str">
        <f>IF(SUM(I450:T450)&lt;90," ",EXP('eq. coef.'!$C$104+'eq. coef.'!$C$105*'Amp-TB2 calc'!AJ450+'eq. coef.'!$C$106*'Amp-TB2 calc'!AK450+'eq. coef.'!$C$107*'Amp-TB2 calc'!AL450+'eq. coef.'!$C$108*'Amp-TB2 calc'!AN450+'eq. coef.'!$C$109*'Amp-TB2 calc'!AP450+'eq. coef.'!$C$110*'Amp-TB2 calc'!AQ450+'eq. coef.'!$C$111*'Amp-TB2 calc'!AR450+'eq. coef.'!$C$112*'Amp-TB2 calc'!AS450))</f>
        <v xml:space="preserve"> </v>
      </c>
      <c r="BC450" s="281" t="str">
        <f>IF(SUM(I450:T450)&lt;90," ",EXP('eq. coef.'!$C$176+'eq. coef.'!$C$177*'Amp-TB2 calc'!AJ450+'eq. coef.'!$C$178*'Amp-TB2 calc'!AK450+'eq. coef.'!$C$179*'Amp-TB2 calc'!AL450+'eq. coef.'!$C$180*'Amp-TB2 calc'!AN450+'eq. coef.'!$C$181*'Amp-TB2 calc'!AP450+'eq. coef.'!$C$182*'Amp-TB2 calc'!AQ450+'eq. coef.'!$C$183*'Amp-TB2 calc'!AR450+'eq. coef.'!$C$184*'Amp-TB2 calc'!AS450))</f>
        <v xml:space="preserve"> </v>
      </c>
      <c r="BD450" s="281" t="str">
        <f>IF(SUM(I450:T450)&lt;90," ",('eq. coef.'!$C$234+'eq. coef.'!$C$235*'Amp-TB2 calc'!AJ450+'eq. coef.'!$C$236*'Amp-TB2 calc'!AK450+'eq. coef.'!$C$237*'Amp-TB2 calc'!AL450+'eq. coef.'!$C$238*'Amp-TB2 calc'!AN450+'eq. coef.'!$C$239*'Amp-TB2 calc'!AP450+'eq. coef.'!$C$240*'Amp-TB2 calc'!AQ450+'eq. coef.'!$C$241*'Amp-TB2 calc'!AR450+'eq. coef.'!$C$242*'Amp-TB2 calc'!AS450))</f>
        <v xml:space="preserve"> </v>
      </c>
      <c r="BE450" s="281" t="str">
        <f>IF(SUM(I450:T450)&lt;90," ",('eq. coef.'!$C$270+'eq. coef.'!$C$271*'Amp-TB2 calc'!AJ450+'eq. coef.'!$C$272*'Amp-TB2 calc'!AK450+'eq. coef.'!$C$273*'Amp-TB2 calc'!AL450+'eq. coef.'!$C$274*'Amp-TB2 calc'!AN450+'eq. coef.'!$C$275*'Amp-TB2 calc'!AP450+'eq. coef.'!$C$276*'Amp-TB2 calc'!AQ450+'eq. coef.'!$C$277*'Amp-TB2 calc'!AR450+'eq. coef.'!$C$278*'Amp-TB2 calc'!AS450))</f>
        <v xml:space="preserve"> </v>
      </c>
      <c r="BF450" s="281" t="str">
        <f>IF(SUM(I450:T450)&lt;90," ",EXP('eq. coef.'!$C$328+'eq. coef.'!$C$329*'Amp-TB2 calc'!AJ450+'eq. coef.'!$C$330*'Amp-TB2 calc'!AK450+'eq. coef.'!$C$331*'Amp-TB2 calc'!AL450+'eq. coef.'!$C$332*'Amp-TB2 calc'!AN450+'eq. coef.'!$C$333*'Amp-TB2 calc'!AP450+'eq. coef.'!$C$334*'Amp-TB2 calc'!AQ450+'eq. coef.'!$C$335*'Amp-TB2 calc'!AR450+'eq. coef.'!$C$336*'Amp-TB2 calc'!AS450))</f>
        <v xml:space="preserve"> </v>
      </c>
      <c r="BG450" s="282" t="str">
        <f t="shared" si="561"/>
        <v xml:space="preserve"> </v>
      </c>
      <c r="BH450" s="385" t="str">
        <f t="shared" si="588"/>
        <v xml:space="preserve"> </v>
      </c>
      <c r="BI450" s="385" t="str">
        <f t="shared" si="589"/>
        <v xml:space="preserve"> </v>
      </c>
      <c r="BJ450" s="281" t="str">
        <f t="shared" si="562"/>
        <v xml:space="preserve"> </v>
      </c>
      <c r="BK450" s="283" t="str">
        <f t="shared" si="610"/>
        <v xml:space="preserve"> </v>
      </c>
      <c r="BL450" s="281" t="str">
        <f t="shared" si="611"/>
        <v xml:space="preserve"> </v>
      </c>
      <c r="BM450" s="284" t="str">
        <f t="shared" si="563"/>
        <v xml:space="preserve"> </v>
      </c>
      <c r="BN450" s="285" t="str">
        <f>IF(SUM(I450:T450)&lt;90," ",'eq. coef.'!$C$360+'eq. coef.'!$C$361*'Amp-TB2 calc'!AJ450+'eq. coef.'!$C$362*'Amp-TB2 calc'!AK450+'eq. coef.'!$C$363*'Amp-TB2 calc'!AL450+'eq. coef.'!$C$364*'Amp-TB2 calc'!AN450+'eq. coef.'!$C$365*'Amp-TB2 calc'!AP450+'eq. coef.'!$C$366*'Amp-TB2 calc'!AQ450+'eq. coef.'!$C$367*'Amp-TB2 calc'!AR450+'eq. coef.'!$C$368*'Amp-TB2 calc'!AS450+'eq. coef.'!$C$369*LN(BQ450))</f>
        <v xml:space="preserve"> </v>
      </c>
      <c r="BO450" s="286" t="str">
        <f t="shared" si="612"/>
        <v xml:space="preserve"> </v>
      </c>
      <c r="BP450" s="333" t="str">
        <f t="shared" si="564"/>
        <v xml:space="preserve"> </v>
      </c>
      <c r="BQ450" s="287" t="str">
        <f t="shared" si="613"/>
        <v xml:space="preserve"> </v>
      </c>
      <c r="BR450" s="281" t="str">
        <f t="shared" si="565"/>
        <v xml:space="preserve"> </v>
      </c>
      <c r="BS450" s="283"/>
      <c r="BT450" s="283">
        <f t="shared" si="614"/>
        <v>0</v>
      </c>
      <c r="BU450" s="283">
        <f t="shared" si="615"/>
        <v>0</v>
      </c>
      <c r="BV450" s="281" t="str">
        <f t="shared" si="566"/>
        <v xml:space="preserve"> </v>
      </c>
      <c r="BW450" s="288"/>
      <c r="BX450" s="289" t="str">
        <f>IF(SUM(I450:T450)&lt;90," ",'eq. coef.'!$B$1128*'Amp-TB2 calc'!CH450+'eq. coef.'!$B$1129*'Amp-TB2 calc'!CL450+'eq. coef.'!$B$1130*'Amp-TB2 calc'!CM450+'eq. coef.'!$B$1131*'Amp-TB2 calc'!CO450+'eq. coef.'!$B$1132*'Amp-TB2 calc'!CP450+'eq. coef.'!$B$1133*'Amp-TB2 calc'!CQ450+'eq. coef.'!$B$1134*'Amp-TB2 calc'!CR450+'eq. coef.'!$B$1135*'Amp-TB2 calc'!CU450+'eq. coef.'!$B$1135*'Amp-TB2 calc'!CY450+'eq. coef.'!$B$1137*'Amp-TB2 calc'!CZ450)</f>
        <v xml:space="preserve"> </v>
      </c>
      <c r="BY450" s="290" t="str">
        <f t="shared" si="616"/>
        <v xml:space="preserve"> </v>
      </c>
      <c r="BZ450" s="291"/>
      <c r="CA450" s="290" t="str">
        <f t="shared" si="567"/>
        <v xml:space="preserve"> </v>
      </c>
      <c r="CB450" s="289" t="str">
        <f>IF(SUM(I450:T450)&lt;90," ",EXP('eq. coef.'!$C$396+'eq. coef.'!$C$397*'Amp-TB2 calc'!AJ450+'eq. coef.'!$C$398*'Amp-TB2 calc'!AK450+'eq. coef.'!$C$399*'Amp-TB2 calc'!AL450+'eq. coef.'!$C$400*'Amp-TB2 calc'!AN450+'eq. coef.'!$C$401*'Amp-TB2 calc'!AP450+'eq. coef.'!$C$402*'Amp-TB2 calc'!AQ450+'eq. coef.'!$C$403*'Amp-TB2 calc'!AR450+'eq. coef.'!$C$404*'Amp-TB2 calc'!AS450+'eq. coef.'!$C$405*LN('Amp-TB2 calc'!BQ450)))</f>
        <v xml:space="preserve"> </v>
      </c>
      <c r="CC450" s="283" t="str">
        <f t="shared" si="568"/>
        <v xml:space="preserve"> </v>
      </c>
      <c r="CD450" s="283"/>
      <c r="CE450" s="282" t="str">
        <f t="shared" si="569"/>
        <v xml:space="preserve"> </v>
      </c>
      <c r="CF450" s="282" t="str">
        <f t="shared" si="570"/>
        <v xml:space="preserve"> </v>
      </c>
      <c r="CG450" s="278" t="str">
        <f t="shared" si="617"/>
        <v xml:space="preserve"> </v>
      </c>
      <c r="CH450" s="278" t="str">
        <f t="shared" si="618"/>
        <v xml:space="preserve"> </v>
      </c>
      <c r="CI450" s="278" t="str">
        <f t="shared" si="571"/>
        <v xml:space="preserve"> </v>
      </c>
      <c r="CJ450" s="278" t="str">
        <f t="shared" si="572"/>
        <v xml:space="preserve"> </v>
      </c>
      <c r="CK450" s="278"/>
      <c r="CL450" s="278" t="str">
        <f t="shared" si="573"/>
        <v xml:space="preserve"> </v>
      </c>
      <c r="CM450" s="278" t="str">
        <f t="shared" si="574"/>
        <v xml:space="preserve"> </v>
      </c>
      <c r="CN450" s="278" t="str">
        <f t="shared" si="619"/>
        <v xml:space="preserve"> </v>
      </c>
      <c r="CO450" s="278" t="str">
        <f t="shared" si="575"/>
        <v xml:space="preserve"> </v>
      </c>
      <c r="CP450" s="278" t="str">
        <f t="shared" si="620"/>
        <v xml:space="preserve"> </v>
      </c>
      <c r="CQ450" s="278" t="str">
        <f t="shared" si="576"/>
        <v xml:space="preserve"> </v>
      </c>
      <c r="CR450" s="278" t="str">
        <f t="shared" si="621"/>
        <v xml:space="preserve"> </v>
      </c>
      <c r="CS450" s="278" t="str">
        <f t="shared" si="577"/>
        <v xml:space="preserve"> </v>
      </c>
      <c r="CT450" s="278"/>
      <c r="CU450" s="278" t="str">
        <f t="shared" si="622"/>
        <v xml:space="preserve"> </v>
      </c>
      <c r="CV450" s="278" t="str">
        <f t="shared" si="578"/>
        <v xml:space="preserve"> </v>
      </c>
      <c r="CW450" s="278" t="str">
        <f t="shared" si="579"/>
        <v xml:space="preserve"> </v>
      </c>
      <c r="CX450" s="278"/>
      <c r="CY450" s="278" t="str">
        <f t="shared" si="580"/>
        <v xml:space="preserve"> </v>
      </c>
      <c r="CZ450" s="278" t="str">
        <f t="shared" si="623"/>
        <v xml:space="preserve"> </v>
      </c>
      <c r="DA450" s="278" t="str">
        <f t="shared" si="581"/>
        <v xml:space="preserve"> </v>
      </c>
      <c r="DB450" s="278"/>
      <c r="DC450" s="278" t="str">
        <f t="shared" si="582"/>
        <v xml:space="preserve"> </v>
      </c>
      <c r="DD450" s="278" t="str">
        <f t="shared" si="624"/>
        <v xml:space="preserve"> </v>
      </c>
      <c r="DE450" s="278" t="str">
        <f t="shared" si="625"/>
        <v xml:space="preserve"> </v>
      </c>
      <c r="DF450" s="278" t="str">
        <f t="shared" si="583"/>
        <v xml:space="preserve"> </v>
      </c>
      <c r="DG450" s="283" t="str">
        <f t="shared" si="590"/>
        <v xml:space="preserve"> </v>
      </c>
      <c r="DH450" s="283"/>
      <c r="DI450" s="277" t="str">
        <f t="shared" si="584"/>
        <v xml:space="preserve"> </v>
      </c>
      <c r="DJ450" s="277" t="str">
        <f t="shared" si="585"/>
        <v xml:space="preserve"> </v>
      </c>
      <c r="DK450" s="277" t="str">
        <f t="shared" si="586"/>
        <v xml:space="preserve"> </v>
      </c>
      <c r="DL450" s="278" t="str">
        <f t="shared" si="587"/>
        <v xml:space="preserve"> </v>
      </c>
    </row>
    <row r="451" spans="21:116" x14ac:dyDescent="0.25">
      <c r="U451" s="276" t="str">
        <f t="shared" si="591"/>
        <v xml:space="preserve"> </v>
      </c>
      <c r="V451" s="277" t="str">
        <f>IF(SUM(I451:T451)&lt;90," ",I451/stab.data!$U$7)</f>
        <v xml:space="preserve"> </v>
      </c>
      <c r="W451" s="277" t="str">
        <f>IF(SUM(I451:T451)&lt;90," ",J451/stab.data!$U$8)</f>
        <v xml:space="preserve"> </v>
      </c>
      <c r="X451" s="277" t="str">
        <f>IF(SUM(I451:T451)&lt;90," ",K451*2/stab.data!$U$9)</f>
        <v xml:space="preserve"> </v>
      </c>
      <c r="Y451" s="277" t="str">
        <f>IF(SUM(I451:T451)&lt;90," ",L451*2/stab.data!$U$10)</f>
        <v xml:space="preserve"> </v>
      </c>
      <c r="Z451" s="277" t="str">
        <f>IF(SUM(I451:T451)&lt;90," ",M451/stab.data!$U$11)</f>
        <v xml:space="preserve"> </v>
      </c>
      <c r="AA451" s="277" t="str">
        <f>IF(SUM(I451:T451)&lt;90," ",N451/stab.data!$U$12)</f>
        <v xml:space="preserve"> </v>
      </c>
      <c r="AB451" s="277" t="str">
        <f>IF(SUM(I451:T451)&lt;90," ",O451/stab.data!$U$13)</f>
        <v xml:space="preserve"> </v>
      </c>
      <c r="AC451" s="277" t="str">
        <f>IF(SUM(I451:T451)&lt;90," ",P451/stab.data!$U$14)</f>
        <v xml:space="preserve"> </v>
      </c>
      <c r="AD451" s="277" t="str">
        <f>IF(SUM(I451:T451)&lt;90," ",Q451*2/stab.data!$U$15)</f>
        <v xml:space="preserve"> </v>
      </c>
      <c r="AE451" s="277" t="str">
        <f>IF(SUM(I451:T451)&lt;90," ",R451*2/stab.data!$U$16)</f>
        <v xml:space="preserve"> </v>
      </c>
      <c r="AF451" s="277" t="str">
        <f>IF(SUM(I451:T451)&lt;90," ",S451/stab.data!$U$17)</f>
        <v xml:space="preserve"> </v>
      </c>
      <c r="AG451" s="277" t="str">
        <f>IF(SUM(I451:T451)&lt;90," ",T451/stab.data!$U$18)</f>
        <v xml:space="preserve"> </v>
      </c>
      <c r="AH451" s="277" t="str">
        <f t="shared" si="592"/>
        <v xml:space="preserve"> </v>
      </c>
      <c r="AI451" s="277" t="str">
        <f t="shared" si="593"/>
        <v xml:space="preserve"> </v>
      </c>
      <c r="AJ451" s="278" t="str">
        <f t="shared" si="594"/>
        <v xml:space="preserve"> </v>
      </c>
      <c r="AK451" s="278" t="str">
        <f t="shared" si="595"/>
        <v xml:space="preserve"> </v>
      </c>
      <c r="AL451" s="278" t="str">
        <f t="shared" si="596"/>
        <v xml:space="preserve"> </v>
      </c>
      <c r="AM451" s="278" t="str">
        <f t="shared" si="597"/>
        <v xml:space="preserve"> </v>
      </c>
      <c r="AN451" s="278" t="str">
        <f t="shared" si="598"/>
        <v xml:space="preserve"> </v>
      </c>
      <c r="AO451" s="278" t="str">
        <f t="shared" si="599"/>
        <v xml:space="preserve"> </v>
      </c>
      <c r="AP451" s="278" t="str">
        <f t="shared" si="600"/>
        <v xml:space="preserve"> </v>
      </c>
      <c r="AQ451" s="278" t="str">
        <f t="shared" si="601"/>
        <v xml:space="preserve"> </v>
      </c>
      <c r="AR451" s="278" t="str">
        <f t="shared" si="602"/>
        <v xml:space="preserve"> </v>
      </c>
      <c r="AS451" s="278" t="str">
        <f t="shared" si="603"/>
        <v xml:space="preserve"> </v>
      </c>
      <c r="AT451" s="278" t="str">
        <f t="shared" si="604"/>
        <v xml:space="preserve"> </v>
      </c>
      <c r="AU451" s="278" t="str">
        <f t="shared" si="605"/>
        <v xml:space="preserve"> </v>
      </c>
      <c r="AV451" s="277" t="str">
        <f t="shared" si="606"/>
        <v xml:space="preserve"> </v>
      </c>
      <c r="AW451" s="277" t="str">
        <f t="shared" si="607"/>
        <v xml:space="preserve"> </v>
      </c>
      <c r="AX451" s="277" t="str">
        <f>IF(SUM(I451:T451)&lt;90," ",CO451*AH451*stab.data!$U$20/13/2)</f>
        <v xml:space="preserve"> </v>
      </c>
      <c r="AY451" s="277" t="str">
        <f>IF(SUM(I451:T451)&lt;90," ",CQ451*AH451*stab.data!$U$11/13)</f>
        <v xml:space="preserve"> </v>
      </c>
      <c r="AZ451" s="277" t="str">
        <f t="shared" si="608"/>
        <v xml:space="preserve"> </v>
      </c>
      <c r="BA451" s="279" t="str">
        <f t="shared" si="609"/>
        <v xml:space="preserve"> </v>
      </c>
      <c r="BB451" s="280" t="str">
        <f>IF(SUM(I451:T451)&lt;90," ",EXP('eq. coef.'!$C$104+'eq. coef.'!$C$105*'Amp-TB2 calc'!AJ451+'eq. coef.'!$C$106*'Amp-TB2 calc'!AK451+'eq. coef.'!$C$107*'Amp-TB2 calc'!AL451+'eq. coef.'!$C$108*'Amp-TB2 calc'!AN451+'eq. coef.'!$C$109*'Amp-TB2 calc'!AP451+'eq. coef.'!$C$110*'Amp-TB2 calc'!AQ451+'eq. coef.'!$C$111*'Amp-TB2 calc'!AR451+'eq. coef.'!$C$112*'Amp-TB2 calc'!AS451))</f>
        <v xml:space="preserve"> </v>
      </c>
      <c r="BC451" s="281" t="str">
        <f>IF(SUM(I451:T451)&lt;90," ",EXP('eq. coef.'!$C$176+'eq. coef.'!$C$177*'Amp-TB2 calc'!AJ451+'eq. coef.'!$C$178*'Amp-TB2 calc'!AK451+'eq. coef.'!$C$179*'Amp-TB2 calc'!AL451+'eq. coef.'!$C$180*'Amp-TB2 calc'!AN451+'eq. coef.'!$C$181*'Amp-TB2 calc'!AP451+'eq. coef.'!$C$182*'Amp-TB2 calc'!AQ451+'eq. coef.'!$C$183*'Amp-TB2 calc'!AR451+'eq. coef.'!$C$184*'Amp-TB2 calc'!AS451))</f>
        <v xml:space="preserve"> </v>
      </c>
      <c r="BD451" s="281" t="str">
        <f>IF(SUM(I451:T451)&lt;90," ",('eq. coef.'!$C$234+'eq. coef.'!$C$235*'Amp-TB2 calc'!AJ451+'eq. coef.'!$C$236*'Amp-TB2 calc'!AK451+'eq. coef.'!$C$237*'Amp-TB2 calc'!AL451+'eq. coef.'!$C$238*'Amp-TB2 calc'!AN451+'eq. coef.'!$C$239*'Amp-TB2 calc'!AP451+'eq. coef.'!$C$240*'Amp-TB2 calc'!AQ451+'eq. coef.'!$C$241*'Amp-TB2 calc'!AR451+'eq. coef.'!$C$242*'Amp-TB2 calc'!AS451))</f>
        <v xml:space="preserve"> </v>
      </c>
      <c r="BE451" s="281" t="str">
        <f>IF(SUM(I451:T451)&lt;90," ",('eq. coef.'!$C$270+'eq. coef.'!$C$271*'Amp-TB2 calc'!AJ451+'eq. coef.'!$C$272*'Amp-TB2 calc'!AK451+'eq. coef.'!$C$273*'Amp-TB2 calc'!AL451+'eq. coef.'!$C$274*'Amp-TB2 calc'!AN451+'eq. coef.'!$C$275*'Amp-TB2 calc'!AP451+'eq. coef.'!$C$276*'Amp-TB2 calc'!AQ451+'eq. coef.'!$C$277*'Amp-TB2 calc'!AR451+'eq. coef.'!$C$278*'Amp-TB2 calc'!AS451))</f>
        <v xml:space="preserve"> </v>
      </c>
      <c r="BF451" s="281" t="str">
        <f>IF(SUM(I451:T451)&lt;90," ",EXP('eq. coef.'!$C$328+'eq. coef.'!$C$329*'Amp-TB2 calc'!AJ451+'eq. coef.'!$C$330*'Amp-TB2 calc'!AK451+'eq. coef.'!$C$331*'Amp-TB2 calc'!AL451+'eq. coef.'!$C$332*'Amp-TB2 calc'!AN451+'eq. coef.'!$C$333*'Amp-TB2 calc'!AP451+'eq. coef.'!$C$334*'Amp-TB2 calc'!AQ451+'eq. coef.'!$C$335*'Amp-TB2 calc'!AR451+'eq. coef.'!$C$336*'Amp-TB2 calc'!AS451))</f>
        <v xml:space="preserve"> </v>
      </c>
      <c r="BG451" s="282" t="str">
        <f t="shared" si="561"/>
        <v xml:space="preserve"> </v>
      </c>
      <c r="BH451" s="385" t="str">
        <f t="shared" si="588"/>
        <v xml:space="preserve"> </v>
      </c>
      <c r="BI451" s="385" t="str">
        <f t="shared" si="589"/>
        <v xml:space="preserve"> </v>
      </c>
      <c r="BJ451" s="281" t="str">
        <f t="shared" si="562"/>
        <v xml:space="preserve"> </v>
      </c>
      <c r="BK451" s="283" t="str">
        <f t="shared" si="610"/>
        <v xml:space="preserve"> </v>
      </c>
      <c r="BL451" s="281" t="str">
        <f t="shared" si="611"/>
        <v xml:space="preserve"> </v>
      </c>
      <c r="BM451" s="284" t="str">
        <f t="shared" si="563"/>
        <v xml:space="preserve"> </v>
      </c>
      <c r="BN451" s="285" t="str">
        <f>IF(SUM(I451:T451)&lt;90," ",'eq. coef.'!$C$360+'eq. coef.'!$C$361*'Amp-TB2 calc'!AJ451+'eq. coef.'!$C$362*'Amp-TB2 calc'!AK451+'eq. coef.'!$C$363*'Amp-TB2 calc'!AL451+'eq. coef.'!$C$364*'Amp-TB2 calc'!AN451+'eq. coef.'!$C$365*'Amp-TB2 calc'!AP451+'eq. coef.'!$C$366*'Amp-TB2 calc'!AQ451+'eq. coef.'!$C$367*'Amp-TB2 calc'!AR451+'eq. coef.'!$C$368*'Amp-TB2 calc'!AS451+'eq. coef.'!$C$369*LN(BQ451))</f>
        <v xml:space="preserve"> </v>
      </c>
      <c r="BO451" s="286" t="str">
        <f t="shared" si="612"/>
        <v xml:space="preserve"> </v>
      </c>
      <c r="BP451" s="333" t="str">
        <f t="shared" si="564"/>
        <v xml:space="preserve"> </v>
      </c>
      <c r="BQ451" s="287" t="str">
        <f t="shared" si="613"/>
        <v xml:space="preserve"> </v>
      </c>
      <c r="BR451" s="281" t="str">
        <f t="shared" si="565"/>
        <v xml:space="preserve"> </v>
      </c>
      <c r="BS451" s="283"/>
      <c r="BT451" s="283">
        <f t="shared" si="614"/>
        <v>0</v>
      </c>
      <c r="BU451" s="283">
        <f t="shared" si="615"/>
        <v>0</v>
      </c>
      <c r="BV451" s="281" t="str">
        <f t="shared" si="566"/>
        <v xml:space="preserve"> </v>
      </c>
      <c r="BW451" s="288"/>
      <c r="BX451" s="289" t="str">
        <f>IF(SUM(I451:T451)&lt;90," ",'eq. coef.'!$B$1128*'Amp-TB2 calc'!CH451+'eq. coef.'!$B$1129*'Amp-TB2 calc'!CL451+'eq. coef.'!$B$1130*'Amp-TB2 calc'!CM451+'eq. coef.'!$B$1131*'Amp-TB2 calc'!CO451+'eq. coef.'!$B$1132*'Amp-TB2 calc'!CP451+'eq. coef.'!$B$1133*'Amp-TB2 calc'!CQ451+'eq. coef.'!$B$1134*'Amp-TB2 calc'!CR451+'eq. coef.'!$B$1135*'Amp-TB2 calc'!CU451+'eq. coef.'!$B$1135*'Amp-TB2 calc'!CY451+'eq. coef.'!$B$1137*'Amp-TB2 calc'!CZ451)</f>
        <v xml:space="preserve"> </v>
      </c>
      <c r="BY451" s="290" t="str">
        <f t="shared" si="616"/>
        <v xml:space="preserve"> </v>
      </c>
      <c r="BZ451" s="291"/>
      <c r="CA451" s="290" t="str">
        <f t="shared" si="567"/>
        <v xml:space="preserve"> </v>
      </c>
      <c r="CB451" s="289" t="str">
        <f>IF(SUM(I451:T451)&lt;90," ",EXP('eq. coef.'!$C$396+'eq. coef.'!$C$397*'Amp-TB2 calc'!AJ451+'eq. coef.'!$C$398*'Amp-TB2 calc'!AK451+'eq. coef.'!$C$399*'Amp-TB2 calc'!AL451+'eq. coef.'!$C$400*'Amp-TB2 calc'!AN451+'eq. coef.'!$C$401*'Amp-TB2 calc'!AP451+'eq. coef.'!$C$402*'Amp-TB2 calc'!AQ451+'eq. coef.'!$C$403*'Amp-TB2 calc'!AR451+'eq. coef.'!$C$404*'Amp-TB2 calc'!AS451+'eq. coef.'!$C$405*LN('Amp-TB2 calc'!BQ451)))</f>
        <v xml:space="preserve"> </v>
      </c>
      <c r="CC451" s="283" t="str">
        <f t="shared" si="568"/>
        <v xml:space="preserve"> </v>
      </c>
      <c r="CD451" s="283"/>
      <c r="CE451" s="282" t="str">
        <f t="shared" si="569"/>
        <v xml:space="preserve"> </v>
      </c>
      <c r="CF451" s="282" t="str">
        <f t="shared" si="570"/>
        <v xml:space="preserve"> </v>
      </c>
      <c r="CG451" s="278" t="str">
        <f t="shared" si="617"/>
        <v xml:space="preserve"> </v>
      </c>
      <c r="CH451" s="278" t="str">
        <f t="shared" si="618"/>
        <v xml:space="preserve"> </v>
      </c>
      <c r="CI451" s="278" t="str">
        <f t="shared" si="571"/>
        <v xml:space="preserve"> </v>
      </c>
      <c r="CJ451" s="278" t="str">
        <f t="shared" si="572"/>
        <v xml:space="preserve"> </v>
      </c>
      <c r="CK451" s="278"/>
      <c r="CL451" s="278" t="str">
        <f t="shared" si="573"/>
        <v xml:space="preserve"> </v>
      </c>
      <c r="CM451" s="278" t="str">
        <f t="shared" si="574"/>
        <v xml:space="preserve"> </v>
      </c>
      <c r="CN451" s="278" t="str">
        <f t="shared" si="619"/>
        <v xml:space="preserve"> </v>
      </c>
      <c r="CO451" s="278" t="str">
        <f t="shared" si="575"/>
        <v xml:space="preserve"> </v>
      </c>
      <c r="CP451" s="278" t="str">
        <f t="shared" si="620"/>
        <v xml:space="preserve"> </v>
      </c>
      <c r="CQ451" s="278" t="str">
        <f t="shared" si="576"/>
        <v xml:space="preserve"> </v>
      </c>
      <c r="CR451" s="278" t="str">
        <f t="shared" si="621"/>
        <v xml:space="preserve"> </v>
      </c>
      <c r="CS451" s="278" t="str">
        <f t="shared" si="577"/>
        <v xml:space="preserve"> </v>
      </c>
      <c r="CT451" s="278"/>
      <c r="CU451" s="278" t="str">
        <f t="shared" si="622"/>
        <v xml:space="preserve"> </v>
      </c>
      <c r="CV451" s="278" t="str">
        <f t="shared" si="578"/>
        <v xml:space="preserve"> </v>
      </c>
      <c r="CW451" s="278" t="str">
        <f t="shared" si="579"/>
        <v xml:space="preserve"> </v>
      </c>
      <c r="CX451" s="278"/>
      <c r="CY451" s="278" t="str">
        <f t="shared" si="580"/>
        <v xml:space="preserve"> </v>
      </c>
      <c r="CZ451" s="278" t="str">
        <f t="shared" si="623"/>
        <v xml:space="preserve"> </v>
      </c>
      <c r="DA451" s="278" t="str">
        <f t="shared" si="581"/>
        <v xml:space="preserve"> </v>
      </c>
      <c r="DB451" s="278"/>
      <c r="DC451" s="278" t="str">
        <f t="shared" si="582"/>
        <v xml:space="preserve"> </v>
      </c>
      <c r="DD451" s="278" t="str">
        <f t="shared" si="624"/>
        <v xml:space="preserve"> </v>
      </c>
      <c r="DE451" s="278" t="str">
        <f t="shared" si="625"/>
        <v xml:space="preserve"> </v>
      </c>
      <c r="DF451" s="278" t="str">
        <f t="shared" si="583"/>
        <v xml:space="preserve"> </v>
      </c>
      <c r="DG451" s="283" t="str">
        <f t="shared" si="590"/>
        <v xml:space="preserve"> </v>
      </c>
      <c r="DH451" s="283"/>
      <c r="DI451" s="277" t="str">
        <f t="shared" si="584"/>
        <v xml:space="preserve"> </v>
      </c>
      <c r="DJ451" s="277" t="str">
        <f t="shared" si="585"/>
        <v xml:space="preserve"> </v>
      </c>
      <c r="DK451" s="277" t="str">
        <f t="shared" si="586"/>
        <v xml:space="preserve"> </v>
      </c>
      <c r="DL451" s="278" t="str">
        <f t="shared" si="587"/>
        <v xml:space="preserve"> </v>
      </c>
    </row>
    <row r="452" spans="21:116" x14ac:dyDescent="0.25">
      <c r="U452" s="276" t="str">
        <f t="shared" si="591"/>
        <v xml:space="preserve"> </v>
      </c>
      <c r="V452" s="277" t="str">
        <f>IF(SUM(I452:T452)&lt;90," ",I452/stab.data!$U$7)</f>
        <v xml:space="preserve"> </v>
      </c>
      <c r="W452" s="277" t="str">
        <f>IF(SUM(I452:T452)&lt;90," ",J452/stab.data!$U$8)</f>
        <v xml:space="preserve"> </v>
      </c>
      <c r="X452" s="277" t="str">
        <f>IF(SUM(I452:T452)&lt;90," ",K452*2/stab.data!$U$9)</f>
        <v xml:space="preserve"> </v>
      </c>
      <c r="Y452" s="277" t="str">
        <f>IF(SUM(I452:T452)&lt;90," ",L452*2/stab.data!$U$10)</f>
        <v xml:space="preserve"> </v>
      </c>
      <c r="Z452" s="277" t="str">
        <f>IF(SUM(I452:T452)&lt;90," ",M452/stab.data!$U$11)</f>
        <v xml:space="preserve"> </v>
      </c>
      <c r="AA452" s="277" t="str">
        <f>IF(SUM(I452:T452)&lt;90," ",N452/stab.data!$U$12)</f>
        <v xml:space="preserve"> </v>
      </c>
      <c r="AB452" s="277" t="str">
        <f>IF(SUM(I452:T452)&lt;90," ",O452/stab.data!$U$13)</f>
        <v xml:space="preserve"> </v>
      </c>
      <c r="AC452" s="277" t="str">
        <f>IF(SUM(I452:T452)&lt;90," ",P452/stab.data!$U$14)</f>
        <v xml:space="preserve"> </v>
      </c>
      <c r="AD452" s="277" t="str">
        <f>IF(SUM(I452:T452)&lt;90," ",Q452*2/stab.data!$U$15)</f>
        <v xml:space="preserve"> </v>
      </c>
      <c r="AE452" s="277" t="str">
        <f>IF(SUM(I452:T452)&lt;90," ",R452*2/stab.data!$U$16)</f>
        <v xml:space="preserve"> </v>
      </c>
      <c r="AF452" s="277" t="str">
        <f>IF(SUM(I452:T452)&lt;90," ",S452/stab.data!$U$17)</f>
        <v xml:space="preserve"> </v>
      </c>
      <c r="AG452" s="277" t="str">
        <f>IF(SUM(I452:T452)&lt;90," ",T452/stab.data!$U$18)</f>
        <v xml:space="preserve"> </v>
      </c>
      <c r="AH452" s="277" t="str">
        <f t="shared" si="592"/>
        <v xml:space="preserve"> </v>
      </c>
      <c r="AI452" s="277" t="str">
        <f t="shared" si="593"/>
        <v xml:space="preserve"> </v>
      </c>
      <c r="AJ452" s="278" t="str">
        <f t="shared" si="594"/>
        <v xml:space="preserve"> </v>
      </c>
      <c r="AK452" s="278" t="str">
        <f t="shared" si="595"/>
        <v xml:space="preserve"> </v>
      </c>
      <c r="AL452" s="278" t="str">
        <f t="shared" si="596"/>
        <v xml:space="preserve"> </v>
      </c>
      <c r="AM452" s="278" t="str">
        <f t="shared" si="597"/>
        <v xml:space="preserve"> </v>
      </c>
      <c r="AN452" s="278" t="str">
        <f t="shared" si="598"/>
        <v xml:space="preserve"> </v>
      </c>
      <c r="AO452" s="278" t="str">
        <f t="shared" si="599"/>
        <v xml:space="preserve"> </v>
      </c>
      <c r="AP452" s="278" t="str">
        <f t="shared" si="600"/>
        <v xml:space="preserve"> </v>
      </c>
      <c r="AQ452" s="278" t="str">
        <f t="shared" si="601"/>
        <v xml:space="preserve"> </v>
      </c>
      <c r="AR452" s="278" t="str">
        <f t="shared" si="602"/>
        <v xml:space="preserve"> </v>
      </c>
      <c r="AS452" s="278" t="str">
        <f t="shared" si="603"/>
        <v xml:space="preserve"> </v>
      </c>
      <c r="AT452" s="278" t="str">
        <f t="shared" si="604"/>
        <v xml:space="preserve"> </v>
      </c>
      <c r="AU452" s="278" t="str">
        <f t="shared" si="605"/>
        <v xml:space="preserve"> </v>
      </c>
      <c r="AV452" s="277" t="str">
        <f t="shared" si="606"/>
        <v xml:space="preserve"> </v>
      </c>
      <c r="AW452" s="277" t="str">
        <f t="shared" si="607"/>
        <v xml:space="preserve"> </v>
      </c>
      <c r="AX452" s="277" t="str">
        <f>IF(SUM(I452:T452)&lt;90," ",CO452*AH452*stab.data!$U$20/13/2)</f>
        <v xml:space="preserve"> </v>
      </c>
      <c r="AY452" s="277" t="str">
        <f>IF(SUM(I452:T452)&lt;90," ",CQ452*AH452*stab.data!$U$11/13)</f>
        <v xml:space="preserve"> </v>
      </c>
      <c r="AZ452" s="277" t="str">
        <f t="shared" si="608"/>
        <v xml:space="preserve"> </v>
      </c>
      <c r="BA452" s="279" t="str">
        <f t="shared" si="609"/>
        <v xml:space="preserve"> </v>
      </c>
      <c r="BB452" s="280" t="str">
        <f>IF(SUM(I452:T452)&lt;90," ",EXP('eq. coef.'!$C$104+'eq. coef.'!$C$105*'Amp-TB2 calc'!AJ452+'eq. coef.'!$C$106*'Amp-TB2 calc'!AK452+'eq. coef.'!$C$107*'Amp-TB2 calc'!AL452+'eq. coef.'!$C$108*'Amp-TB2 calc'!AN452+'eq. coef.'!$C$109*'Amp-TB2 calc'!AP452+'eq. coef.'!$C$110*'Amp-TB2 calc'!AQ452+'eq. coef.'!$C$111*'Amp-TB2 calc'!AR452+'eq. coef.'!$C$112*'Amp-TB2 calc'!AS452))</f>
        <v xml:space="preserve"> </v>
      </c>
      <c r="BC452" s="281" t="str">
        <f>IF(SUM(I452:T452)&lt;90," ",EXP('eq. coef.'!$C$176+'eq. coef.'!$C$177*'Amp-TB2 calc'!AJ452+'eq. coef.'!$C$178*'Amp-TB2 calc'!AK452+'eq. coef.'!$C$179*'Amp-TB2 calc'!AL452+'eq. coef.'!$C$180*'Amp-TB2 calc'!AN452+'eq. coef.'!$C$181*'Amp-TB2 calc'!AP452+'eq. coef.'!$C$182*'Amp-TB2 calc'!AQ452+'eq. coef.'!$C$183*'Amp-TB2 calc'!AR452+'eq. coef.'!$C$184*'Amp-TB2 calc'!AS452))</f>
        <v xml:space="preserve"> </v>
      </c>
      <c r="BD452" s="281" t="str">
        <f>IF(SUM(I452:T452)&lt;90," ",('eq. coef.'!$C$234+'eq. coef.'!$C$235*'Amp-TB2 calc'!AJ452+'eq. coef.'!$C$236*'Amp-TB2 calc'!AK452+'eq. coef.'!$C$237*'Amp-TB2 calc'!AL452+'eq. coef.'!$C$238*'Amp-TB2 calc'!AN452+'eq. coef.'!$C$239*'Amp-TB2 calc'!AP452+'eq. coef.'!$C$240*'Amp-TB2 calc'!AQ452+'eq. coef.'!$C$241*'Amp-TB2 calc'!AR452+'eq. coef.'!$C$242*'Amp-TB2 calc'!AS452))</f>
        <v xml:space="preserve"> </v>
      </c>
      <c r="BE452" s="281" t="str">
        <f>IF(SUM(I452:T452)&lt;90," ",('eq. coef.'!$C$270+'eq. coef.'!$C$271*'Amp-TB2 calc'!AJ452+'eq. coef.'!$C$272*'Amp-TB2 calc'!AK452+'eq. coef.'!$C$273*'Amp-TB2 calc'!AL452+'eq. coef.'!$C$274*'Amp-TB2 calc'!AN452+'eq. coef.'!$C$275*'Amp-TB2 calc'!AP452+'eq. coef.'!$C$276*'Amp-TB2 calc'!AQ452+'eq. coef.'!$C$277*'Amp-TB2 calc'!AR452+'eq. coef.'!$C$278*'Amp-TB2 calc'!AS452))</f>
        <v xml:space="preserve"> </v>
      </c>
      <c r="BF452" s="281" t="str">
        <f>IF(SUM(I452:T452)&lt;90," ",EXP('eq. coef.'!$C$328+'eq. coef.'!$C$329*'Amp-TB2 calc'!AJ452+'eq. coef.'!$C$330*'Amp-TB2 calc'!AK452+'eq. coef.'!$C$331*'Amp-TB2 calc'!AL452+'eq. coef.'!$C$332*'Amp-TB2 calc'!AN452+'eq. coef.'!$C$333*'Amp-TB2 calc'!AP452+'eq. coef.'!$C$334*'Amp-TB2 calc'!AQ452+'eq. coef.'!$C$335*'Amp-TB2 calc'!AR452+'eq. coef.'!$C$336*'Amp-TB2 calc'!AS452))</f>
        <v xml:space="preserve"> </v>
      </c>
      <c r="BG452" s="282" t="str">
        <f t="shared" si="561"/>
        <v xml:space="preserve"> </v>
      </c>
      <c r="BH452" s="385" t="str">
        <f t="shared" si="588"/>
        <v xml:space="preserve"> </v>
      </c>
      <c r="BI452" s="385" t="str">
        <f t="shared" si="589"/>
        <v xml:space="preserve"> </v>
      </c>
      <c r="BJ452" s="281" t="str">
        <f t="shared" si="562"/>
        <v xml:space="preserve"> </v>
      </c>
      <c r="BK452" s="283" t="str">
        <f t="shared" si="610"/>
        <v xml:space="preserve"> </v>
      </c>
      <c r="BL452" s="281" t="str">
        <f t="shared" si="611"/>
        <v xml:space="preserve"> </v>
      </c>
      <c r="BM452" s="284" t="str">
        <f t="shared" si="563"/>
        <v xml:space="preserve"> </v>
      </c>
      <c r="BN452" s="285" t="str">
        <f>IF(SUM(I452:T452)&lt;90," ",'eq. coef.'!$C$360+'eq. coef.'!$C$361*'Amp-TB2 calc'!AJ452+'eq. coef.'!$C$362*'Amp-TB2 calc'!AK452+'eq. coef.'!$C$363*'Amp-TB2 calc'!AL452+'eq. coef.'!$C$364*'Amp-TB2 calc'!AN452+'eq. coef.'!$C$365*'Amp-TB2 calc'!AP452+'eq. coef.'!$C$366*'Amp-TB2 calc'!AQ452+'eq. coef.'!$C$367*'Amp-TB2 calc'!AR452+'eq. coef.'!$C$368*'Amp-TB2 calc'!AS452+'eq. coef.'!$C$369*LN(BQ452))</f>
        <v xml:space="preserve"> </v>
      </c>
      <c r="BO452" s="286" t="str">
        <f t="shared" si="612"/>
        <v xml:space="preserve"> </v>
      </c>
      <c r="BP452" s="333" t="str">
        <f t="shared" si="564"/>
        <v xml:space="preserve"> </v>
      </c>
      <c r="BQ452" s="287" t="str">
        <f t="shared" si="613"/>
        <v xml:space="preserve"> </v>
      </c>
      <c r="BR452" s="281" t="str">
        <f t="shared" si="565"/>
        <v xml:space="preserve"> </v>
      </c>
      <c r="BS452" s="283"/>
      <c r="BT452" s="283">
        <f t="shared" si="614"/>
        <v>0</v>
      </c>
      <c r="BU452" s="283">
        <f t="shared" si="615"/>
        <v>0</v>
      </c>
      <c r="BV452" s="281" t="str">
        <f t="shared" si="566"/>
        <v xml:space="preserve"> </v>
      </c>
      <c r="BW452" s="288"/>
      <c r="BX452" s="289" t="str">
        <f>IF(SUM(I452:T452)&lt;90," ",'eq. coef.'!$B$1128*'Amp-TB2 calc'!CH452+'eq. coef.'!$B$1129*'Amp-TB2 calc'!CL452+'eq. coef.'!$B$1130*'Amp-TB2 calc'!CM452+'eq. coef.'!$B$1131*'Amp-TB2 calc'!CO452+'eq. coef.'!$B$1132*'Amp-TB2 calc'!CP452+'eq. coef.'!$B$1133*'Amp-TB2 calc'!CQ452+'eq. coef.'!$B$1134*'Amp-TB2 calc'!CR452+'eq. coef.'!$B$1135*'Amp-TB2 calc'!CU452+'eq. coef.'!$B$1135*'Amp-TB2 calc'!CY452+'eq. coef.'!$B$1137*'Amp-TB2 calc'!CZ452)</f>
        <v xml:space="preserve"> </v>
      </c>
      <c r="BY452" s="290" t="str">
        <f t="shared" si="616"/>
        <v xml:space="preserve"> </v>
      </c>
      <c r="BZ452" s="291"/>
      <c r="CA452" s="290" t="str">
        <f t="shared" si="567"/>
        <v xml:space="preserve"> </v>
      </c>
      <c r="CB452" s="289" t="str">
        <f>IF(SUM(I452:T452)&lt;90," ",EXP('eq. coef.'!$C$396+'eq. coef.'!$C$397*'Amp-TB2 calc'!AJ452+'eq. coef.'!$C$398*'Amp-TB2 calc'!AK452+'eq. coef.'!$C$399*'Amp-TB2 calc'!AL452+'eq. coef.'!$C$400*'Amp-TB2 calc'!AN452+'eq. coef.'!$C$401*'Amp-TB2 calc'!AP452+'eq. coef.'!$C$402*'Amp-TB2 calc'!AQ452+'eq. coef.'!$C$403*'Amp-TB2 calc'!AR452+'eq. coef.'!$C$404*'Amp-TB2 calc'!AS452+'eq. coef.'!$C$405*LN('Amp-TB2 calc'!BQ452)))</f>
        <v xml:space="preserve"> </v>
      </c>
      <c r="CC452" s="283" t="str">
        <f t="shared" si="568"/>
        <v xml:space="preserve"> </v>
      </c>
      <c r="CD452" s="283"/>
      <c r="CE452" s="282" t="str">
        <f t="shared" si="569"/>
        <v xml:space="preserve"> </v>
      </c>
      <c r="CF452" s="282" t="str">
        <f t="shared" si="570"/>
        <v xml:space="preserve"> </v>
      </c>
      <c r="CG452" s="278" t="str">
        <f t="shared" si="617"/>
        <v xml:space="preserve"> </v>
      </c>
      <c r="CH452" s="278" t="str">
        <f t="shared" si="618"/>
        <v xml:space="preserve"> </v>
      </c>
      <c r="CI452" s="278" t="str">
        <f t="shared" si="571"/>
        <v xml:space="preserve"> </v>
      </c>
      <c r="CJ452" s="278" t="str">
        <f t="shared" si="572"/>
        <v xml:space="preserve"> </v>
      </c>
      <c r="CK452" s="278"/>
      <c r="CL452" s="278" t="str">
        <f t="shared" si="573"/>
        <v xml:space="preserve"> </v>
      </c>
      <c r="CM452" s="278" t="str">
        <f t="shared" si="574"/>
        <v xml:space="preserve"> </v>
      </c>
      <c r="CN452" s="278" t="str">
        <f t="shared" si="619"/>
        <v xml:space="preserve"> </v>
      </c>
      <c r="CO452" s="278" t="str">
        <f t="shared" si="575"/>
        <v xml:space="preserve"> </v>
      </c>
      <c r="CP452" s="278" t="str">
        <f t="shared" si="620"/>
        <v xml:space="preserve"> </v>
      </c>
      <c r="CQ452" s="278" t="str">
        <f t="shared" si="576"/>
        <v xml:space="preserve"> </v>
      </c>
      <c r="CR452" s="278" t="str">
        <f t="shared" si="621"/>
        <v xml:space="preserve"> </v>
      </c>
      <c r="CS452" s="278" t="str">
        <f t="shared" si="577"/>
        <v xml:space="preserve"> </v>
      </c>
      <c r="CT452" s="278"/>
      <c r="CU452" s="278" t="str">
        <f t="shared" si="622"/>
        <v xml:space="preserve"> </v>
      </c>
      <c r="CV452" s="278" t="str">
        <f t="shared" si="578"/>
        <v xml:space="preserve"> </v>
      </c>
      <c r="CW452" s="278" t="str">
        <f t="shared" si="579"/>
        <v xml:space="preserve"> </v>
      </c>
      <c r="CX452" s="278"/>
      <c r="CY452" s="278" t="str">
        <f t="shared" si="580"/>
        <v xml:space="preserve"> </v>
      </c>
      <c r="CZ452" s="278" t="str">
        <f t="shared" si="623"/>
        <v xml:space="preserve"> </v>
      </c>
      <c r="DA452" s="278" t="str">
        <f t="shared" si="581"/>
        <v xml:space="preserve"> </v>
      </c>
      <c r="DB452" s="278"/>
      <c r="DC452" s="278" t="str">
        <f t="shared" si="582"/>
        <v xml:space="preserve"> </v>
      </c>
      <c r="DD452" s="278" t="str">
        <f t="shared" si="624"/>
        <v xml:space="preserve"> </v>
      </c>
      <c r="DE452" s="278" t="str">
        <f t="shared" si="625"/>
        <v xml:space="preserve"> </v>
      </c>
      <c r="DF452" s="278" t="str">
        <f t="shared" si="583"/>
        <v xml:space="preserve"> </v>
      </c>
      <c r="DG452" s="283" t="str">
        <f t="shared" si="590"/>
        <v xml:space="preserve"> </v>
      </c>
      <c r="DH452" s="283"/>
      <c r="DI452" s="277" t="str">
        <f t="shared" si="584"/>
        <v xml:space="preserve"> </v>
      </c>
      <c r="DJ452" s="277" t="str">
        <f t="shared" si="585"/>
        <v xml:space="preserve"> </v>
      </c>
      <c r="DK452" s="277" t="str">
        <f t="shared" si="586"/>
        <v xml:space="preserve"> </v>
      </c>
      <c r="DL452" s="278" t="str">
        <f t="shared" si="587"/>
        <v xml:space="preserve"> </v>
      </c>
    </row>
    <row r="453" spans="21:116" x14ac:dyDescent="0.25">
      <c r="U453" s="276" t="str">
        <f t="shared" si="591"/>
        <v xml:space="preserve"> </v>
      </c>
      <c r="V453" s="277" t="str">
        <f>IF(SUM(I453:T453)&lt;90," ",I453/stab.data!$U$7)</f>
        <v xml:space="preserve"> </v>
      </c>
      <c r="W453" s="277" t="str">
        <f>IF(SUM(I453:T453)&lt;90," ",J453/stab.data!$U$8)</f>
        <v xml:space="preserve"> </v>
      </c>
      <c r="X453" s="277" t="str">
        <f>IF(SUM(I453:T453)&lt;90," ",K453*2/stab.data!$U$9)</f>
        <v xml:space="preserve"> </v>
      </c>
      <c r="Y453" s="277" t="str">
        <f>IF(SUM(I453:T453)&lt;90," ",L453*2/stab.data!$U$10)</f>
        <v xml:space="preserve"> </v>
      </c>
      <c r="Z453" s="277" t="str">
        <f>IF(SUM(I453:T453)&lt;90," ",M453/stab.data!$U$11)</f>
        <v xml:space="preserve"> </v>
      </c>
      <c r="AA453" s="277" t="str">
        <f>IF(SUM(I453:T453)&lt;90," ",N453/stab.data!$U$12)</f>
        <v xml:space="preserve"> </v>
      </c>
      <c r="AB453" s="277" t="str">
        <f>IF(SUM(I453:T453)&lt;90," ",O453/stab.data!$U$13)</f>
        <v xml:space="preserve"> </v>
      </c>
      <c r="AC453" s="277" t="str">
        <f>IF(SUM(I453:T453)&lt;90," ",P453/stab.data!$U$14)</f>
        <v xml:space="preserve"> </v>
      </c>
      <c r="AD453" s="277" t="str">
        <f>IF(SUM(I453:T453)&lt;90," ",Q453*2/stab.data!$U$15)</f>
        <v xml:space="preserve"> </v>
      </c>
      <c r="AE453" s="277" t="str">
        <f>IF(SUM(I453:T453)&lt;90," ",R453*2/stab.data!$U$16)</f>
        <v xml:space="preserve"> </v>
      </c>
      <c r="AF453" s="277" t="str">
        <f>IF(SUM(I453:T453)&lt;90," ",S453/stab.data!$U$17)</f>
        <v xml:space="preserve"> </v>
      </c>
      <c r="AG453" s="277" t="str">
        <f>IF(SUM(I453:T453)&lt;90," ",T453/stab.data!$U$18)</f>
        <v xml:space="preserve"> </v>
      </c>
      <c r="AH453" s="277" t="str">
        <f t="shared" si="592"/>
        <v xml:space="preserve"> </v>
      </c>
      <c r="AI453" s="277" t="str">
        <f t="shared" si="593"/>
        <v xml:space="preserve"> </v>
      </c>
      <c r="AJ453" s="278" t="str">
        <f t="shared" si="594"/>
        <v xml:space="preserve"> </v>
      </c>
      <c r="AK453" s="278" t="str">
        <f t="shared" si="595"/>
        <v xml:space="preserve"> </v>
      </c>
      <c r="AL453" s="278" t="str">
        <f t="shared" si="596"/>
        <v xml:space="preserve"> </v>
      </c>
      <c r="AM453" s="278" t="str">
        <f t="shared" si="597"/>
        <v xml:space="preserve"> </v>
      </c>
      <c r="AN453" s="278" t="str">
        <f t="shared" si="598"/>
        <v xml:space="preserve"> </v>
      </c>
      <c r="AO453" s="278" t="str">
        <f t="shared" si="599"/>
        <v xml:space="preserve"> </v>
      </c>
      <c r="AP453" s="278" t="str">
        <f t="shared" si="600"/>
        <v xml:space="preserve"> </v>
      </c>
      <c r="AQ453" s="278" t="str">
        <f t="shared" si="601"/>
        <v xml:space="preserve"> </v>
      </c>
      <c r="AR453" s="278" t="str">
        <f t="shared" si="602"/>
        <v xml:space="preserve"> </v>
      </c>
      <c r="AS453" s="278" t="str">
        <f t="shared" si="603"/>
        <v xml:space="preserve"> </v>
      </c>
      <c r="AT453" s="278" t="str">
        <f t="shared" si="604"/>
        <v xml:space="preserve"> </v>
      </c>
      <c r="AU453" s="278" t="str">
        <f t="shared" si="605"/>
        <v xml:space="preserve"> </v>
      </c>
      <c r="AV453" s="277" t="str">
        <f t="shared" si="606"/>
        <v xml:space="preserve"> </v>
      </c>
      <c r="AW453" s="277" t="str">
        <f t="shared" si="607"/>
        <v xml:space="preserve"> </v>
      </c>
      <c r="AX453" s="277" t="str">
        <f>IF(SUM(I453:T453)&lt;90," ",CO453*AH453*stab.data!$U$20/13/2)</f>
        <v xml:space="preserve"> </v>
      </c>
      <c r="AY453" s="277" t="str">
        <f>IF(SUM(I453:T453)&lt;90," ",CQ453*AH453*stab.data!$U$11/13)</f>
        <v xml:space="preserve"> </v>
      </c>
      <c r="AZ453" s="277" t="str">
        <f t="shared" si="608"/>
        <v xml:space="preserve"> </v>
      </c>
      <c r="BA453" s="279" t="str">
        <f t="shared" si="609"/>
        <v xml:space="preserve"> </v>
      </c>
      <c r="BB453" s="280" t="str">
        <f>IF(SUM(I453:T453)&lt;90," ",EXP('eq. coef.'!$C$104+'eq. coef.'!$C$105*'Amp-TB2 calc'!AJ453+'eq. coef.'!$C$106*'Amp-TB2 calc'!AK453+'eq. coef.'!$C$107*'Amp-TB2 calc'!AL453+'eq. coef.'!$C$108*'Amp-TB2 calc'!AN453+'eq. coef.'!$C$109*'Amp-TB2 calc'!AP453+'eq. coef.'!$C$110*'Amp-TB2 calc'!AQ453+'eq. coef.'!$C$111*'Amp-TB2 calc'!AR453+'eq. coef.'!$C$112*'Amp-TB2 calc'!AS453))</f>
        <v xml:space="preserve"> </v>
      </c>
      <c r="BC453" s="281" t="str">
        <f>IF(SUM(I453:T453)&lt;90," ",EXP('eq. coef.'!$C$176+'eq. coef.'!$C$177*'Amp-TB2 calc'!AJ453+'eq. coef.'!$C$178*'Amp-TB2 calc'!AK453+'eq. coef.'!$C$179*'Amp-TB2 calc'!AL453+'eq. coef.'!$C$180*'Amp-TB2 calc'!AN453+'eq. coef.'!$C$181*'Amp-TB2 calc'!AP453+'eq. coef.'!$C$182*'Amp-TB2 calc'!AQ453+'eq. coef.'!$C$183*'Amp-TB2 calc'!AR453+'eq. coef.'!$C$184*'Amp-TB2 calc'!AS453))</f>
        <v xml:space="preserve"> </v>
      </c>
      <c r="BD453" s="281" t="str">
        <f>IF(SUM(I453:T453)&lt;90," ",('eq. coef.'!$C$234+'eq. coef.'!$C$235*'Amp-TB2 calc'!AJ453+'eq. coef.'!$C$236*'Amp-TB2 calc'!AK453+'eq. coef.'!$C$237*'Amp-TB2 calc'!AL453+'eq. coef.'!$C$238*'Amp-TB2 calc'!AN453+'eq. coef.'!$C$239*'Amp-TB2 calc'!AP453+'eq. coef.'!$C$240*'Amp-TB2 calc'!AQ453+'eq. coef.'!$C$241*'Amp-TB2 calc'!AR453+'eq. coef.'!$C$242*'Amp-TB2 calc'!AS453))</f>
        <v xml:space="preserve"> </v>
      </c>
      <c r="BE453" s="281" t="str">
        <f>IF(SUM(I453:T453)&lt;90," ",('eq. coef.'!$C$270+'eq. coef.'!$C$271*'Amp-TB2 calc'!AJ453+'eq. coef.'!$C$272*'Amp-TB2 calc'!AK453+'eq. coef.'!$C$273*'Amp-TB2 calc'!AL453+'eq. coef.'!$C$274*'Amp-TB2 calc'!AN453+'eq. coef.'!$C$275*'Amp-TB2 calc'!AP453+'eq. coef.'!$C$276*'Amp-TB2 calc'!AQ453+'eq. coef.'!$C$277*'Amp-TB2 calc'!AR453+'eq. coef.'!$C$278*'Amp-TB2 calc'!AS453))</f>
        <v xml:space="preserve"> </v>
      </c>
      <c r="BF453" s="281" t="str">
        <f>IF(SUM(I453:T453)&lt;90," ",EXP('eq. coef.'!$C$328+'eq. coef.'!$C$329*'Amp-TB2 calc'!AJ453+'eq. coef.'!$C$330*'Amp-TB2 calc'!AK453+'eq. coef.'!$C$331*'Amp-TB2 calc'!AL453+'eq. coef.'!$C$332*'Amp-TB2 calc'!AN453+'eq. coef.'!$C$333*'Amp-TB2 calc'!AP453+'eq. coef.'!$C$334*'Amp-TB2 calc'!AQ453+'eq. coef.'!$C$335*'Amp-TB2 calc'!AR453+'eq. coef.'!$C$336*'Amp-TB2 calc'!AS453))</f>
        <v xml:space="preserve"> </v>
      </c>
      <c r="BG453" s="282" t="str">
        <f t="shared" si="561"/>
        <v xml:space="preserve"> </v>
      </c>
      <c r="BH453" s="385" t="str">
        <f t="shared" si="588"/>
        <v xml:space="preserve"> </v>
      </c>
      <c r="BI453" s="385" t="str">
        <f t="shared" si="589"/>
        <v xml:space="preserve"> </v>
      </c>
      <c r="BJ453" s="281" t="str">
        <f t="shared" si="562"/>
        <v xml:space="preserve"> </v>
      </c>
      <c r="BK453" s="283" t="str">
        <f t="shared" si="610"/>
        <v xml:space="preserve"> </v>
      </c>
      <c r="BL453" s="281" t="str">
        <f t="shared" si="611"/>
        <v xml:space="preserve"> </v>
      </c>
      <c r="BM453" s="284" t="str">
        <f t="shared" si="563"/>
        <v xml:space="preserve"> </v>
      </c>
      <c r="BN453" s="285" t="str">
        <f>IF(SUM(I453:T453)&lt;90," ",'eq. coef.'!$C$360+'eq. coef.'!$C$361*'Amp-TB2 calc'!AJ453+'eq. coef.'!$C$362*'Amp-TB2 calc'!AK453+'eq. coef.'!$C$363*'Amp-TB2 calc'!AL453+'eq. coef.'!$C$364*'Amp-TB2 calc'!AN453+'eq. coef.'!$C$365*'Amp-TB2 calc'!AP453+'eq. coef.'!$C$366*'Amp-TB2 calc'!AQ453+'eq. coef.'!$C$367*'Amp-TB2 calc'!AR453+'eq. coef.'!$C$368*'Amp-TB2 calc'!AS453+'eq. coef.'!$C$369*LN(BQ453))</f>
        <v xml:space="preserve"> </v>
      </c>
      <c r="BO453" s="286" t="str">
        <f t="shared" si="612"/>
        <v xml:space="preserve"> </v>
      </c>
      <c r="BP453" s="333" t="str">
        <f t="shared" si="564"/>
        <v xml:space="preserve"> </v>
      </c>
      <c r="BQ453" s="287" t="str">
        <f t="shared" si="613"/>
        <v xml:space="preserve"> </v>
      </c>
      <c r="BR453" s="281" t="str">
        <f t="shared" si="565"/>
        <v xml:space="preserve"> </v>
      </c>
      <c r="BS453" s="283"/>
      <c r="BT453" s="283">
        <f t="shared" si="614"/>
        <v>0</v>
      </c>
      <c r="BU453" s="283">
        <f t="shared" si="615"/>
        <v>0</v>
      </c>
      <c r="BV453" s="281" t="str">
        <f t="shared" si="566"/>
        <v xml:space="preserve"> </v>
      </c>
      <c r="BW453" s="288"/>
      <c r="BX453" s="289" t="str">
        <f>IF(SUM(I453:T453)&lt;90," ",'eq. coef.'!$B$1128*'Amp-TB2 calc'!CH453+'eq. coef.'!$B$1129*'Amp-TB2 calc'!CL453+'eq. coef.'!$B$1130*'Amp-TB2 calc'!CM453+'eq. coef.'!$B$1131*'Amp-TB2 calc'!CO453+'eq. coef.'!$B$1132*'Amp-TB2 calc'!CP453+'eq. coef.'!$B$1133*'Amp-TB2 calc'!CQ453+'eq. coef.'!$B$1134*'Amp-TB2 calc'!CR453+'eq. coef.'!$B$1135*'Amp-TB2 calc'!CU453+'eq. coef.'!$B$1135*'Amp-TB2 calc'!CY453+'eq. coef.'!$B$1137*'Amp-TB2 calc'!CZ453)</f>
        <v xml:space="preserve"> </v>
      </c>
      <c r="BY453" s="290" t="str">
        <f t="shared" si="616"/>
        <v xml:space="preserve"> </v>
      </c>
      <c r="BZ453" s="291"/>
      <c r="CA453" s="290" t="str">
        <f t="shared" si="567"/>
        <v xml:space="preserve"> </v>
      </c>
      <c r="CB453" s="289" t="str">
        <f>IF(SUM(I453:T453)&lt;90," ",EXP('eq. coef.'!$C$396+'eq. coef.'!$C$397*'Amp-TB2 calc'!AJ453+'eq. coef.'!$C$398*'Amp-TB2 calc'!AK453+'eq. coef.'!$C$399*'Amp-TB2 calc'!AL453+'eq. coef.'!$C$400*'Amp-TB2 calc'!AN453+'eq. coef.'!$C$401*'Amp-TB2 calc'!AP453+'eq. coef.'!$C$402*'Amp-TB2 calc'!AQ453+'eq. coef.'!$C$403*'Amp-TB2 calc'!AR453+'eq. coef.'!$C$404*'Amp-TB2 calc'!AS453+'eq. coef.'!$C$405*LN('Amp-TB2 calc'!BQ453)))</f>
        <v xml:space="preserve"> </v>
      </c>
      <c r="CC453" s="283" t="str">
        <f t="shared" si="568"/>
        <v xml:space="preserve"> </v>
      </c>
      <c r="CD453" s="283"/>
      <c r="CE453" s="282" t="str">
        <f t="shared" si="569"/>
        <v xml:space="preserve"> </v>
      </c>
      <c r="CF453" s="282" t="str">
        <f t="shared" si="570"/>
        <v xml:space="preserve"> </v>
      </c>
      <c r="CG453" s="278" t="str">
        <f t="shared" si="617"/>
        <v xml:space="preserve"> </v>
      </c>
      <c r="CH453" s="278" t="str">
        <f t="shared" si="618"/>
        <v xml:space="preserve"> </v>
      </c>
      <c r="CI453" s="278" t="str">
        <f t="shared" si="571"/>
        <v xml:space="preserve"> </v>
      </c>
      <c r="CJ453" s="278" t="str">
        <f t="shared" si="572"/>
        <v xml:space="preserve"> </v>
      </c>
      <c r="CK453" s="278"/>
      <c r="CL453" s="278" t="str">
        <f t="shared" si="573"/>
        <v xml:space="preserve"> </v>
      </c>
      <c r="CM453" s="278" t="str">
        <f t="shared" si="574"/>
        <v xml:space="preserve"> </v>
      </c>
      <c r="CN453" s="278" t="str">
        <f t="shared" si="619"/>
        <v xml:space="preserve"> </v>
      </c>
      <c r="CO453" s="278" t="str">
        <f t="shared" si="575"/>
        <v xml:space="preserve"> </v>
      </c>
      <c r="CP453" s="278" t="str">
        <f t="shared" si="620"/>
        <v xml:space="preserve"> </v>
      </c>
      <c r="CQ453" s="278" t="str">
        <f t="shared" si="576"/>
        <v xml:space="preserve"> </v>
      </c>
      <c r="CR453" s="278" t="str">
        <f t="shared" si="621"/>
        <v xml:space="preserve"> </v>
      </c>
      <c r="CS453" s="278" t="str">
        <f t="shared" si="577"/>
        <v xml:space="preserve"> </v>
      </c>
      <c r="CT453" s="278"/>
      <c r="CU453" s="278" t="str">
        <f t="shared" si="622"/>
        <v xml:space="preserve"> </v>
      </c>
      <c r="CV453" s="278" t="str">
        <f t="shared" si="578"/>
        <v xml:space="preserve"> </v>
      </c>
      <c r="CW453" s="278" t="str">
        <f t="shared" si="579"/>
        <v xml:space="preserve"> </v>
      </c>
      <c r="CX453" s="278"/>
      <c r="CY453" s="278" t="str">
        <f t="shared" si="580"/>
        <v xml:space="preserve"> </v>
      </c>
      <c r="CZ453" s="278" t="str">
        <f t="shared" si="623"/>
        <v xml:space="preserve"> </v>
      </c>
      <c r="DA453" s="278" t="str">
        <f t="shared" si="581"/>
        <v xml:space="preserve"> </v>
      </c>
      <c r="DB453" s="278"/>
      <c r="DC453" s="278" t="str">
        <f t="shared" si="582"/>
        <v xml:space="preserve"> </v>
      </c>
      <c r="DD453" s="278" t="str">
        <f t="shared" si="624"/>
        <v xml:space="preserve"> </v>
      </c>
      <c r="DE453" s="278" t="str">
        <f t="shared" si="625"/>
        <v xml:space="preserve"> </v>
      </c>
      <c r="DF453" s="278" t="str">
        <f t="shared" si="583"/>
        <v xml:space="preserve"> </v>
      </c>
      <c r="DG453" s="283" t="str">
        <f t="shared" si="590"/>
        <v xml:space="preserve"> </v>
      </c>
      <c r="DH453" s="283"/>
      <c r="DI453" s="277" t="str">
        <f t="shared" si="584"/>
        <v xml:space="preserve"> </v>
      </c>
      <c r="DJ453" s="277" t="str">
        <f t="shared" si="585"/>
        <v xml:space="preserve"> </v>
      </c>
      <c r="DK453" s="277" t="str">
        <f t="shared" si="586"/>
        <v xml:space="preserve"> </v>
      </c>
      <c r="DL453" s="278" t="str">
        <f t="shared" si="587"/>
        <v xml:space="preserve"> </v>
      </c>
    </row>
    <row r="454" spans="21:116" x14ac:dyDescent="0.25">
      <c r="U454" s="276" t="str">
        <f t="shared" si="591"/>
        <v xml:space="preserve"> </v>
      </c>
      <c r="V454" s="277" t="str">
        <f>IF(SUM(I454:T454)&lt;90," ",I454/stab.data!$U$7)</f>
        <v xml:space="preserve"> </v>
      </c>
      <c r="W454" s="277" t="str">
        <f>IF(SUM(I454:T454)&lt;90," ",J454/stab.data!$U$8)</f>
        <v xml:space="preserve"> </v>
      </c>
      <c r="X454" s="277" t="str">
        <f>IF(SUM(I454:T454)&lt;90," ",K454*2/stab.data!$U$9)</f>
        <v xml:space="preserve"> </v>
      </c>
      <c r="Y454" s="277" t="str">
        <f>IF(SUM(I454:T454)&lt;90," ",L454*2/stab.data!$U$10)</f>
        <v xml:space="preserve"> </v>
      </c>
      <c r="Z454" s="277" t="str">
        <f>IF(SUM(I454:T454)&lt;90," ",M454/stab.data!$U$11)</f>
        <v xml:space="preserve"> </v>
      </c>
      <c r="AA454" s="277" t="str">
        <f>IF(SUM(I454:T454)&lt;90," ",N454/stab.data!$U$12)</f>
        <v xml:space="preserve"> </v>
      </c>
      <c r="AB454" s="277" t="str">
        <f>IF(SUM(I454:T454)&lt;90," ",O454/stab.data!$U$13)</f>
        <v xml:space="preserve"> </v>
      </c>
      <c r="AC454" s="277" t="str">
        <f>IF(SUM(I454:T454)&lt;90," ",P454/stab.data!$U$14)</f>
        <v xml:space="preserve"> </v>
      </c>
      <c r="AD454" s="277" t="str">
        <f>IF(SUM(I454:T454)&lt;90," ",Q454*2/stab.data!$U$15)</f>
        <v xml:space="preserve"> </v>
      </c>
      <c r="AE454" s="277" t="str">
        <f>IF(SUM(I454:T454)&lt;90," ",R454*2/stab.data!$U$16)</f>
        <v xml:space="preserve"> </v>
      </c>
      <c r="AF454" s="277" t="str">
        <f>IF(SUM(I454:T454)&lt;90," ",S454/stab.data!$U$17)</f>
        <v xml:space="preserve"> </v>
      </c>
      <c r="AG454" s="277" t="str">
        <f>IF(SUM(I454:T454)&lt;90," ",T454/stab.data!$U$18)</f>
        <v xml:space="preserve"> </v>
      </c>
      <c r="AH454" s="277" t="str">
        <f t="shared" si="592"/>
        <v xml:space="preserve"> </v>
      </c>
      <c r="AI454" s="277" t="str">
        <f t="shared" si="593"/>
        <v xml:space="preserve"> </v>
      </c>
      <c r="AJ454" s="278" t="str">
        <f t="shared" si="594"/>
        <v xml:space="preserve"> </v>
      </c>
      <c r="AK454" s="278" t="str">
        <f t="shared" si="595"/>
        <v xml:space="preserve"> </v>
      </c>
      <c r="AL454" s="278" t="str">
        <f t="shared" si="596"/>
        <v xml:space="preserve"> </v>
      </c>
      <c r="AM454" s="278" t="str">
        <f t="shared" si="597"/>
        <v xml:space="preserve"> </v>
      </c>
      <c r="AN454" s="278" t="str">
        <f t="shared" si="598"/>
        <v xml:space="preserve"> </v>
      </c>
      <c r="AO454" s="278" t="str">
        <f t="shared" si="599"/>
        <v xml:space="preserve"> </v>
      </c>
      <c r="AP454" s="278" t="str">
        <f t="shared" si="600"/>
        <v xml:space="preserve"> </v>
      </c>
      <c r="AQ454" s="278" t="str">
        <f t="shared" si="601"/>
        <v xml:space="preserve"> </v>
      </c>
      <c r="AR454" s="278" t="str">
        <f t="shared" si="602"/>
        <v xml:space="preserve"> </v>
      </c>
      <c r="AS454" s="278" t="str">
        <f t="shared" si="603"/>
        <v xml:space="preserve"> </v>
      </c>
      <c r="AT454" s="278" t="str">
        <f t="shared" si="604"/>
        <v xml:space="preserve"> </v>
      </c>
      <c r="AU454" s="278" t="str">
        <f t="shared" si="605"/>
        <v xml:space="preserve"> </v>
      </c>
      <c r="AV454" s="277" t="str">
        <f t="shared" si="606"/>
        <v xml:space="preserve"> </v>
      </c>
      <c r="AW454" s="277" t="str">
        <f t="shared" si="607"/>
        <v xml:space="preserve"> </v>
      </c>
      <c r="AX454" s="277" t="str">
        <f>IF(SUM(I454:T454)&lt;90," ",CO454*AH454*stab.data!$U$20/13/2)</f>
        <v xml:space="preserve"> </v>
      </c>
      <c r="AY454" s="277" t="str">
        <f>IF(SUM(I454:T454)&lt;90," ",CQ454*AH454*stab.data!$U$11/13)</f>
        <v xml:space="preserve"> </v>
      </c>
      <c r="AZ454" s="277" t="str">
        <f t="shared" si="608"/>
        <v xml:space="preserve"> </v>
      </c>
      <c r="BA454" s="279" t="str">
        <f t="shared" si="609"/>
        <v xml:space="preserve"> </v>
      </c>
      <c r="BB454" s="280" t="str">
        <f>IF(SUM(I454:T454)&lt;90," ",EXP('eq. coef.'!$C$104+'eq. coef.'!$C$105*'Amp-TB2 calc'!AJ454+'eq. coef.'!$C$106*'Amp-TB2 calc'!AK454+'eq. coef.'!$C$107*'Amp-TB2 calc'!AL454+'eq. coef.'!$C$108*'Amp-TB2 calc'!AN454+'eq. coef.'!$C$109*'Amp-TB2 calc'!AP454+'eq. coef.'!$C$110*'Amp-TB2 calc'!AQ454+'eq. coef.'!$C$111*'Amp-TB2 calc'!AR454+'eq. coef.'!$C$112*'Amp-TB2 calc'!AS454))</f>
        <v xml:space="preserve"> </v>
      </c>
      <c r="BC454" s="281" t="str">
        <f>IF(SUM(I454:T454)&lt;90," ",EXP('eq. coef.'!$C$176+'eq. coef.'!$C$177*'Amp-TB2 calc'!AJ454+'eq. coef.'!$C$178*'Amp-TB2 calc'!AK454+'eq. coef.'!$C$179*'Amp-TB2 calc'!AL454+'eq. coef.'!$C$180*'Amp-TB2 calc'!AN454+'eq. coef.'!$C$181*'Amp-TB2 calc'!AP454+'eq. coef.'!$C$182*'Amp-TB2 calc'!AQ454+'eq. coef.'!$C$183*'Amp-TB2 calc'!AR454+'eq. coef.'!$C$184*'Amp-TB2 calc'!AS454))</f>
        <v xml:space="preserve"> </v>
      </c>
      <c r="BD454" s="281" t="str">
        <f>IF(SUM(I454:T454)&lt;90," ",('eq. coef.'!$C$234+'eq. coef.'!$C$235*'Amp-TB2 calc'!AJ454+'eq. coef.'!$C$236*'Amp-TB2 calc'!AK454+'eq. coef.'!$C$237*'Amp-TB2 calc'!AL454+'eq. coef.'!$C$238*'Amp-TB2 calc'!AN454+'eq. coef.'!$C$239*'Amp-TB2 calc'!AP454+'eq. coef.'!$C$240*'Amp-TB2 calc'!AQ454+'eq. coef.'!$C$241*'Amp-TB2 calc'!AR454+'eq. coef.'!$C$242*'Amp-TB2 calc'!AS454))</f>
        <v xml:space="preserve"> </v>
      </c>
      <c r="BE454" s="281" t="str">
        <f>IF(SUM(I454:T454)&lt;90," ",('eq. coef.'!$C$270+'eq. coef.'!$C$271*'Amp-TB2 calc'!AJ454+'eq. coef.'!$C$272*'Amp-TB2 calc'!AK454+'eq. coef.'!$C$273*'Amp-TB2 calc'!AL454+'eq. coef.'!$C$274*'Amp-TB2 calc'!AN454+'eq. coef.'!$C$275*'Amp-TB2 calc'!AP454+'eq. coef.'!$C$276*'Amp-TB2 calc'!AQ454+'eq. coef.'!$C$277*'Amp-TB2 calc'!AR454+'eq. coef.'!$C$278*'Amp-TB2 calc'!AS454))</f>
        <v xml:space="preserve"> </v>
      </c>
      <c r="BF454" s="281" t="str">
        <f>IF(SUM(I454:T454)&lt;90," ",EXP('eq. coef.'!$C$328+'eq. coef.'!$C$329*'Amp-TB2 calc'!AJ454+'eq. coef.'!$C$330*'Amp-TB2 calc'!AK454+'eq. coef.'!$C$331*'Amp-TB2 calc'!AL454+'eq. coef.'!$C$332*'Amp-TB2 calc'!AN454+'eq. coef.'!$C$333*'Amp-TB2 calc'!AP454+'eq. coef.'!$C$334*'Amp-TB2 calc'!AQ454+'eq. coef.'!$C$335*'Amp-TB2 calc'!AR454+'eq. coef.'!$C$336*'Amp-TB2 calc'!AS454))</f>
        <v xml:space="preserve"> </v>
      </c>
      <c r="BG454" s="282" t="str">
        <f t="shared" si="561"/>
        <v xml:space="preserve"> </v>
      </c>
      <c r="BH454" s="385" t="str">
        <f t="shared" si="588"/>
        <v xml:space="preserve"> </v>
      </c>
      <c r="BI454" s="385" t="str">
        <f t="shared" si="589"/>
        <v xml:space="preserve"> </v>
      </c>
      <c r="BJ454" s="281" t="str">
        <f t="shared" si="562"/>
        <v xml:space="preserve"> </v>
      </c>
      <c r="BK454" s="283" t="str">
        <f t="shared" si="610"/>
        <v xml:space="preserve"> </v>
      </c>
      <c r="BL454" s="281" t="str">
        <f t="shared" si="611"/>
        <v xml:space="preserve"> </v>
      </c>
      <c r="BM454" s="284" t="str">
        <f t="shared" si="563"/>
        <v xml:space="preserve"> </v>
      </c>
      <c r="BN454" s="285" t="str">
        <f>IF(SUM(I454:T454)&lt;90," ",'eq. coef.'!$C$360+'eq. coef.'!$C$361*'Amp-TB2 calc'!AJ454+'eq. coef.'!$C$362*'Amp-TB2 calc'!AK454+'eq. coef.'!$C$363*'Amp-TB2 calc'!AL454+'eq. coef.'!$C$364*'Amp-TB2 calc'!AN454+'eq. coef.'!$C$365*'Amp-TB2 calc'!AP454+'eq. coef.'!$C$366*'Amp-TB2 calc'!AQ454+'eq. coef.'!$C$367*'Amp-TB2 calc'!AR454+'eq. coef.'!$C$368*'Amp-TB2 calc'!AS454+'eq. coef.'!$C$369*LN(BQ454))</f>
        <v xml:space="preserve"> </v>
      </c>
      <c r="BO454" s="286" t="str">
        <f t="shared" si="612"/>
        <v xml:space="preserve"> </v>
      </c>
      <c r="BP454" s="333" t="str">
        <f t="shared" si="564"/>
        <v xml:space="preserve"> </v>
      </c>
      <c r="BQ454" s="287" t="str">
        <f t="shared" si="613"/>
        <v xml:space="preserve"> </v>
      </c>
      <c r="BR454" s="281" t="str">
        <f t="shared" si="565"/>
        <v xml:space="preserve"> </v>
      </c>
      <c r="BS454" s="283"/>
      <c r="BT454" s="283">
        <f t="shared" si="614"/>
        <v>0</v>
      </c>
      <c r="BU454" s="283">
        <f t="shared" si="615"/>
        <v>0</v>
      </c>
      <c r="BV454" s="281" t="str">
        <f t="shared" si="566"/>
        <v xml:space="preserve"> </v>
      </c>
      <c r="BW454" s="288"/>
      <c r="BX454" s="289" t="str">
        <f>IF(SUM(I454:T454)&lt;90," ",'eq. coef.'!$B$1128*'Amp-TB2 calc'!CH454+'eq. coef.'!$B$1129*'Amp-TB2 calc'!CL454+'eq. coef.'!$B$1130*'Amp-TB2 calc'!CM454+'eq. coef.'!$B$1131*'Amp-TB2 calc'!CO454+'eq. coef.'!$B$1132*'Amp-TB2 calc'!CP454+'eq. coef.'!$B$1133*'Amp-TB2 calc'!CQ454+'eq. coef.'!$B$1134*'Amp-TB2 calc'!CR454+'eq. coef.'!$B$1135*'Amp-TB2 calc'!CU454+'eq. coef.'!$B$1135*'Amp-TB2 calc'!CY454+'eq. coef.'!$B$1137*'Amp-TB2 calc'!CZ454)</f>
        <v xml:space="preserve"> </v>
      </c>
      <c r="BY454" s="290" t="str">
        <f t="shared" si="616"/>
        <v xml:space="preserve"> </v>
      </c>
      <c r="BZ454" s="291"/>
      <c r="CA454" s="290" t="str">
        <f t="shared" si="567"/>
        <v xml:space="preserve"> </v>
      </c>
      <c r="CB454" s="289" t="str">
        <f>IF(SUM(I454:T454)&lt;90," ",EXP('eq. coef.'!$C$396+'eq. coef.'!$C$397*'Amp-TB2 calc'!AJ454+'eq. coef.'!$C$398*'Amp-TB2 calc'!AK454+'eq. coef.'!$C$399*'Amp-TB2 calc'!AL454+'eq. coef.'!$C$400*'Amp-TB2 calc'!AN454+'eq. coef.'!$C$401*'Amp-TB2 calc'!AP454+'eq. coef.'!$C$402*'Amp-TB2 calc'!AQ454+'eq. coef.'!$C$403*'Amp-TB2 calc'!AR454+'eq. coef.'!$C$404*'Amp-TB2 calc'!AS454+'eq. coef.'!$C$405*LN('Amp-TB2 calc'!BQ454)))</f>
        <v xml:space="preserve"> </v>
      </c>
      <c r="CC454" s="283" t="str">
        <f t="shared" si="568"/>
        <v xml:space="preserve"> </v>
      </c>
      <c r="CD454" s="283"/>
      <c r="CE454" s="282" t="str">
        <f t="shared" si="569"/>
        <v xml:space="preserve"> </v>
      </c>
      <c r="CF454" s="282" t="str">
        <f t="shared" si="570"/>
        <v xml:space="preserve"> </v>
      </c>
      <c r="CG454" s="278" t="str">
        <f t="shared" si="617"/>
        <v xml:space="preserve"> </v>
      </c>
      <c r="CH454" s="278" t="str">
        <f t="shared" si="618"/>
        <v xml:space="preserve"> </v>
      </c>
      <c r="CI454" s="278" t="str">
        <f t="shared" si="571"/>
        <v xml:space="preserve"> </v>
      </c>
      <c r="CJ454" s="278" t="str">
        <f t="shared" si="572"/>
        <v xml:space="preserve"> </v>
      </c>
      <c r="CK454" s="278"/>
      <c r="CL454" s="278" t="str">
        <f t="shared" si="573"/>
        <v xml:space="preserve"> </v>
      </c>
      <c r="CM454" s="278" t="str">
        <f t="shared" si="574"/>
        <v xml:space="preserve"> </v>
      </c>
      <c r="CN454" s="278" t="str">
        <f t="shared" si="619"/>
        <v xml:space="preserve"> </v>
      </c>
      <c r="CO454" s="278" t="str">
        <f t="shared" si="575"/>
        <v xml:space="preserve"> </v>
      </c>
      <c r="CP454" s="278" t="str">
        <f t="shared" si="620"/>
        <v xml:space="preserve"> </v>
      </c>
      <c r="CQ454" s="278" t="str">
        <f t="shared" si="576"/>
        <v xml:space="preserve"> </v>
      </c>
      <c r="CR454" s="278" t="str">
        <f t="shared" si="621"/>
        <v xml:space="preserve"> </v>
      </c>
      <c r="CS454" s="278" t="str">
        <f t="shared" si="577"/>
        <v xml:space="preserve"> </v>
      </c>
      <c r="CT454" s="278"/>
      <c r="CU454" s="278" t="str">
        <f t="shared" si="622"/>
        <v xml:space="preserve"> </v>
      </c>
      <c r="CV454" s="278" t="str">
        <f t="shared" si="578"/>
        <v xml:space="preserve"> </v>
      </c>
      <c r="CW454" s="278" t="str">
        <f t="shared" si="579"/>
        <v xml:space="preserve"> </v>
      </c>
      <c r="CX454" s="278"/>
      <c r="CY454" s="278" t="str">
        <f t="shared" si="580"/>
        <v xml:space="preserve"> </v>
      </c>
      <c r="CZ454" s="278" t="str">
        <f t="shared" si="623"/>
        <v xml:space="preserve"> </v>
      </c>
      <c r="DA454" s="278" t="str">
        <f t="shared" si="581"/>
        <v xml:space="preserve"> </v>
      </c>
      <c r="DB454" s="278"/>
      <c r="DC454" s="278" t="str">
        <f t="shared" si="582"/>
        <v xml:space="preserve"> </v>
      </c>
      <c r="DD454" s="278" t="str">
        <f t="shared" si="624"/>
        <v xml:space="preserve"> </v>
      </c>
      <c r="DE454" s="278" t="str">
        <f t="shared" si="625"/>
        <v xml:space="preserve"> </v>
      </c>
      <c r="DF454" s="278" t="str">
        <f t="shared" si="583"/>
        <v xml:space="preserve"> </v>
      </c>
      <c r="DG454" s="283" t="str">
        <f t="shared" si="590"/>
        <v xml:space="preserve"> </v>
      </c>
      <c r="DH454" s="283"/>
      <c r="DI454" s="277" t="str">
        <f t="shared" si="584"/>
        <v xml:space="preserve"> </v>
      </c>
      <c r="DJ454" s="277" t="str">
        <f t="shared" si="585"/>
        <v xml:space="preserve"> </v>
      </c>
      <c r="DK454" s="277" t="str">
        <f t="shared" si="586"/>
        <v xml:space="preserve"> </v>
      </c>
      <c r="DL454" s="278" t="str">
        <f t="shared" si="587"/>
        <v xml:space="preserve"> </v>
      </c>
    </row>
    <row r="455" spans="21:116" x14ac:dyDescent="0.25">
      <c r="U455" s="276" t="str">
        <f t="shared" si="591"/>
        <v xml:space="preserve"> </v>
      </c>
      <c r="V455" s="277" t="str">
        <f>IF(SUM(I455:T455)&lt;90," ",I455/stab.data!$U$7)</f>
        <v xml:space="preserve"> </v>
      </c>
      <c r="W455" s="277" t="str">
        <f>IF(SUM(I455:T455)&lt;90," ",J455/stab.data!$U$8)</f>
        <v xml:space="preserve"> </v>
      </c>
      <c r="X455" s="277" t="str">
        <f>IF(SUM(I455:T455)&lt;90," ",K455*2/stab.data!$U$9)</f>
        <v xml:space="preserve"> </v>
      </c>
      <c r="Y455" s="277" t="str">
        <f>IF(SUM(I455:T455)&lt;90," ",L455*2/stab.data!$U$10)</f>
        <v xml:space="preserve"> </v>
      </c>
      <c r="Z455" s="277" t="str">
        <f>IF(SUM(I455:T455)&lt;90," ",M455/stab.data!$U$11)</f>
        <v xml:space="preserve"> </v>
      </c>
      <c r="AA455" s="277" t="str">
        <f>IF(SUM(I455:T455)&lt;90," ",N455/stab.data!$U$12)</f>
        <v xml:space="preserve"> </v>
      </c>
      <c r="AB455" s="277" t="str">
        <f>IF(SUM(I455:T455)&lt;90," ",O455/stab.data!$U$13)</f>
        <v xml:space="preserve"> </v>
      </c>
      <c r="AC455" s="277" t="str">
        <f>IF(SUM(I455:T455)&lt;90," ",P455/stab.data!$U$14)</f>
        <v xml:space="preserve"> </v>
      </c>
      <c r="AD455" s="277" t="str">
        <f>IF(SUM(I455:T455)&lt;90," ",Q455*2/stab.data!$U$15)</f>
        <v xml:space="preserve"> </v>
      </c>
      <c r="AE455" s="277" t="str">
        <f>IF(SUM(I455:T455)&lt;90," ",R455*2/stab.data!$U$16)</f>
        <v xml:space="preserve"> </v>
      </c>
      <c r="AF455" s="277" t="str">
        <f>IF(SUM(I455:T455)&lt;90," ",S455/stab.data!$U$17)</f>
        <v xml:space="preserve"> </v>
      </c>
      <c r="AG455" s="277" t="str">
        <f>IF(SUM(I455:T455)&lt;90," ",T455/stab.data!$U$18)</f>
        <v xml:space="preserve"> </v>
      </c>
      <c r="AH455" s="277" t="str">
        <f t="shared" si="592"/>
        <v xml:space="preserve"> </v>
      </c>
      <c r="AI455" s="277" t="str">
        <f t="shared" si="593"/>
        <v xml:space="preserve"> </v>
      </c>
      <c r="AJ455" s="278" t="str">
        <f t="shared" si="594"/>
        <v xml:space="preserve"> </v>
      </c>
      <c r="AK455" s="278" t="str">
        <f t="shared" si="595"/>
        <v xml:space="preserve"> </v>
      </c>
      <c r="AL455" s="278" t="str">
        <f t="shared" si="596"/>
        <v xml:space="preserve"> </v>
      </c>
      <c r="AM455" s="278" t="str">
        <f t="shared" si="597"/>
        <v xml:space="preserve"> </v>
      </c>
      <c r="AN455" s="278" t="str">
        <f t="shared" si="598"/>
        <v xml:space="preserve"> </v>
      </c>
      <c r="AO455" s="278" t="str">
        <f t="shared" si="599"/>
        <v xml:space="preserve"> </v>
      </c>
      <c r="AP455" s="278" t="str">
        <f t="shared" si="600"/>
        <v xml:space="preserve"> </v>
      </c>
      <c r="AQ455" s="278" t="str">
        <f t="shared" si="601"/>
        <v xml:space="preserve"> </v>
      </c>
      <c r="AR455" s="278" t="str">
        <f t="shared" si="602"/>
        <v xml:space="preserve"> </v>
      </c>
      <c r="AS455" s="278" t="str">
        <f t="shared" si="603"/>
        <v xml:space="preserve"> </v>
      </c>
      <c r="AT455" s="278" t="str">
        <f t="shared" si="604"/>
        <v xml:space="preserve"> </v>
      </c>
      <c r="AU455" s="278" t="str">
        <f t="shared" si="605"/>
        <v xml:space="preserve"> </v>
      </c>
      <c r="AV455" s="277" t="str">
        <f t="shared" si="606"/>
        <v xml:space="preserve"> </v>
      </c>
      <c r="AW455" s="277" t="str">
        <f t="shared" si="607"/>
        <v xml:space="preserve"> </v>
      </c>
      <c r="AX455" s="277" t="str">
        <f>IF(SUM(I455:T455)&lt;90," ",CO455*AH455*stab.data!$U$20/13/2)</f>
        <v xml:space="preserve"> </v>
      </c>
      <c r="AY455" s="277" t="str">
        <f>IF(SUM(I455:T455)&lt;90," ",CQ455*AH455*stab.data!$U$11/13)</f>
        <v xml:space="preserve"> </v>
      </c>
      <c r="AZ455" s="277" t="str">
        <f t="shared" si="608"/>
        <v xml:space="preserve"> </v>
      </c>
      <c r="BA455" s="279" t="str">
        <f t="shared" si="609"/>
        <v xml:space="preserve"> </v>
      </c>
      <c r="BB455" s="280" t="str">
        <f>IF(SUM(I455:T455)&lt;90," ",EXP('eq. coef.'!$C$104+'eq. coef.'!$C$105*'Amp-TB2 calc'!AJ455+'eq. coef.'!$C$106*'Amp-TB2 calc'!AK455+'eq. coef.'!$C$107*'Amp-TB2 calc'!AL455+'eq. coef.'!$C$108*'Amp-TB2 calc'!AN455+'eq. coef.'!$C$109*'Amp-TB2 calc'!AP455+'eq. coef.'!$C$110*'Amp-TB2 calc'!AQ455+'eq. coef.'!$C$111*'Amp-TB2 calc'!AR455+'eq. coef.'!$C$112*'Amp-TB2 calc'!AS455))</f>
        <v xml:space="preserve"> </v>
      </c>
      <c r="BC455" s="281" t="str">
        <f>IF(SUM(I455:T455)&lt;90," ",EXP('eq. coef.'!$C$176+'eq. coef.'!$C$177*'Amp-TB2 calc'!AJ455+'eq. coef.'!$C$178*'Amp-TB2 calc'!AK455+'eq. coef.'!$C$179*'Amp-TB2 calc'!AL455+'eq. coef.'!$C$180*'Amp-TB2 calc'!AN455+'eq. coef.'!$C$181*'Amp-TB2 calc'!AP455+'eq. coef.'!$C$182*'Amp-TB2 calc'!AQ455+'eq. coef.'!$C$183*'Amp-TB2 calc'!AR455+'eq. coef.'!$C$184*'Amp-TB2 calc'!AS455))</f>
        <v xml:space="preserve"> </v>
      </c>
      <c r="BD455" s="281" t="str">
        <f>IF(SUM(I455:T455)&lt;90," ",('eq. coef.'!$C$234+'eq. coef.'!$C$235*'Amp-TB2 calc'!AJ455+'eq. coef.'!$C$236*'Amp-TB2 calc'!AK455+'eq. coef.'!$C$237*'Amp-TB2 calc'!AL455+'eq. coef.'!$C$238*'Amp-TB2 calc'!AN455+'eq. coef.'!$C$239*'Amp-TB2 calc'!AP455+'eq. coef.'!$C$240*'Amp-TB2 calc'!AQ455+'eq. coef.'!$C$241*'Amp-TB2 calc'!AR455+'eq. coef.'!$C$242*'Amp-TB2 calc'!AS455))</f>
        <v xml:space="preserve"> </v>
      </c>
      <c r="BE455" s="281" t="str">
        <f>IF(SUM(I455:T455)&lt;90," ",('eq. coef.'!$C$270+'eq. coef.'!$C$271*'Amp-TB2 calc'!AJ455+'eq. coef.'!$C$272*'Amp-TB2 calc'!AK455+'eq. coef.'!$C$273*'Amp-TB2 calc'!AL455+'eq. coef.'!$C$274*'Amp-TB2 calc'!AN455+'eq. coef.'!$C$275*'Amp-TB2 calc'!AP455+'eq. coef.'!$C$276*'Amp-TB2 calc'!AQ455+'eq. coef.'!$C$277*'Amp-TB2 calc'!AR455+'eq. coef.'!$C$278*'Amp-TB2 calc'!AS455))</f>
        <v xml:space="preserve"> </v>
      </c>
      <c r="BF455" s="281" t="str">
        <f>IF(SUM(I455:T455)&lt;90," ",EXP('eq. coef.'!$C$328+'eq. coef.'!$C$329*'Amp-TB2 calc'!AJ455+'eq. coef.'!$C$330*'Amp-TB2 calc'!AK455+'eq. coef.'!$C$331*'Amp-TB2 calc'!AL455+'eq. coef.'!$C$332*'Amp-TB2 calc'!AN455+'eq. coef.'!$C$333*'Amp-TB2 calc'!AP455+'eq. coef.'!$C$334*'Amp-TB2 calc'!AQ455+'eq. coef.'!$C$335*'Amp-TB2 calc'!AR455+'eq. coef.'!$C$336*'Amp-TB2 calc'!AS455))</f>
        <v xml:space="preserve"> </v>
      </c>
      <c r="BG455" s="282" t="str">
        <f t="shared" si="561"/>
        <v xml:space="preserve"> </v>
      </c>
      <c r="BH455" s="385" t="str">
        <f t="shared" si="588"/>
        <v xml:space="preserve"> </v>
      </c>
      <c r="BI455" s="385" t="str">
        <f t="shared" si="589"/>
        <v xml:space="preserve"> </v>
      </c>
      <c r="BJ455" s="281" t="str">
        <f t="shared" si="562"/>
        <v xml:space="preserve"> </v>
      </c>
      <c r="BK455" s="283" t="str">
        <f t="shared" si="610"/>
        <v xml:space="preserve"> </v>
      </c>
      <c r="BL455" s="281" t="str">
        <f t="shared" si="611"/>
        <v xml:space="preserve"> </v>
      </c>
      <c r="BM455" s="284" t="str">
        <f t="shared" si="563"/>
        <v xml:space="preserve"> </v>
      </c>
      <c r="BN455" s="285" t="str">
        <f>IF(SUM(I455:T455)&lt;90," ",'eq. coef.'!$C$360+'eq. coef.'!$C$361*'Amp-TB2 calc'!AJ455+'eq. coef.'!$C$362*'Amp-TB2 calc'!AK455+'eq. coef.'!$C$363*'Amp-TB2 calc'!AL455+'eq. coef.'!$C$364*'Amp-TB2 calc'!AN455+'eq. coef.'!$C$365*'Amp-TB2 calc'!AP455+'eq. coef.'!$C$366*'Amp-TB2 calc'!AQ455+'eq. coef.'!$C$367*'Amp-TB2 calc'!AR455+'eq. coef.'!$C$368*'Amp-TB2 calc'!AS455+'eq. coef.'!$C$369*LN(BQ455))</f>
        <v xml:space="preserve"> </v>
      </c>
      <c r="BO455" s="286" t="str">
        <f t="shared" si="612"/>
        <v xml:space="preserve"> </v>
      </c>
      <c r="BP455" s="333" t="str">
        <f t="shared" si="564"/>
        <v xml:space="preserve"> </v>
      </c>
      <c r="BQ455" s="287" t="str">
        <f t="shared" si="613"/>
        <v xml:space="preserve"> </v>
      </c>
      <c r="BR455" s="281" t="str">
        <f t="shared" si="565"/>
        <v xml:space="preserve"> </v>
      </c>
      <c r="BS455" s="283"/>
      <c r="BT455" s="283">
        <f t="shared" si="614"/>
        <v>0</v>
      </c>
      <c r="BU455" s="283">
        <f t="shared" si="615"/>
        <v>0</v>
      </c>
      <c r="BV455" s="281" t="str">
        <f t="shared" si="566"/>
        <v xml:space="preserve"> </v>
      </c>
      <c r="BW455" s="288"/>
      <c r="BX455" s="289" t="str">
        <f>IF(SUM(I455:T455)&lt;90," ",'eq. coef.'!$B$1128*'Amp-TB2 calc'!CH455+'eq. coef.'!$B$1129*'Amp-TB2 calc'!CL455+'eq. coef.'!$B$1130*'Amp-TB2 calc'!CM455+'eq. coef.'!$B$1131*'Amp-TB2 calc'!CO455+'eq. coef.'!$B$1132*'Amp-TB2 calc'!CP455+'eq. coef.'!$B$1133*'Amp-TB2 calc'!CQ455+'eq. coef.'!$B$1134*'Amp-TB2 calc'!CR455+'eq. coef.'!$B$1135*'Amp-TB2 calc'!CU455+'eq. coef.'!$B$1135*'Amp-TB2 calc'!CY455+'eq. coef.'!$B$1137*'Amp-TB2 calc'!CZ455)</f>
        <v xml:space="preserve"> </v>
      </c>
      <c r="BY455" s="290" t="str">
        <f t="shared" si="616"/>
        <v xml:space="preserve"> </v>
      </c>
      <c r="BZ455" s="291"/>
      <c r="CA455" s="290" t="str">
        <f t="shared" si="567"/>
        <v xml:space="preserve"> </v>
      </c>
      <c r="CB455" s="289" t="str">
        <f>IF(SUM(I455:T455)&lt;90," ",EXP('eq. coef.'!$C$396+'eq. coef.'!$C$397*'Amp-TB2 calc'!AJ455+'eq. coef.'!$C$398*'Amp-TB2 calc'!AK455+'eq. coef.'!$C$399*'Amp-TB2 calc'!AL455+'eq. coef.'!$C$400*'Amp-TB2 calc'!AN455+'eq. coef.'!$C$401*'Amp-TB2 calc'!AP455+'eq. coef.'!$C$402*'Amp-TB2 calc'!AQ455+'eq. coef.'!$C$403*'Amp-TB2 calc'!AR455+'eq. coef.'!$C$404*'Amp-TB2 calc'!AS455+'eq. coef.'!$C$405*LN('Amp-TB2 calc'!BQ455)))</f>
        <v xml:space="preserve"> </v>
      </c>
      <c r="CC455" s="283" t="str">
        <f t="shared" si="568"/>
        <v xml:space="preserve"> </v>
      </c>
      <c r="CD455" s="283"/>
      <c r="CE455" s="282" t="str">
        <f t="shared" si="569"/>
        <v xml:space="preserve"> </v>
      </c>
      <c r="CF455" s="282" t="str">
        <f t="shared" si="570"/>
        <v xml:space="preserve"> </v>
      </c>
      <c r="CG455" s="278" t="str">
        <f t="shared" si="617"/>
        <v xml:space="preserve"> </v>
      </c>
      <c r="CH455" s="278" t="str">
        <f t="shared" si="618"/>
        <v xml:space="preserve"> </v>
      </c>
      <c r="CI455" s="278" t="str">
        <f t="shared" si="571"/>
        <v xml:space="preserve"> </v>
      </c>
      <c r="CJ455" s="278" t="str">
        <f t="shared" si="572"/>
        <v xml:space="preserve"> </v>
      </c>
      <c r="CK455" s="278"/>
      <c r="CL455" s="278" t="str">
        <f t="shared" si="573"/>
        <v xml:space="preserve"> </v>
      </c>
      <c r="CM455" s="278" t="str">
        <f t="shared" si="574"/>
        <v xml:space="preserve"> </v>
      </c>
      <c r="CN455" s="278" t="str">
        <f t="shared" si="619"/>
        <v xml:space="preserve"> </v>
      </c>
      <c r="CO455" s="278" t="str">
        <f t="shared" si="575"/>
        <v xml:space="preserve"> </v>
      </c>
      <c r="CP455" s="278" t="str">
        <f t="shared" si="620"/>
        <v xml:space="preserve"> </v>
      </c>
      <c r="CQ455" s="278" t="str">
        <f t="shared" si="576"/>
        <v xml:space="preserve"> </v>
      </c>
      <c r="CR455" s="278" t="str">
        <f t="shared" si="621"/>
        <v xml:space="preserve"> </v>
      </c>
      <c r="CS455" s="278" t="str">
        <f t="shared" si="577"/>
        <v xml:space="preserve"> </v>
      </c>
      <c r="CT455" s="278"/>
      <c r="CU455" s="278" t="str">
        <f t="shared" si="622"/>
        <v xml:space="preserve"> </v>
      </c>
      <c r="CV455" s="278" t="str">
        <f t="shared" si="578"/>
        <v xml:space="preserve"> </v>
      </c>
      <c r="CW455" s="278" t="str">
        <f t="shared" si="579"/>
        <v xml:space="preserve"> </v>
      </c>
      <c r="CX455" s="278"/>
      <c r="CY455" s="278" t="str">
        <f t="shared" si="580"/>
        <v xml:space="preserve"> </v>
      </c>
      <c r="CZ455" s="278" t="str">
        <f t="shared" si="623"/>
        <v xml:space="preserve"> </v>
      </c>
      <c r="DA455" s="278" t="str">
        <f t="shared" si="581"/>
        <v xml:space="preserve"> </v>
      </c>
      <c r="DB455" s="278"/>
      <c r="DC455" s="278" t="str">
        <f t="shared" si="582"/>
        <v xml:space="preserve"> </v>
      </c>
      <c r="DD455" s="278" t="str">
        <f t="shared" si="624"/>
        <v xml:space="preserve"> </v>
      </c>
      <c r="DE455" s="278" t="str">
        <f t="shared" si="625"/>
        <v xml:space="preserve"> </v>
      </c>
      <c r="DF455" s="278" t="str">
        <f t="shared" si="583"/>
        <v xml:space="preserve"> </v>
      </c>
      <c r="DG455" s="283" t="str">
        <f t="shared" si="590"/>
        <v xml:space="preserve"> </v>
      </c>
      <c r="DH455" s="283"/>
      <c r="DI455" s="277" t="str">
        <f t="shared" si="584"/>
        <v xml:space="preserve"> </v>
      </c>
      <c r="DJ455" s="277" t="str">
        <f t="shared" si="585"/>
        <v xml:space="preserve"> </v>
      </c>
      <c r="DK455" s="277" t="str">
        <f t="shared" si="586"/>
        <v xml:space="preserve"> </v>
      </c>
      <c r="DL455" s="278" t="str">
        <f t="shared" si="587"/>
        <v xml:space="preserve"> </v>
      </c>
    </row>
    <row r="456" spans="21:116" x14ac:dyDescent="0.25">
      <c r="U456" s="276" t="str">
        <f t="shared" si="591"/>
        <v xml:space="preserve"> </v>
      </c>
      <c r="V456" s="277" t="str">
        <f>IF(SUM(I456:T456)&lt;90," ",I456/stab.data!$U$7)</f>
        <v xml:space="preserve"> </v>
      </c>
      <c r="W456" s="277" t="str">
        <f>IF(SUM(I456:T456)&lt;90," ",J456/stab.data!$U$8)</f>
        <v xml:space="preserve"> </v>
      </c>
      <c r="X456" s="277" t="str">
        <f>IF(SUM(I456:T456)&lt;90," ",K456*2/stab.data!$U$9)</f>
        <v xml:space="preserve"> </v>
      </c>
      <c r="Y456" s="277" t="str">
        <f>IF(SUM(I456:T456)&lt;90," ",L456*2/stab.data!$U$10)</f>
        <v xml:space="preserve"> </v>
      </c>
      <c r="Z456" s="277" t="str">
        <f>IF(SUM(I456:T456)&lt;90," ",M456/stab.data!$U$11)</f>
        <v xml:space="preserve"> </v>
      </c>
      <c r="AA456" s="277" t="str">
        <f>IF(SUM(I456:T456)&lt;90," ",N456/stab.data!$U$12)</f>
        <v xml:space="preserve"> </v>
      </c>
      <c r="AB456" s="277" t="str">
        <f>IF(SUM(I456:T456)&lt;90," ",O456/stab.data!$U$13)</f>
        <v xml:space="preserve"> </v>
      </c>
      <c r="AC456" s="277" t="str">
        <f>IF(SUM(I456:T456)&lt;90," ",P456/stab.data!$U$14)</f>
        <v xml:space="preserve"> </v>
      </c>
      <c r="AD456" s="277" t="str">
        <f>IF(SUM(I456:T456)&lt;90," ",Q456*2/stab.data!$U$15)</f>
        <v xml:space="preserve"> </v>
      </c>
      <c r="AE456" s="277" t="str">
        <f>IF(SUM(I456:T456)&lt;90," ",R456*2/stab.data!$U$16)</f>
        <v xml:space="preserve"> </v>
      </c>
      <c r="AF456" s="277" t="str">
        <f>IF(SUM(I456:T456)&lt;90," ",S456/stab.data!$U$17)</f>
        <v xml:space="preserve"> </v>
      </c>
      <c r="AG456" s="277" t="str">
        <f>IF(SUM(I456:T456)&lt;90," ",T456/stab.data!$U$18)</f>
        <v xml:space="preserve"> </v>
      </c>
      <c r="AH456" s="277" t="str">
        <f t="shared" si="592"/>
        <v xml:space="preserve"> </v>
      </c>
      <c r="AI456" s="277" t="str">
        <f t="shared" si="593"/>
        <v xml:space="preserve"> </v>
      </c>
      <c r="AJ456" s="278" t="str">
        <f t="shared" si="594"/>
        <v xml:space="preserve"> </v>
      </c>
      <c r="AK456" s="278" t="str">
        <f t="shared" si="595"/>
        <v xml:space="preserve"> </v>
      </c>
      <c r="AL456" s="278" t="str">
        <f t="shared" si="596"/>
        <v xml:space="preserve"> </v>
      </c>
      <c r="AM456" s="278" t="str">
        <f t="shared" si="597"/>
        <v xml:space="preserve"> </v>
      </c>
      <c r="AN456" s="278" t="str">
        <f t="shared" si="598"/>
        <v xml:space="preserve"> </v>
      </c>
      <c r="AO456" s="278" t="str">
        <f t="shared" si="599"/>
        <v xml:space="preserve"> </v>
      </c>
      <c r="AP456" s="278" t="str">
        <f t="shared" si="600"/>
        <v xml:space="preserve"> </v>
      </c>
      <c r="AQ456" s="278" t="str">
        <f t="shared" si="601"/>
        <v xml:space="preserve"> </v>
      </c>
      <c r="AR456" s="278" t="str">
        <f t="shared" si="602"/>
        <v xml:space="preserve"> </v>
      </c>
      <c r="AS456" s="278" t="str">
        <f t="shared" si="603"/>
        <v xml:space="preserve"> </v>
      </c>
      <c r="AT456" s="278" t="str">
        <f t="shared" si="604"/>
        <v xml:space="preserve"> </v>
      </c>
      <c r="AU456" s="278" t="str">
        <f t="shared" si="605"/>
        <v xml:space="preserve"> </v>
      </c>
      <c r="AV456" s="277" t="str">
        <f t="shared" si="606"/>
        <v xml:space="preserve"> </v>
      </c>
      <c r="AW456" s="277" t="str">
        <f t="shared" si="607"/>
        <v xml:space="preserve"> </v>
      </c>
      <c r="AX456" s="277" t="str">
        <f>IF(SUM(I456:T456)&lt;90," ",CO456*AH456*stab.data!$U$20/13/2)</f>
        <v xml:space="preserve"> </v>
      </c>
      <c r="AY456" s="277" t="str">
        <f>IF(SUM(I456:T456)&lt;90," ",CQ456*AH456*stab.data!$U$11/13)</f>
        <v xml:space="preserve"> </v>
      </c>
      <c r="AZ456" s="277" t="str">
        <f t="shared" si="608"/>
        <v xml:space="preserve"> </v>
      </c>
      <c r="BA456" s="279" t="str">
        <f t="shared" si="609"/>
        <v xml:space="preserve"> </v>
      </c>
      <c r="BB456" s="280" t="str">
        <f>IF(SUM(I456:T456)&lt;90," ",EXP('eq. coef.'!$C$104+'eq. coef.'!$C$105*'Amp-TB2 calc'!AJ456+'eq. coef.'!$C$106*'Amp-TB2 calc'!AK456+'eq. coef.'!$C$107*'Amp-TB2 calc'!AL456+'eq. coef.'!$C$108*'Amp-TB2 calc'!AN456+'eq. coef.'!$C$109*'Amp-TB2 calc'!AP456+'eq. coef.'!$C$110*'Amp-TB2 calc'!AQ456+'eq. coef.'!$C$111*'Amp-TB2 calc'!AR456+'eq. coef.'!$C$112*'Amp-TB2 calc'!AS456))</f>
        <v xml:space="preserve"> </v>
      </c>
      <c r="BC456" s="281" t="str">
        <f>IF(SUM(I456:T456)&lt;90," ",EXP('eq. coef.'!$C$176+'eq. coef.'!$C$177*'Amp-TB2 calc'!AJ456+'eq. coef.'!$C$178*'Amp-TB2 calc'!AK456+'eq. coef.'!$C$179*'Amp-TB2 calc'!AL456+'eq. coef.'!$C$180*'Amp-TB2 calc'!AN456+'eq. coef.'!$C$181*'Amp-TB2 calc'!AP456+'eq. coef.'!$C$182*'Amp-TB2 calc'!AQ456+'eq. coef.'!$C$183*'Amp-TB2 calc'!AR456+'eq. coef.'!$C$184*'Amp-TB2 calc'!AS456))</f>
        <v xml:space="preserve"> </v>
      </c>
      <c r="BD456" s="281" t="str">
        <f>IF(SUM(I456:T456)&lt;90," ",('eq. coef.'!$C$234+'eq. coef.'!$C$235*'Amp-TB2 calc'!AJ456+'eq. coef.'!$C$236*'Amp-TB2 calc'!AK456+'eq. coef.'!$C$237*'Amp-TB2 calc'!AL456+'eq. coef.'!$C$238*'Amp-TB2 calc'!AN456+'eq. coef.'!$C$239*'Amp-TB2 calc'!AP456+'eq. coef.'!$C$240*'Amp-TB2 calc'!AQ456+'eq. coef.'!$C$241*'Amp-TB2 calc'!AR456+'eq. coef.'!$C$242*'Amp-TB2 calc'!AS456))</f>
        <v xml:space="preserve"> </v>
      </c>
      <c r="BE456" s="281" t="str">
        <f>IF(SUM(I456:T456)&lt;90," ",('eq. coef.'!$C$270+'eq. coef.'!$C$271*'Amp-TB2 calc'!AJ456+'eq. coef.'!$C$272*'Amp-TB2 calc'!AK456+'eq. coef.'!$C$273*'Amp-TB2 calc'!AL456+'eq. coef.'!$C$274*'Amp-TB2 calc'!AN456+'eq. coef.'!$C$275*'Amp-TB2 calc'!AP456+'eq. coef.'!$C$276*'Amp-TB2 calc'!AQ456+'eq. coef.'!$C$277*'Amp-TB2 calc'!AR456+'eq. coef.'!$C$278*'Amp-TB2 calc'!AS456))</f>
        <v xml:space="preserve"> </v>
      </c>
      <c r="BF456" s="281" t="str">
        <f>IF(SUM(I456:T456)&lt;90," ",EXP('eq. coef.'!$C$328+'eq. coef.'!$C$329*'Amp-TB2 calc'!AJ456+'eq. coef.'!$C$330*'Amp-TB2 calc'!AK456+'eq. coef.'!$C$331*'Amp-TB2 calc'!AL456+'eq. coef.'!$C$332*'Amp-TB2 calc'!AN456+'eq. coef.'!$C$333*'Amp-TB2 calc'!AP456+'eq. coef.'!$C$334*'Amp-TB2 calc'!AQ456+'eq. coef.'!$C$335*'Amp-TB2 calc'!AR456+'eq. coef.'!$C$336*'Amp-TB2 calc'!AS456))</f>
        <v xml:space="preserve"> </v>
      </c>
      <c r="BG456" s="282" t="str">
        <f t="shared" si="561"/>
        <v xml:space="preserve"> </v>
      </c>
      <c r="BH456" s="385" t="str">
        <f t="shared" si="588"/>
        <v xml:space="preserve"> </v>
      </c>
      <c r="BI456" s="385" t="str">
        <f t="shared" si="589"/>
        <v xml:space="preserve"> </v>
      </c>
      <c r="BJ456" s="281" t="str">
        <f t="shared" si="562"/>
        <v xml:space="preserve"> </v>
      </c>
      <c r="BK456" s="283" t="str">
        <f t="shared" si="610"/>
        <v xml:space="preserve"> </v>
      </c>
      <c r="BL456" s="281" t="str">
        <f t="shared" si="611"/>
        <v xml:space="preserve"> </v>
      </c>
      <c r="BM456" s="284" t="str">
        <f t="shared" si="563"/>
        <v xml:space="preserve"> </v>
      </c>
      <c r="BN456" s="285" t="str">
        <f>IF(SUM(I456:T456)&lt;90," ",'eq. coef.'!$C$360+'eq. coef.'!$C$361*'Amp-TB2 calc'!AJ456+'eq. coef.'!$C$362*'Amp-TB2 calc'!AK456+'eq. coef.'!$C$363*'Amp-TB2 calc'!AL456+'eq. coef.'!$C$364*'Amp-TB2 calc'!AN456+'eq. coef.'!$C$365*'Amp-TB2 calc'!AP456+'eq. coef.'!$C$366*'Amp-TB2 calc'!AQ456+'eq. coef.'!$C$367*'Amp-TB2 calc'!AR456+'eq. coef.'!$C$368*'Amp-TB2 calc'!AS456+'eq. coef.'!$C$369*LN(BQ456))</f>
        <v xml:space="preserve"> </v>
      </c>
      <c r="BO456" s="286" t="str">
        <f t="shared" si="612"/>
        <v xml:space="preserve"> </v>
      </c>
      <c r="BP456" s="333" t="str">
        <f t="shared" si="564"/>
        <v xml:space="preserve"> </v>
      </c>
      <c r="BQ456" s="287" t="str">
        <f t="shared" si="613"/>
        <v xml:space="preserve"> </v>
      </c>
      <c r="BR456" s="281" t="str">
        <f t="shared" si="565"/>
        <v xml:space="preserve"> </v>
      </c>
      <c r="BS456" s="283"/>
      <c r="BT456" s="283">
        <f t="shared" si="614"/>
        <v>0</v>
      </c>
      <c r="BU456" s="283">
        <f t="shared" si="615"/>
        <v>0</v>
      </c>
      <c r="BV456" s="281" t="str">
        <f t="shared" si="566"/>
        <v xml:space="preserve"> </v>
      </c>
      <c r="BW456" s="288"/>
      <c r="BX456" s="289" t="str">
        <f>IF(SUM(I456:T456)&lt;90," ",'eq. coef.'!$B$1128*'Amp-TB2 calc'!CH456+'eq. coef.'!$B$1129*'Amp-TB2 calc'!CL456+'eq. coef.'!$B$1130*'Amp-TB2 calc'!CM456+'eq. coef.'!$B$1131*'Amp-TB2 calc'!CO456+'eq. coef.'!$B$1132*'Amp-TB2 calc'!CP456+'eq. coef.'!$B$1133*'Amp-TB2 calc'!CQ456+'eq. coef.'!$B$1134*'Amp-TB2 calc'!CR456+'eq. coef.'!$B$1135*'Amp-TB2 calc'!CU456+'eq. coef.'!$B$1135*'Amp-TB2 calc'!CY456+'eq. coef.'!$B$1137*'Amp-TB2 calc'!CZ456)</f>
        <v xml:space="preserve"> </v>
      </c>
      <c r="BY456" s="290" t="str">
        <f t="shared" si="616"/>
        <v xml:space="preserve"> </v>
      </c>
      <c r="BZ456" s="291"/>
      <c r="CA456" s="290" t="str">
        <f t="shared" si="567"/>
        <v xml:space="preserve"> </v>
      </c>
      <c r="CB456" s="289" t="str">
        <f>IF(SUM(I456:T456)&lt;90," ",EXP('eq. coef.'!$C$396+'eq. coef.'!$C$397*'Amp-TB2 calc'!AJ456+'eq. coef.'!$C$398*'Amp-TB2 calc'!AK456+'eq. coef.'!$C$399*'Amp-TB2 calc'!AL456+'eq. coef.'!$C$400*'Amp-TB2 calc'!AN456+'eq. coef.'!$C$401*'Amp-TB2 calc'!AP456+'eq. coef.'!$C$402*'Amp-TB2 calc'!AQ456+'eq. coef.'!$C$403*'Amp-TB2 calc'!AR456+'eq. coef.'!$C$404*'Amp-TB2 calc'!AS456+'eq. coef.'!$C$405*LN('Amp-TB2 calc'!BQ456)))</f>
        <v xml:space="preserve"> </v>
      </c>
      <c r="CC456" s="283" t="str">
        <f t="shared" si="568"/>
        <v xml:space="preserve"> </v>
      </c>
      <c r="CD456" s="283"/>
      <c r="CE456" s="282" t="str">
        <f t="shared" si="569"/>
        <v xml:space="preserve"> </v>
      </c>
      <c r="CF456" s="282" t="str">
        <f t="shared" si="570"/>
        <v xml:space="preserve"> </v>
      </c>
      <c r="CG456" s="278" t="str">
        <f t="shared" si="617"/>
        <v xml:space="preserve"> </v>
      </c>
      <c r="CH456" s="278" t="str">
        <f t="shared" si="618"/>
        <v xml:space="preserve"> </v>
      </c>
      <c r="CI456" s="278" t="str">
        <f t="shared" si="571"/>
        <v xml:space="preserve"> </v>
      </c>
      <c r="CJ456" s="278" t="str">
        <f t="shared" si="572"/>
        <v xml:space="preserve"> </v>
      </c>
      <c r="CK456" s="278"/>
      <c r="CL456" s="278" t="str">
        <f t="shared" si="573"/>
        <v xml:space="preserve"> </v>
      </c>
      <c r="CM456" s="278" t="str">
        <f t="shared" si="574"/>
        <v xml:space="preserve"> </v>
      </c>
      <c r="CN456" s="278" t="str">
        <f t="shared" si="619"/>
        <v xml:space="preserve"> </v>
      </c>
      <c r="CO456" s="278" t="str">
        <f t="shared" si="575"/>
        <v xml:space="preserve"> </v>
      </c>
      <c r="CP456" s="278" t="str">
        <f t="shared" si="620"/>
        <v xml:space="preserve"> </v>
      </c>
      <c r="CQ456" s="278" t="str">
        <f t="shared" si="576"/>
        <v xml:space="preserve"> </v>
      </c>
      <c r="CR456" s="278" t="str">
        <f t="shared" si="621"/>
        <v xml:space="preserve"> </v>
      </c>
      <c r="CS456" s="278" t="str">
        <f t="shared" si="577"/>
        <v xml:space="preserve"> </v>
      </c>
      <c r="CT456" s="278"/>
      <c r="CU456" s="278" t="str">
        <f t="shared" si="622"/>
        <v xml:space="preserve"> </v>
      </c>
      <c r="CV456" s="278" t="str">
        <f t="shared" si="578"/>
        <v xml:space="preserve"> </v>
      </c>
      <c r="CW456" s="278" t="str">
        <f t="shared" si="579"/>
        <v xml:space="preserve"> </v>
      </c>
      <c r="CX456" s="278"/>
      <c r="CY456" s="278" t="str">
        <f t="shared" si="580"/>
        <v xml:space="preserve"> </v>
      </c>
      <c r="CZ456" s="278" t="str">
        <f t="shared" si="623"/>
        <v xml:space="preserve"> </v>
      </c>
      <c r="DA456" s="278" t="str">
        <f t="shared" si="581"/>
        <v xml:space="preserve"> </v>
      </c>
      <c r="DB456" s="278"/>
      <c r="DC456" s="278" t="str">
        <f t="shared" si="582"/>
        <v xml:space="preserve"> </v>
      </c>
      <c r="DD456" s="278" t="str">
        <f t="shared" si="624"/>
        <v xml:space="preserve"> </v>
      </c>
      <c r="DE456" s="278" t="str">
        <f t="shared" si="625"/>
        <v xml:space="preserve"> </v>
      </c>
      <c r="DF456" s="278" t="str">
        <f t="shared" si="583"/>
        <v xml:space="preserve"> </v>
      </c>
      <c r="DG456" s="283" t="str">
        <f t="shared" si="590"/>
        <v xml:space="preserve"> </v>
      </c>
      <c r="DH456" s="283"/>
      <c r="DI456" s="277" t="str">
        <f t="shared" si="584"/>
        <v xml:space="preserve"> </v>
      </c>
      <c r="DJ456" s="277" t="str">
        <f t="shared" si="585"/>
        <v xml:space="preserve"> </v>
      </c>
      <c r="DK456" s="277" t="str">
        <f t="shared" si="586"/>
        <v xml:space="preserve"> </v>
      </c>
      <c r="DL456" s="278" t="str">
        <f t="shared" si="587"/>
        <v xml:space="preserve"> </v>
      </c>
    </row>
    <row r="457" spans="21:116" x14ac:dyDescent="0.25">
      <c r="U457" s="276" t="str">
        <f t="shared" si="591"/>
        <v xml:space="preserve"> </v>
      </c>
      <c r="V457" s="277" t="str">
        <f>IF(SUM(I457:T457)&lt;90," ",I457/stab.data!$U$7)</f>
        <v xml:space="preserve"> </v>
      </c>
      <c r="W457" s="277" t="str">
        <f>IF(SUM(I457:T457)&lt;90," ",J457/stab.data!$U$8)</f>
        <v xml:space="preserve"> </v>
      </c>
      <c r="X457" s="277" t="str">
        <f>IF(SUM(I457:T457)&lt;90," ",K457*2/stab.data!$U$9)</f>
        <v xml:space="preserve"> </v>
      </c>
      <c r="Y457" s="277" t="str">
        <f>IF(SUM(I457:T457)&lt;90," ",L457*2/stab.data!$U$10)</f>
        <v xml:space="preserve"> </v>
      </c>
      <c r="Z457" s="277" t="str">
        <f>IF(SUM(I457:T457)&lt;90," ",M457/stab.data!$U$11)</f>
        <v xml:space="preserve"> </v>
      </c>
      <c r="AA457" s="277" t="str">
        <f>IF(SUM(I457:T457)&lt;90," ",N457/stab.data!$U$12)</f>
        <v xml:space="preserve"> </v>
      </c>
      <c r="AB457" s="277" t="str">
        <f>IF(SUM(I457:T457)&lt;90," ",O457/stab.data!$U$13)</f>
        <v xml:space="preserve"> </v>
      </c>
      <c r="AC457" s="277" t="str">
        <f>IF(SUM(I457:T457)&lt;90," ",P457/stab.data!$U$14)</f>
        <v xml:space="preserve"> </v>
      </c>
      <c r="AD457" s="277" t="str">
        <f>IF(SUM(I457:T457)&lt;90," ",Q457*2/stab.data!$U$15)</f>
        <v xml:space="preserve"> </v>
      </c>
      <c r="AE457" s="277" t="str">
        <f>IF(SUM(I457:T457)&lt;90," ",R457*2/stab.data!$U$16)</f>
        <v xml:space="preserve"> </v>
      </c>
      <c r="AF457" s="277" t="str">
        <f>IF(SUM(I457:T457)&lt;90," ",S457/stab.data!$U$17)</f>
        <v xml:space="preserve"> </v>
      </c>
      <c r="AG457" s="277" t="str">
        <f>IF(SUM(I457:T457)&lt;90," ",T457/stab.data!$U$18)</f>
        <v xml:space="preserve"> </v>
      </c>
      <c r="AH457" s="277" t="str">
        <f t="shared" si="592"/>
        <v xml:space="preserve"> </v>
      </c>
      <c r="AI457" s="277" t="str">
        <f t="shared" si="593"/>
        <v xml:space="preserve"> </v>
      </c>
      <c r="AJ457" s="278" t="str">
        <f t="shared" si="594"/>
        <v xml:space="preserve"> </v>
      </c>
      <c r="AK457" s="278" t="str">
        <f t="shared" si="595"/>
        <v xml:space="preserve"> </v>
      </c>
      <c r="AL457" s="278" t="str">
        <f t="shared" si="596"/>
        <v xml:space="preserve"> </v>
      </c>
      <c r="AM457" s="278" t="str">
        <f t="shared" si="597"/>
        <v xml:space="preserve"> </v>
      </c>
      <c r="AN457" s="278" t="str">
        <f t="shared" si="598"/>
        <v xml:space="preserve"> </v>
      </c>
      <c r="AO457" s="278" t="str">
        <f t="shared" si="599"/>
        <v xml:space="preserve"> </v>
      </c>
      <c r="AP457" s="278" t="str">
        <f t="shared" si="600"/>
        <v xml:space="preserve"> </v>
      </c>
      <c r="AQ457" s="278" t="str">
        <f t="shared" si="601"/>
        <v xml:space="preserve"> </v>
      </c>
      <c r="AR457" s="278" t="str">
        <f t="shared" si="602"/>
        <v xml:space="preserve"> </v>
      </c>
      <c r="AS457" s="278" t="str">
        <f t="shared" si="603"/>
        <v xml:space="preserve"> </v>
      </c>
      <c r="AT457" s="278" t="str">
        <f t="shared" si="604"/>
        <v xml:space="preserve"> </v>
      </c>
      <c r="AU457" s="278" t="str">
        <f t="shared" si="605"/>
        <v xml:space="preserve"> </v>
      </c>
      <c r="AV457" s="277" t="str">
        <f t="shared" si="606"/>
        <v xml:space="preserve"> </v>
      </c>
      <c r="AW457" s="277" t="str">
        <f t="shared" si="607"/>
        <v xml:space="preserve"> </v>
      </c>
      <c r="AX457" s="277" t="str">
        <f>IF(SUM(I457:T457)&lt;90," ",CO457*AH457*stab.data!$U$20/13/2)</f>
        <v xml:space="preserve"> </v>
      </c>
      <c r="AY457" s="277" t="str">
        <f>IF(SUM(I457:T457)&lt;90," ",CQ457*AH457*stab.data!$U$11/13)</f>
        <v xml:space="preserve"> </v>
      </c>
      <c r="AZ457" s="277" t="str">
        <f t="shared" si="608"/>
        <v xml:space="preserve"> </v>
      </c>
      <c r="BA457" s="279" t="str">
        <f t="shared" si="609"/>
        <v xml:space="preserve"> </v>
      </c>
      <c r="BB457" s="280" t="str">
        <f>IF(SUM(I457:T457)&lt;90," ",EXP('eq. coef.'!$C$104+'eq. coef.'!$C$105*'Amp-TB2 calc'!AJ457+'eq. coef.'!$C$106*'Amp-TB2 calc'!AK457+'eq. coef.'!$C$107*'Amp-TB2 calc'!AL457+'eq. coef.'!$C$108*'Amp-TB2 calc'!AN457+'eq. coef.'!$C$109*'Amp-TB2 calc'!AP457+'eq. coef.'!$C$110*'Amp-TB2 calc'!AQ457+'eq. coef.'!$C$111*'Amp-TB2 calc'!AR457+'eq. coef.'!$C$112*'Amp-TB2 calc'!AS457))</f>
        <v xml:space="preserve"> </v>
      </c>
      <c r="BC457" s="281" t="str">
        <f>IF(SUM(I457:T457)&lt;90," ",EXP('eq. coef.'!$C$176+'eq. coef.'!$C$177*'Amp-TB2 calc'!AJ457+'eq. coef.'!$C$178*'Amp-TB2 calc'!AK457+'eq. coef.'!$C$179*'Amp-TB2 calc'!AL457+'eq. coef.'!$C$180*'Amp-TB2 calc'!AN457+'eq. coef.'!$C$181*'Amp-TB2 calc'!AP457+'eq. coef.'!$C$182*'Amp-TB2 calc'!AQ457+'eq. coef.'!$C$183*'Amp-TB2 calc'!AR457+'eq. coef.'!$C$184*'Amp-TB2 calc'!AS457))</f>
        <v xml:space="preserve"> </v>
      </c>
      <c r="BD457" s="281" t="str">
        <f>IF(SUM(I457:T457)&lt;90," ",('eq. coef.'!$C$234+'eq. coef.'!$C$235*'Amp-TB2 calc'!AJ457+'eq. coef.'!$C$236*'Amp-TB2 calc'!AK457+'eq. coef.'!$C$237*'Amp-TB2 calc'!AL457+'eq. coef.'!$C$238*'Amp-TB2 calc'!AN457+'eq. coef.'!$C$239*'Amp-TB2 calc'!AP457+'eq. coef.'!$C$240*'Amp-TB2 calc'!AQ457+'eq. coef.'!$C$241*'Amp-TB2 calc'!AR457+'eq. coef.'!$C$242*'Amp-TB2 calc'!AS457))</f>
        <v xml:space="preserve"> </v>
      </c>
      <c r="BE457" s="281" t="str">
        <f>IF(SUM(I457:T457)&lt;90," ",('eq. coef.'!$C$270+'eq. coef.'!$C$271*'Amp-TB2 calc'!AJ457+'eq. coef.'!$C$272*'Amp-TB2 calc'!AK457+'eq. coef.'!$C$273*'Amp-TB2 calc'!AL457+'eq. coef.'!$C$274*'Amp-TB2 calc'!AN457+'eq. coef.'!$C$275*'Amp-TB2 calc'!AP457+'eq. coef.'!$C$276*'Amp-TB2 calc'!AQ457+'eq. coef.'!$C$277*'Amp-TB2 calc'!AR457+'eq. coef.'!$C$278*'Amp-TB2 calc'!AS457))</f>
        <v xml:space="preserve"> </v>
      </c>
      <c r="BF457" s="281" t="str">
        <f>IF(SUM(I457:T457)&lt;90," ",EXP('eq. coef.'!$C$328+'eq. coef.'!$C$329*'Amp-TB2 calc'!AJ457+'eq. coef.'!$C$330*'Amp-TB2 calc'!AK457+'eq. coef.'!$C$331*'Amp-TB2 calc'!AL457+'eq. coef.'!$C$332*'Amp-TB2 calc'!AN457+'eq. coef.'!$C$333*'Amp-TB2 calc'!AP457+'eq. coef.'!$C$334*'Amp-TB2 calc'!AQ457+'eq. coef.'!$C$335*'Amp-TB2 calc'!AR457+'eq. coef.'!$C$336*'Amp-TB2 calc'!AS457))</f>
        <v xml:space="preserve"> </v>
      </c>
      <c r="BG457" s="282" t="str">
        <f t="shared" si="561"/>
        <v xml:space="preserve"> </v>
      </c>
      <c r="BH457" s="385" t="str">
        <f t="shared" si="588"/>
        <v xml:space="preserve"> </v>
      </c>
      <c r="BI457" s="385" t="str">
        <f t="shared" si="589"/>
        <v xml:space="preserve"> </v>
      </c>
      <c r="BJ457" s="281" t="str">
        <f t="shared" si="562"/>
        <v xml:space="preserve"> </v>
      </c>
      <c r="BK457" s="283" t="str">
        <f t="shared" si="610"/>
        <v xml:space="preserve"> </v>
      </c>
      <c r="BL457" s="281" t="str">
        <f t="shared" si="611"/>
        <v xml:space="preserve"> </v>
      </c>
      <c r="BM457" s="284" t="str">
        <f t="shared" si="563"/>
        <v xml:space="preserve"> </v>
      </c>
      <c r="BN457" s="285" t="str">
        <f>IF(SUM(I457:T457)&lt;90," ",'eq. coef.'!$C$360+'eq. coef.'!$C$361*'Amp-TB2 calc'!AJ457+'eq. coef.'!$C$362*'Amp-TB2 calc'!AK457+'eq. coef.'!$C$363*'Amp-TB2 calc'!AL457+'eq. coef.'!$C$364*'Amp-TB2 calc'!AN457+'eq. coef.'!$C$365*'Amp-TB2 calc'!AP457+'eq. coef.'!$C$366*'Amp-TB2 calc'!AQ457+'eq. coef.'!$C$367*'Amp-TB2 calc'!AR457+'eq. coef.'!$C$368*'Amp-TB2 calc'!AS457+'eq. coef.'!$C$369*LN(BQ457))</f>
        <v xml:space="preserve"> </v>
      </c>
      <c r="BO457" s="286" t="str">
        <f t="shared" si="612"/>
        <v xml:space="preserve"> </v>
      </c>
      <c r="BP457" s="333" t="str">
        <f t="shared" si="564"/>
        <v xml:space="preserve"> </v>
      </c>
      <c r="BQ457" s="287" t="str">
        <f t="shared" si="613"/>
        <v xml:space="preserve"> </v>
      </c>
      <c r="BR457" s="281" t="str">
        <f t="shared" si="565"/>
        <v xml:space="preserve"> </v>
      </c>
      <c r="BS457" s="283"/>
      <c r="BT457" s="283">
        <f t="shared" si="614"/>
        <v>0</v>
      </c>
      <c r="BU457" s="283">
        <f t="shared" si="615"/>
        <v>0</v>
      </c>
      <c r="BV457" s="281" t="str">
        <f t="shared" si="566"/>
        <v xml:space="preserve"> </v>
      </c>
      <c r="BW457" s="288"/>
      <c r="BX457" s="289" t="str">
        <f>IF(SUM(I457:T457)&lt;90," ",'eq. coef.'!$B$1128*'Amp-TB2 calc'!CH457+'eq. coef.'!$B$1129*'Amp-TB2 calc'!CL457+'eq. coef.'!$B$1130*'Amp-TB2 calc'!CM457+'eq. coef.'!$B$1131*'Amp-TB2 calc'!CO457+'eq. coef.'!$B$1132*'Amp-TB2 calc'!CP457+'eq. coef.'!$B$1133*'Amp-TB2 calc'!CQ457+'eq. coef.'!$B$1134*'Amp-TB2 calc'!CR457+'eq. coef.'!$B$1135*'Amp-TB2 calc'!CU457+'eq. coef.'!$B$1135*'Amp-TB2 calc'!CY457+'eq. coef.'!$B$1137*'Amp-TB2 calc'!CZ457)</f>
        <v xml:space="preserve"> </v>
      </c>
      <c r="BY457" s="290" t="str">
        <f t="shared" si="616"/>
        <v xml:space="preserve"> </v>
      </c>
      <c r="BZ457" s="291"/>
      <c r="CA457" s="290" t="str">
        <f t="shared" si="567"/>
        <v xml:space="preserve"> </v>
      </c>
      <c r="CB457" s="289" t="str">
        <f>IF(SUM(I457:T457)&lt;90," ",EXP('eq. coef.'!$C$396+'eq. coef.'!$C$397*'Amp-TB2 calc'!AJ457+'eq. coef.'!$C$398*'Amp-TB2 calc'!AK457+'eq. coef.'!$C$399*'Amp-TB2 calc'!AL457+'eq. coef.'!$C$400*'Amp-TB2 calc'!AN457+'eq. coef.'!$C$401*'Amp-TB2 calc'!AP457+'eq. coef.'!$C$402*'Amp-TB2 calc'!AQ457+'eq. coef.'!$C$403*'Amp-TB2 calc'!AR457+'eq. coef.'!$C$404*'Amp-TB2 calc'!AS457+'eq. coef.'!$C$405*LN('Amp-TB2 calc'!BQ457)))</f>
        <v xml:space="preserve"> </v>
      </c>
      <c r="CC457" s="283" t="str">
        <f t="shared" si="568"/>
        <v xml:space="preserve"> </v>
      </c>
      <c r="CD457" s="283"/>
      <c r="CE457" s="282" t="str">
        <f t="shared" si="569"/>
        <v xml:space="preserve"> </v>
      </c>
      <c r="CF457" s="282" t="str">
        <f t="shared" si="570"/>
        <v xml:space="preserve"> </v>
      </c>
      <c r="CG457" s="278" t="str">
        <f t="shared" si="617"/>
        <v xml:space="preserve"> </v>
      </c>
      <c r="CH457" s="278" t="str">
        <f t="shared" si="618"/>
        <v xml:space="preserve"> </v>
      </c>
      <c r="CI457" s="278" t="str">
        <f t="shared" si="571"/>
        <v xml:space="preserve"> </v>
      </c>
      <c r="CJ457" s="278" t="str">
        <f t="shared" si="572"/>
        <v xml:space="preserve"> </v>
      </c>
      <c r="CK457" s="278"/>
      <c r="CL457" s="278" t="str">
        <f t="shared" si="573"/>
        <v xml:space="preserve"> </v>
      </c>
      <c r="CM457" s="278" t="str">
        <f t="shared" si="574"/>
        <v xml:space="preserve"> </v>
      </c>
      <c r="CN457" s="278" t="str">
        <f t="shared" si="619"/>
        <v xml:space="preserve"> </v>
      </c>
      <c r="CO457" s="278" t="str">
        <f t="shared" si="575"/>
        <v xml:space="preserve"> </v>
      </c>
      <c r="CP457" s="278" t="str">
        <f t="shared" si="620"/>
        <v xml:space="preserve"> </v>
      </c>
      <c r="CQ457" s="278" t="str">
        <f t="shared" si="576"/>
        <v xml:space="preserve"> </v>
      </c>
      <c r="CR457" s="278" t="str">
        <f t="shared" si="621"/>
        <v xml:space="preserve"> </v>
      </c>
      <c r="CS457" s="278" t="str">
        <f t="shared" si="577"/>
        <v xml:space="preserve"> </v>
      </c>
      <c r="CT457" s="278"/>
      <c r="CU457" s="278" t="str">
        <f t="shared" si="622"/>
        <v xml:space="preserve"> </v>
      </c>
      <c r="CV457" s="278" t="str">
        <f t="shared" si="578"/>
        <v xml:space="preserve"> </v>
      </c>
      <c r="CW457" s="278" t="str">
        <f t="shared" si="579"/>
        <v xml:space="preserve"> </v>
      </c>
      <c r="CX457" s="278"/>
      <c r="CY457" s="278" t="str">
        <f t="shared" si="580"/>
        <v xml:space="preserve"> </v>
      </c>
      <c r="CZ457" s="278" t="str">
        <f t="shared" si="623"/>
        <v xml:space="preserve"> </v>
      </c>
      <c r="DA457" s="278" t="str">
        <f t="shared" si="581"/>
        <v xml:space="preserve"> </v>
      </c>
      <c r="DB457" s="278"/>
      <c r="DC457" s="278" t="str">
        <f t="shared" si="582"/>
        <v xml:space="preserve"> </v>
      </c>
      <c r="DD457" s="278" t="str">
        <f t="shared" si="624"/>
        <v xml:space="preserve"> </v>
      </c>
      <c r="DE457" s="278" t="str">
        <f t="shared" si="625"/>
        <v xml:space="preserve"> </v>
      </c>
      <c r="DF457" s="278" t="str">
        <f t="shared" si="583"/>
        <v xml:space="preserve"> </v>
      </c>
      <c r="DG457" s="283" t="str">
        <f t="shared" si="590"/>
        <v xml:space="preserve"> </v>
      </c>
      <c r="DH457" s="283"/>
      <c r="DI457" s="277" t="str">
        <f t="shared" si="584"/>
        <v xml:space="preserve"> </v>
      </c>
      <c r="DJ457" s="277" t="str">
        <f t="shared" si="585"/>
        <v xml:space="preserve"> </v>
      </c>
      <c r="DK457" s="277" t="str">
        <f t="shared" si="586"/>
        <v xml:space="preserve"> </v>
      </c>
      <c r="DL457" s="278" t="str">
        <f t="shared" si="587"/>
        <v xml:space="preserve"> </v>
      </c>
    </row>
    <row r="458" spans="21:116" x14ac:dyDescent="0.25">
      <c r="U458" s="276" t="str">
        <f t="shared" si="591"/>
        <v xml:space="preserve"> </v>
      </c>
      <c r="V458" s="277" t="str">
        <f>IF(SUM(I458:T458)&lt;90," ",I458/stab.data!$U$7)</f>
        <v xml:space="preserve"> </v>
      </c>
      <c r="W458" s="277" t="str">
        <f>IF(SUM(I458:T458)&lt;90," ",J458/stab.data!$U$8)</f>
        <v xml:space="preserve"> </v>
      </c>
      <c r="X458" s="277" t="str">
        <f>IF(SUM(I458:T458)&lt;90," ",K458*2/stab.data!$U$9)</f>
        <v xml:space="preserve"> </v>
      </c>
      <c r="Y458" s="277" t="str">
        <f>IF(SUM(I458:T458)&lt;90," ",L458*2/stab.data!$U$10)</f>
        <v xml:space="preserve"> </v>
      </c>
      <c r="Z458" s="277" t="str">
        <f>IF(SUM(I458:T458)&lt;90," ",M458/stab.data!$U$11)</f>
        <v xml:space="preserve"> </v>
      </c>
      <c r="AA458" s="277" t="str">
        <f>IF(SUM(I458:T458)&lt;90," ",N458/stab.data!$U$12)</f>
        <v xml:space="preserve"> </v>
      </c>
      <c r="AB458" s="277" t="str">
        <f>IF(SUM(I458:T458)&lt;90," ",O458/stab.data!$U$13)</f>
        <v xml:space="preserve"> </v>
      </c>
      <c r="AC458" s="277" t="str">
        <f>IF(SUM(I458:T458)&lt;90," ",P458/stab.data!$U$14)</f>
        <v xml:space="preserve"> </v>
      </c>
      <c r="AD458" s="277" t="str">
        <f>IF(SUM(I458:T458)&lt;90," ",Q458*2/stab.data!$U$15)</f>
        <v xml:space="preserve"> </v>
      </c>
      <c r="AE458" s="277" t="str">
        <f>IF(SUM(I458:T458)&lt;90," ",R458*2/stab.data!$U$16)</f>
        <v xml:space="preserve"> </v>
      </c>
      <c r="AF458" s="277" t="str">
        <f>IF(SUM(I458:T458)&lt;90," ",S458/stab.data!$U$17)</f>
        <v xml:space="preserve"> </v>
      </c>
      <c r="AG458" s="277" t="str">
        <f>IF(SUM(I458:T458)&lt;90," ",T458/stab.data!$U$18)</f>
        <v xml:space="preserve"> </v>
      </c>
      <c r="AH458" s="277" t="str">
        <f t="shared" si="592"/>
        <v xml:space="preserve"> </v>
      </c>
      <c r="AI458" s="277" t="str">
        <f t="shared" si="593"/>
        <v xml:space="preserve"> </v>
      </c>
      <c r="AJ458" s="278" t="str">
        <f t="shared" si="594"/>
        <v xml:space="preserve"> </v>
      </c>
      <c r="AK458" s="278" t="str">
        <f t="shared" si="595"/>
        <v xml:space="preserve"> </v>
      </c>
      <c r="AL458" s="278" t="str">
        <f t="shared" si="596"/>
        <v xml:space="preserve"> </v>
      </c>
      <c r="AM458" s="278" t="str">
        <f t="shared" si="597"/>
        <v xml:space="preserve"> </v>
      </c>
      <c r="AN458" s="278" t="str">
        <f t="shared" si="598"/>
        <v xml:space="preserve"> </v>
      </c>
      <c r="AO458" s="278" t="str">
        <f t="shared" si="599"/>
        <v xml:space="preserve"> </v>
      </c>
      <c r="AP458" s="278" t="str">
        <f t="shared" si="600"/>
        <v xml:space="preserve"> </v>
      </c>
      <c r="AQ458" s="278" t="str">
        <f t="shared" si="601"/>
        <v xml:space="preserve"> </v>
      </c>
      <c r="AR458" s="278" t="str">
        <f t="shared" si="602"/>
        <v xml:space="preserve"> </v>
      </c>
      <c r="AS458" s="278" t="str">
        <f t="shared" si="603"/>
        <v xml:space="preserve"> </v>
      </c>
      <c r="AT458" s="278" t="str">
        <f t="shared" si="604"/>
        <v xml:space="preserve"> </v>
      </c>
      <c r="AU458" s="278" t="str">
        <f t="shared" si="605"/>
        <v xml:space="preserve"> </v>
      </c>
      <c r="AV458" s="277" t="str">
        <f t="shared" si="606"/>
        <v xml:space="preserve"> </v>
      </c>
      <c r="AW458" s="277" t="str">
        <f t="shared" si="607"/>
        <v xml:space="preserve"> </v>
      </c>
      <c r="AX458" s="277" t="str">
        <f>IF(SUM(I458:T458)&lt;90," ",CO458*AH458*stab.data!$U$20/13/2)</f>
        <v xml:space="preserve"> </v>
      </c>
      <c r="AY458" s="277" t="str">
        <f>IF(SUM(I458:T458)&lt;90," ",CQ458*AH458*stab.data!$U$11/13)</f>
        <v xml:space="preserve"> </v>
      </c>
      <c r="AZ458" s="277" t="str">
        <f t="shared" si="608"/>
        <v xml:space="preserve"> </v>
      </c>
      <c r="BA458" s="279" t="str">
        <f t="shared" si="609"/>
        <v xml:space="preserve"> </v>
      </c>
      <c r="BB458" s="280" t="str">
        <f>IF(SUM(I458:T458)&lt;90," ",EXP('eq. coef.'!$C$104+'eq. coef.'!$C$105*'Amp-TB2 calc'!AJ458+'eq. coef.'!$C$106*'Amp-TB2 calc'!AK458+'eq. coef.'!$C$107*'Amp-TB2 calc'!AL458+'eq. coef.'!$C$108*'Amp-TB2 calc'!AN458+'eq. coef.'!$C$109*'Amp-TB2 calc'!AP458+'eq. coef.'!$C$110*'Amp-TB2 calc'!AQ458+'eq. coef.'!$C$111*'Amp-TB2 calc'!AR458+'eq. coef.'!$C$112*'Amp-TB2 calc'!AS458))</f>
        <v xml:space="preserve"> </v>
      </c>
      <c r="BC458" s="281" t="str">
        <f>IF(SUM(I458:T458)&lt;90," ",EXP('eq. coef.'!$C$176+'eq. coef.'!$C$177*'Amp-TB2 calc'!AJ458+'eq. coef.'!$C$178*'Amp-TB2 calc'!AK458+'eq. coef.'!$C$179*'Amp-TB2 calc'!AL458+'eq. coef.'!$C$180*'Amp-TB2 calc'!AN458+'eq. coef.'!$C$181*'Amp-TB2 calc'!AP458+'eq. coef.'!$C$182*'Amp-TB2 calc'!AQ458+'eq. coef.'!$C$183*'Amp-TB2 calc'!AR458+'eq. coef.'!$C$184*'Amp-TB2 calc'!AS458))</f>
        <v xml:space="preserve"> </v>
      </c>
      <c r="BD458" s="281" t="str">
        <f>IF(SUM(I458:T458)&lt;90," ",('eq. coef.'!$C$234+'eq. coef.'!$C$235*'Amp-TB2 calc'!AJ458+'eq. coef.'!$C$236*'Amp-TB2 calc'!AK458+'eq. coef.'!$C$237*'Amp-TB2 calc'!AL458+'eq. coef.'!$C$238*'Amp-TB2 calc'!AN458+'eq. coef.'!$C$239*'Amp-TB2 calc'!AP458+'eq. coef.'!$C$240*'Amp-TB2 calc'!AQ458+'eq. coef.'!$C$241*'Amp-TB2 calc'!AR458+'eq. coef.'!$C$242*'Amp-TB2 calc'!AS458))</f>
        <v xml:space="preserve"> </v>
      </c>
      <c r="BE458" s="281" t="str">
        <f>IF(SUM(I458:T458)&lt;90," ",('eq. coef.'!$C$270+'eq. coef.'!$C$271*'Amp-TB2 calc'!AJ458+'eq. coef.'!$C$272*'Amp-TB2 calc'!AK458+'eq. coef.'!$C$273*'Amp-TB2 calc'!AL458+'eq. coef.'!$C$274*'Amp-TB2 calc'!AN458+'eq. coef.'!$C$275*'Amp-TB2 calc'!AP458+'eq. coef.'!$C$276*'Amp-TB2 calc'!AQ458+'eq. coef.'!$C$277*'Amp-TB2 calc'!AR458+'eq. coef.'!$C$278*'Amp-TB2 calc'!AS458))</f>
        <v xml:space="preserve"> </v>
      </c>
      <c r="BF458" s="281" t="str">
        <f>IF(SUM(I458:T458)&lt;90," ",EXP('eq. coef.'!$C$328+'eq. coef.'!$C$329*'Amp-TB2 calc'!AJ458+'eq. coef.'!$C$330*'Amp-TB2 calc'!AK458+'eq. coef.'!$C$331*'Amp-TB2 calc'!AL458+'eq. coef.'!$C$332*'Amp-TB2 calc'!AN458+'eq. coef.'!$C$333*'Amp-TB2 calc'!AP458+'eq. coef.'!$C$334*'Amp-TB2 calc'!AQ458+'eq. coef.'!$C$335*'Amp-TB2 calc'!AR458+'eq. coef.'!$C$336*'Amp-TB2 calc'!AS458))</f>
        <v xml:space="preserve"> </v>
      </c>
      <c r="BG458" s="282" t="str">
        <f t="shared" si="561"/>
        <v xml:space="preserve"> </v>
      </c>
      <c r="BH458" s="385" t="str">
        <f t="shared" si="588"/>
        <v xml:space="preserve"> </v>
      </c>
      <c r="BI458" s="385" t="str">
        <f t="shared" si="589"/>
        <v xml:space="preserve"> </v>
      </c>
      <c r="BJ458" s="281" t="str">
        <f t="shared" si="562"/>
        <v xml:space="preserve"> </v>
      </c>
      <c r="BK458" s="283" t="str">
        <f t="shared" si="610"/>
        <v xml:space="preserve"> </v>
      </c>
      <c r="BL458" s="281" t="str">
        <f t="shared" si="611"/>
        <v xml:space="preserve"> </v>
      </c>
      <c r="BM458" s="284" t="str">
        <f t="shared" si="563"/>
        <v xml:space="preserve"> </v>
      </c>
      <c r="BN458" s="285" t="str">
        <f>IF(SUM(I458:T458)&lt;90," ",'eq. coef.'!$C$360+'eq. coef.'!$C$361*'Amp-TB2 calc'!AJ458+'eq. coef.'!$C$362*'Amp-TB2 calc'!AK458+'eq. coef.'!$C$363*'Amp-TB2 calc'!AL458+'eq. coef.'!$C$364*'Amp-TB2 calc'!AN458+'eq. coef.'!$C$365*'Amp-TB2 calc'!AP458+'eq. coef.'!$C$366*'Amp-TB2 calc'!AQ458+'eq. coef.'!$C$367*'Amp-TB2 calc'!AR458+'eq. coef.'!$C$368*'Amp-TB2 calc'!AS458+'eq. coef.'!$C$369*LN(BQ458))</f>
        <v xml:space="preserve"> </v>
      </c>
      <c r="BO458" s="286" t="str">
        <f t="shared" si="612"/>
        <v xml:space="preserve"> </v>
      </c>
      <c r="BP458" s="333" t="str">
        <f t="shared" si="564"/>
        <v xml:space="preserve"> </v>
      </c>
      <c r="BQ458" s="287" t="str">
        <f t="shared" si="613"/>
        <v xml:space="preserve"> </v>
      </c>
      <c r="BR458" s="281" t="str">
        <f t="shared" si="565"/>
        <v xml:space="preserve"> </v>
      </c>
      <c r="BS458" s="283"/>
      <c r="BT458" s="283">
        <f t="shared" si="614"/>
        <v>0</v>
      </c>
      <c r="BU458" s="283">
        <f t="shared" si="615"/>
        <v>0</v>
      </c>
      <c r="BV458" s="281" t="str">
        <f t="shared" si="566"/>
        <v xml:space="preserve"> </v>
      </c>
      <c r="BW458" s="288"/>
      <c r="BX458" s="289" t="str">
        <f>IF(SUM(I458:T458)&lt;90," ",'eq. coef.'!$B$1128*'Amp-TB2 calc'!CH458+'eq. coef.'!$B$1129*'Amp-TB2 calc'!CL458+'eq. coef.'!$B$1130*'Amp-TB2 calc'!CM458+'eq. coef.'!$B$1131*'Amp-TB2 calc'!CO458+'eq. coef.'!$B$1132*'Amp-TB2 calc'!CP458+'eq. coef.'!$B$1133*'Amp-TB2 calc'!CQ458+'eq. coef.'!$B$1134*'Amp-TB2 calc'!CR458+'eq. coef.'!$B$1135*'Amp-TB2 calc'!CU458+'eq. coef.'!$B$1135*'Amp-TB2 calc'!CY458+'eq. coef.'!$B$1137*'Amp-TB2 calc'!CZ458)</f>
        <v xml:space="preserve"> </v>
      </c>
      <c r="BY458" s="290" t="str">
        <f t="shared" si="616"/>
        <v xml:space="preserve"> </v>
      </c>
      <c r="BZ458" s="291"/>
      <c r="CA458" s="290" t="str">
        <f t="shared" si="567"/>
        <v xml:space="preserve"> </v>
      </c>
      <c r="CB458" s="289" t="str">
        <f>IF(SUM(I458:T458)&lt;90," ",EXP('eq. coef.'!$C$396+'eq. coef.'!$C$397*'Amp-TB2 calc'!AJ458+'eq. coef.'!$C$398*'Amp-TB2 calc'!AK458+'eq. coef.'!$C$399*'Amp-TB2 calc'!AL458+'eq. coef.'!$C$400*'Amp-TB2 calc'!AN458+'eq. coef.'!$C$401*'Amp-TB2 calc'!AP458+'eq. coef.'!$C$402*'Amp-TB2 calc'!AQ458+'eq. coef.'!$C$403*'Amp-TB2 calc'!AR458+'eq. coef.'!$C$404*'Amp-TB2 calc'!AS458+'eq. coef.'!$C$405*LN('Amp-TB2 calc'!BQ458)))</f>
        <v xml:space="preserve"> </v>
      </c>
      <c r="CC458" s="283" t="str">
        <f t="shared" si="568"/>
        <v xml:space="preserve"> </v>
      </c>
      <c r="CD458" s="283"/>
      <c r="CE458" s="282" t="str">
        <f t="shared" si="569"/>
        <v xml:space="preserve"> </v>
      </c>
      <c r="CF458" s="282" t="str">
        <f t="shared" si="570"/>
        <v xml:space="preserve"> </v>
      </c>
      <c r="CG458" s="278" t="str">
        <f t="shared" si="617"/>
        <v xml:space="preserve"> </v>
      </c>
      <c r="CH458" s="278" t="str">
        <f t="shared" si="618"/>
        <v xml:space="preserve"> </v>
      </c>
      <c r="CI458" s="278" t="str">
        <f t="shared" si="571"/>
        <v xml:space="preserve"> </v>
      </c>
      <c r="CJ458" s="278" t="str">
        <f t="shared" si="572"/>
        <v xml:space="preserve"> </v>
      </c>
      <c r="CK458" s="278"/>
      <c r="CL458" s="278" t="str">
        <f t="shared" si="573"/>
        <v xml:space="preserve"> </v>
      </c>
      <c r="CM458" s="278" t="str">
        <f t="shared" si="574"/>
        <v xml:space="preserve"> </v>
      </c>
      <c r="CN458" s="278" t="str">
        <f t="shared" si="619"/>
        <v xml:space="preserve"> </v>
      </c>
      <c r="CO458" s="278" t="str">
        <f t="shared" si="575"/>
        <v xml:space="preserve"> </v>
      </c>
      <c r="CP458" s="278" t="str">
        <f t="shared" si="620"/>
        <v xml:space="preserve"> </v>
      </c>
      <c r="CQ458" s="278" t="str">
        <f t="shared" si="576"/>
        <v xml:space="preserve"> </v>
      </c>
      <c r="CR458" s="278" t="str">
        <f t="shared" si="621"/>
        <v xml:space="preserve"> </v>
      </c>
      <c r="CS458" s="278" t="str">
        <f t="shared" si="577"/>
        <v xml:space="preserve"> </v>
      </c>
      <c r="CT458" s="278"/>
      <c r="CU458" s="278" t="str">
        <f t="shared" si="622"/>
        <v xml:space="preserve"> </v>
      </c>
      <c r="CV458" s="278" t="str">
        <f t="shared" si="578"/>
        <v xml:space="preserve"> </v>
      </c>
      <c r="CW458" s="278" t="str">
        <f t="shared" si="579"/>
        <v xml:space="preserve"> </v>
      </c>
      <c r="CX458" s="278"/>
      <c r="CY458" s="278" t="str">
        <f t="shared" si="580"/>
        <v xml:space="preserve"> </v>
      </c>
      <c r="CZ458" s="278" t="str">
        <f t="shared" si="623"/>
        <v xml:space="preserve"> </v>
      </c>
      <c r="DA458" s="278" t="str">
        <f t="shared" si="581"/>
        <v xml:space="preserve"> </v>
      </c>
      <c r="DB458" s="278"/>
      <c r="DC458" s="278" t="str">
        <f t="shared" si="582"/>
        <v xml:space="preserve"> </v>
      </c>
      <c r="DD458" s="278" t="str">
        <f t="shared" si="624"/>
        <v xml:space="preserve"> </v>
      </c>
      <c r="DE458" s="278" t="str">
        <f t="shared" si="625"/>
        <v xml:space="preserve"> </v>
      </c>
      <c r="DF458" s="278" t="str">
        <f t="shared" si="583"/>
        <v xml:space="preserve"> </v>
      </c>
      <c r="DG458" s="283" t="str">
        <f t="shared" si="590"/>
        <v xml:space="preserve"> </v>
      </c>
      <c r="DH458" s="283"/>
      <c r="DI458" s="277" t="str">
        <f t="shared" si="584"/>
        <v xml:space="preserve"> </v>
      </c>
      <c r="DJ458" s="277" t="str">
        <f t="shared" si="585"/>
        <v xml:space="preserve"> </v>
      </c>
      <c r="DK458" s="277" t="str">
        <f t="shared" si="586"/>
        <v xml:space="preserve"> </v>
      </c>
      <c r="DL458" s="278" t="str">
        <f t="shared" si="587"/>
        <v xml:space="preserve"> </v>
      </c>
    </row>
    <row r="459" spans="21:116" x14ac:dyDescent="0.25">
      <c r="U459" s="276" t="str">
        <f t="shared" si="591"/>
        <v xml:space="preserve"> </v>
      </c>
      <c r="V459" s="277" t="str">
        <f>IF(SUM(I459:T459)&lt;90," ",I459/stab.data!$U$7)</f>
        <v xml:space="preserve"> </v>
      </c>
      <c r="W459" s="277" t="str">
        <f>IF(SUM(I459:T459)&lt;90," ",J459/stab.data!$U$8)</f>
        <v xml:space="preserve"> </v>
      </c>
      <c r="X459" s="277" t="str">
        <f>IF(SUM(I459:T459)&lt;90," ",K459*2/stab.data!$U$9)</f>
        <v xml:space="preserve"> </v>
      </c>
      <c r="Y459" s="277" t="str">
        <f>IF(SUM(I459:T459)&lt;90," ",L459*2/stab.data!$U$10)</f>
        <v xml:space="preserve"> </v>
      </c>
      <c r="Z459" s="277" t="str">
        <f>IF(SUM(I459:T459)&lt;90," ",M459/stab.data!$U$11)</f>
        <v xml:space="preserve"> </v>
      </c>
      <c r="AA459" s="277" t="str">
        <f>IF(SUM(I459:T459)&lt;90," ",N459/stab.data!$U$12)</f>
        <v xml:space="preserve"> </v>
      </c>
      <c r="AB459" s="277" t="str">
        <f>IF(SUM(I459:T459)&lt;90," ",O459/stab.data!$U$13)</f>
        <v xml:space="preserve"> </v>
      </c>
      <c r="AC459" s="277" t="str">
        <f>IF(SUM(I459:T459)&lt;90," ",P459/stab.data!$U$14)</f>
        <v xml:space="preserve"> </v>
      </c>
      <c r="AD459" s="277" t="str">
        <f>IF(SUM(I459:T459)&lt;90," ",Q459*2/stab.data!$U$15)</f>
        <v xml:space="preserve"> </v>
      </c>
      <c r="AE459" s="277" t="str">
        <f>IF(SUM(I459:T459)&lt;90," ",R459*2/stab.data!$U$16)</f>
        <v xml:space="preserve"> </v>
      </c>
      <c r="AF459" s="277" t="str">
        <f>IF(SUM(I459:T459)&lt;90," ",S459/stab.data!$U$17)</f>
        <v xml:space="preserve"> </v>
      </c>
      <c r="AG459" s="277" t="str">
        <f>IF(SUM(I459:T459)&lt;90," ",T459/stab.data!$U$18)</f>
        <v xml:space="preserve"> </v>
      </c>
      <c r="AH459" s="277" t="str">
        <f t="shared" si="592"/>
        <v xml:space="preserve"> </v>
      </c>
      <c r="AI459" s="277" t="str">
        <f t="shared" si="593"/>
        <v xml:space="preserve"> </v>
      </c>
      <c r="AJ459" s="278" t="str">
        <f t="shared" si="594"/>
        <v xml:space="preserve"> </v>
      </c>
      <c r="AK459" s="278" t="str">
        <f t="shared" si="595"/>
        <v xml:space="preserve"> </v>
      </c>
      <c r="AL459" s="278" t="str">
        <f t="shared" si="596"/>
        <v xml:space="preserve"> </v>
      </c>
      <c r="AM459" s="278" t="str">
        <f t="shared" si="597"/>
        <v xml:space="preserve"> </v>
      </c>
      <c r="AN459" s="278" t="str">
        <f t="shared" si="598"/>
        <v xml:space="preserve"> </v>
      </c>
      <c r="AO459" s="278" t="str">
        <f t="shared" si="599"/>
        <v xml:space="preserve"> </v>
      </c>
      <c r="AP459" s="278" t="str">
        <f t="shared" si="600"/>
        <v xml:space="preserve"> </v>
      </c>
      <c r="AQ459" s="278" t="str">
        <f t="shared" si="601"/>
        <v xml:space="preserve"> </v>
      </c>
      <c r="AR459" s="278" t="str">
        <f t="shared" si="602"/>
        <v xml:space="preserve"> </v>
      </c>
      <c r="AS459" s="278" t="str">
        <f t="shared" si="603"/>
        <v xml:space="preserve"> </v>
      </c>
      <c r="AT459" s="278" t="str">
        <f t="shared" si="604"/>
        <v xml:space="preserve"> </v>
      </c>
      <c r="AU459" s="278" t="str">
        <f t="shared" si="605"/>
        <v xml:space="preserve"> </v>
      </c>
      <c r="AV459" s="277" t="str">
        <f t="shared" si="606"/>
        <v xml:space="preserve"> </v>
      </c>
      <c r="AW459" s="277" t="str">
        <f t="shared" si="607"/>
        <v xml:space="preserve"> </v>
      </c>
      <c r="AX459" s="277" t="str">
        <f>IF(SUM(I459:T459)&lt;90," ",CO459*AH459*stab.data!$U$20/13/2)</f>
        <v xml:space="preserve"> </v>
      </c>
      <c r="AY459" s="277" t="str">
        <f>IF(SUM(I459:T459)&lt;90," ",CQ459*AH459*stab.data!$U$11/13)</f>
        <v xml:space="preserve"> </v>
      </c>
      <c r="AZ459" s="277" t="str">
        <f t="shared" si="608"/>
        <v xml:space="preserve"> </v>
      </c>
      <c r="BA459" s="279" t="str">
        <f t="shared" si="609"/>
        <v xml:space="preserve"> </v>
      </c>
      <c r="BB459" s="280" t="str">
        <f>IF(SUM(I459:T459)&lt;90," ",EXP('eq. coef.'!$C$104+'eq. coef.'!$C$105*'Amp-TB2 calc'!AJ459+'eq. coef.'!$C$106*'Amp-TB2 calc'!AK459+'eq. coef.'!$C$107*'Amp-TB2 calc'!AL459+'eq. coef.'!$C$108*'Amp-TB2 calc'!AN459+'eq. coef.'!$C$109*'Amp-TB2 calc'!AP459+'eq. coef.'!$C$110*'Amp-TB2 calc'!AQ459+'eq. coef.'!$C$111*'Amp-TB2 calc'!AR459+'eq. coef.'!$C$112*'Amp-TB2 calc'!AS459))</f>
        <v xml:space="preserve"> </v>
      </c>
      <c r="BC459" s="281" t="str">
        <f>IF(SUM(I459:T459)&lt;90," ",EXP('eq. coef.'!$C$176+'eq. coef.'!$C$177*'Amp-TB2 calc'!AJ459+'eq. coef.'!$C$178*'Amp-TB2 calc'!AK459+'eq. coef.'!$C$179*'Amp-TB2 calc'!AL459+'eq. coef.'!$C$180*'Amp-TB2 calc'!AN459+'eq. coef.'!$C$181*'Amp-TB2 calc'!AP459+'eq. coef.'!$C$182*'Amp-TB2 calc'!AQ459+'eq. coef.'!$C$183*'Amp-TB2 calc'!AR459+'eq. coef.'!$C$184*'Amp-TB2 calc'!AS459))</f>
        <v xml:space="preserve"> </v>
      </c>
      <c r="BD459" s="281" t="str">
        <f>IF(SUM(I459:T459)&lt;90," ",('eq. coef.'!$C$234+'eq. coef.'!$C$235*'Amp-TB2 calc'!AJ459+'eq. coef.'!$C$236*'Amp-TB2 calc'!AK459+'eq. coef.'!$C$237*'Amp-TB2 calc'!AL459+'eq. coef.'!$C$238*'Amp-TB2 calc'!AN459+'eq. coef.'!$C$239*'Amp-TB2 calc'!AP459+'eq. coef.'!$C$240*'Amp-TB2 calc'!AQ459+'eq. coef.'!$C$241*'Amp-TB2 calc'!AR459+'eq. coef.'!$C$242*'Amp-TB2 calc'!AS459))</f>
        <v xml:space="preserve"> </v>
      </c>
      <c r="BE459" s="281" t="str">
        <f>IF(SUM(I459:T459)&lt;90," ",('eq. coef.'!$C$270+'eq. coef.'!$C$271*'Amp-TB2 calc'!AJ459+'eq. coef.'!$C$272*'Amp-TB2 calc'!AK459+'eq. coef.'!$C$273*'Amp-TB2 calc'!AL459+'eq. coef.'!$C$274*'Amp-TB2 calc'!AN459+'eq. coef.'!$C$275*'Amp-TB2 calc'!AP459+'eq. coef.'!$C$276*'Amp-TB2 calc'!AQ459+'eq. coef.'!$C$277*'Amp-TB2 calc'!AR459+'eq. coef.'!$C$278*'Amp-TB2 calc'!AS459))</f>
        <v xml:space="preserve"> </v>
      </c>
      <c r="BF459" s="281" t="str">
        <f>IF(SUM(I459:T459)&lt;90," ",EXP('eq. coef.'!$C$328+'eq. coef.'!$C$329*'Amp-TB2 calc'!AJ459+'eq. coef.'!$C$330*'Amp-TB2 calc'!AK459+'eq. coef.'!$C$331*'Amp-TB2 calc'!AL459+'eq. coef.'!$C$332*'Amp-TB2 calc'!AN459+'eq. coef.'!$C$333*'Amp-TB2 calc'!AP459+'eq. coef.'!$C$334*'Amp-TB2 calc'!AQ459+'eq. coef.'!$C$335*'Amp-TB2 calc'!AR459+'eq. coef.'!$C$336*'Amp-TB2 calc'!AS459))</f>
        <v xml:space="preserve"> </v>
      </c>
      <c r="BG459" s="282" t="str">
        <f t="shared" si="561"/>
        <v xml:space="preserve"> </v>
      </c>
      <c r="BH459" s="385" t="str">
        <f t="shared" si="588"/>
        <v xml:space="preserve"> </v>
      </c>
      <c r="BI459" s="385" t="str">
        <f t="shared" si="589"/>
        <v xml:space="preserve"> </v>
      </c>
      <c r="BJ459" s="281" t="str">
        <f t="shared" si="562"/>
        <v xml:space="preserve"> </v>
      </c>
      <c r="BK459" s="283" t="str">
        <f t="shared" si="610"/>
        <v xml:space="preserve"> </v>
      </c>
      <c r="BL459" s="281" t="str">
        <f t="shared" si="611"/>
        <v xml:space="preserve"> </v>
      </c>
      <c r="BM459" s="284" t="str">
        <f t="shared" si="563"/>
        <v xml:space="preserve"> </v>
      </c>
      <c r="BN459" s="285" t="str">
        <f>IF(SUM(I459:T459)&lt;90," ",'eq. coef.'!$C$360+'eq. coef.'!$C$361*'Amp-TB2 calc'!AJ459+'eq. coef.'!$C$362*'Amp-TB2 calc'!AK459+'eq. coef.'!$C$363*'Amp-TB2 calc'!AL459+'eq. coef.'!$C$364*'Amp-TB2 calc'!AN459+'eq. coef.'!$C$365*'Amp-TB2 calc'!AP459+'eq. coef.'!$C$366*'Amp-TB2 calc'!AQ459+'eq. coef.'!$C$367*'Amp-TB2 calc'!AR459+'eq. coef.'!$C$368*'Amp-TB2 calc'!AS459+'eq. coef.'!$C$369*LN(BQ459))</f>
        <v xml:space="preserve"> </v>
      </c>
      <c r="BO459" s="286" t="str">
        <f t="shared" si="612"/>
        <v xml:space="preserve"> </v>
      </c>
      <c r="BP459" s="333" t="str">
        <f t="shared" si="564"/>
        <v xml:space="preserve"> </v>
      </c>
      <c r="BQ459" s="287" t="str">
        <f t="shared" si="613"/>
        <v xml:space="preserve"> </v>
      </c>
      <c r="BR459" s="281" t="str">
        <f t="shared" si="565"/>
        <v xml:space="preserve"> </v>
      </c>
      <c r="BS459" s="283"/>
      <c r="BT459" s="283">
        <f t="shared" si="614"/>
        <v>0</v>
      </c>
      <c r="BU459" s="283">
        <f t="shared" si="615"/>
        <v>0</v>
      </c>
      <c r="BV459" s="281" t="str">
        <f t="shared" si="566"/>
        <v xml:space="preserve"> </v>
      </c>
      <c r="BW459" s="288"/>
      <c r="BX459" s="289" t="str">
        <f>IF(SUM(I459:T459)&lt;90," ",'eq. coef.'!$B$1128*'Amp-TB2 calc'!CH459+'eq. coef.'!$B$1129*'Amp-TB2 calc'!CL459+'eq. coef.'!$B$1130*'Amp-TB2 calc'!CM459+'eq. coef.'!$B$1131*'Amp-TB2 calc'!CO459+'eq. coef.'!$B$1132*'Amp-TB2 calc'!CP459+'eq. coef.'!$B$1133*'Amp-TB2 calc'!CQ459+'eq. coef.'!$B$1134*'Amp-TB2 calc'!CR459+'eq. coef.'!$B$1135*'Amp-TB2 calc'!CU459+'eq. coef.'!$B$1135*'Amp-TB2 calc'!CY459+'eq. coef.'!$B$1137*'Amp-TB2 calc'!CZ459)</f>
        <v xml:space="preserve"> </v>
      </c>
      <c r="BY459" s="290" t="str">
        <f t="shared" si="616"/>
        <v xml:space="preserve"> </v>
      </c>
      <c r="BZ459" s="291"/>
      <c r="CA459" s="290" t="str">
        <f t="shared" si="567"/>
        <v xml:space="preserve"> </v>
      </c>
      <c r="CB459" s="289" t="str">
        <f>IF(SUM(I459:T459)&lt;90," ",EXP('eq. coef.'!$C$396+'eq. coef.'!$C$397*'Amp-TB2 calc'!AJ459+'eq. coef.'!$C$398*'Amp-TB2 calc'!AK459+'eq. coef.'!$C$399*'Amp-TB2 calc'!AL459+'eq. coef.'!$C$400*'Amp-TB2 calc'!AN459+'eq. coef.'!$C$401*'Amp-TB2 calc'!AP459+'eq. coef.'!$C$402*'Amp-TB2 calc'!AQ459+'eq. coef.'!$C$403*'Amp-TB2 calc'!AR459+'eq. coef.'!$C$404*'Amp-TB2 calc'!AS459+'eq. coef.'!$C$405*LN('Amp-TB2 calc'!BQ459)))</f>
        <v xml:space="preserve"> </v>
      </c>
      <c r="CC459" s="283" t="str">
        <f t="shared" si="568"/>
        <v xml:space="preserve"> </v>
      </c>
      <c r="CD459" s="283"/>
      <c r="CE459" s="282" t="str">
        <f t="shared" si="569"/>
        <v xml:space="preserve"> </v>
      </c>
      <c r="CF459" s="282" t="str">
        <f t="shared" si="570"/>
        <v xml:space="preserve"> </v>
      </c>
      <c r="CG459" s="278" t="str">
        <f t="shared" si="617"/>
        <v xml:space="preserve"> </v>
      </c>
      <c r="CH459" s="278" t="str">
        <f t="shared" si="618"/>
        <v xml:space="preserve"> </v>
      </c>
      <c r="CI459" s="278" t="str">
        <f t="shared" si="571"/>
        <v xml:space="preserve"> </v>
      </c>
      <c r="CJ459" s="278" t="str">
        <f t="shared" si="572"/>
        <v xml:space="preserve"> </v>
      </c>
      <c r="CK459" s="278"/>
      <c r="CL459" s="278" t="str">
        <f t="shared" si="573"/>
        <v xml:space="preserve"> </v>
      </c>
      <c r="CM459" s="278" t="str">
        <f t="shared" si="574"/>
        <v xml:space="preserve"> </v>
      </c>
      <c r="CN459" s="278" t="str">
        <f t="shared" si="619"/>
        <v xml:space="preserve"> </v>
      </c>
      <c r="CO459" s="278" t="str">
        <f t="shared" si="575"/>
        <v xml:space="preserve"> </v>
      </c>
      <c r="CP459" s="278" t="str">
        <f t="shared" si="620"/>
        <v xml:space="preserve"> </v>
      </c>
      <c r="CQ459" s="278" t="str">
        <f t="shared" si="576"/>
        <v xml:space="preserve"> </v>
      </c>
      <c r="CR459" s="278" t="str">
        <f t="shared" si="621"/>
        <v xml:space="preserve"> </v>
      </c>
      <c r="CS459" s="278" t="str">
        <f t="shared" si="577"/>
        <v xml:space="preserve"> </v>
      </c>
      <c r="CT459" s="278"/>
      <c r="CU459" s="278" t="str">
        <f t="shared" si="622"/>
        <v xml:space="preserve"> </v>
      </c>
      <c r="CV459" s="278" t="str">
        <f t="shared" si="578"/>
        <v xml:space="preserve"> </v>
      </c>
      <c r="CW459" s="278" t="str">
        <f t="shared" si="579"/>
        <v xml:space="preserve"> </v>
      </c>
      <c r="CX459" s="278"/>
      <c r="CY459" s="278" t="str">
        <f t="shared" si="580"/>
        <v xml:space="preserve"> </v>
      </c>
      <c r="CZ459" s="278" t="str">
        <f t="shared" si="623"/>
        <v xml:space="preserve"> </v>
      </c>
      <c r="DA459" s="278" t="str">
        <f t="shared" si="581"/>
        <v xml:space="preserve"> </v>
      </c>
      <c r="DB459" s="278"/>
      <c r="DC459" s="278" t="str">
        <f t="shared" si="582"/>
        <v xml:space="preserve"> </v>
      </c>
      <c r="DD459" s="278" t="str">
        <f t="shared" si="624"/>
        <v xml:space="preserve"> </v>
      </c>
      <c r="DE459" s="278" t="str">
        <f t="shared" si="625"/>
        <v xml:space="preserve"> </v>
      </c>
      <c r="DF459" s="278" t="str">
        <f t="shared" si="583"/>
        <v xml:space="preserve"> </v>
      </c>
      <c r="DG459" s="283" t="str">
        <f t="shared" si="590"/>
        <v xml:space="preserve"> </v>
      </c>
      <c r="DH459" s="283"/>
      <c r="DI459" s="277" t="str">
        <f t="shared" si="584"/>
        <v xml:space="preserve"> </v>
      </c>
      <c r="DJ459" s="277" t="str">
        <f t="shared" si="585"/>
        <v xml:space="preserve"> </v>
      </c>
      <c r="DK459" s="277" t="str">
        <f t="shared" si="586"/>
        <v xml:space="preserve"> </v>
      </c>
      <c r="DL459" s="278" t="str">
        <f t="shared" si="587"/>
        <v xml:space="preserve"> </v>
      </c>
    </row>
    <row r="460" spans="21:116" x14ac:dyDescent="0.25">
      <c r="U460" s="276" t="str">
        <f t="shared" si="591"/>
        <v xml:space="preserve"> </v>
      </c>
      <c r="V460" s="277" t="str">
        <f>IF(SUM(I460:T460)&lt;90," ",I460/stab.data!$U$7)</f>
        <v xml:space="preserve"> </v>
      </c>
      <c r="W460" s="277" t="str">
        <f>IF(SUM(I460:T460)&lt;90," ",J460/stab.data!$U$8)</f>
        <v xml:space="preserve"> </v>
      </c>
      <c r="X460" s="277" t="str">
        <f>IF(SUM(I460:T460)&lt;90," ",K460*2/stab.data!$U$9)</f>
        <v xml:space="preserve"> </v>
      </c>
      <c r="Y460" s="277" t="str">
        <f>IF(SUM(I460:T460)&lt;90," ",L460*2/stab.data!$U$10)</f>
        <v xml:space="preserve"> </v>
      </c>
      <c r="Z460" s="277" t="str">
        <f>IF(SUM(I460:T460)&lt;90," ",M460/stab.data!$U$11)</f>
        <v xml:space="preserve"> </v>
      </c>
      <c r="AA460" s="277" t="str">
        <f>IF(SUM(I460:T460)&lt;90," ",N460/stab.data!$U$12)</f>
        <v xml:space="preserve"> </v>
      </c>
      <c r="AB460" s="277" t="str">
        <f>IF(SUM(I460:T460)&lt;90," ",O460/stab.data!$U$13)</f>
        <v xml:space="preserve"> </v>
      </c>
      <c r="AC460" s="277" t="str">
        <f>IF(SUM(I460:T460)&lt;90," ",P460/stab.data!$U$14)</f>
        <v xml:space="preserve"> </v>
      </c>
      <c r="AD460" s="277" t="str">
        <f>IF(SUM(I460:T460)&lt;90," ",Q460*2/stab.data!$U$15)</f>
        <v xml:space="preserve"> </v>
      </c>
      <c r="AE460" s="277" t="str">
        <f>IF(SUM(I460:T460)&lt;90," ",R460*2/stab.data!$U$16)</f>
        <v xml:space="preserve"> </v>
      </c>
      <c r="AF460" s="277" t="str">
        <f>IF(SUM(I460:T460)&lt;90," ",S460/stab.data!$U$17)</f>
        <v xml:space="preserve"> </v>
      </c>
      <c r="AG460" s="277" t="str">
        <f>IF(SUM(I460:T460)&lt;90," ",T460/stab.data!$U$18)</f>
        <v xml:space="preserve"> </v>
      </c>
      <c r="AH460" s="277" t="str">
        <f t="shared" si="592"/>
        <v xml:space="preserve"> </v>
      </c>
      <c r="AI460" s="277" t="str">
        <f t="shared" si="593"/>
        <v xml:space="preserve"> </v>
      </c>
      <c r="AJ460" s="278" t="str">
        <f t="shared" si="594"/>
        <v xml:space="preserve"> </v>
      </c>
      <c r="AK460" s="278" t="str">
        <f t="shared" si="595"/>
        <v xml:space="preserve"> </v>
      </c>
      <c r="AL460" s="278" t="str">
        <f t="shared" si="596"/>
        <v xml:space="preserve"> </v>
      </c>
      <c r="AM460" s="278" t="str">
        <f t="shared" si="597"/>
        <v xml:space="preserve"> </v>
      </c>
      <c r="AN460" s="278" t="str">
        <f t="shared" si="598"/>
        <v xml:space="preserve"> </v>
      </c>
      <c r="AO460" s="278" t="str">
        <f t="shared" si="599"/>
        <v xml:space="preserve"> </v>
      </c>
      <c r="AP460" s="278" t="str">
        <f t="shared" si="600"/>
        <v xml:space="preserve"> </v>
      </c>
      <c r="AQ460" s="278" t="str">
        <f t="shared" si="601"/>
        <v xml:space="preserve"> </v>
      </c>
      <c r="AR460" s="278" t="str">
        <f t="shared" si="602"/>
        <v xml:space="preserve"> </v>
      </c>
      <c r="AS460" s="278" t="str">
        <f t="shared" si="603"/>
        <v xml:space="preserve"> </v>
      </c>
      <c r="AT460" s="278" t="str">
        <f t="shared" si="604"/>
        <v xml:space="preserve"> </v>
      </c>
      <c r="AU460" s="278" t="str">
        <f t="shared" si="605"/>
        <v xml:space="preserve"> </v>
      </c>
      <c r="AV460" s="277" t="str">
        <f t="shared" si="606"/>
        <v xml:space="preserve"> </v>
      </c>
      <c r="AW460" s="277" t="str">
        <f t="shared" si="607"/>
        <v xml:space="preserve"> </v>
      </c>
      <c r="AX460" s="277" t="str">
        <f>IF(SUM(I460:T460)&lt;90," ",CO460*AH460*stab.data!$U$20/13/2)</f>
        <v xml:space="preserve"> </v>
      </c>
      <c r="AY460" s="277" t="str">
        <f>IF(SUM(I460:T460)&lt;90," ",CQ460*AH460*stab.data!$U$11/13)</f>
        <v xml:space="preserve"> </v>
      </c>
      <c r="AZ460" s="277" t="str">
        <f t="shared" si="608"/>
        <v xml:space="preserve"> </v>
      </c>
      <c r="BA460" s="279" t="str">
        <f t="shared" si="609"/>
        <v xml:space="preserve"> </v>
      </c>
      <c r="BB460" s="280" t="str">
        <f>IF(SUM(I460:T460)&lt;90," ",EXP('eq. coef.'!$C$104+'eq. coef.'!$C$105*'Amp-TB2 calc'!AJ460+'eq. coef.'!$C$106*'Amp-TB2 calc'!AK460+'eq. coef.'!$C$107*'Amp-TB2 calc'!AL460+'eq. coef.'!$C$108*'Amp-TB2 calc'!AN460+'eq. coef.'!$C$109*'Amp-TB2 calc'!AP460+'eq. coef.'!$C$110*'Amp-TB2 calc'!AQ460+'eq. coef.'!$C$111*'Amp-TB2 calc'!AR460+'eq. coef.'!$C$112*'Amp-TB2 calc'!AS460))</f>
        <v xml:space="preserve"> </v>
      </c>
      <c r="BC460" s="281" t="str">
        <f>IF(SUM(I460:T460)&lt;90," ",EXP('eq. coef.'!$C$176+'eq. coef.'!$C$177*'Amp-TB2 calc'!AJ460+'eq. coef.'!$C$178*'Amp-TB2 calc'!AK460+'eq. coef.'!$C$179*'Amp-TB2 calc'!AL460+'eq. coef.'!$C$180*'Amp-TB2 calc'!AN460+'eq. coef.'!$C$181*'Amp-TB2 calc'!AP460+'eq. coef.'!$C$182*'Amp-TB2 calc'!AQ460+'eq. coef.'!$C$183*'Amp-TB2 calc'!AR460+'eq. coef.'!$C$184*'Amp-TB2 calc'!AS460))</f>
        <v xml:space="preserve"> </v>
      </c>
      <c r="BD460" s="281" t="str">
        <f>IF(SUM(I460:T460)&lt;90," ",('eq. coef.'!$C$234+'eq. coef.'!$C$235*'Amp-TB2 calc'!AJ460+'eq. coef.'!$C$236*'Amp-TB2 calc'!AK460+'eq. coef.'!$C$237*'Amp-TB2 calc'!AL460+'eq. coef.'!$C$238*'Amp-TB2 calc'!AN460+'eq. coef.'!$C$239*'Amp-TB2 calc'!AP460+'eq. coef.'!$C$240*'Amp-TB2 calc'!AQ460+'eq. coef.'!$C$241*'Amp-TB2 calc'!AR460+'eq. coef.'!$C$242*'Amp-TB2 calc'!AS460))</f>
        <v xml:space="preserve"> </v>
      </c>
      <c r="BE460" s="281" t="str">
        <f>IF(SUM(I460:T460)&lt;90," ",('eq. coef.'!$C$270+'eq. coef.'!$C$271*'Amp-TB2 calc'!AJ460+'eq. coef.'!$C$272*'Amp-TB2 calc'!AK460+'eq. coef.'!$C$273*'Amp-TB2 calc'!AL460+'eq. coef.'!$C$274*'Amp-TB2 calc'!AN460+'eq. coef.'!$C$275*'Amp-TB2 calc'!AP460+'eq. coef.'!$C$276*'Amp-TB2 calc'!AQ460+'eq. coef.'!$C$277*'Amp-TB2 calc'!AR460+'eq. coef.'!$C$278*'Amp-TB2 calc'!AS460))</f>
        <v xml:space="preserve"> </v>
      </c>
      <c r="BF460" s="281" t="str">
        <f>IF(SUM(I460:T460)&lt;90," ",EXP('eq. coef.'!$C$328+'eq. coef.'!$C$329*'Amp-TB2 calc'!AJ460+'eq. coef.'!$C$330*'Amp-TB2 calc'!AK460+'eq. coef.'!$C$331*'Amp-TB2 calc'!AL460+'eq. coef.'!$C$332*'Amp-TB2 calc'!AN460+'eq. coef.'!$C$333*'Amp-TB2 calc'!AP460+'eq. coef.'!$C$334*'Amp-TB2 calc'!AQ460+'eq. coef.'!$C$335*'Amp-TB2 calc'!AR460+'eq. coef.'!$C$336*'Amp-TB2 calc'!AS460))</f>
        <v xml:space="preserve"> </v>
      </c>
      <c r="BG460" s="282" t="str">
        <f t="shared" si="561"/>
        <v xml:space="preserve"> </v>
      </c>
      <c r="BH460" s="385" t="str">
        <f t="shared" si="588"/>
        <v xml:space="preserve"> </v>
      </c>
      <c r="BI460" s="385" t="str">
        <f t="shared" si="589"/>
        <v xml:space="preserve"> </v>
      </c>
      <c r="BJ460" s="281" t="str">
        <f t="shared" si="562"/>
        <v xml:space="preserve"> </v>
      </c>
      <c r="BK460" s="283" t="str">
        <f t="shared" si="610"/>
        <v xml:space="preserve"> </v>
      </c>
      <c r="BL460" s="281" t="str">
        <f t="shared" si="611"/>
        <v xml:space="preserve"> </v>
      </c>
      <c r="BM460" s="284" t="str">
        <f t="shared" si="563"/>
        <v xml:space="preserve"> </v>
      </c>
      <c r="BN460" s="285" t="str">
        <f>IF(SUM(I460:T460)&lt;90," ",'eq. coef.'!$C$360+'eq. coef.'!$C$361*'Amp-TB2 calc'!AJ460+'eq. coef.'!$C$362*'Amp-TB2 calc'!AK460+'eq. coef.'!$C$363*'Amp-TB2 calc'!AL460+'eq. coef.'!$C$364*'Amp-TB2 calc'!AN460+'eq. coef.'!$C$365*'Amp-TB2 calc'!AP460+'eq. coef.'!$C$366*'Amp-TB2 calc'!AQ460+'eq. coef.'!$C$367*'Amp-TB2 calc'!AR460+'eq. coef.'!$C$368*'Amp-TB2 calc'!AS460+'eq. coef.'!$C$369*LN(BQ460))</f>
        <v xml:space="preserve"> </v>
      </c>
      <c r="BO460" s="286" t="str">
        <f t="shared" si="612"/>
        <v xml:space="preserve"> </v>
      </c>
      <c r="BP460" s="333" t="str">
        <f t="shared" si="564"/>
        <v xml:space="preserve"> </v>
      </c>
      <c r="BQ460" s="287" t="str">
        <f t="shared" si="613"/>
        <v xml:space="preserve"> </v>
      </c>
      <c r="BR460" s="281" t="str">
        <f t="shared" si="565"/>
        <v xml:space="preserve"> </v>
      </c>
      <c r="BS460" s="283"/>
      <c r="BT460" s="283">
        <f t="shared" si="614"/>
        <v>0</v>
      </c>
      <c r="BU460" s="283">
        <f t="shared" si="615"/>
        <v>0</v>
      </c>
      <c r="BV460" s="281" t="str">
        <f t="shared" si="566"/>
        <v xml:space="preserve"> </v>
      </c>
      <c r="BW460" s="288"/>
      <c r="BX460" s="289" t="str">
        <f>IF(SUM(I460:T460)&lt;90," ",'eq. coef.'!$B$1128*'Amp-TB2 calc'!CH460+'eq. coef.'!$B$1129*'Amp-TB2 calc'!CL460+'eq. coef.'!$B$1130*'Amp-TB2 calc'!CM460+'eq. coef.'!$B$1131*'Amp-TB2 calc'!CO460+'eq. coef.'!$B$1132*'Amp-TB2 calc'!CP460+'eq. coef.'!$B$1133*'Amp-TB2 calc'!CQ460+'eq. coef.'!$B$1134*'Amp-TB2 calc'!CR460+'eq. coef.'!$B$1135*'Amp-TB2 calc'!CU460+'eq. coef.'!$B$1135*'Amp-TB2 calc'!CY460+'eq. coef.'!$B$1137*'Amp-TB2 calc'!CZ460)</f>
        <v xml:space="preserve"> </v>
      </c>
      <c r="BY460" s="290" t="str">
        <f t="shared" si="616"/>
        <v xml:space="preserve"> </v>
      </c>
      <c r="BZ460" s="291"/>
      <c r="CA460" s="290" t="str">
        <f t="shared" si="567"/>
        <v xml:space="preserve"> </v>
      </c>
      <c r="CB460" s="289" t="str">
        <f>IF(SUM(I460:T460)&lt;90," ",EXP('eq. coef.'!$C$396+'eq. coef.'!$C$397*'Amp-TB2 calc'!AJ460+'eq. coef.'!$C$398*'Amp-TB2 calc'!AK460+'eq. coef.'!$C$399*'Amp-TB2 calc'!AL460+'eq. coef.'!$C$400*'Amp-TB2 calc'!AN460+'eq. coef.'!$C$401*'Amp-TB2 calc'!AP460+'eq. coef.'!$C$402*'Amp-TB2 calc'!AQ460+'eq. coef.'!$C$403*'Amp-TB2 calc'!AR460+'eq. coef.'!$C$404*'Amp-TB2 calc'!AS460+'eq. coef.'!$C$405*LN('Amp-TB2 calc'!BQ460)))</f>
        <v xml:space="preserve"> </v>
      </c>
      <c r="CC460" s="283" t="str">
        <f t="shared" si="568"/>
        <v xml:space="preserve"> </v>
      </c>
      <c r="CD460" s="283"/>
      <c r="CE460" s="282" t="str">
        <f t="shared" si="569"/>
        <v xml:space="preserve"> </v>
      </c>
      <c r="CF460" s="282" t="str">
        <f t="shared" si="570"/>
        <v xml:space="preserve"> </v>
      </c>
      <c r="CG460" s="278" t="str">
        <f t="shared" si="617"/>
        <v xml:space="preserve"> </v>
      </c>
      <c r="CH460" s="278" t="str">
        <f t="shared" si="618"/>
        <v xml:space="preserve"> </v>
      </c>
      <c r="CI460" s="278" t="str">
        <f t="shared" si="571"/>
        <v xml:space="preserve"> </v>
      </c>
      <c r="CJ460" s="278" t="str">
        <f t="shared" si="572"/>
        <v xml:space="preserve"> </v>
      </c>
      <c r="CK460" s="278"/>
      <c r="CL460" s="278" t="str">
        <f t="shared" si="573"/>
        <v xml:space="preserve"> </v>
      </c>
      <c r="CM460" s="278" t="str">
        <f t="shared" si="574"/>
        <v xml:space="preserve"> </v>
      </c>
      <c r="CN460" s="278" t="str">
        <f t="shared" si="619"/>
        <v xml:space="preserve"> </v>
      </c>
      <c r="CO460" s="278" t="str">
        <f t="shared" si="575"/>
        <v xml:space="preserve"> </v>
      </c>
      <c r="CP460" s="278" t="str">
        <f t="shared" si="620"/>
        <v xml:space="preserve"> </v>
      </c>
      <c r="CQ460" s="278" t="str">
        <f t="shared" si="576"/>
        <v xml:space="preserve"> </v>
      </c>
      <c r="CR460" s="278" t="str">
        <f t="shared" si="621"/>
        <v xml:space="preserve"> </v>
      </c>
      <c r="CS460" s="278" t="str">
        <f t="shared" si="577"/>
        <v xml:space="preserve"> </v>
      </c>
      <c r="CT460" s="278"/>
      <c r="CU460" s="278" t="str">
        <f t="shared" si="622"/>
        <v xml:space="preserve"> </v>
      </c>
      <c r="CV460" s="278" t="str">
        <f t="shared" si="578"/>
        <v xml:space="preserve"> </v>
      </c>
      <c r="CW460" s="278" t="str">
        <f t="shared" si="579"/>
        <v xml:space="preserve"> </v>
      </c>
      <c r="CX460" s="278"/>
      <c r="CY460" s="278" t="str">
        <f t="shared" si="580"/>
        <v xml:space="preserve"> </v>
      </c>
      <c r="CZ460" s="278" t="str">
        <f t="shared" si="623"/>
        <v xml:space="preserve"> </v>
      </c>
      <c r="DA460" s="278" t="str">
        <f t="shared" si="581"/>
        <v xml:space="preserve"> </v>
      </c>
      <c r="DB460" s="278"/>
      <c r="DC460" s="278" t="str">
        <f t="shared" si="582"/>
        <v xml:space="preserve"> </v>
      </c>
      <c r="DD460" s="278" t="str">
        <f t="shared" si="624"/>
        <v xml:space="preserve"> </v>
      </c>
      <c r="DE460" s="278" t="str">
        <f t="shared" si="625"/>
        <v xml:space="preserve"> </v>
      </c>
      <c r="DF460" s="278" t="str">
        <f t="shared" si="583"/>
        <v xml:space="preserve"> </v>
      </c>
      <c r="DG460" s="283" t="str">
        <f t="shared" si="590"/>
        <v xml:space="preserve"> </v>
      </c>
      <c r="DH460" s="283"/>
      <c r="DI460" s="277" t="str">
        <f t="shared" si="584"/>
        <v xml:space="preserve"> </v>
      </c>
      <c r="DJ460" s="277" t="str">
        <f t="shared" si="585"/>
        <v xml:space="preserve"> </v>
      </c>
      <c r="DK460" s="277" t="str">
        <f t="shared" si="586"/>
        <v xml:space="preserve"> </v>
      </c>
      <c r="DL460" s="278" t="str">
        <f t="shared" si="587"/>
        <v xml:space="preserve"> </v>
      </c>
    </row>
    <row r="461" spans="21:116" x14ac:dyDescent="0.25">
      <c r="U461" s="276" t="str">
        <f t="shared" si="591"/>
        <v xml:space="preserve"> </v>
      </c>
      <c r="V461" s="277" t="str">
        <f>IF(SUM(I461:T461)&lt;90," ",I461/stab.data!$U$7)</f>
        <v xml:space="preserve"> </v>
      </c>
      <c r="W461" s="277" t="str">
        <f>IF(SUM(I461:T461)&lt;90," ",J461/stab.data!$U$8)</f>
        <v xml:space="preserve"> </v>
      </c>
      <c r="X461" s="277" t="str">
        <f>IF(SUM(I461:T461)&lt;90," ",K461*2/stab.data!$U$9)</f>
        <v xml:space="preserve"> </v>
      </c>
      <c r="Y461" s="277" t="str">
        <f>IF(SUM(I461:T461)&lt;90," ",L461*2/stab.data!$U$10)</f>
        <v xml:space="preserve"> </v>
      </c>
      <c r="Z461" s="277" t="str">
        <f>IF(SUM(I461:T461)&lt;90," ",M461/stab.data!$U$11)</f>
        <v xml:space="preserve"> </v>
      </c>
      <c r="AA461" s="277" t="str">
        <f>IF(SUM(I461:T461)&lt;90," ",N461/stab.data!$U$12)</f>
        <v xml:space="preserve"> </v>
      </c>
      <c r="AB461" s="277" t="str">
        <f>IF(SUM(I461:T461)&lt;90," ",O461/stab.data!$U$13)</f>
        <v xml:space="preserve"> </v>
      </c>
      <c r="AC461" s="277" t="str">
        <f>IF(SUM(I461:T461)&lt;90," ",P461/stab.data!$U$14)</f>
        <v xml:space="preserve"> </v>
      </c>
      <c r="AD461" s="277" t="str">
        <f>IF(SUM(I461:T461)&lt;90," ",Q461*2/stab.data!$U$15)</f>
        <v xml:space="preserve"> </v>
      </c>
      <c r="AE461" s="277" t="str">
        <f>IF(SUM(I461:T461)&lt;90," ",R461*2/stab.data!$U$16)</f>
        <v xml:space="preserve"> </v>
      </c>
      <c r="AF461" s="277" t="str">
        <f>IF(SUM(I461:T461)&lt;90," ",S461/stab.data!$U$17)</f>
        <v xml:space="preserve"> </v>
      </c>
      <c r="AG461" s="277" t="str">
        <f>IF(SUM(I461:T461)&lt;90," ",T461/stab.data!$U$18)</f>
        <v xml:space="preserve"> </v>
      </c>
      <c r="AH461" s="277" t="str">
        <f t="shared" si="592"/>
        <v xml:space="preserve"> </v>
      </c>
      <c r="AI461" s="277" t="str">
        <f t="shared" si="593"/>
        <v xml:space="preserve"> </v>
      </c>
      <c r="AJ461" s="278" t="str">
        <f t="shared" si="594"/>
        <v xml:space="preserve"> </v>
      </c>
      <c r="AK461" s="278" t="str">
        <f t="shared" si="595"/>
        <v xml:space="preserve"> </v>
      </c>
      <c r="AL461" s="278" t="str">
        <f t="shared" si="596"/>
        <v xml:space="preserve"> </v>
      </c>
      <c r="AM461" s="278" t="str">
        <f t="shared" si="597"/>
        <v xml:space="preserve"> </v>
      </c>
      <c r="AN461" s="278" t="str">
        <f t="shared" si="598"/>
        <v xml:space="preserve"> </v>
      </c>
      <c r="AO461" s="278" t="str">
        <f t="shared" si="599"/>
        <v xml:space="preserve"> </v>
      </c>
      <c r="AP461" s="278" t="str">
        <f t="shared" si="600"/>
        <v xml:space="preserve"> </v>
      </c>
      <c r="AQ461" s="278" t="str">
        <f t="shared" si="601"/>
        <v xml:space="preserve"> </v>
      </c>
      <c r="AR461" s="278" t="str">
        <f t="shared" si="602"/>
        <v xml:space="preserve"> </v>
      </c>
      <c r="AS461" s="278" t="str">
        <f t="shared" si="603"/>
        <v xml:space="preserve"> </v>
      </c>
      <c r="AT461" s="278" t="str">
        <f t="shared" si="604"/>
        <v xml:space="preserve"> </v>
      </c>
      <c r="AU461" s="278" t="str">
        <f t="shared" si="605"/>
        <v xml:space="preserve"> </v>
      </c>
      <c r="AV461" s="277" t="str">
        <f t="shared" si="606"/>
        <v xml:space="preserve"> </v>
      </c>
      <c r="AW461" s="277" t="str">
        <f t="shared" si="607"/>
        <v xml:space="preserve"> </v>
      </c>
      <c r="AX461" s="277" t="str">
        <f>IF(SUM(I461:T461)&lt;90," ",CO461*AH461*stab.data!$U$20/13/2)</f>
        <v xml:space="preserve"> </v>
      </c>
      <c r="AY461" s="277" t="str">
        <f>IF(SUM(I461:T461)&lt;90," ",CQ461*AH461*stab.data!$U$11/13)</f>
        <v xml:space="preserve"> </v>
      </c>
      <c r="AZ461" s="277" t="str">
        <f t="shared" si="608"/>
        <v xml:space="preserve"> </v>
      </c>
      <c r="BA461" s="279" t="str">
        <f t="shared" si="609"/>
        <v xml:space="preserve"> </v>
      </c>
      <c r="BB461" s="280" t="str">
        <f>IF(SUM(I461:T461)&lt;90," ",EXP('eq. coef.'!$C$104+'eq. coef.'!$C$105*'Amp-TB2 calc'!AJ461+'eq. coef.'!$C$106*'Amp-TB2 calc'!AK461+'eq. coef.'!$C$107*'Amp-TB2 calc'!AL461+'eq. coef.'!$C$108*'Amp-TB2 calc'!AN461+'eq. coef.'!$C$109*'Amp-TB2 calc'!AP461+'eq. coef.'!$C$110*'Amp-TB2 calc'!AQ461+'eq. coef.'!$C$111*'Amp-TB2 calc'!AR461+'eq. coef.'!$C$112*'Amp-TB2 calc'!AS461))</f>
        <v xml:space="preserve"> </v>
      </c>
      <c r="BC461" s="281" t="str">
        <f>IF(SUM(I461:T461)&lt;90," ",EXP('eq. coef.'!$C$176+'eq. coef.'!$C$177*'Amp-TB2 calc'!AJ461+'eq. coef.'!$C$178*'Amp-TB2 calc'!AK461+'eq. coef.'!$C$179*'Amp-TB2 calc'!AL461+'eq. coef.'!$C$180*'Amp-TB2 calc'!AN461+'eq. coef.'!$C$181*'Amp-TB2 calc'!AP461+'eq. coef.'!$C$182*'Amp-TB2 calc'!AQ461+'eq. coef.'!$C$183*'Amp-TB2 calc'!AR461+'eq. coef.'!$C$184*'Amp-TB2 calc'!AS461))</f>
        <v xml:space="preserve"> </v>
      </c>
      <c r="BD461" s="281" t="str">
        <f>IF(SUM(I461:T461)&lt;90," ",('eq. coef.'!$C$234+'eq. coef.'!$C$235*'Amp-TB2 calc'!AJ461+'eq. coef.'!$C$236*'Amp-TB2 calc'!AK461+'eq. coef.'!$C$237*'Amp-TB2 calc'!AL461+'eq. coef.'!$C$238*'Amp-TB2 calc'!AN461+'eq. coef.'!$C$239*'Amp-TB2 calc'!AP461+'eq. coef.'!$C$240*'Amp-TB2 calc'!AQ461+'eq. coef.'!$C$241*'Amp-TB2 calc'!AR461+'eq. coef.'!$C$242*'Amp-TB2 calc'!AS461))</f>
        <v xml:space="preserve"> </v>
      </c>
      <c r="BE461" s="281" t="str">
        <f>IF(SUM(I461:T461)&lt;90," ",('eq. coef.'!$C$270+'eq. coef.'!$C$271*'Amp-TB2 calc'!AJ461+'eq. coef.'!$C$272*'Amp-TB2 calc'!AK461+'eq. coef.'!$C$273*'Amp-TB2 calc'!AL461+'eq. coef.'!$C$274*'Amp-TB2 calc'!AN461+'eq. coef.'!$C$275*'Amp-TB2 calc'!AP461+'eq. coef.'!$C$276*'Amp-TB2 calc'!AQ461+'eq. coef.'!$C$277*'Amp-TB2 calc'!AR461+'eq. coef.'!$C$278*'Amp-TB2 calc'!AS461))</f>
        <v xml:space="preserve"> </v>
      </c>
      <c r="BF461" s="281" t="str">
        <f>IF(SUM(I461:T461)&lt;90," ",EXP('eq. coef.'!$C$328+'eq. coef.'!$C$329*'Amp-TB2 calc'!AJ461+'eq. coef.'!$C$330*'Amp-TB2 calc'!AK461+'eq. coef.'!$C$331*'Amp-TB2 calc'!AL461+'eq. coef.'!$C$332*'Amp-TB2 calc'!AN461+'eq. coef.'!$C$333*'Amp-TB2 calc'!AP461+'eq. coef.'!$C$334*'Amp-TB2 calc'!AQ461+'eq. coef.'!$C$335*'Amp-TB2 calc'!AR461+'eq. coef.'!$C$336*'Amp-TB2 calc'!AS461))</f>
        <v xml:space="preserve"> </v>
      </c>
      <c r="BG461" s="282" t="str">
        <f t="shared" si="561"/>
        <v xml:space="preserve"> </v>
      </c>
      <c r="BH461" s="385" t="str">
        <f t="shared" si="588"/>
        <v xml:space="preserve"> </v>
      </c>
      <c r="BI461" s="385" t="str">
        <f t="shared" si="589"/>
        <v xml:space="preserve"> </v>
      </c>
      <c r="BJ461" s="281" t="str">
        <f t="shared" si="562"/>
        <v xml:space="preserve"> </v>
      </c>
      <c r="BK461" s="283" t="str">
        <f t="shared" si="610"/>
        <v xml:space="preserve"> </v>
      </c>
      <c r="BL461" s="281" t="str">
        <f t="shared" si="611"/>
        <v xml:space="preserve"> </v>
      </c>
      <c r="BM461" s="284" t="str">
        <f t="shared" si="563"/>
        <v xml:space="preserve"> </v>
      </c>
      <c r="BN461" s="285" t="str">
        <f>IF(SUM(I461:T461)&lt;90," ",'eq. coef.'!$C$360+'eq. coef.'!$C$361*'Amp-TB2 calc'!AJ461+'eq. coef.'!$C$362*'Amp-TB2 calc'!AK461+'eq. coef.'!$C$363*'Amp-TB2 calc'!AL461+'eq. coef.'!$C$364*'Amp-TB2 calc'!AN461+'eq. coef.'!$C$365*'Amp-TB2 calc'!AP461+'eq. coef.'!$C$366*'Amp-TB2 calc'!AQ461+'eq. coef.'!$C$367*'Amp-TB2 calc'!AR461+'eq. coef.'!$C$368*'Amp-TB2 calc'!AS461+'eq. coef.'!$C$369*LN(BQ461))</f>
        <v xml:space="preserve"> </v>
      </c>
      <c r="BO461" s="286" t="str">
        <f t="shared" si="612"/>
        <v xml:space="preserve"> </v>
      </c>
      <c r="BP461" s="333" t="str">
        <f t="shared" si="564"/>
        <v xml:space="preserve"> </v>
      </c>
      <c r="BQ461" s="287" t="str">
        <f t="shared" si="613"/>
        <v xml:space="preserve"> </v>
      </c>
      <c r="BR461" s="281" t="str">
        <f t="shared" si="565"/>
        <v xml:space="preserve"> </v>
      </c>
      <c r="BS461" s="283"/>
      <c r="BT461" s="283">
        <f t="shared" si="614"/>
        <v>0</v>
      </c>
      <c r="BU461" s="283">
        <f t="shared" si="615"/>
        <v>0</v>
      </c>
      <c r="BV461" s="281" t="str">
        <f t="shared" si="566"/>
        <v xml:space="preserve"> </v>
      </c>
      <c r="BW461" s="288"/>
      <c r="BX461" s="289" t="str">
        <f>IF(SUM(I461:T461)&lt;90," ",'eq. coef.'!$B$1128*'Amp-TB2 calc'!CH461+'eq. coef.'!$B$1129*'Amp-TB2 calc'!CL461+'eq. coef.'!$B$1130*'Amp-TB2 calc'!CM461+'eq. coef.'!$B$1131*'Amp-TB2 calc'!CO461+'eq. coef.'!$B$1132*'Amp-TB2 calc'!CP461+'eq. coef.'!$B$1133*'Amp-TB2 calc'!CQ461+'eq. coef.'!$B$1134*'Amp-TB2 calc'!CR461+'eq. coef.'!$B$1135*'Amp-TB2 calc'!CU461+'eq. coef.'!$B$1135*'Amp-TB2 calc'!CY461+'eq. coef.'!$B$1137*'Amp-TB2 calc'!CZ461)</f>
        <v xml:space="preserve"> </v>
      </c>
      <c r="BY461" s="290" t="str">
        <f t="shared" si="616"/>
        <v xml:space="preserve"> </v>
      </c>
      <c r="BZ461" s="291"/>
      <c r="CA461" s="290" t="str">
        <f t="shared" si="567"/>
        <v xml:space="preserve"> </v>
      </c>
      <c r="CB461" s="289" t="str">
        <f>IF(SUM(I461:T461)&lt;90," ",EXP('eq. coef.'!$C$396+'eq. coef.'!$C$397*'Amp-TB2 calc'!AJ461+'eq. coef.'!$C$398*'Amp-TB2 calc'!AK461+'eq. coef.'!$C$399*'Amp-TB2 calc'!AL461+'eq. coef.'!$C$400*'Amp-TB2 calc'!AN461+'eq. coef.'!$C$401*'Amp-TB2 calc'!AP461+'eq. coef.'!$C$402*'Amp-TB2 calc'!AQ461+'eq. coef.'!$C$403*'Amp-TB2 calc'!AR461+'eq. coef.'!$C$404*'Amp-TB2 calc'!AS461+'eq. coef.'!$C$405*LN('Amp-TB2 calc'!BQ461)))</f>
        <v xml:space="preserve"> </v>
      </c>
      <c r="CC461" s="283" t="str">
        <f t="shared" si="568"/>
        <v xml:space="preserve"> </v>
      </c>
      <c r="CD461" s="283"/>
      <c r="CE461" s="282" t="str">
        <f t="shared" si="569"/>
        <v xml:space="preserve"> </v>
      </c>
      <c r="CF461" s="282" t="str">
        <f t="shared" si="570"/>
        <v xml:space="preserve"> </v>
      </c>
      <c r="CG461" s="278" t="str">
        <f t="shared" si="617"/>
        <v xml:space="preserve"> </v>
      </c>
      <c r="CH461" s="278" t="str">
        <f t="shared" si="618"/>
        <v xml:space="preserve"> </v>
      </c>
      <c r="CI461" s="278" t="str">
        <f t="shared" si="571"/>
        <v xml:space="preserve"> </v>
      </c>
      <c r="CJ461" s="278" t="str">
        <f t="shared" si="572"/>
        <v xml:space="preserve"> </v>
      </c>
      <c r="CK461" s="278"/>
      <c r="CL461" s="278" t="str">
        <f t="shared" si="573"/>
        <v xml:space="preserve"> </v>
      </c>
      <c r="CM461" s="278" t="str">
        <f t="shared" si="574"/>
        <v xml:space="preserve"> </v>
      </c>
      <c r="CN461" s="278" t="str">
        <f t="shared" si="619"/>
        <v xml:space="preserve"> </v>
      </c>
      <c r="CO461" s="278" t="str">
        <f t="shared" si="575"/>
        <v xml:space="preserve"> </v>
      </c>
      <c r="CP461" s="278" t="str">
        <f t="shared" si="620"/>
        <v xml:space="preserve"> </v>
      </c>
      <c r="CQ461" s="278" t="str">
        <f t="shared" si="576"/>
        <v xml:space="preserve"> </v>
      </c>
      <c r="CR461" s="278" t="str">
        <f t="shared" si="621"/>
        <v xml:space="preserve"> </v>
      </c>
      <c r="CS461" s="278" t="str">
        <f t="shared" si="577"/>
        <v xml:space="preserve"> </v>
      </c>
      <c r="CT461" s="278"/>
      <c r="CU461" s="278" t="str">
        <f t="shared" si="622"/>
        <v xml:space="preserve"> </v>
      </c>
      <c r="CV461" s="278" t="str">
        <f t="shared" si="578"/>
        <v xml:space="preserve"> </v>
      </c>
      <c r="CW461" s="278" t="str">
        <f t="shared" si="579"/>
        <v xml:space="preserve"> </v>
      </c>
      <c r="CX461" s="278"/>
      <c r="CY461" s="278" t="str">
        <f t="shared" si="580"/>
        <v xml:space="preserve"> </v>
      </c>
      <c r="CZ461" s="278" t="str">
        <f t="shared" si="623"/>
        <v xml:space="preserve"> </v>
      </c>
      <c r="DA461" s="278" t="str">
        <f t="shared" si="581"/>
        <v xml:space="preserve"> </v>
      </c>
      <c r="DB461" s="278"/>
      <c r="DC461" s="278" t="str">
        <f t="shared" si="582"/>
        <v xml:space="preserve"> </v>
      </c>
      <c r="DD461" s="278" t="str">
        <f t="shared" si="624"/>
        <v xml:space="preserve"> </v>
      </c>
      <c r="DE461" s="278" t="str">
        <f t="shared" si="625"/>
        <v xml:space="preserve"> </v>
      </c>
      <c r="DF461" s="278" t="str">
        <f t="shared" si="583"/>
        <v xml:space="preserve"> </v>
      </c>
      <c r="DG461" s="283" t="str">
        <f t="shared" si="590"/>
        <v xml:space="preserve"> </v>
      </c>
      <c r="DH461" s="283"/>
      <c r="DI461" s="277" t="str">
        <f t="shared" si="584"/>
        <v xml:space="preserve"> </v>
      </c>
      <c r="DJ461" s="277" t="str">
        <f t="shared" si="585"/>
        <v xml:space="preserve"> </v>
      </c>
      <c r="DK461" s="277" t="str">
        <f t="shared" si="586"/>
        <v xml:space="preserve"> </v>
      </c>
      <c r="DL461" s="278" t="str">
        <f t="shared" si="587"/>
        <v xml:space="preserve"> </v>
      </c>
    </row>
    <row r="462" spans="21:116" x14ac:dyDescent="0.25">
      <c r="U462" s="276" t="str">
        <f t="shared" si="591"/>
        <v xml:space="preserve"> </v>
      </c>
      <c r="V462" s="277" t="str">
        <f>IF(SUM(I462:T462)&lt;90," ",I462/stab.data!$U$7)</f>
        <v xml:space="preserve"> </v>
      </c>
      <c r="W462" s="277" t="str">
        <f>IF(SUM(I462:T462)&lt;90," ",J462/stab.data!$U$8)</f>
        <v xml:space="preserve"> </v>
      </c>
      <c r="X462" s="277" t="str">
        <f>IF(SUM(I462:T462)&lt;90," ",K462*2/stab.data!$U$9)</f>
        <v xml:space="preserve"> </v>
      </c>
      <c r="Y462" s="277" t="str">
        <f>IF(SUM(I462:T462)&lt;90," ",L462*2/stab.data!$U$10)</f>
        <v xml:space="preserve"> </v>
      </c>
      <c r="Z462" s="277" t="str">
        <f>IF(SUM(I462:T462)&lt;90," ",M462/stab.data!$U$11)</f>
        <v xml:space="preserve"> </v>
      </c>
      <c r="AA462" s="277" t="str">
        <f>IF(SUM(I462:T462)&lt;90," ",N462/stab.data!$U$12)</f>
        <v xml:space="preserve"> </v>
      </c>
      <c r="AB462" s="277" t="str">
        <f>IF(SUM(I462:T462)&lt;90," ",O462/stab.data!$U$13)</f>
        <v xml:space="preserve"> </v>
      </c>
      <c r="AC462" s="277" t="str">
        <f>IF(SUM(I462:T462)&lt;90," ",P462/stab.data!$U$14)</f>
        <v xml:space="preserve"> </v>
      </c>
      <c r="AD462" s="277" t="str">
        <f>IF(SUM(I462:T462)&lt;90," ",Q462*2/stab.data!$U$15)</f>
        <v xml:space="preserve"> </v>
      </c>
      <c r="AE462" s="277" t="str">
        <f>IF(SUM(I462:T462)&lt;90," ",R462*2/stab.data!$U$16)</f>
        <v xml:space="preserve"> </v>
      </c>
      <c r="AF462" s="277" t="str">
        <f>IF(SUM(I462:T462)&lt;90," ",S462/stab.data!$U$17)</f>
        <v xml:space="preserve"> </v>
      </c>
      <c r="AG462" s="277" t="str">
        <f>IF(SUM(I462:T462)&lt;90," ",T462/stab.data!$U$18)</f>
        <v xml:space="preserve"> </v>
      </c>
      <c r="AH462" s="277" t="str">
        <f t="shared" si="592"/>
        <v xml:space="preserve"> </v>
      </c>
      <c r="AI462" s="277" t="str">
        <f t="shared" si="593"/>
        <v xml:space="preserve"> </v>
      </c>
      <c r="AJ462" s="278" t="str">
        <f t="shared" si="594"/>
        <v xml:space="preserve"> </v>
      </c>
      <c r="AK462" s="278" t="str">
        <f t="shared" si="595"/>
        <v xml:space="preserve"> </v>
      </c>
      <c r="AL462" s="278" t="str">
        <f t="shared" si="596"/>
        <v xml:space="preserve"> </v>
      </c>
      <c r="AM462" s="278" t="str">
        <f t="shared" si="597"/>
        <v xml:space="preserve"> </v>
      </c>
      <c r="AN462" s="278" t="str">
        <f t="shared" si="598"/>
        <v xml:space="preserve"> </v>
      </c>
      <c r="AO462" s="278" t="str">
        <f t="shared" si="599"/>
        <v xml:space="preserve"> </v>
      </c>
      <c r="AP462" s="278" t="str">
        <f t="shared" si="600"/>
        <v xml:space="preserve"> </v>
      </c>
      <c r="AQ462" s="278" t="str">
        <f t="shared" si="601"/>
        <v xml:space="preserve"> </v>
      </c>
      <c r="AR462" s="278" t="str">
        <f t="shared" si="602"/>
        <v xml:space="preserve"> </v>
      </c>
      <c r="AS462" s="278" t="str">
        <f t="shared" si="603"/>
        <v xml:space="preserve"> </v>
      </c>
      <c r="AT462" s="278" t="str">
        <f t="shared" si="604"/>
        <v xml:space="preserve"> </v>
      </c>
      <c r="AU462" s="278" t="str">
        <f t="shared" si="605"/>
        <v xml:space="preserve"> </v>
      </c>
      <c r="AV462" s="277" t="str">
        <f t="shared" si="606"/>
        <v xml:space="preserve"> </v>
      </c>
      <c r="AW462" s="277" t="str">
        <f t="shared" si="607"/>
        <v xml:space="preserve"> </v>
      </c>
      <c r="AX462" s="277" t="str">
        <f>IF(SUM(I462:T462)&lt;90," ",CO462*AH462*stab.data!$U$20/13/2)</f>
        <v xml:space="preserve"> </v>
      </c>
      <c r="AY462" s="277" t="str">
        <f>IF(SUM(I462:T462)&lt;90," ",CQ462*AH462*stab.data!$U$11/13)</f>
        <v xml:space="preserve"> </v>
      </c>
      <c r="AZ462" s="277" t="str">
        <f t="shared" si="608"/>
        <v xml:space="preserve"> </v>
      </c>
      <c r="BA462" s="279" t="str">
        <f t="shared" si="609"/>
        <v xml:space="preserve"> </v>
      </c>
      <c r="BB462" s="280" t="str">
        <f>IF(SUM(I462:T462)&lt;90," ",EXP('eq. coef.'!$C$104+'eq. coef.'!$C$105*'Amp-TB2 calc'!AJ462+'eq. coef.'!$C$106*'Amp-TB2 calc'!AK462+'eq. coef.'!$C$107*'Amp-TB2 calc'!AL462+'eq. coef.'!$C$108*'Amp-TB2 calc'!AN462+'eq. coef.'!$C$109*'Amp-TB2 calc'!AP462+'eq. coef.'!$C$110*'Amp-TB2 calc'!AQ462+'eq. coef.'!$C$111*'Amp-TB2 calc'!AR462+'eq. coef.'!$C$112*'Amp-TB2 calc'!AS462))</f>
        <v xml:space="preserve"> </v>
      </c>
      <c r="BC462" s="281" t="str">
        <f>IF(SUM(I462:T462)&lt;90," ",EXP('eq. coef.'!$C$176+'eq. coef.'!$C$177*'Amp-TB2 calc'!AJ462+'eq. coef.'!$C$178*'Amp-TB2 calc'!AK462+'eq. coef.'!$C$179*'Amp-TB2 calc'!AL462+'eq. coef.'!$C$180*'Amp-TB2 calc'!AN462+'eq. coef.'!$C$181*'Amp-TB2 calc'!AP462+'eq. coef.'!$C$182*'Amp-TB2 calc'!AQ462+'eq. coef.'!$C$183*'Amp-TB2 calc'!AR462+'eq. coef.'!$C$184*'Amp-TB2 calc'!AS462))</f>
        <v xml:space="preserve"> </v>
      </c>
      <c r="BD462" s="281" t="str">
        <f>IF(SUM(I462:T462)&lt;90," ",('eq. coef.'!$C$234+'eq. coef.'!$C$235*'Amp-TB2 calc'!AJ462+'eq. coef.'!$C$236*'Amp-TB2 calc'!AK462+'eq. coef.'!$C$237*'Amp-TB2 calc'!AL462+'eq. coef.'!$C$238*'Amp-TB2 calc'!AN462+'eq. coef.'!$C$239*'Amp-TB2 calc'!AP462+'eq. coef.'!$C$240*'Amp-TB2 calc'!AQ462+'eq. coef.'!$C$241*'Amp-TB2 calc'!AR462+'eq. coef.'!$C$242*'Amp-TB2 calc'!AS462))</f>
        <v xml:space="preserve"> </v>
      </c>
      <c r="BE462" s="281" t="str">
        <f>IF(SUM(I462:T462)&lt;90," ",('eq. coef.'!$C$270+'eq. coef.'!$C$271*'Amp-TB2 calc'!AJ462+'eq. coef.'!$C$272*'Amp-TB2 calc'!AK462+'eq. coef.'!$C$273*'Amp-TB2 calc'!AL462+'eq. coef.'!$C$274*'Amp-TB2 calc'!AN462+'eq. coef.'!$C$275*'Amp-TB2 calc'!AP462+'eq. coef.'!$C$276*'Amp-TB2 calc'!AQ462+'eq. coef.'!$C$277*'Amp-TB2 calc'!AR462+'eq. coef.'!$C$278*'Amp-TB2 calc'!AS462))</f>
        <v xml:space="preserve"> </v>
      </c>
      <c r="BF462" s="281" t="str">
        <f>IF(SUM(I462:T462)&lt;90," ",EXP('eq. coef.'!$C$328+'eq. coef.'!$C$329*'Amp-TB2 calc'!AJ462+'eq. coef.'!$C$330*'Amp-TB2 calc'!AK462+'eq. coef.'!$C$331*'Amp-TB2 calc'!AL462+'eq. coef.'!$C$332*'Amp-TB2 calc'!AN462+'eq. coef.'!$C$333*'Amp-TB2 calc'!AP462+'eq. coef.'!$C$334*'Amp-TB2 calc'!AQ462+'eq. coef.'!$C$335*'Amp-TB2 calc'!AR462+'eq. coef.'!$C$336*'Amp-TB2 calc'!AS462))</f>
        <v xml:space="preserve"> </v>
      </c>
      <c r="BG462" s="282" t="str">
        <f t="shared" si="561"/>
        <v xml:space="preserve"> </v>
      </c>
      <c r="BH462" s="385" t="str">
        <f t="shared" si="588"/>
        <v xml:space="preserve"> </v>
      </c>
      <c r="BI462" s="385" t="str">
        <f t="shared" si="589"/>
        <v xml:space="preserve"> </v>
      </c>
      <c r="BJ462" s="281" t="str">
        <f t="shared" si="562"/>
        <v xml:space="preserve"> </v>
      </c>
      <c r="BK462" s="283" t="str">
        <f t="shared" si="610"/>
        <v xml:space="preserve"> </v>
      </c>
      <c r="BL462" s="281" t="str">
        <f t="shared" si="611"/>
        <v xml:space="preserve"> </v>
      </c>
      <c r="BM462" s="284" t="str">
        <f t="shared" si="563"/>
        <v xml:space="preserve"> </v>
      </c>
      <c r="BN462" s="285" t="str">
        <f>IF(SUM(I462:T462)&lt;90," ",'eq. coef.'!$C$360+'eq. coef.'!$C$361*'Amp-TB2 calc'!AJ462+'eq. coef.'!$C$362*'Amp-TB2 calc'!AK462+'eq. coef.'!$C$363*'Amp-TB2 calc'!AL462+'eq. coef.'!$C$364*'Amp-TB2 calc'!AN462+'eq. coef.'!$C$365*'Amp-TB2 calc'!AP462+'eq. coef.'!$C$366*'Amp-TB2 calc'!AQ462+'eq. coef.'!$C$367*'Amp-TB2 calc'!AR462+'eq. coef.'!$C$368*'Amp-TB2 calc'!AS462+'eq. coef.'!$C$369*LN(BQ462))</f>
        <v xml:space="preserve"> </v>
      </c>
      <c r="BO462" s="286" t="str">
        <f t="shared" si="612"/>
        <v xml:space="preserve"> </v>
      </c>
      <c r="BP462" s="333" t="str">
        <f t="shared" si="564"/>
        <v xml:space="preserve"> </v>
      </c>
      <c r="BQ462" s="287" t="str">
        <f t="shared" si="613"/>
        <v xml:space="preserve"> </v>
      </c>
      <c r="BR462" s="281" t="str">
        <f t="shared" si="565"/>
        <v xml:space="preserve"> </v>
      </c>
      <c r="BS462" s="283"/>
      <c r="BT462" s="283">
        <f t="shared" si="614"/>
        <v>0</v>
      </c>
      <c r="BU462" s="283">
        <f t="shared" si="615"/>
        <v>0</v>
      </c>
      <c r="BV462" s="281" t="str">
        <f t="shared" si="566"/>
        <v xml:space="preserve"> </v>
      </c>
      <c r="BW462" s="288"/>
      <c r="BX462" s="289" t="str">
        <f>IF(SUM(I462:T462)&lt;90," ",'eq. coef.'!$B$1128*'Amp-TB2 calc'!CH462+'eq. coef.'!$B$1129*'Amp-TB2 calc'!CL462+'eq. coef.'!$B$1130*'Amp-TB2 calc'!CM462+'eq. coef.'!$B$1131*'Amp-TB2 calc'!CO462+'eq. coef.'!$B$1132*'Amp-TB2 calc'!CP462+'eq. coef.'!$B$1133*'Amp-TB2 calc'!CQ462+'eq. coef.'!$B$1134*'Amp-TB2 calc'!CR462+'eq. coef.'!$B$1135*'Amp-TB2 calc'!CU462+'eq. coef.'!$B$1135*'Amp-TB2 calc'!CY462+'eq. coef.'!$B$1137*'Amp-TB2 calc'!CZ462)</f>
        <v xml:space="preserve"> </v>
      </c>
      <c r="BY462" s="290" t="str">
        <f t="shared" si="616"/>
        <v xml:space="preserve"> </v>
      </c>
      <c r="BZ462" s="291"/>
      <c r="CA462" s="290" t="str">
        <f t="shared" si="567"/>
        <v xml:space="preserve"> </v>
      </c>
      <c r="CB462" s="289" t="str">
        <f>IF(SUM(I462:T462)&lt;90," ",EXP('eq. coef.'!$C$396+'eq. coef.'!$C$397*'Amp-TB2 calc'!AJ462+'eq. coef.'!$C$398*'Amp-TB2 calc'!AK462+'eq. coef.'!$C$399*'Amp-TB2 calc'!AL462+'eq. coef.'!$C$400*'Amp-TB2 calc'!AN462+'eq. coef.'!$C$401*'Amp-TB2 calc'!AP462+'eq. coef.'!$C$402*'Amp-TB2 calc'!AQ462+'eq. coef.'!$C$403*'Amp-TB2 calc'!AR462+'eq. coef.'!$C$404*'Amp-TB2 calc'!AS462+'eq. coef.'!$C$405*LN('Amp-TB2 calc'!BQ462)))</f>
        <v xml:space="preserve"> </v>
      </c>
      <c r="CC462" s="283" t="str">
        <f t="shared" si="568"/>
        <v xml:space="preserve"> </v>
      </c>
      <c r="CD462" s="283"/>
      <c r="CE462" s="282" t="str">
        <f t="shared" si="569"/>
        <v xml:space="preserve"> </v>
      </c>
      <c r="CF462" s="282" t="str">
        <f t="shared" si="570"/>
        <v xml:space="preserve"> </v>
      </c>
      <c r="CG462" s="278" t="str">
        <f t="shared" si="617"/>
        <v xml:space="preserve"> </v>
      </c>
      <c r="CH462" s="278" t="str">
        <f t="shared" si="618"/>
        <v xml:space="preserve"> </v>
      </c>
      <c r="CI462" s="278" t="str">
        <f t="shared" si="571"/>
        <v xml:space="preserve"> </v>
      </c>
      <c r="CJ462" s="278" t="str">
        <f t="shared" si="572"/>
        <v xml:space="preserve"> </v>
      </c>
      <c r="CK462" s="278"/>
      <c r="CL462" s="278" t="str">
        <f t="shared" si="573"/>
        <v xml:space="preserve"> </v>
      </c>
      <c r="CM462" s="278" t="str">
        <f t="shared" si="574"/>
        <v xml:space="preserve"> </v>
      </c>
      <c r="CN462" s="278" t="str">
        <f t="shared" si="619"/>
        <v xml:space="preserve"> </v>
      </c>
      <c r="CO462" s="278" t="str">
        <f t="shared" si="575"/>
        <v xml:space="preserve"> </v>
      </c>
      <c r="CP462" s="278" t="str">
        <f t="shared" si="620"/>
        <v xml:space="preserve"> </v>
      </c>
      <c r="CQ462" s="278" t="str">
        <f t="shared" si="576"/>
        <v xml:space="preserve"> </v>
      </c>
      <c r="CR462" s="278" t="str">
        <f t="shared" si="621"/>
        <v xml:space="preserve"> </v>
      </c>
      <c r="CS462" s="278" t="str">
        <f t="shared" si="577"/>
        <v xml:space="preserve"> </v>
      </c>
      <c r="CT462" s="278"/>
      <c r="CU462" s="278" t="str">
        <f t="shared" si="622"/>
        <v xml:space="preserve"> </v>
      </c>
      <c r="CV462" s="278" t="str">
        <f t="shared" si="578"/>
        <v xml:space="preserve"> </v>
      </c>
      <c r="CW462" s="278" t="str">
        <f t="shared" si="579"/>
        <v xml:space="preserve"> </v>
      </c>
      <c r="CX462" s="278"/>
      <c r="CY462" s="278" t="str">
        <f t="shared" si="580"/>
        <v xml:space="preserve"> </v>
      </c>
      <c r="CZ462" s="278" t="str">
        <f t="shared" si="623"/>
        <v xml:space="preserve"> </v>
      </c>
      <c r="DA462" s="278" t="str">
        <f t="shared" si="581"/>
        <v xml:space="preserve"> </v>
      </c>
      <c r="DB462" s="278"/>
      <c r="DC462" s="278" t="str">
        <f t="shared" si="582"/>
        <v xml:space="preserve"> </v>
      </c>
      <c r="DD462" s="278" t="str">
        <f t="shared" si="624"/>
        <v xml:space="preserve"> </v>
      </c>
      <c r="DE462" s="278" t="str">
        <f t="shared" si="625"/>
        <v xml:space="preserve"> </v>
      </c>
      <c r="DF462" s="278" t="str">
        <f t="shared" si="583"/>
        <v xml:space="preserve"> </v>
      </c>
      <c r="DG462" s="283" t="str">
        <f t="shared" si="590"/>
        <v xml:space="preserve"> </v>
      </c>
      <c r="DH462" s="283"/>
      <c r="DI462" s="277" t="str">
        <f t="shared" si="584"/>
        <v xml:space="preserve"> </v>
      </c>
      <c r="DJ462" s="277" t="str">
        <f t="shared" si="585"/>
        <v xml:space="preserve"> </v>
      </c>
      <c r="DK462" s="277" t="str">
        <f t="shared" si="586"/>
        <v xml:space="preserve"> </v>
      </c>
      <c r="DL462" s="278" t="str">
        <f t="shared" si="587"/>
        <v xml:space="preserve"> </v>
      </c>
    </row>
    <row r="463" spans="21:116" x14ac:dyDescent="0.25">
      <c r="U463" s="276" t="str">
        <f t="shared" si="591"/>
        <v xml:space="preserve"> </v>
      </c>
      <c r="V463" s="277" t="str">
        <f>IF(SUM(I463:T463)&lt;90," ",I463/stab.data!$U$7)</f>
        <v xml:space="preserve"> </v>
      </c>
      <c r="W463" s="277" t="str">
        <f>IF(SUM(I463:T463)&lt;90," ",J463/stab.data!$U$8)</f>
        <v xml:space="preserve"> </v>
      </c>
      <c r="X463" s="277" t="str">
        <f>IF(SUM(I463:T463)&lt;90," ",K463*2/stab.data!$U$9)</f>
        <v xml:space="preserve"> </v>
      </c>
      <c r="Y463" s="277" t="str">
        <f>IF(SUM(I463:T463)&lt;90," ",L463*2/stab.data!$U$10)</f>
        <v xml:space="preserve"> </v>
      </c>
      <c r="Z463" s="277" t="str">
        <f>IF(SUM(I463:T463)&lt;90," ",M463/stab.data!$U$11)</f>
        <v xml:space="preserve"> </v>
      </c>
      <c r="AA463" s="277" t="str">
        <f>IF(SUM(I463:T463)&lt;90," ",N463/stab.data!$U$12)</f>
        <v xml:space="preserve"> </v>
      </c>
      <c r="AB463" s="277" t="str">
        <f>IF(SUM(I463:T463)&lt;90," ",O463/stab.data!$U$13)</f>
        <v xml:space="preserve"> </v>
      </c>
      <c r="AC463" s="277" t="str">
        <f>IF(SUM(I463:T463)&lt;90," ",P463/stab.data!$U$14)</f>
        <v xml:space="preserve"> </v>
      </c>
      <c r="AD463" s="277" t="str">
        <f>IF(SUM(I463:T463)&lt;90," ",Q463*2/stab.data!$U$15)</f>
        <v xml:space="preserve"> </v>
      </c>
      <c r="AE463" s="277" t="str">
        <f>IF(SUM(I463:T463)&lt;90," ",R463*2/stab.data!$U$16)</f>
        <v xml:space="preserve"> </v>
      </c>
      <c r="AF463" s="277" t="str">
        <f>IF(SUM(I463:T463)&lt;90," ",S463/stab.data!$U$17)</f>
        <v xml:space="preserve"> </v>
      </c>
      <c r="AG463" s="277" t="str">
        <f>IF(SUM(I463:T463)&lt;90," ",T463/stab.data!$U$18)</f>
        <v xml:space="preserve"> </v>
      </c>
      <c r="AH463" s="277" t="str">
        <f t="shared" si="592"/>
        <v xml:space="preserve"> </v>
      </c>
      <c r="AI463" s="277" t="str">
        <f t="shared" si="593"/>
        <v xml:space="preserve"> </v>
      </c>
      <c r="AJ463" s="278" t="str">
        <f t="shared" si="594"/>
        <v xml:space="preserve"> </v>
      </c>
      <c r="AK463" s="278" t="str">
        <f t="shared" si="595"/>
        <v xml:space="preserve"> </v>
      </c>
      <c r="AL463" s="278" t="str">
        <f t="shared" si="596"/>
        <v xml:space="preserve"> </v>
      </c>
      <c r="AM463" s="278" t="str">
        <f t="shared" si="597"/>
        <v xml:space="preserve"> </v>
      </c>
      <c r="AN463" s="278" t="str">
        <f t="shared" si="598"/>
        <v xml:space="preserve"> </v>
      </c>
      <c r="AO463" s="278" t="str">
        <f t="shared" si="599"/>
        <v xml:space="preserve"> </v>
      </c>
      <c r="AP463" s="278" t="str">
        <f t="shared" si="600"/>
        <v xml:space="preserve"> </v>
      </c>
      <c r="AQ463" s="278" t="str">
        <f t="shared" si="601"/>
        <v xml:space="preserve"> </v>
      </c>
      <c r="AR463" s="278" t="str">
        <f t="shared" si="602"/>
        <v xml:space="preserve"> </v>
      </c>
      <c r="AS463" s="278" t="str">
        <f t="shared" si="603"/>
        <v xml:space="preserve"> </v>
      </c>
      <c r="AT463" s="278" t="str">
        <f t="shared" si="604"/>
        <v xml:space="preserve"> </v>
      </c>
      <c r="AU463" s="278" t="str">
        <f t="shared" si="605"/>
        <v xml:space="preserve"> </v>
      </c>
      <c r="AV463" s="277" t="str">
        <f t="shared" si="606"/>
        <v xml:space="preserve"> </v>
      </c>
      <c r="AW463" s="277" t="str">
        <f t="shared" si="607"/>
        <v xml:space="preserve"> </v>
      </c>
      <c r="AX463" s="277" t="str">
        <f>IF(SUM(I463:T463)&lt;90," ",CO463*AH463*stab.data!$U$20/13/2)</f>
        <v xml:space="preserve"> </v>
      </c>
      <c r="AY463" s="277" t="str">
        <f>IF(SUM(I463:T463)&lt;90," ",CQ463*AH463*stab.data!$U$11/13)</f>
        <v xml:space="preserve"> </v>
      </c>
      <c r="AZ463" s="277" t="str">
        <f t="shared" si="608"/>
        <v xml:space="preserve"> </v>
      </c>
      <c r="BA463" s="279" t="str">
        <f t="shared" si="609"/>
        <v xml:space="preserve"> </v>
      </c>
      <c r="BB463" s="280" t="str">
        <f>IF(SUM(I463:T463)&lt;90," ",EXP('eq. coef.'!$C$104+'eq. coef.'!$C$105*'Amp-TB2 calc'!AJ463+'eq. coef.'!$C$106*'Amp-TB2 calc'!AK463+'eq. coef.'!$C$107*'Amp-TB2 calc'!AL463+'eq. coef.'!$C$108*'Amp-TB2 calc'!AN463+'eq. coef.'!$C$109*'Amp-TB2 calc'!AP463+'eq. coef.'!$C$110*'Amp-TB2 calc'!AQ463+'eq. coef.'!$C$111*'Amp-TB2 calc'!AR463+'eq. coef.'!$C$112*'Amp-TB2 calc'!AS463))</f>
        <v xml:space="preserve"> </v>
      </c>
      <c r="BC463" s="281" t="str">
        <f>IF(SUM(I463:T463)&lt;90," ",EXP('eq. coef.'!$C$176+'eq. coef.'!$C$177*'Amp-TB2 calc'!AJ463+'eq. coef.'!$C$178*'Amp-TB2 calc'!AK463+'eq. coef.'!$C$179*'Amp-TB2 calc'!AL463+'eq. coef.'!$C$180*'Amp-TB2 calc'!AN463+'eq. coef.'!$C$181*'Amp-TB2 calc'!AP463+'eq. coef.'!$C$182*'Amp-TB2 calc'!AQ463+'eq. coef.'!$C$183*'Amp-TB2 calc'!AR463+'eq. coef.'!$C$184*'Amp-TB2 calc'!AS463))</f>
        <v xml:space="preserve"> </v>
      </c>
      <c r="BD463" s="281" t="str">
        <f>IF(SUM(I463:T463)&lt;90," ",('eq. coef.'!$C$234+'eq. coef.'!$C$235*'Amp-TB2 calc'!AJ463+'eq. coef.'!$C$236*'Amp-TB2 calc'!AK463+'eq. coef.'!$C$237*'Amp-TB2 calc'!AL463+'eq. coef.'!$C$238*'Amp-TB2 calc'!AN463+'eq. coef.'!$C$239*'Amp-TB2 calc'!AP463+'eq. coef.'!$C$240*'Amp-TB2 calc'!AQ463+'eq. coef.'!$C$241*'Amp-TB2 calc'!AR463+'eq. coef.'!$C$242*'Amp-TB2 calc'!AS463))</f>
        <v xml:space="preserve"> </v>
      </c>
      <c r="BE463" s="281" t="str">
        <f>IF(SUM(I463:T463)&lt;90," ",('eq. coef.'!$C$270+'eq. coef.'!$C$271*'Amp-TB2 calc'!AJ463+'eq. coef.'!$C$272*'Amp-TB2 calc'!AK463+'eq. coef.'!$C$273*'Amp-TB2 calc'!AL463+'eq. coef.'!$C$274*'Amp-TB2 calc'!AN463+'eq. coef.'!$C$275*'Amp-TB2 calc'!AP463+'eq. coef.'!$C$276*'Amp-TB2 calc'!AQ463+'eq. coef.'!$C$277*'Amp-TB2 calc'!AR463+'eq. coef.'!$C$278*'Amp-TB2 calc'!AS463))</f>
        <v xml:space="preserve"> </v>
      </c>
      <c r="BF463" s="281" t="str">
        <f>IF(SUM(I463:T463)&lt;90," ",EXP('eq. coef.'!$C$328+'eq. coef.'!$C$329*'Amp-TB2 calc'!AJ463+'eq. coef.'!$C$330*'Amp-TB2 calc'!AK463+'eq. coef.'!$C$331*'Amp-TB2 calc'!AL463+'eq. coef.'!$C$332*'Amp-TB2 calc'!AN463+'eq. coef.'!$C$333*'Amp-TB2 calc'!AP463+'eq. coef.'!$C$334*'Amp-TB2 calc'!AQ463+'eq. coef.'!$C$335*'Amp-TB2 calc'!AR463+'eq. coef.'!$C$336*'Amp-TB2 calc'!AS463))</f>
        <v xml:space="preserve"> </v>
      </c>
      <c r="BG463" s="282" t="str">
        <f t="shared" si="561"/>
        <v xml:space="preserve"> </v>
      </c>
      <c r="BH463" s="385" t="str">
        <f t="shared" si="588"/>
        <v xml:space="preserve"> </v>
      </c>
      <c r="BI463" s="385" t="str">
        <f t="shared" si="589"/>
        <v xml:space="preserve"> </v>
      </c>
      <c r="BJ463" s="281" t="str">
        <f t="shared" si="562"/>
        <v xml:space="preserve"> </v>
      </c>
      <c r="BK463" s="283" t="str">
        <f t="shared" si="610"/>
        <v xml:space="preserve"> </v>
      </c>
      <c r="BL463" s="281" t="str">
        <f t="shared" si="611"/>
        <v xml:space="preserve"> </v>
      </c>
      <c r="BM463" s="284" t="str">
        <f t="shared" si="563"/>
        <v xml:space="preserve"> </v>
      </c>
      <c r="BN463" s="285" t="str">
        <f>IF(SUM(I463:T463)&lt;90," ",'eq. coef.'!$C$360+'eq. coef.'!$C$361*'Amp-TB2 calc'!AJ463+'eq. coef.'!$C$362*'Amp-TB2 calc'!AK463+'eq. coef.'!$C$363*'Amp-TB2 calc'!AL463+'eq. coef.'!$C$364*'Amp-TB2 calc'!AN463+'eq. coef.'!$C$365*'Amp-TB2 calc'!AP463+'eq. coef.'!$C$366*'Amp-TB2 calc'!AQ463+'eq. coef.'!$C$367*'Amp-TB2 calc'!AR463+'eq. coef.'!$C$368*'Amp-TB2 calc'!AS463+'eq. coef.'!$C$369*LN(BQ463))</f>
        <v xml:space="preserve"> </v>
      </c>
      <c r="BO463" s="286" t="str">
        <f t="shared" si="612"/>
        <v xml:space="preserve"> </v>
      </c>
      <c r="BP463" s="333" t="str">
        <f t="shared" si="564"/>
        <v xml:space="preserve"> </v>
      </c>
      <c r="BQ463" s="287" t="str">
        <f t="shared" si="613"/>
        <v xml:space="preserve"> </v>
      </c>
      <c r="BR463" s="281" t="str">
        <f t="shared" si="565"/>
        <v xml:space="preserve"> </v>
      </c>
      <c r="BS463" s="283"/>
      <c r="BT463" s="283">
        <f t="shared" si="614"/>
        <v>0</v>
      </c>
      <c r="BU463" s="283">
        <f t="shared" si="615"/>
        <v>0</v>
      </c>
      <c r="BV463" s="281" t="str">
        <f t="shared" si="566"/>
        <v xml:space="preserve"> </v>
      </c>
      <c r="BW463" s="288"/>
      <c r="BX463" s="289" t="str">
        <f>IF(SUM(I463:T463)&lt;90," ",'eq. coef.'!$B$1128*'Amp-TB2 calc'!CH463+'eq. coef.'!$B$1129*'Amp-TB2 calc'!CL463+'eq. coef.'!$B$1130*'Amp-TB2 calc'!CM463+'eq. coef.'!$B$1131*'Amp-TB2 calc'!CO463+'eq. coef.'!$B$1132*'Amp-TB2 calc'!CP463+'eq. coef.'!$B$1133*'Amp-TB2 calc'!CQ463+'eq. coef.'!$B$1134*'Amp-TB2 calc'!CR463+'eq. coef.'!$B$1135*'Amp-TB2 calc'!CU463+'eq. coef.'!$B$1135*'Amp-TB2 calc'!CY463+'eq. coef.'!$B$1137*'Amp-TB2 calc'!CZ463)</f>
        <v xml:space="preserve"> </v>
      </c>
      <c r="BY463" s="290" t="str">
        <f t="shared" si="616"/>
        <v xml:space="preserve"> </v>
      </c>
      <c r="BZ463" s="291"/>
      <c r="CA463" s="290" t="str">
        <f t="shared" si="567"/>
        <v xml:space="preserve"> </v>
      </c>
      <c r="CB463" s="289" t="str">
        <f>IF(SUM(I463:T463)&lt;90," ",EXP('eq. coef.'!$C$396+'eq. coef.'!$C$397*'Amp-TB2 calc'!AJ463+'eq. coef.'!$C$398*'Amp-TB2 calc'!AK463+'eq. coef.'!$C$399*'Amp-TB2 calc'!AL463+'eq. coef.'!$C$400*'Amp-TB2 calc'!AN463+'eq. coef.'!$C$401*'Amp-TB2 calc'!AP463+'eq. coef.'!$C$402*'Amp-TB2 calc'!AQ463+'eq. coef.'!$C$403*'Amp-TB2 calc'!AR463+'eq. coef.'!$C$404*'Amp-TB2 calc'!AS463+'eq. coef.'!$C$405*LN('Amp-TB2 calc'!BQ463)))</f>
        <v xml:space="preserve"> </v>
      </c>
      <c r="CC463" s="283" t="str">
        <f t="shared" si="568"/>
        <v xml:space="preserve"> </v>
      </c>
      <c r="CD463" s="283"/>
      <c r="CE463" s="282" t="str">
        <f t="shared" si="569"/>
        <v xml:space="preserve"> </v>
      </c>
      <c r="CF463" s="282" t="str">
        <f t="shared" si="570"/>
        <v xml:space="preserve"> </v>
      </c>
      <c r="CG463" s="278" t="str">
        <f t="shared" si="617"/>
        <v xml:space="preserve"> </v>
      </c>
      <c r="CH463" s="278" t="str">
        <f t="shared" si="618"/>
        <v xml:space="preserve"> </v>
      </c>
      <c r="CI463" s="278" t="str">
        <f t="shared" si="571"/>
        <v xml:space="preserve"> </v>
      </c>
      <c r="CJ463" s="278" t="str">
        <f t="shared" si="572"/>
        <v xml:space="preserve"> </v>
      </c>
      <c r="CK463" s="278"/>
      <c r="CL463" s="278" t="str">
        <f t="shared" si="573"/>
        <v xml:space="preserve"> </v>
      </c>
      <c r="CM463" s="278" t="str">
        <f t="shared" si="574"/>
        <v xml:space="preserve"> </v>
      </c>
      <c r="CN463" s="278" t="str">
        <f t="shared" si="619"/>
        <v xml:space="preserve"> </v>
      </c>
      <c r="CO463" s="278" t="str">
        <f t="shared" si="575"/>
        <v xml:space="preserve"> </v>
      </c>
      <c r="CP463" s="278" t="str">
        <f t="shared" si="620"/>
        <v xml:space="preserve"> </v>
      </c>
      <c r="CQ463" s="278" t="str">
        <f t="shared" si="576"/>
        <v xml:space="preserve"> </v>
      </c>
      <c r="CR463" s="278" t="str">
        <f t="shared" si="621"/>
        <v xml:space="preserve"> </v>
      </c>
      <c r="CS463" s="278" t="str">
        <f t="shared" si="577"/>
        <v xml:space="preserve"> </v>
      </c>
      <c r="CT463" s="278"/>
      <c r="CU463" s="278" t="str">
        <f t="shared" si="622"/>
        <v xml:space="preserve"> </v>
      </c>
      <c r="CV463" s="278" t="str">
        <f t="shared" si="578"/>
        <v xml:space="preserve"> </v>
      </c>
      <c r="CW463" s="278" t="str">
        <f t="shared" si="579"/>
        <v xml:space="preserve"> </v>
      </c>
      <c r="CX463" s="278"/>
      <c r="CY463" s="278" t="str">
        <f t="shared" si="580"/>
        <v xml:space="preserve"> </v>
      </c>
      <c r="CZ463" s="278" t="str">
        <f t="shared" si="623"/>
        <v xml:space="preserve"> </v>
      </c>
      <c r="DA463" s="278" t="str">
        <f t="shared" si="581"/>
        <v xml:space="preserve"> </v>
      </c>
      <c r="DB463" s="278"/>
      <c r="DC463" s="278" t="str">
        <f t="shared" si="582"/>
        <v xml:space="preserve"> </v>
      </c>
      <c r="DD463" s="278" t="str">
        <f t="shared" si="624"/>
        <v xml:space="preserve"> </v>
      </c>
      <c r="DE463" s="278" t="str">
        <f t="shared" si="625"/>
        <v xml:space="preserve"> </v>
      </c>
      <c r="DF463" s="278" t="str">
        <f t="shared" si="583"/>
        <v xml:space="preserve"> </v>
      </c>
      <c r="DG463" s="283" t="str">
        <f t="shared" si="590"/>
        <v xml:space="preserve"> </v>
      </c>
      <c r="DH463" s="283"/>
      <c r="DI463" s="277" t="str">
        <f t="shared" si="584"/>
        <v xml:space="preserve"> </v>
      </c>
      <c r="DJ463" s="277" t="str">
        <f t="shared" si="585"/>
        <v xml:space="preserve"> </v>
      </c>
      <c r="DK463" s="277" t="str">
        <f t="shared" si="586"/>
        <v xml:space="preserve"> </v>
      </c>
      <c r="DL463" s="278" t="str">
        <f t="shared" si="587"/>
        <v xml:space="preserve"> </v>
      </c>
    </row>
    <row r="464" spans="21:116" x14ac:dyDescent="0.25">
      <c r="U464" s="276" t="str">
        <f t="shared" si="591"/>
        <v xml:space="preserve"> </v>
      </c>
      <c r="V464" s="277" t="str">
        <f>IF(SUM(I464:T464)&lt;90," ",I464/stab.data!$U$7)</f>
        <v xml:space="preserve"> </v>
      </c>
      <c r="W464" s="277" t="str">
        <f>IF(SUM(I464:T464)&lt;90," ",J464/stab.data!$U$8)</f>
        <v xml:space="preserve"> </v>
      </c>
      <c r="X464" s="277" t="str">
        <f>IF(SUM(I464:T464)&lt;90," ",K464*2/stab.data!$U$9)</f>
        <v xml:space="preserve"> </v>
      </c>
      <c r="Y464" s="277" t="str">
        <f>IF(SUM(I464:T464)&lt;90," ",L464*2/stab.data!$U$10)</f>
        <v xml:space="preserve"> </v>
      </c>
      <c r="Z464" s="277" t="str">
        <f>IF(SUM(I464:T464)&lt;90," ",M464/stab.data!$U$11)</f>
        <v xml:space="preserve"> </v>
      </c>
      <c r="AA464" s="277" t="str">
        <f>IF(SUM(I464:T464)&lt;90," ",N464/stab.data!$U$12)</f>
        <v xml:space="preserve"> </v>
      </c>
      <c r="AB464" s="277" t="str">
        <f>IF(SUM(I464:T464)&lt;90," ",O464/stab.data!$U$13)</f>
        <v xml:space="preserve"> </v>
      </c>
      <c r="AC464" s="277" t="str">
        <f>IF(SUM(I464:T464)&lt;90," ",P464/stab.data!$U$14)</f>
        <v xml:space="preserve"> </v>
      </c>
      <c r="AD464" s="277" t="str">
        <f>IF(SUM(I464:T464)&lt;90," ",Q464*2/stab.data!$U$15)</f>
        <v xml:space="preserve"> </v>
      </c>
      <c r="AE464" s="277" t="str">
        <f>IF(SUM(I464:T464)&lt;90," ",R464*2/stab.data!$U$16)</f>
        <v xml:space="preserve"> </v>
      </c>
      <c r="AF464" s="277" t="str">
        <f>IF(SUM(I464:T464)&lt;90," ",S464/stab.data!$U$17)</f>
        <v xml:space="preserve"> </v>
      </c>
      <c r="AG464" s="277" t="str">
        <f>IF(SUM(I464:T464)&lt;90," ",T464/stab.data!$U$18)</f>
        <v xml:space="preserve"> </v>
      </c>
      <c r="AH464" s="277" t="str">
        <f t="shared" si="592"/>
        <v xml:space="preserve"> </v>
      </c>
      <c r="AI464" s="277" t="str">
        <f t="shared" si="593"/>
        <v xml:space="preserve"> </v>
      </c>
      <c r="AJ464" s="278" t="str">
        <f t="shared" si="594"/>
        <v xml:space="preserve"> </v>
      </c>
      <c r="AK464" s="278" t="str">
        <f t="shared" si="595"/>
        <v xml:space="preserve"> </v>
      </c>
      <c r="AL464" s="278" t="str">
        <f t="shared" si="596"/>
        <v xml:space="preserve"> </v>
      </c>
      <c r="AM464" s="278" t="str">
        <f t="shared" si="597"/>
        <v xml:space="preserve"> </v>
      </c>
      <c r="AN464" s="278" t="str">
        <f t="shared" si="598"/>
        <v xml:space="preserve"> </v>
      </c>
      <c r="AO464" s="278" t="str">
        <f t="shared" si="599"/>
        <v xml:space="preserve"> </v>
      </c>
      <c r="AP464" s="278" t="str">
        <f t="shared" si="600"/>
        <v xml:space="preserve"> </v>
      </c>
      <c r="AQ464" s="278" t="str">
        <f t="shared" si="601"/>
        <v xml:space="preserve"> </v>
      </c>
      <c r="AR464" s="278" t="str">
        <f t="shared" si="602"/>
        <v xml:space="preserve"> </v>
      </c>
      <c r="AS464" s="278" t="str">
        <f t="shared" si="603"/>
        <v xml:space="preserve"> </v>
      </c>
      <c r="AT464" s="278" t="str">
        <f t="shared" si="604"/>
        <v xml:space="preserve"> </v>
      </c>
      <c r="AU464" s="278" t="str">
        <f t="shared" si="605"/>
        <v xml:space="preserve"> </v>
      </c>
      <c r="AV464" s="277" t="str">
        <f t="shared" si="606"/>
        <v xml:space="preserve"> </v>
      </c>
      <c r="AW464" s="277" t="str">
        <f t="shared" si="607"/>
        <v xml:space="preserve"> </v>
      </c>
      <c r="AX464" s="277" t="str">
        <f>IF(SUM(I464:T464)&lt;90," ",CO464*AH464*stab.data!$U$20/13/2)</f>
        <v xml:space="preserve"> </v>
      </c>
      <c r="AY464" s="277" t="str">
        <f>IF(SUM(I464:T464)&lt;90," ",CQ464*AH464*stab.data!$U$11/13)</f>
        <v xml:space="preserve"> </v>
      </c>
      <c r="AZ464" s="277" t="str">
        <f t="shared" si="608"/>
        <v xml:space="preserve"> </v>
      </c>
      <c r="BA464" s="279" t="str">
        <f t="shared" si="609"/>
        <v xml:space="preserve"> </v>
      </c>
      <c r="BB464" s="280" t="str">
        <f>IF(SUM(I464:T464)&lt;90," ",EXP('eq. coef.'!$C$104+'eq. coef.'!$C$105*'Amp-TB2 calc'!AJ464+'eq. coef.'!$C$106*'Amp-TB2 calc'!AK464+'eq. coef.'!$C$107*'Amp-TB2 calc'!AL464+'eq. coef.'!$C$108*'Amp-TB2 calc'!AN464+'eq. coef.'!$C$109*'Amp-TB2 calc'!AP464+'eq. coef.'!$C$110*'Amp-TB2 calc'!AQ464+'eq. coef.'!$C$111*'Amp-TB2 calc'!AR464+'eq. coef.'!$C$112*'Amp-TB2 calc'!AS464))</f>
        <v xml:space="preserve"> </v>
      </c>
      <c r="BC464" s="281" t="str">
        <f>IF(SUM(I464:T464)&lt;90," ",EXP('eq. coef.'!$C$176+'eq. coef.'!$C$177*'Amp-TB2 calc'!AJ464+'eq. coef.'!$C$178*'Amp-TB2 calc'!AK464+'eq. coef.'!$C$179*'Amp-TB2 calc'!AL464+'eq. coef.'!$C$180*'Amp-TB2 calc'!AN464+'eq. coef.'!$C$181*'Amp-TB2 calc'!AP464+'eq. coef.'!$C$182*'Amp-TB2 calc'!AQ464+'eq. coef.'!$C$183*'Amp-TB2 calc'!AR464+'eq. coef.'!$C$184*'Amp-TB2 calc'!AS464))</f>
        <v xml:space="preserve"> </v>
      </c>
      <c r="BD464" s="281" t="str">
        <f>IF(SUM(I464:T464)&lt;90," ",('eq. coef.'!$C$234+'eq. coef.'!$C$235*'Amp-TB2 calc'!AJ464+'eq. coef.'!$C$236*'Amp-TB2 calc'!AK464+'eq. coef.'!$C$237*'Amp-TB2 calc'!AL464+'eq. coef.'!$C$238*'Amp-TB2 calc'!AN464+'eq. coef.'!$C$239*'Amp-TB2 calc'!AP464+'eq. coef.'!$C$240*'Amp-TB2 calc'!AQ464+'eq. coef.'!$C$241*'Amp-TB2 calc'!AR464+'eq. coef.'!$C$242*'Amp-TB2 calc'!AS464))</f>
        <v xml:space="preserve"> </v>
      </c>
      <c r="BE464" s="281" t="str">
        <f>IF(SUM(I464:T464)&lt;90," ",('eq. coef.'!$C$270+'eq. coef.'!$C$271*'Amp-TB2 calc'!AJ464+'eq. coef.'!$C$272*'Amp-TB2 calc'!AK464+'eq. coef.'!$C$273*'Amp-TB2 calc'!AL464+'eq. coef.'!$C$274*'Amp-TB2 calc'!AN464+'eq. coef.'!$C$275*'Amp-TB2 calc'!AP464+'eq. coef.'!$C$276*'Amp-TB2 calc'!AQ464+'eq. coef.'!$C$277*'Amp-TB2 calc'!AR464+'eq. coef.'!$C$278*'Amp-TB2 calc'!AS464))</f>
        <v xml:space="preserve"> </v>
      </c>
      <c r="BF464" s="281" t="str">
        <f>IF(SUM(I464:T464)&lt;90," ",EXP('eq. coef.'!$C$328+'eq. coef.'!$C$329*'Amp-TB2 calc'!AJ464+'eq. coef.'!$C$330*'Amp-TB2 calc'!AK464+'eq. coef.'!$C$331*'Amp-TB2 calc'!AL464+'eq. coef.'!$C$332*'Amp-TB2 calc'!AN464+'eq. coef.'!$C$333*'Amp-TB2 calc'!AP464+'eq. coef.'!$C$334*'Amp-TB2 calc'!AQ464+'eq. coef.'!$C$335*'Amp-TB2 calc'!AR464+'eq. coef.'!$C$336*'Amp-TB2 calc'!AS464))</f>
        <v xml:space="preserve"> </v>
      </c>
      <c r="BG464" s="282" t="str">
        <f t="shared" si="561"/>
        <v xml:space="preserve"> </v>
      </c>
      <c r="BH464" s="385" t="str">
        <f t="shared" si="588"/>
        <v xml:space="preserve"> </v>
      </c>
      <c r="BI464" s="385" t="str">
        <f t="shared" si="589"/>
        <v xml:space="preserve"> </v>
      </c>
      <c r="BJ464" s="281" t="str">
        <f t="shared" si="562"/>
        <v xml:space="preserve"> </v>
      </c>
      <c r="BK464" s="283" t="str">
        <f t="shared" si="610"/>
        <v xml:space="preserve"> </v>
      </c>
      <c r="BL464" s="281" t="str">
        <f t="shared" si="611"/>
        <v xml:space="preserve"> </v>
      </c>
      <c r="BM464" s="284" t="str">
        <f t="shared" si="563"/>
        <v xml:space="preserve"> </v>
      </c>
      <c r="BN464" s="285" t="str">
        <f>IF(SUM(I464:T464)&lt;90," ",'eq. coef.'!$C$360+'eq. coef.'!$C$361*'Amp-TB2 calc'!AJ464+'eq. coef.'!$C$362*'Amp-TB2 calc'!AK464+'eq. coef.'!$C$363*'Amp-TB2 calc'!AL464+'eq. coef.'!$C$364*'Amp-TB2 calc'!AN464+'eq. coef.'!$C$365*'Amp-TB2 calc'!AP464+'eq. coef.'!$C$366*'Amp-TB2 calc'!AQ464+'eq. coef.'!$C$367*'Amp-TB2 calc'!AR464+'eq. coef.'!$C$368*'Amp-TB2 calc'!AS464+'eq. coef.'!$C$369*LN(BQ464))</f>
        <v xml:space="preserve"> </v>
      </c>
      <c r="BO464" s="286" t="str">
        <f t="shared" si="612"/>
        <v xml:space="preserve"> </v>
      </c>
      <c r="BP464" s="333" t="str">
        <f t="shared" si="564"/>
        <v xml:space="preserve"> </v>
      </c>
      <c r="BQ464" s="287" t="str">
        <f t="shared" si="613"/>
        <v xml:space="preserve"> </v>
      </c>
      <c r="BR464" s="281" t="str">
        <f t="shared" si="565"/>
        <v xml:space="preserve"> </v>
      </c>
      <c r="BS464" s="283"/>
      <c r="BT464" s="283">
        <f t="shared" si="614"/>
        <v>0</v>
      </c>
      <c r="BU464" s="283">
        <f t="shared" si="615"/>
        <v>0</v>
      </c>
      <c r="BV464" s="281" t="str">
        <f t="shared" si="566"/>
        <v xml:space="preserve"> </v>
      </c>
      <c r="BW464" s="288"/>
      <c r="BX464" s="289" t="str">
        <f>IF(SUM(I464:T464)&lt;90," ",'eq. coef.'!$B$1128*'Amp-TB2 calc'!CH464+'eq. coef.'!$B$1129*'Amp-TB2 calc'!CL464+'eq. coef.'!$B$1130*'Amp-TB2 calc'!CM464+'eq. coef.'!$B$1131*'Amp-TB2 calc'!CO464+'eq. coef.'!$B$1132*'Amp-TB2 calc'!CP464+'eq. coef.'!$B$1133*'Amp-TB2 calc'!CQ464+'eq. coef.'!$B$1134*'Amp-TB2 calc'!CR464+'eq. coef.'!$B$1135*'Amp-TB2 calc'!CU464+'eq. coef.'!$B$1135*'Amp-TB2 calc'!CY464+'eq. coef.'!$B$1137*'Amp-TB2 calc'!CZ464)</f>
        <v xml:space="preserve"> </v>
      </c>
      <c r="BY464" s="290" t="str">
        <f t="shared" si="616"/>
        <v xml:space="preserve"> </v>
      </c>
      <c r="BZ464" s="291"/>
      <c r="CA464" s="290" t="str">
        <f t="shared" si="567"/>
        <v xml:space="preserve"> </v>
      </c>
      <c r="CB464" s="289" t="str">
        <f>IF(SUM(I464:T464)&lt;90," ",EXP('eq. coef.'!$C$396+'eq. coef.'!$C$397*'Amp-TB2 calc'!AJ464+'eq. coef.'!$C$398*'Amp-TB2 calc'!AK464+'eq. coef.'!$C$399*'Amp-TB2 calc'!AL464+'eq. coef.'!$C$400*'Amp-TB2 calc'!AN464+'eq. coef.'!$C$401*'Amp-TB2 calc'!AP464+'eq. coef.'!$C$402*'Amp-TB2 calc'!AQ464+'eq. coef.'!$C$403*'Amp-TB2 calc'!AR464+'eq. coef.'!$C$404*'Amp-TB2 calc'!AS464+'eq. coef.'!$C$405*LN('Amp-TB2 calc'!BQ464)))</f>
        <v xml:space="preserve"> </v>
      </c>
      <c r="CC464" s="283" t="str">
        <f t="shared" si="568"/>
        <v xml:space="preserve"> </v>
      </c>
      <c r="CD464" s="283"/>
      <c r="CE464" s="282" t="str">
        <f t="shared" si="569"/>
        <v xml:space="preserve"> </v>
      </c>
      <c r="CF464" s="282" t="str">
        <f t="shared" si="570"/>
        <v xml:space="preserve"> </v>
      </c>
      <c r="CG464" s="278" t="str">
        <f t="shared" si="617"/>
        <v xml:space="preserve"> </v>
      </c>
      <c r="CH464" s="278" t="str">
        <f t="shared" si="618"/>
        <v xml:space="preserve"> </v>
      </c>
      <c r="CI464" s="278" t="str">
        <f t="shared" si="571"/>
        <v xml:space="preserve"> </v>
      </c>
      <c r="CJ464" s="278" t="str">
        <f t="shared" si="572"/>
        <v xml:space="preserve"> </v>
      </c>
      <c r="CK464" s="278"/>
      <c r="CL464" s="278" t="str">
        <f t="shared" si="573"/>
        <v xml:space="preserve"> </v>
      </c>
      <c r="CM464" s="278" t="str">
        <f t="shared" si="574"/>
        <v xml:space="preserve"> </v>
      </c>
      <c r="CN464" s="278" t="str">
        <f t="shared" si="619"/>
        <v xml:space="preserve"> </v>
      </c>
      <c r="CO464" s="278" t="str">
        <f t="shared" si="575"/>
        <v xml:space="preserve"> </v>
      </c>
      <c r="CP464" s="278" t="str">
        <f t="shared" si="620"/>
        <v xml:space="preserve"> </v>
      </c>
      <c r="CQ464" s="278" t="str">
        <f t="shared" si="576"/>
        <v xml:space="preserve"> </v>
      </c>
      <c r="CR464" s="278" t="str">
        <f t="shared" si="621"/>
        <v xml:space="preserve"> </v>
      </c>
      <c r="CS464" s="278" t="str">
        <f t="shared" si="577"/>
        <v xml:space="preserve"> </v>
      </c>
      <c r="CT464" s="278"/>
      <c r="CU464" s="278" t="str">
        <f t="shared" si="622"/>
        <v xml:space="preserve"> </v>
      </c>
      <c r="CV464" s="278" t="str">
        <f t="shared" si="578"/>
        <v xml:space="preserve"> </v>
      </c>
      <c r="CW464" s="278" t="str">
        <f t="shared" si="579"/>
        <v xml:space="preserve"> </v>
      </c>
      <c r="CX464" s="278"/>
      <c r="CY464" s="278" t="str">
        <f t="shared" si="580"/>
        <v xml:space="preserve"> </v>
      </c>
      <c r="CZ464" s="278" t="str">
        <f t="shared" si="623"/>
        <v xml:space="preserve"> </v>
      </c>
      <c r="DA464" s="278" t="str">
        <f t="shared" si="581"/>
        <v xml:space="preserve"> </v>
      </c>
      <c r="DB464" s="278"/>
      <c r="DC464" s="278" t="str">
        <f t="shared" si="582"/>
        <v xml:space="preserve"> </v>
      </c>
      <c r="DD464" s="278" t="str">
        <f t="shared" si="624"/>
        <v xml:space="preserve"> </v>
      </c>
      <c r="DE464" s="278" t="str">
        <f t="shared" si="625"/>
        <v xml:space="preserve"> </v>
      </c>
      <c r="DF464" s="278" t="str">
        <f t="shared" si="583"/>
        <v xml:space="preserve"> </v>
      </c>
      <c r="DG464" s="283" t="str">
        <f t="shared" si="590"/>
        <v xml:space="preserve"> </v>
      </c>
      <c r="DH464" s="283"/>
      <c r="DI464" s="277" t="str">
        <f t="shared" si="584"/>
        <v xml:space="preserve"> </v>
      </c>
      <c r="DJ464" s="277" t="str">
        <f t="shared" si="585"/>
        <v xml:space="preserve"> </v>
      </c>
      <c r="DK464" s="277" t="str">
        <f t="shared" si="586"/>
        <v xml:space="preserve"> </v>
      </c>
      <c r="DL464" s="278" t="str">
        <f t="shared" si="587"/>
        <v xml:space="preserve"> </v>
      </c>
    </row>
    <row r="465" spans="21:116" x14ac:dyDescent="0.25">
      <c r="U465" s="276" t="str">
        <f t="shared" si="591"/>
        <v xml:space="preserve"> </v>
      </c>
      <c r="V465" s="277" t="str">
        <f>IF(SUM(I465:T465)&lt;90," ",I465/stab.data!$U$7)</f>
        <v xml:space="preserve"> </v>
      </c>
      <c r="W465" s="277" t="str">
        <f>IF(SUM(I465:T465)&lt;90," ",J465/stab.data!$U$8)</f>
        <v xml:space="preserve"> </v>
      </c>
      <c r="X465" s="277" t="str">
        <f>IF(SUM(I465:T465)&lt;90," ",K465*2/stab.data!$U$9)</f>
        <v xml:space="preserve"> </v>
      </c>
      <c r="Y465" s="277" t="str">
        <f>IF(SUM(I465:T465)&lt;90," ",L465*2/stab.data!$U$10)</f>
        <v xml:space="preserve"> </v>
      </c>
      <c r="Z465" s="277" t="str">
        <f>IF(SUM(I465:T465)&lt;90," ",M465/stab.data!$U$11)</f>
        <v xml:space="preserve"> </v>
      </c>
      <c r="AA465" s="277" t="str">
        <f>IF(SUM(I465:T465)&lt;90," ",N465/stab.data!$U$12)</f>
        <v xml:space="preserve"> </v>
      </c>
      <c r="AB465" s="277" t="str">
        <f>IF(SUM(I465:T465)&lt;90," ",O465/stab.data!$U$13)</f>
        <v xml:space="preserve"> </v>
      </c>
      <c r="AC465" s="277" t="str">
        <f>IF(SUM(I465:T465)&lt;90," ",P465/stab.data!$U$14)</f>
        <v xml:space="preserve"> </v>
      </c>
      <c r="AD465" s="277" t="str">
        <f>IF(SUM(I465:T465)&lt;90," ",Q465*2/stab.data!$U$15)</f>
        <v xml:space="preserve"> </v>
      </c>
      <c r="AE465" s="277" t="str">
        <f>IF(SUM(I465:T465)&lt;90," ",R465*2/stab.data!$U$16)</f>
        <v xml:space="preserve"> </v>
      </c>
      <c r="AF465" s="277" t="str">
        <f>IF(SUM(I465:T465)&lt;90," ",S465/stab.data!$U$17)</f>
        <v xml:space="preserve"> </v>
      </c>
      <c r="AG465" s="277" t="str">
        <f>IF(SUM(I465:T465)&lt;90," ",T465/stab.data!$U$18)</f>
        <v xml:space="preserve"> </v>
      </c>
      <c r="AH465" s="277" t="str">
        <f t="shared" si="592"/>
        <v xml:space="preserve"> </v>
      </c>
      <c r="AI465" s="277" t="str">
        <f t="shared" si="593"/>
        <v xml:space="preserve"> </v>
      </c>
      <c r="AJ465" s="278" t="str">
        <f t="shared" si="594"/>
        <v xml:space="preserve"> </v>
      </c>
      <c r="AK465" s="278" t="str">
        <f t="shared" si="595"/>
        <v xml:space="preserve"> </v>
      </c>
      <c r="AL465" s="278" t="str">
        <f t="shared" si="596"/>
        <v xml:space="preserve"> </v>
      </c>
      <c r="AM465" s="278" t="str">
        <f t="shared" si="597"/>
        <v xml:space="preserve"> </v>
      </c>
      <c r="AN465" s="278" t="str">
        <f t="shared" si="598"/>
        <v xml:space="preserve"> </v>
      </c>
      <c r="AO465" s="278" t="str">
        <f t="shared" si="599"/>
        <v xml:space="preserve"> </v>
      </c>
      <c r="AP465" s="278" t="str">
        <f t="shared" si="600"/>
        <v xml:space="preserve"> </v>
      </c>
      <c r="AQ465" s="278" t="str">
        <f t="shared" si="601"/>
        <v xml:space="preserve"> </v>
      </c>
      <c r="AR465" s="278" t="str">
        <f t="shared" si="602"/>
        <v xml:space="preserve"> </v>
      </c>
      <c r="AS465" s="278" t="str">
        <f t="shared" si="603"/>
        <v xml:space="preserve"> </v>
      </c>
      <c r="AT465" s="278" t="str">
        <f t="shared" si="604"/>
        <v xml:space="preserve"> </v>
      </c>
      <c r="AU465" s="278" t="str">
        <f t="shared" si="605"/>
        <v xml:space="preserve"> </v>
      </c>
      <c r="AV465" s="277" t="str">
        <f t="shared" si="606"/>
        <v xml:space="preserve"> </v>
      </c>
      <c r="AW465" s="277" t="str">
        <f t="shared" si="607"/>
        <v xml:space="preserve"> </v>
      </c>
      <c r="AX465" s="277" t="str">
        <f>IF(SUM(I465:T465)&lt;90," ",CO465*AH465*stab.data!$U$20/13/2)</f>
        <v xml:space="preserve"> </v>
      </c>
      <c r="AY465" s="277" t="str">
        <f>IF(SUM(I465:T465)&lt;90," ",CQ465*AH465*stab.data!$U$11/13)</f>
        <v xml:space="preserve"> </v>
      </c>
      <c r="AZ465" s="277" t="str">
        <f t="shared" si="608"/>
        <v xml:space="preserve"> </v>
      </c>
      <c r="BA465" s="279" t="str">
        <f t="shared" si="609"/>
        <v xml:space="preserve"> </v>
      </c>
      <c r="BB465" s="280" t="str">
        <f>IF(SUM(I465:T465)&lt;90," ",EXP('eq. coef.'!$C$104+'eq. coef.'!$C$105*'Amp-TB2 calc'!AJ465+'eq. coef.'!$C$106*'Amp-TB2 calc'!AK465+'eq. coef.'!$C$107*'Amp-TB2 calc'!AL465+'eq. coef.'!$C$108*'Amp-TB2 calc'!AN465+'eq. coef.'!$C$109*'Amp-TB2 calc'!AP465+'eq. coef.'!$C$110*'Amp-TB2 calc'!AQ465+'eq. coef.'!$C$111*'Amp-TB2 calc'!AR465+'eq. coef.'!$C$112*'Amp-TB2 calc'!AS465))</f>
        <v xml:space="preserve"> </v>
      </c>
      <c r="BC465" s="281" t="str">
        <f>IF(SUM(I465:T465)&lt;90," ",EXP('eq. coef.'!$C$176+'eq. coef.'!$C$177*'Amp-TB2 calc'!AJ465+'eq. coef.'!$C$178*'Amp-TB2 calc'!AK465+'eq. coef.'!$C$179*'Amp-TB2 calc'!AL465+'eq. coef.'!$C$180*'Amp-TB2 calc'!AN465+'eq. coef.'!$C$181*'Amp-TB2 calc'!AP465+'eq. coef.'!$C$182*'Amp-TB2 calc'!AQ465+'eq. coef.'!$C$183*'Amp-TB2 calc'!AR465+'eq. coef.'!$C$184*'Amp-TB2 calc'!AS465))</f>
        <v xml:space="preserve"> </v>
      </c>
      <c r="BD465" s="281" t="str">
        <f>IF(SUM(I465:T465)&lt;90," ",('eq. coef.'!$C$234+'eq. coef.'!$C$235*'Amp-TB2 calc'!AJ465+'eq. coef.'!$C$236*'Amp-TB2 calc'!AK465+'eq. coef.'!$C$237*'Amp-TB2 calc'!AL465+'eq. coef.'!$C$238*'Amp-TB2 calc'!AN465+'eq. coef.'!$C$239*'Amp-TB2 calc'!AP465+'eq. coef.'!$C$240*'Amp-TB2 calc'!AQ465+'eq. coef.'!$C$241*'Amp-TB2 calc'!AR465+'eq. coef.'!$C$242*'Amp-TB2 calc'!AS465))</f>
        <v xml:space="preserve"> </v>
      </c>
      <c r="BE465" s="281" t="str">
        <f>IF(SUM(I465:T465)&lt;90," ",('eq. coef.'!$C$270+'eq. coef.'!$C$271*'Amp-TB2 calc'!AJ465+'eq. coef.'!$C$272*'Amp-TB2 calc'!AK465+'eq. coef.'!$C$273*'Amp-TB2 calc'!AL465+'eq. coef.'!$C$274*'Amp-TB2 calc'!AN465+'eq. coef.'!$C$275*'Amp-TB2 calc'!AP465+'eq. coef.'!$C$276*'Amp-TB2 calc'!AQ465+'eq. coef.'!$C$277*'Amp-TB2 calc'!AR465+'eq. coef.'!$C$278*'Amp-TB2 calc'!AS465))</f>
        <v xml:space="preserve"> </v>
      </c>
      <c r="BF465" s="281" t="str">
        <f>IF(SUM(I465:T465)&lt;90," ",EXP('eq. coef.'!$C$328+'eq. coef.'!$C$329*'Amp-TB2 calc'!AJ465+'eq. coef.'!$C$330*'Amp-TB2 calc'!AK465+'eq. coef.'!$C$331*'Amp-TB2 calc'!AL465+'eq. coef.'!$C$332*'Amp-TB2 calc'!AN465+'eq. coef.'!$C$333*'Amp-TB2 calc'!AP465+'eq. coef.'!$C$334*'Amp-TB2 calc'!AQ465+'eq. coef.'!$C$335*'Amp-TB2 calc'!AR465+'eq. coef.'!$C$336*'Amp-TB2 calc'!AS465))</f>
        <v xml:space="preserve"> </v>
      </c>
      <c r="BG465" s="282" t="str">
        <f t="shared" si="561"/>
        <v xml:space="preserve"> </v>
      </c>
      <c r="BH465" s="385" t="str">
        <f t="shared" si="588"/>
        <v xml:space="preserve"> </v>
      </c>
      <c r="BI465" s="385" t="str">
        <f t="shared" si="589"/>
        <v xml:space="preserve"> </v>
      </c>
      <c r="BJ465" s="281" t="str">
        <f t="shared" si="562"/>
        <v xml:space="preserve"> </v>
      </c>
      <c r="BK465" s="283" t="str">
        <f t="shared" si="610"/>
        <v xml:space="preserve"> </v>
      </c>
      <c r="BL465" s="281" t="str">
        <f t="shared" si="611"/>
        <v xml:space="preserve"> </v>
      </c>
      <c r="BM465" s="284" t="str">
        <f t="shared" si="563"/>
        <v xml:space="preserve"> </v>
      </c>
      <c r="BN465" s="285" t="str">
        <f>IF(SUM(I465:T465)&lt;90," ",'eq. coef.'!$C$360+'eq. coef.'!$C$361*'Amp-TB2 calc'!AJ465+'eq. coef.'!$C$362*'Amp-TB2 calc'!AK465+'eq. coef.'!$C$363*'Amp-TB2 calc'!AL465+'eq. coef.'!$C$364*'Amp-TB2 calc'!AN465+'eq. coef.'!$C$365*'Amp-TB2 calc'!AP465+'eq. coef.'!$C$366*'Amp-TB2 calc'!AQ465+'eq. coef.'!$C$367*'Amp-TB2 calc'!AR465+'eq. coef.'!$C$368*'Amp-TB2 calc'!AS465+'eq. coef.'!$C$369*LN(BQ465))</f>
        <v xml:space="preserve"> </v>
      </c>
      <c r="BO465" s="286" t="str">
        <f t="shared" si="612"/>
        <v xml:space="preserve"> </v>
      </c>
      <c r="BP465" s="333" t="str">
        <f t="shared" si="564"/>
        <v xml:space="preserve"> </v>
      </c>
      <c r="BQ465" s="287" t="str">
        <f t="shared" si="613"/>
        <v xml:space="preserve"> </v>
      </c>
      <c r="BR465" s="281" t="str">
        <f t="shared" si="565"/>
        <v xml:space="preserve"> </v>
      </c>
      <c r="BS465" s="283"/>
      <c r="BT465" s="283">
        <f t="shared" si="614"/>
        <v>0</v>
      </c>
      <c r="BU465" s="283">
        <f t="shared" si="615"/>
        <v>0</v>
      </c>
      <c r="BV465" s="281" t="str">
        <f t="shared" si="566"/>
        <v xml:space="preserve"> </v>
      </c>
      <c r="BW465" s="288"/>
      <c r="BX465" s="289" t="str">
        <f>IF(SUM(I465:T465)&lt;90," ",'eq. coef.'!$B$1128*'Amp-TB2 calc'!CH465+'eq. coef.'!$B$1129*'Amp-TB2 calc'!CL465+'eq. coef.'!$B$1130*'Amp-TB2 calc'!CM465+'eq. coef.'!$B$1131*'Amp-TB2 calc'!CO465+'eq. coef.'!$B$1132*'Amp-TB2 calc'!CP465+'eq. coef.'!$B$1133*'Amp-TB2 calc'!CQ465+'eq. coef.'!$B$1134*'Amp-TB2 calc'!CR465+'eq. coef.'!$B$1135*'Amp-TB2 calc'!CU465+'eq. coef.'!$B$1135*'Amp-TB2 calc'!CY465+'eq. coef.'!$B$1137*'Amp-TB2 calc'!CZ465)</f>
        <v xml:space="preserve"> </v>
      </c>
      <c r="BY465" s="290" t="str">
        <f t="shared" si="616"/>
        <v xml:space="preserve"> </v>
      </c>
      <c r="BZ465" s="291"/>
      <c r="CA465" s="290" t="str">
        <f t="shared" si="567"/>
        <v xml:space="preserve"> </v>
      </c>
      <c r="CB465" s="289" t="str">
        <f>IF(SUM(I465:T465)&lt;90," ",EXP('eq. coef.'!$C$396+'eq. coef.'!$C$397*'Amp-TB2 calc'!AJ465+'eq. coef.'!$C$398*'Amp-TB2 calc'!AK465+'eq. coef.'!$C$399*'Amp-TB2 calc'!AL465+'eq. coef.'!$C$400*'Amp-TB2 calc'!AN465+'eq. coef.'!$C$401*'Amp-TB2 calc'!AP465+'eq. coef.'!$C$402*'Amp-TB2 calc'!AQ465+'eq. coef.'!$C$403*'Amp-TB2 calc'!AR465+'eq. coef.'!$C$404*'Amp-TB2 calc'!AS465+'eq. coef.'!$C$405*LN('Amp-TB2 calc'!BQ465)))</f>
        <v xml:space="preserve"> </v>
      </c>
      <c r="CC465" s="283" t="str">
        <f t="shared" si="568"/>
        <v xml:space="preserve"> </v>
      </c>
      <c r="CD465" s="283"/>
      <c r="CE465" s="282" t="str">
        <f t="shared" si="569"/>
        <v xml:space="preserve"> </v>
      </c>
      <c r="CF465" s="282" t="str">
        <f t="shared" si="570"/>
        <v xml:space="preserve"> </v>
      </c>
      <c r="CG465" s="278" t="str">
        <f t="shared" si="617"/>
        <v xml:space="preserve"> </v>
      </c>
      <c r="CH465" s="278" t="str">
        <f t="shared" si="618"/>
        <v xml:space="preserve"> </v>
      </c>
      <c r="CI465" s="278" t="str">
        <f t="shared" si="571"/>
        <v xml:space="preserve"> </v>
      </c>
      <c r="CJ465" s="278" t="str">
        <f t="shared" si="572"/>
        <v xml:space="preserve"> </v>
      </c>
      <c r="CK465" s="278"/>
      <c r="CL465" s="278" t="str">
        <f t="shared" si="573"/>
        <v xml:space="preserve"> </v>
      </c>
      <c r="CM465" s="278" t="str">
        <f t="shared" si="574"/>
        <v xml:space="preserve"> </v>
      </c>
      <c r="CN465" s="278" t="str">
        <f t="shared" si="619"/>
        <v xml:space="preserve"> </v>
      </c>
      <c r="CO465" s="278" t="str">
        <f t="shared" si="575"/>
        <v xml:space="preserve"> </v>
      </c>
      <c r="CP465" s="278" t="str">
        <f t="shared" si="620"/>
        <v xml:space="preserve"> </v>
      </c>
      <c r="CQ465" s="278" t="str">
        <f t="shared" si="576"/>
        <v xml:space="preserve"> </v>
      </c>
      <c r="CR465" s="278" t="str">
        <f t="shared" si="621"/>
        <v xml:space="preserve"> </v>
      </c>
      <c r="CS465" s="278" t="str">
        <f t="shared" si="577"/>
        <v xml:space="preserve"> </v>
      </c>
      <c r="CT465" s="278"/>
      <c r="CU465" s="278" t="str">
        <f t="shared" si="622"/>
        <v xml:space="preserve"> </v>
      </c>
      <c r="CV465" s="278" t="str">
        <f t="shared" si="578"/>
        <v xml:space="preserve"> </v>
      </c>
      <c r="CW465" s="278" t="str">
        <f t="shared" si="579"/>
        <v xml:space="preserve"> </v>
      </c>
      <c r="CX465" s="278"/>
      <c r="CY465" s="278" t="str">
        <f t="shared" si="580"/>
        <v xml:space="preserve"> </v>
      </c>
      <c r="CZ465" s="278" t="str">
        <f t="shared" si="623"/>
        <v xml:space="preserve"> </v>
      </c>
      <c r="DA465" s="278" t="str">
        <f t="shared" si="581"/>
        <v xml:space="preserve"> </v>
      </c>
      <c r="DB465" s="278"/>
      <c r="DC465" s="278" t="str">
        <f t="shared" si="582"/>
        <v xml:space="preserve"> </v>
      </c>
      <c r="DD465" s="278" t="str">
        <f t="shared" si="624"/>
        <v xml:space="preserve"> </v>
      </c>
      <c r="DE465" s="278" t="str">
        <f t="shared" si="625"/>
        <v xml:space="preserve"> </v>
      </c>
      <c r="DF465" s="278" t="str">
        <f t="shared" si="583"/>
        <v xml:space="preserve"> </v>
      </c>
      <c r="DG465" s="283" t="str">
        <f t="shared" si="590"/>
        <v xml:space="preserve"> </v>
      </c>
      <c r="DH465" s="283"/>
      <c r="DI465" s="277" t="str">
        <f t="shared" si="584"/>
        <v xml:space="preserve"> </v>
      </c>
      <c r="DJ465" s="277" t="str">
        <f t="shared" si="585"/>
        <v xml:space="preserve"> </v>
      </c>
      <c r="DK465" s="277" t="str">
        <f t="shared" si="586"/>
        <v xml:space="preserve"> </v>
      </c>
      <c r="DL465" s="278" t="str">
        <f t="shared" si="587"/>
        <v xml:space="preserve"> </v>
      </c>
    </row>
    <row r="466" spans="21:116" x14ac:dyDescent="0.25">
      <c r="U466" s="276" t="str">
        <f t="shared" si="591"/>
        <v xml:space="preserve"> </v>
      </c>
      <c r="V466" s="277" t="str">
        <f>IF(SUM(I466:T466)&lt;90," ",I466/stab.data!$U$7)</f>
        <v xml:space="preserve"> </v>
      </c>
      <c r="W466" s="277" t="str">
        <f>IF(SUM(I466:T466)&lt;90," ",J466/stab.data!$U$8)</f>
        <v xml:space="preserve"> </v>
      </c>
      <c r="X466" s="277" t="str">
        <f>IF(SUM(I466:T466)&lt;90," ",K466*2/stab.data!$U$9)</f>
        <v xml:space="preserve"> </v>
      </c>
      <c r="Y466" s="277" t="str">
        <f>IF(SUM(I466:T466)&lt;90," ",L466*2/stab.data!$U$10)</f>
        <v xml:space="preserve"> </v>
      </c>
      <c r="Z466" s="277" t="str">
        <f>IF(SUM(I466:T466)&lt;90," ",M466/stab.data!$U$11)</f>
        <v xml:space="preserve"> </v>
      </c>
      <c r="AA466" s="277" t="str">
        <f>IF(SUM(I466:T466)&lt;90," ",N466/stab.data!$U$12)</f>
        <v xml:space="preserve"> </v>
      </c>
      <c r="AB466" s="277" t="str">
        <f>IF(SUM(I466:T466)&lt;90," ",O466/stab.data!$U$13)</f>
        <v xml:space="preserve"> </v>
      </c>
      <c r="AC466" s="277" t="str">
        <f>IF(SUM(I466:T466)&lt;90," ",P466/stab.data!$U$14)</f>
        <v xml:space="preserve"> </v>
      </c>
      <c r="AD466" s="277" t="str">
        <f>IF(SUM(I466:T466)&lt;90," ",Q466*2/stab.data!$U$15)</f>
        <v xml:space="preserve"> </v>
      </c>
      <c r="AE466" s="277" t="str">
        <f>IF(SUM(I466:T466)&lt;90," ",R466*2/stab.data!$U$16)</f>
        <v xml:space="preserve"> </v>
      </c>
      <c r="AF466" s="277" t="str">
        <f>IF(SUM(I466:T466)&lt;90," ",S466/stab.data!$U$17)</f>
        <v xml:space="preserve"> </v>
      </c>
      <c r="AG466" s="277" t="str">
        <f>IF(SUM(I466:T466)&lt;90," ",T466/stab.data!$U$18)</f>
        <v xml:space="preserve"> </v>
      </c>
      <c r="AH466" s="277" t="str">
        <f t="shared" si="592"/>
        <v xml:space="preserve"> </v>
      </c>
      <c r="AI466" s="277" t="str">
        <f t="shared" si="593"/>
        <v xml:space="preserve"> </v>
      </c>
      <c r="AJ466" s="278" t="str">
        <f t="shared" si="594"/>
        <v xml:space="preserve"> </v>
      </c>
      <c r="AK466" s="278" t="str">
        <f t="shared" si="595"/>
        <v xml:space="preserve"> </v>
      </c>
      <c r="AL466" s="278" t="str">
        <f t="shared" si="596"/>
        <v xml:space="preserve"> </v>
      </c>
      <c r="AM466" s="278" t="str">
        <f t="shared" si="597"/>
        <v xml:space="preserve"> </v>
      </c>
      <c r="AN466" s="278" t="str">
        <f t="shared" si="598"/>
        <v xml:space="preserve"> </v>
      </c>
      <c r="AO466" s="278" t="str">
        <f t="shared" si="599"/>
        <v xml:space="preserve"> </v>
      </c>
      <c r="AP466" s="278" t="str">
        <f t="shared" si="600"/>
        <v xml:space="preserve"> </v>
      </c>
      <c r="AQ466" s="278" t="str">
        <f t="shared" si="601"/>
        <v xml:space="preserve"> </v>
      </c>
      <c r="AR466" s="278" t="str">
        <f t="shared" si="602"/>
        <v xml:space="preserve"> </v>
      </c>
      <c r="AS466" s="278" t="str">
        <f t="shared" si="603"/>
        <v xml:space="preserve"> </v>
      </c>
      <c r="AT466" s="278" t="str">
        <f t="shared" si="604"/>
        <v xml:space="preserve"> </v>
      </c>
      <c r="AU466" s="278" t="str">
        <f t="shared" si="605"/>
        <v xml:space="preserve"> </v>
      </c>
      <c r="AV466" s="277" t="str">
        <f t="shared" si="606"/>
        <v xml:space="preserve"> </v>
      </c>
      <c r="AW466" s="277" t="str">
        <f t="shared" si="607"/>
        <v xml:space="preserve"> </v>
      </c>
      <c r="AX466" s="277" t="str">
        <f>IF(SUM(I466:T466)&lt;90," ",CO466*AH466*stab.data!$U$20/13/2)</f>
        <v xml:space="preserve"> </v>
      </c>
      <c r="AY466" s="277" t="str">
        <f>IF(SUM(I466:T466)&lt;90," ",CQ466*AH466*stab.data!$U$11/13)</f>
        <v xml:space="preserve"> </v>
      </c>
      <c r="AZ466" s="277" t="str">
        <f t="shared" si="608"/>
        <v xml:space="preserve"> </v>
      </c>
      <c r="BA466" s="279" t="str">
        <f t="shared" si="609"/>
        <v xml:space="preserve"> </v>
      </c>
      <c r="BB466" s="280" t="str">
        <f>IF(SUM(I466:T466)&lt;90," ",EXP('eq. coef.'!$C$104+'eq. coef.'!$C$105*'Amp-TB2 calc'!AJ466+'eq. coef.'!$C$106*'Amp-TB2 calc'!AK466+'eq. coef.'!$C$107*'Amp-TB2 calc'!AL466+'eq. coef.'!$C$108*'Amp-TB2 calc'!AN466+'eq. coef.'!$C$109*'Amp-TB2 calc'!AP466+'eq. coef.'!$C$110*'Amp-TB2 calc'!AQ466+'eq. coef.'!$C$111*'Amp-TB2 calc'!AR466+'eq. coef.'!$C$112*'Amp-TB2 calc'!AS466))</f>
        <v xml:space="preserve"> </v>
      </c>
      <c r="BC466" s="281" t="str">
        <f>IF(SUM(I466:T466)&lt;90," ",EXP('eq. coef.'!$C$176+'eq. coef.'!$C$177*'Amp-TB2 calc'!AJ466+'eq. coef.'!$C$178*'Amp-TB2 calc'!AK466+'eq. coef.'!$C$179*'Amp-TB2 calc'!AL466+'eq. coef.'!$C$180*'Amp-TB2 calc'!AN466+'eq. coef.'!$C$181*'Amp-TB2 calc'!AP466+'eq. coef.'!$C$182*'Amp-TB2 calc'!AQ466+'eq. coef.'!$C$183*'Amp-TB2 calc'!AR466+'eq. coef.'!$C$184*'Amp-TB2 calc'!AS466))</f>
        <v xml:space="preserve"> </v>
      </c>
      <c r="BD466" s="281" t="str">
        <f>IF(SUM(I466:T466)&lt;90," ",('eq. coef.'!$C$234+'eq. coef.'!$C$235*'Amp-TB2 calc'!AJ466+'eq. coef.'!$C$236*'Amp-TB2 calc'!AK466+'eq. coef.'!$C$237*'Amp-TB2 calc'!AL466+'eq. coef.'!$C$238*'Amp-TB2 calc'!AN466+'eq. coef.'!$C$239*'Amp-TB2 calc'!AP466+'eq. coef.'!$C$240*'Amp-TB2 calc'!AQ466+'eq. coef.'!$C$241*'Amp-TB2 calc'!AR466+'eq. coef.'!$C$242*'Amp-TB2 calc'!AS466))</f>
        <v xml:space="preserve"> </v>
      </c>
      <c r="BE466" s="281" t="str">
        <f>IF(SUM(I466:T466)&lt;90," ",('eq. coef.'!$C$270+'eq. coef.'!$C$271*'Amp-TB2 calc'!AJ466+'eq. coef.'!$C$272*'Amp-TB2 calc'!AK466+'eq. coef.'!$C$273*'Amp-TB2 calc'!AL466+'eq. coef.'!$C$274*'Amp-TB2 calc'!AN466+'eq. coef.'!$C$275*'Amp-TB2 calc'!AP466+'eq. coef.'!$C$276*'Amp-TB2 calc'!AQ466+'eq. coef.'!$C$277*'Amp-TB2 calc'!AR466+'eq. coef.'!$C$278*'Amp-TB2 calc'!AS466))</f>
        <v xml:space="preserve"> </v>
      </c>
      <c r="BF466" s="281" t="str">
        <f>IF(SUM(I466:T466)&lt;90," ",EXP('eq. coef.'!$C$328+'eq. coef.'!$C$329*'Amp-TB2 calc'!AJ466+'eq. coef.'!$C$330*'Amp-TB2 calc'!AK466+'eq. coef.'!$C$331*'Amp-TB2 calc'!AL466+'eq. coef.'!$C$332*'Amp-TB2 calc'!AN466+'eq. coef.'!$C$333*'Amp-TB2 calc'!AP466+'eq. coef.'!$C$334*'Amp-TB2 calc'!AQ466+'eq. coef.'!$C$335*'Amp-TB2 calc'!AR466+'eq. coef.'!$C$336*'Amp-TB2 calc'!AS466))</f>
        <v xml:space="preserve"> </v>
      </c>
      <c r="BG466" s="282" t="str">
        <f t="shared" si="561"/>
        <v xml:space="preserve"> </v>
      </c>
      <c r="BH466" s="385" t="str">
        <f t="shared" si="588"/>
        <v xml:space="preserve"> </v>
      </c>
      <c r="BI466" s="385" t="str">
        <f t="shared" si="589"/>
        <v xml:space="preserve"> </v>
      </c>
      <c r="BJ466" s="281" t="str">
        <f t="shared" si="562"/>
        <v xml:space="preserve"> </v>
      </c>
      <c r="BK466" s="283" t="str">
        <f t="shared" si="610"/>
        <v xml:space="preserve"> </v>
      </c>
      <c r="BL466" s="281" t="str">
        <f t="shared" si="611"/>
        <v xml:space="preserve"> </v>
      </c>
      <c r="BM466" s="284" t="str">
        <f t="shared" si="563"/>
        <v xml:space="preserve"> </v>
      </c>
      <c r="BN466" s="285" t="str">
        <f>IF(SUM(I466:T466)&lt;90," ",'eq. coef.'!$C$360+'eq. coef.'!$C$361*'Amp-TB2 calc'!AJ466+'eq. coef.'!$C$362*'Amp-TB2 calc'!AK466+'eq. coef.'!$C$363*'Amp-TB2 calc'!AL466+'eq. coef.'!$C$364*'Amp-TB2 calc'!AN466+'eq. coef.'!$C$365*'Amp-TB2 calc'!AP466+'eq. coef.'!$C$366*'Amp-TB2 calc'!AQ466+'eq. coef.'!$C$367*'Amp-TB2 calc'!AR466+'eq. coef.'!$C$368*'Amp-TB2 calc'!AS466+'eq. coef.'!$C$369*LN(BQ466))</f>
        <v xml:space="preserve"> </v>
      </c>
      <c r="BO466" s="286" t="str">
        <f t="shared" si="612"/>
        <v xml:space="preserve"> </v>
      </c>
      <c r="BP466" s="333" t="str">
        <f t="shared" si="564"/>
        <v xml:space="preserve"> </v>
      </c>
      <c r="BQ466" s="287" t="str">
        <f t="shared" si="613"/>
        <v xml:space="preserve"> </v>
      </c>
      <c r="BR466" s="281" t="str">
        <f t="shared" si="565"/>
        <v xml:space="preserve"> </v>
      </c>
      <c r="BS466" s="283"/>
      <c r="BT466" s="283">
        <f t="shared" si="614"/>
        <v>0</v>
      </c>
      <c r="BU466" s="283">
        <f t="shared" si="615"/>
        <v>0</v>
      </c>
      <c r="BV466" s="281" t="str">
        <f t="shared" si="566"/>
        <v xml:space="preserve"> </v>
      </c>
      <c r="BW466" s="288"/>
      <c r="BX466" s="289" t="str">
        <f>IF(SUM(I466:T466)&lt;90," ",'eq. coef.'!$B$1128*'Amp-TB2 calc'!CH466+'eq. coef.'!$B$1129*'Amp-TB2 calc'!CL466+'eq. coef.'!$B$1130*'Amp-TB2 calc'!CM466+'eq. coef.'!$B$1131*'Amp-TB2 calc'!CO466+'eq. coef.'!$B$1132*'Amp-TB2 calc'!CP466+'eq. coef.'!$B$1133*'Amp-TB2 calc'!CQ466+'eq. coef.'!$B$1134*'Amp-TB2 calc'!CR466+'eq. coef.'!$B$1135*'Amp-TB2 calc'!CU466+'eq. coef.'!$B$1135*'Amp-TB2 calc'!CY466+'eq. coef.'!$B$1137*'Amp-TB2 calc'!CZ466)</f>
        <v xml:space="preserve"> </v>
      </c>
      <c r="BY466" s="290" t="str">
        <f t="shared" si="616"/>
        <v xml:space="preserve"> </v>
      </c>
      <c r="BZ466" s="291"/>
      <c r="CA466" s="290" t="str">
        <f t="shared" si="567"/>
        <v xml:space="preserve"> </v>
      </c>
      <c r="CB466" s="289" t="str">
        <f>IF(SUM(I466:T466)&lt;90," ",EXP('eq. coef.'!$C$396+'eq. coef.'!$C$397*'Amp-TB2 calc'!AJ466+'eq. coef.'!$C$398*'Amp-TB2 calc'!AK466+'eq. coef.'!$C$399*'Amp-TB2 calc'!AL466+'eq. coef.'!$C$400*'Amp-TB2 calc'!AN466+'eq. coef.'!$C$401*'Amp-TB2 calc'!AP466+'eq. coef.'!$C$402*'Amp-TB2 calc'!AQ466+'eq. coef.'!$C$403*'Amp-TB2 calc'!AR466+'eq. coef.'!$C$404*'Amp-TB2 calc'!AS466+'eq. coef.'!$C$405*LN('Amp-TB2 calc'!BQ466)))</f>
        <v xml:space="preserve"> </v>
      </c>
      <c r="CC466" s="283" t="str">
        <f t="shared" si="568"/>
        <v xml:space="preserve"> </v>
      </c>
      <c r="CD466" s="283"/>
      <c r="CE466" s="282" t="str">
        <f t="shared" si="569"/>
        <v xml:space="preserve"> </v>
      </c>
      <c r="CF466" s="282" t="str">
        <f t="shared" si="570"/>
        <v xml:space="preserve"> </v>
      </c>
      <c r="CG466" s="278" t="str">
        <f t="shared" si="617"/>
        <v xml:space="preserve"> </v>
      </c>
      <c r="CH466" s="278" t="str">
        <f t="shared" si="618"/>
        <v xml:space="preserve"> </v>
      </c>
      <c r="CI466" s="278" t="str">
        <f t="shared" si="571"/>
        <v xml:space="preserve"> </v>
      </c>
      <c r="CJ466" s="278" t="str">
        <f t="shared" si="572"/>
        <v xml:space="preserve"> </v>
      </c>
      <c r="CK466" s="278"/>
      <c r="CL466" s="278" t="str">
        <f t="shared" si="573"/>
        <v xml:space="preserve"> </v>
      </c>
      <c r="CM466" s="278" t="str">
        <f t="shared" si="574"/>
        <v xml:space="preserve"> </v>
      </c>
      <c r="CN466" s="278" t="str">
        <f t="shared" si="619"/>
        <v xml:space="preserve"> </v>
      </c>
      <c r="CO466" s="278" t="str">
        <f t="shared" si="575"/>
        <v xml:space="preserve"> </v>
      </c>
      <c r="CP466" s="278" t="str">
        <f t="shared" si="620"/>
        <v xml:space="preserve"> </v>
      </c>
      <c r="CQ466" s="278" t="str">
        <f t="shared" si="576"/>
        <v xml:space="preserve"> </v>
      </c>
      <c r="CR466" s="278" t="str">
        <f t="shared" si="621"/>
        <v xml:space="preserve"> </v>
      </c>
      <c r="CS466" s="278" t="str">
        <f t="shared" si="577"/>
        <v xml:space="preserve"> </v>
      </c>
      <c r="CT466" s="278"/>
      <c r="CU466" s="278" t="str">
        <f t="shared" si="622"/>
        <v xml:space="preserve"> </v>
      </c>
      <c r="CV466" s="278" t="str">
        <f t="shared" si="578"/>
        <v xml:space="preserve"> </v>
      </c>
      <c r="CW466" s="278" t="str">
        <f t="shared" si="579"/>
        <v xml:space="preserve"> </v>
      </c>
      <c r="CX466" s="278"/>
      <c r="CY466" s="278" t="str">
        <f t="shared" si="580"/>
        <v xml:space="preserve"> </v>
      </c>
      <c r="CZ466" s="278" t="str">
        <f t="shared" si="623"/>
        <v xml:space="preserve"> </v>
      </c>
      <c r="DA466" s="278" t="str">
        <f t="shared" si="581"/>
        <v xml:space="preserve"> </v>
      </c>
      <c r="DB466" s="278"/>
      <c r="DC466" s="278" t="str">
        <f t="shared" si="582"/>
        <v xml:space="preserve"> </v>
      </c>
      <c r="DD466" s="278" t="str">
        <f t="shared" si="624"/>
        <v xml:space="preserve"> </v>
      </c>
      <c r="DE466" s="278" t="str">
        <f t="shared" si="625"/>
        <v xml:space="preserve"> </v>
      </c>
      <c r="DF466" s="278" t="str">
        <f t="shared" si="583"/>
        <v xml:space="preserve"> </v>
      </c>
      <c r="DG466" s="283" t="str">
        <f t="shared" si="590"/>
        <v xml:space="preserve"> </v>
      </c>
      <c r="DH466" s="283"/>
      <c r="DI466" s="277" t="str">
        <f t="shared" si="584"/>
        <v xml:space="preserve"> </v>
      </c>
      <c r="DJ466" s="277" t="str">
        <f t="shared" si="585"/>
        <v xml:space="preserve"> </v>
      </c>
      <c r="DK466" s="277" t="str">
        <f t="shared" si="586"/>
        <v xml:space="preserve"> </v>
      </c>
      <c r="DL466" s="278" t="str">
        <f t="shared" si="587"/>
        <v xml:space="preserve"> </v>
      </c>
    </row>
    <row r="467" spans="21:116" x14ac:dyDescent="0.25">
      <c r="U467" s="276" t="str">
        <f t="shared" si="591"/>
        <v xml:space="preserve"> </v>
      </c>
      <c r="V467" s="277" t="str">
        <f>IF(SUM(I467:T467)&lt;90," ",I467/stab.data!$U$7)</f>
        <v xml:space="preserve"> </v>
      </c>
      <c r="W467" s="277" t="str">
        <f>IF(SUM(I467:T467)&lt;90," ",J467/stab.data!$U$8)</f>
        <v xml:space="preserve"> </v>
      </c>
      <c r="X467" s="277" t="str">
        <f>IF(SUM(I467:T467)&lt;90," ",K467*2/stab.data!$U$9)</f>
        <v xml:space="preserve"> </v>
      </c>
      <c r="Y467" s="277" t="str">
        <f>IF(SUM(I467:T467)&lt;90," ",L467*2/stab.data!$U$10)</f>
        <v xml:space="preserve"> </v>
      </c>
      <c r="Z467" s="277" t="str">
        <f>IF(SUM(I467:T467)&lt;90," ",M467/stab.data!$U$11)</f>
        <v xml:space="preserve"> </v>
      </c>
      <c r="AA467" s="277" t="str">
        <f>IF(SUM(I467:T467)&lt;90," ",N467/stab.data!$U$12)</f>
        <v xml:space="preserve"> </v>
      </c>
      <c r="AB467" s="277" t="str">
        <f>IF(SUM(I467:T467)&lt;90," ",O467/stab.data!$U$13)</f>
        <v xml:space="preserve"> </v>
      </c>
      <c r="AC467" s="277" t="str">
        <f>IF(SUM(I467:T467)&lt;90," ",P467/stab.data!$U$14)</f>
        <v xml:space="preserve"> </v>
      </c>
      <c r="AD467" s="277" t="str">
        <f>IF(SUM(I467:T467)&lt;90," ",Q467*2/stab.data!$U$15)</f>
        <v xml:space="preserve"> </v>
      </c>
      <c r="AE467" s="277" t="str">
        <f>IF(SUM(I467:T467)&lt;90," ",R467*2/stab.data!$U$16)</f>
        <v xml:space="preserve"> </v>
      </c>
      <c r="AF467" s="277" t="str">
        <f>IF(SUM(I467:T467)&lt;90," ",S467/stab.data!$U$17)</f>
        <v xml:space="preserve"> </v>
      </c>
      <c r="AG467" s="277" t="str">
        <f>IF(SUM(I467:T467)&lt;90," ",T467/stab.data!$U$18)</f>
        <v xml:space="preserve"> </v>
      </c>
      <c r="AH467" s="277" t="str">
        <f t="shared" si="592"/>
        <v xml:space="preserve"> </v>
      </c>
      <c r="AI467" s="277" t="str">
        <f t="shared" si="593"/>
        <v xml:space="preserve"> </v>
      </c>
      <c r="AJ467" s="278" t="str">
        <f t="shared" si="594"/>
        <v xml:space="preserve"> </v>
      </c>
      <c r="AK467" s="278" t="str">
        <f t="shared" si="595"/>
        <v xml:space="preserve"> </v>
      </c>
      <c r="AL467" s="278" t="str">
        <f t="shared" si="596"/>
        <v xml:space="preserve"> </v>
      </c>
      <c r="AM467" s="278" t="str">
        <f t="shared" si="597"/>
        <v xml:space="preserve"> </v>
      </c>
      <c r="AN467" s="278" t="str">
        <f t="shared" si="598"/>
        <v xml:space="preserve"> </v>
      </c>
      <c r="AO467" s="278" t="str">
        <f t="shared" si="599"/>
        <v xml:space="preserve"> </v>
      </c>
      <c r="AP467" s="278" t="str">
        <f t="shared" si="600"/>
        <v xml:space="preserve"> </v>
      </c>
      <c r="AQ467" s="278" t="str">
        <f t="shared" si="601"/>
        <v xml:space="preserve"> </v>
      </c>
      <c r="AR467" s="278" t="str">
        <f t="shared" si="602"/>
        <v xml:space="preserve"> </v>
      </c>
      <c r="AS467" s="278" t="str">
        <f t="shared" si="603"/>
        <v xml:space="preserve"> </v>
      </c>
      <c r="AT467" s="278" t="str">
        <f t="shared" si="604"/>
        <v xml:space="preserve"> </v>
      </c>
      <c r="AU467" s="278" t="str">
        <f t="shared" si="605"/>
        <v xml:space="preserve"> </v>
      </c>
      <c r="AV467" s="277" t="str">
        <f t="shared" si="606"/>
        <v xml:space="preserve"> </v>
      </c>
      <c r="AW467" s="277" t="str">
        <f t="shared" si="607"/>
        <v xml:space="preserve"> </v>
      </c>
      <c r="AX467" s="277" t="str">
        <f>IF(SUM(I467:T467)&lt;90," ",CO467*AH467*stab.data!$U$20/13/2)</f>
        <v xml:space="preserve"> </v>
      </c>
      <c r="AY467" s="277" t="str">
        <f>IF(SUM(I467:T467)&lt;90," ",CQ467*AH467*stab.data!$U$11/13)</f>
        <v xml:space="preserve"> </v>
      </c>
      <c r="AZ467" s="277" t="str">
        <f t="shared" si="608"/>
        <v xml:space="preserve"> </v>
      </c>
      <c r="BA467" s="279" t="str">
        <f t="shared" si="609"/>
        <v xml:space="preserve"> </v>
      </c>
      <c r="BB467" s="280" t="str">
        <f>IF(SUM(I467:T467)&lt;90," ",EXP('eq. coef.'!$C$104+'eq. coef.'!$C$105*'Amp-TB2 calc'!AJ467+'eq. coef.'!$C$106*'Amp-TB2 calc'!AK467+'eq. coef.'!$C$107*'Amp-TB2 calc'!AL467+'eq. coef.'!$C$108*'Amp-TB2 calc'!AN467+'eq. coef.'!$C$109*'Amp-TB2 calc'!AP467+'eq. coef.'!$C$110*'Amp-TB2 calc'!AQ467+'eq. coef.'!$C$111*'Amp-TB2 calc'!AR467+'eq. coef.'!$C$112*'Amp-TB2 calc'!AS467))</f>
        <v xml:space="preserve"> </v>
      </c>
      <c r="BC467" s="281" t="str">
        <f>IF(SUM(I467:T467)&lt;90," ",EXP('eq. coef.'!$C$176+'eq. coef.'!$C$177*'Amp-TB2 calc'!AJ467+'eq. coef.'!$C$178*'Amp-TB2 calc'!AK467+'eq. coef.'!$C$179*'Amp-TB2 calc'!AL467+'eq. coef.'!$C$180*'Amp-TB2 calc'!AN467+'eq. coef.'!$C$181*'Amp-TB2 calc'!AP467+'eq. coef.'!$C$182*'Amp-TB2 calc'!AQ467+'eq. coef.'!$C$183*'Amp-TB2 calc'!AR467+'eq. coef.'!$C$184*'Amp-TB2 calc'!AS467))</f>
        <v xml:space="preserve"> </v>
      </c>
      <c r="BD467" s="281" t="str">
        <f>IF(SUM(I467:T467)&lt;90," ",('eq. coef.'!$C$234+'eq. coef.'!$C$235*'Amp-TB2 calc'!AJ467+'eq. coef.'!$C$236*'Amp-TB2 calc'!AK467+'eq. coef.'!$C$237*'Amp-TB2 calc'!AL467+'eq. coef.'!$C$238*'Amp-TB2 calc'!AN467+'eq. coef.'!$C$239*'Amp-TB2 calc'!AP467+'eq. coef.'!$C$240*'Amp-TB2 calc'!AQ467+'eq. coef.'!$C$241*'Amp-TB2 calc'!AR467+'eq. coef.'!$C$242*'Amp-TB2 calc'!AS467))</f>
        <v xml:space="preserve"> </v>
      </c>
      <c r="BE467" s="281" t="str">
        <f>IF(SUM(I467:T467)&lt;90," ",('eq. coef.'!$C$270+'eq. coef.'!$C$271*'Amp-TB2 calc'!AJ467+'eq. coef.'!$C$272*'Amp-TB2 calc'!AK467+'eq. coef.'!$C$273*'Amp-TB2 calc'!AL467+'eq. coef.'!$C$274*'Amp-TB2 calc'!AN467+'eq. coef.'!$C$275*'Amp-TB2 calc'!AP467+'eq. coef.'!$C$276*'Amp-TB2 calc'!AQ467+'eq. coef.'!$C$277*'Amp-TB2 calc'!AR467+'eq. coef.'!$C$278*'Amp-TB2 calc'!AS467))</f>
        <v xml:space="preserve"> </v>
      </c>
      <c r="BF467" s="281" t="str">
        <f>IF(SUM(I467:T467)&lt;90," ",EXP('eq. coef.'!$C$328+'eq. coef.'!$C$329*'Amp-TB2 calc'!AJ467+'eq. coef.'!$C$330*'Amp-TB2 calc'!AK467+'eq. coef.'!$C$331*'Amp-TB2 calc'!AL467+'eq. coef.'!$C$332*'Amp-TB2 calc'!AN467+'eq. coef.'!$C$333*'Amp-TB2 calc'!AP467+'eq. coef.'!$C$334*'Amp-TB2 calc'!AQ467+'eq. coef.'!$C$335*'Amp-TB2 calc'!AR467+'eq. coef.'!$C$336*'Amp-TB2 calc'!AS467))</f>
        <v xml:space="preserve"> </v>
      </c>
      <c r="BG467" s="282" t="str">
        <f t="shared" si="561"/>
        <v xml:space="preserve"> </v>
      </c>
      <c r="BH467" s="385" t="str">
        <f t="shared" si="588"/>
        <v xml:space="preserve"> </v>
      </c>
      <c r="BI467" s="385" t="str">
        <f t="shared" si="589"/>
        <v xml:space="preserve"> </v>
      </c>
      <c r="BJ467" s="281" t="str">
        <f t="shared" si="562"/>
        <v xml:space="preserve"> </v>
      </c>
      <c r="BK467" s="283" t="str">
        <f t="shared" si="610"/>
        <v xml:space="preserve"> </v>
      </c>
      <c r="BL467" s="281" t="str">
        <f t="shared" si="611"/>
        <v xml:space="preserve"> </v>
      </c>
      <c r="BM467" s="284" t="str">
        <f t="shared" si="563"/>
        <v xml:space="preserve"> </v>
      </c>
      <c r="BN467" s="285" t="str">
        <f>IF(SUM(I467:T467)&lt;90," ",'eq. coef.'!$C$360+'eq. coef.'!$C$361*'Amp-TB2 calc'!AJ467+'eq. coef.'!$C$362*'Amp-TB2 calc'!AK467+'eq. coef.'!$C$363*'Amp-TB2 calc'!AL467+'eq. coef.'!$C$364*'Amp-TB2 calc'!AN467+'eq. coef.'!$C$365*'Amp-TB2 calc'!AP467+'eq. coef.'!$C$366*'Amp-TB2 calc'!AQ467+'eq. coef.'!$C$367*'Amp-TB2 calc'!AR467+'eq. coef.'!$C$368*'Amp-TB2 calc'!AS467+'eq. coef.'!$C$369*LN(BQ467))</f>
        <v xml:space="preserve"> </v>
      </c>
      <c r="BO467" s="286" t="str">
        <f t="shared" si="612"/>
        <v xml:space="preserve"> </v>
      </c>
      <c r="BP467" s="333" t="str">
        <f t="shared" si="564"/>
        <v xml:space="preserve"> </v>
      </c>
      <c r="BQ467" s="287" t="str">
        <f t="shared" si="613"/>
        <v xml:space="preserve"> </v>
      </c>
      <c r="BR467" s="281" t="str">
        <f t="shared" si="565"/>
        <v xml:space="preserve"> </v>
      </c>
      <c r="BS467" s="283"/>
      <c r="BT467" s="283">
        <f t="shared" si="614"/>
        <v>0</v>
      </c>
      <c r="BU467" s="283">
        <f t="shared" si="615"/>
        <v>0</v>
      </c>
      <c r="BV467" s="281" t="str">
        <f t="shared" si="566"/>
        <v xml:space="preserve"> </v>
      </c>
      <c r="BW467" s="288"/>
      <c r="BX467" s="289" t="str">
        <f>IF(SUM(I467:T467)&lt;90," ",'eq. coef.'!$B$1128*'Amp-TB2 calc'!CH467+'eq. coef.'!$B$1129*'Amp-TB2 calc'!CL467+'eq. coef.'!$B$1130*'Amp-TB2 calc'!CM467+'eq. coef.'!$B$1131*'Amp-TB2 calc'!CO467+'eq. coef.'!$B$1132*'Amp-TB2 calc'!CP467+'eq. coef.'!$B$1133*'Amp-TB2 calc'!CQ467+'eq. coef.'!$B$1134*'Amp-TB2 calc'!CR467+'eq. coef.'!$B$1135*'Amp-TB2 calc'!CU467+'eq. coef.'!$B$1135*'Amp-TB2 calc'!CY467+'eq. coef.'!$B$1137*'Amp-TB2 calc'!CZ467)</f>
        <v xml:space="preserve"> </v>
      </c>
      <c r="BY467" s="290" t="str">
        <f t="shared" si="616"/>
        <v xml:space="preserve"> </v>
      </c>
      <c r="BZ467" s="291"/>
      <c r="CA467" s="290" t="str">
        <f t="shared" si="567"/>
        <v xml:space="preserve"> </v>
      </c>
      <c r="CB467" s="289" t="str">
        <f>IF(SUM(I467:T467)&lt;90," ",EXP('eq. coef.'!$C$396+'eq. coef.'!$C$397*'Amp-TB2 calc'!AJ467+'eq. coef.'!$C$398*'Amp-TB2 calc'!AK467+'eq. coef.'!$C$399*'Amp-TB2 calc'!AL467+'eq. coef.'!$C$400*'Amp-TB2 calc'!AN467+'eq. coef.'!$C$401*'Amp-TB2 calc'!AP467+'eq. coef.'!$C$402*'Amp-TB2 calc'!AQ467+'eq. coef.'!$C$403*'Amp-TB2 calc'!AR467+'eq. coef.'!$C$404*'Amp-TB2 calc'!AS467+'eq. coef.'!$C$405*LN('Amp-TB2 calc'!BQ467)))</f>
        <v xml:space="preserve"> </v>
      </c>
      <c r="CC467" s="283" t="str">
        <f t="shared" si="568"/>
        <v xml:space="preserve"> </v>
      </c>
      <c r="CD467" s="283"/>
      <c r="CE467" s="282" t="str">
        <f t="shared" si="569"/>
        <v xml:space="preserve"> </v>
      </c>
      <c r="CF467" s="282" t="str">
        <f t="shared" si="570"/>
        <v xml:space="preserve"> </v>
      </c>
      <c r="CG467" s="278" t="str">
        <f t="shared" si="617"/>
        <v xml:space="preserve"> </v>
      </c>
      <c r="CH467" s="278" t="str">
        <f t="shared" si="618"/>
        <v xml:space="preserve"> </v>
      </c>
      <c r="CI467" s="278" t="str">
        <f t="shared" si="571"/>
        <v xml:space="preserve"> </v>
      </c>
      <c r="CJ467" s="278" t="str">
        <f t="shared" si="572"/>
        <v xml:space="preserve"> </v>
      </c>
      <c r="CK467" s="278"/>
      <c r="CL467" s="278" t="str">
        <f t="shared" si="573"/>
        <v xml:space="preserve"> </v>
      </c>
      <c r="CM467" s="278" t="str">
        <f t="shared" si="574"/>
        <v xml:space="preserve"> </v>
      </c>
      <c r="CN467" s="278" t="str">
        <f t="shared" si="619"/>
        <v xml:space="preserve"> </v>
      </c>
      <c r="CO467" s="278" t="str">
        <f t="shared" si="575"/>
        <v xml:space="preserve"> </v>
      </c>
      <c r="CP467" s="278" t="str">
        <f t="shared" si="620"/>
        <v xml:space="preserve"> </v>
      </c>
      <c r="CQ467" s="278" t="str">
        <f t="shared" si="576"/>
        <v xml:space="preserve"> </v>
      </c>
      <c r="CR467" s="278" t="str">
        <f t="shared" si="621"/>
        <v xml:space="preserve"> </v>
      </c>
      <c r="CS467" s="278" t="str">
        <f t="shared" si="577"/>
        <v xml:space="preserve"> </v>
      </c>
      <c r="CT467" s="278"/>
      <c r="CU467" s="278" t="str">
        <f t="shared" si="622"/>
        <v xml:space="preserve"> </v>
      </c>
      <c r="CV467" s="278" t="str">
        <f t="shared" si="578"/>
        <v xml:space="preserve"> </v>
      </c>
      <c r="CW467" s="278" t="str">
        <f t="shared" si="579"/>
        <v xml:space="preserve"> </v>
      </c>
      <c r="CX467" s="278"/>
      <c r="CY467" s="278" t="str">
        <f t="shared" si="580"/>
        <v xml:space="preserve"> </v>
      </c>
      <c r="CZ467" s="278" t="str">
        <f t="shared" si="623"/>
        <v xml:space="preserve"> </v>
      </c>
      <c r="DA467" s="278" t="str">
        <f t="shared" si="581"/>
        <v xml:space="preserve"> </v>
      </c>
      <c r="DB467" s="278"/>
      <c r="DC467" s="278" t="str">
        <f t="shared" si="582"/>
        <v xml:space="preserve"> </v>
      </c>
      <c r="DD467" s="278" t="str">
        <f t="shared" si="624"/>
        <v xml:space="preserve"> </v>
      </c>
      <c r="DE467" s="278" t="str">
        <f t="shared" si="625"/>
        <v xml:space="preserve"> </v>
      </c>
      <c r="DF467" s="278" t="str">
        <f t="shared" si="583"/>
        <v xml:space="preserve"> </v>
      </c>
      <c r="DG467" s="283" t="str">
        <f t="shared" si="590"/>
        <v xml:space="preserve"> </v>
      </c>
      <c r="DH467" s="283"/>
      <c r="DI467" s="277" t="str">
        <f t="shared" si="584"/>
        <v xml:space="preserve"> </v>
      </c>
      <c r="DJ467" s="277" t="str">
        <f t="shared" si="585"/>
        <v xml:space="preserve"> </v>
      </c>
      <c r="DK467" s="277" t="str">
        <f t="shared" si="586"/>
        <v xml:space="preserve"> </v>
      </c>
      <c r="DL467" s="278" t="str">
        <f t="shared" si="587"/>
        <v xml:space="preserve"> </v>
      </c>
    </row>
    <row r="468" spans="21:116" x14ac:dyDescent="0.25">
      <c r="U468" s="276" t="str">
        <f t="shared" si="591"/>
        <v xml:space="preserve"> </v>
      </c>
      <c r="V468" s="277" t="str">
        <f>IF(SUM(I468:T468)&lt;90," ",I468/stab.data!$U$7)</f>
        <v xml:space="preserve"> </v>
      </c>
      <c r="W468" s="277" t="str">
        <f>IF(SUM(I468:T468)&lt;90," ",J468/stab.data!$U$8)</f>
        <v xml:space="preserve"> </v>
      </c>
      <c r="X468" s="277" t="str">
        <f>IF(SUM(I468:T468)&lt;90," ",K468*2/stab.data!$U$9)</f>
        <v xml:space="preserve"> </v>
      </c>
      <c r="Y468" s="277" t="str">
        <f>IF(SUM(I468:T468)&lt;90," ",L468*2/stab.data!$U$10)</f>
        <v xml:space="preserve"> </v>
      </c>
      <c r="Z468" s="277" t="str">
        <f>IF(SUM(I468:T468)&lt;90," ",M468/stab.data!$U$11)</f>
        <v xml:space="preserve"> </v>
      </c>
      <c r="AA468" s="277" t="str">
        <f>IF(SUM(I468:T468)&lt;90," ",N468/stab.data!$U$12)</f>
        <v xml:space="preserve"> </v>
      </c>
      <c r="AB468" s="277" t="str">
        <f>IF(SUM(I468:T468)&lt;90," ",O468/stab.data!$U$13)</f>
        <v xml:space="preserve"> </v>
      </c>
      <c r="AC468" s="277" t="str">
        <f>IF(SUM(I468:T468)&lt;90," ",P468/stab.data!$U$14)</f>
        <v xml:space="preserve"> </v>
      </c>
      <c r="AD468" s="277" t="str">
        <f>IF(SUM(I468:T468)&lt;90," ",Q468*2/stab.data!$U$15)</f>
        <v xml:space="preserve"> </v>
      </c>
      <c r="AE468" s="277" t="str">
        <f>IF(SUM(I468:T468)&lt;90," ",R468*2/stab.data!$U$16)</f>
        <v xml:space="preserve"> </v>
      </c>
      <c r="AF468" s="277" t="str">
        <f>IF(SUM(I468:T468)&lt;90," ",S468/stab.data!$U$17)</f>
        <v xml:space="preserve"> </v>
      </c>
      <c r="AG468" s="277" t="str">
        <f>IF(SUM(I468:T468)&lt;90," ",T468/stab.data!$U$18)</f>
        <v xml:space="preserve"> </v>
      </c>
      <c r="AH468" s="277" t="str">
        <f t="shared" si="592"/>
        <v xml:space="preserve"> </v>
      </c>
      <c r="AI468" s="277" t="str">
        <f t="shared" si="593"/>
        <v xml:space="preserve"> </v>
      </c>
      <c r="AJ468" s="278" t="str">
        <f t="shared" si="594"/>
        <v xml:space="preserve"> </v>
      </c>
      <c r="AK468" s="278" t="str">
        <f t="shared" si="595"/>
        <v xml:space="preserve"> </v>
      </c>
      <c r="AL468" s="278" t="str">
        <f t="shared" si="596"/>
        <v xml:space="preserve"> </v>
      </c>
      <c r="AM468" s="278" t="str">
        <f t="shared" si="597"/>
        <v xml:space="preserve"> </v>
      </c>
      <c r="AN468" s="278" t="str">
        <f t="shared" si="598"/>
        <v xml:space="preserve"> </v>
      </c>
      <c r="AO468" s="278" t="str">
        <f t="shared" si="599"/>
        <v xml:space="preserve"> </v>
      </c>
      <c r="AP468" s="278" t="str">
        <f t="shared" si="600"/>
        <v xml:space="preserve"> </v>
      </c>
      <c r="AQ468" s="278" t="str">
        <f t="shared" si="601"/>
        <v xml:space="preserve"> </v>
      </c>
      <c r="AR468" s="278" t="str">
        <f t="shared" si="602"/>
        <v xml:space="preserve"> </v>
      </c>
      <c r="AS468" s="278" t="str">
        <f t="shared" si="603"/>
        <v xml:space="preserve"> </v>
      </c>
      <c r="AT468" s="278" t="str">
        <f t="shared" si="604"/>
        <v xml:space="preserve"> </v>
      </c>
      <c r="AU468" s="278" t="str">
        <f t="shared" si="605"/>
        <v xml:space="preserve"> </v>
      </c>
      <c r="AV468" s="277" t="str">
        <f t="shared" si="606"/>
        <v xml:space="preserve"> </v>
      </c>
      <c r="AW468" s="277" t="str">
        <f t="shared" si="607"/>
        <v xml:space="preserve"> </v>
      </c>
      <c r="AX468" s="277" t="str">
        <f>IF(SUM(I468:T468)&lt;90," ",CO468*AH468*stab.data!$U$20/13/2)</f>
        <v xml:space="preserve"> </v>
      </c>
      <c r="AY468" s="277" t="str">
        <f>IF(SUM(I468:T468)&lt;90," ",CQ468*AH468*stab.data!$U$11/13)</f>
        <v xml:space="preserve"> </v>
      </c>
      <c r="AZ468" s="277" t="str">
        <f t="shared" si="608"/>
        <v xml:space="preserve"> </v>
      </c>
      <c r="BA468" s="279" t="str">
        <f t="shared" si="609"/>
        <v xml:space="preserve"> </v>
      </c>
      <c r="BB468" s="280" t="str">
        <f>IF(SUM(I468:T468)&lt;90," ",EXP('eq. coef.'!$C$104+'eq. coef.'!$C$105*'Amp-TB2 calc'!AJ468+'eq. coef.'!$C$106*'Amp-TB2 calc'!AK468+'eq. coef.'!$C$107*'Amp-TB2 calc'!AL468+'eq. coef.'!$C$108*'Amp-TB2 calc'!AN468+'eq. coef.'!$C$109*'Amp-TB2 calc'!AP468+'eq. coef.'!$C$110*'Amp-TB2 calc'!AQ468+'eq. coef.'!$C$111*'Amp-TB2 calc'!AR468+'eq. coef.'!$C$112*'Amp-TB2 calc'!AS468))</f>
        <v xml:space="preserve"> </v>
      </c>
      <c r="BC468" s="281" t="str">
        <f>IF(SUM(I468:T468)&lt;90," ",EXP('eq. coef.'!$C$176+'eq. coef.'!$C$177*'Amp-TB2 calc'!AJ468+'eq. coef.'!$C$178*'Amp-TB2 calc'!AK468+'eq. coef.'!$C$179*'Amp-TB2 calc'!AL468+'eq. coef.'!$C$180*'Amp-TB2 calc'!AN468+'eq. coef.'!$C$181*'Amp-TB2 calc'!AP468+'eq. coef.'!$C$182*'Amp-TB2 calc'!AQ468+'eq. coef.'!$C$183*'Amp-TB2 calc'!AR468+'eq. coef.'!$C$184*'Amp-TB2 calc'!AS468))</f>
        <v xml:space="preserve"> </v>
      </c>
      <c r="BD468" s="281" t="str">
        <f>IF(SUM(I468:T468)&lt;90," ",('eq. coef.'!$C$234+'eq. coef.'!$C$235*'Amp-TB2 calc'!AJ468+'eq. coef.'!$C$236*'Amp-TB2 calc'!AK468+'eq. coef.'!$C$237*'Amp-TB2 calc'!AL468+'eq. coef.'!$C$238*'Amp-TB2 calc'!AN468+'eq. coef.'!$C$239*'Amp-TB2 calc'!AP468+'eq. coef.'!$C$240*'Amp-TB2 calc'!AQ468+'eq. coef.'!$C$241*'Amp-TB2 calc'!AR468+'eq. coef.'!$C$242*'Amp-TB2 calc'!AS468))</f>
        <v xml:space="preserve"> </v>
      </c>
      <c r="BE468" s="281" t="str">
        <f>IF(SUM(I468:T468)&lt;90," ",('eq. coef.'!$C$270+'eq. coef.'!$C$271*'Amp-TB2 calc'!AJ468+'eq. coef.'!$C$272*'Amp-TB2 calc'!AK468+'eq. coef.'!$C$273*'Amp-TB2 calc'!AL468+'eq. coef.'!$C$274*'Amp-TB2 calc'!AN468+'eq. coef.'!$C$275*'Amp-TB2 calc'!AP468+'eq. coef.'!$C$276*'Amp-TB2 calc'!AQ468+'eq. coef.'!$C$277*'Amp-TB2 calc'!AR468+'eq. coef.'!$C$278*'Amp-TB2 calc'!AS468))</f>
        <v xml:space="preserve"> </v>
      </c>
      <c r="BF468" s="281" t="str">
        <f>IF(SUM(I468:T468)&lt;90," ",EXP('eq. coef.'!$C$328+'eq. coef.'!$C$329*'Amp-TB2 calc'!AJ468+'eq. coef.'!$C$330*'Amp-TB2 calc'!AK468+'eq. coef.'!$C$331*'Amp-TB2 calc'!AL468+'eq. coef.'!$C$332*'Amp-TB2 calc'!AN468+'eq. coef.'!$C$333*'Amp-TB2 calc'!AP468+'eq. coef.'!$C$334*'Amp-TB2 calc'!AQ468+'eq. coef.'!$C$335*'Amp-TB2 calc'!AR468+'eq. coef.'!$C$336*'Amp-TB2 calc'!AS468))</f>
        <v xml:space="preserve"> </v>
      </c>
      <c r="BG468" s="282" t="str">
        <f t="shared" ref="BG468:BG531" si="626">IF(SUM(I468:T468)&lt;90," ",IF(BA468&lt;98.5,"low Total",IF(BA468&gt;102,"high Total",IF(DG468&gt;46.5,"unbalanced",IF(CQ468&lt;0,"unbalanced",IF(DI468&lt;0.54,"low-Mg",IF(CU468&lt;1.5,"low-Ca",IF(CW468&lt;1.99,"low-B cations",IF(CU468&gt;2.05,"high-Ca",IF(DK468&gt;0.25,"high-Al#",IF(I468&lt;38.8-0.42,"low-SiO2",IF(I468&gt;49.8,"high-SiO2",IF(CI468&gt;0.06+0.06*0.2,"high-[4]Ti",IF(CL468&gt;0.57+0.57*0.074,"high-[6]Al",IF(CM468&gt;0.7+0.7*0.07,"high-[6]Ti",IF(CN468&gt;0.04+0.04*0.1,"high-Cr2O3",IF(CO468&gt;1.37+1.37*0.28,"high-Fe3+",IF(O468&lt;9.71-0.35,"low-MgO",IF(O468&gt;18.01+0.35,"high-MgO",IF(CQ468&gt;1.69+1.69*0.28,"high-Fe2+",IF(N468&gt;0.58+0.58*0.3,"high-MnO",IF(P468&gt;12.35+0.25,"high-CaO",IF(CY468&lt;0,"low-ANa",IF(CY468&gt;0.58+0.58*0.11,"high-ANa",IF(R468&lt;0,"low-K2O",IF(R468&gt;2.03+0.05,"high-K2O",IF(DA468&lt;0.03-0.03*0.3,"low-A(Na+K)",IF(DA468&gt;1,"high-A(Na+K)",IF(K468&lt;6.5,"low-Al2O3",IF(K468&gt;15.9+0.36,"high-Al2O3",IF(J468&lt;1.1-0.2,"low-TiO2",IF(M468&lt;5.85-0.44,"low-FeO",IF(M468&gt;16.92+0.44,"high-FeO",IF(Q468&lt;1.07-0.1,"low-Na2O",IF(Q468&gt;3.05+0.1,"high-Na2O","ok")))))))))))))))))))))))))))))))))))</f>
        <v xml:space="preserve"> </v>
      </c>
      <c r="BH468" s="385" t="str">
        <f t="shared" si="588"/>
        <v xml:space="preserve"> </v>
      </c>
      <c r="BI468" s="385" t="str">
        <f t="shared" si="589"/>
        <v xml:space="preserve"> </v>
      </c>
      <c r="BJ468" s="281" t="str">
        <f t="shared" ref="BJ468:BJ531" si="627">IF(SUM(I468:T468)&lt;90," ",ABS(BB468-BQ468)/(BB468+BQ468)*200)</f>
        <v xml:space="preserve"> </v>
      </c>
      <c r="BK468" s="283" t="str">
        <f t="shared" si="610"/>
        <v xml:space="preserve"> </v>
      </c>
      <c r="BL468" s="281" t="str">
        <f t="shared" si="611"/>
        <v xml:space="preserve"> </v>
      </c>
      <c r="BM468" s="284" t="str">
        <f t="shared" ref="BM468:BM531" si="628">IF(SUM(I468:T468)&lt;90," ",IF(BG468="low Total","WRONG",IF(BG468="high Total","WRONG",IF(BG468="unbalanced","WRONG",IF(BG468="low-Mg","WRONG",IF(BG468="low-Ca","WRONG",IF(BG468="high-Ca","WRONG",IF(BJ468&gt;60,"WRONG",IF(BG468="low-B cations","WRONG","OK")))))))))</f>
        <v xml:space="preserve"> </v>
      </c>
      <c r="BN468" s="285" t="str">
        <f>IF(SUM(I468:T468)&lt;90," ",'eq. coef.'!$C$360+'eq. coef.'!$C$361*'Amp-TB2 calc'!AJ468+'eq. coef.'!$C$362*'Amp-TB2 calc'!AK468+'eq. coef.'!$C$363*'Amp-TB2 calc'!AL468+'eq. coef.'!$C$364*'Amp-TB2 calc'!AN468+'eq. coef.'!$C$365*'Amp-TB2 calc'!AP468+'eq. coef.'!$C$366*'Amp-TB2 calc'!AQ468+'eq. coef.'!$C$367*'Amp-TB2 calc'!AR468+'eq. coef.'!$C$368*'Amp-TB2 calc'!AS468+'eq. coef.'!$C$369*LN(BQ468))</f>
        <v xml:space="preserve"> </v>
      </c>
      <c r="BO468" s="286" t="str">
        <f t="shared" si="612"/>
        <v xml:space="preserve"> </v>
      </c>
      <c r="BP468" s="333" t="str">
        <f t="shared" ref="BP468:BP531" si="629">IF(SUM(I468:T468)&lt;90," ",BO468^2)</f>
        <v xml:space="preserve"> </v>
      </c>
      <c r="BQ468" s="287" t="str">
        <f t="shared" si="613"/>
        <v xml:space="preserve"> </v>
      </c>
      <c r="BR468" s="281" t="str">
        <f t="shared" ref="BR468:BR531" si="630">IF(SUM(I468:T468)&lt;90," ",IF(BQ468=BB468,"P1a",IF(BQ468=BC468,"P1b",IF(BQ468=BD468,"P1c",IF(BQ468=BE468,"P1d",IF(BQ468=BF468,"P1e",IF(BQ468=AVERAGE(BC468:BD468),"P1b_c","P1c_d")))))))</f>
        <v xml:space="preserve"> </v>
      </c>
      <c r="BS468" s="283"/>
      <c r="BT468" s="283">
        <f t="shared" si="614"/>
        <v>0</v>
      </c>
      <c r="BU468" s="283">
        <f t="shared" si="615"/>
        <v>0</v>
      </c>
      <c r="BV468" s="281" t="str">
        <f t="shared" ref="BV468:BV531" si="631">IF(SUM(I468:T468)&lt;90," ",BQ468*0.12)</f>
        <v xml:space="preserve"> </v>
      </c>
      <c r="BW468" s="288"/>
      <c r="BX468" s="289" t="str">
        <f>IF(SUM(I468:T468)&lt;90," ",'eq. coef.'!$B$1128*'Amp-TB2 calc'!CH468+'eq. coef.'!$B$1129*'Amp-TB2 calc'!CL468+'eq. coef.'!$B$1130*'Amp-TB2 calc'!CM468+'eq. coef.'!$B$1131*'Amp-TB2 calc'!CO468+'eq. coef.'!$B$1132*'Amp-TB2 calc'!CP468+'eq. coef.'!$B$1133*'Amp-TB2 calc'!CQ468+'eq. coef.'!$B$1134*'Amp-TB2 calc'!CR468+'eq. coef.'!$B$1135*'Amp-TB2 calc'!CU468+'eq. coef.'!$B$1135*'Amp-TB2 calc'!CY468+'eq. coef.'!$B$1137*'Amp-TB2 calc'!CZ468)</f>
        <v xml:space="preserve"> </v>
      </c>
      <c r="BY468" s="290" t="str">
        <f t="shared" si="616"/>
        <v xml:space="preserve"> </v>
      </c>
      <c r="BZ468" s="291"/>
      <c r="CA468" s="290" t="str">
        <f t="shared" ref="CA468:CA531" si="632">IF(SUM(I468:T468)&lt;90," ",-25018.7/(BN468+273.15) + 12.981 + 0.046*(BQ468*10- 1)/(BN468+273.15) + -0.5117*LN(BN468+273.15)+BX468)</f>
        <v xml:space="preserve"> </v>
      </c>
      <c r="CB468" s="289" t="str">
        <f>IF(SUM(I468:T468)&lt;90," ",EXP('eq. coef.'!$C$396+'eq. coef.'!$C$397*'Amp-TB2 calc'!AJ468+'eq. coef.'!$C$398*'Amp-TB2 calc'!AK468+'eq. coef.'!$C$399*'Amp-TB2 calc'!AL468+'eq. coef.'!$C$400*'Amp-TB2 calc'!AN468+'eq. coef.'!$C$401*'Amp-TB2 calc'!AP468+'eq. coef.'!$C$402*'Amp-TB2 calc'!AQ468+'eq. coef.'!$C$403*'Amp-TB2 calc'!AR468+'eq. coef.'!$C$404*'Amp-TB2 calc'!AS468+'eq. coef.'!$C$405*LN('Amp-TB2 calc'!BQ468)))</f>
        <v xml:space="preserve"> </v>
      </c>
      <c r="CC468" s="283" t="str">
        <f t="shared" ref="CC468:CC531" si="633">IF(SUM(I468:T468)&lt;90," ",CB468*0.17)</f>
        <v xml:space="preserve"> </v>
      </c>
      <c r="CD468" s="283"/>
      <c r="CE468" s="282" t="str">
        <f t="shared" ref="CE468:CE531" si="634">IF(SUM(I468:T468)&lt;90," ",IF(CZ468&gt;-0.1857*CH468 + 0.5569,"alkaline",IF(CZ468&gt;-0.0448*CH468 + 0.2793,"alkaline","calc-alkaline")))</f>
        <v xml:space="preserve"> </v>
      </c>
      <c r="CF468" s="282" t="str">
        <f t="shared" ref="CF468:CF531" si="635">IF(SUM(I468:T468)&lt;90," ",IF(CU468&lt;1.5,"low-Ca",IF(DI468&lt;0.5,"low-Mg",IF(CG468&gt;=6.5,"Mg-hornblende",IF(CM468&gt;0.5,"kaersutite",IF(DA468&lt;0.5,"Tschermakitic pargasite",IF(CO468&gt;CL468,"Mg-hastingsite","Pargasite")))))))</f>
        <v xml:space="preserve"> </v>
      </c>
      <c r="CG468" s="278" t="str">
        <f t="shared" si="617"/>
        <v xml:space="preserve"> </v>
      </c>
      <c r="CH468" s="278" t="str">
        <f t="shared" si="618"/>
        <v xml:space="preserve"> </v>
      </c>
      <c r="CI468" s="278" t="str">
        <f t="shared" ref="CI468:CI531" si="636">IF(SUM(I468:T468)&lt;90," ",IF(CG468+CH468&lt;8,8-CG468-CH468,0))</f>
        <v xml:space="preserve"> </v>
      </c>
      <c r="CJ468" s="278" t="str">
        <f t="shared" ref="CJ468:CJ531" si="637">IF(SUM(I468:T468)&lt;90," ",SUM(CG468:CI468))</f>
        <v xml:space="preserve"> </v>
      </c>
      <c r="CK468" s="278"/>
      <c r="CL468" s="278" t="str">
        <f t="shared" ref="CL468:CL531" si="638">IF(SUM(I468:T468)&lt;90," ",AL468-CH468)</f>
        <v xml:space="preserve"> </v>
      </c>
      <c r="CM468" s="278" t="str">
        <f t="shared" ref="CM468:CM531" si="639">IF(SUM(I468:T468)&lt;90," ",AK468-CI468)</f>
        <v xml:space="preserve"> </v>
      </c>
      <c r="CN468" s="278" t="str">
        <f t="shared" si="619"/>
        <v xml:space="preserve"> </v>
      </c>
      <c r="CO468" s="278" t="str">
        <f t="shared" ref="CO468:CO531" si="640">IF(SUM(I468:T468)&lt;90," ",IF(DG468&gt;46,0,46-DG468))</f>
        <v xml:space="preserve"> </v>
      </c>
      <c r="CP468" s="278" t="str">
        <f t="shared" si="620"/>
        <v xml:space="preserve"> </v>
      </c>
      <c r="CQ468" s="278" t="str">
        <f t="shared" ref="CQ468:CQ531" si="641">IF(SUM(I468:T468)&lt;90," ",AN468-CO468)</f>
        <v xml:space="preserve"> </v>
      </c>
      <c r="CR468" s="278" t="str">
        <f t="shared" si="621"/>
        <v xml:space="preserve"> </v>
      </c>
      <c r="CS468" s="278" t="str">
        <f t="shared" ref="CS468:CS531" si="642">IF(SUM(I468:T468)&lt;90," ",SUM(CL468:CR468))</f>
        <v xml:space="preserve"> </v>
      </c>
      <c r="CT468" s="278"/>
      <c r="CU468" s="278" t="str">
        <f t="shared" si="622"/>
        <v xml:space="preserve"> </v>
      </c>
      <c r="CV468" s="278" t="str">
        <f t="shared" ref="CV468:CV531" si="643">IF(SUM(I468:T468)&lt;90," ",IF(2-CU468&lt;=AR468,2-CU468,AR468))</f>
        <v xml:space="preserve"> </v>
      </c>
      <c r="CW468" s="278" t="str">
        <f t="shared" ref="CW468:CW531" si="644">IF(SUM(I468:T468)&lt;90," ",SUM(CU468:CV468))</f>
        <v xml:space="preserve"> </v>
      </c>
      <c r="CX468" s="278"/>
      <c r="CY468" s="278" t="str">
        <f t="shared" ref="CY468:CY531" si="645">IF(SUM(I468:T468)&lt;90," ",AR468-CV468)</f>
        <v xml:space="preserve"> </v>
      </c>
      <c r="CZ468" s="278" t="str">
        <f t="shared" si="623"/>
        <v xml:space="preserve"> </v>
      </c>
      <c r="DA468" s="278" t="str">
        <f t="shared" ref="DA468:DA531" si="646">IF(SUM(I468:T468)&lt;90," ",SUM(CY468:CZ468))</f>
        <v xml:space="preserve"> </v>
      </c>
      <c r="DB468" s="278"/>
      <c r="DC468" s="278" t="str">
        <f t="shared" ref="DC468:DC531" si="647">IF(SUM(I468:T468)&lt;90," ",2-DD468-DE468)</f>
        <v xml:space="preserve"> </v>
      </c>
      <c r="DD468" s="278" t="str">
        <f t="shared" si="624"/>
        <v xml:space="preserve"> </v>
      </c>
      <c r="DE468" s="278" t="str">
        <f t="shared" si="625"/>
        <v xml:space="preserve"> </v>
      </c>
      <c r="DF468" s="278" t="str">
        <f t="shared" ref="DF468:DF531" si="648">IF(SUM(I468:T468)&lt;90," ",SUM(DC468:DE468))</f>
        <v xml:space="preserve"> </v>
      </c>
      <c r="DG468" s="283" t="str">
        <f t="shared" si="590"/>
        <v xml:space="preserve"> </v>
      </c>
      <c r="DH468" s="283"/>
      <c r="DI468" s="277" t="str">
        <f t="shared" ref="DI468:DI531" si="649">IF(SUM(I468:T468)&lt;90," ",CP468/(CP468+CQ468))</f>
        <v xml:space="preserve"> </v>
      </c>
      <c r="DJ468" s="277" t="str">
        <f t="shared" ref="DJ468:DJ531" si="650">IF(SUM(I468:T468)&lt;90," ",CP468/(CP468+CO468+CQ468))</f>
        <v xml:space="preserve"> </v>
      </c>
      <c r="DK468" s="277" t="str">
        <f t="shared" ref="DK468:DK531" si="651">IF(SUM(I468:T468)&lt;90," ",CL468/(CL468+CH468))</f>
        <v xml:space="preserve"> </v>
      </c>
      <c r="DL468" s="278" t="str">
        <f t="shared" ref="DL468:DL531" si="652">IF(SUM(I468:T468)&lt;90," ",CL468+CH468)</f>
        <v xml:space="preserve"> </v>
      </c>
    </row>
    <row r="469" spans="21:116" x14ac:dyDescent="0.25">
      <c r="U469" s="276" t="str">
        <f t="shared" si="591"/>
        <v xml:space="preserve"> </v>
      </c>
      <c r="V469" s="277" t="str">
        <f>IF(SUM(I469:T469)&lt;90," ",I469/stab.data!$U$7)</f>
        <v xml:space="preserve"> </v>
      </c>
      <c r="W469" s="277" t="str">
        <f>IF(SUM(I469:T469)&lt;90," ",J469/stab.data!$U$8)</f>
        <v xml:space="preserve"> </v>
      </c>
      <c r="X469" s="277" t="str">
        <f>IF(SUM(I469:T469)&lt;90," ",K469*2/stab.data!$U$9)</f>
        <v xml:space="preserve"> </v>
      </c>
      <c r="Y469" s="277" t="str">
        <f>IF(SUM(I469:T469)&lt;90," ",L469*2/stab.data!$U$10)</f>
        <v xml:space="preserve"> </v>
      </c>
      <c r="Z469" s="277" t="str">
        <f>IF(SUM(I469:T469)&lt;90," ",M469/stab.data!$U$11)</f>
        <v xml:space="preserve"> </v>
      </c>
      <c r="AA469" s="277" t="str">
        <f>IF(SUM(I469:T469)&lt;90," ",N469/stab.data!$U$12)</f>
        <v xml:space="preserve"> </v>
      </c>
      <c r="AB469" s="277" t="str">
        <f>IF(SUM(I469:T469)&lt;90," ",O469/stab.data!$U$13)</f>
        <v xml:space="preserve"> </v>
      </c>
      <c r="AC469" s="277" t="str">
        <f>IF(SUM(I469:T469)&lt;90," ",P469/stab.data!$U$14)</f>
        <v xml:space="preserve"> </v>
      </c>
      <c r="AD469" s="277" t="str">
        <f>IF(SUM(I469:T469)&lt;90," ",Q469*2/stab.data!$U$15)</f>
        <v xml:space="preserve"> </v>
      </c>
      <c r="AE469" s="277" t="str">
        <f>IF(SUM(I469:T469)&lt;90," ",R469*2/stab.data!$U$16)</f>
        <v xml:space="preserve"> </v>
      </c>
      <c r="AF469" s="277" t="str">
        <f>IF(SUM(I469:T469)&lt;90," ",S469/stab.data!$U$17)</f>
        <v xml:space="preserve"> </v>
      </c>
      <c r="AG469" s="277" t="str">
        <f>IF(SUM(I469:T469)&lt;90," ",T469/stab.data!$U$18)</f>
        <v xml:space="preserve"> </v>
      </c>
      <c r="AH469" s="277" t="str">
        <f t="shared" si="592"/>
        <v xml:space="preserve"> </v>
      </c>
      <c r="AI469" s="277" t="str">
        <f t="shared" si="593"/>
        <v xml:space="preserve"> </v>
      </c>
      <c r="AJ469" s="278" t="str">
        <f t="shared" si="594"/>
        <v xml:space="preserve"> </v>
      </c>
      <c r="AK469" s="278" t="str">
        <f t="shared" si="595"/>
        <v xml:space="preserve"> </v>
      </c>
      <c r="AL469" s="278" t="str">
        <f t="shared" si="596"/>
        <v xml:space="preserve"> </v>
      </c>
      <c r="AM469" s="278" t="str">
        <f t="shared" si="597"/>
        <v xml:space="preserve"> </v>
      </c>
      <c r="AN469" s="278" t="str">
        <f t="shared" si="598"/>
        <v xml:space="preserve"> </v>
      </c>
      <c r="AO469" s="278" t="str">
        <f t="shared" si="599"/>
        <v xml:space="preserve"> </v>
      </c>
      <c r="AP469" s="278" t="str">
        <f t="shared" si="600"/>
        <v xml:space="preserve"> </v>
      </c>
      <c r="AQ469" s="278" t="str">
        <f t="shared" si="601"/>
        <v xml:space="preserve"> </v>
      </c>
      <c r="AR469" s="278" t="str">
        <f t="shared" si="602"/>
        <v xml:space="preserve"> </v>
      </c>
      <c r="AS469" s="278" t="str">
        <f t="shared" si="603"/>
        <v xml:space="preserve"> </v>
      </c>
      <c r="AT469" s="278" t="str">
        <f t="shared" si="604"/>
        <v xml:space="preserve"> </v>
      </c>
      <c r="AU469" s="278" t="str">
        <f t="shared" si="605"/>
        <v xml:space="preserve"> </v>
      </c>
      <c r="AV469" s="277" t="str">
        <f t="shared" si="606"/>
        <v xml:space="preserve"> </v>
      </c>
      <c r="AW469" s="277" t="str">
        <f t="shared" si="607"/>
        <v xml:space="preserve"> </v>
      </c>
      <c r="AX469" s="277" t="str">
        <f>IF(SUM(I469:T469)&lt;90," ",CO469*AH469*stab.data!$U$20/13/2)</f>
        <v xml:space="preserve"> </v>
      </c>
      <c r="AY469" s="277" t="str">
        <f>IF(SUM(I469:T469)&lt;90," ",CQ469*AH469*stab.data!$U$11/13)</f>
        <v xml:space="preserve"> </v>
      </c>
      <c r="AZ469" s="277" t="str">
        <f t="shared" si="608"/>
        <v xml:space="preserve"> </v>
      </c>
      <c r="BA469" s="279" t="str">
        <f t="shared" si="609"/>
        <v xml:space="preserve"> </v>
      </c>
      <c r="BB469" s="280" t="str">
        <f>IF(SUM(I469:T469)&lt;90," ",EXP('eq. coef.'!$C$104+'eq. coef.'!$C$105*'Amp-TB2 calc'!AJ469+'eq. coef.'!$C$106*'Amp-TB2 calc'!AK469+'eq. coef.'!$C$107*'Amp-TB2 calc'!AL469+'eq. coef.'!$C$108*'Amp-TB2 calc'!AN469+'eq. coef.'!$C$109*'Amp-TB2 calc'!AP469+'eq. coef.'!$C$110*'Amp-TB2 calc'!AQ469+'eq. coef.'!$C$111*'Amp-TB2 calc'!AR469+'eq. coef.'!$C$112*'Amp-TB2 calc'!AS469))</f>
        <v xml:space="preserve"> </v>
      </c>
      <c r="BC469" s="281" t="str">
        <f>IF(SUM(I469:T469)&lt;90," ",EXP('eq. coef.'!$C$176+'eq. coef.'!$C$177*'Amp-TB2 calc'!AJ469+'eq. coef.'!$C$178*'Amp-TB2 calc'!AK469+'eq. coef.'!$C$179*'Amp-TB2 calc'!AL469+'eq. coef.'!$C$180*'Amp-TB2 calc'!AN469+'eq. coef.'!$C$181*'Amp-TB2 calc'!AP469+'eq. coef.'!$C$182*'Amp-TB2 calc'!AQ469+'eq. coef.'!$C$183*'Amp-TB2 calc'!AR469+'eq. coef.'!$C$184*'Amp-TB2 calc'!AS469))</f>
        <v xml:space="preserve"> </v>
      </c>
      <c r="BD469" s="281" t="str">
        <f>IF(SUM(I469:T469)&lt;90," ",('eq. coef.'!$C$234+'eq. coef.'!$C$235*'Amp-TB2 calc'!AJ469+'eq. coef.'!$C$236*'Amp-TB2 calc'!AK469+'eq. coef.'!$C$237*'Amp-TB2 calc'!AL469+'eq. coef.'!$C$238*'Amp-TB2 calc'!AN469+'eq. coef.'!$C$239*'Amp-TB2 calc'!AP469+'eq. coef.'!$C$240*'Amp-TB2 calc'!AQ469+'eq. coef.'!$C$241*'Amp-TB2 calc'!AR469+'eq. coef.'!$C$242*'Amp-TB2 calc'!AS469))</f>
        <v xml:space="preserve"> </v>
      </c>
      <c r="BE469" s="281" t="str">
        <f>IF(SUM(I469:T469)&lt;90," ",('eq. coef.'!$C$270+'eq. coef.'!$C$271*'Amp-TB2 calc'!AJ469+'eq. coef.'!$C$272*'Amp-TB2 calc'!AK469+'eq. coef.'!$C$273*'Amp-TB2 calc'!AL469+'eq. coef.'!$C$274*'Amp-TB2 calc'!AN469+'eq. coef.'!$C$275*'Amp-TB2 calc'!AP469+'eq. coef.'!$C$276*'Amp-TB2 calc'!AQ469+'eq. coef.'!$C$277*'Amp-TB2 calc'!AR469+'eq. coef.'!$C$278*'Amp-TB2 calc'!AS469))</f>
        <v xml:space="preserve"> </v>
      </c>
      <c r="BF469" s="281" t="str">
        <f>IF(SUM(I469:T469)&lt;90," ",EXP('eq. coef.'!$C$328+'eq. coef.'!$C$329*'Amp-TB2 calc'!AJ469+'eq. coef.'!$C$330*'Amp-TB2 calc'!AK469+'eq. coef.'!$C$331*'Amp-TB2 calc'!AL469+'eq. coef.'!$C$332*'Amp-TB2 calc'!AN469+'eq. coef.'!$C$333*'Amp-TB2 calc'!AP469+'eq. coef.'!$C$334*'Amp-TB2 calc'!AQ469+'eq. coef.'!$C$335*'Amp-TB2 calc'!AR469+'eq. coef.'!$C$336*'Amp-TB2 calc'!AS469))</f>
        <v xml:space="preserve"> </v>
      </c>
      <c r="BG469" s="282" t="str">
        <f t="shared" si="626"/>
        <v xml:space="preserve"> </v>
      </c>
      <c r="BH469" s="385" t="str">
        <f t="shared" ref="BH469:BH532" si="653">IF(SUM(I469:T469)&lt;90," ",IF(DI469&lt;0.54,"low-Mg",IF(CU469&lt;1.5,"low-Ca",IF(CW469&lt;1.99,"low-B cations",IF(CU469&gt;2.05,"high-Ca",IF(DK469&gt;0.24,"high-Al#",IF(I469&lt;39.2-0.42,"low-SiO2",IF(I469&gt;46.2+0.42,"high-SiO2",IF(CI469&gt;0.06+0.06*0.2,"high-[4]Ti",IF(CL469&gt;0.48+0.48*0.074,"high-[6]Al",IF(CM469&gt;0.66+0.66*0.07,"high-[6]Ti",IF(CN469&gt;0.04+0.04*0.1,"high-Cr2O3",IF(CO469&gt;1.25+1.25*0.28,"high-Fe3+",IF(O469&lt;9.71-0.35,"low-MgO",IF(O469&gt;16.7+0.35,"high-MgO",IF(CQ469&gt;1.69+1.69*0.28,"high-Fe2+",IF(N469&gt;0.32+0.32*0.3,"high-MnO",IF(P469&gt;12.35+0.25,"high-CaO",IF(CY469&lt;0.1,"low-ANa",IF(CY469&gt;0.57+0.57*0.11,"high-ANa",IF(R469&lt;0,"low-K2O",IF(R469&gt;1.3+0.05,"high-K2O",IF(DA469&lt;0.17-0.17*0.3,"low-A(Na+K)",IF(DA469&gt;0.9,"high-A(Na+K)",IF(K469&lt;8.5,"low-Al2O3",IF(K469&gt;14.6+0.4,"high-Al2O3",IF(J469&lt;1.3-0.2,"low-TiO2",IF(M469&lt;8.7-0.44,"low-FeO",IF(M469&gt;16.92+0.44,"high-FeO",IF(Q469&lt;1.6-0.1,"low-Na2O",IF(Q469&gt;2.65+0.1,"high-Na2O","ok")))))))))))))))))))))))))))))))</f>
        <v xml:space="preserve"> </v>
      </c>
      <c r="BI469" s="385" t="str">
        <f t="shared" ref="BI469:BI532" si="654">IF(SUM(I469:T469)&lt;90," ",IF(DI469&lt;0.54,"low-Mg",IF(CU469&lt;1.5,"low-Ca",IF(CW469&lt;1.99,"low-B cations",IF(CU469&gt;2.05,"high-Ca",IF(DK469&gt;0.24,"high-Al#",IF(I469&lt;38.8-0.42,"low-SiO2",IF(I469&gt;47.9+0.42,"high-SiO2",IF(CI469&gt;0.06+0.06*0.2,"high-[4]Ti",IF(CL469&gt;0.55+0.55*0.074,"high-[6]Al",IF(CM469&gt;0.7+0.7*0.07,"high-[6]Ti",IF(CN469&gt;0.03+0.03*0.1,"high-Cr2O3",IF(CO469&gt;1.37+1.37*0.28,"high-Fe3+",IF(O469&lt;9.71-0.35,"low-MgO",IF(O469&gt;18+0.35,"high-MgO",IF(CQ469&gt;1.69+1.69*0.28,"high-Fe2+",IF(N469&gt;0.58+0.58*0.3,"high-MnO",IF(P469&gt;12.35+0.25,"high-CaO",IF(CY469&lt;0,"low-ANa",IF(CY469&gt;0.58+0.58*0.11,"high-ANa",IF(R469&lt;0,"low-K2O",IF(R469&gt;2+0.05,"high-K2O",IF(DA469&lt;0.07-0.07*0.3,"low-A(Na+K)",IF(DA469&gt;0.9,"high-A(Na+K)",IF(K469&lt;6.5,"low-Al2O3",IF(K469&gt;15.9+0.4,"high-Al2O3",IF(J469&lt;1.1-0.2,"low-TiO2",IF(M469&lt;5.9-0.44,"low-FeO",IF(M469&gt;16.92+0.44,"high-FeO",IF(Q469&lt;1.28-0.1,"low-Na2O",IF(Q469&gt;2.9+0.1,"high-Na2O","ok")))))))))))))))))))))))))))))))</f>
        <v xml:space="preserve"> </v>
      </c>
      <c r="BJ469" s="281" t="str">
        <f t="shared" si="627"/>
        <v xml:space="preserve"> </v>
      </c>
      <c r="BK469" s="283" t="str">
        <f t="shared" si="610"/>
        <v xml:space="preserve"> </v>
      </c>
      <c r="BL469" s="281" t="str">
        <f t="shared" si="611"/>
        <v xml:space="preserve"> </v>
      </c>
      <c r="BM469" s="284" t="str">
        <f t="shared" si="628"/>
        <v xml:space="preserve"> </v>
      </c>
      <c r="BN469" s="285" t="str">
        <f>IF(SUM(I469:T469)&lt;90," ",'eq. coef.'!$C$360+'eq. coef.'!$C$361*'Amp-TB2 calc'!AJ469+'eq. coef.'!$C$362*'Amp-TB2 calc'!AK469+'eq. coef.'!$C$363*'Amp-TB2 calc'!AL469+'eq. coef.'!$C$364*'Amp-TB2 calc'!AN469+'eq. coef.'!$C$365*'Amp-TB2 calc'!AP469+'eq. coef.'!$C$366*'Amp-TB2 calc'!AQ469+'eq. coef.'!$C$367*'Amp-TB2 calc'!AR469+'eq. coef.'!$C$368*'Amp-TB2 calc'!AS469+'eq. coef.'!$C$369*LN(BQ469))</f>
        <v xml:space="preserve"> </v>
      </c>
      <c r="BO469" s="286" t="str">
        <f t="shared" si="612"/>
        <v xml:space="preserve"> </v>
      </c>
      <c r="BP469" s="333" t="str">
        <f t="shared" si="629"/>
        <v xml:space="preserve"> </v>
      </c>
      <c r="BQ469" s="287" t="str">
        <f t="shared" si="613"/>
        <v xml:space="preserve"> </v>
      </c>
      <c r="BR469" s="281" t="str">
        <f t="shared" si="630"/>
        <v xml:space="preserve"> </v>
      </c>
      <c r="BS469" s="283"/>
      <c r="BT469" s="283">
        <f t="shared" si="614"/>
        <v>0</v>
      </c>
      <c r="BU469" s="283">
        <f t="shared" si="615"/>
        <v>0</v>
      </c>
      <c r="BV469" s="281" t="str">
        <f t="shared" si="631"/>
        <v xml:space="preserve"> </v>
      </c>
      <c r="BW469" s="288"/>
      <c r="BX469" s="289" t="str">
        <f>IF(SUM(I469:T469)&lt;90," ",'eq. coef.'!$B$1128*'Amp-TB2 calc'!CH469+'eq. coef.'!$B$1129*'Amp-TB2 calc'!CL469+'eq. coef.'!$B$1130*'Amp-TB2 calc'!CM469+'eq. coef.'!$B$1131*'Amp-TB2 calc'!CO469+'eq. coef.'!$B$1132*'Amp-TB2 calc'!CP469+'eq. coef.'!$B$1133*'Amp-TB2 calc'!CQ469+'eq. coef.'!$B$1134*'Amp-TB2 calc'!CR469+'eq. coef.'!$B$1135*'Amp-TB2 calc'!CU469+'eq. coef.'!$B$1135*'Amp-TB2 calc'!CY469+'eq. coef.'!$B$1137*'Amp-TB2 calc'!CZ469)</f>
        <v xml:space="preserve"> </v>
      </c>
      <c r="BY469" s="290" t="str">
        <f t="shared" si="616"/>
        <v xml:space="preserve"> </v>
      </c>
      <c r="BZ469" s="291"/>
      <c r="CA469" s="290" t="str">
        <f t="shared" si="632"/>
        <v xml:space="preserve"> </v>
      </c>
      <c r="CB469" s="289" t="str">
        <f>IF(SUM(I469:T469)&lt;90," ",EXP('eq. coef.'!$C$396+'eq. coef.'!$C$397*'Amp-TB2 calc'!AJ469+'eq. coef.'!$C$398*'Amp-TB2 calc'!AK469+'eq. coef.'!$C$399*'Amp-TB2 calc'!AL469+'eq. coef.'!$C$400*'Amp-TB2 calc'!AN469+'eq. coef.'!$C$401*'Amp-TB2 calc'!AP469+'eq. coef.'!$C$402*'Amp-TB2 calc'!AQ469+'eq. coef.'!$C$403*'Amp-TB2 calc'!AR469+'eq. coef.'!$C$404*'Amp-TB2 calc'!AS469+'eq. coef.'!$C$405*LN('Amp-TB2 calc'!BQ469)))</f>
        <v xml:space="preserve"> </v>
      </c>
      <c r="CC469" s="283" t="str">
        <f t="shared" si="633"/>
        <v xml:space="preserve"> </v>
      </c>
      <c r="CD469" s="283"/>
      <c r="CE469" s="282" t="str">
        <f t="shared" si="634"/>
        <v xml:space="preserve"> </v>
      </c>
      <c r="CF469" s="282" t="str">
        <f t="shared" si="635"/>
        <v xml:space="preserve"> </v>
      </c>
      <c r="CG469" s="278" t="str">
        <f t="shared" si="617"/>
        <v xml:space="preserve"> </v>
      </c>
      <c r="CH469" s="278" t="str">
        <f t="shared" si="618"/>
        <v xml:space="preserve"> </v>
      </c>
      <c r="CI469" s="278" t="str">
        <f t="shared" si="636"/>
        <v xml:space="preserve"> </v>
      </c>
      <c r="CJ469" s="278" t="str">
        <f t="shared" si="637"/>
        <v xml:space="preserve"> </v>
      </c>
      <c r="CK469" s="278"/>
      <c r="CL469" s="278" t="str">
        <f t="shared" si="638"/>
        <v xml:space="preserve"> </v>
      </c>
      <c r="CM469" s="278" t="str">
        <f t="shared" si="639"/>
        <v xml:space="preserve"> </v>
      </c>
      <c r="CN469" s="278" t="str">
        <f t="shared" si="619"/>
        <v xml:space="preserve"> </v>
      </c>
      <c r="CO469" s="278" t="str">
        <f t="shared" si="640"/>
        <v xml:space="preserve"> </v>
      </c>
      <c r="CP469" s="278" t="str">
        <f t="shared" si="620"/>
        <v xml:space="preserve"> </v>
      </c>
      <c r="CQ469" s="278" t="str">
        <f t="shared" si="641"/>
        <v xml:space="preserve"> </v>
      </c>
      <c r="CR469" s="278" t="str">
        <f t="shared" si="621"/>
        <v xml:space="preserve"> </v>
      </c>
      <c r="CS469" s="278" t="str">
        <f t="shared" si="642"/>
        <v xml:space="preserve"> </v>
      </c>
      <c r="CT469" s="278"/>
      <c r="CU469" s="278" t="str">
        <f t="shared" si="622"/>
        <v xml:space="preserve"> </v>
      </c>
      <c r="CV469" s="278" t="str">
        <f t="shared" si="643"/>
        <v xml:space="preserve"> </v>
      </c>
      <c r="CW469" s="278" t="str">
        <f t="shared" si="644"/>
        <v xml:space="preserve"> </v>
      </c>
      <c r="CX469" s="278"/>
      <c r="CY469" s="278" t="str">
        <f t="shared" si="645"/>
        <v xml:space="preserve"> </v>
      </c>
      <c r="CZ469" s="278" t="str">
        <f t="shared" si="623"/>
        <v xml:space="preserve"> </v>
      </c>
      <c r="DA469" s="278" t="str">
        <f t="shared" si="646"/>
        <v xml:space="preserve"> </v>
      </c>
      <c r="DB469" s="278"/>
      <c r="DC469" s="278" t="str">
        <f t="shared" si="647"/>
        <v xml:space="preserve"> </v>
      </c>
      <c r="DD469" s="278" t="str">
        <f t="shared" si="624"/>
        <v xml:space="preserve"> </v>
      </c>
      <c r="DE469" s="278" t="str">
        <f t="shared" si="625"/>
        <v xml:space="preserve"> </v>
      </c>
      <c r="DF469" s="278" t="str">
        <f t="shared" si="648"/>
        <v xml:space="preserve"> </v>
      </c>
      <c r="DG469" s="283" t="str">
        <f t="shared" ref="DG469:DG532" si="655">IF(SUM(I469:T469)&lt;90," ",AJ469*4+AK469*4+AL469*3+AM469*3+AN469*2+AO469*2+AP469*2+AQ469*2+AR469+AS469)</f>
        <v xml:space="preserve"> </v>
      </c>
      <c r="DH469" s="283"/>
      <c r="DI469" s="277" t="str">
        <f t="shared" si="649"/>
        <v xml:space="preserve"> </v>
      </c>
      <c r="DJ469" s="277" t="str">
        <f t="shared" si="650"/>
        <v xml:space="preserve"> </v>
      </c>
      <c r="DK469" s="277" t="str">
        <f t="shared" si="651"/>
        <v xml:space="preserve"> </v>
      </c>
      <c r="DL469" s="278" t="str">
        <f t="shared" si="652"/>
        <v xml:space="preserve"> </v>
      </c>
    </row>
    <row r="470" spans="21:116" x14ac:dyDescent="0.25">
      <c r="U470" s="276" t="str">
        <f t="shared" ref="U470:U533" si="656">IF(SUM(I470:T470)&lt;90," ",SUM(I470:T470))</f>
        <v xml:space="preserve"> </v>
      </c>
      <c r="V470" s="277" t="str">
        <f>IF(SUM(I470:T470)&lt;90," ",I470/stab.data!$U$7)</f>
        <v xml:space="preserve"> </v>
      </c>
      <c r="W470" s="277" t="str">
        <f>IF(SUM(I470:T470)&lt;90," ",J470/stab.data!$U$8)</f>
        <v xml:space="preserve"> </v>
      </c>
      <c r="X470" s="277" t="str">
        <f>IF(SUM(I470:T470)&lt;90," ",K470*2/stab.data!$U$9)</f>
        <v xml:space="preserve"> </v>
      </c>
      <c r="Y470" s="277" t="str">
        <f>IF(SUM(I470:T470)&lt;90," ",L470*2/stab.data!$U$10)</f>
        <v xml:space="preserve"> </v>
      </c>
      <c r="Z470" s="277" t="str">
        <f>IF(SUM(I470:T470)&lt;90," ",M470/stab.data!$U$11)</f>
        <v xml:space="preserve"> </v>
      </c>
      <c r="AA470" s="277" t="str">
        <f>IF(SUM(I470:T470)&lt;90," ",N470/stab.data!$U$12)</f>
        <v xml:space="preserve"> </v>
      </c>
      <c r="AB470" s="277" t="str">
        <f>IF(SUM(I470:T470)&lt;90," ",O470/stab.data!$U$13)</f>
        <v xml:space="preserve"> </v>
      </c>
      <c r="AC470" s="277" t="str">
        <f>IF(SUM(I470:T470)&lt;90," ",P470/stab.data!$U$14)</f>
        <v xml:space="preserve"> </v>
      </c>
      <c r="AD470" s="277" t="str">
        <f>IF(SUM(I470:T470)&lt;90," ",Q470*2/stab.data!$U$15)</f>
        <v xml:space="preserve"> </v>
      </c>
      <c r="AE470" s="277" t="str">
        <f>IF(SUM(I470:T470)&lt;90," ",R470*2/stab.data!$U$16)</f>
        <v xml:space="preserve"> </v>
      </c>
      <c r="AF470" s="277" t="str">
        <f>IF(SUM(I470:T470)&lt;90," ",S470/stab.data!$U$17)</f>
        <v xml:space="preserve"> </v>
      </c>
      <c r="AG470" s="277" t="str">
        <f>IF(SUM(I470:T470)&lt;90," ",T470/stab.data!$U$18)</f>
        <v xml:space="preserve"> </v>
      </c>
      <c r="AH470" s="277" t="str">
        <f t="shared" ref="AH470:AH533" si="657">IF(SUM(I470:T470)&lt;90," ",SUM(V470:AB470))</f>
        <v xml:space="preserve"> </v>
      </c>
      <c r="AI470" s="277" t="str">
        <f t="shared" ref="AI470:AI533" si="658">IF(SUM(I470:T470)&lt;90," ",AL470/SUM(AJ470:AS470))</f>
        <v xml:space="preserve"> </v>
      </c>
      <c r="AJ470" s="278" t="str">
        <f t="shared" ref="AJ470:AJ533" si="659">IF(SUM(I470:T470)&lt;90," ",V470*13/$AH470)</f>
        <v xml:space="preserve"> </v>
      </c>
      <c r="AK470" s="278" t="str">
        <f t="shared" ref="AK470:AK533" si="660">IF(SUM(I470:T470)&lt;90," ",W470*13/$AH470)</f>
        <v xml:space="preserve"> </v>
      </c>
      <c r="AL470" s="278" t="str">
        <f t="shared" ref="AL470:AL533" si="661">IF(SUM(I470:T470)&lt;90," ",X470*13/$AH470)</f>
        <v xml:space="preserve"> </v>
      </c>
      <c r="AM470" s="278" t="str">
        <f t="shared" ref="AM470:AM533" si="662">IF(SUM(I470:T470)&lt;90," ",Y470*13/$AH470)</f>
        <v xml:space="preserve"> </v>
      </c>
      <c r="AN470" s="278" t="str">
        <f t="shared" ref="AN470:AN533" si="663">IF(SUM(I470:T470)&lt;90," ",Z470*13/$AH470)</f>
        <v xml:space="preserve"> </v>
      </c>
      <c r="AO470" s="278" t="str">
        <f t="shared" ref="AO470:AO533" si="664">IF(SUM(I470:T470)&lt;90," ",AA470*13/$AH470)</f>
        <v xml:space="preserve"> </v>
      </c>
      <c r="AP470" s="278" t="str">
        <f t="shared" ref="AP470:AP533" si="665">IF(SUM(I470:T470)&lt;90," ",AB470*13/$AH470)</f>
        <v xml:space="preserve"> </v>
      </c>
      <c r="AQ470" s="278" t="str">
        <f t="shared" ref="AQ470:AQ533" si="666">IF(SUM(I470:T470)&lt;90," ",AC470*13/$AH470)</f>
        <v xml:space="preserve"> </v>
      </c>
      <c r="AR470" s="278" t="str">
        <f t="shared" ref="AR470:AR533" si="667">IF(SUM(I470:T470)&lt;90," ",AD470*13/$AH470)</f>
        <v xml:space="preserve"> </v>
      </c>
      <c r="AS470" s="278" t="str">
        <f t="shared" ref="AS470:AS533" si="668">IF(SUM(I470:T470)&lt;90," ",AE470*13/$AH470)</f>
        <v xml:space="preserve"> </v>
      </c>
      <c r="AT470" s="278" t="str">
        <f t="shared" ref="AT470:AT533" si="669">IF(SUM(I470:T470)&lt;90," ",AF470*13/$AH470)</f>
        <v xml:space="preserve"> </v>
      </c>
      <c r="AU470" s="278" t="str">
        <f t="shared" ref="AU470:AU533" si="670">IF(SUM(I470:T470)&lt;90," ",AG470*13/$AH470)</f>
        <v xml:space="preserve"> </v>
      </c>
      <c r="AV470" s="277" t="str">
        <f t="shared" ref="AV470:AV533" si="671">IF(SUM(I470:T470)&lt;90," ",SUM(AJ470:AS470))</f>
        <v xml:space="preserve"> </v>
      </c>
      <c r="AW470" s="277" t="str">
        <f t="shared" ref="AW470:AW533" si="672">IF(SUM(I470:T470)&lt;90," ",(2-AT470-AU470)*AH470*17/13/2)</f>
        <v xml:space="preserve"> </v>
      </c>
      <c r="AX470" s="277" t="str">
        <f>IF(SUM(I470:T470)&lt;90," ",CO470*AH470*stab.data!$U$20/13/2)</f>
        <v xml:space="preserve"> </v>
      </c>
      <c r="AY470" s="277" t="str">
        <f>IF(SUM(I470:T470)&lt;90," ",CQ470*AH470*stab.data!$U$11/13)</f>
        <v xml:space="preserve"> </v>
      </c>
      <c r="AZ470" s="277" t="str">
        <f t="shared" ref="AZ470:AZ533" si="673">IF(SUM(I470:T470)&lt;90," ",-(S470*0.421070639014633+T470*0.225636758525372))</f>
        <v xml:space="preserve"> </v>
      </c>
      <c r="BA470" s="279" t="str">
        <f t="shared" ref="BA470:BA533" si="674">IF(SUM(I470:T470)&lt;90," ",SUM(I470:T470)-M470+AW470+AX470+AY470+AZ470)</f>
        <v xml:space="preserve"> </v>
      </c>
      <c r="BB470" s="280" t="str">
        <f>IF(SUM(I470:T470)&lt;90," ",EXP('eq. coef.'!$C$104+'eq. coef.'!$C$105*'Amp-TB2 calc'!AJ470+'eq. coef.'!$C$106*'Amp-TB2 calc'!AK470+'eq. coef.'!$C$107*'Amp-TB2 calc'!AL470+'eq. coef.'!$C$108*'Amp-TB2 calc'!AN470+'eq. coef.'!$C$109*'Amp-TB2 calc'!AP470+'eq. coef.'!$C$110*'Amp-TB2 calc'!AQ470+'eq. coef.'!$C$111*'Amp-TB2 calc'!AR470+'eq. coef.'!$C$112*'Amp-TB2 calc'!AS470))</f>
        <v xml:space="preserve"> </v>
      </c>
      <c r="BC470" s="281" t="str">
        <f>IF(SUM(I470:T470)&lt;90," ",EXP('eq. coef.'!$C$176+'eq. coef.'!$C$177*'Amp-TB2 calc'!AJ470+'eq. coef.'!$C$178*'Amp-TB2 calc'!AK470+'eq. coef.'!$C$179*'Amp-TB2 calc'!AL470+'eq. coef.'!$C$180*'Amp-TB2 calc'!AN470+'eq. coef.'!$C$181*'Amp-TB2 calc'!AP470+'eq. coef.'!$C$182*'Amp-TB2 calc'!AQ470+'eq. coef.'!$C$183*'Amp-TB2 calc'!AR470+'eq. coef.'!$C$184*'Amp-TB2 calc'!AS470))</f>
        <v xml:space="preserve"> </v>
      </c>
      <c r="BD470" s="281" t="str">
        <f>IF(SUM(I470:T470)&lt;90," ",('eq. coef.'!$C$234+'eq. coef.'!$C$235*'Amp-TB2 calc'!AJ470+'eq. coef.'!$C$236*'Amp-TB2 calc'!AK470+'eq. coef.'!$C$237*'Amp-TB2 calc'!AL470+'eq. coef.'!$C$238*'Amp-TB2 calc'!AN470+'eq. coef.'!$C$239*'Amp-TB2 calc'!AP470+'eq. coef.'!$C$240*'Amp-TB2 calc'!AQ470+'eq. coef.'!$C$241*'Amp-TB2 calc'!AR470+'eq. coef.'!$C$242*'Amp-TB2 calc'!AS470))</f>
        <v xml:space="preserve"> </v>
      </c>
      <c r="BE470" s="281" t="str">
        <f>IF(SUM(I470:T470)&lt;90," ",('eq. coef.'!$C$270+'eq. coef.'!$C$271*'Amp-TB2 calc'!AJ470+'eq. coef.'!$C$272*'Amp-TB2 calc'!AK470+'eq. coef.'!$C$273*'Amp-TB2 calc'!AL470+'eq. coef.'!$C$274*'Amp-TB2 calc'!AN470+'eq. coef.'!$C$275*'Amp-TB2 calc'!AP470+'eq. coef.'!$C$276*'Amp-TB2 calc'!AQ470+'eq. coef.'!$C$277*'Amp-TB2 calc'!AR470+'eq. coef.'!$C$278*'Amp-TB2 calc'!AS470))</f>
        <v xml:space="preserve"> </v>
      </c>
      <c r="BF470" s="281" t="str">
        <f>IF(SUM(I470:T470)&lt;90," ",EXP('eq. coef.'!$C$328+'eq. coef.'!$C$329*'Amp-TB2 calc'!AJ470+'eq. coef.'!$C$330*'Amp-TB2 calc'!AK470+'eq. coef.'!$C$331*'Amp-TB2 calc'!AL470+'eq. coef.'!$C$332*'Amp-TB2 calc'!AN470+'eq. coef.'!$C$333*'Amp-TB2 calc'!AP470+'eq. coef.'!$C$334*'Amp-TB2 calc'!AQ470+'eq. coef.'!$C$335*'Amp-TB2 calc'!AR470+'eq. coef.'!$C$336*'Amp-TB2 calc'!AS470))</f>
        <v xml:space="preserve"> </v>
      </c>
      <c r="BG470" s="282" t="str">
        <f t="shared" si="626"/>
        <v xml:space="preserve"> </v>
      </c>
      <c r="BH470" s="385" t="str">
        <f t="shared" si="653"/>
        <v xml:space="preserve"> </v>
      </c>
      <c r="BI470" s="385" t="str">
        <f t="shared" si="654"/>
        <v xml:space="preserve"> </v>
      </c>
      <c r="BJ470" s="281" t="str">
        <f t="shared" si="627"/>
        <v xml:space="preserve"> </v>
      </c>
      <c r="BK470" s="283" t="str">
        <f t="shared" ref="BK470:BK533" si="675">IF(SUM(I470:T470)&lt;90," ",(BB470-BF470)/BB470)</f>
        <v xml:space="preserve"> </v>
      </c>
      <c r="BL470" s="281" t="str">
        <f t="shared" ref="BL470:BL533" si="676">IF(SUM(I470:T470)&lt;90," ",BE470-BC470)</f>
        <v xml:space="preserve"> </v>
      </c>
      <c r="BM470" s="284" t="str">
        <f t="shared" si="628"/>
        <v xml:space="preserve"> </v>
      </c>
      <c r="BN470" s="285" t="str">
        <f>IF(SUM(I470:T470)&lt;90," ",'eq. coef.'!$C$360+'eq. coef.'!$C$361*'Amp-TB2 calc'!AJ470+'eq. coef.'!$C$362*'Amp-TB2 calc'!AK470+'eq. coef.'!$C$363*'Amp-TB2 calc'!AL470+'eq. coef.'!$C$364*'Amp-TB2 calc'!AN470+'eq. coef.'!$C$365*'Amp-TB2 calc'!AP470+'eq. coef.'!$C$366*'Amp-TB2 calc'!AQ470+'eq. coef.'!$C$367*'Amp-TB2 calc'!AR470+'eq. coef.'!$C$368*'Amp-TB2 calc'!AS470+'eq. coef.'!$C$369*LN(BQ470))</f>
        <v xml:space="preserve"> </v>
      </c>
      <c r="BO470" s="286" t="str">
        <f t="shared" ref="BO470:BO533" si="677">IF(SUM(I470:T470)&lt;90," ",22)</f>
        <v xml:space="preserve"> </v>
      </c>
      <c r="BP470" s="333" t="str">
        <f t="shared" si="629"/>
        <v xml:space="preserve"> </v>
      </c>
      <c r="BQ470" s="287" t="str">
        <f t="shared" ref="BQ470:BQ533" si="678">IF(SUM(I470:T470)&lt;90," ",IF(BC470&lt;335,BC470,IF(BC470&lt;399,AVERAGE(BC470:BD470),IF(BD470&lt;415,BD470,IF(BE470&lt;470,BD470,IF(BK470&gt;0.22,AVERAGE(BD470:BE470),IF(BL470&gt;350,BF470,IF(BL470&gt;210,BE470,IF(BL470&lt;75,BD470,IF(BK470&lt;-0.2,AVERAGE(BC470:BD470),IF(BK470&gt;0.05,AVERAGE(BD470:BE470),BB470)))))))))))</f>
        <v xml:space="preserve"> </v>
      </c>
      <c r="BR470" s="281" t="str">
        <f t="shared" si="630"/>
        <v xml:space="preserve"> </v>
      </c>
      <c r="BS470" s="283"/>
      <c r="BT470" s="283">
        <f t="shared" ref="BT470:BT533" si="679">ABS(BS470)</f>
        <v>0</v>
      </c>
      <c r="BU470" s="283">
        <f t="shared" ref="BU470:BU533" si="680">BS470^2</f>
        <v>0</v>
      </c>
      <c r="BV470" s="281" t="str">
        <f t="shared" si="631"/>
        <v xml:space="preserve"> </v>
      </c>
      <c r="BW470" s="288"/>
      <c r="BX470" s="289" t="str">
        <f>IF(SUM(I470:T470)&lt;90," ",'eq. coef.'!$B$1128*'Amp-TB2 calc'!CH470+'eq. coef.'!$B$1129*'Amp-TB2 calc'!CL470+'eq. coef.'!$B$1130*'Amp-TB2 calc'!CM470+'eq. coef.'!$B$1131*'Amp-TB2 calc'!CO470+'eq. coef.'!$B$1132*'Amp-TB2 calc'!CP470+'eq. coef.'!$B$1133*'Amp-TB2 calc'!CQ470+'eq. coef.'!$B$1134*'Amp-TB2 calc'!CR470+'eq. coef.'!$B$1135*'Amp-TB2 calc'!CU470+'eq. coef.'!$B$1135*'Amp-TB2 calc'!CY470+'eq. coef.'!$B$1137*'Amp-TB2 calc'!CZ470)</f>
        <v xml:space="preserve"> </v>
      </c>
      <c r="BY470" s="290" t="str">
        <f t="shared" ref="BY470:BY533" si="681">IF(SUM(I470:T470)&lt;90," ",0.4)</f>
        <v xml:space="preserve"> </v>
      </c>
      <c r="BZ470" s="291"/>
      <c r="CA470" s="290" t="str">
        <f t="shared" si="632"/>
        <v xml:space="preserve"> </v>
      </c>
      <c r="CB470" s="289" t="str">
        <f>IF(SUM(I470:T470)&lt;90," ",EXP('eq. coef.'!$C$396+'eq. coef.'!$C$397*'Amp-TB2 calc'!AJ470+'eq. coef.'!$C$398*'Amp-TB2 calc'!AK470+'eq. coef.'!$C$399*'Amp-TB2 calc'!AL470+'eq. coef.'!$C$400*'Amp-TB2 calc'!AN470+'eq. coef.'!$C$401*'Amp-TB2 calc'!AP470+'eq. coef.'!$C$402*'Amp-TB2 calc'!AQ470+'eq. coef.'!$C$403*'Amp-TB2 calc'!AR470+'eq. coef.'!$C$404*'Amp-TB2 calc'!AS470+'eq. coef.'!$C$405*LN('Amp-TB2 calc'!BQ470)))</f>
        <v xml:space="preserve"> </v>
      </c>
      <c r="CC470" s="283" t="str">
        <f t="shared" si="633"/>
        <v xml:space="preserve"> </v>
      </c>
      <c r="CD470" s="283"/>
      <c r="CE470" s="282" t="str">
        <f t="shared" si="634"/>
        <v xml:space="preserve"> </v>
      </c>
      <c r="CF470" s="282" t="str">
        <f t="shared" si="635"/>
        <v xml:space="preserve"> </v>
      </c>
      <c r="CG470" s="278" t="str">
        <f t="shared" ref="CG470:CG533" si="682">IF(SUM(I470:T470)&lt;90," ",AJ470)</f>
        <v xml:space="preserve"> </v>
      </c>
      <c r="CH470" s="278" t="str">
        <f t="shared" ref="CH470:CH533" si="683">IF(SUM(I470:T470)&lt;90," ",IF(AJ470+AL470&gt;8,8-AJ470,AL470))</f>
        <v xml:space="preserve"> </v>
      </c>
      <c r="CI470" s="278" t="str">
        <f t="shared" si="636"/>
        <v xml:space="preserve"> </v>
      </c>
      <c r="CJ470" s="278" t="str">
        <f t="shared" si="637"/>
        <v xml:space="preserve"> </v>
      </c>
      <c r="CK470" s="278"/>
      <c r="CL470" s="278" t="str">
        <f t="shared" si="638"/>
        <v xml:space="preserve"> </v>
      </c>
      <c r="CM470" s="278" t="str">
        <f t="shared" si="639"/>
        <v xml:space="preserve"> </v>
      </c>
      <c r="CN470" s="278" t="str">
        <f t="shared" ref="CN470:CN533" si="684">IF(SUM(I470:T470)&lt;90," ",AM470)</f>
        <v xml:space="preserve"> </v>
      </c>
      <c r="CO470" s="278" t="str">
        <f t="shared" si="640"/>
        <v xml:space="preserve"> </v>
      </c>
      <c r="CP470" s="278" t="str">
        <f t="shared" ref="CP470:CP533" si="685">IF(SUM(I470:T470)&lt;90," ",AP470)</f>
        <v xml:space="preserve"> </v>
      </c>
      <c r="CQ470" s="278" t="str">
        <f t="shared" si="641"/>
        <v xml:space="preserve"> </v>
      </c>
      <c r="CR470" s="278" t="str">
        <f t="shared" ref="CR470:CR533" si="686">IF(SUM(I470:T470)&lt;90," ",AO470)</f>
        <v xml:space="preserve"> </v>
      </c>
      <c r="CS470" s="278" t="str">
        <f t="shared" si="642"/>
        <v xml:space="preserve"> </v>
      </c>
      <c r="CT470" s="278"/>
      <c r="CU470" s="278" t="str">
        <f t="shared" ref="CU470:CU533" si="687">IF(SUM(I470:T470)&lt;90," ",AQ470)</f>
        <v xml:space="preserve"> </v>
      </c>
      <c r="CV470" s="278" t="str">
        <f t="shared" si="643"/>
        <v xml:space="preserve"> </v>
      </c>
      <c r="CW470" s="278" t="str">
        <f t="shared" si="644"/>
        <v xml:space="preserve"> </v>
      </c>
      <c r="CX470" s="278"/>
      <c r="CY470" s="278" t="str">
        <f t="shared" si="645"/>
        <v xml:space="preserve"> </v>
      </c>
      <c r="CZ470" s="278" t="str">
        <f t="shared" ref="CZ470:CZ533" si="688">IF(SUM(I470:T470)&lt;90," ",AS470)</f>
        <v xml:space="preserve"> </v>
      </c>
      <c r="DA470" s="278" t="str">
        <f t="shared" si="646"/>
        <v xml:space="preserve"> </v>
      </c>
      <c r="DB470" s="278"/>
      <c r="DC470" s="278" t="str">
        <f t="shared" si="647"/>
        <v xml:space="preserve"> </v>
      </c>
      <c r="DD470" s="278" t="str">
        <f t="shared" ref="DD470:DD533" si="689">IF(SUM(I470:T470)&lt;90," ",AT470)</f>
        <v xml:space="preserve"> </v>
      </c>
      <c r="DE470" s="278" t="str">
        <f t="shared" ref="DE470:DE533" si="690">IF(SUM(I470:T470)&lt;90," ",AU470)</f>
        <v xml:space="preserve"> </v>
      </c>
      <c r="DF470" s="278" t="str">
        <f t="shared" si="648"/>
        <v xml:space="preserve"> </v>
      </c>
      <c r="DG470" s="283" t="str">
        <f t="shared" si="655"/>
        <v xml:space="preserve"> </v>
      </c>
      <c r="DH470" s="283"/>
      <c r="DI470" s="277" t="str">
        <f t="shared" si="649"/>
        <v xml:space="preserve"> </v>
      </c>
      <c r="DJ470" s="277" t="str">
        <f t="shared" si="650"/>
        <v xml:space="preserve"> </v>
      </c>
      <c r="DK470" s="277" t="str">
        <f t="shared" si="651"/>
        <v xml:space="preserve"> </v>
      </c>
      <c r="DL470" s="278" t="str">
        <f t="shared" si="652"/>
        <v xml:space="preserve"> </v>
      </c>
    </row>
    <row r="471" spans="21:116" x14ac:dyDescent="0.25">
      <c r="U471" s="276" t="str">
        <f t="shared" si="656"/>
        <v xml:space="preserve"> </v>
      </c>
      <c r="V471" s="277" t="str">
        <f>IF(SUM(I471:T471)&lt;90," ",I471/stab.data!$U$7)</f>
        <v xml:space="preserve"> </v>
      </c>
      <c r="W471" s="277" t="str">
        <f>IF(SUM(I471:T471)&lt;90," ",J471/stab.data!$U$8)</f>
        <v xml:space="preserve"> </v>
      </c>
      <c r="X471" s="277" t="str">
        <f>IF(SUM(I471:T471)&lt;90," ",K471*2/stab.data!$U$9)</f>
        <v xml:space="preserve"> </v>
      </c>
      <c r="Y471" s="277" t="str">
        <f>IF(SUM(I471:T471)&lt;90," ",L471*2/stab.data!$U$10)</f>
        <v xml:space="preserve"> </v>
      </c>
      <c r="Z471" s="277" t="str">
        <f>IF(SUM(I471:T471)&lt;90," ",M471/stab.data!$U$11)</f>
        <v xml:space="preserve"> </v>
      </c>
      <c r="AA471" s="277" t="str">
        <f>IF(SUM(I471:T471)&lt;90," ",N471/stab.data!$U$12)</f>
        <v xml:space="preserve"> </v>
      </c>
      <c r="AB471" s="277" t="str">
        <f>IF(SUM(I471:T471)&lt;90," ",O471/stab.data!$U$13)</f>
        <v xml:space="preserve"> </v>
      </c>
      <c r="AC471" s="277" t="str">
        <f>IF(SUM(I471:T471)&lt;90," ",P471/stab.data!$U$14)</f>
        <v xml:space="preserve"> </v>
      </c>
      <c r="AD471" s="277" t="str">
        <f>IF(SUM(I471:T471)&lt;90," ",Q471*2/stab.data!$U$15)</f>
        <v xml:space="preserve"> </v>
      </c>
      <c r="AE471" s="277" t="str">
        <f>IF(SUM(I471:T471)&lt;90," ",R471*2/stab.data!$U$16)</f>
        <v xml:space="preserve"> </v>
      </c>
      <c r="AF471" s="277" t="str">
        <f>IF(SUM(I471:T471)&lt;90," ",S471/stab.data!$U$17)</f>
        <v xml:space="preserve"> </v>
      </c>
      <c r="AG471" s="277" t="str">
        <f>IF(SUM(I471:T471)&lt;90," ",T471/stab.data!$U$18)</f>
        <v xml:space="preserve"> </v>
      </c>
      <c r="AH471" s="277" t="str">
        <f t="shared" si="657"/>
        <v xml:space="preserve"> </v>
      </c>
      <c r="AI471" s="277" t="str">
        <f t="shared" si="658"/>
        <v xml:space="preserve"> </v>
      </c>
      <c r="AJ471" s="278" t="str">
        <f t="shared" si="659"/>
        <v xml:space="preserve"> </v>
      </c>
      <c r="AK471" s="278" t="str">
        <f t="shared" si="660"/>
        <v xml:space="preserve"> </v>
      </c>
      <c r="AL471" s="278" t="str">
        <f t="shared" si="661"/>
        <v xml:space="preserve"> </v>
      </c>
      <c r="AM471" s="278" t="str">
        <f t="shared" si="662"/>
        <v xml:space="preserve"> </v>
      </c>
      <c r="AN471" s="278" t="str">
        <f t="shared" si="663"/>
        <v xml:space="preserve"> </v>
      </c>
      <c r="AO471" s="278" t="str">
        <f t="shared" si="664"/>
        <v xml:space="preserve"> </v>
      </c>
      <c r="AP471" s="278" t="str">
        <f t="shared" si="665"/>
        <v xml:space="preserve"> </v>
      </c>
      <c r="AQ471" s="278" t="str">
        <f t="shared" si="666"/>
        <v xml:space="preserve"> </v>
      </c>
      <c r="AR471" s="278" t="str">
        <f t="shared" si="667"/>
        <v xml:space="preserve"> </v>
      </c>
      <c r="AS471" s="278" t="str">
        <f t="shared" si="668"/>
        <v xml:space="preserve"> </v>
      </c>
      <c r="AT471" s="278" t="str">
        <f t="shared" si="669"/>
        <v xml:space="preserve"> </v>
      </c>
      <c r="AU471" s="278" t="str">
        <f t="shared" si="670"/>
        <v xml:space="preserve"> </v>
      </c>
      <c r="AV471" s="277" t="str">
        <f t="shared" si="671"/>
        <v xml:space="preserve"> </v>
      </c>
      <c r="AW471" s="277" t="str">
        <f t="shared" si="672"/>
        <v xml:space="preserve"> </v>
      </c>
      <c r="AX471" s="277" t="str">
        <f>IF(SUM(I471:T471)&lt;90," ",CO471*AH471*stab.data!$U$20/13/2)</f>
        <v xml:space="preserve"> </v>
      </c>
      <c r="AY471" s="277" t="str">
        <f>IF(SUM(I471:T471)&lt;90," ",CQ471*AH471*stab.data!$U$11/13)</f>
        <v xml:space="preserve"> </v>
      </c>
      <c r="AZ471" s="277" t="str">
        <f t="shared" si="673"/>
        <v xml:space="preserve"> </v>
      </c>
      <c r="BA471" s="279" t="str">
        <f t="shared" si="674"/>
        <v xml:space="preserve"> </v>
      </c>
      <c r="BB471" s="280" t="str">
        <f>IF(SUM(I471:T471)&lt;90," ",EXP('eq. coef.'!$C$104+'eq. coef.'!$C$105*'Amp-TB2 calc'!AJ471+'eq. coef.'!$C$106*'Amp-TB2 calc'!AK471+'eq. coef.'!$C$107*'Amp-TB2 calc'!AL471+'eq. coef.'!$C$108*'Amp-TB2 calc'!AN471+'eq. coef.'!$C$109*'Amp-TB2 calc'!AP471+'eq. coef.'!$C$110*'Amp-TB2 calc'!AQ471+'eq. coef.'!$C$111*'Amp-TB2 calc'!AR471+'eq. coef.'!$C$112*'Amp-TB2 calc'!AS471))</f>
        <v xml:space="preserve"> </v>
      </c>
      <c r="BC471" s="281" t="str">
        <f>IF(SUM(I471:T471)&lt;90," ",EXP('eq. coef.'!$C$176+'eq. coef.'!$C$177*'Amp-TB2 calc'!AJ471+'eq. coef.'!$C$178*'Amp-TB2 calc'!AK471+'eq. coef.'!$C$179*'Amp-TB2 calc'!AL471+'eq. coef.'!$C$180*'Amp-TB2 calc'!AN471+'eq. coef.'!$C$181*'Amp-TB2 calc'!AP471+'eq. coef.'!$C$182*'Amp-TB2 calc'!AQ471+'eq. coef.'!$C$183*'Amp-TB2 calc'!AR471+'eq. coef.'!$C$184*'Amp-TB2 calc'!AS471))</f>
        <v xml:space="preserve"> </v>
      </c>
      <c r="BD471" s="281" t="str">
        <f>IF(SUM(I471:T471)&lt;90," ",('eq. coef.'!$C$234+'eq. coef.'!$C$235*'Amp-TB2 calc'!AJ471+'eq. coef.'!$C$236*'Amp-TB2 calc'!AK471+'eq. coef.'!$C$237*'Amp-TB2 calc'!AL471+'eq. coef.'!$C$238*'Amp-TB2 calc'!AN471+'eq. coef.'!$C$239*'Amp-TB2 calc'!AP471+'eq. coef.'!$C$240*'Amp-TB2 calc'!AQ471+'eq. coef.'!$C$241*'Amp-TB2 calc'!AR471+'eq. coef.'!$C$242*'Amp-TB2 calc'!AS471))</f>
        <v xml:space="preserve"> </v>
      </c>
      <c r="BE471" s="281" t="str">
        <f>IF(SUM(I471:T471)&lt;90," ",('eq. coef.'!$C$270+'eq. coef.'!$C$271*'Amp-TB2 calc'!AJ471+'eq. coef.'!$C$272*'Amp-TB2 calc'!AK471+'eq. coef.'!$C$273*'Amp-TB2 calc'!AL471+'eq. coef.'!$C$274*'Amp-TB2 calc'!AN471+'eq. coef.'!$C$275*'Amp-TB2 calc'!AP471+'eq. coef.'!$C$276*'Amp-TB2 calc'!AQ471+'eq. coef.'!$C$277*'Amp-TB2 calc'!AR471+'eq. coef.'!$C$278*'Amp-TB2 calc'!AS471))</f>
        <v xml:space="preserve"> </v>
      </c>
      <c r="BF471" s="281" t="str">
        <f>IF(SUM(I471:T471)&lt;90," ",EXP('eq. coef.'!$C$328+'eq. coef.'!$C$329*'Amp-TB2 calc'!AJ471+'eq. coef.'!$C$330*'Amp-TB2 calc'!AK471+'eq. coef.'!$C$331*'Amp-TB2 calc'!AL471+'eq. coef.'!$C$332*'Amp-TB2 calc'!AN471+'eq. coef.'!$C$333*'Amp-TB2 calc'!AP471+'eq. coef.'!$C$334*'Amp-TB2 calc'!AQ471+'eq. coef.'!$C$335*'Amp-TB2 calc'!AR471+'eq. coef.'!$C$336*'Amp-TB2 calc'!AS471))</f>
        <v xml:space="preserve"> </v>
      </c>
      <c r="BG471" s="282" t="str">
        <f t="shared" si="626"/>
        <v xml:space="preserve"> </v>
      </c>
      <c r="BH471" s="385" t="str">
        <f t="shared" si="653"/>
        <v xml:space="preserve"> </v>
      </c>
      <c r="BI471" s="385" t="str">
        <f t="shared" si="654"/>
        <v xml:space="preserve"> </v>
      </c>
      <c r="BJ471" s="281" t="str">
        <f t="shared" si="627"/>
        <v xml:space="preserve"> </v>
      </c>
      <c r="BK471" s="283" t="str">
        <f t="shared" si="675"/>
        <v xml:space="preserve"> </v>
      </c>
      <c r="BL471" s="281" t="str">
        <f t="shared" si="676"/>
        <v xml:space="preserve"> </v>
      </c>
      <c r="BM471" s="284" t="str">
        <f t="shared" si="628"/>
        <v xml:space="preserve"> </v>
      </c>
      <c r="BN471" s="285" t="str">
        <f>IF(SUM(I471:T471)&lt;90," ",'eq. coef.'!$C$360+'eq. coef.'!$C$361*'Amp-TB2 calc'!AJ471+'eq. coef.'!$C$362*'Amp-TB2 calc'!AK471+'eq. coef.'!$C$363*'Amp-TB2 calc'!AL471+'eq. coef.'!$C$364*'Amp-TB2 calc'!AN471+'eq. coef.'!$C$365*'Amp-TB2 calc'!AP471+'eq. coef.'!$C$366*'Amp-TB2 calc'!AQ471+'eq. coef.'!$C$367*'Amp-TB2 calc'!AR471+'eq. coef.'!$C$368*'Amp-TB2 calc'!AS471+'eq. coef.'!$C$369*LN(BQ471))</f>
        <v xml:space="preserve"> </v>
      </c>
      <c r="BO471" s="286" t="str">
        <f t="shared" si="677"/>
        <v xml:space="preserve"> </v>
      </c>
      <c r="BP471" s="333" t="str">
        <f t="shared" si="629"/>
        <v xml:space="preserve"> </v>
      </c>
      <c r="BQ471" s="287" t="str">
        <f t="shared" si="678"/>
        <v xml:space="preserve"> </v>
      </c>
      <c r="BR471" s="281" t="str">
        <f t="shared" si="630"/>
        <v xml:space="preserve"> </v>
      </c>
      <c r="BS471" s="283"/>
      <c r="BT471" s="283">
        <f t="shared" si="679"/>
        <v>0</v>
      </c>
      <c r="BU471" s="283">
        <f t="shared" si="680"/>
        <v>0</v>
      </c>
      <c r="BV471" s="281" t="str">
        <f t="shared" si="631"/>
        <v xml:space="preserve"> </v>
      </c>
      <c r="BW471" s="288"/>
      <c r="BX471" s="289" t="str">
        <f>IF(SUM(I471:T471)&lt;90," ",'eq. coef.'!$B$1128*'Amp-TB2 calc'!CH471+'eq. coef.'!$B$1129*'Amp-TB2 calc'!CL471+'eq. coef.'!$B$1130*'Amp-TB2 calc'!CM471+'eq. coef.'!$B$1131*'Amp-TB2 calc'!CO471+'eq. coef.'!$B$1132*'Amp-TB2 calc'!CP471+'eq. coef.'!$B$1133*'Amp-TB2 calc'!CQ471+'eq. coef.'!$B$1134*'Amp-TB2 calc'!CR471+'eq. coef.'!$B$1135*'Amp-TB2 calc'!CU471+'eq. coef.'!$B$1135*'Amp-TB2 calc'!CY471+'eq. coef.'!$B$1137*'Amp-TB2 calc'!CZ471)</f>
        <v xml:space="preserve"> </v>
      </c>
      <c r="BY471" s="290" t="str">
        <f t="shared" si="681"/>
        <v xml:space="preserve"> </v>
      </c>
      <c r="BZ471" s="291"/>
      <c r="CA471" s="290" t="str">
        <f t="shared" si="632"/>
        <v xml:space="preserve"> </v>
      </c>
      <c r="CB471" s="289" t="str">
        <f>IF(SUM(I471:T471)&lt;90," ",EXP('eq. coef.'!$C$396+'eq. coef.'!$C$397*'Amp-TB2 calc'!AJ471+'eq. coef.'!$C$398*'Amp-TB2 calc'!AK471+'eq. coef.'!$C$399*'Amp-TB2 calc'!AL471+'eq. coef.'!$C$400*'Amp-TB2 calc'!AN471+'eq. coef.'!$C$401*'Amp-TB2 calc'!AP471+'eq. coef.'!$C$402*'Amp-TB2 calc'!AQ471+'eq. coef.'!$C$403*'Amp-TB2 calc'!AR471+'eq. coef.'!$C$404*'Amp-TB2 calc'!AS471+'eq. coef.'!$C$405*LN('Amp-TB2 calc'!BQ471)))</f>
        <v xml:space="preserve"> </v>
      </c>
      <c r="CC471" s="283" t="str">
        <f t="shared" si="633"/>
        <v xml:space="preserve"> </v>
      </c>
      <c r="CD471" s="283"/>
      <c r="CE471" s="282" t="str">
        <f t="shared" si="634"/>
        <v xml:space="preserve"> </v>
      </c>
      <c r="CF471" s="282" t="str">
        <f t="shared" si="635"/>
        <v xml:space="preserve"> </v>
      </c>
      <c r="CG471" s="278" t="str">
        <f t="shared" si="682"/>
        <v xml:space="preserve"> </v>
      </c>
      <c r="CH471" s="278" t="str">
        <f t="shared" si="683"/>
        <v xml:space="preserve"> </v>
      </c>
      <c r="CI471" s="278" t="str">
        <f t="shared" si="636"/>
        <v xml:space="preserve"> </v>
      </c>
      <c r="CJ471" s="278" t="str">
        <f t="shared" si="637"/>
        <v xml:space="preserve"> </v>
      </c>
      <c r="CK471" s="278"/>
      <c r="CL471" s="278" t="str">
        <f t="shared" si="638"/>
        <v xml:space="preserve"> </v>
      </c>
      <c r="CM471" s="278" t="str">
        <f t="shared" si="639"/>
        <v xml:space="preserve"> </v>
      </c>
      <c r="CN471" s="278" t="str">
        <f t="shared" si="684"/>
        <v xml:space="preserve"> </v>
      </c>
      <c r="CO471" s="278" t="str">
        <f t="shared" si="640"/>
        <v xml:space="preserve"> </v>
      </c>
      <c r="CP471" s="278" t="str">
        <f t="shared" si="685"/>
        <v xml:space="preserve"> </v>
      </c>
      <c r="CQ471" s="278" t="str">
        <f t="shared" si="641"/>
        <v xml:space="preserve"> </v>
      </c>
      <c r="CR471" s="278" t="str">
        <f t="shared" si="686"/>
        <v xml:space="preserve"> </v>
      </c>
      <c r="CS471" s="278" t="str">
        <f t="shared" si="642"/>
        <v xml:space="preserve"> </v>
      </c>
      <c r="CT471" s="278"/>
      <c r="CU471" s="278" t="str">
        <f t="shared" si="687"/>
        <v xml:space="preserve"> </v>
      </c>
      <c r="CV471" s="278" t="str">
        <f t="shared" si="643"/>
        <v xml:space="preserve"> </v>
      </c>
      <c r="CW471" s="278" t="str">
        <f t="shared" si="644"/>
        <v xml:space="preserve"> </v>
      </c>
      <c r="CX471" s="278"/>
      <c r="CY471" s="278" t="str">
        <f t="shared" si="645"/>
        <v xml:space="preserve"> </v>
      </c>
      <c r="CZ471" s="278" t="str">
        <f t="shared" si="688"/>
        <v xml:space="preserve"> </v>
      </c>
      <c r="DA471" s="278" t="str">
        <f t="shared" si="646"/>
        <v xml:space="preserve"> </v>
      </c>
      <c r="DB471" s="278"/>
      <c r="DC471" s="278" t="str">
        <f t="shared" si="647"/>
        <v xml:space="preserve"> </v>
      </c>
      <c r="DD471" s="278" t="str">
        <f t="shared" si="689"/>
        <v xml:space="preserve"> </v>
      </c>
      <c r="DE471" s="278" t="str">
        <f t="shared" si="690"/>
        <v xml:space="preserve"> </v>
      </c>
      <c r="DF471" s="278" t="str">
        <f t="shared" si="648"/>
        <v xml:space="preserve"> </v>
      </c>
      <c r="DG471" s="283" t="str">
        <f t="shared" si="655"/>
        <v xml:space="preserve"> </v>
      </c>
      <c r="DH471" s="283"/>
      <c r="DI471" s="277" t="str">
        <f t="shared" si="649"/>
        <v xml:space="preserve"> </v>
      </c>
      <c r="DJ471" s="277" t="str">
        <f t="shared" si="650"/>
        <v xml:space="preserve"> </v>
      </c>
      <c r="DK471" s="277" t="str">
        <f t="shared" si="651"/>
        <v xml:space="preserve"> </v>
      </c>
      <c r="DL471" s="278" t="str">
        <f t="shared" si="652"/>
        <v xml:space="preserve"> </v>
      </c>
    </row>
    <row r="472" spans="21:116" x14ac:dyDescent="0.25">
      <c r="U472" s="276" t="str">
        <f t="shared" si="656"/>
        <v xml:space="preserve"> </v>
      </c>
      <c r="V472" s="277" t="str">
        <f>IF(SUM(I472:T472)&lt;90," ",I472/stab.data!$U$7)</f>
        <v xml:space="preserve"> </v>
      </c>
      <c r="W472" s="277" t="str">
        <f>IF(SUM(I472:T472)&lt;90," ",J472/stab.data!$U$8)</f>
        <v xml:space="preserve"> </v>
      </c>
      <c r="X472" s="277" t="str">
        <f>IF(SUM(I472:T472)&lt;90," ",K472*2/stab.data!$U$9)</f>
        <v xml:space="preserve"> </v>
      </c>
      <c r="Y472" s="277" t="str">
        <f>IF(SUM(I472:T472)&lt;90," ",L472*2/stab.data!$U$10)</f>
        <v xml:space="preserve"> </v>
      </c>
      <c r="Z472" s="277" t="str">
        <f>IF(SUM(I472:T472)&lt;90," ",M472/stab.data!$U$11)</f>
        <v xml:space="preserve"> </v>
      </c>
      <c r="AA472" s="277" t="str">
        <f>IF(SUM(I472:T472)&lt;90," ",N472/stab.data!$U$12)</f>
        <v xml:space="preserve"> </v>
      </c>
      <c r="AB472" s="277" t="str">
        <f>IF(SUM(I472:T472)&lt;90," ",O472/stab.data!$U$13)</f>
        <v xml:space="preserve"> </v>
      </c>
      <c r="AC472" s="277" t="str">
        <f>IF(SUM(I472:T472)&lt;90," ",P472/stab.data!$U$14)</f>
        <v xml:space="preserve"> </v>
      </c>
      <c r="AD472" s="277" t="str">
        <f>IF(SUM(I472:T472)&lt;90," ",Q472*2/stab.data!$U$15)</f>
        <v xml:space="preserve"> </v>
      </c>
      <c r="AE472" s="277" t="str">
        <f>IF(SUM(I472:T472)&lt;90," ",R472*2/stab.data!$U$16)</f>
        <v xml:space="preserve"> </v>
      </c>
      <c r="AF472" s="277" t="str">
        <f>IF(SUM(I472:T472)&lt;90," ",S472/stab.data!$U$17)</f>
        <v xml:space="preserve"> </v>
      </c>
      <c r="AG472" s="277" t="str">
        <f>IF(SUM(I472:T472)&lt;90," ",T472/stab.data!$U$18)</f>
        <v xml:space="preserve"> </v>
      </c>
      <c r="AH472" s="277" t="str">
        <f t="shared" si="657"/>
        <v xml:space="preserve"> </v>
      </c>
      <c r="AI472" s="277" t="str">
        <f t="shared" si="658"/>
        <v xml:space="preserve"> </v>
      </c>
      <c r="AJ472" s="278" t="str">
        <f t="shared" si="659"/>
        <v xml:space="preserve"> </v>
      </c>
      <c r="AK472" s="278" t="str">
        <f t="shared" si="660"/>
        <v xml:space="preserve"> </v>
      </c>
      <c r="AL472" s="278" t="str">
        <f t="shared" si="661"/>
        <v xml:space="preserve"> </v>
      </c>
      <c r="AM472" s="278" t="str">
        <f t="shared" si="662"/>
        <v xml:space="preserve"> </v>
      </c>
      <c r="AN472" s="278" t="str">
        <f t="shared" si="663"/>
        <v xml:space="preserve"> </v>
      </c>
      <c r="AO472" s="278" t="str">
        <f t="shared" si="664"/>
        <v xml:space="preserve"> </v>
      </c>
      <c r="AP472" s="278" t="str">
        <f t="shared" si="665"/>
        <v xml:space="preserve"> </v>
      </c>
      <c r="AQ472" s="278" t="str">
        <f t="shared" si="666"/>
        <v xml:space="preserve"> </v>
      </c>
      <c r="AR472" s="278" t="str">
        <f t="shared" si="667"/>
        <v xml:space="preserve"> </v>
      </c>
      <c r="AS472" s="278" t="str">
        <f t="shared" si="668"/>
        <v xml:space="preserve"> </v>
      </c>
      <c r="AT472" s="278" t="str">
        <f t="shared" si="669"/>
        <v xml:space="preserve"> </v>
      </c>
      <c r="AU472" s="278" t="str">
        <f t="shared" si="670"/>
        <v xml:space="preserve"> </v>
      </c>
      <c r="AV472" s="277" t="str">
        <f t="shared" si="671"/>
        <v xml:space="preserve"> </v>
      </c>
      <c r="AW472" s="277" t="str">
        <f t="shared" si="672"/>
        <v xml:space="preserve"> </v>
      </c>
      <c r="AX472" s="277" t="str">
        <f>IF(SUM(I472:T472)&lt;90," ",CO472*AH472*stab.data!$U$20/13/2)</f>
        <v xml:space="preserve"> </v>
      </c>
      <c r="AY472" s="277" t="str">
        <f>IF(SUM(I472:T472)&lt;90," ",CQ472*AH472*stab.data!$U$11/13)</f>
        <v xml:space="preserve"> </v>
      </c>
      <c r="AZ472" s="277" t="str">
        <f t="shared" si="673"/>
        <v xml:space="preserve"> </v>
      </c>
      <c r="BA472" s="279" t="str">
        <f t="shared" si="674"/>
        <v xml:space="preserve"> </v>
      </c>
      <c r="BB472" s="280" t="str">
        <f>IF(SUM(I472:T472)&lt;90," ",EXP('eq. coef.'!$C$104+'eq. coef.'!$C$105*'Amp-TB2 calc'!AJ472+'eq. coef.'!$C$106*'Amp-TB2 calc'!AK472+'eq. coef.'!$C$107*'Amp-TB2 calc'!AL472+'eq. coef.'!$C$108*'Amp-TB2 calc'!AN472+'eq. coef.'!$C$109*'Amp-TB2 calc'!AP472+'eq. coef.'!$C$110*'Amp-TB2 calc'!AQ472+'eq. coef.'!$C$111*'Amp-TB2 calc'!AR472+'eq. coef.'!$C$112*'Amp-TB2 calc'!AS472))</f>
        <v xml:space="preserve"> </v>
      </c>
      <c r="BC472" s="281" t="str">
        <f>IF(SUM(I472:T472)&lt;90," ",EXP('eq. coef.'!$C$176+'eq. coef.'!$C$177*'Amp-TB2 calc'!AJ472+'eq. coef.'!$C$178*'Amp-TB2 calc'!AK472+'eq. coef.'!$C$179*'Amp-TB2 calc'!AL472+'eq. coef.'!$C$180*'Amp-TB2 calc'!AN472+'eq. coef.'!$C$181*'Amp-TB2 calc'!AP472+'eq. coef.'!$C$182*'Amp-TB2 calc'!AQ472+'eq. coef.'!$C$183*'Amp-TB2 calc'!AR472+'eq. coef.'!$C$184*'Amp-TB2 calc'!AS472))</f>
        <v xml:space="preserve"> </v>
      </c>
      <c r="BD472" s="281" t="str">
        <f>IF(SUM(I472:T472)&lt;90," ",('eq. coef.'!$C$234+'eq. coef.'!$C$235*'Amp-TB2 calc'!AJ472+'eq. coef.'!$C$236*'Amp-TB2 calc'!AK472+'eq. coef.'!$C$237*'Amp-TB2 calc'!AL472+'eq. coef.'!$C$238*'Amp-TB2 calc'!AN472+'eq. coef.'!$C$239*'Amp-TB2 calc'!AP472+'eq. coef.'!$C$240*'Amp-TB2 calc'!AQ472+'eq. coef.'!$C$241*'Amp-TB2 calc'!AR472+'eq. coef.'!$C$242*'Amp-TB2 calc'!AS472))</f>
        <v xml:space="preserve"> </v>
      </c>
      <c r="BE472" s="281" t="str">
        <f>IF(SUM(I472:T472)&lt;90," ",('eq. coef.'!$C$270+'eq. coef.'!$C$271*'Amp-TB2 calc'!AJ472+'eq. coef.'!$C$272*'Amp-TB2 calc'!AK472+'eq. coef.'!$C$273*'Amp-TB2 calc'!AL472+'eq. coef.'!$C$274*'Amp-TB2 calc'!AN472+'eq. coef.'!$C$275*'Amp-TB2 calc'!AP472+'eq. coef.'!$C$276*'Amp-TB2 calc'!AQ472+'eq. coef.'!$C$277*'Amp-TB2 calc'!AR472+'eq. coef.'!$C$278*'Amp-TB2 calc'!AS472))</f>
        <v xml:space="preserve"> </v>
      </c>
      <c r="BF472" s="281" t="str">
        <f>IF(SUM(I472:T472)&lt;90," ",EXP('eq. coef.'!$C$328+'eq. coef.'!$C$329*'Amp-TB2 calc'!AJ472+'eq. coef.'!$C$330*'Amp-TB2 calc'!AK472+'eq. coef.'!$C$331*'Amp-TB2 calc'!AL472+'eq. coef.'!$C$332*'Amp-TB2 calc'!AN472+'eq. coef.'!$C$333*'Amp-TB2 calc'!AP472+'eq. coef.'!$C$334*'Amp-TB2 calc'!AQ472+'eq. coef.'!$C$335*'Amp-TB2 calc'!AR472+'eq. coef.'!$C$336*'Amp-TB2 calc'!AS472))</f>
        <v xml:space="preserve"> </v>
      </c>
      <c r="BG472" s="282" t="str">
        <f t="shared" si="626"/>
        <v xml:space="preserve"> </v>
      </c>
      <c r="BH472" s="385" t="str">
        <f t="shared" si="653"/>
        <v xml:space="preserve"> </v>
      </c>
      <c r="BI472" s="385" t="str">
        <f t="shared" si="654"/>
        <v xml:space="preserve"> </v>
      </c>
      <c r="BJ472" s="281" t="str">
        <f t="shared" si="627"/>
        <v xml:space="preserve"> </v>
      </c>
      <c r="BK472" s="283" t="str">
        <f t="shared" si="675"/>
        <v xml:space="preserve"> </v>
      </c>
      <c r="BL472" s="281" t="str">
        <f t="shared" si="676"/>
        <v xml:space="preserve"> </v>
      </c>
      <c r="BM472" s="284" t="str">
        <f t="shared" si="628"/>
        <v xml:space="preserve"> </v>
      </c>
      <c r="BN472" s="285" t="str">
        <f>IF(SUM(I472:T472)&lt;90," ",'eq. coef.'!$C$360+'eq. coef.'!$C$361*'Amp-TB2 calc'!AJ472+'eq. coef.'!$C$362*'Amp-TB2 calc'!AK472+'eq. coef.'!$C$363*'Amp-TB2 calc'!AL472+'eq. coef.'!$C$364*'Amp-TB2 calc'!AN472+'eq. coef.'!$C$365*'Amp-TB2 calc'!AP472+'eq. coef.'!$C$366*'Amp-TB2 calc'!AQ472+'eq. coef.'!$C$367*'Amp-TB2 calc'!AR472+'eq. coef.'!$C$368*'Amp-TB2 calc'!AS472+'eq. coef.'!$C$369*LN(BQ472))</f>
        <v xml:space="preserve"> </v>
      </c>
      <c r="BO472" s="286" t="str">
        <f t="shared" si="677"/>
        <v xml:space="preserve"> </v>
      </c>
      <c r="BP472" s="333" t="str">
        <f t="shared" si="629"/>
        <v xml:space="preserve"> </v>
      </c>
      <c r="BQ472" s="287" t="str">
        <f t="shared" si="678"/>
        <v xml:space="preserve"> </v>
      </c>
      <c r="BR472" s="281" t="str">
        <f t="shared" si="630"/>
        <v xml:space="preserve"> </v>
      </c>
      <c r="BS472" s="283"/>
      <c r="BT472" s="283">
        <f t="shared" si="679"/>
        <v>0</v>
      </c>
      <c r="BU472" s="283">
        <f t="shared" si="680"/>
        <v>0</v>
      </c>
      <c r="BV472" s="281" t="str">
        <f t="shared" si="631"/>
        <v xml:space="preserve"> </v>
      </c>
      <c r="BW472" s="288"/>
      <c r="BX472" s="289" t="str">
        <f>IF(SUM(I472:T472)&lt;90," ",'eq. coef.'!$B$1128*'Amp-TB2 calc'!CH472+'eq. coef.'!$B$1129*'Amp-TB2 calc'!CL472+'eq. coef.'!$B$1130*'Amp-TB2 calc'!CM472+'eq. coef.'!$B$1131*'Amp-TB2 calc'!CO472+'eq. coef.'!$B$1132*'Amp-TB2 calc'!CP472+'eq. coef.'!$B$1133*'Amp-TB2 calc'!CQ472+'eq. coef.'!$B$1134*'Amp-TB2 calc'!CR472+'eq. coef.'!$B$1135*'Amp-TB2 calc'!CU472+'eq. coef.'!$B$1135*'Amp-TB2 calc'!CY472+'eq. coef.'!$B$1137*'Amp-TB2 calc'!CZ472)</f>
        <v xml:space="preserve"> </v>
      </c>
      <c r="BY472" s="290" t="str">
        <f t="shared" si="681"/>
        <v xml:space="preserve"> </v>
      </c>
      <c r="BZ472" s="291"/>
      <c r="CA472" s="290" t="str">
        <f t="shared" si="632"/>
        <v xml:space="preserve"> </v>
      </c>
      <c r="CB472" s="289" t="str">
        <f>IF(SUM(I472:T472)&lt;90," ",EXP('eq. coef.'!$C$396+'eq. coef.'!$C$397*'Amp-TB2 calc'!AJ472+'eq. coef.'!$C$398*'Amp-TB2 calc'!AK472+'eq. coef.'!$C$399*'Amp-TB2 calc'!AL472+'eq. coef.'!$C$400*'Amp-TB2 calc'!AN472+'eq. coef.'!$C$401*'Amp-TB2 calc'!AP472+'eq. coef.'!$C$402*'Amp-TB2 calc'!AQ472+'eq. coef.'!$C$403*'Amp-TB2 calc'!AR472+'eq. coef.'!$C$404*'Amp-TB2 calc'!AS472+'eq. coef.'!$C$405*LN('Amp-TB2 calc'!BQ472)))</f>
        <v xml:space="preserve"> </v>
      </c>
      <c r="CC472" s="283" t="str">
        <f t="shared" si="633"/>
        <v xml:space="preserve"> </v>
      </c>
      <c r="CD472" s="283"/>
      <c r="CE472" s="282" t="str">
        <f t="shared" si="634"/>
        <v xml:space="preserve"> </v>
      </c>
      <c r="CF472" s="282" t="str">
        <f t="shared" si="635"/>
        <v xml:space="preserve"> </v>
      </c>
      <c r="CG472" s="278" t="str">
        <f t="shared" si="682"/>
        <v xml:space="preserve"> </v>
      </c>
      <c r="CH472" s="278" t="str">
        <f t="shared" si="683"/>
        <v xml:space="preserve"> </v>
      </c>
      <c r="CI472" s="278" t="str">
        <f t="shared" si="636"/>
        <v xml:space="preserve"> </v>
      </c>
      <c r="CJ472" s="278" t="str">
        <f t="shared" si="637"/>
        <v xml:space="preserve"> </v>
      </c>
      <c r="CK472" s="278"/>
      <c r="CL472" s="278" t="str">
        <f t="shared" si="638"/>
        <v xml:space="preserve"> </v>
      </c>
      <c r="CM472" s="278" t="str">
        <f t="shared" si="639"/>
        <v xml:space="preserve"> </v>
      </c>
      <c r="CN472" s="278" t="str">
        <f t="shared" si="684"/>
        <v xml:space="preserve"> </v>
      </c>
      <c r="CO472" s="278" t="str">
        <f t="shared" si="640"/>
        <v xml:space="preserve"> </v>
      </c>
      <c r="CP472" s="278" t="str">
        <f t="shared" si="685"/>
        <v xml:space="preserve"> </v>
      </c>
      <c r="CQ472" s="278" t="str">
        <f t="shared" si="641"/>
        <v xml:space="preserve"> </v>
      </c>
      <c r="CR472" s="278" t="str">
        <f t="shared" si="686"/>
        <v xml:space="preserve"> </v>
      </c>
      <c r="CS472" s="278" t="str">
        <f t="shared" si="642"/>
        <v xml:space="preserve"> </v>
      </c>
      <c r="CT472" s="278"/>
      <c r="CU472" s="278" t="str">
        <f t="shared" si="687"/>
        <v xml:space="preserve"> </v>
      </c>
      <c r="CV472" s="278" t="str">
        <f t="shared" si="643"/>
        <v xml:space="preserve"> </v>
      </c>
      <c r="CW472" s="278" t="str">
        <f t="shared" si="644"/>
        <v xml:space="preserve"> </v>
      </c>
      <c r="CX472" s="278"/>
      <c r="CY472" s="278" t="str">
        <f t="shared" si="645"/>
        <v xml:space="preserve"> </v>
      </c>
      <c r="CZ472" s="278" t="str">
        <f t="shared" si="688"/>
        <v xml:space="preserve"> </v>
      </c>
      <c r="DA472" s="278" t="str">
        <f t="shared" si="646"/>
        <v xml:space="preserve"> </v>
      </c>
      <c r="DB472" s="278"/>
      <c r="DC472" s="278" t="str">
        <f t="shared" si="647"/>
        <v xml:space="preserve"> </v>
      </c>
      <c r="DD472" s="278" t="str">
        <f t="shared" si="689"/>
        <v xml:space="preserve"> </v>
      </c>
      <c r="DE472" s="278" t="str">
        <f t="shared" si="690"/>
        <v xml:space="preserve"> </v>
      </c>
      <c r="DF472" s="278" t="str">
        <f t="shared" si="648"/>
        <v xml:space="preserve"> </v>
      </c>
      <c r="DG472" s="283" t="str">
        <f t="shared" si="655"/>
        <v xml:space="preserve"> </v>
      </c>
      <c r="DH472" s="283"/>
      <c r="DI472" s="277" t="str">
        <f t="shared" si="649"/>
        <v xml:space="preserve"> </v>
      </c>
      <c r="DJ472" s="277" t="str">
        <f t="shared" si="650"/>
        <v xml:space="preserve"> </v>
      </c>
      <c r="DK472" s="277" t="str">
        <f t="shared" si="651"/>
        <v xml:space="preserve"> </v>
      </c>
      <c r="DL472" s="278" t="str">
        <f t="shared" si="652"/>
        <v xml:space="preserve"> </v>
      </c>
    </row>
    <row r="473" spans="21:116" x14ac:dyDescent="0.25">
      <c r="U473" s="276" t="str">
        <f t="shared" si="656"/>
        <v xml:space="preserve"> </v>
      </c>
      <c r="V473" s="277" t="str">
        <f>IF(SUM(I473:T473)&lt;90," ",I473/stab.data!$U$7)</f>
        <v xml:space="preserve"> </v>
      </c>
      <c r="W473" s="277" t="str">
        <f>IF(SUM(I473:T473)&lt;90," ",J473/stab.data!$U$8)</f>
        <v xml:space="preserve"> </v>
      </c>
      <c r="X473" s="277" t="str">
        <f>IF(SUM(I473:T473)&lt;90," ",K473*2/stab.data!$U$9)</f>
        <v xml:space="preserve"> </v>
      </c>
      <c r="Y473" s="277" t="str">
        <f>IF(SUM(I473:T473)&lt;90," ",L473*2/stab.data!$U$10)</f>
        <v xml:space="preserve"> </v>
      </c>
      <c r="Z473" s="277" t="str">
        <f>IF(SUM(I473:T473)&lt;90," ",M473/stab.data!$U$11)</f>
        <v xml:space="preserve"> </v>
      </c>
      <c r="AA473" s="277" t="str">
        <f>IF(SUM(I473:T473)&lt;90," ",N473/stab.data!$U$12)</f>
        <v xml:space="preserve"> </v>
      </c>
      <c r="AB473" s="277" t="str">
        <f>IF(SUM(I473:T473)&lt;90," ",O473/stab.data!$U$13)</f>
        <v xml:space="preserve"> </v>
      </c>
      <c r="AC473" s="277" t="str">
        <f>IF(SUM(I473:T473)&lt;90," ",P473/stab.data!$U$14)</f>
        <v xml:space="preserve"> </v>
      </c>
      <c r="AD473" s="277" t="str">
        <f>IF(SUM(I473:T473)&lt;90," ",Q473*2/stab.data!$U$15)</f>
        <v xml:space="preserve"> </v>
      </c>
      <c r="AE473" s="277" t="str">
        <f>IF(SUM(I473:T473)&lt;90," ",R473*2/stab.data!$U$16)</f>
        <v xml:space="preserve"> </v>
      </c>
      <c r="AF473" s="277" t="str">
        <f>IF(SUM(I473:T473)&lt;90," ",S473/stab.data!$U$17)</f>
        <v xml:space="preserve"> </v>
      </c>
      <c r="AG473" s="277" t="str">
        <f>IF(SUM(I473:T473)&lt;90," ",T473/stab.data!$U$18)</f>
        <v xml:space="preserve"> </v>
      </c>
      <c r="AH473" s="277" t="str">
        <f t="shared" si="657"/>
        <v xml:space="preserve"> </v>
      </c>
      <c r="AI473" s="277" t="str">
        <f t="shared" si="658"/>
        <v xml:space="preserve"> </v>
      </c>
      <c r="AJ473" s="278" t="str">
        <f t="shared" si="659"/>
        <v xml:space="preserve"> </v>
      </c>
      <c r="AK473" s="278" t="str">
        <f t="shared" si="660"/>
        <v xml:space="preserve"> </v>
      </c>
      <c r="AL473" s="278" t="str">
        <f t="shared" si="661"/>
        <v xml:space="preserve"> </v>
      </c>
      <c r="AM473" s="278" t="str">
        <f t="shared" si="662"/>
        <v xml:space="preserve"> </v>
      </c>
      <c r="AN473" s="278" t="str">
        <f t="shared" si="663"/>
        <v xml:space="preserve"> </v>
      </c>
      <c r="AO473" s="278" t="str">
        <f t="shared" si="664"/>
        <v xml:space="preserve"> </v>
      </c>
      <c r="AP473" s="278" t="str">
        <f t="shared" si="665"/>
        <v xml:space="preserve"> </v>
      </c>
      <c r="AQ473" s="278" t="str">
        <f t="shared" si="666"/>
        <v xml:space="preserve"> </v>
      </c>
      <c r="AR473" s="278" t="str">
        <f t="shared" si="667"/>
        <v xml:space="preserve"> </v>
      </c>
      <c r="AS473" s="278" t="str">
        <f t="shared" si="668"/>
        <v xml:space="preserve"> </v>
      </c>
      <c r="AT473" s="278" t="str">
        <f t="shared" si="669"/>
        <v xml:space="preserve"> </v>
      </c>
      <c r="AU473" s="278" t="str">
        <f t="shared" si="670"/>
        <v xml:space="preserve"> </v>
      </c>
      <c r="AV473" s="277" t="str">
        <f t="shared" si="671"/>
        <v xml:space="preserve"> </v>
      </c>
      <c r="AW473" s="277" t="str">
        <f t="shared" si="672"/>
        <v xml:space="preserve"> </v>
      </c>
      <c r="AX473" s="277" t="str">
        <f>IF(SUM(I473:T473)&lt;90," ",CO473*AH473*stab.data!$U$20/13/2)</f>
        <v xml:space="preserve"> </v>
      </c>
      <c r="AY473" s="277" t="str">
        <f>IF(SUM(I473:T473)&lt;90," ",CQ473*AH473*stab.data!$U$11/13)</f>
        <v xml:space="preserve"> </v>
      </c>
      <c r="AZ473" s="277" t="str">
        <f t="shared" si="673"/>
        <v xml:space="preserve"> </v>
      </c>
      <c r="BA473" s="279" t="str">
        <f t="shared" si="674"/>
        <v xml:space="preserve"> </v>
      </c>
      <c r="BB473" s="280" t="str">
        <f>IF(SUM(I473:T473)&lt;90," ",EXP('eq. coef.'!$C$104+'eq. coef.'!$C$105*'Amp-TB2 calc'!AJ473+'eq. coef.'!$C$106*'Amp-TB2 calc'!AK473+'eq. coef.'!$C$107*'Amp-TB2 calc'!AL473+'eq. coef.'!$C$108*'Amp-TB2 calc'!AN473+'eq. coef.'!$C$109*'Amp-TB2 calc'!AP473+'eq. coef.'!$C$110*'Amp-TB2 calc'!AQ473+'eq. coef.'!$C$111*'Amp-TB2 calc'!AR473+'eq. coef.'!$C$112*'Amp-TB2 calc'!AS473))</f>
        <v xml:space="preserve"> </v>
      </c>
      <c r="BC473" s="281" t="str">
        <f>IF(SUM(I473:T473)&lt;90," ",EXP('eq. coef.'!$C$176+'eq. coef.'!$C$177*'Amp-TB2 calc'!AJ473+'eq. coef.'!$C$178*'Amp-TB2 calc'!AK473+'eq. coef.'!$C$179*'Amp-TB2 calc'!AL473+'eq. coef.'!$C$180*'Amp-TB2 calc'!AN473+'eq. coef.'!$C$181*'Amp-TB2 calc'!AP473+'eq. coef.'!$C$182*'Amp-TB2 calc'!AQ473+'eq. coef.'!$C$183*'Amp-TB2 calc'!AR473+'eq. coef.'!$C$184*'Amp-TB2 calc'!AS473))</f>
        <v xml:space="preserve"> </v>
      </c>
      <c r="BD473" s="281" t="str">
        <f>IF(SUM(I473:T473)&lt;90," ",('eq. coef.'!$C$234+'eq. coef.'!$C$235*'Amp-TB2 calc'!AJ473+'eq. coef.'!$C$236*'Amp-TB2 calc'!AK473+'eq. coef.'!$C$237*'Amp-TB2 calc'!AL473+'eq. coef.'!$C$238*'Amp-TB2 calc'!AN473+'eq. coef.'!$C$239*'Amp-TB2 calc'!AP473+'eq. coef.'!$C$240*'Amp-TB2 calc'!AQ473+'eq. coef.'!$C$241*'Amp-TB2 calc'!AR473+'eq. coef.'!$C$242*'Amp-TB2 calc'!AS473))</f>
        <v xml:space="preserve"> </v>
      </c>
      <c r="BE473" s="281" t="str">
        <f>IF(SUM(I473:T473)&lt;90," ",('eq. coef.'!$C$270+'eq. coef.'!$C$271*'Amp-TB2 calc'!AJ473+'eq. coef.'!$C$272*'Amp-TB2 calc'!AK473+'eq. coef.'!$C$273*'Amp-TB2 calc'!AL473+'eq. coef.'!$C$274*'Amp-TB2 calc'!AN473+'eq. coef.'!$C$275*'Amp-TB2 calc'!AP473+'eq. coef.'!$C$276*'Amp-TB2 calc'!AQ473+'eq. coef.'!$C$277*'Amp-TB2 calc'!AR473+'eq. coef.'!$C$278*'Amp-TB2 calc'!AS473))</f>
        <v xml:space="preserve"> </v>
      </c>
      <c r="BF473" s="281" t="str">
        <f>IF(SUM(I473:T473)&lt;90," ",EXP('eq. coef.'!$C$328+'eq. coef.'!$C$329*'Amp-TB2 calc'!AJ473+'eq. coef.'!$C$330*'Amp-TB2 calc'!AK473+'eq. coef.'!$C$331*'Amp-TB2 calc'!AL473+'eq. coef.'!$C$332*'Amp-TB2 calc'!AN473+'eq. coef.'!$C$333*'Amp-TB2 calc'!AP473+'eq. coef.'!$C$334*'Amp-TB2 calc'!AQ473+'eq. coef.'!$C$335*'Amp-TB2 calc'!AR473+'eq. coef.'!$C$336*'Amp-TB2 calc'!AS473))</f>
        <v xml:space="preserve"> </v>
      </c>
      <c r="BG473" s="282" t="str">
        <f t="shared" si="626"/>
        <v xml:space="preserve"> </v>
      </c>
      <c r="BH473" s="385" t="str">
        <f t="shared" si="653"/>
        <v xml:space="preserve"> </v>
      </c>
      <c r="BI473" s="385" t="str">
        <f t="shared" si="654"/>
        <v xml:space="preserve"> </v>
      </c>
      <c r="BJ473" s="281" t="str">
        <f t="shared" si="627"/>
        <v xml:space="preserve"> </v>
      </c>
      <c r="BK473" s="283" t="str">
        <f t="shared" si="675"/>
        <v xml:space="preserve"> </v>
      </c>
      <c r="BL473" s="281" t="str">
        <f t="shared" si="676"/>
        <v xml:space="preserve"> </v>
      </c>
      <c r="BM473" s="284" t="str">
        <f t="shared" si="628"/>
        <v xml:space="preserve"> </v>
      </c>
      <c r="BN473" s="285" t="str">
        <f>IF(SUM(I473:T473)&lt;90," ",'eq. coef.'!$C$360+'eq. coef.'!$C$361*'Amp-TB2 calc'!AJ473+'eq. coef.'!$C$362*'Amp-TB2 calc'!AK473+'eq. coef.'!$C$363*'Amp-TB2 calc'!AL473+'eq. coef.'!$C$364*'Amp-TB2 calc'!AN473+'eq. coef.'!$C$365*'Amp-TB2 calc'!AP473+'eq. coef.'!$C$366*'Amp-TB2 calc'!AQ473+'eq. coef.'!$C$367*'Amp-TB2 calc'!AR473+'eq. coef.'!$C$368*'Amp-TB2 calc'!AS473+'eq. coef.'!$C$369*LN(BQ473))</f>
        <v xml:space="preserve"> </v>
      </c>
      <c r="BO473" s="286" t="str">
        <f t="shared" si="677"/>
        <v xml:space="preserve"> </v>
      </c>
      <c r="BP473" s="333" t="str">
        <f t="shared" si="629"/>
        <v xml:space="preserve"> </v>
      </c>
      <c r="BQ473" s="287" t="str">
        <f t="shared" si="678"/>
        <v xml:space="preserve"> </v>
      </c>
      <c r="BR473" s="281" t="str">
        <f t="shared" si="630"/>
        <v xml:space="preserve"> </v>
      </c>
      <c r="BS473" s="283"/>
      <c r="BT473" s="283">
        <f t="shared" si="679"/>
        <v>0</v>
      </c>
      <c r="BU473" s="283">
        <f t="shared" si="680"/>
        <v>0</v>
      </c>
      <c r="BV473" s="281" t="str">
        <f t="shared" si="631"/>
        <v xml:space="preserve"> </v>
      </c>
      <c r="BW473" s="288"/>
      <c r="BX473" s="289" t="str">
        <f>IF(SUM(I473:T473)&lt;90," ",'eq. coef.'!$B$1128*'Amp-TB2 calc'!CH473+'eq. coef.'!$B$1129*'Amp-TB2 calc'!CL473+'eq. coef.'!$B$1130*'Amp-TB2 calc'!CM473+'eq. coef.'!$B$1131*'Amp-TB2 calc'!CO473+'eq. coef.'!$B$1132*'Amp-TB2 calc'!CP473+'eq. coef.'!$B$1133*'Amp-TB2 calc'!CQ473+'eq. coef.'!$B$1134*'Amp-TB2 calc'!CR473+'eq. coef.'!$B$1135*'Amp-TB2 calc'!CU473+'eq. coef.'!$B$1135*'Amp-TB2 calc'!CY473+'eq. coef.'!$B$1137*'Amp-TB2 calc'!CZ473)</f>
        <v xml:space="preserve"> </v>
      </c>
      <c r="BY473" s="290" t="str">
        <f t="shared" si="681"/>
        <v xml:space="preserve"> </v>
      </c>
      <c r="BZ473" s="291"/>
      <c r="CA473" s="290" t="str">
        <f t="shared" si="632"/>
        <v xml:space="preserve"> </v>
      </c>
      <c r="CB473" s="289" t="str">
        <f>IF(SUM(I473:T473)&lt;90," ",EXP('eq. coef.'!$C$396+'eq. coef.'!$C$397*'Amp-TB2 calc'!AJ473+'eq. coef.'!$C$398*'Amp-TB2 calc'!AK473+'eq. coef.'!$C$399*'Amp-TB2 calc'!AL473+'eq. coef.'!$C$400*'Amp-TB2 calc'!AN473+'eq. coef.'!$C$401*'Amp-TB2 calc'!AP473+'eq. coef.'!$C$402*'Amp-TB2 calc'!AQ473+'eq. coef.'!$C$403*'Amp-TB2 calc'!AR473+'eq. coef.'!$C$404*'Amp-TB2 calc'!AS473+'eq. coef.'!$C$405*LN('Amp-TB2 calc'!BQ473)))</f>
        <v xml:space="preserve"> </v>
      </c>
      <c r="CC473" s="283" t="str">
        <f t="shared" si="633"/>
        <v xml:space="preserve"> </v>
      </c>
      <c r="CD473" s="283"/>
      <c r="CE473" s="282" t="str">
        <f t="shared" si="634"/>
        <v xml:space="preserve"> </v>
      </c>
      <c r="CF473" s="282" t="str">
        <f t="shared" si="635"/>
        <v xml:space="preserve"> </v>
      </c>
      <c r="CG473" s="278" t="str">
        <f t="shared" si="682"/>
        <v xml:space="preserve"> </v>
      </c>
      <c r="CH473" s="278" t="str">
        <f t="shared" si="683"/>
        <v xml:space="preserve"> </v>
      </c>
      <c r="CI473" s="278" t="str">
        <f t="shared" si="636"/>
        <v xml:space="preserve"> </v>
      </c>
      <c r="CJ473" s="278" t="str">
        <f t="shared" si="637"/>
        <v xml:space="preserve"> </v>
      </c>
      <c r="CK473" s="278"/>
      <c r="CL473" s="278" t="str">
        <f t="shared" si="638"/>
        <v xml:space="preserve"> </v>
      </c>
      <c r="CM473" s="278" t="str">
        <f t="shared" si="639"/>
        <v xml:space="preserve"> </v>
      </c>
      <c r="CN473" s="278" t="str">
        <f t="shared" si="684"/>
        <v xml:space="preserve"> </v>
      </c>
      <c r="CO473" s="278" t="str">
        <f t="shared" si="640"/>
        <v xml:space="preserve"> </v>
      </c>
      <c r="CP473" s="278" t="str">
        <f t="shared" si="685"/>
        <v xml:space="preserve"> </v>
      </c>
      <c r="CQ473" s="278" t="str">
        <f t="shared" si="641"/>
        <v xml:space="preserve"> </v>
      </c>
      <c r="CR473" s="278" t="str">
        <f t="shared" si="686"/>
        <v xml:space="preserve"> </v>
      </c>
      <c r="CS473" s="278" t="str">
        <f t="shared" si="642"/>
        <v xml:space="preserve"> </v>
      </c>
      <c r="CT473" s="278"/>
      <c r="CU473" s="278" t="str">
        <f t="shared" si="687"/>
        <v xml:space="preserve"> </v>
      </c>
      <c r="CV473" s="278" t="str">
        <f t="shared" si="643"/>
        <v xml:space="preserve"> </v>
      </c>
      <c r="CW473" s="278" t="str">
        <f t="shared" si="644"/>
        <v xml:space="preserve"> </v>
      </c>
      <c r="CX473" s="278"/>
      <c r="CY473" s="278" t="str">
        <f t="shared" si="645"/>
        <v xml:space="preserve"> </v>
      </c>
      <c r="CZ473" s="278" t="str">
        <f t="shared" si="688"/>
        <v xml:space="preserve"> </v>
      </c>
      <c r="DA473" s="278" t="str">
        <f t="shared" si="646"/>
        <v xml:space="preserve"> </v>
      </c>
      <c r="DB473" s="278"/>
      <c r="DC473" s="278" t="str">
        <f t="shared" si="647"/>
        <v xml:space="preserve"> </v>
      </c>
      <c r="DD473" s="278" t="str">
        <f t="shared" si="689"/>
        <v xml:space="preserve"> </v>
      </c>
      <c r="DE473" s="278" t="str">
        <f t="shared" si="690"/>
        <v xml:space="preserve"> </v>
      </c>
      <c r="DF473" s="278" t="str">
        <f t="shared" si="648"/>
        <v xml:space="preserve"> </v>
      </c>
      <c r="DG473" s="283" t="str">
        <f t="shared" si="655"/>
        <v xml:space="preserve"> </v>
      </c>
      <c r="DH473" s="283"/>
      <c r="DI473" s="277" t="str">
        <f t="shared" si="649"/>
        <v xml:space="preserve"> </v>
      </c>
      <c r="DJ473" s="277" t="str">
        <f t="shared" si="650"/>
        <v xml:space="preserve"> </v>
      </c>
      <c r="DK473" s="277" t="str">
        <f t="shared" si="651"/>
        <v xml:space="preserve"> </v>
      </c>
      <c r="DL473" s="278" t="str">
        <f t="shared" si="652"/>
        <v xml:space="preserve"> </v>
      </c>
    </row>
    <row r="474" spans="21:116" x14ac:dyDescent="0.25">
      <c r="U474" s="276" t="str">
        <f t="shared" si="656"/>
        <v xml:space="preserve"> </v>
      </c>
      <c r="V474" s="277" t="str">
        <f>IF(SUM(I474:T474)&lt;90," ",I474/stab.data!$U$7)</f>
        <v xml:space="preserve"> </v>
      </c>
      <c r="W474" s="277" t="str">
        <f>IF(SUM(I474:T474)&lt;90," ",J474/stab.data!$U$8)</f>
        <v xml:space="preserve"> </v>
      </c>
      <c r="X474" s="277" t="str">
        <f>IF(SUM(I474:T474)&lt;90," ",K474*2/stab.data!$U$9)</f>
        <v xml:space="preserve"> </v>
      </c>
      <c r="Y474" s="277" t="str">
        <f>IF(SUM(I474:T474)&lt;90," ",L474*2/stab.data!$U$10)</f>
        <v xml:space="preserve"> </v>
      </c>
      <c r="Z474" s="277" t="str">
        <f>IF(SUM(I474:T474)&lt;90," ",M474/stab.data!$U$11)</f>
        <v xml:space="preserve"> </v>
      </c>
      <c r="AA474" s="277" t="str">
        <f>IF(SUM(I474:T474)&lt;90," ",N474/stab.data!$U$12)</f>
        <v xml:space="preserve"> </v>
      </c>
      <c r="AB474" s="277" t="str">
        <f>IF(SUM(I474:T474)&lt;90," ",O474/stab.data!$U$13)</f>
        <v xml:space="preserve"> </v>
      </c>
      <c r="AC474" s="277" t="str">
        <f>IF(SUM(I474:T474)&lt;90," ",P474/stab.data!$U$14)</f>
        <v xml:space="preserve"> </v>
      </c>
      <c r="AD474" s="277" t="str">
        <f>IF(SUM(I474:T474)&lt;90," ",Q474*2/stab.data!$U$15)</f>
        <v xml:space="preserve"> </v>
      </c>
      <c r="AE474" s="277" t="str">
        <f>IF(SUM(I474:T474)&lt;90," ",R474*2/stab.data!$U$16)</f>
        <v xml:space="preserve"> </v>
      </c>
      <c r="AF474" s="277" t="str">
        <f>IF(SUM(I474:T474)&lt;90," ",S474/stab.data!$U$17)</f>
        <v xml:space="preserve"> </v>
      </c>
      <c r="AG474" s="277" t="str">
        <f>IF(SUM(I474:T474)&lt;90," ",T474/stab.data!$U$18)</f>
        <v xml:space="preserve"> </v>
      </c>
      <c r="AH474" s="277" t="str">
        <f t="shared" si="657"/>
        <v xml:space="preserve"> </v>
      </c>
      <c r="AI474" s="277" t="str">
        <f t="shared" si="658"/>
        <v xml:space="preserve"> </v>
      </c>
      <c r="AJ474" s="278" t="str">
        <f t="shared" si="659"/>
        <v xml:space="preserve"> </v>
      </c>
      <c r="AK474" s="278" t="str">
        <f t="shared" si="660"/>
        <v xml:space="preserve"> </v>
      </c>
      <c r="AL474" s="278" t="str">
        <f t="shared" si="661"/>
        <v xml:space="preserve"> </v>
      </c>
      <c r="AM474" s="278" t="str">
        <f t="shared" si="662"/>
        <v xml:space="preserve"> </v>
      </c>
      <c r="AN474" s="278" t="str">
        <f t="shared" si="663"/>
        <v xml:space="preserve"> </v>
      </c>
      <c r="AO474" s="278" t="str">
        <f t="shared" si="664"/>
        <v xml:space="preserve"> </v>
      </c>
      <c r="AP474" s="278" t="str">
        <f t="shared" si="665"/>
        <v xml:space="preserve"> </v>
      </c>
      <c r="AQ474" s="278" t="str">
        <f t="shared" si="666"/>
        <v xml:space="preserve"> </v>
      </c>
      <c r="AR474" s="278" t="str">
        <f t="shared" si="667"/>
        <v xml:space="preserve"> </v>
      </c>
      <c r="AS474" s="278" t="str">
        <f t="shared" si="668"/>
        <v xml:space="preserve"> </v>
      </c>
      <c r="AT474" s="278" t="str">
        <f t="shared" si="669"/>
        <v xml:space="preserve"> </v>
      </c>
      <c r="AU474" s="278" t="str">
        <f t="shared" si="670"/>
        <v xml:space="preserve"> </v>
      </c>
      <c r="AV474" s="277" t="str">
        <f t="shared" si="671"/>
        <v xml:space="preserve"> </v>
      </c>
      <c r="AW474" s="277" t="str">
        <f t="shared" si="672"/>
        <v xml:space="preserve"> </v>
      </c>
      <c r="AX474" s="277" t="str">
        <f>IF(SUM(I474:T474)&lt;90," ",CO474*AH474*stab.data!$U$20/13/2)</f>
        <v xml:space="preserve"> </v>
      </c>
      <c r="AY474" s="277" t="str">
        <f>IF(SUM(I474:T474)&lt;90," ",CQ474*AH474*stab.data!$U$11/13)</f>
        <v xml:space="preserve"> </v>
      </c>
      <c r="AZ474" s="277" t="str">
        <f t="shared" si="673"/>
        <v xml:space="preserve"> </v>
      </c>
      <c r="BA474" s="279" t="str">
        <f t="shared" si="674"/>
        <v xml:space="preserve"> </v>
      </c>
      <c r="BB474" s="280" t="str">
        <f>IF(SUM(I474:T474)&lt;90," ",EXP('eq. coef.'!$C$104+'eq. coef.'!$C$105*'Amp-TB2 calc'!AJ474+'eq. coef.'!$C$106*'Amp-TB2 calc'!AK474+'eq. coef.'!$C$107*'Amp-TB2 calc'!AL474+'eq. coef.'!$C$108*'Amp-TB2 calc'!AN474+'eq. coef.'!$C$109*'Amp-TB2 calc'!AP474+'eq. coef.'!$C$110*'Amp-TB2 calc'!AQ474+'eq. coef.'!$C$111*'Amp-TB2 calc'!AR474+'eq. coef.'!$C$112*'Amp-TB2 calc'!AS474))</f>
        <v xml:space="preserve"> </v>
      </c>
      <c r="BC474" s="281" t="str">
        <f>IF(SUM(I474:T474)&lt;90," ",EXP('eq. coef.'!$C$176+'eq. coef.'!$C$177*'Amp-TB2 calc'!AJ474+'eq. coef.'!$C$178*'Amp-TB2 calc'!AK474+'eq. coef.'!$C$179*'Amp-TB2 calc'!AL474+'eq. coef.'!$C$180*'Amp-TB2 calc'!AN474+'eq. coef.'!$C$181*'Amp-TB2 calc'!AP474+'eq. coef.'!$C$182*'Amp-TB2 calc'!AQ474+'eq. coef.'!$C$183*'Amp-TB2 calc'!AR474+'eq. coef.'!$C$184*'Amp-TB2 calc'!AS474))</f>
        <v xml:space="preserve"> </v>
      </c>
      <c r="BD474" s="281" t="str">
        <f>IF(SUM(I474:T474)&lt;90," ",('eq. coef.'!$C$234+'eq. coef.'!$C$235*'Amp-TB2 calc'!AJ474+'eq. coef.'!$C$236*'Amp-TB2 calc'!AK474+'eq. coef.'!$C$237*'Amp-TB2 calc'!AL474+'eq. coef.'!$C$238*'Amp-TB2 calc'!AN474+'eq. coef.'!$C$239*'Amp-TB2 calc'!AP474+'eq. coef.'!$C$240*'Amp-TB2 calc'!AQ474+'eq. coef.'!$C$241*'Amp-TB2 calc'!AR474+'eq. coef.'!$C$242*'Amp-TB2 calc'!AS474))</f>
        <v xml:space="preserve"> </v>
      </c>
      <c r="BE474" s="281" t="str">
        <f>IF(SUM(I474:T474)&lt;90," ",('eq. coef.'!$C$270+'eq. coef.'!$C$271*'Amp-TB2 calc'!AJ474+'eq. coef.'!$C$272*'Amp-TB2 calc'!AK474+'eq. coef.'!$C$273*'Amp-TB2 calc'!AL474+'eq. coef.'!$C$274*'Amp-TB2 calc'!AN474+'eq. coef.'!$C$275*'Amp-TB2 calc'!AP474+'eq. coef.'!$C$276*'Amp-TB2 calc'!AQ474+'eq. coef.'!$C$277*'Amp-TB2 calc'!AR474+'eq. coef.'!$C$278*'Amp-TB2 calc'!AS474))</f>
        <v xml:space="preserve"> </v>
      </c>
      <c r="BF474" s="281" t="str">
        <f>IF(SUM(I474:T474)&lt;90," ",EXP('eq. coef.'!$C$328+'eq. coef.'!$C$329*'Amp-TB2 calc'!AJ474+'eq. coef.'!$C$330*'Amp-TB2 calc'!AK474+'eq. coef.'!$C$331*'Amp-TB2 calc'!AL474+'eq. coef.'!$C$332*'Amp-TB2 calc'!AN474+'eq. coef.'!$C$333*'Amp-TB2 calc'!AP474+'eq. coef.'!$C$334*'Amp-TB2 calc'!AQ474+'eq. coef.'!$C$335*'Amp-TB2 calc'!AR474+'eq. coef.'!$C$336*'Amp-TB2 calc'!AS474))</f>
        <v xml:space="preserve"> </v>
      </c>
      <c r="BG474" s="282" t="str">
        <f t="shared" si="626"/>
        <v xml:space="preserve"> </v>
      </c>
      <c r="BH474" s="385" t="str">
        <f t="shared" si="653"/>
        <v xml:space="preserve"> </v>
      </c>
      <c r="BI474" s="385" t="str">
        <f t="shared" si="654"/>
        <v xml:space="preserve"> </v>
      </c>
      <c r="BJ474" s="281" t="str">
        <f t="shared" si="627"/>
        <v xml:space="preserve"> </v>
      </c>
      <c r="BK474" s="283" t="str">
        <f t="shared" si="675"/>
        <v xml:space="preserve"> </v>
      </c>
      <c r="BL474" s="281" t="str">
        <f t="shared" si="676"/>
        <v xml:space="preserve"> </v>
      </c>
      <c r="BM474" s="284" t="str">
        <f t="shared" si="628"/>
        <v xml:space="preserve"> </v>
      </c>
      <c r="BN474" s="285" t="str">
        <f>IF(SUM(I474:T474)&lt;90," ",'eq. coef.'!$C$360+'eq. coef.'!$C$361*'Amp-TB2 calc'!AJ474+'eq. coef.'!$C$362*'Amp-TB2 calc'!AK474+'eq. coef.'!$C$363*'Amp-TB2 calc'!AL474+'eq. coef.'!$C$364*'Amp-TB2 calc'!AN474+'eq. coef.'!$C$365*'Amp-TB2 calc'!AP474+'eq. coef.'!$C$366*'Amp-TB2 calc'!AQ474+'eq. coef.'!$C$367*'Amp-TB2 calc'!AR474+'eq. coef.'!$C$368*'Amp-TB2 calc'!AS474+'eq. coef.'!$C$369*LN(BQ474))</f>
        <v xml:space="preserve"> </v>
      </c>
      <c r="BO474" s="286" t="str">
        <f t="shared" si="677"/>
        <v xml:space="preserve"> </v>
      </c>
      <c r="BP474" s="333" t="str">
        <f t="shared" si="629"/>
        <v xml:space="preserve"> </v>
      </c>
      <c r="BQ474" s="287" t="str">
        <f t="shared" si="678"/>
        <v xml:space="preserve"> </v>
      </c>
      <c r="BR474" s="281" t="str">
        <f t="shared" si="630"/>
        <v xml:space="preserve"> </v>
      </c>
      <c r="BS474" s="283"/>
      <c r="BT474" s="283">
        <f t="shared" si="679"/>
        <v>0</v>
      </c>
      <c r="BU474" s="283">
        <f t="shared" si="680"/>
        <v>0</v>
      </c>
      <c r="BV474" s="281" t="str">
        <f t="shared" si="631"/>
        <v xml:space="preserve"> </v>
      </c>
      <c r="BW474" s="288"/>
      <c r="BX474" s="289" t="str">
        <f>IF(SUM(I474:T474)&lt;90," ",'eq. coef.'!$B$1128*'Amp-TB2 calc'!CH474+'eq. coef.'!$B$1129*'Amp-TB2 calc'!CL474+'eq. coef.'!$B$1130*'Amp-TB2 calc'!CM474+'eq. coef.'!$B$1131*'Amp-TB2 calc'!CO474+'eq. coef.'!$B$1132*'Amp-TB2 calc'!CP474+'eq. coef.'!$B$1133*'Amp-TB2 calc'!CQ474+'eq. coef.'!$B$1134*'Amp-TB2 calc'!CR474+'eq. coef.'!$B$1135*'Amp-TB2 calc'!CU474+'eq. coef.'!$B$1135*'Amp-TB2 calc'!CY474+'eq. coef.'!$B$1137*'Amp-TB2 calc'!CZ474)</f>
        <v xml:space="preserve"> </v>
      </c>
      <c r="BY474" s="290" t="str">
        <f t="shared" si="681"/>
        <v xml:space="preserve"> </v>
      </c>
      <c r="BZ474" s="291"/>
      <c r="CA474" s="290" t="str">
        <f t="shared" si="632"/>
        <v xml:space="preserve"> </v>
      </c>
      <c r="CB474" s="289" t="str">
        <f>IF(SUM(I474:T474)&lt;90," ",EXP('eq. coef.'!$C$396+'eq. coef.'!$C$397*'Amp-TB2 calc'!AJ474+'eq. coef.'!$C$398*'Amp-TB2 calc'!AK474+'eq. coef.'!$C$399*'Amp-TB2 calc'!AL474+'eq. coef.'!$C$400*'Amp-TB2 calc'!AN474+'eq. coef.'!$C$401*'Amp-TB2 calc'!AP474+'eq. coef.'!$C$402*'Amp-TB2 calc'!AQ474+'eq. coef.'!$C$403*'Amp-TB2 calc'!AR474+'eq. coef.'!$C$404*'Amp-TB2 calc'!AS474+'eq. coef.'!$C$405*LN('Amp-TB2 calc'!BQ474)))</f>
        <v xml:space="preserve"> </v>
      </c>
      <c r="CC474" s="283" t="str">
        <f t="shared" si="633"/>
        <v xml:space="preserve"> </v>
      </c>
      <c r="CD474" s="283"/>
      <c r="CE474" s="282" t="str">
        <f t="shared" si="634"/>
        <v xml:space="preserve"> </v>
      </c>
      <c r="CF474" s="282" t="str">
        <f t="shared" si="635"/>
        <v xml:space="preserve"> </v>
      </c>
      <c r="CG474" s="278" t="str">
        <f t="shared" si="682"/>
        <v xml:space="preserve"> </v>
      </c>
      <c r="CH474" s="278" t="str">
        <f t="shared" si="683"/>
        <v xml:space="preserve"> </v>
      </c>
      <c r="CI474" s="278" t="str">
        <f t="shared" si="636"/>
        <v xml:space="preserve"> </v>
      </c>
      <c r="CJ474" s="278" t="str">
        <f t="shared" si="637"/>
        <v xml:space="preserve"> </v>
      </c>
      <c r="CK474" s="278"/>
      <c r="CL474" s="278" t="str">
        <f t="shared" si="638"/>
        <v xml:space="preserve"> </v>
      </c>
      <c r="CM474" s="278" t="str">
        <f t="shared" si="639"/>
        <v xml:space="preserve"> </v>
      </c>
      <c r="CN474" s="278" t="str">
        <f t="shared" si="684"/>
        <v xml:space="preserve"> </v>
      </c>
      <c r="CO474" s="278" t="str">
        <f t="shared" si="640"/>
        <v xml:space="preserve"> </v>
      </c>
      <c r="CP474" s="278" t="str">
        <f t="shared" si="685"/>
        <v xml:space="preserve"> </v>
      </c>
      <c r="CQ474" s="278" t="str">
        <f t="shared" si="641"/>
        <v xml:space="preserve"> </v>
      </c>
      <c r="CR474" s="278" t="str">
        <f t="shared" si="686"/>
        <v xml:space="preserve"> </v>
      </c>
      <c r="CS474" s="278" t="str">
        <f t="shared" si="642"/>
        <v xml:space="preserve"> </v>
      </c>
      <c r="CT474" s="278"/>
      <c r="CU474" s="278" t="str">
        <f t="shared" si="687"/>
        <v xml:space="preserve"> </v>
      </c>
      <c r="CV474" s="278" t="str">
        <f t="shared" si="643"/>
        <v xml:space="preserve"> </v>
      </c>
      <c r="CW474" s="278" t="str">
        <f t="shared" si="644"/>
        <v xml:space="preserve"> </v>
      </c>
      <c r="CX474" s="278"/>
      <c r="CY474" s="278" t="str">
        <f t="shared" si="645"/>
        <v xml:space="preserve"> </v>
      </c>
      <c r="CZ474" s="278" t="str">
        <f t="shared" si="688"/>
        <v xml:space="preserve"> </v>
      </c>
      <c r="DA474" s="278" t="str">
        <f t="shared" si="646"/>
        <v xml:space="preserve"> </v>
      </c>
      <c r="DB474" s="278"/>
      <c r="DC474" s="278" t="str">
        <f t="shared" si="647"/>
        <v xml:space="preserve"> </v>
      </c>
      <c r="DD474" s="278" t="str">
        <f t="shared" si="689"/>
        <v xml:space="preserve"> </v>
      </c>
      <c r="DE474" s="278" t="str">
        <f t="shared" si="690"/>
        <v xml:space="preserve"> </v>
      </c>
      <c r="DF474" s="278" t="str">
        <f t="shared" si="648"/>
        <v xml:space="preserve"> </v>
      </c>
      <c r="DG474" s="283" t="str">
        <f t="shared" si="655"/>
        <v xml:space="preserve"> </v>
      </c>
      <c r="DH474" s="283"/>
      <c r="DI474" s="277" t="str">
        <f t="shared" si="649"/>
        <v xml:space="preserve"> </v>
      </c>
      <c r="DJ474" s="277" t="str">
        <f t="shared" si="650"/>
        <v xml:space="preserve"> </v>
      </c>
      <c r="DK474" s="277" t="str">
        <f t="shared" si="651"/>
        <v xml:space="preserve"> </v>
      </c>
      <c r="DL474" s="278" t="str">
        <f t="shared" si="652"/>
        <v xml:space="preserve"> </v>
      </c>
    </row>
    <row r="475" spans="21:116" x14ac:dyDescent="0.25">
      <c r="U475" s="276" t="str">
        <f t="shared" si="656"/>
        <v xml:space="preserve"> </v>
      </c>
      <c r="V475" s="277" t="str">
        <f>IF(SUM(I475:T475)&lt;90," ",I475/stab.data!$U$7)</f>
        <v xml:space="preserve"> </v>
      </c>
      <c r="W475" s="277" t="str">
        <f>IF(SUM(I475:T475)&lt;90," ",J475/stab.data!$U$8)</f>
        <v xml:space="preserve"> </v>
      </c>
      <c r="X475" s="277" t="str">
        <f>IF(SUM(I475:T475)&lt;90," ",K475*2/stab.data!$U$9)</f>
        <v xml:space="preserve"> </v>
      </c>
      <c r="Y475" s="277" t="str">
        <f>IF(SUM(I475:T475)&lt;90," ",L475*2/stab.data!$U$10)</f>
        <v xml:space="preserve"> </v>
      </c>
      <c r="Z475" s="277" t="str">
        <f>IF(SUM(I475:T475)&lt;90," ",M475/stab.data!$U$11)</f>
        <v xml:space="preserve"> </v>
      </c>
      <c r="AA475" s="277" t="str">
        <f>IF(SUM(I475:T475)&lt;90," ",N475/stab.data!$U$12)</f>
        <v xml:space="preserve"> </v>
      </c>
      <c r="AB475" s="277" t="str">
        <f>IF(SUM(I475:T475)&lt;90," ",O475/stab.data!$U$13)</f>
        <v xml:space="preserve"> </v>
      </c>
      <c r="AC475" s="277" t="str">
        <f>IF(SUM(I475:T475)&lt;90," ",P475/stab.data!$U$14)</f>
        <v xml:space="preserve"> </v>
      </c>
      <c r="AD475" s="277" t="str">
        <f>IF(SUM(I475:T475)&lt;90," ",Q475*2/stab.data!$U$15)</f>
        <v xml:space="preserve"> </v>
      </c>
      <c r="AE475" s="277" t="str">
        <f>IF(SUM(I475:T475)&lt;90," ",R475*2/stab.data!$U$16)</f>
        <v xml:space="preserve"> </v>
      </c>
      <c r="AF475" s="277" t="str">
        <f>IF(SUM(I475:T475)&lt;90," ",S475/stab.data!$U$17)</f>
        <v xml:space="preserve"> </v>
      </c>
      <c r="AG475" s="277" t="str">
        <f>IF(SUM(I475:T475)&lt;90," ",T475/stab.data!$U$18)</f>
        <v xml:space="preserve"> </v>
      </c>
      <c r="AH475" s="277" t="str">
        <f t="shared" si="657"/>
        <v xml:space="preserve"> </v>
      </c>
      <c r="AI475" s="277" t="str">
        <f t="shared" si="658"/>
        <v xml:space="preserve"> </v>
      </c>
      <c r="AJ475" s="278" t="str">
        <f t="shared" si="659"/>
        <v xml:space="preserve"> </v>
      </c>
      <c r="AK475" s="278" t="str">
        <f t="shared" si="660"/>
        <v xml:space="preserve"> </v>
      </c>
      <c r="AL475" s="278" t="str">
        <f t="shared" si="661"/>
        <v xml:space="preserve"> </v>
      </c>
      <c r="AM475" s="278" t="str">
        <f t="shared" si="662"/>
        <v xml:space="preserve"> </v>
      </c>
      <c r="AN475" s="278" t="str">
        <f t="shared" si="663"/>
        <v xml:space="preserve"> </v>
      </c>
      <c r="AO475" s="278" t="str">
        <f t="shared" si="664"/>
        <v xml:space="preserve"> </v>
      </c>
      <c r="AP475" s="278" t="str">
        <f t="shared" si="665"/>
        <v xml:space="preserve"> </v>
      </c>
      <c r="AQ475" s="278" t="str">
        <f t="shared" si="666"/>
        <v xml:space="preserve"> </v>
      </c>
      <c r="AR475" s="278" t="str">
        <f t="shared" si="667"/>
        <v xml:space="preserve"> </v>
      </c>
      <c r="AS475" s="278" t="str">
        <f t="shared" si="668"/>
        <v xml:space="preserve"> </v>
      </c>
      <c r="AT475" s="278" t="str">
        <f t="shared" si="669"/>
        <v xml:space="preserve"> </v>
      </c>
      <c r="AU475" s="278" t="str">
        <f t="shared" si="670"/>
        <v xml:space="preserve"> </v>
      </c>
      <c r="AV475" s="277" t="str">
        <f t="shared" si="671"/>
        <v xml:space="preserve"> </v>
      </c>
      <c r="AW475" s="277" t="str">
        <f t="shared" si="672"/>
        <v xml:space="preserve"> </v>
      </c>
      <c r="AX475" s="277" t="str">
        <f>IF(SUM(I475:T475)&lt;90," ",CO475*AH475*stab.data!$U$20/13/2)</f>
        <v xml:space="preserve"> </v>
      </c>
      <c r="AY475" s="277" t="str">
        <f>IF(SUM(I475:T475)&lt;90," ",CQ475*AH475*stab.data!$U$11/13)</f>
        <v xml:space="preserve"> </v>
      </c>
      <c r="AZ475" s="277" t="str">
        <f t="shared" si="673"/>
        <v xml:space="preserve"> </v>
      </c>
      <c r="BA475" s="279" t="str">
        <f t="shared" si="674"/>
        <v xml:space="preserve"> </v>
      </c>
      <c r="BB475" s="280" t="str">
        <f>IF(SUM(I475:T475)&lt;90," ",EXP('eq. coef.'!$C$104+'eq. coef.'!$C$105*'Amp-TB2 calc'!AJ475+'eq. coef.'!$C$106*'Amp-TB2 calc'!AK475+'eq. coef.'!$C$107*'Amp-TB2 calc'!AL475+'eq. coef.'!$C$108*'Amp-TB2 calc'!AN475+'eq. coef.'!$C$109*'Amp-TB2 calc'!AP475+'eq. coef.'!$C$110*'Amp-TB2 calc'!AQ475+'eq. coef.'!$C$111*'Amp-TB2 calc'!AR475+'eq. coef.'!$C$112*'Amp-TB2 calc'!AS475))</f>
        <v xml:space="preserve"> </v>
      </c>
      <c r="BC475" s="281" t="str">
        <f>IF(SUM(I475:T475)&lt;90," ",EXP('eq. coef.'!$C$176+'eq. coef.'!$C$177*'Amp-TB2 calc'!AJ475+'eq. coef.'!$C$178*'Amp-TB2 calc'!AK475+'eq. coef.'!$C$179*'Amp-TB2 calc'!AL475+'eq. coef.'!$C$180*'Amp-TB2 calc'!AN475+'eq. coef.'!$C$181*'Amp-TB2 calc'!AP475+'eq. coef.'!$C$182*'Amp-TB2 calc'!AQ475+'eq. coef.'!$C$183*'Amp-TB2 calc'!AR475+'eq. coef.'!$C$184*'Amp-TB2 calc'!AS475))</f>
        <v xml:space="preserve"> </v>
      </c>
      <c r="BD475" s="281" t="str">
        <f>IF(SUM(I475:T475)&lt;90," ",('eq. coef.'!$C$234+'eq. coef.'!$C$235*'Amp-TB2 calc'!AJ475+'eq. coef.'!$C$236*'Amp-TB2 calc'!AK475+'eq. coef.'!$C$237*'Amp-TB2 calc'!AL475+'eq. coef.'!$C$238*'Amp-TB2 calc'!AN475+'eq. coef.'!$C$239*'Amp-TB2 calc'!AP475+'eq. coef.'!$C$240*'Amp-TB2 calc'!AQ475+'eq. coef.'!$C$241*'Amp-TB2 calc'!AR475+'eq. coef.'!$C$242*'Amp-TB2 calc'!AS475))</f>
        <v xml:space="preserve"> </v>
      </c>
      <c r="BE475" s="281" t="str">
        <f>IF(SUM(I475:T475)&lt;90," ",('eq. coef.'!$C$270+'eq. coef.'!$C$271*'Amp-TB2 calc'!AJ475+'eq. coef.'!$C$272*'Amp-TB2 calc'!AK475+'eq. coef.'!$C$273*'Amp-TB2 calc'!AL475+'eq. coef.'!$C$274*'Amp-TB2 calc'!AN475+'eq. coef.'!$C$275*'Amp-TB2 calc'!AP475+'eq. coef.'!$C$276*'Amp-TB2 calc'!AQ475+'eq. coef.'!$C$277*'Amp-TB2 calc'!AR475+'eq. coef.'!$C$278*'Amp-TB2 calc'!AS475))</f>
        <v xml:space="preserve"> </v>
      </c>
      <c r="BF475" s="281" t="str">
        <f>IF(SUM(I475:T475)&lt;90," ",EXP('eq. coef.'!$C$328+'eq. coef.'!$C$329*'Amp-TB2 calc'!AJ475+'eq. coef.'!$C$330*'Amp-TB2 calc'!AK475+'eq. coef.'!$C$331*'Amp-TB2 calc'!AL475+'eq. coef.'!$C$332*'Amp-TB2 calc'!AN475+'eq. coef.'!$C$333*'Amp-TB2 calc'!AP475+'eq. coef.'!$C$334*'Amp-TB2 calc'!AQ475+'eq. coef.'!$C$335*'Amp-TB2 calc'!AR475+'eq. coef.'!$C$336*'Amp-TB2 calc'!AS475))</f>
        <v xml:space="preserve"> </v>
      </c>
      <c r="BG475" s="282" t="str">
        <f t="shared" si="626"/>
        <v xml:space="preserve"> </v>
      </c>
      <c r="BH475" s="385" t="str">
        <f t="shared" si="653"/>
        <v xml:space="preserve"> </v>
      </c>
      <c r="BI475" s="385" t="str">
        <f t="shared" si="654"/>
        <v xml:space="preserve"> </v>
      </c>
      <c r="BJ475" s="281" t="str">
        <f t="shared" si="627"/>
        <v xml:space="preserve"> </v>
      </c>
      <c r="BK475" s="283" t="str">
        <f t="shared" si="675"/>
        <v xml:space="preserve"> </v>
      </c>
      <c r="BL475" s="281" t="str">
        <f t="shared" si="676"/>
        <v xml:space="preserve"> </v>
      </c>
      <c r="BM475" s="284" t="str">
        <f t="shared" si="628"/>
        <v xml:space="preserve"> </v>
      </c>
      <c r="BN475" s="285" t="str">
        <f>IF(SUM(I475:T475)&lt;90," ",'eq. coef.'!$C$360+'eq. coef.'!$C$361*'Amp-TB2 calc'!AJ475+'eq. coef.'!$C$362*'Amp-TB2 calc'!AK475+'eq. coef.'!$C$363*'Amp-TB2 calc'!AL475+'eq. coef.'!$C$364*'Amp-TB2 calc'!AN475+'eq. coef.'!$C$365*'Amp-TB2 calc'!AP475+'eq. coef.'!$C$366*'Amp-TB2 calc'!AQ475+'eq. coef.'!$C$367*'Amp-TB2 calc'!AR475+'eq. coef.'!$C$368*'Amp-TB2 calc'!AS475+'eq. coef.'!$C$369*LN(BQ475))</f>
        <v xml:space="preserve"> </v>
      </c>
      <c r="BO475" s="286" t="str">
        <f t="shared" si="677"/>
        <v xml:space="preserve"> </v>
      </c>
      <c r="BP475" s="333" t="str">
        <f t="shared" si="629"/>
        <v xml:space="preserve"> </v>
      </c>
      <c r="BQ475" s="287" t="str">
        <f t="shared" si="678"/>
        <v xml:space="preserve"> </v>
      </c>
      <c r="BR475" s="281" t="str">
        <f t="shared" si="630"/>
        <v xml:space="preserve"> </v>
      </c>
      <c r="BS475" s="283"/>
      <c r="BT475" s="283">
        <f t="shared" si="679"/>
        <v>0</v>
      </c>
      <c r="BU475" s="283">
        <f t="shared" si="680"/>
        <v>0</v>
      </c>
      <c r="BV475" s="281" t="str">
        <f t="shared" si="631"/>
        <v xml:space="preserve"> </v>
      </c>
      <c r="BW475" s="288"/>
      <c r="BX475" s="289" t="str">
        <f>IF(SUM(I475:T475)&lt;90," ",'eq. coef.'!$B$1128*'Amp-TB2 calc'!CH475+'eq. coef.'!$B$1129*'Amp-TB2 calc'!CL475+'eq. coef.'!$B$1130*'Amp-TB2 calc'!CM475+'eq. coef.'!$B$1131*'Amp-TB2 calc'!CO475+'eq. coef.'!$B$1132*'Amp-TB2 calc'!CP475+'eq. coef.'!$B$1133*'Amp-TB2 calc'!CQ475+'eq. coef.'!$B$1134*'Amp-TB2 calc'!CR475+'eq. coef.'!$B$1135*'Amp-TB2 calc'!CU475+'eq. coef.'!$B$1135*'Amp-TB2 calc'!CY475+'eq. coef.'!$B$1137*'Amp-TB2 calc'!CZ475)</f>
        <v xml:space="preserve"> </v>
      </c>
      <c r="BY475" s="290" t="str">
        <f t="shared" si="681"/>
        <v xml:space="preserve"> </v>
      </c>
      <c r="BZ475" s="291"/>
      <c r="CA475" s="290" t="str">
        <f t="shared" si="632"/>
        <v xml:space="preserve"> </v>
      </c>
      <c r="CB475" s="289" t="str">
        <f>IF(SUM(I475:T475)&lt;90," ",EXP('eq. coef.'!$C$396+'eq. coef.'!$C$397*'Amp-TB2 calc'!AJ475+'eq. coef.'!$C$398*'Amp-TB2 calc'!AK475+'eq. coef.'!$C$399*'Amp-TB2 calc'!AL475+'eq. coef.'!$C$400*'Amp-TB2 calc'!AN475+'eq. coef.'!$C$401*'Amp-TB2 calc'!AP475+'eq. coef.'!$C$402*'Amp-TB2 calc'!AQ475+'eq. coef.'!$C$403*'Amp-TB2 calc'!AR475+'eq. coef.'!$C$404*'Amp-TB2 calc'!AS475+'eq. coef.'!$C$405*LN('Amp-TB2 calc'!BQ475)))</f>
        <v xml:space="preserve"> </v>
      </c>
      <c r="CC475" s="283" t="str">
        <f t="shared" si="633"/>
        <v xml:space="preserve"> </v>
      </c>
      <c r="CD475" s="283"/>
      <c r="CE475" s="282" t="str">
        <f t="shared" si="634"/>
        <v xml:space="preserve"> </v>
      </c>
      <c r="CF475" s="282" t="str">
        <f t="shared" si="635"/>
        <v xml:space="preserve"> </v>
      </c>
      <c r="CG475" s="278" t="str">
        <f t="shared" si="682"/>
        <v xml:space="preserve"> </v>
      </c>
      <c r="CH475" s="278" t="str">
        <f t="shared" si="683"/>
        <v xml:space="preserve"> </v>
      </c>
      <c r="CI475" s="278" t="str">
        <f t="shared" si="636"/>
        <v xml:space="preserve"> </v>
      </c>
      <c r="CJ475" s="278" t="str">
        <f t="shared" si="637"/>
        <v xml:space="preserve"> </v>
      </c>
      <c r="CK475" s="278"/>
      <c r="CL475" s="278" t="str">
        <f t="shared" si="638"/>
        <v xml:space="preserve"> </v>
      </c>
      <c r="CM475" s="278" t="str">
        <f t="shared" si="639"/>
        <v xml:space="preserve"> </v>
      </c>
      <c r="CN475" s="278" t="str">
        <f t="shared" si="684"/>
        <v xml:space="preserve"> </v>
      </c>
      <c r="CO475" s="278" t="str">
        <f t="shared" si="640"/>
        <v xml:space="preserve"> </v>
      </c>
      <c r="CP475" s="278" t="str">
        <f t="shared" si="685"/>
        <v xml:space="preserve"> </v>
      </c>
      <c r="CQ475" s="278" t="str">
        <f t="shared" si="641"/>
        <v xml:space="preserve"> </v>
      </c>
      <c r="CR475" s="278" t="str">
        <f t="shared" si="686"/>
        <v xml:space="preserve"> </v>
      </c>
      <c r="CS475" s="278" t="str">
        <f t="shared" si="642"/>
        <v xml:space="preserve"> </v>
      </c>
      <c r="CT475" s="278"/>
      <c r="CU475" s="278" t="str">
        <f t="shared" si="687"/>
        <v xml:space="preserve"> </v>
      </c>
      <c r="CV475" s="278" t="str">
        <f t="shared" si="643"/>
        <v xml:space="preserve"> </v>
      </c>
      <c r="CW475" s="278" t="str">
        <f t="shared" si="644"/>
        <v xml:space="preserve"> </v>
      </c>
      <c r="CX475" s="278"/>
      <c r="CY475" s="278" t="str">
        <f t="shared" si="645"/>
        <v xml:space="preserve"> </v>
      </c>
      <c r="CZ475" s="278" t="str">
        <f t="shared" si="688"/>
        <v xml:space="preserve"> </v>
      </c>
      <c r="DA475" s="278" t="str">
        <f t="shared" si="646"/>
        <v xml:space="preserve"> </v>
      </c>
      <c r="DB475" s="278"/>
      <c r="DC475" s="278" t="str">
        <f t="shared" si="647"/>
        <v xml:space="preserve"> </v>
      </c>
      <c r="DD475" s="278" t="str">
        <f t="shared" si="689"/>
        <v xml:space="preserve"> </v>
      </c>
      <c r="DE475" s="278" t="str">
        <f t="shared" si="690"/>
        <v xml:space="preserve"> </v>
      </c>
      <c r="DF475" s="278" t="str">
        <f t="shared" si="648"/>
        <v xml:space="preserve"> </v>
      </c>
      <c r="DG475" s="283" t="str">
        <f t="shared" si="655"/>
        <v xml:space="preserve"> </v>
      </c>
      <c r="DH475" s="283"/>
      <c r="DI475" s="277" t="str">
        <f t="shared" si="649"/>
        <v xml:space="preserve"> </v>
      </c>
      <c r="DJ475" s="277" t="str">
        <f t="shared" si="650"/>
        <v xml:space="preserve"> </v>
      </c>
      <c r="DK475" s="277" t="str">
        <f t="shared" si="651"/>
        <v xml:space="preserve"> </v>
      </c>
      <c r="DL475" s="278" t="str">
        <f t="shared" si="652"/>
        <v xml:space="preserve"> </v>
      </c>
    </row>
    <row r="476" spans="21:116" x14ac:dyDescent="0.25">
      <c r="U476" s="276" t="str">
        <f t="shared" si="656"/>
        <v xml:space="preserve"> </v>
      </c>
      <c r="V476" s="277" t="str">
        <f>IF(SUM(I476:T476)&lt;90," ",I476/stab.data!$U$7)</f>
        <v xml:space="preserve"> </v>
      </c>
      <c r="W476" s="277" t="str">
        <f>IF(SUM(I476:T476)&lt;90," ",J476/stab.data!$U$8)</f>
        <v xml:space="preserve"> </v>
      </c>
      <c r="X476" s="277" t="str">
        <f>IF(SUM(I476:T476)&lt;90," ",K476*2/stab.data!$U$9)</f>
        <v xml:space="preserve"> </v>
      </c>
      <c r="Y476" s="277" t="str">
        <f>IF(SUM(I476:T476)&lt;90," ",L476*2/stab.data!$U$10)</f>
        <v xml:space="preserve"> </v>
      </c>
      <c r="Z476" s="277" t="str">
        <f>IF(SUM(I476:T476)&lt;90," ",M476/stab.data!$U$11)</f>
        <v xml:space="preserve"> </v>
      </c>
      <c r="AA476" s="277" t="str">
        <f>IF(SUM(I476:T476)&lt;90," ",N476/stab.data!$U$12)</f>
        <v xml:space="preserve"> </v>
      </c>
      <c r="AB476" s="277" t="str">
        <f>IF(SUM(I476:T476)&lt;90," ",O476/stab.data!$U$13)</f>
        <v xml:space="preserve"> </v>
      </c>
      <c r="AC476" s="277" t="str">
        <f>IF(SUM(I476:T476)&lt;90," ",P476/stab.data!$U$14)</f>
        <v xml:space="preserve"> </v>
      </c>
      <c r="AD476" s="277" t="str">
        <f>IF(SUM(I476:T476)&lt;90," ",Q476*2/stab.data!$U$15)</f>
        <v xml:space="preserve"> </v>
      </c>
      <c r="AE476" s="277" t="str">
        <f>IF(SUM(I476:T476)&lt;90," ",R476*2/stab.data!$U$16)</f>
        <v xml:space="preserve"> </v>
      </c>
      <c r="AF476" s="277" t="str">
        <f>IF(SUM(I476:T476)&lt;90," ",S476/stab.data!$U$17)</f>
        <v xml:space="preserve"> </v>
      </c>
      <c r="AG476" s="277" t="str">
        <f>IF(SUM(I476:T476)&lt;90," ",T476/stab.data!$U$18)</f>
        <v xml:space="preserve"> </v>
      </c>
      <c r="AH476" s="277" t="str">
        <f t="shared" si="657"/>
        <v xml:space="preserve"> </v>
      </c>
      <c r="AI476" s="277" t="str">
        <f t="shared" si="658"/>
        <v xml:space="preserve"> </v>
      </c>
      <c r="AJ476" s="278" t="str">
        <f t="shared" si="659"/>
        <v xml:space="preserve"> </v>
      </c>
      <c r="AK476" s="278" t="str">
        <f t="shared" si="660"/>
        <v xml:space="preserve"> </v>
      </c>
      <c r="AL476" s="278" t="str">
        <f t="shared" si="661"/>
        <v xml:space="preserve"> </v>
      </c>
      <c r="AM476" s="278" t="str">
        <f t="shared" si="662"/>
        <v xml:space="preserve"> </v>
      </c>
      <c r="AN476" s="278" t="str">
        <f t="shared" si="663"/>
        <v xml:space="preserve"> </v>
      </c>
      <c r="AO476" s="278" t="str">
        <f t="shared" si="664"/>
        <v xml:space="preserve"> </v>
      </c>
      <c r="AP476" s="278" t="str">
        <f t="shared" si="665"/>
        <v xml:space="preserve"> </v>
      </c>
      <c r="AQ476" s="278" t="str">
        <f t="shared" si="666"/>
        <v xml:space="preserve"> </v>
      </c>
      <c r="AR476" s="278" t="str">
        <f t="shared" si="667"/>
        <v xml:space="preserve"> </v>
      </c>
      <c r="AS476" s="278" t="str">
        <f t="shared" si="668"/>
        <v xml:space="preserve"> </v>
      </c>
      <c r="AT476" s="278" t="str">
        <f t="shared" si="669"/>
        <v xml:space="preserve"> </v>
      </c>
      <c r="AU476" s="278" t="str">
        <f t="shared" si="670"/>
        <v xml:space="preserve"> </v>
      </c>
      <c r="AV476" s="277" t="str">
        <f t="shared" si="671"/>
        <v xml:space="preserve"> </v>
      </c>
      <c r="AW476" s="277" t="str">
        <f t="shared" si="672"/>
        <v xml:space="preserve"> </v>
      </c>
      <c r="AX476" s="277" t="str">
        <f>IF(SUM(I476:T476)&lt;90," ",CO476*AH476*stab.data!$U$20/13/2)</f>
        <v xml:space="preserve"> </v>
      </c>
      <c r="AY476" s="277" t="str">
        <f>IF(SUM(I476:T476)&lt;90," ",CQ476*AH476*stab.data!$U$11/13)</f>
        <v xml:space="preserve"> </v>
      </c>
      <c r="AZ476" s="277" t="str">
        <f t="shared" si="673"/>
        <v xml:space="preserve"> </v>
      </c>
      <c r="BA476" s="279" t="str">
        <f t="shared" si="674"/>
        <v xml:space="preserve"> </v>
      </c>
      <c r="BB476" s="280" t="str">
        <f>IF(SUM(I476:T476)&lt;90," ",EXP('eq. coef.'!$C$104+'eq. coef.'!$C$105*'Amp-TB2 calc'!AJ476+'eq. coef.'!$C$106*'Amp-TB2 calc'!AK476+'eq. coef.'!$C$107*'Amp-TB2 calc'!AL476+'eq. coef.'!$C$108*'Amp-TB2 calc'!AN476+'eq. coef.'!$C$109*'Amp-TB2 calc'!AP476+'eq. coef.'!$C$110*'Amp-TB2 calc'!AQ476+'eq. coef.'!$C$111*'Amp-TB2 calc'!AR476+'eq. coef.'!$C$112*'Amp-TB2 calc'!AS476))</f>
        <v xml:space="preserve"> </v>
      </c>
      <c r="BC476" s="281" t="str">
        <f>IF(SUM(I476:T476)&lt;90," ",EXP('eq. coef.'!$C$176+'eq. coef.'!$C$177*'Amp-TB2 calc'!AJ476+'eq. coef.'!$C$178*'Amp-TB2 calc'!AK476+'eq. coef.'!$C$179*'Amp-TB2 calc'!AL476+'eq. coef.'!$C$180*'Amp-TB2 calc'!AN476+'eq. coef.'!$C$181*'Amp-TB2 calc'!AP476+'eq. coef.'!$C$182*'Amp-TB2 calc'!AQ476+'eq. coef.'!$C$183*'Amp-TB2 calc'!AR476+'eq. coef.'!$C$184*'Amp-TB2 calc'!AS476))</f>
        <v xml:space="preserve"> </v>
      </c>
      <c r="BD476" s="281" t="str">
        <f>IF(SUM(I476:T476)&lt;90," ",('eq. coef.'!$C$234+'eq. coef.'!$C$235*'Amp-TB2 calc'!AJ476+'eq. coef.'!$C$236*'Amp-TB2 calc'!AK476+'eq. coef.'!$C$237*'Amp-TB2 calc'!AL476+'eq. coef.'!$C$238*'Amp-TB2 calc'!AN476+'eq. coef.'!$C$239*'Amp-TB2 calc'!AP476+'eq. coef.'!$C$240*'Amp-TB2 calc'!AQ476+'eq. coef.'!$C$241*'Amp-TB2 calc'!AR476+'eq. coef.'!$C$242*'Amp-TB2 calc'!AS476))</f>
        <v xml:space="preserve"> </v>
      </c>
      <c r="BE476" s="281" t="str">
        <f>IF(SUM(I476:T476)&lt;90," ",('eq. coef.'!$C$270+'eq. coef.'!$C$271*'Amp-TB2 calc'!AJ476+'eq. coef.'!$C$272*'Amp-TB2 calc'!AK476+'eq. coef.'!$C$273*'Amp-TB2 calc'!AL476+'eq. coef.'!$C$274*'Amp-TB2 calc'!AN476+'eq. coef.'!$C$275*'Amp-TB2 calc'!AP476+'eq. coef.'!$C$276*'Amp-TB2 calc'!AQ476+'eq. coef.'!$C$277*'Amp-TB2 calc'!AR476+'eq. coef.'!$C$278*'Amp-TB2 calc'!AS476))</f>
        <v xml:space="preserve"> </v>
      </c>
      <c r="BF476" s="281" t="str">
        <f>IF(SUM(I476:T476)&lt;90," ",EXP('eq. coef.'!$C$328+'eq. coef.'!$C$329*'Amp-TB2 calc'!AJ476+'eq. coef.'!$C$330*'Amp-TB2 calc'!AK476+'eq. coef.'!$C$331*'Amp-TB2 calc'!AL476+'eq. coef.'!$C$332*'Amp-TB2 calc'!AN476+'eq. coef.'!$C$333*'Amp-TB2 calc'!AP476+'eq. coef.'!$C$334*'Amp-TB2 calc'!AQ476+'eq. coef.'!$C$335*'Amp-TB2 calc'!AR476+'eq. coef.'!$C$336*'Amp-TB2 calc'!AS476))</f>
        <v xml:space="preserve"> </v>
      </c>
      <c r="BG476" s="282" t="str">
        <f t="shared" si="626"/>
        <v xml:space="preserve"> </v>
      </c>
      <c r="BH476" s="385" t="str">
        <f t="shared" si="653"/>
        <v xml:space="preserve"> </v>
      </c>
      <c r="BI476" s="385" t="str">
        <f t="shared" si="654"/>
        <v xml:space="preserve"> </v>
      </c>
      <c r="BJ476" s="281" t="str">
        <f t="shared" si="627"/>
        <v xml:space="preserve"> </v>
      </c>
      <c r="BK476" s="283" t="str">
        <f t="shared" si="675"/>
        <v xml:space="preserve"> </v>
      </c>
      <c r="BL476" s="281" t="str">
        <f t="shared" si="676"/>
        <v xml:space="preserve"> </v>
      </c>
      <c r="BM476" s="284" t="str">
        <f t="shared" si="628"/>
        <v xml:space="preserve"> </v>
      </c>
      <c r="BN476" s="285" t="str">
        <f>IF(SUM(I476:T476)&lt;90," ",'eq. coef.'!$C$360+'eq. coef.'!$C$361*'Amp-TB2 calc'!AJ476+'eq. coef.'!$C$362*'Amp-TB2 calc'!AK476+'eq. coef.'!$C$363*'Amp-TB2 calc'!AL476+'eq. coef.'!$C$364*'Amp-TB2 calc'!AN476+'eq. coef.'!$C$365*'Amp-TB2 calc'!AP476+'eq. coef.'!$C$366*'Amp-TB2 calc'!AQ476+'eq. coef.'!$C$367*'Amp-TB2 calc'!AR476+'eq. coef.'!$C$368*'Amp-TB2 calc'!AS476+'eq. coef.'!$C$369*LN(BQ476))</f>
        <v xml:space="preserve"> </v>
      </c>
      <c r="BO476" s="286" t="str">
        <f t="shared" si="677"/>
        <v xml:space="preserve"> </v>
      </c>
      <c r="BP476" s="333" t="str">
        <f t="shared" si="629"/>
        <v xml:space="preserve"> </v>
      </c>
      <c r="BQ476" s="287" t="str">
        <f t="shared" si="678"/>
        <v xml:space="preserve"> </v>
      </c>
      <c r="BR476" s="281" t="str">
        <f t="shared" si="630"/>
        <v xml:space="preserve"> </v>
      </c>
      <c r="BS476" s="283"/>
      <c r="BT476" s="283">
        <f t="shared" si="679"/>
        <v>0</v>
      </c>
      <c r="BU476" s="283">
        <f t="shared" si="680"/>
        <v>0</v>
      </c>
      <c r="BV476" s="281" t="str">
        <f t="shared" si="631"/>
        <v xml:space="preserve"> </v>
      </c>
      <c r="BW476" s="288"/>
      <c r="BX476" s="289" t="str">
        <f>IF(SUM(I476:T476)&lt;90," ",'eq. coef.'!$B$1128*'Amp-TB2 calc'!CH476+'eq. coef.'!$B$1129*'Amp-TB2 calc'!CL476+'eq. coef.'!$B$1130*'Amp-TB2 calc'!CM476+'eq. coef.'!$B$1131*'Amp-TB2 calc'!CO476+'eq. coef.'!$B$1132*'Amp-TB2 calc'!CP476+'eq. coef.'!$B$1133*'Amp-TB2 calc'!CQ476+'eq. coef.'!$B$1134*'Amp-TB2 calc'!CR476+'eq. coef.'!$B$1135*'Amp-TB2 calc'!CU476+'eq. coef.'!$B$1135*'Amp-TB2 calc'!CY476+'eq. coef.'!$B$1137*'Amp-TB2 calc'!CZ476)</f>
        <v xml:space="preserve"> </v>
      </c>
      <c r="BY476" s="290" t="str">
        <f t="shared" si="681"/>
        <v xml:space="preserve"> </v>
      </c>
      <c r="BZ476" s="291"/>
      <c r="CA476" s="290" t="str">
        <f t="shared" si="632"/>
        <v xml:space="preserve"> </v>
      </c>
      <c r="CB476" s="289" t="str">
        <f>IF(SUM(I476:T476)&lt;90," ",EXP('eq. coef.'!$C$396+'eq. coef.'!$C$397*'Amp-TB2 calc'!AJ476+'eq. coef.'!$C$398*'Amp-TB2 calc'!AK476+'eq. coef.'!$C$399*'Amp-TB2 calc'!AL476+'eq. coef.'!$C$400*'Amp-TB2 calc'!AN476+'eq. coef.'!$C$401*'Amp-TB2 calc'!AP476+'eq. coef.'!$C$402*'Amp-TB2 calc'!AQ476+'eq. coef.'!$C$403*'Amp-TB2 calc'!AR476+'eq. coef.'!$C$404*'Amp-TB2 calc'!AS476+'eq. coef.'!$C$405*LN('Amp-TB2 calc'!BQ476)))</f>
        <v xml:space="preserve"> </v>
      </c>
      <c r="CC476" s="283" t="str">
        <f t="shared" si="633"/>
        <v xml:space="preserve"> </v>
      </c>
      <c r="CD476" s="283"/>
      <c r="CE476" s="282" t="str">
        <f t="shared" si="634"/>
        <v xml:space="preserve"> </v>
      </c>
      <c r="CF476" s="282" t="str">
        <f t="shared" si="635"/>
        <v xml:space="preserve"> </v>
      </c>
      <c r="CG476" s="278" t="str">
        <f t="shared" si="682"/>
        <v xml:space="preserve"> </v>
      </c>
      <c r="CH476" s="278" t="str">
        <f t="shared" si="683"/>
        <v xml:space="preserve"> </v>
      </c>
      <c r="CI476" s="278" t="str">
        <f t="shared" si="636"/>
        <v xml:space="preserve"> </v>
      </c>
      <c r="CJ476" s="278" t="str">
        <f t="shared" si="637"/>
        <v xml:space="preserve"> </v>
      </c>
      <c r="CK476" s="278"/>
      <c r="CL476" s="278" t="str">
        <f t="shared" si="638"/>
        <v xml:space="preserve"> </v>
      </c>
      <c r="CM476" s="278" t="str">
        <f t="shared" si="639"/>
        <v xml:space="preserve"> </v>
      </c>
      <c r="CN476" s="278" t="str">
        <f t="shared" si="684"/>
        <v xml:space="preserve"> </v>
      </c>
      <c r="CO476" s="278" t="str">
        <f t="shared" si="640"/>
        <v xml:space="preserve"> </v>
      </c>
      <c r="CP476" s="278" t="str">
        <f t="shared" si="685"/>
        <v xml:space="preserve"> </v>
      </c>
      <c r="CQ476" s="278" t="str">
        <f t="shared" si="641"/>
        <v xml:space="preserve"> </v>
      </c>
      <c r="CR476" s="278" t="str">
        <f t="shared" si="686"/>
        <v xml:space="preserve"> </v>
      </c>
      <c r="CS476" s="278" t="str">
        <f t="shared" si="642"/>
        <v xml:space="preserve"> </v>
      </c>
      <c r="CT476" s="278"/>
      <c r="CU476" s="278" t="str">
        <f t="shared" si="687"/>
        <v xml:space="preserve"> </v>
      </c>
      <c r="CV476" s="278" t="str">
        <f t="shared" si="643"/>
        <v xml:space="preserve"> </v>
      </c>
      <c r="CW476" s="278" t="str">
        <f t="shared" si="644"/>
        <v xml:space="preserve"> </v>
      </c>
      <c r="CX476" s="278"/>
      <c r="CY476" s="278" t="str">
        <f t="shared" si="645"/>
        <v xml:space="preserve"> </v>
      </c>
      <c r="CZ476" s="278" t="str">
        <f t="shared" si="688"/>
        <v xml:space="preserve"> </v>
      </c>
      <c r="DA476" s="278" t="str">
        <f t="shared" si="646"/>
        <v xml:space="preserve"> </v>
      </c>
      <c r="DB476" s="278"/>
      <c r="DC476" s="278" t="str">
        <f t="shared" si="647"/>
        <v xml:space="preserve"> </v>
      </c>
      <c r="DD476" s="278" t="str">
        <f t="shared" si="689"/>
        <v xml:space="preserve"> </v>
      </c>
      <c r="DE476" s="278" t="str">
        <f t="shared" si="690"/>
        <v xml:space="preserve"> </v>
      </c>
      <c r="DF476" s="278" t="str">
        <f t="shared" si="648"/>
        <v xml:space="preserve"> </v>
      </c>
      <c r="DG476" s="283" t="str">
        <f t="shared" si="655"/>
        <v xml:space="preserve"> </v>
      </c>
      <c r="DH476" s="283"/>
      <c r="DI476" s="277" t="str">
        <f t="shared" si="649"/>
        <v xml:space="preserve"> </v>
      </c>
      <c r="DJ476" s="277" t="str">
        <f t="shared" si="650"/>
        <v xml:space="preserve"> </v>
      </c>
      <c r="DK476" s="277" t="str">
        <f t="shared" si="651"/>
        <v xml:space="preserve"> </v>
      </c>
      <c r="DL476" s="278" t="str">
        <f t="shared" si="652"/>
        <v xml:space="preserve"> </v>
      </c>
    </row>
    <row r="477" spans="21:116" x14ac:dyDescent="0.25">
      <c r="U477" s="276" t="str">
        <f t="shared" si="656"/>
        <v xml:space="preserve"> </v>
      </c>
      <c r="V477" s="277" t="str">
        <f>IF(SUM(I477:T477)&lt;90," ",I477/stab.data!$U$7)</f>
        <v xml:space="preserve"> </v>
      </c>
      <c r="W477" s="277" t="str">
        <f>IF(SUM(I477:T477)&lt;90," ",J477/stab.data!$U$8)</f>
        <v xml:space="preserve"> </v>
      </c>
      <c r="X477" s="277" t="str">
        <f>IF(SUM(I477:T477)&lt;90," ",K477*2/stab.data!$U$9)</f>
        <v xml:space="preserve"> </v>
      </c>
      <c r="Y477" s="277" t="str">
        <f>IF(SUM(I477:T477)&lt;90," ",L477*2/stab.data!$U$10)</f>
        <v xml:space="preserve"> </v>
      </c>
      <c r="Z477" s="277" t="str">
        <f>IF(SUM(I477:T477)&lt;90," ",M477/stab.data!$U$11)</f>
        <v xml:space="preserve"> </v>
      </c>
      <c r="AA477" s="277" t="str">
        <f>IF(SUM(I477:T477)&lt;90," ",N477/stab.data!$U$12)</f>
        <v xml:space="preserve"> </v>
      </c>
      <c r="AB477" s="277" t="str">
        <f>IF(SUM(I477:T477)&lt;90," ",O477/stab.data!$U$13)</f>
        <v xml:space="preserve"> </v>
      </c>
      <c r="AC477" s="277" t="str">
        <f>IF(SUM(I477:T477)&lt;90," ",P477/stab.data!$U$14)</f>
        <v xml:space="preserve"> </v>
      </c>
      <c r="AD477" s="277" t="str">
        <f>IF(SUM(I477:T477)&lt;90," ",Q477*2/stab.data!$U$15)</f>
        <v xml:space="preserve"> </v>
      </c>
      <c r="AE477" s="277" t="str">
        <f>IF(SUM(I477:T477)&lt;90," ",R477*2/stab.data!$U$16)</f>
        <v xml:space="preserve"> </v>
      </c>
      <c r="AF477" s="277" t="str">
        <f>IF(SUM(I477:T477)&lt;90," ",S477/stab.data!$U$17)</f>
        <v xml:space="preserve"> </v>
      </c>
      <c r="AG477" s="277" t="str">
        <f>IF(SUM(I477:T477)&lt;90," ",T477/stab.data!$U$18)</f>
        <v xml:space="preserve"> </v>
      </c>
      <c r="AH477" s="277" t="str">
        <f t="shared" si="657"/>
        <v xml:space="preserve"> </v>
      </c>
      <c r="AI477" s="277" t="str">
        <f t="shared" si="658"/>
        <v xml:space="preserve"> </v>
      </c>
      <c r="AJ477" s="278" t="str">
        <f t="shared" si="659"/>
        <v xml:space="preserve"> </v>
      </c>
      <c r="AK477" s="278" t="str">
        <f t="shared" si="660"/>
        <v xml:space="preserve"> </v>
      </c>
      <c r="AL477" s="278" t="str">
        <f t="shared" si="661"/>
        <v xml:space="preserve"> </v>
      </c>
      <c r="AM477" s="278" t="str">
        <f t="shared" si="662"/>
        <v xml:space="preserve"> </v>
      </c>
      <c r="AN477" s="278" t="str">
        <f t="shared" si="663"/>
        <v xml:space="preserve"> </v>
      </c>
      <c r="AO477" s="278" t="str">
        <f t="shared" si="664"/>
        <v xml:space="preserve"> </v>
      </c>
      <c r="AP477" s="278" t="str">
        <f t="shared" si="665"/>
        <v xml:space="preserve"> </v>
      </c>
      <c r="AQ477" s="278" t="str">
        <f t="shared" si="666"/>
        <v xml:space="preserve"> </v>
      </c>
      <c r="AR477" s="278" t="str">
        <f t="shared" si="667"/>
        <v xml:space="preserve"> </v>
      </c>
      <c r="AS477" s="278" t="str">
        <f t="shared" si="668"/>
        <v xml:space="preserve"> </v>
      </c>
      <c r="AT477" s="278" t="str">
        <f t="shared" si="669"/>
        <v xml:space="preserve"> </v>
      </c>
      <c r="AU477" s="278" t="str">
        <f t="shared" si="670"/>
        <v xml:space="preserve"> </v>
      </c>
      <c r="AV477" s="277" t="str">
        <f t="shared" si="671"/>
        <v xml:space="preserve"> </v>
      </c>
      <c r="AW477" s="277" t="str">
        <f t="shared" si="672"/>
        <v xml:space="preserve"> </v>
      </c>
      <c r="AX477" s="277" t="str">
        <f>IF(SUM(I477:T477)&lt;90," ",CO477*AH477*stab.data!$U$20/13/2)</f>
        <v xml:space="preserve"> </v>
      </c>
      <c r="AY477" s="277" t="str">
        <f>IF(SUM(I477:T477)&lt;90," ",CQ477*AH477*stab.data!$U$11/13)</f>
        <v xml:space="preserve"> </v>
      </c>
      <c r="AZ477" s="277" t="str">
        <f t="shared" si="673"/>
        <v xml:space="preserve"> </v>
      </c>
      <c r="BA477" s="279" t="str">
        <f t="shared" si="674"/>
        <v xml:space="preserve"> </v>
      </c>
      <c r="BB477" s="280" t="str">
        <f>IF(SUM(I477:T477)&lt;90," ",EXP('eq. coef.'!$C$104+'eq. coef.'!$C$105*'Amp-TB2 calc'!AJ477+'eq. coef.'!$C$106*'Amp-TB2 calc'!AK477+'eq. coef.'!$C$107*'Amp-TB2 calc'!AL477+'eq. coef.'!$C$108*'Amp-TB2 calc'!AN477+'eq. coef.'!$C$109*'Amp-TB2 calc'!AP477+'eq. coef.'!$C$110*'Amp-TB2 calc'!AQ477+'eq. coef.'!$C$111*'Amp-TB2 calc'!AR477+'eq. coef.'!$C$112*'Amp-TB2 calc'!AS477))</f>
        <v xml:space="preserve"> </v>
      </c>
      <c r="BC477" s="281" t="str">
        <f>IF(SUM(I477:T477)&lt;90," ",EXP('eq. coef.'!$C$176+'eq. coef.'!$C$177*'Amp-TB2 calc'!AJ477+'eq. coef.'!$C$178*'Amp-TB2 calc'!AK477+'eq. coef.'!$C$179*'Amp-TB2 calc'!AL477+'eq. coef.'!$C$180*'Amp-TB2 calc'!AN477+'eq. coef.'!$C$181*'Amp-TB2 calc'!AP477+'eq. coef.'!$C$182*'Amp-TB2 calc'!AQ477+'eq. coef.'!$C$183*'Amp-TB2 calc'!AR477+'eq. coef.'!$C$184*'Amp-TB2 calc'!AS477))</f>
        <v xml:space="preserve"> </v>
      </c>
      <c r="BD477" s="281" t="str">
        <f>IF(SUM(I477:T477)&lt;90," ",('eq. coef.'!$C$234+'eq. coef.'!$C$235*'Amp-TB2 calc'!AJ477+'eq. coef.'!$C$236*'Amp-TB2 calc'!AK477+'eq. coef.'!$C$237*'Amp-TB2 calc'!AL477+'eq. coef.'!$C$238*'Amp-TB2 calc'!AN477+'eq. coef.'!$C$239*'Amp-TB2 calc'!AP477+'eq. coef.'!$C$240*'Amp-TB2 calc'!AQ477+'eq. coef.'!$C$241*'Amp-TB2 calc'!AR477+'eq. coef.'!$C$242*'Amp-TB2 calc'!AS477))</f>
        <v xml:space="preserve"> </v>
      </c>
      <c r="BE477" s="281" t="str">
        <f>IF(SUM(I477:T477)&lt;90," ",('eq. coef.'!$C$270+'eq. coef.'!$C$271*'Amp-TB2 calc'!AJ477+'eq. coef.'!$C$272*'Amp-TB2 calc'!AK477+'eq. coef.'!$C$273*'Amp-TB2 calc'!AL477+'eq. coef.'!$C$274*'Amp-TB2 calc'!AN477+'eq. coef.'!$C$275*'Amp-TB2 calc'!AP477+'eq. coef.'!$C$276*'Amp-TB2 calc'!AQ477+'eq. coef.'!$C$277*'Amp-TB2 calc'!AR477+'eq. coef.'!$C$278*'Amp-TB2 calc'!AS477))</f>
        <v xml:space="preserve"> </v>
      </c>
      <c r="BF477" s="281" t="str">
        <f>IF(SUM(I477:T477)&lt;90," ",EXP('eq. coef.'!$C$328+'eq. coef.'!$C$329*'Amp-TB2 calc'!AJ477+'eq. coef.'!$C$330*'Amp-TB2 calc'!AK477+'eq. coef.'!$C$331*'Amp-TB2 calc'!AL477+'eq. coef.'!$C$332*'Amp-TB2 calc'!AN477+'eq. coef.'!$C$333*'Amp-TB2 calc'!AP477+'eq. coef.'!$C$334*'Amp-TB2 calc'!AQ477+'eq. coef.'!$C$335*'Amp-TB2 calc'!AR477+'eq. coef.'!$C$336*'Amp-TB2 calc'!AS477))</f>
        <v xml:space="preserve"> </v>
      </c>
      <c r="BG477" s="282" t="str">
        <f t="shared" si="626"/>
        <v xml:space="preserve"> </v>
      </c>
      <c r="BH477" s="385" t="str">
        <f t="shared" si="653"/>
        <v xml:space="preserve"> </v>
      </c>
      <c r="BI477" s="385" t="str">
        <f t="shared" si="654"/>
        <v xml:space="preserve"> </v>
      </c>
      <c r="BJ477" s="281" t="str">
        <f t="shared" si="627"/>
        <v xml:space="preserve"> </v>
      </c>
      <c r="BK477" s="283" t="str">
        <f t="shared" si="675"/>
        <v xml:space="preserve"> </v>
      </c>
      <c r="BL477" s="281" t="str">
        <f t="shared" si="676"/>
        <v xml:space="preserve"> </v>
      </c>
      <c r="BM477" s="284" t="str">
        <f t="shared" si="628"/>
        <v xml:space="preserve"> </v>
      </c>
      <c r="BN477" s="285" t="str">
        <f>IF(SUM(I477:T477)&lt;90," ",'eq. coef.'!$C$360+'eq. coef.'!$C$361*'Amp-TB2 calc'!AJ477+'eq. coef.'!$C$362*'Amp-TB2 calc'!AK477+'eq. coef.'!$C$363*'Amp-TB2 calc'!AL477+'eq. coef.'!$C$364*'Amp-TB2 calc'!AN477+'eq. coef.'!$C$365*'Amp-TB2 calc'!AP477+'eq. coef.'!$C$366*'Amp-TB2 calc'!AQ477+'eq. coef.'!$C$367*'Amp-TB2 calc'!AR477+'eq. coef.'!$C$368*'Amp-TB2 calc'!AS477+'eq. coef.'!$C$369*LN(BQ477))</f>
        <v xml:space="preserve"> </v>
      </c>
      <c r="BO477" s="286" t="str">
        <f t="shared" si="677"/>
        <v xml:space="preserve"> </v>
      </c>
      <c r="BP477" s="333" t="str">
        <f t="shared" si="629"/>
        <v xml:space="preserve"> </v>
      </c>
      <c r="BQ477" s="287" t="str">
        <f t="shared" si="678"/>
        <v xml:space="preserve"> </v>
      </c>
      <c r="BR477" s="281" t="str">
        <f t="shared" si="630"/>
        <v xml:space="preserve"> </v>
      </c>
      <c r="BS477" s="283"/>
      <c r="BT477" s="283">
        <f t="shared" si="679"/>
        <v>0</v>
      </c>
      <c r="BU477" s="283">
        <f t="shared" si="680"/>
        <v>0</v>
      </c>
      <c r="BV477" s="281" t="str">
        <f t="shared" si="631"/>
        <v xml:space="preserve"> </v>
      </c>
      <c r="BW477" s="288"/>
      <c r="BX477" s="289" t="str">
        <f>IF(SUM(I477:T477)&lt;90," ",'eq. coef.'!$B$1128*'Amp-TB2 calc'!CH477+'eq. coef.'!$B$1129*'Amp-TB2 calc'!CL477+'eq. coef.'!$B$1130*'Amp-TB2 calc'!CM477+'eq. coef.'!$B$1131*'Amp-TB2 calc'!CO477+'eq. coef.'!$B$1132*'Amp-TB2 calc'!CP477+'eq. coef.'!$B$1133*'Amp-TB2 calc'!CQ477+'eq. coef.'!$B$1134*'Amp-TB2 calc'!CR477+'eq. coef.'!$B$1135*'Amp-TB2 calc'!CU477+'eq. coef.'!$B$1135*'Amp-TB2 calc'!CY477+'eq. coef.'!$B$1137*'Amp-TB2 calc'!CZ477)</f>
        <v xml:space="preserve"> </v>
      </c>
      <c r="BY477" s="290" t="str">
        <f t="shared" si="681"/>
        <v xml:space="preserve"> </v>
      </c>
      <c r="BZ477" s="291"/>
      <c r="CA477" s="290" t="str">
        <f t="shared" si="632"/>
        <v xml:space="preserve"> </v>
      </c>
      <c r="CB477" s="289" t="str">
        <f>IF(SUM(I477:T477)&lt;90," ",EXP('eq. coef.'!$C$396+'eq. coef.'!$C$397*'Amp-TB2 calc'!AJ477+'eq. coef.'!$C$398*'Amp-TB2 calc'!AK477+'eq. coef.'!$C$399*'Amp-TB2 calc'!AL477+'eq. coef.'!$C$400*'Amp-TB2 calc'!AN477+'eq. coef.'!$C$401*'Amp-TB2 calc'!AP477+'eq. coef.'!$C$402*'Amp-TB2 calc'!AQ477+'eq. coef.'!$C$403*'Amp-TB2 calc'!AR477+'eq. coef.'!$C$404*'Amp-TB2 calc'!AS477+'eq. coef.'!$C$405*LN('Amp-TB2 calc'!BQ477)))</f>
        <v xml:space="preserve"> </v>
      </c>
      <c r="CC477" s="283" t="str">
        <f t="shared" si="633"/>
        <v xml:space="preserve"> </v>
      </c>
      <c r="CD477" s="283"/>
      <c r="CE477" s="282" t="str">
        <f t="shared" si="634"/>
        <v xml:space="preserve"> </v>
      </c>
      <c r="CF477" s="282" t="str">
        <f t="shared" si="635"/>
        <v xml:space="preserve"> </v>
      </c>
      <c r="CG477" s="278" t="str">
        <f t="shared" si="682"/>
        <v xml:space="preserve"> </v>
      </c>
      <c r="CH477" s="278" t="str">
        <f t="shared" si="683"/>
        <v xml:space="preserve"> </v>
      </c>
      <c r="CI477" s="278" t="str">
        <f t="shared" si="636"/>
        <v xml:space="preserve"> </v>
      </c>
      <c r="CJ477" s="278" t="str">
        <f t="shared" si="637"/>
        <v xml:space="preserve"> </v>
      </c>
      <c r="CK477" s="278"/>
      <c r="CL477" s="278" t="str">
        <f t="shared" si="638"/>
        <v xml:space="preserve"> </v>
      </c>
      <c r="CM477" s="278" t="str">
        <f t="shared" si="639"/>
        <v xml:space="preserve"> </v>
      </c>
      <c r="CN477" s="278" t="str">
        <f t="shared" si="684"/>
        <v xml:space="preserve"> </v>
      </c>
      <c r="CO477" s="278" t="str">
        <f t="shared" si="640"/>
        <v xml:space="preserve"> </v>
      </c>
      <c r="CP477" s="278" t="str">
        <f t="shared" si="685"/>
        <v xml:space="preserve"> </v>
      </c>
      <c r="CQ477" s="278" t="str">
        <f t="shared" si="641"/>
        <v xml:space="preserve"> </v>
      </c>
      <c r="CR477" s="278" t="str">
        <f t="shared" si="686"/>
        <v xml:space="preserve"> </v>
      </c>
      <c r="CS477" s="278" t="str">
        <f t="shared" si="642"/>
        <v xml:space="preserve"> </v>
      </c>
      <c r="CT477" s="278"/>
      <c r="CU477" s="278" t="str">
        <f t="shared" si="687"/>
        <v xml:space="preserve"> </v>
      </c>
      <c r="CV477" s="278" t="str">
        <f t="shared" si="643"/>
        <v xml:space="preserve"> </v>
      </c>
      <c r="CW477" s="278" t="str">
        <f t="shared" si="644"/>
        <v xml:space="preserve"> </v>
      </c>
      <c r="CX477" s="278"/>
      <c r="CY477" s="278" t="str">
        <f t="shared" si="645"/>
        <v xml:space="preserve"> </v>
      </c>
      <c r="CZ477" s="278" t="str">
        <f t="shared" si="688"/>
        <v xml:space="preserve"> </v>
      </c>
      <c r="DA477" s="278" t="str">
        <f t="shared" si="646"/>
        <v xml:space="preserve"> </v>
      </c>
      <c r="DB477" s="278"/>
      <c r="DC477" s="278" t="str">
        <f t="shared" si="647"/>
        <v xml:space="preserve"> </v>
      </c>
      <c r="DD477" s="278" t="str">
        <f t="shared" si="689"/>
        <v xml:space="preserve"> </v>
      </c>
      <c r="DE477" s="278" t="str">
        <f t="shared" si="690"/>
        <v xml:space="preserve"> </v>
      </c>
      <c r="DF477" s="278" t="str">
        <f t="shared" si="648"/>
        <v xml:space="preserve"> </v>
      </c>
      <c r="DG477" s="283" t="str">
        <f t="shared" si="655"/>
        <v xml:space="preserve"> </v>
      </c>
      <c r="DH477" s="283"/>
      <c r="DI477" s="277" t="str">
        <f t="shared" si="649"/>
        <v xml:space="preserve"> </v>
      </c>
      <c r="DJ477" s="277" t="str">
        <f t="shared" si="650"/>
        <v xml:space="preserve"> </v>
      </c>
      <c r="DK477" s="277" t="str">
        <f t="shared" si="651"/>
        <v xml:space="preserve"> </v>
      </c>
      <c r="DL477" s="278" t="str">
        <f t="shared" si="652"/>
        <v xml:space="preserve"> </v>
      </c>
    </row>
    <row r="478" spans="21:116" x14ac:dyDescent="0.25">
      <c r="U478" s="276" t="str">
        <f t="shared" si="656"/>
        <v xml:space="preserve"> </v>
      </c>
      <c r="V478" s="277" t="str">
        <f>IF(SUM(I478:T478)&lt;90," ",I478/stab.data!$U$7)</f>
        <v xml:space="preserve"> </v>
      </c>
      <c r="W478" s="277" t="str">
        <f>IF(SUM(I478:T478)&lt;90," ",J478/stab.data!$U$8)</f>
        <v xml:space="preserve"> </v>
      </c>
      <c r="X478" s="277" t="str">
        <f>IF(SUM(I478:T478)&lt;90," ",K478*2/stab.data!$U$9)</f>
        <v xml:space="preserve"> </v>
      </c>
      <c r="Y478" s="277" t="str">
        <f>IF(SUM(I478:T478)&lt;90," ",L478*2/stab.data!$U$10)</f>
        <v xml:space="preserve"> </v>
      </c>
      <c r="Z478" s="277" t="str">
        <f>IF(SUM(I478:T478)&lt;90," ",M478/stab.data!$U$11)</f>
        <v xml:space="preserve"> </v>
      </c>
      <c r="AA478" s="277" t="str">
        <f>IF(SUM(I478:T478)&lt;90," ",N478/stab.data!$U$12)</f>
        <v xml:space="preserve"> </v>
      </c>
      <c r="AB478" s="277" t="str">
        <f>IF(SUM(I478:T478)&lt;90," ",O478/stab.data!$U$13)</f>
        <v xml:space="preserve"> </v>
      </c>
      <c r="AC478" s="277" t="str">
        <f>IF(SUM(I478:T478)&lt;90," ",P478/stab.data!$U$14)</f>
        <v xml:space="preserve"> </v>
      </c>
      <c r="AD478" s="277" t="str">
        <f>IF(SUM(I478:T478)&lt;90," ",Q478*2/stab.data!$U$15)</f>
        <v xml:space="preserve"> </v>
      </c>
      <c r="AE478" s="277" t="str">
        <f>IF(SUM(I478:T478)&lt;90," ",R478*2/stab.data!$U$16)</f>
        <v xml:space="preserve"> </v>
      </c>
      <c r="AF478" s="277" t="str">
        <f>IF(SUM(I478:T478)&lt;90," ",S478/stab.data!$U$17)</f>
        <v xml:space="preserve"> </v>
      </c>
      <c r="AG478" s="277" t="str">
        <f>IF(SUM(I478:T478)&lt;90," ",T478/stab.data!$U$18)</f>
        <v xml:space="preserve"> </v>
      </c>
      <c r="AH478" s="277" t="str">
        <f t="shared" si="657"/>
        <v xml:space="preserve"> </v>
      </c>
      <c r="AI478" s="277" t="str">
        <f t="shared" si="658"/>
        <v xml:space="preserve"> </v>
      </c>
      <c r="AJ478" s="278" t="str">
        <f t="shared" si="659"/>
        <v xml:space="preserve"> </v>
      </c>
      <c r="AK478" s="278" t="str">
        <f t="shared" si="660"/>
        <v xml:space="preserve"> </v>
      </c>
      <c r="AL478" s="278" t="str">
        <f t="shared" si="661"/>
        <v xml:space="preserve"> </v>
      </c>
      <c r="AM478" s="278" t="str">
        <f t="shared" si="662"/>
        <v xml:space="preserve"> </v>
      </c>
      <c r="AN478" s="278" t="str">
        <f t="shared" si="663"/>
        <v xml:space="preserve"> </v>
      </c>
      <c r="AO478" s="278" t="str">
        <f t="shared" si="664"/>
        <v xml:space="preserve"> </v>
      </c>
      <c r="AP478" s="278" t="str">
        <f t="shared" si="665"/>
        <v xml:space="preserve"> </v>
      </c>
      <c r="AQ478" s="278" t="str">
        <f t="shared" si="666"/>
        <v xml:space="preserve"> </v>
      </c>
      <c r="AR478" s="278" t="str">
        <f t="shared" si="667"/>
        <v xml:space="preserve"> </v>
      </c>
      <c r="AS478" s="278" t="str">
        <f t="shared" si="668"/>
        <v xml:space="preserve"> </v>
      </c>
      <c r="AT478" s="278" t="str">
        <f t="shared" si="669"/>
        <v xml:space="preserve"> </v>
      </c>
      <c r="AU478" s="278" t="str">
        <f t="shared" si="670"/>
        <v xml:space="preserve"> </v>
      </c>
      <c r="AV478" s="277" t="str">
        <f t="shared" si="671"/>
        <v xml:space="preserve"> </v>
      </c>
      <c r="AW478" s="277" t="str">
        <f t="shared" si="672"/>
        <v xml:space="preserve"> </v>
      </c>
      <c r="AX478" s="277" t="str">
        <f>IF(SUM(I478:T478)&lt;90," ",CO478*AH478*stab.data!$U$20/13/2)</f>
        <v xml:space="preserve"> </v>
      </c>
      <c r="AY478" s="277" t="str">
        <f>IF(SUM(I478:T478)&lt;90," ",CQ478*AH478*stab.data!$U$11/13)</f>
        <v xml:space="preserve"> </v>
      </c>
      <c r="AZ478" s="277" t="str">
        <f t="shared" si="673"/>
        <v xml:space="preserve"> </v>
      </c>
      <c r="BA478" s="279" t="str">
        <f t="shared" si="674"/>
        <v xml:space="preserve"> </v>
      </c>
      <c r="BB478" s="280" t="str">
        <f>IF(SUM(I478:T478)&lt;90," ",EXP('eq. coef.'!$C$104+'eq. coef.'!$C$105*'Amp-TB2 calc'!AJ478+'eq. coef.'!$C$106*'Amp-TB2 calc'!AK478+'eq. coef.'!$C$107*'Amp-TB2 calc'!AL478+'eq. coef.'!$C$108*'Amp-TB2 calc'!AN478+'eq. coef.'!$C$109*'Amp-TB2 calc'!AP478+'eq. coef.'!$C$110*'Amp-TB2 calc'!AQ478+'eq. coef.'!$C$111*'Amp-TB2 calc'!AR478+'eq. coef.'!$C$112*'Amp-TB2 calc'!AS478))</f>
        <v xml:space="preserve"> </v>
      </c>
      <c r="BC478" s="281" t="str">
        <f>IF(SUM(I478:T478)&lt;90," ",EXP('eq. coef.'!$C$176+'eq. coef.'!$C$177*'Amp-TB2 calc'!AJ478+'eq. coef.'!$C$178*'Amp-TB2 calc'!AK478+'eq. coef.'!$C$179*'Amp-TB2 calc'!AL478+'eq. coef.'!$C$180*'Amp-TB2 calc'!AN478+'eq. coef.'!$C$181*'Amp-TB2 calc'!AP478+'eq. coef.'!$C$182*'Amp-TB2 calc'!AQ478+'eq. coef.'!$C$183*'Amp-TB2 calc'!AR478+'eq. coef.'!$C$184*'Amp-TB2 calc'!AS478))</f>
        <v xml:space="preserve"> </v>
      </c>
      <c r="BD478" s="281" t="str">
        <f>IF(SUM(I478:T478)&lt;90," ",('eq. coef.'!$C$234+'eq. coef.'!$C$235*'Amp-TB2 calc'!AJ478+'eq. coef.'!$C$236*'Amp-TB2 calc'!AK478+'eq. coef.'!$C$237*'Amp-TB2 calc'!AL478+'eq. coef.'!$C$238*'Amp-TB2 calc'!AN478+'eq. coef.'!$C$239*'Amp-TB2 calc'!AP478+'eq. coef.'!$C$240*'Amp-TB2 calc'!AQ478+'eq. coef.'!$C$241*'Amp-TB2 calc'!AR478+'eq. coef.'!$C$242*'Amp-TB2 calc'!AS478))</f>
        <v xml:space="preserve"> </v>
      </c>
      <c r="BE478" s="281" t="str">
        <f>IF(SUM(I478:T478)&lt;90," ",('eq. coef.'!$C$270+'eq. coef.'!$C$271*'Amp-TB2 calc'!AJ478+'eq. coef.'!$C$272*'Amp-TB2 calc'!AK478+'eq. coef.'!$C$273*'Amp-TB2 calc'!AL478+'eq. coef.'!$C$274*'Amp-TB2 calc'!AN478+'eq. coef.'!$C$275*'Amp-TB2 calc'!AP478+'eq. coef.'!$C$276*'Amp-TB2 calc'!AQ478+'eq. coef.'!$C$277*'Amp-TB2 calc'!AR478+'eq. coef.'!$C$278*'Amp-TB2 calc'!AS478))</f>
        <v xml:space="preserve"> </v>
      </c>
      <c r="BF478" s="281" t="str">
        <f>IF(SUM(I478:T478)&lt;90," ",EXP('eq. coef.'!$C$328+'eq. coef.'!$C$329*'Amp-TB2 calc'!AJ478+'eq. coef.'!$C$330*'Amp-TB2 calc'!AK478+'eq. coef.'!$C$331*'Amp-TB2 calc'!AL478+'eq. coef.'!$C$332*'Amp-TB2 calc'!AN478+'eq. coef.'!$C$333*'Amp-TB2 calc'!AP478+'eq. coef.'!$C$334*'Amp-TB2 calc'!AQ478+'eq. coef.'!$C$335*'Amp-TB2 calc'!AR478+'eq. coef.'!$C$336*'Amp-TB2 calc'!AS478))</f>
        <v xml:space="preserve"> </v>
      </c>
      <c r="BG478" s="282" t="str">
        <f t="shared" si="626"/>
        <v xml:space="preserve"> </v>
      </c>
      <c r="BH478" s="385" t="str">
        <f t="shared" si="653"/>
        <v xml:space="preserve"> </v>
      </c>
      <c r="BI478" s="385" t="str">
        <f t="shared" si="654"/>
        <v xml:space="preserve"> </v>
      </c>
      <c r="BJ478" s="281" t="str">
        <f t="shared" si="627"/>
        <v xml:space="preserve"> </v>
      </c>
      <c r="BK478" s="283" t="str">
        <f t="shared" si="675"/>
        <v xml:space="preserve"> </v>
      </c>
      <c r="BL478" s="281" t="str">
        <f t="shared" si="676"/>
        <v xml:space="preserve"> </v>
      </c>
      <c r="BM478" s="284" t="str">
        <f t="shared" si="628"/>
        <v xml:space="preserve"> </v>
      </c>
      <c r="BN478" s="285" t="str">
        <f>IF(SUM(I478:T478)&lt;90," ",'eq. coef.'!$C$360+'eq. coef.'!$C$361*'Amp-TB2 calc'!AJ478+'eq. coef.'!$C$362*'Amp-TB2 calc'!AK478+'eq. coef.'!$C$363*'Amp-TB2 calc'!AL478+'eq. coef.'!$C$364*'Amp-TB2 calc'!AN478+'eq. coef.'!$C$365*'Amp-TB2 calc'!AP478+'eq. coef.'!$C$366*'Amp-TB2 calc'!AQ478+'eq. coef.'!$C$367*'Amp-TB2 calc'!AR478+'eq. coef.'!$C$368*'Amp-TB2 calc'!AS478+'eq. coef.'!$C$369*LN(BQ478))</f>
        <v xml:space="preserve"> </v>
      </c>
      <c r="BO478" s="286" t="str">
        <f t="shared" si="677"/>
        <v xml:space="preserve"> </v>
      </c>
      <c r="BP478" s="333" t="str">
        <f t="shared" si="629"/>
        <v xml:space="preserve"> </v>
      </c>
      <c r="BQ478" s="287" t="str">
        <f t="shared" si="678"/>
        <v xml:space="preserve"> </v>
      </c>
      <c r="BR478" s="281" t="str">
        <f t="shared" si="630"/>
        <v xml:space="preserve"> </v>
      </c>
      <c r="BS478" s="283"/>
      <c r="BT478" s="283">
        <f t="shared" si="679"/>
        <v>0</v>
      </c>
      <c r="BU478" s="283">
        <f t="shared" si="680"/>
        <v>0</v>
      </c>
      <c r="BV478" s="281" t="str">
        <f t="shared" si="631"/>
        <v xml:space="preserve"> </v>
      </c>
      <c r="BW478" s="288"/>
      <c r="BX478" s="289" t="str">
        <f>IF(SUM(I478:T478)&lt;90," ",'eq. coef.'!$B$1128*'Amp-TB2 calc'!CH478+'eq. coef.'!$B$1129*'Amp-TB2 calc'!CL478+'eq. coef.'!$B$1130*'Amp-TB2 calc'!CM478+'eq. coef.'!$B$1131*'Amp-TB2 calc'!CO478+'eq. coef.'!$B$1132*'Amp-TB2 calc'!CP478+'eq. coef.'!$B$1133*'Amp-TB2 calc'!CQ478+'eq. coef.'!$B$1134*'Amp-TB2 calc'!CR478+'eq. coef.'!$B$1135*'Amp-TB2 calc'!CU478+'eq. coef.'!$B$1135*'Amp-TB2 calc'!CY478+'eq. coef.'!$B$1137*'Amp-TB2 calc'!CZ478)</f>
        <v xml:space="preserve"> </v>
      </c>
      <c r="BY478" s="290" t="str">
        <f t="shared" si="681"/>
        <v xml:space="preserve"> </v>
      </c>
      <c r="BZ478" s="291"/>
      <c r="CA478" s="290" t="str">
        <f t="shared" si="632"/>
        <v xml:space="preserve"> </v>
      </c>
      <c r="CB478" s="289" t="str">
        <f>IF(SUM(I478:T478)&lt;90," ",EXP('eq. coef.'!$C$396+'eq. coef.'!$C$397*'Amp-TB2 calc'!AJ478+'eq. coef.'!$C$398*'Amp-TB2 calc'!AK478+'eq. coef.'!$C$399*'Amp-TB2 calc'!AL478+'eq. coef.'!$C$400*'Amp-TB2 calc'!AN478+'eq. coef.'!$C$401*'Amp-TB2 calc'!AP478+'eq. coef.'!$C$402*'Amp-TB2 calc'!AQ478+'eq. coef.'!$C$403*'Amp-TB2 calc'!AR478+'eq. coef.'!$C$404*'Amp-TB2 calc'!AS478+'eq. coef.'!$C$405*LN('Amp-TB2 calc'!BQ478)))</f>
        <v xml:space="preserve"> </v>
      </c>
      <c r="CC478" s="283" t="str">
        <f t="shared" si="633"/>
        <v xml:space="preserve"> </v>
      </c>
      <c r="CD478" s="283"/>
      <c r="CE478" s="282" t="str">
        <f t="shared" si="634"/>
        <v xml:space="preserve"> </v>
      </c>
      <c r="CF478" s="282" t="str">
        <f t="shared" si="635"/>
        <v xml:space="preserve"> </v>
      </c>
      <c r="CG478" s="278" t="str">
        <f t="shared" si="682"/>
        <v xml:space="preserve"> </v>
      </c>
      <c r="CH478" s="278" t="str">
        <f t="shared" si="683"/>
        <v xml:space="preserve"> </v>
      </c>
      <c r="CI478" s="278" t="str">
        <f t="shared" si="636"/>
        <v xml:space="preserve"> </v>
      </c>
      <c r="CJ478" s="278" t="str">
        <f t="shared" si="637"/>
        <v xml:space="preserve"> </v>
      </c>
      <c r="CK478" s="278"/>
      <c r="CL478" s="278" t="str">
        <f t="shared" si="638"/>
        <v xml:space="preserve"> </v>
      </c>
      <c r="CM478" s="278" t="str">
        <f t="shared" si="639"/>
        <v xml:space="preserve"> </v>
      </c>
      <c r="CN478" s="278" t="str">
        <f t="shared" si="684"/>
        <v xml:space="preserve"> </v>
      </c>
      <c r="CO478" s="278" t="str">
        <f t="shared" si="640"/>
        <v xml:space="preserve"> </v>
      </c>
      <c r="CP478" s="278" t="str">
        <f t="shared" si="685"/>
        <v xml:space="preserve"> </v>
      </c>
      <c r="CQ478" s="278" t="str">
        <f t="shared" si="641"/>
        <v xml:space="preserve"> </v>
      </c>
      <c r="CR478" s="278" t="str">
        <f t="shared" si="686"/>
        <v xml:space="preserve"> </v>
      </c>
      <c r="CS478" s="278" t="str">
        <f t="shared" si="642"/>
        <v xml:space="preserve"> </v>
      </c>
      <c r="CT478" s="278"/>
      <c r="CU478" s="278" t="str">
        <f t="shared" si="687"/>
        <v xml:space="preserve"> </v>
      </c>
      <c r="CV478" s="278" t="str">
        <f t="shared" si="643"/>
        <v xml:space="preserve"> </v>
      </c>
      <c r="CW478" s="278" t="str">
        <f t="shared" si="644"/>
        <v xml:space="preserve"> </v>
      </c>
      <c r="CX478" s="278"/>
      <c r="CY478" s="278" t="str">
        <f t="shared" si="645"/>
        <v xml:space="preserve"> </v>
      </c>
      <c r="CZ478" s="278" t="str">
        <f t="shared" si="688"/>
        <v xml:space="preserve"> </v>
      </c>
      <c r="DA478" s="278" t="str">
        <f t="shared" si="646"/>
        <v xml:space="preserve"> </v>
      </c>
      <c r="DB478" s="278"/>
      <c r="DC478" s="278" t="str">
        <f t="shared" si="647"/>
        <v xml:space="preserve"> </v>
      </c>
      <c r="DD478" s="278" t="str">
        <f t="shared" si="689"/>
        <v xml:space="preserve"> </v>
      </c>
      <c r="DE478" s="278" t="str">
        <f t="shared" si="690"/>
        <v xml:space="preserve"> </v>
      </c>
      <c r="DF478" s="278" t="str">
        <f t="shared" si="648"/>
        <v xml:space="preserve"> </v>
      </c>
      <c r="DG478" s="283" t="str">
        <f t="shared" si="655"/>
        <v xml:space="preserve"> </v>
      </c>
      <c r="DH478" s="283"/>
      <c r="DI478" s="277" t="str">
        <f t="shared" si="649"/>
        <v xml:space="preserve"> </v>
      </c>
      <c r="DJ478" s="277" t="str">
        <f t="shared" si="650"/>
        <v xml:space="preserve"> </v>
      </c>
      <c r="DK478" s="277" t="str">
        <f t="shared" si="651"/>
        <v xml:space="preserve"> </v>
      </c>
      <c r="DL478" s="278" t="str">
        <f t="shared" si="652"/>
        <v xml:space="preserve"> </v>
      </c>
    </row>
    <row r="479" spans="21:116" x14ac:dyDescent="0.25">
      <c r="U479" s="276" t="str">
        <f t="shared" si="656"/>
        <v xml:space="preserve"> </v>
      </c>
      <c r="V479" s="277" t="str">
        <f>IF(SUM(I479:T479)&lt;90," ",I479/stab.data!$U$7)</f>
        <v xml:space="preserve"> </v>
      </c>
      <c r="W479" s="277" t="str">
        <f>IF(SUM(I479:T479)&lt;90," ",J479/stab.data!$U$8)</f>
        <v xml:space="preserve"> </v>
      </c>
      <c r="X479" s="277" t="str">
        <f>IF(SUM(I479:T479)&lt;90," ",K479*2/stab.data!$U$9)</f>
        <v xml:space="preserve"> </v>
      </c>
      <c r="Y479" s="277" t="str">
        <f>IF(SUM(I479:T479)&lt;90," ",L479*2/stab.data!$U$10)</f>
        <v xml:space="preserve"> </v>
      </c>
      <c r="Z479" s="277" t="str">
        <f>IF(SUM(I479:T479)&lt;90," ",M479/stab.data!$U$11)</f>
        <v xml:space="preserve"> </v>
      </c>
      <c r="AA479" s="277" t="str">
        <f>IF(SUM(I479:T479)&lt;90," ",N479/stab.data!$U$12)</f>
        <v xml:space="preserve"> </v>
      </c>
      <c r="AB479" s="277" t="str">
        <f>IF(SUM(I479:T479)&lt;90," ",O479/stab.data!$U$13)</f>
        <v xml:space="preserve"> </v>
      </c>
      <c r="AC479" s="277" t="str">
        <f>IF(SUM(I479:T479)&lt;90," ",P479/stab.data!$U$14)</f>
        <v xml:space="preserve"> </v>
      </c>
      <c r="AD479" s="277" t="str">
        <f>IF(SUM(I479:T479)&lt;90," ",Q479*2/stab.data!$U$15)</f>
        <v xml:space="preserve"> </v>
      </c>
      <c r="AE479" s="277" t="str">
        <f>IF(SUM(I479:T479)&lt;90," ",R479*2/stab.data!$U$16)</f>
        <v xml:space="preserve"> </v>
      </c>
      <c r="AF479" s="277" t="str">
        <f>IF(SUM(I479:T479)&lt;90," ",S479/stab.data!$U$17)</f>
        <v xml:space="preserve"> </v>
      </c>
      <c r="AG479" s="277" t="str">
        <f>IF(SUM(I479:T479)&lt;90," ",T479/stab.data!$U$18)</f>
        <v xml:space="preserve"> </v>
      </c>
      <c r="AH479" s="277" t="str">
        <f t="shared" si="657"/>
        <v xml:space="preserve"> </v>
      </c>
      <c r="AI479" s="277" t="str">
        <f t="shared" si="658"/>
        <v xml:space="preserve"> </v>
      </c>
      <c r="AJ479" s="278" t="str">
        <f t="shared" si="659"/>
        <v xml:space="preserve"> </v>
      </c>
      <c r="AK479" s="278" t="str">
        <f t="shared" si="660"/>
        <v xml:space="preserve"> </v>
      </c>
      <c r="AL479" s="278" t="str">
        <f t="shared" si="661"/>
        <v xml:space="preserve"> </v>
      </c>
      <c r="AM479" s="278" t="str">
        <f t="shared" si="662"/>
        <v xml:space="preserve"> </v>
      </c>
      <c r="AN479" s="278" t="str">
        <f t="shared" si="663"/>
        <v xml:space="preserve"> </v>
      </c>
      <c r="AO479" s="278" t="str">
        <f t="shared" si="664"/>
        <v xml:space="preserve"> </v>
      </c>
      <c r="AP479" s="278" t="str">
        <f t="shared" si="665"/>
        <v xml:space="preserve"> </v>
      </c>
      <c r="AQ479" s="278" t="str">
        <f t="shared" si="666"/>
        <v xml:space="preserve"> </v>
      </c>
      <c r="AR479" s="278" t="str">
        <f t="shared" si="667"/>
        <v xml:space="preserve"> </v>
      </c>
      <c r="AS479" s="278" t="str">
        <f t="shared" si="668"/>
        <v xml:space="preserve"> </v>
      </c>
      <c r="AT479" s="278" t="str">
        <f t="shared" si="669"/>
        <v xml:space="preserve"> </v>
      </c>
      <c r="AU479" s="278" t="str">
        <f t="shared" si="670"/>
        <v xml:space="preserve"> </v>
      </c>
      <c r="AV479" s="277" t="str">
        <f t="shared" si="671"/>
        <v xml:space="preserve"> </v>
      </c>
      <c r="AW479" s="277" t="str">
        <f t="shared" si="672"/>
        <v xml:space="preserve"> </v>
      </c>
      <c r="AX479" s="277" t="str">
        <f>IF(SUM(I479:T479)&lt;90," ",CO479*AH479*stab.data!$U$20/13/2)</f>
        <v xml:space="preserve"> </v>
      </c>
      <c r="AY479" s="277" t="str">
        <f>IF(SUM(I479:T479)&lt;90," ",CQ479*AH479*stab.data!$U$11/13)</f>
        <v xml:space="preserve"> </v>
      </c>
      <c r="AZ479" s="277" t="str">
        <f t="shared" si="673"/>
        <v xml:space="preserve"> </v>
      </c>
      <c r="BA479" s="279" t="str">
        <f t="shared" si="674"/>
        <v xml:space="preserve"> </v>
      </c>
      <c r="BB479" s="280" t="str">
        <f>IF(SUM(I479:T479)&lt;90," ",EXP('eq. coef.'!$C$104+'eq. coef.'!$C$105*'Amp-TB2 calc'!AJ479+'eq. coef.'!$C$106*'Amp-TB2 calc'!AK479+'eq. coef.'!$C$107*'Amp-TB2 calc'!AL479+'eq. coef.'!$C$108*'Amp-TB2 calc'!AN479+'eq. coef.'!$C$109*'Amp-TB2 calc'!AP479+'eq. coef.'!$C$110*'Amp-TB2 calc'!AQ479+'eq. coef.'!$C$111*'Amp-TB2 calc'!AR479+'eq. coef.'!$C$112*'Amp-TB2 calc'!AS479))</f>
        <v xml:space="preserve"> </v>
      </c>
      <c r="BC479" s="281" t="str">
        <f>IF(SUM(I479:T479)&lt;90," ",EXP('eq. coef.'!$C$176+'eq. coef.'!$C$177*'Amp-TB2 calc'!AJ479+'eq. coef.'!$C$178*'Amp-TB2 calc'!AK479+'eq. coef.'!$C$179*'Amp-TB2 calc'!AL479+'eq. coef.'!$C$180*'Amp-TB2 calc'!AN479+'eq. coef.'!$C$181*'Amp-TB2 calc'!AP479+'eq. coef.'!$C$182*'Amp-TB2 calc'!AQ479+'eq. coef.'!$C$183*'Amp-TB2 calc'!AR479+'eq. coef.'!$C$184*'Amp-TB2 calc'!AS479))</f>
        <v xml:space="preserve"> </v>
      </c>
      <c r="BD479" s="281" t="str">
        <f>IF(SUM(I479:T479)&lt;90," ",('eq. coef.'!$C$234+'eq. coef.'!$C$235*'Amp-TB2 calc'!AJ479+'eq. coef.'!$C$236*'Amp-TB2 calc'!AK479+'eq. coef.'!$C$237*'Amp-TB2 calc'!AL479+'eq. coef.'!$C$238*'Amp-TB2 calc'!AN479+'eq. coef.'!$C$239*'Amp-TB2 calc'!AP479+'eq. coef.'!$C$240*'Amp-TB2 calc'!AQ479+'eq. coef.'!$C$241*'Amp-TB2 calc'!AR479+'eq. coef.'!$C$242*'Amp-TB2 calc'!AS479))</f>
        <v xml:space="preserve"> </v>
      </c>
      <c r="BE479" s="281" t="str">
        <f>IF(SUM(I479:T479)&lt;90," ",('eq. coef.'!$C$270+'eq. coef.'!$C$271*'Amp-TB2 calc'!AJ479+'eq. coef.'!$C$272*'Amp-TB2 calc'!AK479+'eq. coef.'!$C$273*'Amp-TB2 calc'!AL479+'eq. coef.'!$C$274*'Amp-TB2 calc'!AN479+'eq. coef.'!$C$275*'Amp-TB2 calc'!AP479+'eq. coef.'!$C$276*'Amp-TB2 calc'!AQ479+'eq. coef.'!$C$277*'Amp-TB2 calc'!AR479+'eq. coef.'!$C$278*'Amp-TB2 calc'!AS479))</f>
        <v xml:space="preserve"> </v>
      </c>
      <c r="BF479" s="281" t="str">
        <f>IF(SUM(I479:T479)&lt;90," ",EXP('eq. coef.'!$C$328+'eq. coef.'!$C$329*'Amp-TB2 calc'!AJ479+'eq. coef.'!$C$330*'Amp-TB2 calc'!AK479+'eq. coef.'!$C$331*'Amp-TB2 calc'!AL479+'eq. coef.'!$C$332*'Amp-TB2 calc'!AN479+'eq. coef.'!$C$333*'Amp-TB2 calc'!AP479+'eq. coef.'!$C$334*'Amp-TB2 calc'!AQ479+'eq. coef.'!$C$335*'Amp-TB2 calc'!AR479+'eq. coef.'!$C$336*'Amp-TB2 calc'!AS479))</f>
        <v xml:space="preserve"> </v>
      </c>
      <c r="BG479" s="282" t="str">
        <f t="shared" si="626"/>
        <v xml:space="preserve"> </v>
      </c>
      <c r="BH479" s="385" t="str">
        <f t="shared" si="653"/>
        <v xml:space="preserve"> </v>
      </c>
      <c r="BI479" s="385" t="str">
        <f t="shared" si="654"/>
        <v xml:space="preserve"> </v>
      </c>
      <c r="BJ479" s="281" t="str">
        <f t="shared" si="627"/>
        <v xml:space="preserve"> </v>
      </c>
      <c r="BK479" s="283" t="str">
        <f t="shared" si="675"/>
        <v xml:space="preserve"> </v>
      </c>
      <c r="BL479" s="281" t="str">
        <f t="shared" si="676"/>
        <v xml:space="preserve"> </v>
      </c>
      <c r="BM479" s="284" t="str">
        <f t="shared" si="628"/>
        <v xml:space="preserve"> </v>
      </c>
      <c r="BN479" s="285" t="str">
        <f>IF(SUM(I479:T479)&lt;90," ",'eq. coef.'!$C$360+'eq. coef.'!$C$361*'Amp-TB2 calc'!AJ479+'eq. coef.'!$C$362*'Amp-TB2 calc'!AK479+'eq. coef.'!$C$363*'Amp-TB2 calc'!AL479+'eq. coef.'!$C$364*'Amp-TB2 calc'!AN479+'eq. coef.'!$C$365*'Amp-TB2 calc'!AP479+'eq. coef.'!$C$366*'Amp-TB2 calc'!AQ479+'eq. coef.'!$C$367*'Amp-TB2 calc'!AR479+'eq. coef.'!$C$368*'Amp-TB2 calc'!AS479+'eq. coef.'!$C$369*LN(BQ479))</f>
        <v xml:space="preserve"> </v>
      </c>
      <c r="BO479" s="286" t="str">
        <f t="shared" si="677"/>
        <v xml:space="preserve"> </v>
      </c>
      <c r="BP479" s="333" t="str">
        <f t="shared" si="629"/>
        <v xml:space="preserve"> </v>
      </c>
      <c r="BQ479" s="287" t="str">
        <f t="shared" si="678"/>
        <v xml:space="preserve"> </v>
      </c>
      <c r="BR479" s="281" t="str">
        <f t="shared" si="630"/>
        <v xml:space="preserve"> </v>
      </c>
      <c r="BS479" s="283"/>
      <c r="BT479" s="283">
        <f t="shared" si="679"/>
        <v>0</v>
      </c>
      <c r="BU479" s="283">
        <f t="shared" si="680"/>
        <v>0</v>
      </c>
      <c r="BV479" s="281" t="str">
        <f t="shared" si="631"/>
        <v xml:space="preserve"> </v>
      </c>
      <c r="BW479" s="288"/>
      <c r="BX479" s="289" t="str">
        <f>IF(SUM(I479:T479)&lt;90," ",'eq. coef.'!$B$1128*'Amp-TB2 calc'!CH479+'eq. coef.'!$B$1129*'Amp-TB2 calc'!CL479+'eq. coef.'!$B$1130*'Amp-TB2 calc'!CM479+'eq. coef.'!$B$1131*'Amp-TB2 calc'!CO479+'eq. coef.'!$B$1132*'Amp-TB2 calc'!CP479+'eq. coef.'!$B$1133*'Amp-TB2 calc'!CQ479+'eq. coef.'!$B$1134*'Amp-TB2 calc'!CR479+'eq. coef.'!$B$1135*'Amp-TB2 calc'!CU479+'eq. coef.'!$B$1135*'Amp-TB2 calc'!CY479+'eq. coef.'!$B$1137*'Amp-TB2 calc'!CZ479)</f>
        <v xml:space="preserve"> </v>
      </c>
      <c r="BY479" s="290" t="str">
        <f t="shared" si="681"/>
        <v xml:space="preserve"> </v>
      </c>
      <c r="BZ479" s="291"/>
      <c r="CA479" s="290" t="str">
        <f t="shared" si="632"/>
        <v xml:space="preserve"> </v>
      </c>
      <c r="CB479" s="289" t="str">
        <f>IF(SUM(I479:T479)&lt;90," ",EXP('eq. coef.'!$C$396+'eq. coef.'!$C$397*'Amp-TB2 calc'!AJ479+'eq. coef.'!$C$398*'Amp-TB2 calc'!AK479+'eq. coef.'!$C$399*'Amp-TB2 calc'!AL479+'eq. coef.'!$C$400*'Amp-TB2 calc'!AN479+'eq. coef.'!$C$401*'Amp-TB2 calc'!AP479+'eq. coef.'!$C$402*'Amp-TB2 calc'!AQ479+'eq. coef.'!$C$403*'Amp-TB2 calc'!AR479+'eq. coef.'!$C$404*'Amp-TB2 calc'!AS479+'eq. coef.'!$C$405*LN('Amp-TB2 calc'!BQ479)))</f>
        <v xml:space="preserve"> </v>
      </c>
      <c r="CC479" s="283" t="str">
        <f t="shared" si="633"/>
        <v xml:space="preserve"> </v>
      </c>
      <c r="CD479" s="283"/>
      <c r="CE479" s="282" t="str">
        <f t="shared" si="634"/>
        <v xml:space="preserve"> </v>
      </c>
      <c r="CF479" s="282" t="str">
        <f t="shared" si="635"/>
        <v xml:space="preserve"> </v>
      </c>
      <c r="CG479" s="278" t="str">
        <f t="shared" si="682"/>
        <v xml:space="preserve"> </v>
      </c>
      <c r="CH479" s="278" t="str">
        <f t="shared" si="683"/>
        <v xml:space="preserve"> </v>
      </c>
      <c r="CI479" s="278" t="str">
        <f t="shared" si="636"/>
        <v xml:space="preserve"> </v>
      </c>
      <c r="CJ479" s="278" t="str">
        <f t="shared" si="637"/>
        <v xml:space="preserve"> </v>
      </c>
      <c r="CK479" s="278"/>
      <c r="CL479" s="278" t="str">
        <f t="shared" si="638"/>
        <v xml:space="preserve"> </v>
      </c>
      <c r="CM479" s="278" t="str">
        <f t="shared" si="639"/>
        <v xml:space="preserve"> </v>
      </c>
      <c r="CN479" s="278" t="str">
        <f t="shared" si="684"/>
        <v xml:space="preserve"> </v>
      </c>
      <c r="CO479" s="278" t="str">
        <f t="shared" si="640"/>
        <v xml:space="preserve"> </v>
      </c>
      <c r="CP479" s="278" t="str">
        <f t="shared" si="685"/>
        <v xml:space="preserve"> </v>
      </c>
      <c r="CQ479" s="278" t="str">
        <f t="shared" si="641"/>
        <v xml:space="preserve"> </v>
      </c>
      <c r="CR479" s="278" t="str">
        <f t="shared" si="686"/>
        <v xml:space="preserve"> </v>
      </c>
      <c r="CS479" s="278" t="str">
        <f t="shared" si="642"/>
        <v xml:space="preserve"> </v>
      </c>
      <c r="CT479" s="278"/>
      <c r="CU479" s="278" t="str">
        <f t="shared" si="687"/>
        <v xml:space="preserve"> </v>
      </c>
      <c r="CV479" s="278" t="str">
        <f t="shared" si="643"/>
        <v xml:space="preserve"> </v>
      </c>
      <c r="CW479" s="278" t="str">
        <f t="shared" si="644"/>
        <v xml:space="preserve"> </v>
      </c>
      <c r="CX479" s="278"/>
      <c r="CY479" s="278" t="str">
        <f t="shared" si="645"/>
        <v xml:space="preserve"> </v>
      </c>
      <c r="CZ479" s="278" t="str">
        <f t="shared" si="688"/>
        <v xml:space="preserve"> </v>
      </c>
      <c r="DA479" s="278" t="str">
        <f t="shared" si="646"/>
        <v xml:space="preserve"> </v>
      </c>
      <c r="DB479" s="278"/>
      <c r="DC479" s="278" t="str">
        <f t="shared" si="647"/>
        <v xml:space="preserve"> </v>
      </c>
      <c r="DD479" s="278" t="str">
        <f t="shared" si="689"/>
        <v xml:space="preserve"> </v>
      </c>
      <c r="DE479" s="278" t="str">
        <f t="shared" si="690"/>
        <v xml:space="preserve"> </v>
      </c>
      <c r="DF479" s="278" t="str">
        <f t="shared" si="648"/>
        <v xml:space="preserve"> </v>
      </c>
      <c r="DG479" s="283" t="str">
        <f t="shared" si="655"/>
        <v xml:space="preserve"> </v>
      </c>
      <c r="DH479" s="283"/>
      <c r="DI479" s="277" t="str">
        <f t="shared" si="649"/>
        <v xml:space="preserve"> </v>
      </c>
      <c r="DJ479" s="277" t="str">
        <f t="shared" si="650"/>
        <v xml:space="preserve"> </v>
      </c>
      <c r="DK479" s="277" t="str">
        <f t="shared" si="651"/>
        <v xml:space="preserve"> </v>
      </c>
      <c r="DL479" s="278" t="str">
        <f t="shared" si="652"/>
        <v xml:space="preserve"> </v>
      </c>
    </row>
    <row r="480" spans="21:116" x14ac:dyDescent="0.25">
      <c r="U480" s="276" t="str">
        <f t="shared" si="656"/>
        <v xml:space="preserve"> </v>
      </c>
      <c r="V480" s="277" t="str">
        <f>IF(SUM(I480:T480)&lt;90," ",I480/stab.data!$U$7)</f>
        <v xml:space="preserve"> </v>
      </c>
      <c r="W480" s="277" t="str">
        <f>IF(SUM(I480:T480)&lt;90," ",J480/stab.data!$U$8)</f>
        <v xml:space="preserve"> </v>
      </c>
      <c r="X480" s="277" t="str">
        <f>IF(SUM(I480:T480)&lt;90," ",K480*2/stab.data!$U$9)</f>
        <v xml:space="preserve"> </v>
      </c>
      <c r="Y480" s="277" t="str">
        <f>IF(SUM(I480:T480)&lt;90," ",L480*2/stab.data!$U$10)</f>
        <v xml:space="preserve"> </v>
      </c>
      <c r="Z480" s="277" t="str">
        <f>IF(SUM(I480:T480)&lt;90," ",M480/stab.data!$U$11)</f>
        <v xml:space="preserve"> </v>
      </c>
      <c r="AA480" s="277" t="str">
        <f>IF(SUM(I480:T480)&lt;90," ",N480/stab.data!$U$12)</f>
        <v xml:space="preserve"> </v>
      </c>
      <c r="AB480" s="277" t="str">
        <f>IF(SUM(I480:T480)&lt;90," ",O480/stab.data!$U$13)</f>
        <v xml:space="preserve"> </v>
      </c>
      <c r="AC480" s="277" t="str">
        <f>IF(SUM(I480:T480)&lt;90," ",P480/stab.data!$U$14)</f>
        <v xml:space="preserve"> </v>
      </c>
      <c r="AD480" s="277" t="str">
        <f>IF(SUM(I480:T480)&lt;90," ",Q480*2/stab.data!$U$15)</f>
        <v xml:space="preserve"> </v>
      </c>
      <c r="AE480" s="277" t="str">
        <f>IF(SUM(I480:T480)&lt;90," ",R480*2/stab.data!$U$16)</f>
        <v xml:space="preserve"> </v>
      </c>
      <c r="AF480" s="277" t="str">
        <f>IF(SUM(I480:T480)&lt;90," ",S480/stab.data!$U$17)</f>
        <v xml:space="preserve"> </v>
      </c>
      <c r="AG480" s="277" t="str">
        <f>IF(SUM(I480:T480)&lt;90," ",T480/stab.data!$U$18)</f>
        <v xml:space="preserve"> </v>
      </c>
      <c r="AH480" s="277" t="str">
        <f t="shared" si="657"/>
        <v xml:space="preserve"> </v>
      </c>
      <c r="AI480" s="277" t="str">
        <f t="shared" si="658"/>
        <v xml:space="preserve"> </v>
      </c>
      <c r="AJ480" s="278" t="str">
        <f t="shared" si="659"/>
        <v xml:space="preserve"> </v>
      </c>
      <c r="AK480" s="278" t="str">
        <f t="shared" si="660"/>
        <v xml:space="preserve"> </v>
      </c>
      <c r="AL480" s="278" t="str">
        <f t="shared" si="661"/>
        <v xml:space="preserve"> </v>
      </c>
      <c r="AM480" s="278" t="str">
        <f t="shared" si="662"/>
        <v xml:space="preserve"> </v>
      </c>
      <c r="AN480" s="278" t="str">
        <f t="shared" si="663"/>
        <v xml:space="preserve"> </v>
      </c>
      <c r="AO480" s="278" t="str">
        <f t="shared" si="664"/>
        <v xml:space="preserve"> </v>
      </c>
      <c r="AP480" s="278" t="str">
        <f t="shared" si="665"/>
        <v xml:space="preserve"> </v>
      </c>
      <c r="AQ480" s="278" t="str">
        <f t="shared" si="666"/>
        <v xml:space="preserve"> </v>
      </c>
      <c r="AR480" s="278" t="str">
        <f t="shared" si="667"/>
        <v xml:space="preserve"> </v>
      </c>
      <c r="AS480" s="278" t="str">
        <f t="shared" si="668"/>
        <v xml:space="preserve"> </v>
      </c>
      <c r="AT480" s="278" t="str">
        <f t="shared" si="669"/>
        <v xml:space="preserve"> </v>
      </c>
      <c r="AU480" s="278" t="str">
        <f t="shared" si="670"/>
        <v xml:space="preserve"> </v>
      </c>
      <c r="AV480" s="277" t="str">
        <f t="shared" si="671"/>
        <v xml:space="preserve"> </v>
      </c>
      <c r="AW480" s="277" t="str">
        <f t="shared" si="672"/>
        <v xml:space="preserve"> </v>
      </c>
      <c r="AX480" s="277" t="str">
        <f>IF(SUM(I480:T480)&lt;90," ",CO480*AH480*stab.data!$U$20/13/2)</f>
        <v xml:space="preserve"> </v>
      </c>
      <c r="AY480" s="277" t="str">
        <f>IF(SUM(I480:T480)&lt;90," ",CQ480*AH480*stab.data!$U$11/13)</f>
        <v xml:space="preserve"> </v>
      </c>
      <c r="AZ480" s="277" t="str">
        <f t="shared" si="673"/>
        <v xml:space="preserve"> </v>
      </c>
      <c r="BA480" s="279" t="str">
        <f t="shared" si="674"/>
        <v xml:space="preserve"> </v>
      </c>
      <c r="BB480" s="280" t="str">
        <f>IF(SUM(I480:T480)&lt;90," ",EXP('eq. coef.'!$C$104+'eq. coef.'!$C$105*'Amp-TB2 calc'!AJ480+'eq. coef.'!$C$106*'Amp-TB2 calc'!AK480+'eq. coef.'!$C$107*'Amp-TB2 calc'!AL480+'eq. coef.'!$C$108*'Amp-TB2 calc'!AN480+'eq. coef.'!$C$109*'Amp-TB2 calc'!AP480+'eq. coef.'!$C$110*'Amp-TB2 calc'!AQ480+'eq. coef.'!$C$111*'Amp-TB2 calc'!AR480+'eq. coef.'!$C$112*'Amp-TB2 calc'!AS480))</f>
        <v xml:space="preserve"> </v>
      </c>
      <c r="BC480" s="281" t="str">
        <f>IF(SUM(I480:T480)&lt;90," ",EXP('eq. coef.'!$C$176+'eq. coef.'!$C$177*'Amp-TB2 calc'!AJ480+'eq. coef.'!$C$178*'Amp-TB2 calc'!AK480+'eq. coef.'!$C$179*'Amp-TB2 calc'!AL480+'eq. coef.'!$C$180*'Amp-TB2 calc'!AN480+'eq. coef.'!$C$181*'Amp-TB2 calc'!AP480+'eq. coef.'!$C$182*'Amp-TB2 calc'!AQ480+'eq. coef.'!$C$183*'Amp-TB2 calc'!AR480+'eq. coef.'!$C$184*'Amp-TB2 calc'!AS480))</f>
        <v xml:space="preserve"> </v>
      </c>
      <c r="BD480" s="281" t="str">
        <f>IF(SUM(I480:T480)&lt;90," ",('eq. coef.'!$C$234+'eq. coef.'!$C$235*'Amp-TB2 calc'!AJ480+'eq. coef.'!$C$236*'Amp-TB2 calc'!AK480+'eq. coef.'!$C$237*'Amp-TB2 calc'!AL480+'eq. coef.'!$C$238*'Amp-TB2 calc'!AN480+'eq. coef.'!$C$239*'Amp-TB2 calc'!AP480+'eq. coef.'!$C$240*'Amp-TB2 calc'!AQ480+'eq. coef.'!$C$241*'Amp-TB2 calc'!AR480+'eq. coef.'!$C$242*'Amp-TB2 calc'!AS480))</f>
        <v xml:space="preserve"> </v>
      </c>
      <c r="BE480" s="281" t="str">
        <f>IF(SUM(I480:T480)&lt;90," ",('eq. coef.'!$C$270+'eq. coef.'!$C$271*'Amp-TB2 calc'!AJ480+'eq. coef.'!$C$272*'Amp-TB2 calc'!AK480+'eq. coef.'!$C$273*'Amp-TB2 calc'!AL480+'eq. coef.'!$C$274*'Amp-TB2 calc'!AN480+'eq. coef.'!$C$275*'Amp-TB2 calc'!AP480+'eq. coef.'!$C$276*'Amp-TB2 calc'!AQ480+'eq. coef.'!$C$277*'Amp-TB2 calc'!AR480+'eq. coef.'!$C$278*'Amp-TB2 calc'!AS480))</f>
        <v xml:space="preserve"> </v>
      </c>
      <c r="BF480" s="281" t="str">
        <f>IF(SUM(I480:T480)&lt;90," ",EXP('eq. coef.'!$C$328+'eq. coef.'!$C$329*'Amp-TB2 calc'!AJ480+'eq. coef.'!$C$330*'Amp-TB2 calc'!AK480+'eq. coef.'!$C$331*'Amp-TB2 calc'!AL480+'eq. coef.'!$C$332*'Amp-TB2 calc'!AN480+'eq. coef.'!$C$333*'Amp-TB2 calc'!AP480+'eq. coef.'!$C$334*'Amp-TB2 calc'!AQ480+'eq. coef.'!$C$335*'Amp-TB2 calc'!AR480+'eq. coef.'!$C$336*'Amp-TB2 calc'!AS480))</f>
        <v xml:space="preserve"> </v>
      </c>
      <c r="BG480" s="282" t="str">
        <f t="shared" si="626"/>
        <v xml:space="preserve"> </v>
      </c>
      <c r="BH480" s="385" t="str">
        <f t="shared" si="653"/>
        <v xml:space="preserve"> </v>
      </c>
      <c r="BI480" s="385" t="str">
        <f t="shared" si="654"/>
        <v xml:space="preserve"> </v>
      </c>
      <c r="BJ480" s="281" t="str">
        <f t="shared" si="627"/>
        <v xml:space="preserve"> </v>
      </c>
      <c r="BK480" s="283" t="str">
        <f t="shared" si="675"/>
        <v xml:space="preserve"> </v>
      </c>
      <c r="BL480" s="281" t="str">
        <f t="shared" si="676"/>
        <v xml:space="preserve"> </v>
      </c>
      <c r="BM480" s="284" t="str">
        <f t="shared" si="628"/>
        <v xml:space="preserve"> </v>
      </c>
      <c r="BN480" s="285" t="str">
        <f>IF(SUM(I480:T480)&lt;90," ",'eq. coef.'!$C$360+'eq. coef.'!$C$361*'Amp-TB2 calc'!AJ480+'eq. coef.'!$C$362*'Amp-TB2 calc'!AK480+'eq. coef.'!$C$363*'Amp-TB2 calc'!AL480+'eq. coef.'!$C$364*'Amp-TB2 calc'!AN480+'eq. coef.'!$C$365*'Amp-TB2 calc'!AP480+'eq. coef.'!$C$366*'Amp-TB2 calc'!AQ480+'eq. coef.'!$C$367*'Amp-TB2 calc'!AR480+'eq. coef.'!$C$368*'Amp-TB2 calc'!AS480+'eq. coef.'!$C$369*LN(BQ480))</f>
        <v xml:space="preserve"> </v>
      </c>
      <c r="BO480" s="286" t="str">
        <f t="shared" si="677"/>
        <v xml:space="preserve"> </v>
      </c>
      <c r="BP480" s="333" t="str">
        <f t="shared" si="629"/>
        <v xml:space="preserve"> </v>
      </c>
      <c r="BQ480" s="287" t="str">
        <f t="shared" si="678"/>
        <v xml:space="preserve"> </v>
      </c>
      <c r="BR480" s="281" t="str">
        <f t="shared" si="630"/>
        <v xml:space="preserve"> </v>
      </c>
      <c r="BS480" s="283"/>
      <c r="BT480" s="283">
        <f t="shared" si="679"/>
        <v>0</v>
      </c>
      <c r="BU480" s="283">
        <f t="shared" si="680"/>
        <v>0</v>
      </c>
      <c r="BV480" s="281" t="str">
        <f t="shared" si="631"/>
        <v xml:space="preserve"> </v>
      </c>
      <c r="BW480" s="288"/>
      <c r="BX480" s="289" t="str">
        <f>IF(SUM(I480:T480)&lt;90," ",'eq. coef.'!$B$1128*'Amp-TB2 calc'!CH480+'eq. coef.'!$B$1129*'Amp-TB2 calc'!CL480+'eq. coef.'!$B$1130*'Amp-TB2 calc'!CM480+'eq. coef.'!$B$1131*'Amp-TB2 calc'!CO480+'eq. coef.'!$B$1132*'Amp-TB2 calc'!CP480+'eq. coef.'!$B$1133*'Amp-TB2 calc'!CQ480+'eq. coef.'!$B$1134*'Amp-TB2 calc'!CR480+'eq. coef.'!$B$1135*'Amp-TB2 calc'!CU480+'eq. coef.'!$B$1135*'Amp-TB2 calc'!CY480+'eq. coef.'!$B$1137*'Amp-TB2 calc'!CZ480)</f>
        <v xml:space="preserve"> </v>
      </c>
      <c r="BY480" s="290" t="str">
        <f t="shared" si="681"/>
        <v xml:space="preserve"> </v>
      </c>
      <c r="BZ480" s="291"/>
      <c r="CA480" s="290" t="str">
        <f t="shared" si="632"/>
        <v xml:space="preserve"> </v>
      </c>
      <c r="CB480" s="289" t="str">
        <f>IF(SUM(I480:T480)&lt;90," ",EXP('eq. coef.'!$C$396+'eq. coef.'!$C$397*'Amp-TB2 calc'!AJ480+'eq. coef.'!$C$398*'Amp-TB2 calc'!AK480+'eq. coef.'!$C$399*'Amp-TB2 calc'!AL480+'eq. coef.'!$C$400*'Amp-TB2 calc'!AN480+'eq. coef.'!$C$401*'Amp-TB2 calc'!AP480+'eq. coef.'!$C$402*'Amp-TB2 calc'!AQ480+'eq. coef.'!$C$403*'Amp-TB2 calc'!AR480+'eq. coef.'!$C$404*'Amp-TB2 calc'!AS480+'eq. coef.'!$C$405*LN('Amp-TB2 calc'!BQ480)))</f>
        <v xml:space="preserve"> </v>
      </c>
      <c r="CC480" s="283" t="str">
        <f t="shared" si="633"/>
        <v xml:space="preserve"> </v>
      </c>
      <c r="CD480" s="283"/>
      <c r="CE480" s="282" t="str">
        <f t="shared" si="634"/>
        <v xml:space="preserve"> </v>
      </c>
      <c r="CF480" s="282" t="str">
        <f t="shared" si="635"/>
        <v xml:space="preserve"> </v>
      </c>
      <c r="CG480" s="278" t="str">
        <f t="shared" si="682"/>
        <v xml:space="preserve"> </v>
      </c>
      <c r="CH480" s="278" t="str">
        <f t="shared" si="683"/>
        <v xml:space="preserve"> </v>
      </c>
      <c r="CI480" s="278" t="str">
        <f t="shared" si="636"/>
        <v xml:space="preserve"> </v>
      </c>
      <c r="CJ480" s="278" t="str">
        <f t="shared" si="637"/>
        <v xml:space="preserve"> </v>
      </c>
      <c r="CK480" s="278"/>
      <c r="CL480" s="278" t="str">
        <f t="shared" si="638"/>
        <v xml:space="preserve"> </v>
      </c>
      <c r="CM480" s="278" t="str">
        <f t="shared" si="639"/>
        <v xml:space="preserve"> </v>
      </c>
      <c r="CN480" s="278" t="str">
        <f t="shared" si="684"/>
        <v xml:space="preserve"> </v>
      </c>
      <c r="CO480" s="278" t="str">
        <f t="shared" si="640"/>
        <v xml:space="preserve"> </v>
      </c>
      <c r="CP480" s="278" t="str">
        <f t="shared" si="685"/>
        <v xml:space="preserve"> </v>
      </c>
      <c r="CQ480" s="278" t="str">
        <f t="shared" si="641"/>
        <v xml:space="preserve"> </v>
      </c>
      <c r="CR480" s="278" t="str">
        <f t="shared" si="686"/>
        <v xml:space="preserve"> </v>
      </c>
      <c r="CS480" s="278" t="str">
        <f t="shared" si="642"/>
        <v xml:space="preserve"> </v>
      </c>
      <c r="CT480" s="278"/>
      <c r="CU480" s="278" t="str">
        <f t="shared" si="687"/>
        <v xml:space="preserve"> </v>
      </c>
      <c r="CV480" s="278" t="str">
        <f t="shared" si="643"/>
        <v xml:space="preserve"> </v>
      </c>
      <c r="CW480" s="278" t="str">
        <f t="shared" si="644"/>
        <v xml:space="preserve"> </v>
      </c>
      <c r="CX480" s="278"/>
      <c r="CY480" s="278" t="str">
        <f t="shared" si="645"/>
        <v xml:space="preserve"> </v>
      </c>
      <c r="CZ480" s="278" t="str">
        <f t="shared" si="688"/>
        <v xml:space="preserve"> </v>
      </c>
      <c r="DA480" s="278" t="str">
        <f t="shared" si="646"/>
        <v xml:space="preserve"> </v>
      </c>
      <c r="DB480" s="278"/>
      <c r="DC480" s="278" t="str">
        <f t="shared" si="647"/>
        <v xml:space="preserve"> </v>
      </c>
      <c r="DD480" s="278" t="str">
        <f t="shared" si="689"/>
        <v xml:space="preserve"> </v>
      </c>
      <c r="DE480" s="278" t="str">
        <f t="shared" si="690"/>
        <v xml:space="preserve"> </v>
      </c>
      <c r="DF480" s="278" t="str">
        <f t="shared" si="648"/>
        <v xml:space="preserve"> </v>
      </c>
      <c r="DG480" s="283" t="str">
        <f t="shared" si="655"/>
        <v xml:space="preserve"> </v>
      </c>
      <c r="DH480" s="283"/>
      <c r="DI480" s="277" t="str">
        <f t="shared" si="649"/>
        <v xml:space="preserve"> </v>
      </c>
      <c r="DJ480" s="277" t="str">
        <f t="shared" si="650"/>
        <v xml:space="preserve"> </v>
      </c>
      <c r="DK480" s="277" t="str">
        <f t="shared" si="651"/>
        <v xml:space="preserve"> </v>
      </c>
      <c r="DL480" s="278" t="str">
        <f t="shared" si="652"/>
        <v xml:space="preserve"> </v>
      </c>
    </row>
    <row r="481" spans="21:116" x14ac:dyDescent="0.25">
      <c r="U481" s="276" t="str">
        <f t="shared" si="656"/>
        <v xml:space="preserve"> </v>
      </c>
      <c r="V481" s="277" t="str">
        <f>IF(SUM(I481:T481)&lt;90," ",I481/stab.data!$U$7)</f>
        <v xml:space="preserve"> </v>
      </c>
      <c r="W481" s="277" t="str">
        <f>IF(SUM(I481:T481)&lt;90," ",J481/stab.data!$U$8)</f>
        <v xml:space="preserve"> </v>
      </c>
      <c r="X481" s="277" t="str">
        <f>IF(SUM(I481:T481)&lt;90," ",K481*2/stab.data!$U$9)</f>
        <v xml:space="preserve"> </v>
      </c>
      <c r="Y481" s="277" t="str">
        <f>IF(SUM(I481:T481)&lt;90," ",L481*2/stab.data!$U$10)</f>
        <v xml:space="preserve"> </v>
      </c>
      <c r="Z481" s="277" t="str">
        <f>IF(SUM(I481:T481)&lt;90," ",M481/stab.data!$U$11)</f>
        <v xml:space="preserve"> </v>
      </c>
      <c r="AA481" s="277" t="str">
        <f>IF(SUM(I481:T481)&lt;90," ",N481/stab.data!$U$12)</f>
        <v xml:space="preserve"> </v>
      </c>
      <c r="AB481" s="277" t="str">
        <f>IF(SUM(I481:T481)&lt;90," ",O481/stab.data!$U$13)</f>
        <v xml:space="preserve"> </v>
      </c>
      <c r="AC481" s="277" t="str">
        <f>IF(SUM(I481:T481)&lt;90," ",P481/stab.data!$U$14)</f>
        <v xml:space="preserve"> </v>
      </c>
      <c r="AD481" s="277" t="str">
        <f>IF(SUM(I481:T481)&lt;90," ",Q481*2/stab.data!$U$15)</f>
        <v xml:space="preserve"> </v>
      </c>
      <c r="AE481" s="277" t="str">
        <f>IF(SUM(I481:T481)&lt;90," ",R481*2/stab.data!$U$16)</f>
        <v xml:space="preserve"> </v>
      </c>
      <c r="AF481" s="277" t="str">
        <f>IF(SUM(I481:T481)&lt;90," ",S481/stab.data!$U$17)</f>
        <v xml:space="preserve"> </v>
      </c>
      <c r="AG481" s="277" t="str">
        <f>IF(SUM(I481:T481)&lt;90," ",T481/stab.data!$U$18)</f>
        <v xml:space="preserve"> </v>
      </c>
      <c r="AH481" s="277" t="str">
        <f t="shared" si="657"/>
        <v xml:space="preserve"> </v>
      </c>
      <c r="AI481" s="277" t="str">
        <f t="shared" si="658"/>
        <v xml:space="preserve"> </v>
      </c>
      <c r="AJ481" s="278" t="str">
        <f t="shared" si="659"/>
        <v xml:space="preserve"> </v>
      </c>
      <c r="AK481" s="278" t="str">
        <f t="shared" si="660"/>
        <v xml:space="preserve"> </v>
      </c>
      <c r="AL481" s="278" t="str">
        <f t="shared" si="661"/>
        <v xml:space="preserve"> </v>
      </c>
      <c r="AM481" s="278" t="str">
        <f t="shared" si="662"/>
        <v xml:space="preserve"> </v>
      </c>
      <c r="AN481" s="278" t="str">
        <f t="shared" si="663"/>
        <v xml:space="preserve"> </v>
      </c>
      <c r="AO481" s="278" t="str">
        <f t="shared" si="664"/>
        <v xml:space="preserve"> </v>
      </c>
      <c r="AP481" s="278" t="str">
        <f t="shared" si="665"/>
        <v xml:space="preserve"> </v>
      </c>
      <c r="AQ481" s="278" t="str">
        <f t="shared" si="666"/>
        <v xml:space="preserve"> </v>
      </c>
      <c r="AR481" s="278" t="str">
        <f t="shared" si="667"/>
        <v xml:space="preserve"> </v>
      </c>
      <c r="AS481" s="278" t="str">
        <f t="shared" si="668"/>
        <v xml:space="preserve"> </v>
      </c>
      <c r="AT481" s="278" t="str">
        <f t="shared" si="669"/>
        <v xml:space="preserve"> </v>
      </c>
      <c r="AU481" s="278" t="str">
        <f t="shared" si="670"/>
        <v xml:space="preserve"> </v>
      </c>
      <c r="AV481" s="277" t="str">
        <f t="shared" si="671"/>
        <v xml:space="preserve"> </v>
      </c>
      <c r="AW481" s="277" t="str">
        <f t="shared" si="672"/>
        <v xml:space="preserve"> </v>
      </c>
      <c r="AX481" s="277" t="str">
        <f>IF(SUM(I481:T481)&lt;90," ",CO481*AH481*stab.data!$U$20/13/2)</f>
        <v xml:space="preserve"> </v>
      </c>
      <c r="AY481" s="277" t="str">
        <f>IF(SUM(I481:T481)&lt;90," ",CQ481*AH481*stab.data!$U$11/13)</f>
        <v xml:space="preserve"> </v>
      </c>
      <c r="AZ481" s="277" t="str">
        <f t="shared" si="673"/>
        <v xml:space="preserve"> </v>
      </c>
      <c r="BA481" s="279" t="str">
        <f t="shared" si="674"/>
        <v xml:space="preserve"> </v>
      </c>
      <c r="BB481" s="280" t="str">
        <f>IF(SUM(I481:T481)&lt;90," ",EXP('eq. coef.'!$C$104+'eq. coef.'!$C$105*'Amp-TB2 calc'!AJ481+'eq. coef.'!$C$106*'Amp-TB2 calc'!AK481+'eq. coef.'!$C$107*'Amp-TB2 calc'!AL481+'eq. coef.'!$C$108*'Amp-TB2 calc'!AN481+'eq. coef.'!$C$109*'Amp-TB2 calc'!AP481+'eq. coef.'!$C$110*'Amp-TB2 calc'!AQ481+'eq. coef.'!$C$111*'Amp-TB2 calc'!AR481+'eq. coef.'!$C$112*'Amp-TB2 calc'!AS481))</f>
        <v xml:space="preserve"> </v>
      </c>
      <c r="BC481" s="281" t="str">
        <f>IF(SUM(I481:T481)&lt;90," ",EXP('eq. coef.'!$C$176+'eq. coef.'!$C$177*'Amp-TB2 calc'!AJ481+'eq. coef.'!$C$178*'Amp-TB2 calc'!AK481+'eq. coef.'!$C$179*'Amp-TB2 calc'!AL481+'eq. coef.'!$C$180*'Amp-TB2 calc'!AN481+'eq. coef.'!$C$181*'Amp-TB2 calc'!AP481+'eq. coef.'!$C$182*'Amp-TB2 calc'!AQ481+'eq. coef.'!$C$183*'Amp-TB2 calc'!AR481+'eq. coef.'!$C$184*'Amp-TB2 calc'!AS481))</f>
        <v xml:space="preserve"> </v>
      </c>
      <c r="BD481" s="281" t="str">
        <f>IF(SUM(I481:T481)&lt;90," ",('eq. coef.'!$C$234+'eq. coef.'!$C$235*'Amp-TB2 calc'!AJ481+'eq. coef.'!$C$236*'Amp-TB2 calc'!AK481+'eq. coef.'!$C$237*'Amp-TB2 calc'!AL481+'eq. coef.'!$C$238*'Amp-TB2 calc'!AN481+'eq. coef.'!$C$239*'Amp-TB2 calc'!AP481+'eq. coef.'!$C$240*'Amp-TB2 calc'!AQ481+'eq. coef.'!$C$241*'Amp-TB2 calc'!AR481+'eq. coef.'!$C$242*'Amp-TB2 calc'!AS481))</f>
        <v xml:space="preserve"> </v>
      </c>
      <c r="BE481" s="281" t="str">
        <f>IF(SUM(I481:T481)&lt;90," ",('eq. coef.'!$C$270+'eq. coef.'!$C$271*'Amp-TB2 calc'!AJ481+'eq. coef.'!$C$272*'Amp-TB2 calc'!AK481+'eq. coef.'!$C$273*'Amp-TB2 calc'!AL481+'eq. coef.'!$C$274*'Amp-TB2 calc'!AN481+'eq. coef.'!$C$275*'Amp-TB2 calc'!AP481+'eq. coef.'!$C$276*'Amp-TB2 calc'!AQ481+'eq. coef.'!$C$277*'Amp-TB2 calc'!AR481+'eq. coef.'!$C$278*'Amp-TB2 calc'!AS481))</f>
        <v xml:space="preserve"> </v>
      </c>
      <c r="BF481" s="281" t="str">
        <f>IF(SUM(I481:T481)&lt;90," ",EXP('eq. coef.'!$C$328+'eq. coef.'!$C$329*'Amp-TB2 calc'!AJ481+'eq. coef.'!$C$330*'Amp-TB2 calc'!AK481+'eq. coef.'!$C$331*'Amp-TB2 calc'!AL481+'eq. coef.'!$C$332*'Amp-TB2 calc'!AN481+'eq. coef.'!$C$333*'Amp-TB2 calc'!AP481+'eq. coef.'!$C$334*'Amp-TB2 calc'!AQ481+'eq. coef.'!$C$335*'Amp-TB2 calc'!AR481+'eq. coef.'!$C$336*'Amp-TB2 calc'!AS481))</f>
        <v xml:space="preserve"> </v>
      </c>
      <c r="BG481" s="282" t="str">
        <f t="shared" si="626"/>
        <v xml:space="preserve"> </v>
      </c>
      <c r="BH481" s="385" t="str">
        <f t="shared" si="653"/>
        <v xml:space="preserve"> </v>
      </c>
      <c r="BI481" s="385" t="str">
        <f t="shared" si="654"/>
        <v xml:space="preserve"> </v>
      </c>
      <c r="BJ481" s="281" t="str">
        <f t="shared" si="627"/>
        <v xml:space="preserve"> </v>
      </c>
      <c r="BK481" s="283" t="str">
        <f t="shared" si="675"/>
        <v xml:space="preserve"> </v>
      </c>
      <c r="BL481" s="281" t="str">
        <f t="shared" si="676"/>
        <v xml:space="preserve"> </v>
      </c>
      <c r="BM481" s="284" t="str">
        <f t="shared" si="628"/>
        <v xml:space="preserve"> </v>
      </c>
      <c r="BN481" s="285" t="str">
        <f>IF(SUM(I481:T481)&lt;90," ",'eq. coef.'!$C$360+'eq. coef.'!$C$361*'Amp-TB2 calc'!AJ481+'eq. coef.'!$C$362*'Amp-TB2 calc'!AK481+'eq. coef.'!$C$363*'Amp-TB2 calc'!AL481+'eq. coef.'!$C$364*'Amp-TB2 calc'!AN481+'eq. coef.'!$C$365*'Amp-TB2 calc'!AP481+'eq. coef.'!$C$366*'Amp-TB2 calc'!AQ481+'eq. coef.'!$C$367*'Amp-TB2 calc'!AR481+'eq. coef.'!$C$368*'Amp-TB2 calc'!AS481+'eq. coef.'!$C$369*LN(BQ481))</f>
        <v xml:space="preserve"> </v>
      </c>
      <c r="BO481" s="286" t="str">
        <f t="shared" si="677"/>
        <v xml:space="preserve"> </v>
      </c>
      <c r="BP481" s="333" t="str">
        <f t="shared" si="629"/>
        <v xml:space="preserve"> </v>
      </c>
      <c r="BQ481" s="287" t="str">
        <f t="shared" si="678"/>
        <v xml:space="preserve"> </v>
      </c>
      <c r="BR481" s="281" t="str">
        <f t="shared" si="630"/>
        <v xml:space="preserve"> </v>
      </c>
      <c r="BS481" s="283"/>
      <c r="BT481" s="283">
        <f t="shared" si="679"/>
        <v>0</v>
      </c>
      <c r="BU481" s="283">
        <f t="shared" si="680"/>
        <v>0</v>
      </c>
      <c r="BV481" s="281" t="str">
        <f t="shared" si="631"/>
        <v xml:space="preserve"> </v>
      </c>
      <c r="BW481" s="288"/>
      <c r="BX481" s="289" t="str">
        <f>IF(SUM(I481:T481)&lt;90," ",'eq. coef.'!$B$1128*'Amp-TB2 calc'!CH481+'eq. coef.'!$B$1129*'Amp-TB2 calc'!CL481+'eq. coef.'!$B$1130*'Amp-TB2 calc'!CM481+'eq. coef.'!$B$1131*'Amp-TB2 calc'!CO481+'eq. coef.'!$B$1132*'Amp-TB2 calc'!CP481+'eq. coef.'!$B$1133*'Amp-TB2 calc'!CQ481+'eq. coef.'!$B$1134*'Amp-TB2 calc'!CR481+'eq. coef.'!$B$1135*'Amp-TB2 calc'!CU481+'eq. coef.'!$B$1135*'Amp-TB2 calc'!CY481+'eq. coef.'!$B$1137*'Amp-TB2 calc'!CZ481)</f>
        <v xml:space="preserve"> </v>
      </c>
      <c r="BY481" s="290" t="str">
        <f t="shared" si="681"/>
        <v xml:space="preserve"> </v>
      </c>
      <c r="BZ481" s="291"/>
      <c r="CA481" s="290" t="str">
        <f t="shared" si="632"/>
        <v xml:space="preserve"> </v>
      </c>
      <c r="CB481" s="289" t="str">
        <f>IF(SUM(I481:T481)&lt;90," ",EXP('eq. coef.'!$C$396+'eq. coef.'!$C$397*'Amp-TB2 calc'!AJ481+'eq. coef.'!$C$398*'Amp-TB2 calc'!AK481+'eq. coef.'!$C$399*'Amp-TB2 calc'!AL481+'eq. coef.'!$C$400*'Amp-TB2 calc'!AN481+'eq. coef.'!$C$401*'Amp-TB2 calc'!AP481+'eq. coef.'!$C$402*'Amp-TB2 calc'!AQ481+'eq. coef.'!$C$403*'Amp-TB2 calc'!AR481+'eq. coef.'!$C$404*'Amp-TB2 calc'!AS481+'eq. coef.'!$C$405*LN('Amp-TB2 calc'!BQ481)))</f>
        <v xml:space="preserve"> </v>
      </c>
      <c r="CC481" s="283" t="str">
        <f t="shared" si="633"/>
        <v xml:space="preserve"> </v>
      </c>
      <c r="CD481" s="283"/>
      <c r="CE481" s="282" t="str">
        <f t="shared" si="634"/>
        <v xml:space="preserve"> </v>
      </c>
      <c r="CF481" s="282" t="str">
        <f t="shared" si="635"/>
        <v xml:space="preserve"> </v>
      </c>
      <c r="CG481" s="278" t="str">
        <f t="shared" si="682"/>
        <v xml:space="preserve"> </v>
      </c>
      <c r="CH481" s="278" t="str">
        <f t="shared" si="683"/>
        <v xml:space="preserve"> </v>
      </c>
      <c r="CI481" s="278" t="str">
        <f t="shared" si="636"/>
        <v xml:space="preserve"> </v>
      </c>
      <c r="CJ481" s="278" t="str">
        <f t="shared" si="637"/>
        <v xml:space="preserve"> </v>
      </c>
      <c r="CK481" s="278"/>
      <c r="CL481" s="278" t="str">
        <f t="shared" si="638"/>
        <v xml:space="preserve"> </v>
      </c>
      <c r="CM481" s="278" t="str">
        <f t="shared" si="639"/>
        <v xml:space="preserve"> </v>
      </c>
      <c r="CN481" s="278" t="str">
        <f t="shared" si="684"/>
        <v xml:space="preserve"> </v>
      </c>
      <c r="CO481" s="278" t="str">
        <f t="shared" si="640"/>
        <v xml:space="preserve"> </v>
      </c>
      <c r="CP481" s="278" t="str">
        <f t="shared" si="685"/>
        <v xml:space="preserve"> </v>
      </c>
      <c r="CQ481" s="278" t="str">
        <f t="shared" si="641"/>
        <v xml:space="preserve"> </v>
      </c>
      <c r="CR481" s="278" t="str">
        <f t="shared" si="686"/>
        <v xml:space="preserve"> </v>
      </c>
      <c r="CS481" s="278" t="str">
        <f t="shared" si="642"/>
        <v xml:space="preserve"> </v>
      </c>
      <c r="CT481" s="278"/>
      <c r="CU481" s="278" t="str">
        <f t="shared" si="687"/>
        <v xml:space="preserve"> </v>
      </c>
      <c r="CV481" s="278" t="str">
        <f t="shared" si="643"/>
        <v xml:space="preserve"> </v>
      </c>
      <c r="CW481" s="278" t="str">
        <f t="shared" si="644"/>
        <v xml:space="preserve"> </v>
      </c>
      <c r="CX481" s="278"/>
      <c r="CY481" s="278" t="str">
        <f t="shared" si="645"/>
        <v xml:space="preserve"> </v>
      </c>
      <c r="CZ481" s="278" t="str">
        <f t="shared" si="688"/>
        <v xml:space="preserve"> </v>
      </c>
      <c r="DA481" s="278" t="str">
        <f t="shared" si="646"/>
        <v xml:space="preserve"> </v>
      </c>
      <c r="DB481" s="278"/>
      <c r="DC481" s="278" t="str">
        <f t="shared" si="647"/>
        <v xml:space="preserve"> </v>
      </c>
      <c r="DD481" s="278" t="str">
        <f t="shared" si="689"/>
        <v xml:space="preserve"> </v>
      </c>
      <c r="DE481" s="278" t="str">
        <f t="shared" si="690"/>
        <v xml:space="preserve"> </v>
      </c>
      <c r="DF481" s="278" t="str">
        <f t="shared" si="648"/>
        <v xml:space="preserve"> </v>
      </c>
      <c r="DG481" s="283" t="str">
        <f t="shared" si="655"/>
        <v xml:space="preserve"> </v>
      </c>
      <c r="DH481" s="283"/>
      <c r="DI481" s="277" t="str">
        <f t="shared" si="649"/>
        <v xml:space="preserve"> </v>
      </c>
      <c r="DJ481" s="277" t="str">
        <f t="shared" si="650"/>
        <v xml:space="preserve"> </v>
      </c>
      <c r="DK481" s="277" t="str">
        <f t="shared" si="651"/>
        <v xml:space="preserve"> </v>
      </c>
      <c r="DL481" s="278" t="str">
        <f t="shared" si="652"/>
        <v xml:space="preserve"> </v>
      </c>
    </row>
    <row r="482" spans="21:116" x14ac:dyDescent="0.25">
      <c r="U482" s="276" t="str">
        <f t="shared" si="656"/>
        <v xml:space="preserve"> </v>
      </c>
      <c r="V482" s="277" t="str">
        <f>IF(SUM(I482:T482)&lt;90," ",I482/stab.data!$U$7)</f>
        <v xml:space="preserve"> </v>
      </c>
      <c r="W482" s="277" t="str">
        <f>IF(SUM(I482:T482)&lt;90," ",J482/stab.data!$U$8)</f>
        <v xml:space="preserve"> </v>
      </c>
      <c r="X482" s="277" t="str">
        <f>IF(SUM(I482:T482)&lt;90," ",K482*2/stab.data!$U$9)</f>
        <v xml:space="preserve"> </v>
      </c>
      <c r="Y482" s="277" t="str">
        <f>IF(SUM(I482:T482)&lt;90," ",L482*2/stab.data!$U$10)</f>
        <v xml:space="preserve"> </v>
      </c>
      <c r="Z482" s="277" t="str">
        <f>IF(SUM(I482:T482)&lt;90," ",M482/stab.data!$U$11)</f>
        <v xml:space="preserve"> </v>
      </c>
      <c r="AA482" s="277" t="str">
        <f>IF(SUM(I482:T482)&lt;90," ",N482/stab.data!$U$12)</f>
        <v xml:space="preserve"> </v>
      </c>
      <c r="AB482" s="277" t="str">
        <f>IF(SUM(I482:T482)&lt;90," ",O482/stab.data!$U$13)</f>
        <v xml:space="preserve"> </v>
      </c>
      <c r="AC482" s="277" t="str">
        <f>IF(SUM(I482:T482)&lt;90," ",P482/stab.data!$U$14)</f>
        <v xml:space="preserve"> </v>
      </c>
      <c r="AD482" s="277" t="str">
        <f>IF(SUM(I482:T482)&lt;90," ",Q482*2/stab.data!$U$15)</f>
        <v xml:space="preserve"> </v>
      </c>
      <c r="AE482" s="277" t="str">
        <f>IF(SUM(I482:T482)&lt;90," ",R482*2/stab.data!$U$16)</f>
        <v xml:space="preserve"> </v>
      </c>
      <c r="AF482" s="277" t="str">
        <f>IF(SUM(I482:T482)&lt;90," ",S482/stab.data!$U$17)</f>
        <v xml:space="preserve"> </v>
      </c>
      <c r="AG482" s="277" t="str">
        <f>IF(SUM(I482:T482)&lt;90," ",T482/stab.data!$U$18)</f>
        <v xml:space="preserve"> </v>
      </c>
      <c r="AH482" s="277" t="str">
        <f t="shared" si="657"/>
        <v xml:space="preserve"> </v>
      </c>
      <c r="AI482" s="277" t="str">
        <f t="shared" si="658"/>
        <v xml:space="preserve"> </v>
      </c>
      <c r="AJ482" s="278" t="str">
        <f t="shared" si="659"/>
        <v xml:space="preserve"> </v>
      </c>
      <c r="AK482" s="278" t="str">
        <f t="shared" si="660"/>
        <v xml:space="preserve"> </v>
      </c>
      <c r="AL482" s="278" t="str">
        <f t="shared" si="661"/>
        <v xml:space="preserve"> </v>
      </c>
      <c r="AM482" s="278" t="str">
        <f t="shared" si="662"/>
        <v xml:space="preserve"> </v>
      </c>
      <c r="AN482" s="278" t="str">
        <f t="shared" si="663"/>
        <v xml:space="preserve"> </v>
      </c>
      <c r="AO482" s="278" t="str">
        <f t="shared" si="664"/>
        <v xml:space="preserve"> </v>
      </c>
      <c r="AP482" s="278" t="str">
        <f t="shared" si="665"/>
        <v xml:space="preserve"> </v>
      </c>
      <c r="AQ482" s="278" t="str">
        <f t="shared" si="666"/>
        <v xml:space="preserve"> </v>
      </c>
      <c r="AR482" s="278" t="str">
        <f t="shared" si="667"/>
        <v xml:space="preserve"> </v>
      </c>
      <c r="AS482" s="278" t="str">
        <f t="shared" si="668"/>
        <v xml:space="preserve"> </v>
      </c>
      <c r="AT482" s="278" t="str">
        <f t="shared" si="669"/>
        <v xml:space="preserve"> </v>
      </c>
      <c r="AU482" s="278" t="str">
        <f t="shared" si="670"/>
        <v xml:space="preserve"> </v>
      </c>
      <c r="AV482" s="277" t="str">
        <f t="shared" si="671"/>
        <v xml:space="preserve"> </v>
      </c>
      <c r="AW482" s="277" t="str">
        <f t="shared" si="672"/>
        <v xml:space="preserve"> </v>
      </c>
      <c r="AX482" s="277" t="str">
        <f>IF(SUM(I482:T482)&lt;90," ",CO482*AH482*stab.data!$U$20/13/2)</f>
        <v xml:space="preserve"> </v>
      </c>
      <c r="AY482" s="277" t="str">
        <f>IF(SUM(I482:T482)&lt;90," ",CQ482*AH482*stab.data!$U$11/13)</f>
        <v xml:space="preserve"> </v>
      </c>
      <c r="AZ482" s="277" t="str">
        <f t="shared" si="673"/>
        <v xml:space="preserve"> </v>
      </c>
      <c r="BA482" s="279" t="str">
        <f t="shared" si="674"/>
        <v xml:space="preserve"> </v>
      </c>
      <c r="BB482" s="280" t="str">
        <f>IF(SUM(I482:T482)&lt;90," ",EXP('eq. coef.'!$C$104+'eq. coef.'!$C$105*'Amp-TB2 calc'!AJ482+'eq. coef.'!$C$106*'Amp-TB2 calc'!AK482+'eq. coef.'!$C$107*'Amp-TB2 calc'!AL482+'eq. coef.'!$C$108*'Amp-TB2 calc'!AN482+'eq. coef.'!$C$109*'Amp-TB2 calc'!AP482+'eq. coef.'!$C$110*'Amp-TB2 calc'!AQ482+'eq. coef.'!$C$111*'Amp-TB2 calc'!AR482+'eq. coef.'!$C$112*'Amp-TB2 calc'!AS482))</f>
        <v xml:space="preserve"> </v>
      </c>
      <c r="BC482" s="281" t="str">
        <f>IF(SUM(I482:T482)&lt;90," ",EXP('eq. coef.'!$C$176+'eq. coef.'!$C$177*'Amp-TB2 calc'!AJ482+'eq. coef.'!$C$178*'Amp-TB2 calc'!AK482+'eq. coef.'!$C$179*'Amp-TB2 calc'!AL482+'eq. coef.'!$C$180*'Amp-TB2 calc'!AN482+'eq. coef.'!$C$181*'Amp-TB2 calc'!AP482+'eq. coef.'!$C$182*'Amp-TB2 calc'!AQ482+'eq. coef.'!$C$183*'Amp-TB2 calc'!AR482+'eq. coef.'!$C$184*'Amp-TB2 calc'!AS482))</f>
        <v xml:space="preserve"> </v>
      </c>
      <c r="BD482" s="281" t="str">
        <f>IF(SUM(I482:T482)&lt;90," ",('eq. coef.'!$C$234+'eq. coef.'!$C$235*'Amp-TB2 calc'!AJ482+'eq. coef.'!$C$236*'Amp-TB2 calc'!AK482+'eq. coef.'!$C$237*'Amp-TB2 calc'!AL482+'eq. coef.'!$C$238*'Amp-TB2 calc'!AN482+'eq. coef.'!$C$239*'Amp-TB2 calc'!AP482+'eq. coef.'!$C$240*'Amp-TB2 calc'!AQ482+'eq. coef.'!$C$241*'Amp-TB2 calc'!AR482+'eq. coef.'!$C$242*'Amp-TB2 calc'!AS482))</f>
        <v xml:space="preserve"> </v>
      </c>
      <c r="BE482" s="281" t="str">
        <f>IF(SUM(I482:T482)&lt;90," ",('eq. coef.'!$C$270+'eq. coef.'!$C$271*'Amp-TB2 calc'!AJ482+'eq. coef.'!$C$272*'Amp-TB2 calc'!AK482+'eq. coef.'!$C$273*'Amp-TB2 calc'!AL482+'eq. coef.'!$C$274*'Amp-TB2 calc'!AN482+'eq. coef.'!$C$275*'Amp-TB2 calc'!AP482+'eq. coef.'!$C$276*'Amp-TB2 calc'!AQ482+'eq. coef.'!$C$277*'Amp-TB2 calc'!AR482+'eq. coef.'!$C$278*'Amp-TB2 calc'!AS482))</f>
        <v xml:space="preserve"> </v>
      </c>
      <c r="BF482" s="281" t="str">
        <f>IF(SUM(I482:T482)&lt;90," ",EXP('eq. coef.'!$C$328+'eq. coef.'!$C$329*'Amp-TB2 calc'!AJ482+'eq. coef.'!$C$330*'Amp-TB2 calc'!AK482+'eq. coef.'!$C$331*'Amp-TB2 calc'!AL482+'eq. coef.'!$C$332*'Amp-TB2 calc'!AN482+'eq. coef.'!$C$333*'Amp-TB2 calc'!AP482+'eq. coef.'!$C$334*'Amp-TB2 calc'!AQ482+'eq. coef.'!$C$335*'Amp-TB2 calc'!AR482+'eq. coef.'!$C$336*'Amp-TB2 calc'!AS482))</f>
        <v xml:space="preserve"> </v>
      </c>
      <c r="BG482" s="282" t="str">
        <f t="shared" si="626"/>
        <v xml:space="preserve"> </v>
      </c>
      <c r="BH482" s="385" t="str">
        <f t="shared" si="653"/>
        <v xml:space="preserve"> </v>
      </c>
      <c r="BI482" s="385" t="str">
        <f t="shared" si="654"/>
        <v xml:space="preserve"> </v>
      </c>
      <c r="BJ482" s="281" t="str">
        <f t="shared" si="627"/>
        <v xml:space="preserve"> </v>
      </c>
      <c r="BK482" s="283" t="str">
        <f t="shared" si="675"/>
        <v xml:space="preserve"> </v>
      </c>
      <c r="BL482" s="281" t="str">
        <f t="shared" si="676"/>
        <v xml:space="preserve"> </v>
      </c>
      <c r="BM482" s="284" t="str">
        <f t="shared" si="628"/>
        <v xml:space="preserve"> </v>
      </c>
      <c r="BN482" s="285" t="str">
        <f>IF(SUM(I482:T482)&lt;90," ",'eq. coef.'!$C$360+'eq. coef.'!$C$361*'Amp-TB2 calc'!AJ482+'eq. coef.'!$C$362*'Amp-TB2 calc'!AK482+'eq. coef.'!$C$363*'Amp-TB2 calc'!AL482+'eq. coef.'!$C$364*'Amp-TB2 calc'!AN482+'eq. coef.'!$C$365*'Amp-TB2 calc'!AP482+'eq. coef.'!$C$366*'Amp-TB2 calc'!AQ482+'eq. coef.'!$C$367*'Amp-TB2 calc'!AR482+'eq. coef.'!$C$368*'Amp-TB2 calc'!AS482+'eq. coef.'!$C$369*LN(BQ482))</f>
        <v xml:space="preserve"> </v>
      </c>
      <c r="BO482" s="286" t="str">
        <f t="shared" si="677"/>
        <v xml:space="preserve"> </v>
      </c>
      <c r="BP482" s="333" t="str">
        <f t="shared" si="629"/>
        <v xml:space="preserve"> </v>
      </c>
      <c r="BQ482" s="287" t="str">
        <f t="shared" si="678"/>
        <v xml:space="preserve"> </v>
      </c>
      <c r="BR482" s="281" t="str">
        <f t="shared" si="630"/>
        <v xml:space="preserve"> </v>
      </c>
      <c r="BS482" s="283"/>
      <c r="BT482" s="283">
        <f t="shared" si="679"/>
        <v>0</v>
      </c>
      <c r="BU482" s="283">
        <f t="shared" si="680"/>
        <v>0</v>
      </c>
      <c r="BV482" s="281" t="str">
        <f t="shared" si="631"/>
        <v xml:space="preserve"> </v>
      </c>
      <c r="BW482" s="288"/>
      <c r="BX482" s="289" t="str">
        <f>IF(SUM(I482:T482)&lt;90," ",'eq. coef.'!$B$1128*'Amp-TB2 calc'!CH482+'eq. coef.'!$B$1129*'Amp-TB2 calc'!CL482+'eq. coef.'!$B$1130*'Amp-TB2 calc'!CM482+'eq. coef.'!$B$1131*'Amp-TB2 calc'!CO482+'eq. coef.'!$B$1132*'Amp-TB2 calc'!CP482+'eq. coef.'!$B$1133*'Amp-TB2 calc'!CQ482+'eq. coef.'!$B$1134*'Amp-TB2 calc'!CR482+'eq. coef.'!$B$1135*'Amp-TB2 calc'!CU482+'eq. coef.'!$B$1135*'Amp-TB2 calc'!CY482+'eq. coef.'!$B$1137*'Amp-TB2 calc'!CZ482)</f>
        <v xml:space="preserve"> </v>
      </c>
      <c r="BY482" s="290" t="str">
        <f t="shared" si="681"/>
        <v xml:space="preserve"> </v>
      </c>
      <c r="BZ482" s="291"/>
      <c r="CA482" s="290" t="str">
        <f t="shared" si="632"/>
        <v xml:space="preserve"> </v>
      </c>
      <c r="CB482" s="289" t="str">
        <f>IF(SUM(I482:T482)&lt;90," ",EXP('eq. coef.'!$C$396+'eq. coef.'!$C$397*'Amp-TB2 calc'!AJ482+'eq. coef.'!$C$398*'Amp-TB2 calc'!AK482+'eq. coef.'!$C$399*'Amp-TB2 calc'!AL482+'eq. coef.'!$C$400*'Amp-TB2 calc'!AN482+'eq. coef.'!$C$401*'Amp-TB2 calc'!AP482+'eq. coef.'!$C$402*'Amp-TB2 calc'!AQ482+'eq. coef.'!$C$403*'Amp-TB2 calc'!AR482+'eq. coef.'!$C$404*'Amp-TB2 calc'!AS482+'eq. coef.'!$C$405*LN('Amp-TB2 calc'!BQ482)))</f>
        <v xml:space="preserve"> </v>
      </c>
      <c r="CC482" s="283" t="str">
        <f t="shared" si="633"/>
        <v xml:space="preserve"> </v>
      </c>
      <c r="CD482" s="283"/>
      <c r="CE482" s="282" t="str">
        <f t="shared" si="634"/>
        <v xml:space="preserve"> </v>
      </c>
      <c r="CF482" s="282" t="str">
        <f t="shared" si="635"/>
        <v xml:space="preserve"> </v>
      </c>
      <c r="CG482" s="278" t="str">
        <f t="shared" si="682"/>
        <v xml:space="preserve"> </v>
      </c>
      <c r="CH482" s="278" t="str">
        <f t="shared" si="683"/>
        <v xml:space="preserve"> </v>
      </c>
      <c r="CI482" s="278" t="str">
        <f t="shared" si="636"/>
        <v xml:space="preserve"> </v>
      </c>
      <c r="CJ482" s="278" t="str">
        <f t="shared" si="637"/>
        <v xml:space="preserve"> </v>
      </c>
      <c r="CK482" s="278"/>
      <c r="CL482" s="278" t="str">
        <f t="shared" si="638"/>
        <v xml:space="preserve"> </v>
      </c>
      <c r="CM482" s="278" t="str">
        <f t="shared" si="639"/>
        <v xml:space="preserve"> </v>
      </c>
      <c r="CN482" s="278" t="str">
        <f t="shared" si="684"/>
        <v xml:space="preserve"> </v>
      </c>
      <c r="CO482" s="278" t="str">
        <f t="shared" si="640"/>
        <v xml:space="preserve"> </v>
      </c>
      <c r="CP482" s="278" t="str">
        <f t="shared" si="685"/>
        <v xml:space="preserve"> </v>
      </c>
      <c r="CQ482" s="278" t="str">
        <f t="shared" si="641"/>
        <v xml:space="preserve"> </v>
      </c>
      <c r="CR482" s="278" t="str">
        <f t="shared" si="686"/>
        <v xml:space="preserve"> </v>
      </c>
      <c r="CS482" s="278" t="str">
        <f t="shared" si="642"/>
        <v xml:space="preserve"> </v>
      </c>
      <c r="CT482" s="278"/>
      <c r="CU482" s="278" t="str">
        <f t="shared" si="687"/>
        <v xml:space="preserve"> </v>
      </c>
      <c r="CV482" s="278" t="str">
        <f t="shared" si="643"/>
        <v xml:space="preserve"> </v>
      </c>
      <c r="CW482" s="278" t="str">
        <f t="shared" si="644"/>
        <v xml:space="preserve"> </v>
      </c>
      <c r="CX482" s="278"/>
      <c r="CY482" s="278" t="str">
        <f t="shared" si="645"/>
        <v xml:space="preserve"> </v>
      </c>
      <c r="CZ482" s="278" t="str">
        <f t="shared" si="688"/>
        <v xml:space="preserve"> </v>
      </c>
      <c r="DA482" s="278" t="str">
        <f t="shared" si="646"/>
        <v xml:space="preserve"> </v>
      </c>
      <c r="DB482" s="278"/>
      <c r="DC482" s="278" t="str">
        <f t="shared" si="647"/>
        <v xml:space="preserve"> </v>
      </c>
      <c r="DD482" s="278" t="str">
        <f t="shared" si="689"/>
        <v xml:space="preserve"> </v>
      </c>
      <c r="DE482" s="278" t="str">
        <f t="shared" si="690"/>
        <v xml:space="preserve"> </v>
      </c>
      <c r="DF482" s="278" t="str">
        <f t="shared" si="648"/>
        <v xml:space="preserve"> </v>
      </c>
      <c r="DG482" s="283" t="str">
        <f t="shared" si="655"/>
        <v xml:space="preserve"> </v>
      </c>
      <c r="DH482" s="283"/>
      <c r="DI482" s="277" t="str">
        <f t="shared" si="649"/>
        <v xml:space="preserve"> </v>
      </c>
      <c r="DJ482" s="277" t="str">
        <f t="shared" si="650"/>
        <v xml:space="preserve"> </v>
      </c>
      <c r="DK482" s="277" t="str">
        <f t="shared" si="651"/>
        <v xml:space="preserve"> </v>
      </c>
      <c r="DL482" s="278" t="str">
        <f t="shared" si="652"/>
        <v xml:space="preserve"> </v>
      </c>
    </row>
    <row r="483" spans="21:116" x14ac:dyDescent="0.25">
      <c r="U483" s="276" t="str">
        <f t="shared" si="656"/>
        <v xml:space="preserve"> </v>
      </c>
      <c r="V483" s="277" t="str">
        <f>IF(SUM(I483:T483)&lt;90," ",I483/stab.data!$U$7)</f>
        <v xml:space="preserve"> </v>
      </c>
      <c r="W483" s="277" t="str">
        <f>IF(SUM(I483:T483)&lt;90," ",J483/stab.data!$U$8)</f>
        <v xml:space="preserve"> </v>
      </c>
      <c r="X483" s="277" t="str">
        <f>IF(SUM(I483:T483)&lt;90," ",K483*2/stab.data!$U$9)</f>
        <v xml:space="preserve"> </v>
      </c>
      <c r="Y483" s="277" t="str">
        <f>IF(SUM(I483:T483)&lt;90," ",L483*2/stab.data!$U$10)</f>
        <v xml:space="preserve"> </v>
      </c>
      <c r="Z483" s="277" t="str">
        <f>IF(SUM(I483:T483)&lt;90," ",M483/stab.data!$U$11)</f>
        <v xml:space="preserve"> </v>
      </c>
      <c r="AA483" s="277" t="str">
        <f>IF(SUM(I483:T483)&lt;90," ",N483/stab.data!$U$12)</f>
        <v xml:space="preserve"> </v>
      </c>
      <c r="AB483" s="277" t="str">
        <f>IF(SUM(I483:T483)&lt;90," ",O483/stab.data!$U$13)</f>
        <v xml:space="preserve"> </v>
      </c>
      <c r="AC483" s="277" t="str">
        <f>IF(SUM(I483:T483)&lt;90," ",P483/stab.data!$U$14)</f>
        <v xml:space="preserve"> </v>
      </c>
      <c r="AD483" s="277" t="str">
        <f>IF(SUM(I483:T483)&lt;90," ",Q483*2/stab.data!$U$15)</f>
        <v xml:space="preserve"> </v>
      </c>
      <c r="AE483" s="277" t="str">
        <f>IF(SUM(I483:T483)&lt;90," ",R483*2/stab.data!$U$16)</f>
        <v xml:space="preserve"> </v>
      </c>
      <c r="AF483" s="277" t="str">
        <f>IF(SUM(I483:T483)&lt;90," ",S483/stab.data!$U$17)</f>
        <v xml:space="preserve"> </v>
      </c>
      <c r="AG483" s="277" t="str">
        <f>IF(SUM(I483:T483)&lt;90," ",T483/stab.data!$U$18)</f>
        <v xml:space="preserve"> </v>
      </c>
      <c r="AH483" s="277" t="str">
        <f t="shared" si="657"/>
        <v xml:space="preserve"> </v>
      </c>
      <c r="AI483" s="277" t="str">
        <f t="shared" si="658"/>
        <v xml:space="preserve"> </v>
      </c>
      <c r="AJ483" s="278" t="str">
        <f t="shared" si="659"/>
        <v xml:space="preserve"> </v>
      </c>
      <c r="AK483" s="278" t="str">
        <f t="shared" si="660"/>
        <v xml:space="preserve"> </v>
      </c>
      <c r="AL483" s="278" t="str">
        <f t="shared" si="661"/>
        <v xml:space="preserve"> </v>
      </c>
      <c r="AM483" s="278" t="str">
        <f t="shared" si="662"/>
        <v xml:space="preserve"> </v>
      </c>
      <c r="AN483" s="278" t="str">
        <f t="shared" si="663"/>
        <v xml:space="preserve"> </v>
      </c>
      <c r="AO483" s="278" t="str">
        <f t="shared" si="664"/>
        <v xml:space="preserve"> </v>
      </c>
      <c r="AP483" s="278" t="str">
        <f t="shared" si="665"/>
        <v xml:space="preserve"> </v>
      </c>
      <c r="AQ483" s="278" t="str">
        <f t="shared" si="666"/>
        <v xml:space="preserve"> </v>
      </c>
      <c r="AR483" s="278" t="str">
        <f t="shared" si="667"/>
        <v xml:space="preserve"> </v>
      </c>
      <c r="AS483" s="278" t="str">
        <f t="shared" si="668"/>
        <v xml:space="preserve"> </v>
      </c>
      <c r="AT483" s="278" t="str">
        <f t="shared" si="669"/>
        <v xml:space="preserve"> </v>
      </c>
      <c r="AU483" s="278" t="str">
        <f t="shared" si="670"/>
        <v xml:space="preserve"> </v>
      </c>
      <c r="AV483" s="277" t="str">
        <f t="shared" si="671"/>
        <v xml:space="preserve"> </v>
      </c>
      <c r="AW483" s="277" t="str">
        <f t="shared" si="672"/>
        <v xml:space="preserve"> </v>
      </c>
      <c r="AX483" s="277" t="str">
        <f>IF(SUM(I483:T483)&lt;90," ",CO483*AH483*stab.data!$U$20/13/2)</f>
        <v xml:space="preserve"> </v>
      </c>
      <c r="AY483" s="277" t="str">
        <f>IF(SUM(I483:T483)&lt;90," ",CQ483*AH483*stab.data!$U$11/13)</f>
        <v xml:space="preserve"> </v>
      </c>
      <c r="AZ483" s="277" t="str">
        <f t="shared" si="673"/>
        <v xml:space="preserve"> </v>
      </c>
      <c r="BA483" s="279" t="str">
        <f t="shared" si="674"/>
        <v xml:space="preserve"> </v>
      </c>
      <c r="BB483" s="280" t="str">
        <f>IF(SUM(I483:T483)&lt;90," ",EXP('eq. coef.'!$C$104+'eq. coef.'!$C$105*'Amp-TB2 calc'!AJ483+'eq. coef.'!$C$106*'Amp-TB2 calc'!AK483+'eq. coef.'!$C$107*'Amp-TB2 calc'!AL483+'eq. coef.'!$C$108*'Amp-TB2 calc'!AN483+'eq. coef.'!$C$109*'Amp-TB2 calc'!AP483+'eq. coef.'!$C$110*'Amp-TB2 calc'!AQ483+'eq. coef.'!$C$111*'Amp-TB2 calc'!AR483+'eq. coef.'!$C$112*'Amp-TB2 calc'!AS483))</f>
        <v xml:space="preserve"> </v>
      </c>
      <c r="BC483" s="281" t="str">
        <f>IF(SUM(I483:T483)&lt;90," ",EXP('eq. coef.'!$C$176+'eq. coef.'!$C$177*'Amp-TB2 calc'!AJ483+'eq. coef.'!$C$178*'Amp-TB2 calc'!AK483+'eq. coef.'!$C$179*'Amp-TB2 calc'!AL483+'eq. coef.'!$C$180*'Amp-TB2 calc'!AN483+'eq. coef.'!$C$181*'Amp-TB2 calc'!AP483+'eq. coef.'!$C$182*'Amp-TB2 calc'!AQ483+'eq. coef.'!$C$183*'Amp-TB2 calc'!AR483+'eq. coef.'!$C$184*'Amp-TB2 calc'!AS483))</f>
        <v xml:space="preserve"> </v>
      </c>
      <c r="BD483" s="281" t="str">
        <f>IF(SUM(I483:T483)&lt;90," ",('eq. coef.'!$C$234+'eq. coef.'!$C$235*'Amp-TB2 calc'!AJ483+'eq. coef.'!$C$236*'Amp-TB2 calc'!AK483+'eq. coef.'!$C$237*'Amp-TB2 calc'!AL483+'eq. coef.'!$C$238*'Amp-TB2 calc'!AN483+'eq. coef.'!$C$239*'Amp-TB2 calc'!AP483+'eq. coef.'!$C$240*'Amp-TB2 calc'!AQ483+'eq. coef.'!$C$241*'Amp-TB2 calc'!AR483+'eq. coef.'!$C$242*'Amp-TB2 calc'!AS483))</f>
        <v xml:space="preserve"> </v>
      </c>
      <c r="BE483" s="281" t="str">
        <f>IF(SUM(I483:T483)&lt;90," ",('eq. coef.'!$C$270+'eq. coef.'!$C$271*'Amp-TB2 calc'!AJ483+'eq. coef.'!$C$272*'Amp-TB2 calc'!AK483+'eq. coef.'!$C$273*'Amp-TB2 calc'!AL483+'eq. coef.'!$C$274*'Amp-TB2 calc'!AN483+'eq. coef.'!$C$275*'Amp-TB2 calc'!AP483+'eq. coef.'!$C$276*'Amp-TB2 calc'!AQ483+'eq. coef.'!$C$277*'Amp-TB2 calc'!AR483+'eq. coef.'!$C$278*'Amp-TB2 calc'!AS483))</f>
        <v xml:space="preserve"> </v>
      </c>
      <c r="BF483" s="281" t="str">
        <f>IF(SUM(I483:T483)&lt;90," ",EXP('eq. coef.'!$C$328+'eq. coef.'!$C$329*'Amp-TB2 calc'!AJ483+'eq. coef.'!$C$330*'Amp-TB2 calc'!AK483+'eq. coef.'!$C$331*'Amp-TB2 calc'!AL483+'eq. coef.'!$C$332*'Amp-TB2 calc'!AN483+'eq. coef.'!$C$333*'Amp-TB2 calc'!AP483+'eq. coef.'!$C$334*'Amp-TB2 calc'!AQ483+'eq. coef.'!$C$335*'Amp-TB2 calc'!AR483+'eq. coef.'!$C$336*'Amp-TB2 calc'!AS483))</f>
        <v xml:space="preserve"> </v>
      </c>
      <c r="BG483" s="282" t="str">
        <f t="shared" si="626"/>
        <v xml:space="preserve"> </v>
      </c>
      <c r="BH483" s="385" t="str">
        <f t="shared" si="653"/>
        <v xml:space="preserve"> </v>
      </c>
      <c r="BI483" s="385" t="str">
        <f t="shared" si="654"/>
        <v xml:space="preserve"> </v>
      </c>
      <c r="BJ483" s="281" t="str">
        <f t="shared" si="627"/>
        <v xml:space="preserve"> </v>
      </c>
      <c r="BK483" s="283" t="str">
        <f t="shared" si="675"/>
        <v xml:space="preserve"> </v>
      </c>
      <c r="BL483" s="281" t="str">
        <f t="shared" si="676"/>
        <v xml:space="preserve"> </v>
      </c>
      <c r="BM483" s="284" t="str">
        <f t="shared" si="628"/>
        <v xml:space="preserve"> </v>
      </c>
      <c r="BN483" s="285" t="str">
        <f>IF(SUM(I483:T483)&lt;90," ",'eq. coef.'!$C$360+'eq. coef.'!$C$361*'Amp-TB2 calc'!AJ483+'eq. coef.'!$C$362*'Amp-TB2 calc'!AK483+'eq. coef.'!$C$363*'Amp-TB2 calc'!AL483+'eq. coef.'!$C$364*'Amp-TB2 calc'!AN483+'eq. coef.'!$C$365*'Amp-TB2 calc'!AP483+'eq. coef.'!$C$366*'Amp-TB2 calc'!AQ483+'eq. coef.'!$C$367*'Amp-TB2 calc'!AR483+'eq. coef.'!$C$368*'Amp-TB2 calc'!AS483+'eq. coef.'!$C$369*LN(BQ483))</f>
        <v xml:space="preserve"> </v>
      </c>
      <c r="BO483" s="286" t="str">
        <f t="shared" si="677"/>
        <v xml:space="preserve"> </v>
      </c>
      <c r="BP483" s="333" t="str">
        <f t="shared" si="629"/>
        <v xml:space="preserve"> </v>
      </c>
      <c r="BQ483" s="287" t="str">
        <f t="shared" si="678"/>
        <v xml:space="preserve"> </v>
      </c>
      <c r="BR483" s="281" t="str">
        <f t="shared" si="630"/>
        <v xml:space="preserve"> </v>
      </c>
      <c r="BS483" s="283"/>
      <c r="BT483" s="283">
        <f t="shared" si="679"/>
        <v>0</v>
      </c>
      <c r="BU483" s="283">
        <f t="shared" si="680"/>
        <v>0</v>
      </c>
      <c r="BV483" s="281" t="str">
        <f t="shared" si="631"/>
        <v xml:space="preserve"> </v>
      </c>
      <c r="BW483" s="288"/>
      <c r="BX483" s="289" t="str">
        <f>IF(SUM(I483:T483)&lt;90," ",'eq. coef.'!$B$1128*'Amp-TB2 calc'!CH483+'eq. coef.'!$B$1129*'Amp-TB2 calc'!CL483+'eq. coef.'!$B$1130*'Amp-TB2 calc'!CM483+'eq. coef.'!$B$1131*'Amp-TB2 calc'!CO483+'eq. coef.'!$B$1132*'Amp-TB2 calc'!CP483+'eq. coef.'!$B$1133*'Amp-TB2 calc'!CQ483+'eq. coef.'!$B$1134*'Amp-TB2 calc'!CR483+'eq. coef.'!$B$1135*'Amp-TB2 calc'!CU483+'eq. coef.'!$B$1135*'Amp-TB2 calc'!CY483+'eq. coef.'!$B$1137*'Amp-TB2 calc'!CZ483)</f>
        <v xml:space="preserve"> </v>
      </c>
      <c r="BY483" s="290" t="str">
        <f t="shared" si="681"/>
        <v xml:space="preserve"> </v>
      </c>
      <c r="BZ483" s="291"/>
      <c r="CA483" s="290" t="str">
        <f t="shared" si="632"/>
        <v xml:space="preserve"> </v>
      </c>
      <c r="CB483" s="289" t="str">
        <f>IF(SUM(I483:T483)&lt;90," ",EXP('eq. coef.'!$C$396+'eq. coef.'!$C$397*'Amp-TB2 calc'!AJ483+'eq. coef.'!$C$398*'Amp-TB2 calc'!AK483+'eq. coef.'!$C$399*'Amp-TB2 calc'!AL483+'eq. coef.'!$C$400*'Amp-TB2 calc'!AN483+'eq. coef.'!$C$401*'Amp-TB2 calc'!AP483+'eq. coef.'!$C$402*'Amp-TB2 calc'!AQ483+'eq. coef.'!$C$403*'Amp-TB2 calc'!AR483+'eq. coef.'!$C$404*'Amp-TB2 calc'!AS483+'eq. coef.'!$C$405*LN('Amp-TB2 calc'!BQ483)))</f>
        <v xml:space="preserve"> </v>
      </c>
      <c r="CC483" s="283" t="str">
        <f t="shared" si="633"/>
        <v xml:space="preserve"> </v>
      </c>
      <c r="CD483" s="283"/>
      <c r="CE483" s="282" t="str">
        <f t="shared" si="634"/>
        <v xml:space="preserve"> </v>
      </c>
      <c r="CF483" s="282" t="str">
        <f t="shared" si="635"/>
        <v xml:space="preserve"> </v>
      </c>
      <c r="CG483" s="278" t="str">
        <f t="shared" si="682"/>
        <v xml:space="preserve"> </v>
      </c>
      <c r="CH483" s="278" t="str">
        <f t="shared" si="683"/>
        <v xml:space="preserve"> </v>
      </c>
      <c r="CI483" s="278" t="str">
        <f t="shared" si="636"/>
        <v xml:space="preserve"> </v>
      </c>
      <c r="CJ483" s="278" t="str">
        <f t="shared" si="637"/>
        <v xml:space="preserve"> </v>
      </c>
      <c r="CK483" s="278"/>
      <c r="CL483" s="278" t="str">
        <f t="shared" si="638"/>
        <v xml:space="preserve"> </v>
      </c>
      <c r="CM483" s="278" t="str">
        <f t="shared" si="639"/>
        <v xml:space="preserve"> </v>
      </c>
      <c r="CN483" s="278" t="str">
        <f t="shared" si="684"/>
        <v xml:space="preserve"> </v>
      </c>
      <c r="CO483" s="278" t="str">
        <f t="shared" si="640"/>
        <v xml:space="preserve"> </v>
      </c>
      <c r="CP483" s="278" t="str">
        <f t="shared" si="685"/>
        <v xml:space="preserve"> </v>
      </c>
      <c r="CQ483" s="278" t="str">
        <f t="shared" si="641"/>
        <v xml:space="preserve"> </v>
      </c>
      <c r="CR483" s="278" t="str">
        <f t="shared" si="686"/>
        <v xml:space="preserve"> </v>
      </c>
      <c r="CS483" s="278" t="str">
        <f t="shared" si="642"/>
        <v xml:space="preserve"> </v>
      </c>
      <c r="CT483" s="278"/>
      <c r="CU483" s="278" t="str">
        <f t="shared" si="687"/>
        <v xml:space="preserve"> </v>
      </c>
      <c r="CV483" s="278" t="str">
        <f t="shared" si="643"/>
        <v xml:space="preserve"> </v>
      </c>
      <c r="CW483" s="278" t="str">
        <f t="shared" si="644"/>
        <v xml:space="preserve"> </v>
      </c>
      <c r="CX483" s="278"/>
      <c r="CY483" s="278" t="str">
        <f t="shared" si="645"/>
        <v xml:space="preserve"> </v>
      </c>
      <c r="CZ483" s="278" t="str">
        <f t="shared" si="688"/>
        <v xml:space="preserve"> </v>
      </c>
      <c r="DA483" s="278" t="str">
        <f t="shared" si="646"/>
        <v xml:space="preserve"> </v>
      </c>
      <c r="DB483" s="278"/>
      <c r="DC483" s="278" t="str">
        <f t="shared" si="647"/>
        <v xml:space="preserve"> </v>
      </c>
      <c r="DD483" s="278" t="str">
        <f t="shared" si="689"/>
        <v xml:space="preserve"> </v>
      </c>
      <c r="DE483" s="278" t="str">
        <f t="shared" si="690"/>
        <v xml:space="preserve"> </v>
      </c>
      <c r="DF483" s="278" t="str">
        <f t="shared" si="648"/>
        <v xml:space="preserve"> </v>
      </c>
      <c r="DG483" s="283" t="str">
        <f t="shared" si="655"/>
        <v xml:space="preserve"> </v>
      </c>
      <c r="DH483" s="283"/>
      <c r="DI483" s="277" t="str">
        <f t="shared" si="649"/>
        <v xml:space="preserve"> </v>
      </c>
      <c r="DJ483" s="277" t="str">
        <f t="shared" si="650"/>
        <v xml:space="preserve"> </v>
      </c>
      <c r="DK483" s="277" t="str">
        <f t="shared" si="651"/>
        <v xml:space="preserve"> </v>
      </c>
      <c r="DL483" s="278" t="str">
        <f t="shared" si="652"/>
        <v xml:space="preserve"> </v>
      </c>
    </row>
    <row r="484" spans="21:116" x14ac:dyDescent="0.25">
      <c r="U484" s="276" t="str">
        <f t="shared" si="656"/>
        <v xml:space="preserve"> </v>
      </c>
      <c r="V484" s="277" t="str">
        <f>IF(SUM(I484:T484)&lt;90," ",I484/stab.data!$U$7)</f>
        <v xml:space="preserve"> </v>
      </c>
      <c r="W484" s="277" t="str">
        <f>IF(SUM(I484:T484)&lt;90," ",J484/stab.data!$U$8)</f>
        <v xml:space="preserve"> </v>
      </c>
      <c r="X484" s="277" t="str">
        <f>IF(SUM(I484:T484)&lt;90," ",K484*2/stab.data!$U$9)</f>
        <v xml:space="preserve"> </v>
      </c>
      <c r="Y484" s="277" t="str">
        <f>IF(SUM(I484:T484)&lt;90," ",L484*2/stab.data!$U$10)</f>
        <v xml:space="preserve"> </v>
      </c>
      <c r="Z484" s="277" t="str">
        <f>IF(SUM(I484:T484)&lt;90," ",M484/stab.data!$U$11)</f>
        <v xml:space="preserve"> </v>
      </c>
      <c r="AA484" s="277" t="str">
        <f>IF(SUM(I484:T484)&lt;90," ",N484/stab.data!$U$12)</f>
        <v xml:space="preserve"> </v>
      </c>
      <c r="AB484" s="277" t="str">
        <f>IF(SUM(I484:T484)&lt;90," ",O484/stab.data!$U$13)</f>
        <v xml:space="preserve"> </v>
      </c>
      <c r="AC484" s="277" t="str">
        <f>IF(SUM(I484:T484)&lt;90," ",P484/stab.data!$U$14)</f>
        <v xml:space="preserve"> </v>
      </c>
      <c r="AD484" s="277" t="str">
        <f>IF(SUM(I484:T484)&lt;90," ",Q484*2/stab.data!$U$15)</f>
        <v xml:space="preserve"> </v>
      </c>
      <c r="AE484" s="277" t="str">
        <f>IF(SUM(I484:T484)&lt;90," ",R484*2/stab.data!$U$16)</f>
        <v xml:space="preserve"> </v>
      </c>
      <c r="AF484" s="277" t="str">
        <f>IF(SUM(I484:T484)&lt;90," ",S484/stab.data!$U$17)</f>
        <v xml:space="preserve"> </v>
      </c>
      <c r="AG484" s="277" t="str">
        <f>IF(SUM(I484:T484)&lt;90," ",T484/stab.data!$U$18)</f>
        <v xml:space="preserve"> </v>
      </c>
      <c r="AH484" s="277" t="str">
        <f t="shared" si="657"/>
        <v xml:space="preserve"> </v>
      </c>
      <c r="AI484" s="277" t="str">
        <f t="shared" si="658"/>
        <v xml:space="preserve"> </v>
      </c>
      <c r="AJ484" s="278" t="str">
        <f t="shared" si="659"/>
        <v xml:space="preserve"> </v>
      </c>
      <c r="AK484" s="278" t="str">
        <f t="shared" si="660"/>
        <v xml:space="preserve"> </v>
      </c>
      <c r="AL484" s="278" t="str">
        <f t="shared" si="661"/>
        <v xml:space="preserve"> </v>
      </c>
      <c r="AM484" s="278" t="str">
        <f t="shared" si="662"/>
        <v xml:space="preserve"> </v>
      </c>
      <c r="AN484" s="278" t="str">
        <f t="shared" si="663"/>
        <v xml:space="preserve"> </v>
      </c>
      <c r="AO484" s="278" t="str">
        <f t="shared" si="664"/>
        <v xml:space="preserve"> </v>
      </c>
      <c r="AP484" s="278" t="str">
        <f t="shared" si="665"/>
        <v xml:space="preserve"> </v>
      </c>
      <c r="AQ484" s="278" t="str">
        <f t="shared" si="666"/>
        <v xml:space="preserve"> </v>
      </c>
      <c r="AR484" s="278" t="str">
        <f t="shared" si="667"/>
        <v xml:space="preserve"> </v>
      </c>
      <c r="AS484" s="278" t="str">
        <f t="shared" si="668"/>
        <v xml:space="preserve"> </v>
      </c>
      <c r="AT484" s="278" t="str">
        <f t="shared" si="669"/>
        <v xml:space="preserve"> </v>
      </c>
      <c r="AU484" s="278" t="str">
        <f t="shared" si="670"/>
        <v xml:space="preserve"> </v>
      </c>
      <c r="AV484" s="277" t="str">
        <f t="shared" si="671"/>
        <v xml:space="preserve"> </v>
      </c>
      <c r="AW484" s="277" t="str">
        <f t="shared" si="672"/>
        <v xml:space="preserve"> </v>
      </c>
      <c r="AX484" s="277" t="str">
        <f>IF(SUM(I484:T484)&lt;90," ",CO484*AH484*stab.data!$U$20/13/2)</f>
        <v xml:space="preserve"> </v>
      </c>
      <c r="AY484" s="277" t="str">
        <f>IF(SUM(I484:T484)&lt;90," ",CQ484*AH484*stab.data!$U$11/13)</f>
        <v xml:space="preserve"> </v>
      </c>
      <c r="AZ484" s="277" t="str">
        <f t="shared" si="673"/>
        <v xml:space="preserve"> </v>
      </c>
      <c r="BA484" s="279" t="str">
        <f t="shared" si="674"/>
        <v xml:space="preserve"> </v>
      </c>
      <c r="BB484" s="280" t="str">
        <f>IF(SUM(I484:T484)&lt;90," ",EXP('eq. coef.'!$C$104+'eq. coef.'!$C$105*'Amp-TB2 calc'!AJ484+'eq. coef.'!$C$106*'Amp-TB2 calc'!AK484+'eq. coef.'!$C$107*'Amp-TB2 calc'!AL484+'eq. coef.'!$C$108*'Amp-TB2 calc'!AN484+'eq. coef.'!$C$109*'Amp-TB2 calc'!AP484+'eq. coef.'!$C$110*'Amp-TB2 calc'!AQ484+'eq. coef.'!$C$111*'Amp-TB2 calc'!AR484+'eq. coef.'!$C$112*'Amp-TB2 calc'!AS484))</f>
        <v xml:space="preserve"> </v>
      </c>
      <c r="BC484" s="281" t="str">
        <f>IF(SUM(I484:T484)&lt;90," ",EXP('eq. coef.'!$C$176+'eq. coef.'!$C$177*'Amp-TB2 calc'!AJ484+'eq. coef.'!$C$178*'Amp-TB2 calc'!AK484+'eq. coef.'!$C$179*'Amp-TB2 calc'!AL484+'eq. coef.'!$C$180*'Amp-TB2 calc'!AN484+'eq. coef.'!$C$181*'Amp-TB2 calc'!AP484+'eq. coef.'!$C$182*'Amp-TB2 calc'!AQ484+'eq. coef.'!$C$183*'Amp-TB2 calc'!AR484+'eq. coef.'!$C$184*'Amp-TB2 calc'!AS484))</f>
        <v xml:space="preserve"> </v>
      </c>
      <c r="BD484" s="281" t="str">
        <f>IF(SUM(I484:T484)&lt;90," ",('eq. coef.'!$C$234+'eq. coef.'!$C$235*'Amp-TB2 calc'!AJ484+'eq. coef.'!$C$236*'Amp-TB2 calc'!AK484+'eq. coef.'!$C$237*'Amp-TB2 calc'!AL484+'eq. coef.'!$C$238*'Amp-TB2 calc'!AN484+'eq. coef.'!$C$239*'Amp-TB2 calc'!AP484+'eq. coef.'!$C$240*'Amp-TB2 calc'!AQ484+'eq. coef.'!$C$241*'Amp-TB2 calc'!AR484+'eq. coef.'!$C$242*'Amp-TB2 calc'!AS484))</f>
        <v xml:space="preserve"> </v>
      </c>
      <c r="BE484" s="281" t="str">
        <f>IF(SUM(I484:T484)&lt;90," ",('eq. coef.'!$C$270+'eq. coef.'!$C$271*'Amp-TB2 calc'!AJ484+'eq. coef.'!$C$272*'Amp-TB2 calc'!AK484+'eq. coef.'!$C$273*'Amp-TB2 calc'!AL484+'eq. coef.'!$C$274*'Amp-TB2 calc'!AN484+'eq. coef.'!$C$275*'Amp-TB2 calc'!AP484+'eq. coef.'!$C$276*'Amp-TB2 calc'!AQ484+'eq. coef.'!$C$277*'Amp-TB2 calc'!AR484+'eq. coef.'!$C$278*'Amp-TB2 calc'!AS484))</f>
        <v xml:space="preserve"> </v>
      </c>
      <c r="BF484" s="281" t="str">
        <f>IF(SUM(I484:T484)&lt;90," ",EXP('eq. coef.'!$C$328+'eq. coef.'!$C$329*'Amp-TB2 calc'!AJ484+'eq. coef.'!$C$330*'Amp-TB2 calc'!AK484+'eq. coef.'!$C$331*'Amp-TB2 calc'!AL484+'eq. coef.'!$C$332*'Amp-TB2 calc'!AN484+'eq. coef.'!$C$333*'Amp-TB2 calc'!AP484+'eq. coef.'!$C$334*'Amp-TB2 calc'!AQ484+'eq. coef.'!$C$335*'Amp-TB2 calc'!AR484+'eq. coef.'!$C$336*'Amp-TB2 calc'!AS484))</f>
        <v xml:space="preserve"> </v>
      </c>
      <c r="BG484" s="282" t="str">
        <f t="shared" si="626"/>
        <v xml:space="preserve"> </v>
      </c>
      <c r="BH484" s="385" t="str">
        <f t="shared" si="653"/>
        <v xml:space="preserve"> </v>
      </c>
      <c r="BI484" s="385" t="str">
        <f t="shared" si="654"/>
        <v xml:space="preserve"> </v>
      </c>
      <c r="BJ484" s="281" t="str">
        <f t="shared" si="627"/>
        <v xml:space="preserve"> </v>
      </c>
      <c r="BK484" s="283" t="str">
        <f t="shared" si="675"/>
        <v xml:space="preserve"> </v>
      </c>
      <c r="BL484" s="281" t="str">
        <f t="shared" si="676"/>
        <v xml:space="preserve"> </v>
      </c>
      <c r="BM484" s="284" t="str">
        <f t="shared" si="628"/>
        <v xml:space="preserve"> </v>
      </c>
      <c r="BN484" s="285" t="str">
        <f>IF(SUM(I484:T484)&lt;90," ",'eq. coef.'!$C$360+'eq. coef.'!$C$361*'Amp-TB2 calc'!AJ484+'eq. coef.'!$C$362*'Amp-TB2 calc'!AK484+'eq. coef.'!$C$363*'Amp-TB2 calc'!AL484+'eq. coef.'!$C$364*'Amp-TB2 calc'!AN484+'eq. coef.'!$C$365*'Amp-TB2 calc'!AP484+'eq. coef.'!$C$366*'Amp-TB2 calc'!AQ484+'eq. coef.'!$C$367*'Amp-TB2 calc'!AR484+'eq. coef.'!$C$368*'Amp-TB2 calc'!AS484+'eq. coef.'!$C$369*LN(BQ484))</f>
        <v xml:space="preserve"> </v>
      </c>
      <c r="BO484" s="286" t="str">
        <f t="shared" si="677"/>
        <v xml:space="preserve"> </v>
      </c>
      <c r="BP484" s="333" t="str">
        <f t="shared" si="629"/>
        <v xml:space="preserve"> </v>
      </c>
      <c r="BQ484" s="287" t="str">
        <f t="shared" si="678"/>
        <v xml:space="preserve"> </v>
      </c>
      <c r="BR484" s="281" t="str">
        <f t="shared" si="630"/>
        <v xml:space="preserve"> </v>
      </c>
      <c r="BS484" s="283"/>
      <c r="BT484" s="283">
        <f t="shared" si="679"/>
        <v>0</v>
      </c>
      <c r="BU484" s="283">
        <f t="shared" si="680"/>
        <v>0</v>
      </c>
      <c r="BV484" s="281" t="str">
        <f t="shared" si="631"/>
        <v xml:space="preserve"> </v>
      </c>
      <c r="BW484" s="288"/>
      <c r="BX484" s="289" t="str">
        <f>IF(SUM(I484:T484)&lt;90," ",'eq. coef.'!$B$1128*'Amp-TB2 calc'!CH484+'eq. coef.'!$B$1129*'Amp-TB2 calc'!CL484+'eq. coef.'!$B$1130*'Amp-TB2 calc'!CM484+'eq. coef.'!$B$1131*'Amp-TB2 calc'!CO484+'eq. coef.'!$B$1132*'Amp-TB2 calc'!CP484+'eq. coef.'!$B$1133*'Amp-TB2 calc'!CQ484+'eq. coef.'!$B$1134*'Amp-TB2 calc'!CR484+'eq. coef.'!$B$1135*'Amp-TB2 calc'!CU484+'eq. coef.'!$B$1135*'Amp-TB2 calc'!CY484+'eq. coef.'!$B$1137*'Amp-TB2 calc'!CZ484)</f>
        <v xml:space="preserve"> </v>
      </c>
      <c r="BY484" s="290" t="str">
        <f t="shared" si="681"/>
        <v xml:space="preserve"> </v>
      </c>
      <c r="BZ484" s="291"/>
      <c r="CA484" s="290" t="str">
        <f t="shared" si="632"/>
        <v xml:space="preserve"> </v>
      </c>
      <c r="CB484" s="289" t="str">
        <f>IF(SUM(I484:T484)&lt;90," ",EXP('eq. coef.'!$C$396+'eq. coef.'!$C$397*'Amp-TB2 calc'!AJ484+'eq. coef.'!$C$398*'Amp-TB2 calc'!AK484+'eq. coef.'!$C$399*'Amp-TB2 calc'!AL484+'eq. coef.'!$C$400*'Amp-TB2 calc'!AN484+'eq. coef.'!$C$401*'Amp-TB2 calc'!AP484+'eq. coef.'!$C$402*'Amp-TB2 calc'!AQ484+'eq. coef.'!$C$403*'Amp-TB2 calc'!AR484+'eq. coef.'!$C$404*'Amp-TB2 calc'!AS484+'eq. coef.'!$C$405*LN('Amp-TB2 calc'!BQ484)))</f>
        <v xml:space="preserve"> </v>
      </c>
      <c r="CC484" s="283" t="str">
        <f t="shared" si="633"/>
        <v xml:space="preserve"> </v>
      </c>
      <c r="CD484" s="283"/>
      <c r="CE484" s="282" t="str">
        <f t="shared" si="634"/>
        <v xml:space="preserve"> </v>
      </c>
      <c r="CF484" s="282" t="str">
        <f t="shared" si="635"/>
        <v xml:space="preserve"> </v>
      </c>
      <c r="CG484" s="278" t="str">
        <f t="shared" si="682"/>
        <v xml:space="preserve"> </v>
      </c>
      <c r="CH484" s="278" t="str">
        <f t="shared" si="683"/>
        <v xml:space="preserve"> </v>
      </c>
      <c r="CI484" s="278" t="str">
        <f t="shared" si="636"/>
        <v xml:space="preserve"> </v>
      </c>
      <c r="CJ484" s="278" t="str">
        <f t="shared" si="637"/>
        <v xml:space="preserve"> </v>
      </c>
      <c r="CK484" s="278"/>
      <c r="CL484" s="278" t="str">
        <f t="shared" si="638"/>
        <v xml:space="preserve"> </v>
      </c>
      <c r="CM484" s="278" t="str">
        <f t="shared" si="639"/>
        <v xml:space="preserve"> </v>
      </c>
      <c r="CN484" s="278" t="str">
        <f t="shared" si="684"/>
        <v xml:space="preserve"> </v>
      </c>
      <c r="CO484" s="278" t="str">
        <f t="shared" si="640"/>
        <v xml:space="preserve"> </v>
      </c>
      <c r="CP484" s="278" t="str">
        <f t="shared" si="685"/>
        <v xml:space="preserve"> </v>
      </c>
      <c r="CQ484" s="278" t="str">
        <f t="shared" si="641"/>
        <v xml:space="preserve"> </v>
      </c>
      <c r="CR484" s="278" t="str">
        <f t="shared" si="686"/>
        <v xml:space="preserve"> </v>
      </c>
      <c r="CS484" s="278" t="str">
        <f t="shared" si="642"/>
        <v xml:space="preserve"> </v>
      </c>
      <c r="CT484" s="278"/>
      <c r="CU484" s="278" t="str">
        <f t="shared" si="687"/>
        <v xml:space="preserve"> </v>
      </c>
      <c r="CV484" s="278" t="str">
        <f t="shared" si="643"/>
        <v xml:space="preserve"> </v>
      </c>
      <c r="CW484" s="278" t="str">
        <f t="shared" si="644"/>
        <v xml:space="preserve"> </v>
      </c>
      <c r="CX484" s="278"/>
      <c r="CY484" s="278" t="str">
        <f t="shared" si="645"/>
        <v xml:space="preserve"> </v>
      </c>
      <c r="CZ484" s="278" t="str">
        <f t="shared" si="688"/>
        <v xml:space="preserve"> </v>
      </c>
      <c r="DA484" s="278" t="str">
        <f t="shared" si="646"/>
        <v xml:space="preserve"> </v>
      </c>
      <c r="DB484" s="278"/>
      <c r="DC484" s="278" t="str">
        <f t="shared" si="647"/>
        <v xml:space="preserve"> </v>
      </c>
      <c r="DD484" s="278" t="str">
        <f t="shared" si="689"/>
        <v xml:space="preserve"> </v>
      </c>
      <c r="DE484" s="278" t="str">
        <f t="shared" si="690"/>
        <v xml:space="preserve"> </v>
      </c>
      <c r="DF484" s="278" t="str">
        <f t="shared" si="648"/>
        <v xml:space="preserve"> </v>
      </c>
      <c r="DG484" s="283" t="str">
        <f t="shared" si="655"/>
        <v xml:space="preserve"> </v>
      </c>
      <c r="DH484" s="283"/>
      <c r="DI484" s="277" t="str">
        <f t="shared" si="649"/>
        <v xml:space="preserve"> </v>
      </c>
      <c r="DJ484" s="277" t="str">
        <f t="shared" si="650"/>
        <v xml:space="preserve"> </v>
      </c>
      <c r="DK484" s="277" t="str">
        <f t="shared" si="651"/>
        <v xml:space="preserve"> </v>
      </c>
      <c r="DL484" s="278" t="str">
        <f t="shared" si="652"/>
        <v xml:space="preserve"> </v>
      </c>
    </row>
    <row r="485" spans="21:116" x14ac:dyDescent="0.25">
      <c r="U485" s="276" t="str">
        <f t="shared" si="656"/>
        <v xml:space="preserve"> </v>
      </c>
      <c r="V485" s="277" t="str">
        <f>IF(SUM(I485:T485)&lt;90," ",I485/stab.data!$U$7)</f>
        <v xml:space="preserve"> </v>
      </c>
      <c r="W485" s="277" t="str">
        <f>IF(SUM(I485:T485)&lt;90," ",J485/stab.data!$U$8)</f>
        <v xml:space="preserve"> </v>
      </c>
      <c r="X485" s="277" t="str">
        <f>IF(SUM(I485:T485)&lt;90," ",K485*2/stab.data!$U$9)</f>
        <v xml:space="preserve"> </v>
      </c>
      <c r="Y485" s="277" t="str">
        <f>IF(SUM(I485:T485)&lt;90," ",L485*2/stab.data!$U$10)</f>
        <v xml:space="preserve"> </v>
      </c>
      <c r="Z485" s="277" t="str">
        <f>IF(SUM(I485:T485)&lt;90," ",M485/stab.data!$U$11)</f>
        <v xml:space="preserve"> </v>
      </c>
      <c r="AA485" s="277" t="str">
        <f>IF(SUM(I485:T485)&lt;90," ",N485/stab.data!$U$12)</f>
        <v xml:space="preserve"> </v>
      </c>
      <c r="AB485" s="277" t="str">
        <f>IF(SUM(I485:T485)&lt;90," ",O485/stab.data!$U$13)</f>
        <v xml:space="preserve"> </v>
      </c>
      <c r="AC485" s="277" t="str">
        <f>IF(SUM(I485:T485)&lt;90," ",P485/stab.data!$U$14)</f>
        <v xml:space="preserve"> </v>
      </c>
      <c r="AD485" s="277" t="str">
        <f>IF(SUM(I485:T485)&lt;90," ",Q485*2/stab.data!$U$15)</f>
        <v xml:space="preserve"> </v>
      </c>
      <c r="AE485" s="277" t="str">
        <f>IF(SUM(I485:T485)&lt;90," ",R485*2/stab.data!$U$16)</f>
        <v xml:space="preserve"> </v>
      </c>
      <c r="AF485" s="277" t="str">
        <f>IF(SUM(I485:T485)&lt;90," ",S485/stab.data!$U$17)</f>
        <v xml:space="preserve"> </v>
      </c>
      <c r="AG485" s="277" t="str">
        <f>IF(SUM(I485:T485)&lt;90," ",T485/stab.data!$U$18)</f>
        <v xml:space="preserve"> </v>
      </c>
      <c r="AH485" s="277" t="str">
        <f t="shared" si="657"/>
        <v xml:space="preserve"> </v>
      </c>
      <c r="AI485" s="277" t="str">
        <f t="shared" si="658"/>
        <v xml:space="preserve"> </v>
      </c>
      <c r="AJ485" s="278" t="str">
        <f t="shared" si="659"/>
        <v xml:space="preserve"> </v>
      </c>
      <c r="AK485" s="278" t="str">
        <f t="shared" si="660"/>
        <v xml:space="preserve"> </v>
      </c>
      <c r="AL485" s="278" t="str">
        <f t="shared" si="661"/>
        <v xml:space="preserve"> </v>
      </c>
      <c r="AM485" s="278" t="str">
        <f t="shared" si="662"/>
        <v xml:space="preserve"> </v>
      </c>
      <c r="AN485" s="278" t="str">
        <f t="shared" si="663"/>
        <v xml:space="preserve"> </v>
      </c>
      <c r="AO485" s="278" t="str">
        <f t="shared" si="664"/>
        <v xml:space="preserve"> </v>
      </c>
      <c r="AP485" s="278" t="str">
        <f t="shared" si="665"/>
        <v xml:space="preserve"> </v>
      </c>
      <c r="AQ485" s="278" t="str">
        <f t="shared" si="666"/>
        <v xml:space="preserve"> </v>
      </c>
      <c r="AR485" s="278" t="str">
        <f t="shared" si="667"/>
        <v xml:space="preserve"> </v>
      </c>
      <c r="AS485" s="278" t="str">
        <f t="shared" si="668"/>
        <v xml:space="preserve"> </v>
      </c>
      <c r="AT485" s="278" t="str">
        <f t="shared" si="669"/>
        <v xml:space="preserve"> </v>
      </c>
      <c r="AU485" s="278" t="str">
        <f t="shared" si="670"/>
        <v xml:space="preserve"> </v>
      </c>
      <c r="AV485" s="277" t="str">
        <f t="shared" si="671"/>
        <v xml:space="preserve"> </v>
      </c>
      <c r="AW485" s="277" t="str">
        <f t="shared" si="672"/>
        <v xml:space="preserve"> </v>
      </c>
      <c r="AX485" s="277" t="str">
        <f>IF(SUM(I485:T485)&lt;90," ",CO485*AH485*stab.data!$U$20/13/2)</f>
        <v xml:space="preserve"> </v>
      </c>
      <c r="AY485" s="277" t="str">
        <f>IF(SUM(I485:T485)&lt;90," ",CQ485*AH485*stab.data!$U$11/13)</f>
        <v xml:space="preserve"> </v>
      </c>
      <c r="AZ485" s="277" t="str">
        <f t="shared" si="673"/>
        <v xml:space="preserve"> </v>
      </c>
      <c r="BA485" s="279" t="str">
        <f t="shared" si="674"/>
        <v xml:space="preserve"> </v>
      </c>
      <c r="BB485" s="280" t="str">
        <f>IF(SUM(I485:T485)&lt;90," ",EXP('eq. coef.'!$C$104+'eq. coef.'!$C$105*'Amp-TB2 calc'!AJ485+'eq. coef.'!$C$106*'Amp-TB2 calc'!AK485+'eq. coef.'!$C$107*'Amp-TB2 calc'!AL485+'eq. coef.'!$C$108*'Amp-TB2 calc'!AN485+'eq. coef.'!$C$109*'Amp-TB2 calc'!AP485+'eq. coef.'!$C$110*'Amp-TB2 calc'!AQ485+'eq. coef.'!$C$111*'Amp-TB2 calc'!AR485+'eq. coef.'!$C$112*'Amp-TB2 calc'!AS485))</f>
        <v xml:space="preserve"> </v>
      </c>
      <c r="BC485" s="281" t="str">
        <f>IF(SUM(I485:T485)&lt;90," ",EXP('eq. coef.'!$C$176+'eq. coef.'!$C$177*'Amp-TB2 calc'!AJ485+'eq. coef.'!$C$178*'Amp-TB2 calc'!AK485+'eq. coef.'!$C$179*'Amp-TB2 calc'!AL485+'eq. coef.'!$C$180*'Amp-TB2 calc'!AN485+'eq. coef.'!$C$181*'Amp-TB2 calc'!AP485+'eq. coef.'!$C$182*'Amp-TB2 calc'!AQ485+'eq. coef.'!$C$183*'Amp-TB2 calc'!AR485+'eq. coef.'!$C$184*'Amp-TB2 calc'!AS485))</f>
        <v xml:space="preserve"> </v>
      </c>
      <c r="BD485" s="281" t="str">
        <f>IF(SUM(I485:T485)&lt;90," ",('eq. coef.'!$C$234+'eq. coef.'!$C$235*'Amp-TB2 calc'!AJ485+'eq. coef.'!$C$236*'Amp-TB2 calc'!AK485+'eq. coef.'!$C$237*'Amp-TB2 calc'!AL485+'eq. coef.'!$C$238*'Amp-TB2 calc'!AN485+'eq. coef.'!$C$239*'Amp-TB2 calc'!AP485+'eq. coef.'!$C$240*'Amp-TB2 calc'!AQ485+'eq. coef.'!$C$241*'Amp-TB2 calc'!AR485+'eq. coef.'!$C$242*'Amp-TB2 calc'!AS485))</f>
        <v xml:space="preserve"> </v>
      </c>
      <c r="BE485" s="281" t="str">
        <f>IF(SUM(I485:T485)&lt;90," ",('eq. coef.'!$C$270+'eq. coef.'!$C$271*'Amp-TB2 calc'!AJ485+'eq. coef.'!$C$272*'Amp-TB2 calc'!AK485+'eq. coef.'!$C$273*'Amp-TB2 calc'!AL485+'eq. coef.'!$C$274*'Amp-TB2 calc'!AN485+'eq. coef.'!$C$275*'Amp-TB2 calc'!AP485+'eq. coef.'!$C$276*'Amp-TB2 calc'!AQ485+'eq. coef.'!$C$277*'Amp-TB2 calc'!AR485+'eq. coef.'!$C$278*'Amp-TB2 calc'!AS485))</f>
        <v xml:space="preserve"> </v>
      </c>
      <c r="BF485" s="281" t="str">
        <f>IF(SUM(I485:T485)&lt;90," ",EXP('eq. coef.'!$C$328+'eq. coef.'!$C$329*'Amp-TB2 calc'!AJ485+'eq. coef.'!$C$330*'Amp-TB2 calc'!AK485+'eq. coef.'!$C$331*'Amp-TB2 calc'!AL485+'eq. coef.'!$C$332*'Amp-TB2 calc'!AN485+'eq. coef.'!$C$333*'Amp-TB2 calc'!AP485+'eq. coef.'!$C$334*'Amp-TB2 calc'!AQ485+'eq. coef.'!$C$335*'Amp-TB2 calc'!AR485+'eq. coef.'!$C$336*'Amp-TB2 calc'!AS485))</f>
        <v xml:space="preserve"> </v>
      </c>
      <c r="BG485" s="282" t="str">
        <f t="shared" si="626"/>
        <v xml:space="preserve"> </v>
      </c>
      <c r="BH485" s="385" t="str">
        <f t="shared" si="653"/>
        <v xml:space="preserve"> </v>
      </c>
      <c r="BI485" s="385" t="str">
        <f t="shared" si="654"/>
        <v xml:space="preserve"> </v>
      </c>
      <c r="BJ485" s="281" t="str">
        <f t="shared" si="627"/>
        <v xml:space="preserve"> </v>
      </c>
      <c r="BK485" s="283" t="str">
        <f t="shared" si="675"/>
        <v xml:space="preserve"> </v>
      </c>
      <c r="BL485" s="281" t="str">
        <f t="shared" si="676"/>
        <v xml:space="preserve"> </v>
      </c>
      <c r="BM485" s="284" t="str">
        <f t="shared" si="628"/>
        <v xml:space="preserve"> </v>
      </c>
      <c r="BN485" s="285" t="str">
        <f>IF(SUM(I485:T485)&lt;90," ",'eq. coef.'!$C$360+'eq. coef.'!$C$361*'Amp-TB2 calc'!AJ485+'eq. coef.'!$C$362*'Amp-TB2 calc'!AK485+'eq. coef.'!$C$363*'Amp-TB2 calc'!AL485+'eq. coef.'!$C$364*'Amp-TB2 calc'!AN485+'eq. coef.'!$C$365*'Amp-TB2 calc'!AP485+'eq. coef.'!$C$366*'Amp-TB2 calc'!AQ485+'eq. coef.'!$C$367*'Amp-TB2 calc'!AR485+'eq. coef.'!$C$368*'Amp-TB2 calc'!AS485+'eq. coef.'!$C$369*LN(BQ485))</f>
        <v xml:space="preserve"> </v>
      </c>
      <c r="BO485" s="286" t="str">
        <f t="shared" si="677"/>
        <v xml:space="preserve"> </v>
      </c>
      <c r="BP485" s="333" t="str">
        <f t="shared" si="629"/>
        <v xml:space="preserve"> </v>
      </c>
      <c r="BQ485" s="287" t="str">
        <f t="shared" si="678"/>
        <v xml:space="preserve"> </v>
      </c>
      <c r="BR485" s="281" t="str">
        <f t="shared" si="630"/>
        <v xml:space="preserve"> </v>
      </c>
      <c r="BS485" s="283"/>
      <c r="BT485" s="283">
        <f t="shared" si="679"/>
        <v>0</v>
      </c>
      <c r="BU485" s="283">
        <f t="shared" si="680"/>
        <v>0</v>
      </c>
      <c r="BV485" s="281" t="str">
        <f t="shared" si="631"/>
        <v xml:space="preserve"> </v>
      </c>
      <c r="BW485" s="288"/>
      <c r="BX485" s="289" t="str">
        <f>IF(SUM(I485:T485)&lt;90," ",'eq. coef.'!$B$1128*'Amp-TB2 calc'!CH485+'eq. coef.'!$B$1129*'Amp-TB2 calc'!CL485+'eq. coef.'!$B$1130*'Amp-TB2 calc'!CM485+'eq. coef.'!$B$1131*'Amp-TB2 calc'!CO485+'eq. coef.'!$B$1132*'Amp-TB2 calc'!CP485+'eq. coef.'!$B$1133*'Amp-TB2 calc'!CQ485+'eq. coef.'!$B$1134*'Amp-TB2 calc'!CR485+'eq. coef.'!$B$1135*'Amp-TB2 calc'!CU485+'eq. coef.'!$B$1135*'Amp-TB2 calc'!CY485+'eq. coef.'!$B$1137*'Amp-TB2 calc'!CZ485)</f>
        <v xml:space="preserve"> </v>
      </c>
      <c r="BY485" s="290" t="str">
        <f t="shared" si="681"/>
        <v xml:space="preserve"> </v>
      </c>
      <c r="BZ485" s="291"/>
      <c r="CA485" s="290" t="str">
        <f t="shared" si="632"/>
        <v xml:space="preserve"> </v>
      </c>
      <c r="CB485" s="289" t="str">
        <f>IF(SUM(I485:T485)&lt;90," ",EXP('eq. coef.'!$C$396+'eq. coef.'!$C$397*'Amp-TB2 calc'!AJ485+'eq. coef.'!$C$398*'Amp-TB2 calc'!AK485+'eq. coef.'!$C$399*'Amp-TB2 calc'!AL485+'eq. coef.'!$C$400*'Amp-TB2 calc'!AN485+'eq. coef.'!$C$401*'Amp-TB2 calc'!AP485+'eq. coef.'!$C$402*'Amp-TB2 calc'!AQ485+'eq. coef.'!$C$403*'Amp-TB2 calc'!AR485+'eq. coef.'!$C$404*'Amp-TB2 calc'!AS485+'eq. coef.'!$C$405*LN('Amp-TB2 calc'!BQ485)))</f>
        <v xml:space="preserve"> </v>
      </c>
      <c r="CC485" s="283" t="str">
        <f t="shared" si="633"/>
        <v xml:space="preserve"> </v>
      </c>
      <c r="CD485" s="283"/>
      <c r="CE485" s="282" t="str">
        <f t="shared" si="634"/>
        <v xml:space="preserve"> </v>
      </c>
      <c r="CF485" s="282" t="str">
        <f t="shared" si="635"/>
        <v xml:space="preserve"> </v>
      </c>
      <c r="CG485" s="278" t="str">
        <f t="shared" si="682"/>
        <v xml:space="preserve"> </v>
      </c>
      <c r="CH485" s="278" t="str">
        <f t="shared" si="683"/>
        <v xml:space="preserve"> </v>
      </c>
      <c r="CI485" s="278" t="str">
        <f t="shared" si="636"/>
        <v xml:space="preserve"> </v>
      </c>
      <c r="CJ485" s="278" t="str">
        <f t="shared" si="637"/>
        <v xml:space="preserve"> </v>
      </c>
      <c r="CK485" s="278"/>
      <c r="CL485" s="278" t="str">
        <f t="shared" si="638"/>
        <v xml:space="preserve"> </v>
      </c>
      <c r="CM485" s="278" t="str">
        <f t="shared" si="639"/>
        <v xml:space="preserve"> </v>
      </c>
      <c r="CN485" s="278" t="str">
        <f t="shared" si="684"/>
        <v xml:space="preserve"> </v>
      </c>
      <c r="CO485" s="278" t="str">
        <f t="shared" si="640"/>
        <v xml:space="preserve"> </v>
      </c>
      <c r="CP485" s="278" t="str">
        <f t="shared" si="685"/>
        <v xml:space="preserve"> </v>
      </c>
      <c r="CQ485" s="278" t="str">
        <f t="shared" si="641"/>
        <v xml:space="preserve"> </v>
      </c>
      <c r="CR485" s="278" t="str">
        <f t="shared" si="686"/>
        <v xml:space="preserve"> </v>
      </c>
      <c r="CS485" s="278" t="str">
        <f t="shared" si="642"/>
        <v xml:space="preserve"> </v>
      </c>
      <c r="CT485" s="278"/>
      <c r="CU485" s="278" t="str">
        <f t="shared" si="687"/>
        <v xml:space="preserve"> </v>
      </c>
      <c r="CV485" s="278" t="str">
        <f t="shared" si="643"/>
        <v xml:space="preserve"> </v>
      </c>
      <c r="CW485" s="278" t="str">
        <f t="shared" si="644"/>
        <v xml:space="preserve"> </v>
      </c>
      <c r="CX485" s="278"/>
      <c r="CY485" s="278" t="str">
        <f t="shared" si="645"/>
        <v xml:space="preserve"> </v>
      </c>
      <c r="CZ485" s="278" t="str">
        <f t="shared" si="688"/>
        <v xml:space="preserve"> </v>
      </c>
      <c r="DA485" s="278" t="str">
        <f t="shared" si="646"/>
        <v xml:space="preserve"> </v>
      </c>
      <c r="DB485" s="278"/>
      <c r="DC485" s="278" t="str">
        <f t="shared" si="647"/>
        <v xml:space="preserve"> </v>
      </c>
      <c r="DD485" s="278" t="str">
        <f t="shared" si="689"/>
        <v xml:space="preserve"> </v>
      </c>
      <c r="DE485" s="278" t="str">
        <f t="shared" si="690"/>
        <v xml:space="preserve"> </v>
      </c>
      <c r="DF485" s="278" t="str">
        <f t="shared" si="648"/>
        <v xml:space="preserve"> </v>
      </c>
      <c r="DG485" s="283" t="str">
        <f t="shared" si="655"/>
        <v xml:space="preserve"> </v>
      </c>
      <c r="DH485" s="283"/>
      <c r="DI485" s="277" t="str">
        <f t="shared" si="649"/>
        <v xml:space="preserve"> </v>
      </c>
      <c r="DJ485" s="277" t="str">
        <f t="shared" si="650"/>
        <v xml:space="preserve"> </v>
      </c>
      <c r="DK485" s="277" t="str">
        <f t="shared" si="651"/>
        <v xml:space="preserve"> </v>
      </c>
      <c r="DL485" s="278" t="str">
        <f t="shared" si="652"/>
        <v xml:space="preserve"> </v>
      </c>
    </row>
    <row r="486" spans="21:116" x14ac:dyDescent="0.25">
      <c r="U486" s="276" t="str">
        <f t="shared" si="656"/>
        <v xml:space="preserve"> </v>
      </c>
      <c r="V486" s="277" t="str">
        <f>IF(SUM(I486:T486)&lt;90," ",I486/stab.data!$U$7)</f>
        <v xml:space="preserve"> </v>
      </c>
      <c r="W486" s="277" t="str">
        <f>IF(SUM(I486:T486)&lt;90," ",J486/stab.data!$U$8)</f>
        <v xml:space="preserve"> </v>
      </c>
      <c r="X486" s="277" t="str">
        <f>IF(SUM(I486:T486)&lt;90," ",K486*2/stab.data!$U$9)</f>
        <v xml:space="preserve"> </v>
      </c>
      <c r="Y486" s="277" t="str">
        <f>IF(SUM(I486:T486)&lt;90," ",L486*2/stab.data!$U$10)</f>
        <v xml:space="preserve"> </v>
      </c>
      <c r="Z486" s="277" t="str">
        <f>IF(SUM(I486:T486)&lt;90," ",M486/stab.data!$U$11)</f>
        <v xml:space="preserve"> </v>
      </c>
      <c r="AA486" s="277" t="str">
        <f>IF(SUM(I486:T486)&lt;90," ",N486/stab.data!$U$12)</f>
        <v xml:space="preserve"> </v>
      </c>
      <c r="AB486" s="277" t="str">
        <f>IF(SUM(I486:T486)&lt;90," ",O486/stab.data!$U$13)</f>
        <v xml:space="preserve"> </v>
      </c>
      <c r="AC486" s="277" t="str">
        <f>IF(SUM(I486:T486)&lt;90," ",P486/stab.data!$U$14)</f>
        <v xml:space="preserve"> </v>
      </c>
      <c r="AD486" s="277" t="str">
        <f>IF(SUM(I486:T486)&lt;90," ",Q486*2/stab.data!$U$15)</f>
        <v xml:space="preserve"> </v>
      </c>
      <c r="AE486" s="277" t="str">
        <f>IF(SUM(I486:T486)&lt;90," ",R486*2/stab.data!$U$16)</f>
        <v xml:space="preserve"> </v>
      </c>
      <c r="AF486" s="277" t="str">
        <f>IF(SUM(I486:T486)&lt;90," ",S486/stab.data!$U$17)</f>
        <v xml:space="preserve"> </v>
      </c>
      <c r="AG486" s="277" t="str">
        <f>IF(SUM(I486:T486)&lt;90," ",T486/stab.data!$U$18)</f>
        <v xml:space="preserve"> </v>
      </c>
      <c r="AH486" s="277" t="str">
        <f t="shared" si="657"/>
        <v xml:space="preserve"> </v>
      </c>
      <c r="AI486" s="277" t="str">
        <f t="shared" si="658"/>
        <v xml:space="preserve"> </v>
      </c>
      <c r="AJ486" s="278" t="str">
        <f t="shared" si="659"/>
        <v xml:space="preserve"> </v>
      </c>
      <c r="AK486" s="278" t="str">
        <f t="shared" si="660"/>
        <v xml:space="preserve"> </v>
      </c>
      <c r="AL486" s="278" t="str">
        <f t="shared" si="661"/>
        <v xml:space="preserve"> </v>
      </c>
      <c r="AM486" s="278" t="str">
        <f t="shared" si="662"/>
        <v xml:space="preserve"> </v>
      </c>
      <c r="AN486" s="278" t="str">
        <f t="shared" si="663"/>
        <v xml:space="preserve"> </v>
      </c>
      <c r="AO486" s="278" t="str">
        <f t="shared" si="664"/>
        <v xml:space="preserve"> </v>
      </c>
      <c r="AP486" s="278" t="str">
        <f t="shared" si="665"/>
        <v xml:space="preserve"> </v>
      </c>
      <c r="AQ486" s="278" t="str">
        <f t="shared" si="666"/>
        <v xml:space="preserve"> </v>
      </c>
      <c r="AR486" s="278" t="str">
        <f t="shared" si="667"/>
        <v xml:space="preserve"> </v>
      </c>
      <c r="AS486" s="278" t="str">
        <f t="shared" si="668"/>
        <v xml:space="preserve"> </v>
      </c>
      <c r="AT486" s="278" t="str">
        <f t="shared" si="669"/>
        <v xml:space="preserve"> </v>
      </c>
      <c r="AU486" s="278" t="str">
        <f t="shared" si="670"/>
        <v xml:space="preserve"> </v>
      </c>
      <c r="AV486" s="277" t="str">
        <f t="shared" si="671"/>
        <v xml:space="preserve"> </v>
      </c>
      <c r="AW486" s="277" t="str">
        <f t="shared" si="672"/>
        <v xml:space="preserve"> </v>
      </c>
      <c r="AX486" s="277" t="str">
        <f>IF(SUM(I486:T486)&lt;90," ",CO486*AH486*stab.data!$U$20/13/2)</f>
        <v xml:space="preserve"> </v>
      </c>
      <c r="AY486" s="277" t="str">
        <f>IF(SUM(I486:T486)&lt;90," ",CQ486*AH486*stab.data!$U$11/13)</f>
        <v xml:space="preserve"> </v>
      </c>
      <c r="AZ486" s="277" t="str">
        <f t="shared" si="673"/>
        <v xml:space="preserve"> </v>
      </c>
      <c r="BA486" s="279" t="str">
        <f t="shared" si="674"/>
        <v xml:space="preserve"> </v>
      </c>
      <c r="BB486" s="280" t="str">
        <f>IF(SUM(I486:T486)&lt;90," ",EXP('eq. coef.'!$C$104+'eq. coef.'!$C$105*'Amp-TB2 calc'!AJ486+'eq. coef.'!$C$106*'Amp-TB2 calc'!AK486+'eq. coef.'!$C$107*'Amp-TB2 calc'!AL486+'eq. coef.'!$C$108*'Amp-TB2 calc'!AN486+'eq. coef.'!$C$109*'Amp-TB2 calc'!AP486+'eq. coef.'!$C$110*'Amp-TB2 calc'!AQ486+'eq. coef.'!$C$111*'Amp-TB2 calc'!AR486+'eq. coef.'!$C$112*'Amp-TB2 calc'!AS486))</f>
        <v xml:space="preserve"> </v>
      </c>
      <c r="BC486" s="281" t="str">
        <f>IF(SUM(I486:T486)&lt;90," ",EXP('eq. coef.'!$C$176+'eq. coef.'!$C$177*'Amp-TB2 calc'!AJ486+'eq. coef.'!$C$178*'Amp-TB2 calc'!AK486+'eq. coef.'!$C$179*'Amp-TB2 calc'!AL486+'eq. coef.'!$C$180*'Amp-TB2 calc'!AN486+'eq. coef.'!$C$181*'Amp-TB2 calc'!AP486+'eq. coef.'!$C$182*'Amp-TB2 calc'!AQ486+'eq. coef.'!$C$183*'Amp-TB2 calc'!AR486+'eq. coef.'!$C$184*'Amp-TB2 calc'!AS486))</f>
        <v xml:space="preserve"> </v>
      </c>
      <c r="BD486" s="281" t="str">
        <f>IF(SUM(I486:T486)&lt;90," ",('eq. coef.'!$C$234+'eq. coef.'!$C$235*'Amp-TB2 calc'!AJ486+'eq. coef.'!$C$236*'Amp-TB2 calc'!AK486+'eq. coef.'!$C$237*'Amp-TB2 calc'!AL486+'eq. coef.'!$C$238*'Amp-TB2 calc'!AN486+'eq. coef.'!$C$239*'Amp-TB2 calc'!AP486+'eq. coef.'!$C$240*'Amp-TB2 calc'!AQ486+'eq. coef.'!$C$241*'Amp-TB2 calc'!AR486+'eq. coef.'!$C$242*'Amp-TB2 calc'!AS486))</f>
        <v xml:space="preserve"> </v>
      </c>
      <c r="BE486" s="281" t="str">
        <f>IF(SUM(I486:T486)&lt;90," ",('eq. coef.'!$C$270+'eq. coef.'!$C$271*'Amp-TB2 calc'!AJ486+'eq. coef.'!$C$272*'Amp-TB2 calc'!AK486+'eq. coef.'!$C$273*'Amp-TB2 calc'!AL486+'eq. coef.'!$C$274*'Amp-TB2 calc'!AN486+'eq. coef.'!$C$275*'Amp-TB2 calc'!AP486+'eq. coef.'!$C$276*'Amp-TB2 calc'!AQ486+'eq. coef.'!$C$277*'Amp-TB2 calc'!AR486+'eq. coef.'!$C$278*'Amp-TB2 calc'!AS486))</f>
        <v xml:space="preserve"> </v>
      </c>
      <c r="BF486" s="281" t="str">
        <f>IF(SUM(I486:T486)&lt;90," ",EXP('eq. coef.'!$C$328+'eq. coef.'!$C$329*'Amp-TB2 calc'!AJ486+'eq. coef.'!$C$330*'Amp-TB2 calc'!AK486+'eq. coef.'!$C$331*'Amp-TB2 calc'!AL486+'eq. coef.'!$C$332*'Amp-TB2 calc'!AN486+'eq. coef.'!$C$333*'Amp-TB2 calc'!AP486+'eq. coef.'!$C$334*'Amp-TB2 calc'!AQ486+'eq. coef.'!$C$335*'Amp-TB2 calc'!AR486+'eq. coef.'!$C$336*'Amp-TB2 calc'!AS486))</f>
        <v xml:space="preserve"> </v>
      </c>
      <c r="BG486" s="282" t="str">
        <f t="shared" si="626"/>
        <v xml:space="preserve"> </v>
      </c>
      <c r="BH486" s="385" t="str">
        <f t="shared" si="653"/>
        <v xml:space="preserve"> </v>
      </c>
      <c r="BI486" s="385" t="str">
        <f t="shared" si="654"/>
        <v xml:space="preserve"> </v>
      </c>
      <c r="BJ486" s="281" t="str">
        <f t="shared" si="627"/>
        <v xml:space="preserve"> </v>
      </c>
      <c r="BK486" s="283" t="str">
        <f t="shared" si="675"/>
        <v xml:space="preserve"> </v>
      </c>
      <c r="BL486" s="281" t="str">
        <f t="shared" si="676"/>
        <v xml:space="preserve"> </v>
      </c>
      <c r="BM486" s="284" t="str">
        <f t="shared" si="628"/>
        <v xml:space="preserve"> </v>
      </c>
      <c r="BN486" s="285" t="str">
        <f>IF(SUM(I486:T486)&lt;90," ",'eq. coef.'!$C$360+'eq. coef.'!$C$361*'Amp-TB2 calc'!AJ486+'eq. coef.'!$C$362*'Amp-TB2 calc'!AK486+'eq. coef.'!$C$363*'Amp-TB2 calc'!AL486+'eq. coef.'!$C$364*'Amp-TB2 calc'!AN486+'eq. coef.'!$C$365*'Amp-TB2 calc'!AP486+'eq. coef.'!$C$366*'Amp-TB2 calc'!AQ486+'eq. coef.'!$C$367*'Amp-TB2 calc'!AR486+'eq. coef.'!$C$368*'Amp-TB2 calc'!AS486+'eq. coef.'!$C$369*LN(BQ486))</f>
        <v xml:space="preserve"> </v>
      </c>
      <c r="BO486" s="286" t="str">
        <f t="shared" si="677"/>
        <v xml:space="preserve"> </v>
      </c>
      <c r="BP486" s="333" t="str">
        <f t="shared" si="629"/>
        <v xml:space="preserve"> </v>
      </c>
      <c r="BQ486" s="287" t="str">
        <f t="shared" si="678"/>
        <v xml:space="preserve"> </v>
      </c>
      <c r="BR486" s="281" t="str">
        <f t="shared" si="630"/>
        <v xml:space="preserve"> </v>
      </c>
      <c r="BS486" s="283"/>
      <c r="BT486" s="283">
        <f t="shared" si="679"/>
        <v>0</v>
      </c>
      <c r="BU486" s="283">
        <f t="shared" si="680"/>
        <v>0</v>
      </c>
      <c r="BV486" s="281" t="str">
        <f t="shared" si="631"/>
        <v xml:space="preserve"> </v>
      </c>
      <c r="BW486" s="288"/>
      <c r="BX486" s="289" t="str">
        <f>IF(SUM(I486:T486)&lt;90," ",'eq. coef.'!$B$1128*'Amp-TB2 calc'!CH486+'eq. coef.'!$B$1129*'Amp-TB2 calc'!CL486+'eq. coef.'!$B$1130*'Amp-TB2 calc'!CM486+'eq. coef.'!$B$1131*'Amp-TB2 calc'!CO486+'eq. coef.'!$B$1132*'Amp-TB2 calc'!CP486+'eq. coef.'!$B$1133*'Amp-TB2 calc'!CQ486+'eq. coef.'!$B$1134*'Amp-TB2 calc'!CR486+'eq. coef.'!$B$1135*'Amp-TB2 calc'!CU486+'eq. coef.'!$B$1135*'Amp-TB2 calc'!CY486+'eq. coef.'!$B$1137*'Amp-TB2 calc'!CZ486)</f>
        <v xml:space="preserve"> </v>
      </c>
      <c r="BY486" s="290" t="str">
        <f t="shared" si="681"/>
        <v xml:space="preserve"> </v>
      </c>
      <c r="BZ486" s="291"/>
      <c r="CA486" s="290" t="str">
        <f t="shared" si="632"/>
        <v xml:space="preserve"> </v>
      </c>
      <c r="CB486" s="289" t="str">
        <f>IF(SUM(I486:T486)&lt;90," ",EXP('eq. coef.'!$C$396+'eq. coef.'!$C$397*'Amp-TB2 calc'!AJ486+'eq. coef.'!$C$398*'Amp-TB2 calc'!AK486+'eq. coef.'!$C$399*'Amp-TB2 calc'!AL486+'eq. coef.'!$C$400*'Amp-TB2 calc'!AN486+'eq. coef.'!$C$401*'Amp-TB2 calc'!AP486+'eq. coef.'!$C$402*'Amp-TB2 calc'!AQ486+'eq. coef.'!$C$403*'Amp-TB2 calc'!AR486+'eq. coef.'!$C$404*'Amp-TB2 calc'!AS486+'eq. coef.'!$C$405*LN('Amp-TB2 calc'!BQ486)))</f>
        <v xml:space="preserve"> </v>
      </c>
      <c r="CC486" s="283" t="str">
        <f t="shared" si="633"/>
        <v xml:space="preserve"> </v>
      </c>
      <c r="CD486" s="283"/>
      <c r="CE486" s="282" t="str">
        <f t="shared" si="634"/>
        <v xml:space="preserve"> </v>
      </c>
      <c r="CF486" s="282" t="str">
        <f t="shared" si="635"/>
        <v xml:space="preserve"> </v>
      </c>
      <c r="CG486" s="278" t="str">
        <f t="shared" si="682"/>
        <v xml:space="preserve"> </v>
      </c>
      <c r="CH486" s="278" t="str">
        <f t="shared" si="683"/>
        <v xml:space="preserve"> </v>
      </c>
      <c r="CI486" s="278" t="str">
        <f t="shared" si="636"/>
        <v xml:space="preserve"> </v>
      </c>
      <c r="CJ486" s="278" t="str">
        <f t="shared" si="637"/>
        <v xml:space="preserve"> </v>
      </c>
      <c r="CK486" s="278"/>
      <c r="CL486" s="278" t="str">
        <f t="shared" si="638"/>
        <v xml:space="preserve"> </v>
      </c>
      <c r="CM486" s="278" t="str">
        <f t="shared" si="639"/>
        <v xml:space="preserve"> </v>
      </c>
      <c r="CN486" s="278" t="str">
        <f t="shared" si="684"/>
        <v xml:space="preserve"> </v>
      </c>
      <c r="CO486" s="278" t="str">
        <f t="shared" si="640"/>
        <v xml:space="preserve"> </v>
      </c>
      <c r="CP486" s="278" t="str">
        <f t="shared" si="685"/>
        <v xml:space="preserve"> </v>
      </c>
      <c r="CQ486" s="278" t="str">
        <f t="shared" si="641"/>
        <v xml:space="preserve"> </v>
      </c>
      <c r="CR486" s="278" t="str">
        <f t="shared" si="686"/>
        <v xml:space="preserve"> </v>
      </c>
      <c r="CS486" s="278" t="str">
        <f t="shared" si="642"/>
        <v xml:space="preserve"> </v>
      </c>
      <c r="CT486" s="278"/>
      <c r="CU486" s="278" t="str">
        <f t="shared" si="687"/>
        <v xml:space="preserve"> </v>
      </c>
      <c r="CV486" s="278" t="str">
        <f t="shared" si="643"/>
        <v xml:space="preserve"> </v>
      </c>
      <c r="CW486" s="278" t="str">
        <f t="shared" si="644"/>
        <v xml:space="preserve"> </v>
      </c>
      <c r="CX486" s="278"/>
      <c r="CY486" s="278" t="str">
        <f t="shared" si="645"/>
        <v xml:space="preserve"> </v>
      </c>
      <c r="CZ486" s="278" t="str">
        <f t="shared" si="688"/>
        <v xml:space="preserve"> </v>
      </c>
      <c r="DA486" s="278" t="str">
        <f t="shared" si="646"/>
        <v xml:space="preserve"> </v>
      </c>
      <c r="DB486" s="278"/>
      <c r="DC486" s="278" t="str">
        <f t="shared" si="647"/>
        <v xml:space="preserve"> </v>
      </c>
      <c r="DD486" s="278" t="str">
        <f t="shared" si="689"/>
        <v xml:space="preserve"> </v>
      </c>
      <c r="DE486" s="278" t="str">
        <f t="shared" si="690"/>
        <v xml:space="preserve"> </v>
      </c>
      <c r="DF486" s="278" t="str">
        <f t="shared" si="648"/>
        <v xml:space="preserve"> </v>
      </c>
      <c r="DG486" s="283" t="str">
        <f t="shared" si="655"/>
        <v xml:space="preserve"> </v>
      </c>
      <c r="DH486" s="283"/>
      <c r="DI486" s="277" t="str">
        <f t="shared" si="649"/>
        <v xml:space="preserve"> </v>
      </c>
      <c r="DJ486" s="277" t="str">
        <f t="shared" si="650"/>
        <v xml:space="preserve"> </v>
      </c>
      <c r="DK486" s="277" t="str">
        <f t="shared" si="651"/>
        <v xml:space="preserve"> </v>
      </c>
      <c r="DL486" s="278" t="str">
        <f t="shared" si="652"/>
        <v xml:space="preserve"> </v>
      </c>
    </row>
    <row r="487" spans="21:116" x14ac:dyDescent="0.25">
      <c r="U487" s="276" t="str">
        <f t="shared" si="656"/>
        <v xml:space="preserve"> </v>
      </c>
      <c r="V487" s="277" t="str">
        <f>IF(SUM(I487:T487)&lt;90," ",I487/stab.data!$U$7)</f>
        <v xml:space="preserve"> </v>
      </c>
      <c r="W487" s="277" t="str">
        <f>IF(SUM(I487:T487)&lt;90," ",J487/stab.data!$U$8)</f>
        <v xml:space="preserve"> </v>
      </c>
      <c r="X487" s="277" t="str">
        <f>IF(SUM(I487:T487)&lt;90," ",K487*2/stab.data!$U$9)</f>
        <v xml:space="preserve"> </v>
      </c>
      <c r="Y487" s="277" t="str">
        <f>IF(SUM(I487:T487)&lt;90," ",L487*2/stab.data!$U$10)</f>
        <v xml:space="preserve"> </v>
      </c>
      <c r="Z487" s="277" t="str">
        <f>IF(SUM(I487:T487)&lt;90," ",M487/stab.data!$U$11)</f>
        <v xml:space="preserve"> </v>
      </c>
      <c r="AA487" s="277" t="str">
        <f>IF(SUM(I487:T487)&lt;90," ",N487/stab.data!$U$12)</f>
        <v xml:space="preserve"> </v>
      </c>
      <c r="AB487" s="277" t="str">
        <f>IF(SUM(I487:T487)&lt;90," ",O487/stab.data!$U$13)</f>
        <v xml:space="preserve"> </v>
      </c>
      <c r="AC487" s="277" t="str">
        <f>IF(SUM(I487:T487)&lt;90," ",P487/stab.data!$U$14)</f>
        <v xml:space="preserve"> </v>
      </c>
      <c r="AD487" s="277" t="str">
        <f>IF(SUM(I487:T487)&lt;90," ",Q487*2/stab.data!$U$15)</f>
        <v xml:space="preserve"> </v>
      </c>
      <c r="AE487" s="277" t="str">
        <f>IF(SUM(I487:T487)&lt;90," ",R487*2/stab.data!$U$16)</f>
        <v xml:space="preserve"> </v>
      </c>
      <c r="AF487" s="277" t="str">
        <f>IF(SUM(I487:T487)&lt;90," ",S487/stab.data!$U$17)</f>
        <v xml:space="preserve"> </v>
      </c>
      <c r="AG487" s="277" t="str">
        <f>IF(SUM(I487:T487)&lt;90," ",T487/stab.data!$U$18)</f>
        <v xml:space="preserve"> </v>
      </c>
      <c r="AH487" s="277" t="str">
        <f t="shared" si="657"/>
        <v xml:space="preserve"> </v>
      </c>
      <c r="AI487" s="277" t="str">
        <f t="shared" si="658"/>
        <v xml:space="preserve"> </v>
      </c>
      <c r="AJ487" s="278" t="str">
        <f t="shared" si="659"/>
        <v xml:space="preserve"> </v>
      </c>
      <c r="AK487" s="278" t="str">
        <f t="shared" si="660"/>
        <v xml:space="preserve"> </v>
      </c>
      <c r="AL487" s="278" t="str">
        <f t="shared" si="661"/>
        <v xml:space="preserve"> </v>
      </c>
      <c r="AM487" s="278" t="str">
        <f t="shared" si="662"/>
        <v xml:space="preserve"> </v>
      </c>
      <c r="AN487" s="278" t="str">
        <f t="shared" si="663"/>
        <v xml:space="preserve"> </v>
      </c>
      <c r="AO487" s="278" t="str">
        <f t="shared" si="664"/>
        <v xml:space="preserve"> </v>
      </c>
      <c r="AP487" s="278" t="str">
        <f t="shared" si="665"/>
        <v xml:space="preserve"> </v>
      </c>
      <c r="AQ487" s="278" t="str">
        <f t="shared" si="666"/>
        <v xml:space="preserve"> </v>
      </c>
      <c r="AR487" s="278" t="str">
        <f t="shared" si="667"/>
        <v xml:space="preserve"> </v>
      </c>
      <c r="AS487" s="278" t="str">
        <f t="shared" si="668"/>
        <v xml:space="preserve"> </v>
      </c>
      <c r="AT487" s="278" t="str">
        <f t="shared" si="669"/>
        <v xml:space="preserve"> </v>
      </c>
      <c r="AU487" s="278" t="str">
        <f t="shared" si="670"/>
        <v xml:space="preserve"> </v>
      </c>
      <c r="AV487" s="277" t="str">
        <f t="shared" si="671"/>
        <v xml:space="preserve"> </v>
      </c>
      <c r="AW487" s="277" t="str">
        <f t="shared" si="672"/>
        <v xml:space="preserve"> </v>
      </c>
      <c r="AX487" s="277" t="str">
        <f>IF(SUM(I487:T487)&lt;90," ",CO487*AH487*stab.data!$U$20/13/2)</f>
        <v xml:space="preserve"> </v>
      </c>
      <c r="AY487" s="277" t="str">
        <f>IF(SUM(I487:T487)&lt;90," ",CQ487*AH487*stab.data!$U$11/13)</f>
        <v xml:space="preserve"> </v>
      </c>
      <c r="AZ487" s="277" t="str">
        <f t="shared" si="673"/>
        <v xml:space="preserve"> </v>
      </c>
      <c r="BA487" s="279" t="str">
        <f t="shared" si="674"/>
        <v xml:space="preserve"> </v>
      </c>
      <c r="BB487" s="280" t="str">
        <f>IF(SUM(I487:T487)&lt;90," ",EXP('eq. coef.'!$C$104+'eq. coef.'!$C$105*'Amp-TB2 calc'!AJ487+'eq. coef.'!$C$106*'Amp-TB2 calc'!AK487+'eq. coef.'!$C$107*'Amp-TB2 calc'!AL487+'eq. coef.'!$C$108*'Amp-TB2 calc'!AN487+'eq. coef.'!$C$109*'Amp-TB2 calc'!AP487+'eq. coef.'!$C$110*'Amp-TB2 calc'!AQ487+'eq. coef.'!$C$111*'Amp-TB2 calc'!AR487+'eq. coef.'!$C$112*'Amp-TB2 calc'!AS487))</f>
        <v xml:space="preserve"> </v>
      </c>
      <c r="BC487" s="281" t="str">
        <f>IF(SUM(I487:T487)&lt;90," ",EXP('eq. coef.'!$C$176+'eq. coef.'!$C$177*'Amp-TB2 calc'!AJ487+'eq. coef.'!$C$178*'Amp-TB2 calc'!AK487+'eq. coef.'!$C$179*'Amp-TB2 calc'!AL487+'eq. coef.'!$C$180*'Amp-TB2 calc'!AN487+'eq. coef.'!$C$181*'Amp-TB2 calc'!AP487+'eq. coef.'!$C$182*'Amp-TB2 calc'!AQ487+'eq. coef.'!$C$183*'Amp-TB2 calc'!AR487+'eq. coef.'!$C$184*'Amp-TB2 calc'!AS487))</f>
        <v xml:space="preserve"> </v>
      </c>
      <c r="BD487" s="281" t="str">
        <f>IF(SUM(I487:T487)&lt;90," ",('eq. coef.'!$C$234+'eq. coef.'!$C$235*'Amp-TB2 calc'!AJ487+'eq. coef.'!$C$236*'Amp-TB2 calc'!AK487+'eq. coef.'!$C$237*'Amp-TB2 calc'!AL487+'eq. coef.'!$C$238*'Amp-TB2 calc'!AN487+'eq. coef.'!$C$239*'Amp-TB2 calc'!AP487+'eq. coef.'!$C$240*'Amp-TB2 calc'!AQ487+'eq. coef.'!$C$241*'Amp-TB2 calc'!AR487+'eq. coef.'!$C$242*'Amp-TB2 calc'!AS487))</f>
        <v xml:space="preserve"> </v>
      </c>
      <c r="BE487" s="281" t="str">
        <f>IF(SUM(I487:T487)&lt;90," ",('eq. coef.'!$C$270+'eq. coef.'!$C$271*'Amp-TB2 calc'!AJ487+'eq. coef.'!$C$272*'Amp-TB2 calc'!AK487+'eq. coef.'!$C$273*'Amp-TB2 calc'!AL487+'eq. coef.'!$C$274*'Amp-TB2 calc'!AN487+'eq. coef.'!$C$275*'Amp-TB2 calc'!AP487+'eq. coef.'!$C$276*'Amp-TB2 calc'!AQ487+'eq. coef.'!$C$277*'Amp-TB2 calc'!AR487+'eq. coef.'!$C$278*'Amp-TB2 calc'!AS487))</f>
        <v xml:space="preserve"> </v>
      </c>
      <c r="BF487" s="281" t="str">
        <f>IF(SUM(I487:T487)&lt;90," ",EXP('eq. coef.'!$C$328+'eq. coef.'!$C$329*'Amp-TB2 calc'!AJ487+'eq. coef.'!$C$330*'Amp-TB2 calc'!AK487+'eq. coef.'!$C$331*'Amp-TB2 calc'!AL487+'eq. coef.'!$C$332*'Amp-TB2 calc'!AN487+'eq. coef.'!$C$333*'Amp-TB2 calc'!AP487+'eq. coef.'!$C$334*'Amp-TB2 calc'!AQ487+'eq. coef.'!$C$335*'Amp-TB2 calc'!AR487+'eq. coef.'!$C$336*'Amp-TB2 calc'!AS487))</f>
        <v xml:space="preserve"> </v>
      </c>
      <c r="BG487" s="282" t="str">
        <f t="shared" si="626"/>
        <v xml:space="preserve"> </v>
      </c>
      <c r="BH487" s="385" t="str">
        <f t="shared" si="653"/>
        <v xml:space="preserve"> </v>
      </c>
      <c r="BI487" s="385" t="str">
        <f t="shared" si="654"/>
        <v xml:space="preserve"> </v>
      </c>
      <c r="BJ487" s="281" t="str">
        <f t="shared" si="627"/>
        <v xml:space="preserve"> </v>
      </c>
      <c r="BK487" s="283" t="str">
        <f t="shared" si="675"/>
        <v xml:space="preserve"> </v>
      </c>
      <c r="BL487" s="281" t="str">
        <f t="shared" si="676"/>
        <v xml:space="preserve"> </v>
      </c>
      <c r="BM487" s="284" t="str">
        <f t="shared" si="628"/>
        <v xml:space="preserve"> </v>
      </c>
      <c r="BN487" s="285" t="str">
        <f>IF(SUM(I487:T487)&lt;90," ",'eq. coef.'!$C$360+'eq. coef.'!$C$361*'Amp-TB2 calc'!AJ487+'eq. coef.'!$C$362*'Amp-TB2 calc'!AK487+'eq. coef.'!$C$363*'Amp-TB2 calc'!AL487+'eq. coef.'!$C$364*'Amp-TB2 calc'!AN487+'eq. coef.'!$C$365*'Amp-TB2 calc'!AP487+'eq. coef.'!$C$366*'Amp-TB2 calc'!AQ487+'eq. coef.'!$C$367*'Amp-TB2 calc'!AR487+'eq. coef.'!$C$368*'Amp-TB2 calc'!AS487+'eq. coef.'!$C$369*LN(BQ487))</f>
        <v xml:space="preserve"> </v>
      </c>
      <c r="BO487" s="286" t="str">
        <f t="shared" si="677"/>
        <v xml:space="preserve"> </v>
      </c>
      <c r="BP487" s="333" t="str">
        <f t="shared" si="629"/>
        <v xml:space="preserve"> </v>
      </c>
      <c r="BQ487" s="287" t="str">
        <f t="shared" si="678"/>
        <v xml:space="preserve"> </v>
      </c>
      <c r="BR487" s="281" t="str">
        <f t="shared" si="630"/>
        <v xml:space="preserve"> </v>
      </c>
      <c r="BS487" s="283"/>
      <c r="BT487" s="283">
        <f t="shared" si="679"/>
        <v>0</v>
      </c>
      <c r="BU487" s="283">
        <f t="shared" si="680"/>
        <v>0</v>
      </c>
      <c r="BV487" s="281" t="str">
        <f t="shared" si="631"/>
        <v xml:space="preserve"> </v>
      </c>
      <c r="BW487" s="288"/>
      <c r="BX487" s="289" t="str">
        <f>IF(SUM(I487:T487)&lt;90," ",'eq. coef.'!$B$1128*'Amp-TB2 calc'!CH487+'eq. coef.'!$B$1129*'Amp-TB2 calc'!CL487+'eq. coef.'!$B$1130*'Amp-TB2 calc'!CM487+'eq. coef.'!$B$1131*'Amp-TB2 calc'!CO487+'eq. coef.'!$B$1132*'Amp-TB2 calc'!CP487+'eq. coef.'!$B$1133*'Amp-TB2 calc'!CQ487+'eq. coef.'!$B$1134*'Amp-TB2 calc'!CR487+'eq. coef.'!$B$1135*'Amp-TB2 calc'!CU487+'eq. coef.'!$B$1135*'Amp-TB2 calc'!CY487+'eq. coef.'!$B$1137*'Amp-TB2 calc'!CZ487)</f>
        <v xml:space="preserve"> </v>
      </c>
      <c r="BY487" s="290" t="str">
        <f t="shared" si="681"/>
        <v xml:space="preserve"> </v>
      </c>
      <c r="BZ487" s="291"/>
      <c r="CA487" s="290" t="str">
        <f t="shared" si="632"/>
        <v xml:space="preserve"> </v>
      </c>
      <c r="CB487" s="289" t="str">
        <f>IF(SUM(I487:T487)&lt;90," ",EXP('eq. coef.'!$C$396+'eq. coef.'!$C$397*'Amp-TB2 calc'!AJ487+'eq. coef.'!$C$398*'Amp-TB2 calc'!AK487+'eq. coef.'!$C$399*'Amp-TB2 calc'!AL487+'eq. coef.'!$C$400*'Amp-TB2 calc'!AN487+'eq. coef.'!$C$401*'Amp-TB2 calc'!AP487+'eq. coef.'!$C$402*'Amp-TB2 calc'!AQ487+'eq. coef.'!$C$403*'Amp-TB2 calc'!AR487+'eq. coef.'!$C$404*'Amp-TB2 calc'!AS487+'eq. coef.'!$C$405*LN('Amp-TB2 calc'!BQ487)))</f>
        <v xml:space="preserve"> </v>
      </c>
      <c r="CC487" s="283" t="str">
        <f t="shared" si="633"/>
        <v xml:space="preserve"> </v>
      </c>
      <c r="CD487" s="283"/>
      <c r="CE487" s="282" t="str">
        <f t="shared" si="634"/>
        <v xml:space="preserve"> </v>
      </c>
      <c r="CF487" s="282" t="str">
        <f t="shared" si="635"/>
        <v xml:space="preserve"> </v>
      </c>
      <c r="CG487" s="278" t="str">
        <f t="shared" si="682"/>
        <v xml:space="preserve"> </v>
      </c>
      <c r="CH487" s="278" t="str">
        <f t="shared" si="683"/>
        <v xml:space="preserve"> </v>
      </c>
      <c r="CI487" s="278" t="str">
        <f t="shared" si="636"/>
        <v xml:space="preserve"> </v>
      </c>
      <c r="CJ487" s="278" t="str">
        <f t="shared" si="637"/>
        <v xml:space="preserve"> </v>
      </c>
      <c r="CK487" s="278"/>
      <c r="CL487" s="278" t="str">
        <f t="shared" si="638"/>
        <v xml:space="preserve"> </v>
      </c>
      <c r="CM487" s="278" t="str">
        <f t="shared" si="639"/>
        <v xml:space="preserve"> </v>
      </c>
      <c r="CN487" s="278" t="str">
        <f t="shared" si="684"/>
        <v xml:space="preserve"> </v>
      </c>
      <c r="CO487" s="278" t="str">
        <f t="shared" si="640"/>
        <v xml:space="preserve"> </v>
      </c>
      <c r="CP487" s="278" t="str">
        <f t="shared" si="685"/>
        <v xml:space="preserve"> </v>
      </c>
      <c r="CQ487" s="278" t="str">
        <f t="shared" si="641"/>
        <v xml:space="preserve"> </v>
      </c>
      <c r="CR487" s="278" t="str">
        <f t="shared" si="686"/>
        <v xml:space="preserve"> </v>
      </c>
      <c r="CS487" s="278" t="str">
        <f t="shared" si="642"/>
        <v xml:space="preserve"> </v>
      </c>
      <c r="CT487" s="278"/>
      <c r="CU487" s="278" t="str">
        <f t="shared" si="687"/>
        <v xml:space="preserve"> </v>
      </c>
      <c r="CV487" s="278" t="str">
        <f t="shared" si="643"/>
        <v xml:space="preserve"> </v>
      </c>
      <c r="CW487" s="278" t="str">
        <f t="shared" si="644"/>
        <v xml:space="preserve"> </v>
      </c>
      <c r="CX487" s="278"/>
      <c r="CY487" s="278" t="str">
        <f t="shared" si="645"/>
        <v xml:space="preserve"> </v>
      </c>
      <c r="CZ487" s="278" t="str">
        <f t="shared" si="688"/>
        <v xml:space="preserve"> </v>
      </c>
      <c r="DA487" s="278" t="str">
        <f t="shared" si="646"/>
        <v xml:space="preserve"> </v>
      </c>
      <c r="DB487" s="278"/>
      <c r="DC487" s="278" t="str">
        <f t="shared" si="647"/>
        <v xml:space="preserve"> </v>
      </c>
      <c r="DD487" s="278" t="str">
        <f t="shared" si="689"/>
        <v xml:space="preserve"> </v>
      </c>
      <c r="DE487" s="278" t="str">
        <f t="shared" si="690"/>
        <v xml:space="preserve"> </v>
      </c>
      <c r="DF487" s="278" t="str">
        <f t="shared" si="648"/>
        <v xml:space="preserve"> </v>
      </c>
      <c r="DG487" s="283" t="str">
        <f t="shared" si="655"/>
        <v xml:space="preserve"> </v>
      </c>
      <c r="DH487" s="283"/>
      <c r="DI487" s="277" t="str">
        <f t="shared" si="649"/>
        <v xml:space="preserve"> </v>
      </c>
      <c r="DJ487" s="277" t="str">
        <f t="shared" si="650"/>
        <v xml:space="preserve"> </v>
      </c>
      <c r="DK487" s="277" t="str">
        <f t="shared" si="651"/>
        <v xml:space="preserve"> </v>
      </c>
      <c r="DL487" s="278" t="str">
        <f t="shared" si="652"/>
        <v xml:space="preserve"> </v>
      </c>
    </row>
    <row r="488" spans="21:116" x14ac:dyDescent="0.25">
      <c r="U488" s="276" t="str">
        <f t="shared" si="656"/>
        <v xml:space="preserve"> </v>
      </c>
      <c r="V488" s="277" t="str">
        <f>IF(SUM(I488:T488)&lt;90," ",I488/stab.data!$U$7)</f>
        <v xml:space="preserve"> </v>
      </c>
      <c r="W488" s="277" t="str">
        <f>IF(SUM(I488:T488)&lt;90," ",J488/stab.data!$U$8)</f>
        <v xml:space="preserve"> </v>
      </c>
      <c r="X488" s="277" t="str">
        <f>IF(SUM(I488:T488)&lt;90," ",K488*2/stab.data!$U$9)</f>
        <v xml:space="preserve"> </v>
      </c>
      <c r="Y488" s="277" t="str">
        <f>IF(SUM(I488:T488)&lt;90," ",L488*2/stab.data!$U$10)</f>
        <v xml:space="preserve"> </v>
      </c>
      <c r="Z488" s="277" t="str">
        <f>IF(SUM(I488:T488)&lt;90," ",M488/stab.data!$U$11)</f>
        <v xml:space="preserve"> </v>
      </c>
      <c r="AA488" s="277" t="str">
        <f>IF(SUM(I488:T488)&lt;90," ",N488/stab.data!$U$12)</f>
        <v xml:space="preserve"> </v>
      </c>
      <c r="AB488" s="277" t="str">
        <f>IF(SUM(I488:T488)&lt;90," ",O488/stab.data!$U$13)</f>
        <v xml:space="preserve"> </v>
      </c>
      <c r="AC488" s="277" t="str">
        <f>IF(SUM(I488:T488)&lt;90," ",P488/stab.data!$U$14)</f>
        <v xml:space="preserve"> </v>
      </c>
      <c r="AD488" s="277" t="str">
        <f>IF(SUM(I488:T488)&lt;90," ",Q488*2/stab.data!$U$15)</f>
        <v xml:space="preserve"> </v>
      </c>
      <c r="AE488" s="277" t="str">
        <f>IF(SUM(I488:T488)&lt;90," ",R488*2/stab.data!$U$16)</f>
        <v xml:space="preserve"> </v>
      </c>
      <c r="AF488" s="277" t="str">
        <f>IF(SUM(I488:T488)&lt;90," ",S488/stab.data!$U$17)</f>
        <v xml:space="preserve"> </v>
      </c>
      <c r="AG488" s="277" t="str">
        <f>IF(SUM(I488:T488)&lt;90," ",T488/stab.data!$U$18)</f>
        <v xml:space="preserve"> </v>
      </c>
      <c r="AH488" s="277" t="str">
        <f t="shared" si="657"/>
        <v xml:space="preserve"> </v>
      </c>
      <c r="AI488" s="277" t="str">
        <f t="shared" si="658"/>
        <v xml:space="preserve"> </v>
      </c>
      <c r="AJ488" s="278" t="str">
        <f t="shared" si="659"/>
        <v xml:space="preserve"> </v>
      </c>
      <c r="AK488" s="278" t="str">
        <f t="shared" si="660"/>
        <v xml:space="preserve"> </v>
      </c>
      <c r="AL488" s="278" t="str">
        <f t="shared" si="661"/>
        <v xml:space="preserve"> </v>
      </c>
      <c r="AM488" s="278" t="str">
        <f t="shared" si="662"/>
        <v xml:space="preserve"> </v>
      </c>
      <c r="AN488" s="278" t="str">
        <f t="shared" si="663"/>
        <v xml:space="preserve"> </v>
      </c>
      <c r="AO488" s="278" t="str">
        <f t="shared" si="664"/>
        <v xml:space="preserve"> </v>
      </c>
      <c r="AP488" s="278" t="str">
        <f t="shared" si="665"/>
        <v xml:space="preserve"> </v>
      </c>
      <c r="AQ488" s="278" t="str">
        <f t="shared" si="666"/>
        <v xml:space="preserve"> </v>
      </c>
      <c r="AR488" s="278" t="str">
        <f t="shared" si="667"/>
        <v xml:space="preserve"> </v>
      </c>
      <c r="AS488" s="278" t="str">
        <f t="shared" si="668"/>
        <v xml:space="preserve"> </v>
      </c>
      <c r="AT488" s="278" t="str">
        <f t="shared" si="669"/>
        <v xml:space="preserve"> </v>
      </c>
      <c r="AU488" s="278" t="str">
        <f t="shared" si="670"/>
        <v xml:space="preserve"> </v>
      </c>
      <c r="AV488" s="277" t="str">
        <f t="shared" si="671"/>
        <v xml:space="preserve"> </v>
      </c>
      <c r="AW488" s="277" t="str">
        <f t="shared" si="672"/>
        <v xml:space="preserve"> </v>
      </c>
      <c r="AX488" s="277" t="str">
        <f>IF(SUM(I488:T488)&lt;90," ",CO488*AH488*stab.data!$U$20/13/2)</f>
        <v xml:space="preserve"> </v>
      </c>
      <c r="AY488" s="277" t="str">
        <f>IF(SUM(I488:T488)&lt;90," ",CQ488*AH488*stab.data!$U$11/13)</f>
        <v xml:space="preserve"> </v>
      </c>
      <c r="AZ488" s="277" t="str">
        <f t="shared" si="673"/>
        <v xml:space="preserve"> </v>
      </c>
      <c r="BA488" s="279" t="str">
        <f t="shared" si="674"/>
        <v xml:space="preserve"> </v>
      </c>
      <c r="BB488" s="280" t="str">
        <f>IF(SUM(I488:T488)&lt;90," ",EXP('eq. coef.'!$C$104+'eq. coef.'!$C$105*'Amp-TB2 calc'!AJ488+'eq. coef.'!$C$106*'Amp-TB2 calc'!AK488+'eq. coef.'!$C$107*'Amp-TB2 calc'!AL488+'eq. coef.'!$C$108*'Amp-TB2 calc'!AN488+'eq. coef.'!$C$109*'Amp-TB2 calc'!AP488+'eq. coef.'!$C$110*'Amp-TB2 calc'!AQ488+'eq. coef.'!$C$111*'Amp-TB2 calc'!AR488+'eq. coef.'!$C$112*'Amp-TB2 calc'!AS488))</f>
        <v xml:space="preserve"> </v>
      </c>
      <c r="BC488" s="281" t="str">
        <f>IF(SUM(I488:T488)&lt;90," ",EXP('eq. coef.'!$C$176+'eq. coef.'!$C$177*'Amp-TB2 calc'!AJ488+'eq. coef.'!$C$178*'Amp-TB2 calc'!AK488+'eq. coef.'!$C$179*'Amp-TB2 calc'!AL488+'eq. coef.'!$C$180*'Amp-TB2 calc'!AN488+'eq. coef.'!$C$181*'Amp-TB2 calc'!AP488+'eq. coef.'!$C$182*'Amp-TB2 calc'!AQ488+'eq. coef.'!$C$183*'Amp-TB2 calc'!AR488+'eq. coef.'!$C$184*'Amp-TB2 calc'!AS488))</f>
        <v xml:space="preserve"> </v>
      </c>
      <c r="BD488" s="281" t="str">
        <f>IF(SUM(I488:T488)&lt;90," ",('eq. coef.'!$C$234+'eq. coef.'!$C$235*'Amp-TB2 calc'!AJ488+'eq. coef.'!$C$236*'Amp-TB2 calc'!AK488+'eq. coef.'!$C$237*'Amp-TB2 calc'!AL488+'eq. coef.'!$C$238*'Amp-TB2 calc'!AN488+'eq. coef.'!$C$239*'Amp-TB2 calc'!AP488+'eq. coef.'!$C$240*'Amp-TB2 calc'!AQ488+'eq. coef.'!$C$241*'Amp-TB2 calc'!AR488+'eq. coef.'!$C$242*'Amp-TB2 calc'!AS488))</f>
        <v xml:space="preserve"> </v>
      </c>
      <c r="BE488" s="281" t="str">
        <f>IF(SUM(I488:T488)&lt;90," ",('eq. coef.'!$C$270+'eq. coef.'!$C$271*'Amp-TB2 calc'!AJ488+'eq. coef.'!$C$272*'Amp-TB2 calc'!AK488+'eq. coef.'!$C$273*'Amp-TB2 calc'!AL488+'eq. coef.'!$C$274*'Amp-TB2 calc'!AN488+'eq. coef.'!$C$275*'Amp-TB2 calc'!AP488+'eq. coef.'!$C$276*'Amp-TB2 calc'!AQ488+'eq. coef.'!$C$277*'Amp-TB2 calc'!AR488+'eq. coef.'!$C$278*'Amp-TB2 calc'!AS488))</f>
        <v xml:space="preserve"> </v>
      </c>
      <c r="BF488" s="281" t="str">
        <f>IF(SUM(I488:T488)&lt;90," ",EXP('eq. coef.'!$C$328+'eq. coef.'!$C$329*'Amp-TB2 calc'!AJ488+'eq. coef.'!$C$330*'Amp-TB2 calc'!AK488+'eq. coef.'!$C$331*'Amp-TB2 calc'!AL488+'eq. coef.'!$C$332*'Amp-TB2 calc'!AN488+'eq. coef.'!$C$333*'Amp-TB2 calc'!AP488+'eq. coef.'!$C$334*'Amp-TB2 calc'!AQ488+'eq. coef.'!$C$335*'Amp-TB2 calc'!AR488+'eq. coef.'!$C$336*'Amp-TB2 calc'!AS488))</f>
        <v xml:space="preserve"> </v>
      </c>
      <c r="BG488" s="282" t="str">
        <f t="shared" si="626"/>
        <v xml:space="preserve"> </v>
      </c>
      <c r="BH488" s="385" t="str">
        <f t="shared" si="653"/>
        <v xml:space="preserve"> </v>
      </c>
      <c r="BI488" s="385" t="str">
        <f t="shared" si="654"/>
        <v xml:space="preserve"> </v>
      </c>
      <c r="BJ488" s="281" t="str">
        <f t="shared" si="627"/>
        <v xml:space="preserve"> </v>
      </c>
      <c r="BK488" s="283" t="str">
        <f t="shared" si="675"/>
        <v xml:space="preserve"> </v>
      </c>
      <c r="BL488" s="281" t="str">
        <f t="shared" si="676"/>
        <v xml:space="preserve"> </v>
      </c>
      <c r="BM488" s="284" t="str">
        <f t="shared" si="628"/>
        <v xml:space="preserve"> </v>
      </c>
      <c r="BN488" s="285" t="str">
        <f>IF(SUM(I488:T488)&lt;90," ",'eq. coef.'!$C$360+'eq. coef.'!$C$361*'Amp-TB2 calc'!AJ488+'eq. coef.'!$C$362*'Amp-TB2 calc'!AK488+'eq. coef.'!$C$363*'Amp-TB2 calc'!AL488+'eq. coef.'!$C$364*'Amp-TB2 calc'!AN488+'eq. coef.'!$C$365*'Amp-TB2 calc'!AP488+'eq. coef.'!$C$366*'Amp-TB2 calc'!AQ488+'eq. coef.'!$C$367*'Amp-TB2 calc'!AR488+'eq. coef.'!$C$368*'Amp-TB2 calc'!AS488+'eq. coef.'!$C$369*LN(BQ488))</f>
        <v xml:space="preserve"> </v>
      </c>
      <c r="BO488" s="286" t="str">
        <f t="shared" si="677"/>
        <v xml:space="preserve"> </v>
      </c>
      <c r="BP488" s="333" t="str">
        <f t="shared" si="629"/>
        <v xml:space="preserve"> </v>
      </c>
      <c r="BQ488" s="287" t="str">
        <f t="shared" si="678"/>
        <v xml:space="preserve"> </v>
      </c>
      <c r="BR488" s="281" t="str">
        <f t="shared" si="630"/>
        <v xml:space="preserve"> </v>
      </c>
      <c r="BS488" s="283"/>
      <c r="BT488" s="283">
        <f t="shared" si="679"/>
        <v>0</v>
      </c>
      <c r="BU488" s="283">
        <f t="shared" si="680"/>
        <v>0</v>
      </c>
      <c r="BV488" s="281" t="str">
        <f t="shared" si="631"/>
        <v xml:space="preserve"> </v>
      </c>
      <c r="BW488" s="288"/>
      <c r="BX488" s="289" t="str">
        <f>IF(SUM(I488:T488)&lt;90," ",'eq. coef.'!$B$1128*'Amp-TB2 calc'!CH488+'eq. coef.'!$B$1129*'Amp-TB2 calc'!CL488+'eq. coef.'!$B$1130*'Amp-TB2 calc'!CM488+'eq. coef.'!$B$1131*'Amp-TB2 calc'!CO488+'eq. coef.'!$B$1132*'Amp-TB2 calc'!CP488+'eq. coef.'!$B$1133*'Amp-TB2 calc'!CQ488+'eq. coef.'!$B$1134*'Amp-TB2 calc'!CR488+'eq. coef.'!$B$1135*'Amp-TB2 calc'!CU488+'eq. coef.'!$B$1135*'Amp-TB2 calc'!CY488+'eq. coef.'!$B$1137*'Amp-TB2 calc'!CZ488)</f>
        <v xml:space="preserve"> </v>
      </c>
      <c r="BY488" s="290" t="str">
        <f t="shared" si="681"/>
        <v xml:space="preserve"> </v>
      </c>
      <c r="BZ488" s="291"/>
      <c r="CA488" s="290" t="str">
        <f t="shared" si="632"/>
        <v xml:space="preserve"> </v>
      </c>
      <c r="CB488" s="289" t="str">
        <f>IF(SUM(I488:T488)&lt;90," ",EXP('eq. coef.'!$C$396+'eq. coef.'!$C$397*'Amp-TB2 calc'!AJ488+'eq. coef.'!$C$398*'Amp-TB2 calc'!AK488+'eq. coef.'!$C$399*'Amp-TB2 calc'!AL488+'eq. coef.'!$C$400*'Amp-TB2 calc'!AN488+'eq. coef.'!$C$401*'Amp-TB2 calc'!AP488+'eq. coef.'!$C$402*'Amp-TB2 calc'!AQ488+'eq. coef.'!$C$403*'Amp-TB2 calc'!AR488+'eq. coef.'!$C$404*'Amp-TB2 calc'!AS488+'eq. coef.'!$C$405*LN('Amp-TB2 calc'!BQ488)))</f>
        <v xml:space="preserve"> </v>
      </c>
      <c r="CC488" s="283" t="str">
        <f t="shared" si="633"/>
        <v xml:space="preserve"> </v>
      </c>
      <c r="CD488" s="283"/>
      <c r="CE488" s="282" t="str">
        <f t="shared" si="634"/>
        <v xml:space="preserve"> </v>
      </c>
      <c r="CF488" s="282" t="str">
        <f t="shared" si="635"/>
        <v xml:space="preserve"> </v>
      </c>
      <c r="CG488" s="278" t="str">
        <f t="shared" si="682"/>
        <v xml:space="preserve"> </v>
      </c>
      <c r="CH488" s="278" t="str">
        <f t="shared" si="683"/>
        <v xml:space="preserve"> </v>
      </c>
      <c r="CI488" s="278" t="str">
        <f t="shared" si="636"/>
        <v xml:space="preserve"> </v>
      </c>
      <c r="CJ488" s="278" t="str">
        <f t="shared" si="637"/>
        <v xml:space="preserve"> </v>
      </c>
      <c r="CK488" s="278"/>
      <c r="CL488" s="278" t="str">
        <f t="shared" si="638"/>
        <v xml:space="preserve"> </v>
      </c>
      <c r="CM488" s="278" t="str">
        <f t="shared" si="639"/>
        <v xml:space="preserve"> </v>
      </c>
      <c r="CN488" s="278" t="str">
        <f t="shared" si="684"/>
        <v xml:space="preserve"> </v>
      </c>
      <c r="CO488" s="278" t="str">
        <f t="shared" si="640"/>
        <v xml:space="preserve"> </v>
      </c>
      <c r="CP488" s="278" t="str">
        <f t="shared" si="685"/>
        <v xml:space="preserve"> </v>
      </c>
      <c r="CQ488" s="278" t="str">
        <f t="shared" si="641"/>
        <v xml:space="preserve"> </v>
      </c>
      <c r="CR488" s="278" t="str">
        <f t="shared" si="686"/>
        <v xml:space="preserve"> </v>
      </c>
      <c r="CS488" s="278" t="str">
        <f t="shared" si="642"/>
        <v xml:space="preserve"> </v>
      </c>
      <c r="CT488" s="278"/>
      <c r="CU488" s="278" t="str">
        <f t="shared" si="687"/>
        <v xml:space="preserve"> </v>
      </c>
      <c r="CV488" s="278" t="str">
        <f t="shared" si="643"/>
        <v xml:space="preserve"> </v>
      </c>
      <c r="CW488" s="278" t="str">
        <f t="shared" si="644"/>
        <v xml:space="preserve"> </v>
      </c>
      <c r="CX488" s="278"/>
      <c r="CY488" s="278" t="str">
        <f t="shared" si="645"/>
        <v xml:space="preserve"> </v>
      </c>
      <c r="CZ488" s="278" t="str">
        <f t="shared" si="688"/>
        <v xml:space="preserve"> </v>
      </c>
      <c r="DA488" s="278" t="str">
        <f t="shared" si="646"/>
        <v xml:space="preserve"> </v>
      </c>
      <c r="DB488" s="278"/>
      <c r="DC488" s="278" t="str">
        <f t="shared" si="647"/>
        <v xml:space="preserve"> </v>
      </c>
      <c r="DD488" s="278" t="str">
        <f t="shared" si="689"/>
        <v xml:space="preserve"> </v>
      </c>
      <c r="DE488" s="278" t="str">
        <f t="shared" si="690"/>
        <v xml:space="preserve"> </v>
      </c>
      <c r="DF488" s="278" t="str">
        <f t="shared" si="648"/>
        <v xml:space="preserve"> </v>
      </c>
      <c r="DG488" s="283" t="str">
        <f t="shared" si="655"/>
        <v xml:space="preserve"> </v>
      </c>
      <c r="DH488" s="283"/>
      <c r="DI488" s="277" t="str">
        <f t="shared" si="649"/>
        <v xml:space="preserve"> </v>
      </c>
      <c r="DJ488" s="277" t="str">
        <f t="shared" si="650"/>
        <v xml:space="preserve"> </v>
      </c>
      <c r="DK488" s="277" t="str">
        <f t="shared" si="651"/>
        <v xml:space="preserve"> </v>
      </c>
      <c r="DL488" s="278" t="str">
        <f t="shared" si="652"/>
        <v xml:space="preserve"> </v>
      </c>
    </row>
    <row r="489" spans="21:116" x14ac:dyDescent="0.25">
      <c r="U489" s="276" t="str">
        <f t="shared" si="656"/>
        <v xml:space="preserve"> </v>
      </c>
      <c r="V489" s="277" t="str">
        <f>IF(SUM(I489:T489)&lt;90," ",I489/stab.data!$U$7)</f>
        <v xml:space="preserve"> </v>
      </c>
      <c r="W489" s="277" t="str">
        <f>IF(SUM(I489:T489)&lt;90," ",J489/stab.data!$U$8)</f>
        <v xml:space="preserve"> </v>
      </c>
      <c r="X489" s="277" t="str">
        <f>IF(SUM(I489:T489)&lt;90," ",K489*2/stab.data!$U$9)</f>
        <v xml:space="preserve"> </v>
      </c>
      <c r="Y489" s="277" t="str">
        <f>IF(SUM(I489:T489)&lt;90," ",L489*2/stab.data!$U$10)</f>
        <v xml:space="preserve"> </v>
      </c>
      <c r="Z489" s="277" t="str">
        <f>IF(SUM(I489:T489)&lt;90," ",M489/stab.data!$U$11)</f>
        <v xml:space="preserve"> </v>
      </c>
      <c r="AA489" s="277" t="str">
        <f>IF(SUM(I489:T489)&lt;90," ",N489/stab.data!$U$12)</f>
        <v xml:space="preserve"> </v>
      </c>
      <c r="AB489" s="277" t="str">
        <f>IF(SUM(I489:T489)&lt;90," ",O489/stab.data!$U$13)</f>
        <v xml:space="preserve"> </v>
      </c>
      <c r="AC489" s="277" t="str">
        <f>IF(SUM(I489:T489)&lt;90," ",P489/stab.data!$U$14)</f>
        <v xml:space="preserve"> </v>
      </c>
      <c r="AD489" s="277" t="str">
        <f>IF(SUM(I489:T489)&lt;90," ",Q489*2/stab.data!$U$15)</f>
        <v xml:space="preserve"> </v>
      </c>
      <c r="AE489" s="277" t="str">
        <f>IF(SUM(I489:T489)&lt;90," ",R489*2/stab.data!$U$16)</f>
        <v xml:space="preserve"> </v>
      </c>
      <c r="AF489" s="277" t="str">
        <f>IF(SUM(I489:T489)&lt;90," ",S489/stab.data!$U$17)</f>
        <v xml:space="preserve"> </v>
      </c>
      <c r="AG489" s="277" t="str">
        <f>IF(SUM(I489:T489)&lt;90," ",T489/stab.data!$U$18)</f>
        <v xml:space="preserve"> </v>
      </c>
      <c r="AH489" s="277" t="str">
        <f t="shared" si="657"/>
        <v xml:space="preserve"> </v>
      </c>
      <c r="AI489" s="277" t="str">
        <f t="shared" si="658"/>
        <v xml:space="preserve"> </v>
      </c>
      <c r="AJ489" s="278" t="str">
        <f t="shared" si="659"/>
        <v xml:space="preserve"> </v>
      </c>
      <c r="AK489" s="278" t="str">
        <f t="shared" si="660"/>
        <v xml:space="preserve"> </v>
      </c>
      <c r="AL489" s="278" t="str">
        <f t="shared" si="661"/>
        <v xml:space="preserve"> </v>
      </c>
      <c r="AM489" s="278" t="str">
        <f t="shared" si="662"/>
        <v xml:space="preserve"> </v>
      </c>
      <c r="AN489" s="278" t="str">
        <f t="shared" si="663"/>
        <v xml:space="preserve"> </v>
      </c>
      <c r="AO489" s="278" t="str">
        <f t="shared" si="664"/>
        <v xml:space="preserve"> </v>
      </c>
      <c r="AP489" s="278" t="str">
        <f t="shared" si="665"/>
        <v xml:space="preserve"> </v>
      </c>
      <c r="AQ489" s="278" t="str">
        <f t="shared" si="666"/>
        <v xml:space="preserve"> </v>
      </c>
      <c r="AR489" s="278" t="str">
        <f t="shared" si="667"/>
        <v xml:space="preserve"> </v>
      </c>
      <c r="AS489" s="278" t="str">
        <f t="shared" si="668"/>
        <v xml:space="preserve"> </v>
      </c>
      <c r="AT489" s="278" t="str">
        <f t="shared" si="669"/>
        <v xml:space="preserve"> </v>
      </c>
      <c r="AU489" s="278" t="str">
        <f t="shared" si="670"/>
        <v xml:space="preserve"> </v>
      </c>
      <c r="AV489" s="277" t="str">
        <f t="shared" si="671"/>
        <v xml:space="preserve"> </v>
      </c>
      <c r="AW489" s="277" t="str">
        <f t="shared" si="672"/>
        <v xml:space="preserve"> </v>
      </c>
      <c r="AX489" s="277" t="str">
        <f>IF(SUM(I489:T489)&lt;90," ",CO489*AH489*stab.data!$U$20/13/2)</f>
        <v xml:space="preserve"> </v>
      </c>
      <c r="AY489" s="277" t="str">
        <f>IF(SUM(I489:T489)&lt;90," ",CQ489*AH489*stab.data!$U$11/13)</f>
        <v xml:space="preserve"> </v>
      </c>
      <c r="AZ489" s="277" t="str">
        <f t="shared" si="673"/>
        <v xml:space="preserve"> </v>
      </c>
      <c r="BA489" s="279" t="str">
        <f t="shared" si="674"/>
        <v xml:space="preserve"> </v>
      </c>
      <c r="BB489" s="280" t="str">
        <f>IF(SUM(I489:T489)&lt;90," ",EXP('eq. coef.'!$C$104+'eq. coef.'!$C$105*'Amp-TB2 calc'!AJ489+'eq. coef.'!$C$106*'Amp-TB2 calc'!AK489+'eq. coef.'!$C$107*'Amp-TB2 calc'!AL489+'eq. coef.'!$C$108*'Amp-TB2 calc'!AN489+'eq. coef.'!$C$109*'Amp-TB2 calc'!AP489+'eq. coef.'!$C$110*'Amp-TB2 calc'!AQ489+'eq. coef.'!$C$111*'Amp-TB2 calc'!AR489+'eq. coef.'!$C$112*'Amp-TB2 calc'!AS489))</f>
        <v xml:space="preserve"> </v>
      </c>
      <c r="BC489" s="281" t="str">
        <f>IF(SUM(I489:T489)&lt;90," ",EXP('eq. coef.'!$C$176+'eq. coef.'!$C$177*'Amp-TB2 calc'!AJ489+'eq. coef.'!$C$178*'Amp-TB2 calc'!AK489+'eq. coef.'!$C$179*'Amp-TB2 calc'!AL489+'eq. coef.'!$C$180*'Amp-TB2 calc'!AN489+'eq. coef.'!$C$181*'Amp-TB2 calc'!AP489+'eq. coef.'!$C$182*'Amp-TB2 calc'!AQ489+'eq. coef.'!$C$183*'Amp-TB2 calc'!AR489+'eq. coef.'!$C$184*'Amp-TB2 calc'!AS489))</f>
        <v xml:space="preserve"> </v>
      </c>
      <c r="BD489" s="281" t="str">
        <f>IF(SUM(I489:T489)&lt;90," ",('eq. coef.'!$C$234+'eq. coef.'!$C$235*'Amp-TB2 calc'!AJ489+'eq. coef.'!$C$236*'Amp-TB2 calc'!AK489+'eq. coef.'!$C$237*'Amp-TB2 calc'!AL489+'eq. coef.'!$C$238*'Amp-TB2 calc'!AN489+'eq. coef.'!$C$239*'Amp-TB2 calc'!AP489+'eq. coef.'!$C$240*'Amp-TB2 calc'!AQ489+'eq. coef.'!$C$241*'Amp-TB2 calc'!AR489+'eq. coef.'!$C$242*'Amp-TB2 calc'!AS489))</f>
        <v xml:space="preserve"> </v>
      </c>
      <c r="BE489" s="281" t="str">
        <f>IF(SUM(I489:T489)&lt;90," ",('eq. coef.'!$C$270+'eq. coef.'!$C$271*'Amp-TB2 calc'!AJ489+'eq. coef.'!$C$272*'Amp-TB2 calc'!AK489+'eq. coef.'!$C$273*'Amp-TB2 calc'!AL489+'eq. coef.'!$C$274*'Amp-TB2 calc'!AN489+'eq. coef.'!$C$275*'Amp-TB2 calc'!AP489+'eq. coef.'!$C$276*'Amp-TB2 calc'!AQ489+'eq. coef.'!$C$277*'Amp-TB2 calc'!AR489+'eq. coef.'!$C$278*'Amp-TB2 calc'!AS489))</f>
        <v xml:space="preserve"> </v>
      </c>
      <c r="BF489" s="281" t="str">
        <f>IF(SUM(I489:T489)&lt;90," ",EXP('eq. coef.'!$C$328+'eq. coef.'!$C$329*'Amp-TB2 calc'!AJ489+'eq. coef.'!$C$330*'Amp-TB2 calc'!AK489+'eq. coef.'!$C$331*'Amp-TB2 calc'!AL489+'eq. coef.'!$C$332*'Amp-TB2 calc'!AN489+'eq. coef.'!$C$333*'Amp-TB2 calc'!AP489+'eq. coef.'!$C$334*'Amp-TB2 calc'!AQ489+'eq. coef.'!$C$335*'Amp-TB2 calc'!AR489+'eq. coef.'!$C$336*'Amp-TB2 calc'!AS489))</f>
        <v xml:space="preserve"> </v>
      </c>
      <c r="BG489" s="282" t="str">
        <f t="shared" si="626"/>
        <v xml:space="preserve"> </v>
      </c>
      <c r="BH489" s="385" t="str">
        <f t="shared" si="653"/>
        <v xml:space="preserve"> </v>
      </c>
      <c r="BI489" s="385" t="str">
        <f t="shared" si="654"/>
        <v xml:space="preserve"> </v>
      </c>
      <c r="BJ489" s="281" t="str">
        <f t="shared" si="627"/>
        <v xml:space="preserve"> </v>
      </c>
      <c r="BK489" s="283" t="str">
        <f t="shared" si="675"/>
        <v xml:space="preserve"> </v>
      </c>
      <c r="BL489" s="281" t="str">
        <f t="shared" si="676"/>
        <v xml:space="preserve"> </v>
      </c>
      <c r="BM489" s="284" t="str">
        <f t="shared" si="628"/>
        <v xml:space="preserve"> </v>
      </c>
      <c r="BN489" s="285" t="str">
        <f>IF(SUM(I489:T489)&lt;90," ",'eq. coef.'!$C$360+'eq. coef.'!$C$361*'Amp-TB2 calc'!AJ489+'eq. coef.'!$C$362*'Amp-TB2 calc'!AK489+'eq. coef.'!$C$363*'Amp-TB2 calc'!AL489+'eq. coef.'!$C$364*'Amp-TB2 calc'!AN489+'eq. coef.'!$C$365*'Amp-TB2 calc'!AP489+'eq. coef.'!$C$366*'Amp-TB2 calc'!AQ489+'eq. coef.'!$C$367*'Amp-TB2 calc'!AR489+'eq. coef.'!$C$368*'Amp-TB2 calc'!AS489+'eq. coef.'!$C$369*LN(BQ489))</f>
        <v xml:space="preserve"> </v>
      </c>
      <c r="BO489" s="286" t="str">
        <f t="shared" si="677"/>
        <v xml:space="preserve"> </v>
      </c>
      <c r="BP489" s="333" t="str">
        <f t="shared" si="629"/>
        <v xml:space="preserve"> </v>
      </c>
      <c r="BQ489" s="287" t="str">
        <f t="shared" si="678"/>
        <v xml:space="preserve"> </v>
      </c>
      <c r="BR489" s="281" t="str">
        <f t="shared" si="630"/>
        <v xml:space="preserve"> </v>
      </c>
      <c r="BS489" s="283"/>
      <c r="BT489" s="283">
        <f t="shared" si="679"/>
        <v>0</v>
      </c>
      <c r="BU489" s="283">
        <f t="shared" si="680"/>
        <v>0</v>
      </c>
      <c r="BV489" s="281" t="str">
        <f t="shared" si="631"/>
        <v xml:space="preserve"> </v>
      </c>
      <c r="BW489" s="288"/>
      <c r="BX489" s="289" t="str">
        <f>IF(SUM(I489:T489)&lt;90," ",'eq. coef.'!$B$1128*'Amp-TB2 calc'!CH489+'eq. coef.'!$B$1129*'Amp-TB2 calc'!CL489+'eq. coef.'!$B$1130*'Amp-TB2 calc'!CM489+'eq. coef.'!$B$1131*'Amp-TB2 calc'!CO489+'eq. coef.'!$B$1132*'Amp-TB2 calc'!CP489+'eq. coef.'!$B$1133*'Amp-TB2 calc'!CQ489+'eq. coef.'!$B$1134*'Amp-TB2 calc'!CR489+'eq. coef.'!$B$1135*'Amp-TB2 calc'!CU489+'eq. coef.'!$B$1135*'Amp-TB2 calc'!CY489+'eq. coef.'!$B$1137*'Amp-TB2 calc'!CZ489)</f>
        <v xml:space="preserve"> </v>
      </c>
      <c r="BY489" s="290" t="str">
        <f t="shared" si="681"/>
        <v xml:space="preserve"> </v>
      </c>
      <c r="BZ489" s="291"/>
      <c r="CA489" s="290" t="str">
        <f t="shared" si="632"/>
        <v xml:space="preserve"> </v>
      </c>
      <c r="CB489" s="289" t="str">
        <f>IF(SUM(I489:T489)&lt;90," ",EXP('eq. coef.'!$C$396+'eq. coef.'!$C$397*'Amp-TB2 calc'!AJ489+'eq. coef.'!$C$398*'Amp-TB2 calc'!AK489+'eq. coef.'!$C$399*'Amp-TB2 calc'!AL489+'eq. coef.'!$C$400*'Amp-TB2 calc'!AN489+'eq. coef.'!$C$401*'Amp-TB2 calc'!AP489+'eq. coef.'!$C$402*'Amp-TB2 calc'!AQ489+'eq. coef.'!$C$403*'Amp-TB2 calc'!AR489+'eq. coef.'!$C$404*'Amp-TB2 calc'!AS489+'eq. coef.'!$C$405*LN('Amp-TB2 calc'!BQ489)))</f>
        <v xml:space="preserve"> </v>
      </c>
      <c r="CC489" s="283" t="str">
        <f t="shared" si="633"/>
        <v xml:space="preserve"> </v>
      </c>
      <c r="CD489" s="283"/>
      <c r="CE489" s="282" t="str">
        <f t="shared" si="634"/>
        <v xml:space="preserve"> </v>
      </c>
      <c r="CF489" s="282" t="str">
        <f t="shared" si="635"/>
        <v xml:space="preserve"> </v>
      </c>
      <c r="CG489" s="278" t="str">
        <f t="shared" si="682"/>
        <v xml:space="preserve"> </v>
      </c>
      <c r="CH489" s="278" t="str">
        <f t="shared" si="683"/>
        <v xml:space="preserve"> </v>
      </c>
      <c r="CI489" s="278" t="str">
        <f t="shared" si="636"/>
        <v xml:space="preserve"> </v>
      </c>
      <c r="CJ489" s="278" t="str">
        <f t="shared" si="637"/>
        <v xml:space="preserve"> </v>
      </c>
      <c r="CK489" s="278"/>
      <c r="CL489" s="278" t="str">
        <f t="shared" si="638"/>
        <v xml:space="preserve"> </v>
      </c>
      <c r="CM489" s="278" t="str">
        <f t="shared" si="639"/>
        <v xml:space="preserve"> </v>
      </c>
      <c r="CN489" s="278" t="str">
        <f t="shared" si="684"/>
        <v xml:space="preserve"> </v>
      </c>
      <c r="CO489" s="278" t="str">
        <f t="shared" si="640"/>
        <v xml:space="preserve"> </v>
      </c>
      <c r="CP489" s="278" t="str">
        <f t="shared" si="685"/>
        <v xml:space="preserve"> </v>
      </c>
      <c r="CQ489" s="278" t="str">
        <f t="shared" si="641"/>
        <v xml:space="preserve"> </v>
      </c>
      <c r="CR489" s="278" t="str">
        <f t="shared" si="686"/>
        <v xml:space="preserve"> </v>
      </c>
      <c r="CS489" s="278" t="str">
        <f t="shared" si="642"/>
        <v xml:space="preserve"> </v>
      </c>
      <c r="CT489" s="278"/>
      <c r="CU489" s="278" t="str">
        <f t="shared" si="687"/>
        <v xml:space="preserve"> </v>
      </c>
      <c r="CV489" s="278" t="str">
        <f t="shared" si="643"/>
        <v xml:space="preserve"> </v>
      </c>
      <c r="CW489" s="278" t="str">
        <f t="shared" si="644"/>
        <v xml:space="preserve"> </v>
      </c>
      <c r="CX489" s="278"/>
      <c r="CY489" s="278" t="str">
        <f t="shared" si="645"/>
        <v xml:space="preserve"> </v>
      </c>
      <c r="CZ489" s="278" t="str">
        <f t="shared" si="688"/>
        <v xml:space="preserve"> </v>
      </c>
      <c r="DA489" s="278" t="str">
        <f t="shared" si="646"/>
        <v xml:space="preserve"> </v>
      </c>
      <c r="DB489" s="278"/>
      <c r="DC489" s="278" t="str">
        <f t="shared" si="647"/>
        <v xml:space="preserve"> </v>
      </c>
      <c r="DD489" s="278" t="str">
        <f t="shared" si="689"/>
        <v xml:space="preserve"> </v>
      </c>
      <c r="DE489" s="278" t="str">
        <f t="shared" si="690"/>
        <v xml:space="preserve"> </v>
      </c>
      <c r="DF489" s="278" t="str">
        <f t="shared" si="648"/>
        <v xml:space="preserve"> </v>
      </c>
      <c r="DG489" s="283" t="str">
        <f t="shared" si="655"/>
        <v xml:space="preserve"> </v>
      </c>
      <c r="DH489" s="283"/>
      <c r="DI489" s="277" t="str">
        <f t="shared" si="649"/>
        <v xml:space="preserve"> </v>
      </c>
      <c r="DJ489" s="277" t="str">
        <f t="shared" si="650"/>
        <v xml:space="preserve"> </v>
      </c>
      <c r="DK489" s="277" t="str">
        <f t="shared" si="651"/>
        <v xml:space="preserve"> </v>
      </c>
      <c r="DL489" s="278" t="str">
        <f t="shared" si="652"/>
        <v xml:space="preserve"> </v>
      </c>
    </row>
    <row r="490" spans="21:116" x14ac:dyDescent="0.25">
      <c r="U490" s="276" t="str">
        <f t="shared" si="656"/>
        <v xml:space="preserve"> </v>
      </c>
      <c r="V490" s="277" t="str">
        <f>IF(SUM(I490:T490)&lt;90," ",I490/stab.data!$U$7)</f>
        <v xml:space="preserve"> </v>
      </c>
      <c r="W490" s="277" t="str">
        <f>IF(SUM(I490:T490)&lt;90," ",J490/stab.data!$U$8)</f>
        <v xml:space="preserve"> </v>
      </c>
      <c r="X490" s="277" t="str">
        <f>IF(SUM(I490:T490)&lt;90," ",K490*2/stab.data!$U$9)</f>
        <v xml:space="preserve"> </v>
      </c>
      <c r="Y490" s="277" t="str">
        <f>IF(SUM(I490:T490)&lt;90," ",L490*2/stab.data!$U$10)</f>
        <v xml:space="preserve"> </v>
      </c>
      <c r="Z490" s="277" t="str">
        <f>IF(SUM(I490:T490)&lt;90," ",M490/stab.data!$U$11)</f>
        <v xml:space="preserve"> </v>
      </c>
      <c r="AA490" s="277" t="str">
        <f>IF(SUM(I490:T490)&lt;90," ",N490/stab.data!$U$12)</f>
        <v xml:space="preserve"> </v>
      </c>
      <c r="AB490" s="277" t="str">
        <f>IF(SUM(I490:T490)&lt;90," ",O490/stab.data!$U$13)</f>
        <v xml:space="preserve"> </v>
      </c>
      <c r="AC490" s="277" t="str">
        <f>IF(SUM(I490:T490)&lt;90," ",P490/stab.data!$U$14)</f>
        <v xml:space="preserve"> </v>
      </c>
      <c r="AD490" s="277" t="str">
        <f>IF(SUM(I490:T490)&lt;90," ",Q490*2/stab.data!$U$15)</f>
        <v xml:space="preserve"> </v>
      </c>
      <c r="AE490" s="277" t="str">
        <f>IF(SUM(I490:T490)&lt;90," ",R490*2/stab.data!$U$16)</f>
        <v xml:space="preserve"> </v>
      </c>
      <c r="AF490" s="277" t="str">
        <f>IF(SUM(I490:T490)&lt;90," ",S490/stab.data!$U$17)</f>
        <v xml:space="preserve"> </v>
      </c>
      <c r="AG490" s="277" t="str">
        <f>IF(SUM(I490:T490)&lt;90," ",T490/stab.data!$U$18)</f>
        <v xml:space="preserve"> </v>
      </c>
      <c r="AH490" s="277" t="str">
        <f t="shared" si="657"/>
        <v xml:space="preserve"> </v>
      </c>
      <c r="AI490" s="277" t="str">
        <f t="shared" si="658"/>
        <v xml:space="preserve"> </v>
      </c>
      <c r="AJ490" s="278" t="str">
        <f t="shared" si="659"/>
        <v xml:space="preserve"> </v>
      </c>
      <c r="AK490" s="278" t="str">
        <f t="shared" si="660"/>
        <v xml:space="preserve"> </v>
      </c>
      <c r="AL490" s="278" t="str">
        <f t="shared" si="661"/>
        <v xml:space="preserve"> </v>
      </c>
      <c r="AM490" s="278" t="str">
        <f t="shared" si="662"/>
        <v xml:space="preserve"> </v>
      </c>
      <c r="AN490" s="278" t="str">
        <f t="shared" si="663"/>
        <v xml:space="preserve"> </v>
      </c>
      <c r="AO490" s="278" t="str">
        <f t="shared" si="664"/>
        <v xml:space="preserve"> </v>
      </c>
      <c r="AP490" s="278" t="str">
        <f t="shared" si="665"/>
        <v xml:space="preserve"> </v>
      </c>
      <c r="AQ490" s="278" t="str">
        <f t="shared" si="666"/>
        <v xml:space="preserve"> </v>
      </c>
      <c r="AR490" s="278" t="str">
        <f t="shared" si="667"/>
        <v xml:space="preserve"> </v>
      </c>
      <c r="AS490" s="278" t="str">
        <f t="shared" si="668"/>
        <v xml:space="preserve"> </v>
      </c>
      <c r="AT490" s="278" t="str">
        <f t="shared" si="669"/>
        <v xml:space="preserve"> </v>
      </c>
      <c r="AU490" s="278" t="str">
        <f t="shared" si="670"/>
        <v xml:space="preserve"> </v>
      </c>
      <c r="AV490" s="277" t="str">
        <f t="shared" si="671"/>
        <v xml:space="preserve"> </v>
      </c>
      <c r="AW490" s="277" t="str">
        <f t="shared" si="672"/>
        <v xml:space="preserve"> </v>
      </c>
      <c r="AX490" s="277" t="str">
        <f>IF(SUM(I490:T490)&lt;90," ",CO490*AH490*stab.data!$U$20/13/2)</f>
        <v xml:space="preserve"> </v>
      </c>
      <c r="AY490" s="277" t="str">
        <f>IF(SUM(I490:T490)&lt;90," ",CQ490*AH490*stab.data!$U$11/13)</f>
        <v xml:space="preserve"> </v>
      </c>
      <c r="AZ490" s="277" t="str">
        <f t="shared" si="673"/>
        <v xml:space="preserve"> </v>
      </c>
      <c r="BA490" s="279" t="str">
        <f t="shared" si="674"/>
        <v xml:space="preserve"> </v>
      </c>
      <c r="BB490" s="280" t="str">
        <f>IF(SUM(I490:T490)&lt;90," ",EXP('eq. coef.'!$C$104+'eq. coef.'!$C$105*'Amp-TB2 calc'!AJ490+'eq. coef.'!$C$106*'Amp-TB2 calc'!AK490+'eq. coef.'!$C$107*'Amp-TB2 calc'!AL490+'eq. coef.'!$C$108*'Amp-TB2 calc'!AN490+'eq. coef.'!$C$109*'Amp-TB2 calc'!AP490+'eq. coef.'!$C$110*'Amp-TB2 calc'!AQ490+'eq. coef.'!$C$111*'Amp-TB2 calc'!AR490+'eq. coef.'!$C$112*'Amp-TB2 calc'!AS490))</f>
        <v xml:space="preserve"> </v>
      </c>
      <c r="BC490" s="281" t="str">
        <f>IF(SUM(I490:T490)&lt;90," ",EXP('eq. coef.'!$C$176+'eq. coef.'!$C$177*'Amp-TB2 calc'!AJ490+'eq. coef.'!$C$178*'Amp-TB2 calc'!AK490+'eq. coef.'!$C$179*'Amp-TB2 calc'!AL490+'eq. coef.'!$C$180*'Amp-TB2 calc'!AN490+'eq. coef.'!$C$181*'Amp-TB2 calc'!AP490+'eq. coef.'!$C$182*'Amp-TB2 calc'!AQ490+'eq. coef.'!$C$183*'Amp-TB2 calc'!AR490+'eq. coef.'!$C$184*'Amp-TB2 calc'!AS490))</f>
        <v xml:space="preserve"> </v>
      </c>
      <c r="BD490" s="281" t="str">
        <f>IF(SUM(I490:T490)&lt;90," ",('eq. coef.'!$C$234+'eq. coef.'!$C$235*'Amp-TB2 calc'!AJ490+'eq. coef.'!$C$236*'Amp-TB2 calc'!AK490+'eq. coef.'!$C$237*'Amp-TB2 calc'!AL490+'eq. coef.'!$C$238*'Amp-TB2 calc'!AN490+'eq. coef.'!$C$239*'Amp-TB2 calc'!AP490+'eq. coef.'!$C$240*'Amp-TB2 calc'!AQ490+'eq. coef.'!$C$241*'Amp-TB2 calc'!AR490+'eq. coef.'!$C$242*'Amp-TB2 calc'!AS490))</f>
        <v xml:space="preserve"> </v>
      </c>
      <c r="BE490" s="281" t="str">
        <f>IF(SUM(I490:T490)&lt;90," ",('eq. coef.'!$C$270+'eq. coef.'!$C$271*'Amp-TB2 calc'!AJ490+'eq. coef.'!$C$272*'Amp-TB2 calc'!AK490+'eq. coef.'!$C$273*'Amp-TB2 calc'!AL490+'eq. coef.'!$C$274*'Amp-TB2 calc'!AN490+'eq. coef.'!$C$275*'Amp-TB2 calc'!AP490+'eq. coef.'!$C$276*'Amp-TB2 calc'!AQ490+'eq. coef.'!$C$277*'Amp-TB2 calc'!AR490+'eq. coef.'!$C$278*'Amp-TB2 calc'!AS490))</f>
        <v xml:space="preserve"> </v>
      </c>
      <c r="BF490" s="281" t="str">
        <f>IF(SUM(I490:T490)&lt;90," ",EXP('eq. coef.'!$C$328+'eq. coef.'!$C$329*'Amp-TB2 calc'!AJ490+'eq. coef.'!$C$330*'Amp-TB2 calc'!AK490+'eq. coef.'!$C$331*'Amp-TB2 calc'!AL490+'eq. coef.'!$C$332*'Amp-TB2 calc'!AN490+'eq. coef.'!$C$333*'Amp-TB2 calc'!AP490+'eq. coef.'!$C$334*'Amp-TB2 calc'!AQ490+'eq. coef.'!$C$335*'Amp-TB2 calc'!AR490+'eq. coef.'!$C$336*'Amp-TB2 calc'!AS490))</f>
        <v xml:space="preserve"> </v>
      </c>
      <c r="BG490" s="282" t="str">
        <f t="shared" si="626"/>
        <v xml:space="preserve"> </v>
      </c>
      <c r="BH490" s="385" t="str">
        <f t="shared" si="653"/>
        <v xml:space="preserve"> </v>
      </c>
      <c r="BI490" s="385" t="str">
        <f t="shared" si="654"/>
        <v xml:space="preserve"> </v>
      </c>
      <c r="BJ490" s="281" t="str">
        <f t="shared" si="627"/>
        <v xml:space="preserve"> </v>
      </c>
      <c r="BK490" s="283" t="str">
        <f t="shared" si="675"/>
        <v xml:space="preserve"> </v>
      </c>
      <c r="BL490" s="281" t="str">
        <f t="shared" si="676"/>
        <v xml:space="preserve"> </v>
      </c>
      <c r="BM490" s="284" t="str">
        <f t="shared" si="628"/>
        <v xml:space="preserve"> </v>
      </c>
      <c r="BN490" s="285" t="str">
        <f>IF(SUM(I490:T490)&lt;90," ",'eq. coef.'!$C$360+'eq. coef.'!$C$361*'Amp-TB2 calc'!AJ490+'eq. coef.'!$C$362*'Amp-TB2 calc'!AK490+'eq. coef.'!$C$363*'Amp-TB2 calc'!AL490+'eq. coef.'!$C$364*'Amp-TB2 calc'!AN490+'eq. coef.'!$C$365*'Amp-TB2 calc'!AP490+'eq. coef.'!$C$366*'Amp-TB2 calc'!AQ490+'eq. coef.'!$C$367*'Amp-TB2 calc'!AR490+'eq. coef.'!$C$368*'Amp-TB2 calc'!AS490+'eq. coef.'!$C$369*LN(BQ490))</f>
        <v xml:space="preserve"> </v>
      </c>
      <c r="BO490" s="286" t="str">
        <f t="shared" si="677"/>
        <v xml:space="preserve"> </v>
      </c>
      <c r="BP490" s="333" t="str">
        <f t="shared" si="629"/>
        <v xml:space="preserve"> </v>
      </c>
      <c r="BQ490" s="287" t="str">
        <f t="shared" si="678"/>
        <v xml:space="preserve"> </v>
      </c>
      <c r="BR490" s="281" t="str">
        <f t="shared" si="630"/>
        <v xml:space="preserve"> </v>
      </c>
      <c r="BS490" s="283"/>
      <c r="BT490" s="283">
        <f t="shared" si="679"/>
        <v>0</v>
      </c>
      <c r="BU490" s="283">
        <f t="shared" si="680"/>
        <v>0</v>
      </c>
      <c r="BV490" s="281" t="str">
        <f t="shared" si="631"/>
        <v xml:space="preserve"> </v>
      </c>
      <c r="BW490" s="288"/>
      <c r="BX490" s="289" t="str">
        <f>IF(SUM(I490:T490)&lt;90," ",'eq. coef.'!$B$1128*'Amp-TB2 calc'!CH490+'eq. coef.'!$B$1129*'Amp-TB2 calc'!CL490+'eq. coef.'!$B$1130*'Amp-TB2 calc'!CM490+'eq. coef.'!$B$1131*'Amp-TB2 calc'!CO490+'eq. coef.'!$B$1132*'Amp-TB2 calc'!CP490+'eq. coef.'!$B$1133*'Amp-TB2 calc'!CQ490+'eq. coef.'!$B$1134*'Amp-TB2 calc'!CR490+'eq. coef.'!$B$1135*'Amp-TB2 calc'!CU490+'eq. coef.'!$B$1135*'Amp-TB2 calc'!CY490+'eq. coef.'!$B$1137*'Amp-TB2 calc'!CZ490)</f>
        <v xml:space="preserve"> </v>
      </c>
      <c r="BY490" s="290" t="str">
        <f t="shared" si="681"/>
        <v xml:space="preserve"> </v>
      </c>
      <c r="BZ490" s="291"/>
      <c r="CA490" s="290" t="str">
        <f t="shared" si="632"/>
        <v xml:space="preserve"> </v>
      </c>
      <c r="CB490" s="289" t="str">
        <f>IF(SUM(I490:T490)&lt;90," ",EXP('eq. coef.'!$C$396+'eq. coef.'!$C$397*'Amp-TB2 calc'!AJ490+'eq. coef.'!$C$398*'Amp-TB2 calc'!AK490+'eq. coef.'!$C$399*'Amp-TB2 calc'!AL490+'eq. coef.'!$C$400*'Amp-TB2 calc'!AN490+'eq. coef.'!$C$401*'Amp-TB2 calc'!AP490+'eq. coef.'!$C$402*'Amp-TB2 calc'!AQ490+'eq. coef.'!$C$403*'Amp-TB2 calc'!AR490+'eq. coef.'!$C$404*'Amp-TB2 calc'!AS490+'eq. coef.'!$C$405*LN('Amp-TB2 calc'!BQ490)))</f>
        <v xml:space="preserve"> </v>
      </c>
      <c r="CC490" s="283" t="str">
        <f t="shared" si="633"/>
        <v xml:space="preserve"> </v>
      </c>
      <c r="CD490" s="283"/>
      <c r="CE490" s="282" t="str">
        <f t="shared" si="634"/>
        <v xml:space="preserve"> </v>
      </c>
      <c r="CF490" s="282" t="str">
        <f t="shared" si="635"/>
        <v xml:space="preserve"> </v>
      </c>
      <c r="CG490" s="278" t="str">
        <f t="shared" si="682"/>
        <v xml:space="preserve"> </v>
      </c>
      <c r="CH490" s="278" t="str">
        <f t="shared" si="683"/>
        <v xml:space="preserve"> </v>
      </c>
      <c r="CI490" s="278" t="str">
        <f t="shared" si="636"/>
        <v xml:space="preserve"> </v>
      </c>
      <c r="CJ490" s="278" t="str">
        <f t="shared" si="637"/>
        <v xml:space="preserve"> </v>
      </c>
      <c r="CK490" s="278"/>
      <c r="CL490" s="278" t="str">
        <f t="shared" si="638"/>
        <v xml:space="preserve"> </v>
      </c>
      <c r="CM490" s="278" t="str">
        <f t="shared" si="639"/>
        <v xml:space="preserve"> </v>
      </c>
      <c r="CN490" s="278" t="str">
        <f t="shared" si="684"/>
        <v xml:space="preserve"> </v>
      </c>
      <c r="CO490" s="278" t="str">
        <f t="shared" si="640"/>
        <v xml:space="preserve"> </v>
      </c>
      <c r="CP490" s="278" t="str">
        <f t="shared" si="685"/>
        <v xml:space="preserve"> </v>
      </c>
      <c r="CQ490" s="278" t="str">
        <f t="shared" si="641"/>
        <v xml:space="preserve"> </v>
      </c>
      <c r="CR490" s="278" t="str">
        <f t="shared" si="686"/>
        <v xml:space="preserve"> </v>
      </c>
      <c r="CS490" s="278" t="str">
        <f t="shared" si="642"/>
        <v xml:space="preserve"> </v>
      </c>
      <c r="CT490" s="278"/>
      <c r="CU490" s="278" t="str">
        <f t="shared" si="687"/>
        <v xml:space="preserve"> </v>
      </c>
      <c r="CV490" s="278" t="str">
        <f t="shared" si="643"/>
        <v xml:space="preserve"> </v>
      </c>
      <c r="CW490" s="278" t="str">
        <f t="shared" si="644"/>
        <v xml:space="preserve"> </v>
      </c>
      <c r="CX490" s="278"/>
      <c r="CY490" s="278" t="str">
        <f t="shared" si="645"/>
        <v xml:space="preserve"> </v>
      </c>
      <c r="CZ490" s="278" t="str">
        <f t="shared" si="688"/>
        <v xml:space="preserve"> </v>
      </c>
      <c r="DA490" s="278" t="str">
        <f t="shared" si="646"/>
        <v xml:space="preserve"> </v>
      </c>
      <c r="DB490" s="278"/>
      <c r="DC490" s="278" t="str">
        <f t="shared" si="647"/>
        <v xml:space="preserve"> </v>
      </c>
      <c r="DD490" s="278" t="str">
        <f t="shared" si="689"/>
        <v xml:space="preserve"> </v>
      </c>
      <c r="DE490" s="278" t="str">
        <f t="shared" si="690"/>
        <v xml:space="preserve"> </v>
      </c>
      <c r="DF490" s="278" t="str">
        <f t="shared" si="648"/>
        <v xml:space="preserve"> </v>
      </c>
      <c r="DG490" s="283" t="str">
        <f t="shared" si="655"/>
        <v xml:space="preserve"> </v>
      </c>
      <c r="DH490" s="283"/>
      <c r="DI490" s="277" t="str">
        <f t="shared" si="649"/>
        <v xml:space="preserve"> </v>
      </c>
      <c r="DJ490" s="277" t="str">
        <f t="shared" si="650"/>
        <v xml:space="preserve"> </v>
      </c>
      <c r="DK490" s="277" t="str">
        <f t="shared" si="651"/>
        <v xml:space="preserve"> </v>
      </c>
      <c r="DL490" s="278" t="str">
        <f t="shared" si="652"/>
        <v xml:space="preserve"> </v>
      </c>
    </row>
    <row r="491" spans="21:116" x14ac:dyDescent="0.25">
      <c r="U491" s="276" t="str">
        <f t="shared" si="656"/>
        <v xml:space="preserve"> </v>
      </c>
      <c r="V491" s="277" t="str">
        <f>IF(SUM(I491:T491)&lt;90," ",I491/stab.data!$U$7)</f>
        <v xml:space="preserve"> </v>
      </c>
      <c r="W491" s="277" t="str">
        <f>IF(SUM(I491:T491)&lt;90," ",J491/stab.data!$U$8)</f>
        <v xml:space="preserve"> </v>
      </c>
      <c r="X491" s="277" t="str">
        <f>IF(SUM(I491:T491)&lt;90," ",K491*2/stab.data!$U$9)</f>
        <v xml:space="preserve"> </v>
      </c>
      <c r="Y491" s="277" t="str">
        <f>IF(SUM(I491:T491)&lt;90," ",L491*2/stab.data!$U$10)</f>
        <v xml:space="preserve"> </v>
      </c>
      <c r="Z491" s="277" t="str">
        <f>IF(SUM(I491:T491)&lt;90," ",M491/stab.data!$U$11)</f>
        <v xml:space="preserve"> </v>
      </c>
      <c r="AA491" s="277" t="str">
        <f>IF(SUM(I491:T491)&lt;90," ",N491/stab.data!$U$12)</f>
        <v xml:space="preserve"> </v>
      </c>
      <c r="AB491" s="277" t="str">
        <f>IF(SUM(I491:T491)&lt;90," ",O491/stab.data!$U$13)</f>
        <v xml:space="preserve"> </v>
      </c>
      <c r="AC491" s="277" t="str">
        <f>IF(SUM(I491:T491)&lt;90," ",P491/stab.data!$U$14)</f>
        <v xml:space="preserve"> </v>
      </c>
      <c r="AD491" s="277" t="str">
        <f>IF(SUM(I491:T491)&lt;90," ",Q491*2/stab.data!$U$15)</f>
        <v xml:space="preserve"> </v>
      </c>
      <c r="AE491" s="277" t="str">
        <f>IF(SUM(I491:T491)&lt;90," ",R491*2/stab.data!$U$16)</f>
        <v xml:space="preserve"> </v>
      </c>
      <c r="AF491" s="277" t="str">
        <f>IF(SUM(I491:T491)&lt;90," ",S491/stab.data!$U$17)</f>
        <v xml:space="preserve"> </v>
      </c>
      <c r="AG491" s="277" t="str">
        <f>IF(SUM(I491:T491)&lt;90," ",T491/stab.data!$U$18)</f>
        <v xml:space="preserve"> </v>
      </c>
      <c r="AH491" s="277" t="str">
        <f t="shared" si="657"/>
        <v xml:space="preserve"> </v>
      </c>
      <c r="AI491" s="277" t="str">
        <f t="shared" si="658"/>
        <v xml:space="preserve"> </v>
      </c>
      <c r="AJ491" s="278" t="str">
        <f t="shared" si="659"/>
        <v xml:space="preserve"> </v>
      </c>
      <c r="AK491" s="278" t="str">
        <f t="shared" si="660"/>
        <v xml:space="preserve"> </v>
      </c>
      <c r="AL491" s="278" t="str">
        <f t="shared" si="661"/>
        <v xml:space="preserve"> </v>
      </c>
      <c r="AM491" s="278" t="str">
        <f t="shared" si="662"/>
        <v xml:space="preserve"> </v>
      </c>
      <c r="AN491" s="278" t="str">
        <f t="shared" si="663"/>
        <v xml:space="preserve"> </v>
      </c>
      <c r="AO491" s="278" t="str">
        <f t="shared" si="664"/>
        <v xml:space="preserve"> </v>
      </c>
      <c r="AP491" s="278" t="str">
        <f t="shared" si="665"/>
        <v xml:space="preserve"> </v>
      </c>
      <c r="AQ491" s="278" t="str">
        <f t="shared" si="666"/>
        <v xml:space="preserve"> </v>
      </c>
      <c r="AR491" s="278" t="str">
        <f t="shared" si="667"/>
        <v xml:space="preserve"> </v>
      </c>
      <c r="AS491" s="278" t="str">
        <f t="shared" si="668"/>
        <v xml:space="preserve"> </v>
      </c>
      <c r="AT491" s="278" t="str">
        <f t="shared" si="669"/>
        <v xml:space="preserve"> </v>
      </c>
      <c r="AU491" s="278" t="str">
        <f t="shared" si="670"/>
        <v xml:space="preserve"> </v>
      </c>
      <c r="AV491" s="277" t="str">
        <f t="shared" si="671"/>
        <v xml:space="preserve"> </v>
      </c>
      <c r="AW491" s="277" t="str">
        <f t="shared" si="672"/>
        <v xml:space="preserve"> </v>
      </c>
      <c r="AX491" s="277" t="str">
        <f>IF(SUM(I491:T491)&lt;90," ",CO491*AH491*stab.data!$U$20/13/2)</f>
        <v xml:space="preserve"> </v>
      </c>
      <c r="AY491" s="277" t="str">
        <f>IF(SUM(I491:T491)&lt;90," ",CQ491*AH491*stab.data!$U$11/13)</f>
        <v xml:space="preserve"> </v>
      </c>
      <c r="AZ491" s="277" t="str">
        <f t="shared" si="673"/>
        <v xml:space="preserve"> </v>
      </c>
      <c r="BA491" s="279" t="str">
        <f t="shared" si="674"/>
        <v xml:space="preserve"> </v>
      </c>
      <c r="BB491" s="280" t="str">
        <f>IF(SUM(I491:T491)&lt;90," ",EXP('eq. coef.'!$C$104+'eq. coef.'!$C$105*'Amp-TB2 calc'!AJ491+'eq. coef.'!$C$106*'Amp-TB2 calc'!AK491+'eq. coef.'!$C$107*'Amp-TB2 calc'!AL491+'eq. coef.'!$C$108*'Amp-TB2 calc'!AN491+'eq. coef.'!$C$109*'Amp-TB2 calc'!AP491+'eq. coef.'!$C$110*'Amp-TB2 calc'!AQ491+'eq. coef.'!$C$111*'Amp-TB2 calc'!AR491+'eq. coef.'!$C$112*'Amp-TB2 calc'!AS491))</f>
        <v xml:space="preserve"> </v>
      </c>
      <c r="BC491" s="281" t="str">
        <f>IF(SUM(I491:T491)&lt;90," ",EXP('eq. coef.'!$C$176+'eq. coef.'!$C$177*'Amp-TB2 calc'!AJ491+'eq. coef.'!$C$178*'Amp-TB2 calc'!AK491+'eq. coef.'!$C$179*'Amp-TB2 calc'!AL491+'eq. coef.'!$C$180*'Amp-TB2 calc'!AN491+'eq. coef.'!$C$181*'Amp-TB2 calc'!AP491+'eq. coef.'!$C$182*'Amp-TB2 calc'!AQ491+'eq. coef.'!$C$183*'Amp-TB2 calc'!AR491+'eq. coef.'!$C$184*'Amp-TB2 calc'!AS491))</f>
        <v xml:space="preserve"> </v>
      </c>
      <c r="BD491" s="281" t="str">
        <f>IF(SUM(I491:T491)&lt;90," ",('eq. coef.'!$C$234+'eq. coef.'!$C$235*'Amp-TB2 calc'!AJ491+'eq. coef.'!$C$236*'Amp-TB2 calc'!AK491+'eq. coef.'!$C$237*'Amp-TB2 calc'!AL491+'eq. coef.'!$C$238*'Amp-TB2 calc'!AN491+'eq. coef.'!$C$239*'Amp-TB2 calc'!AP491+'eq. coef.'!$C$240*'Amp-TB2 calc'!AQ491+'eq. coef.'!$C$241*'Amp-TB2 calc'!AR491+'eq. coef.'!$C$242*'Amp-TB2 calc'!AS491))</f>
        <v xml:space="preserve"> </v>
      </c>
      <c r="BE491" s="281" t="str">
        <f>IF(SUM(I491:T491)&lt;90," ",('eq. coef.'!$C$270+'eq. coef.'!$C$271*'Amp-TB2 calc'!AJ491+'eq. coef.'!$C$272*'Amp-TB2 calc'!AK491+'eq. coef.'!$C$273*'Amp-TB2 calc'!AL491+'eq. coef.'!$C$274*'Amp-TB2 calc'!AN491+'eq. coef.'!$C$275*'Amp-TB2 calc'!AP491+'eq. coef.'!$C$276*'Amp-TB2 calc'!AQ491+'eq. coef.'!$C$277*'Amp-TB2 calc'!AR491+'eq. coef.'!$C$278*'Amp-TB2 calc'!AS491))</f>
        <v xml:space="preserve"> </v>
      </c>
      <c r="BF491" s="281" t="str">
        <f>IF(SUM(I491:T491)&lt;90," ",EXP('eq. coef.'!$C$328+'eq. coef.'!$C$329*'Amp-TB2 calc'!AJ491+'eq. coef.'!$C$330*'Amp-TB2 calc'!AK491+'eq. coef.'!$C$331*'Amp-TB2 calc'!AL491+'eq. coef.'!$C$332*'Amp-TB2 calc'!AN491+'eq. coef.'!$C$333*'Amp-TB2 calc'!AP491+'eq. coef.'!$C$334*'Amp-TB2 calc'!AQ491+'eq. coef.'!$C$335*'Amp-TB2 calc'!AR491+'eq. coef.'!$C$336*'Amp-TB2 calc'!AS491))</f>
        <v xml:space="preserve"> </v>
      </c>
      <c r="BG491" s="282" t="str">
        <f t="shared" si="626"/>
        <v xml:space="preserve"> </v>
      </c>
      <c r="BH491" s="385" t="str">
        <f t="shared" si="653"/>
        <v xml:space="preserve"> </v>
      </c>
      <c r="BI491" s="385" t="str">
        <f t="shared" si="654"/>
        <v xml:space="preserve"> </v>
      </c>
      <c r="BJ491" s="281" t="str">
        <f t="shared" si="627"/>
        <v xml:space="preserve"> </v>
      </c>
      <c r="BK491" s="283" t="str">
        <f t="shared" si="675"/>
        <v xml:space="preserve"> </v>
      </c>
      <c r="BL491" s="281" t="str">
        <f t="shared" si="676"/>
        <v xml:space="preserve"> </v>
      </c>
      <c r="BM491" s="284" t="str">
        <f t="shared" si="628"/>
        <v xml:space="preserve"> </v>
      </c>
      <c r="BN491" s="285" t="str">
        <f>IF(SUM(I491:T491)&lt;90," ",'eq. coef.'!$C$360+'eq. coef.'!$C$361*'Amp-TB2 calc'!AJ491+'eq. coef.'!$C$362*'Amp-TB2 calc'!AK491+'eq. coef.'!$C$363*'Amp-TB2 calc'!AL491+'eq. coef.'!$C$364*'Amp-TB2 calc'!AN491+'eq. coef.'!$C$365*'Amp-TB2 calc'!AP491+'eq. coef.'!$C$366*'Amp-TB2 calc'!AQ491+'eq. coef.'!$C$367*'Amp-TB2 calc'!AR491+'eq. coef.'!$C$368*'Amp-TB2 calc'!AS491+'eq. coef.'!$C$369*LN(BQ491))</f>
        <v xml:space="preserve"> </v>
      </c>
      <c r="BO491" s="286" t="str">
        <f t="shared" si="677"/>
        <v xml:space="preserve"> </v>
      </c>
      <c r="BP491" s="333" t="str">
        <f t="shared" si="629"/>
        <v xml:space="preserve"> </v>
      </c>
      <c r="BQ491" s="287" t="str">
        <f t="shared" si="678"/>
        <v xml:space="preserve"> </v>
      </c>
      <c r="BR491" s="281" t="str">
        <f t="shared" si="630"/>
        <v xml:space="preserve"> </v>
      </c>
      <c r="BS491" s="283"/>
      <c r="BT491" s="283">
        <f t="shared" si="679"/>
        <v>0</v>
      </c>
      <c r="BU491" s="283">
        <f t="shared" si="680"/>
        <v>0</v>
      </c>
      <c r="BV491" s="281" t="str">
        <f t="shared" si="631"/>
        <v xml:space="preserve"> </v>
      </c>
      <c r="BW491" s="288"/>
      <c r="BX491" s="289" t="str">
        <f>IF(SUM(I491:T491)&lt;90," ",'eq. coef.'!$B$1128*'Amp-TB2 calc'!CH491+'eq. coef.'!$B$1129*'Amp-TB2 calc'!CL491+'eq. coef.'!$B$1130*'Amp-TB2 calc'!CM491+'eq. coef.'!$B$1131*'Amp-TB2 calc'!CO491+'eq. coef.'!$B$1132*'Amp-TB2 calc'!CP491+'eq. coef.'!$B$1133*'Amp-TB2 calc'!CQ491+'eq. coef.'!$B$1134*'Amp-TB2 calc'!CR491+'eq. coef.'!$B$1135*'Amp-TB2 calc'!CU491+'eq. coef.'!$B$1135*'Amp-TB2 calc'!CY491+'eq. coef.'!$B$1137*'Amp-TB2 calc'!CZ491)</f>
        <v xml:space="preserve"> </v>
      </c>
      <c r="BY491" s="290" t="str">
        <f t="shared" si="681"/>
        <v xml:space="preserve"> </v>
      </c>
      <c r="BZ491" s="291"/>
      <c r="CA491" s="290" t="str">
        <f t="shared" si="632"/>
        <v xml:space="preserve"> </v>
      </c>
      <c r="CB491" s="289" t="str">
        <f>IF(SUM(I491:T491)&lt;90," ",EXP('eq. coef.'!$C$396+'eq. coef.'!$C$397*'Amp-TB2 calc'!AJ491+'eq. coef.'!$C$398*'Amp-TB2 calc'!AK491+'eq. coef.'!$C$399*'Amp-TB2 calc'!AL491+'eq. coef.'!$C$400*'Amp-TB2 calc'!AN491+'eq. coef.'!$C$401*'Amp-TB2 calc'!AP491+'eq. coef.'!$C$402*'Amp-TB2 calc'!AQ491+'eq. coef.'!$C$403*'Amp-TB2 calc'!AR491+'eq. coef.'!$C$404*'Amp-TB2 calc'!AS491+'eq. coef.'!$C$405*LN('Amp-TB2 calc'!BQ491)))</f>
        <v xml:space="preserve"> </v>
      </c>
      <c r="CC491" s="283" t="str">
        <f t="shared" si="633"/>
        <v xml:space="preserve"> </v>
      </c>
      <c r="CD491" s="283"/>
      <c r="CE491" s="282" t="str">
        <f t="shared" si="634"/>
        <v xml:space="preserve"> </v>
      </c>
      <c r="CF491" s="282" t="str">
        <f t="shared" si="635"/>
        <v xml:space="preserve"> </v>
      </c>
      <c r="CG491" s="278" t="str">
        <f t="shared" si="682"/>
        <v xml:space="preserve"> </v>
      </c>
      <c r="CH491" s="278" t="str">
        <f t="shared" si="683"/>
        <v xml:space="preserve"> </v>
      </c>
      <c r="CI491" s="278" t="str">
        <f t="shared" si="636"/>
        <v xml:space="preserve"> </v>
      </c>
      <c r="CJ491" s="278" t="str">
        <f t="shared" si="637"/>
        <v xml:space="preserve"> </v>
      </c>
      <c r="CK491" s="278"/>
      <c r="CL491" s="278" t="str">
        <f t="shared" si="638"/>
        <v xml:space="preserve"> </v>
      </c>
      <c r="CM491" s="278" t="str">
        <f t="shared" si="639"/>
        <v xml:space="preserve"> </v>
      </c>
      <c r="CN491" s="278" t="str">
        <f t="shared" si="684"/>
        <v xml:space="preserve"> </v>
      </c>
      <c r="CO491" s="278" t="str">
        <f t="shared" si="640"/>
        <v xml:space="preserve"> </v>
      </c>
      <c r="CP491" s="278" t="str">
        <f t="shared" si="685"/>
        <v xml:space="preserve"> </v>
      </c>
      <c r="CQ491" s="278" t="str">
        <f t="shared" si="641"/>
        <v xml:space="preserve"> </v>
      </c>
      <c r="CR491" s="278" t="str">
        <f t="shared" si="686"/>
        <v xml:space="preserve"> </v>
      </c>
      <c r="CS491" s="278" t="str">
        <f t="shared" si="642"/>
        <v xml:space="preserve"> </v>
      </c>
      <c r="CT491" s="278"/>
      <c r="CU491" s="278" t="str">
        <f t="shared" si="687"/>
        <v xml:space="preserve"> </v>
      </c>
      <c r="CV491" s="278" t="str">
        <f t="shared" si="643"/>
        <v xml:space="preserve"> </v>
      </c>
      <c r="CW491" s="278" t="str">
        <f t="shared" si="644"/>
        <v xml:space="preserve"> </v>
      </c>
      <c r="CX491" s="278"/>
      <c r="CY491" s="278" t="str">
        <f t="shared" si="645"/>
        <v xml:space="preserve"> </v>
      </c>
      <c r="CZ491" s="278" t="str">
        <f t="shared" si="688"/>
        <v xml:space="preserve"> </v>
      </c>
      <c r="DA491" s="278" t="str">
        <f t="shared" si="646"/>
        <v xml:space="preserve"> </v>
      </c>
      <c r="DB491" s="278"/>
      <c r="DC491" s="278" t="str">
        <f t="shared" si="647"/>
        <v xml:space="preserve"> </v>
      </c>
      <c r="DD491" s="278" t="str">
        <f t="shared" si="689"/>
        <v xml:space="preserve"> </v>
      </c>
      <c r="DE491" s="278" t="str">
        <f t="shared" si="690"/>
        <v xml:space="preserve"> </v>
      </c>
      <c r="DF491" s="278" t="str">
        <f t="shared" si="648"/>
        <v xml:space="preserve"> </v>
      </c>
      <c r="DG491" s="283" t="str">
        <f t="shared" si="655"/>
        <v xml:space="preserve"> </v>
      </c>
      <c r="DH491" s="283"/>
      <c r="DI491" s="277" t="str">
        <f t="shared" si="649"/>
        <v xml:space="preserve"> </v>
      </c>
      <c r="DJ491" s="277" t="str">
        <f t="shared" si="650"/>
        <v xml:space="preserve"> </v>
      </c>
      <c r="DK491" s="277" t="str">
        <f t="shared" si="651"/>
        <v xml:space="preserve"> </v>
      </c>
      <c r="DL491" s="278" t="str">
        <f t="shared" si="652"/>
        <v xml:space="preserve"> </v>
      </c>
    </row>
    <row r="492" spans="21:116" x14ac:dyDescent="0.25">
      <c r="U492" s="276" t="str">
        <f t="shared" si="656"/>
        <v xml:space="preserve"> </v>
      </c>
      <c r="V492" s="277" t="str">
        <f>IF(SUM(I492:T492)&lt;90," ",I492/stab.data!$U$7)</f>
        <v xml:space="preserve"> </v>
      </c>
      <c r="W492" s="277" t="str">
        <f>IF(SUM(I492:T492)&lt;90," ",J492/stab.data!$U$8)</f>
        <v xml:space="preserve"> </v>
      </c>
      <c r="X492" s="277" t="str">
        <f>IF(SUM(I492:T492)&lt;90," ",K492*2/stab.data!$U$9)</f>
        <v xml:space="preserve"> </v>
      </c>
      <c r="Y492" s="277" t="str">
        <f>IF(SUM(I492:T492)&lt;90," ",L492*2/stab.data!$U$10)</f>
        <v xml:space="preserve"> </v>
      </c>
      <c r="Z492" s="277" t="str">
        <f>IF(SUM(I492:T492)&lt;90," ",M492/stab.data!$U$11)</f>
        <v xml:space="preserve"> </v>
      </c>
      <c r="AA492" s="277" t="str">
        <f>IF(SUM(I492:T492)&lt;90," ",N492/stab.data!$U$12)</f>
        <v xml:space="preserve"> </v>
      </c>
      <c r="AB492" s="277" t="str">
        <f>IF(SUM(I492:T492)&lt;90," ",O492/stab.data!$U$13)</f>
        <v xml:space="preserve"> </v>
      </c>
      <c r="AC492" s="277" t="str">
        <f>IF(SUM(I492:T492)&lt;90," ",P492/stab.data!$U$14)</f>
        <v xml:space="preserve"> </v>
      </c>
      <c r="AD492" s="277" t="str">
        <f>IF(SUM(I492:T492)&lt;90," ",Q492*2/stab.data!$U$15)</f>
        <v xml:space="preserve"> </v>
      </c>
      <c r="AE492" s="277" t="str">
        <f>IF(SUM(I492:T492)&lt;90," ",R492*2/stab.data!$U$16)</f>
        <v xml:space="preserve"> </v>
      </c>
      <c r="AF492" s="277" t="str">
        <f>IF(SUM(I492:T492)&lt;90," ",S492/stab.data!$U$17)</f>
        <v xml:space="preserve"> </v>
      </c>
      <c r="AG492" s="277" t="str">
        <f>IF(SUM(I492:T492)&lt;90," ",T492/stab.data!$U$18)</f>
        <v xml:space="preserve"> </v>
      </c>
      <c r="AH492" s="277" t="str">
        <f t="shared" si="657"/>
        <v xml:space="preserve"> </v>
      </c>
      <c r="AI492" s="277" t="str">
        <f t="shared" si="658"/>
        <v xml:space="preserve"> </v>
      </c>
      <c r="AJ492" s="278" t="str">
        <f t="shared" si="659"/>
        <v xml:space="preserve"> </v>
      </c>
      <c r="AK492" s="278" t="str">
        <f t="shared" si="660"/>
        <v xml:space="preserve"> </v>
      </c>
      <c r="AL492" s="278" t="str">
        <f t="shared" si="661"/>
        <v xml:space="preserve"> </v>
      </c>
      <c r="AM492" s="278" t="str">
        <f t="shared" si="662"/>
        <v xml:space="preserve"> </v>
      </c>
      <c r="AN492" s="278" t="str">
        <f t="shared" si="663"/>
        <v xml:space="preserve"> </v>
      </c>
      <c r="AO492" s="278" t="str">
        <f t="shared" si="664"/>
        <v xml:space="preserve"> </v>
      </c>
      <c r="AP492" s="278" t="str">
        <f t="shared" si="665"/>
        <v xml:space="preserve"> </v>
      </c>
      <c r="AQ492" s="278" t="str">
        <f t="shared" si="666"/>
        <v xml:space="preserve"> </v>
      </c>
      <c r="AR492" s="278" t="str">
        <f t="shared" si="667"/>
        <v xml:space="preserve"> </v>
      </c>
      <c r="AS492" s="278" t="str">
        <f t="shared" si="668"/>
        <v xml:space="preserve"> </v>
      </c>
      <c r="AT492" s="278" t="str">
        <f t="shared" si="669"/>
        <v xml:space="preserve"> </v>
      </c>
      <c r="AU492" s="278" t="str">
        <f t="shared" si="670"/>
        <v xml:space="preserve"> </v>
      </c>
      <c r="AV492" s="277" t="str">
        <f t="shared" si="671"/>
        <v xml:space="preserve"> </v>
      </c>
      <c r="AW492" s="277" t="str">
        <f t="shared" si="672"/>
        <v xml:space="preserve"> </v>
      </c>
      <c r="AX492" s="277" t="str">
        <f>IF(SUM(I492:T492)&lt;90," ",CO492*AH492*stab.data!$U$20/13/2)</f>
        <v xml:space="preserve"> </v>
      </c>
      <c r="AY492" s="277" t="str">
        <f>IF(SUM(I492:T492)&lt;90," ",CQ492*AH492*stab.data!$U$11/13)</f>
        <v xml:space="preserve"> </v>
      </c>
      <c r="AZ492" s="277" t="str">
        <f t="shared" si="673"/>
        <v xml:space="preserve"> </v>
      </c>
      <c r="BA492" s="279" t="str">
        <f t="shared" si="674"/>
        <v xml:space="preserve"> </v>
      </c>
      <c r="BB492" s="280" t="str">
        <f>IF(SUM(I492:T492)&lt;90," ",EXP('eq. coef.'!$C$104+'eq. coef.'!$C$105*'Amp-TB2 calc'!AJ492+'eq. coef.'!$C$106*'Amp-TB2 calc'!AK492+'eq. coef.'!$C$107*'Amp-TB2 calc'!AL492+'eq. coef.'!$C$108*'Amp-TB2 calc'!AN492+'eq. coef.'!$C$109*'Amp-TB2 calc'!AP492+'eq. coef.'!$C$110*'Amp-TB2 calc'!AQ492+'eq. coef.'!$C$111*'Amp-TB2 calc'!AR492+'eq. coef.'!$C$112*'Amp-TB2 calc'!AS492))</f>
        <v xml:space="preserve"> </v>
      </c>
      <c r="BC492" s="281" t="str">
        <f>IF(SUM(I492:T492)&lt;90," ",EXP('eq. coef.'!$C$176+'eq. coef.'!$C$177*'Amp-TB2 calc'!AJ492+'eq. coef.'!$C$178*'Amp-TB2 calc'!AK492+'eq. coef.'!$C$179*'Amp-TB2 calc'!AL492+'eq. coef.'!$C$180*'Amp-TB2 calc'!AN492+'eq. coef.'!$C$181*'Amp-TB2 calc'!AP492+'eq. coef.'!$C$182*'Amp-TB2 calc'!AQ492+'eq. coef.'!$C$183*'Amp-TB2 calc'!AR492+'eq. coef.'!$C$184*'Amp-TB2 calc'!AS492))</f>
        <v xml:space="preserve"> </v>
      </c>
      <c r="BD492" s="281" t="str">
        <f>IF(SUM(I492:T492)&lt;90," ",('eq. coef.'!$C$234+'eq. coef.'!$C$235*'Amp-TB2 calc'!AJ492+'eq. coef.'!$C$236*'Amp-TB2 calc'!AK492+'eq. coef.'!$C$237*'Amp-TB2 calc'!AL492+'eq. coef.'!$C$238*'Amp-TB2 calc'!AN492+'eq. coef.'!$C$239*'Amp-TB2 calc'!AP492+'eq. coef.'!$C$240*'Amp-TB2 calc'!AQ492+'eq. coef.'!$C$241*'Amp-TB2 calc'!AR492+'eq. coef.'!$C$242*'Amp-TB2 calc'!AS492))</f>
        <v xml:space="preserve"> </v>
      </c>
      <c r="BE492" s="281" t="str">
        <f>IF(SUM(I492:T492)&lt;90," ",('eq. coef.'!$C$270+'eq. coef.'!$C$271*'Amp-TB2 calc'!AJ492+'eq. coef.'!$C$272*'Amp-TB2 calc'!AK492+'eq. coef.'!$C$273*'Amp-TB2 calc'!AL492+'eq. coef.'!$C$274*'Amp-TB2 calc'!AN492+'eq. coef.'!$C$275*'Amp-TB2 calc'!AP492+'eq. coef.'!$C$276*'Amp-TB2 calc'!AQ492+'eq. coef.'!$C$277*'Amp-TB2 calc'!AR492+'eq. coef.'!$C$278*'Amp-TB2 calc'!AS492))</f>
        <v xml:space="preserve"> </v>
      </c>
      <c r="BF492" s="281" t="str">
        <f>IF(SUM(I492:T492)&lt;90," ",EXP('eq. coef.'!$C$328+'eq. coef.'!$C$329*'Amp-TB2 calc'!AJ492+'eq. coef.'!$C$330*'Amp-TB2 calc'!AK492+'eq. coef.'!$C$331*'Amp-TB2 calc'!AL492+'eq. coef.'!$C$332*'Amp-TB2 calc'!AN492+'eq. coef.'!$C$333*'Amp-TB2 calc'!AP492+'eq. coef.'!$C$334*'Amp-TB2 calc'!AQ492+'eq. coef.'!$C$335*'Amp-TB2 calc'!AR492+'eq. coef.'!$C$336*'Amp-TB2 calc'!AS492))</f>
        <v xml:space="preserve"> </v>
      </c>
      <c r="BG492" s="282" t="str">
        <f t="shared" si="626"/>
        <v xml:space="preserve"> </v>
      </c>
      <c r="BH492" s="385" t="str">
        <f t="shared" si="653"/>
        <v xml:space="preserve"> </v>
      </c>
      <c r="BI492" s="385" t="str">
        <f t="shared" si="654"/>
        <v xml:space="preserve"> </v>
      </c>
      <c r="BJ492" s="281" t="str">
        <f t="shared" si="627"/>
        <v xml:space="preserve"> </v>
      </c>
      <c r="BK492" s="283" t="str">
        <f t="shared" si="675"/>
        <v xml:space="preserve"> </v>
      </c>
      <c r="BL492" s="281" t="str">
        <f t="shared" si="676"/>
        <v xml:space="preserve"> </v>
      </c>
      <c r="BM492" s="284" t="str">
        <f t="shared" si="628"/>
        <v xml:space="preserve"> </v>
      </c>
      <c r="BN492" s="285" t="str">
        <f>IF(SUM(I492:T492)&lt;90," ",'eq. coef.'!$C$360+'eq. coef.'!$C$361*'Amp-TB2 calc'!AJ492+'eq. coef.'!$C$362*'Amp-TB2 calc'!AK492+'eq. coef.'!$C$363*'Amp-TB2 calc'!AL492+'eq. coef.'!$C$364*'Amp-TB2 calc'!AN492+'eq. coef.'!$C$365*'Amp-TB2 calc'!AP492+'eq. coef.'!$C$366*'Amp-TB2 calc'!AQ492+'eq. coef.'!$C$367*'Amp-TB2 calc'!AR492+'eq. coef.'!$C$368*'Amp-TB2 calc'!AS492+'eq. coef.'!$C$369*LN(BQ492))</f>
        <v xml:space="preserve"> </v>
      </c>
      <c r="BO492" s="286" t="str">
        <f t="shared" si="677"/>
        <v xml:space="preserve"> </v>
      </c>
      <c r="BP492" s="333" t="str">
        <f t="shared" si="629"/>
        <v xml:space="preserve"> </v>
      </c>
      <c r="BQ492" s="287" t="str">
        <f t="shared" si="678"/>
        <v xml:space="preserve"> </v>
      </c>
      <c r="BR492" s="281" t="str">
        <f t="shared" si="630"/>
        <v xml:space="preserve"> </v>
      </c>
      <c r="BS492" s="283"/>
      <c r="BT492" s="283">
        <f t="shared" si="679"/>
        <v>0</v>
      </c>
      <c r="BU492" s="283">
        <f t="shared" si="680"/>
        <v>0</v>
      </c>
      <c r="BV492" s="281" t="str">
        <f t="shared" si="631"/>
        <v xml:space="preserve"> </v>
      </c>
      <c r="BW492" s="288"/>
      <c r="BX492" s="289" t="str">
        <f>IF(SUM(I492:T492)&lt;90," ",'eq. coef.'!$B$1128*'Amp-TB2 calc'!CH492+'eq. coef.'!$B$1129*'Amp-TB2 calc'!CL492+'eq. coef.'!$B$1130*'Amp-TB2 calc'!CM492+'eq. coef.'!$B$1131*'Amp-TB2 calc'!CO492+'eq. coef.'!$B$1132*'Amp-TB2 calc'!CP492+'eq. coef.'!$B$1133*'Amp-TB2 calc'!CQ492+'eq. coef.'!$B$1134*'Amp-TB2 calc'!CR492+'eq. coef.'!$B$1135*'Amp-TB2 calc'!CU492+'eq. coef.'!$B$1135*'Amp-TB2 calc'!CY492+'eq. coef.'!$B$1137*'Amp-TB2 calc'!CZ492)</f>
        <v xml:space="preserve"> </v>
      </c>
      <c r="BY492" s="290" t="str">
        <f t="shared" si="681"/>
        <v xml:space="preserve"> </v>
      </c>
      <c r="BZ492" s="291"/>
      <c r="CA492" s="290" t="str">
        <f t="shared" si="632"/>
        <v xml:space="preserve"> </v>
      </c>
      <c r="CB492" s="289" t="str">
        <f>IF(SUM(I492:T492)&lt;90," ",EXP('eq. coef.'!$C$396+'eq. coef.'!$C$397*'Amp-TB2 calc'!AJ492+'eq. coef.'!$C$398*'Amp-TB2 calc'!AK492+'eq. coef.'!$C$399*'Amp-TB2 calc'!AL492+'eq. coef.'!$C$400*'Amp-TB2 calc'!AN492+'eq. coef.'!$C$401*'Amp-TB2 calc'!AP492+'eq. coef.'!$C$402*'Amp-TB2 calc'!AQ492+'eq. coef.'!$C$403*'Amp-TB2 calc'!AR492+'eq. coef.'!$C$404*'Amp-TB2 calc'!AS492+'eq. coef.'!$C$405*LN('Amp-TB2 calc'!BQ492)))</f>
        <v xml:space="preserve"> </v>
      </c>
      <c r="CC492" s="283" t="str">
        <f t="shared" si="633"/>
        <v xml:space="preserve"> </v>
      </c>
      <c r="CD492" s="283"/>
      <c r="CE492" s="282" t="str">
        <f t="shared" si="634"/>
        <v xml:space="preserve"> </v>
      </c>
      <c r="CF492" s="282" t="str">
        <f t="shared" si="635"/>
        <v xml:space="preserve"> </v>
      </c>
      <c r="CG492" s="278" t="str">
        <f t="shared" si="682"/>
        <v xml:space="preserve"> </v>
      </c>
      <c r="CH492" s="278" t="str">
        <f t="shared" si="683"/>
        <v xml:space="preserve"> </v>
      </c>
      <c r="CI492" s="278" t="str">
        <f t="shared" si="636"/>
        <v xml:space="preserve"> </v>
      </c>
      <c r="CJ492" s="278" t="str">
        <f t="shared" si="637"/>
        <v xml:space="preserve"> </v>
      </c>
      <c r="CK492" s="278"/>
      <c r="CL492" s="278" t="str">
        <f t="shared" si="638"/>
        <v xml:space="preserve"> </v>
      </c>
      <c r="CM492" s="278" t="str">
        <f t="shared" si="639"/>
        <v xml:space="preserve"> </v>
      </c>
      <c r="CN492" s="278" t="str">
        <f t="shared" si="684"/>
        <v xml:space="preserve"> </v>
      </c>
      <c r="CO492" s="278" t="str">
        <f t="shared" si="640"/>
        <v xml:space="preserve"> </v>
      </c>
      <c r="CP492" s="278" t="str">
        <f t="shared" si="685"/>
        <v xml:space="preserve"> </v>
      </c>
      <c r="CQ492" s="278" t="str">
        <f t="shared" si="641"/>
        <v xml:space="preserve"> </v>
      </c>
      <c r="CR492" s="278" t="str">
        <f t="shared" si="686"/>
        <v xml:space="preserve"> </v>
      </c>
      <c r="CS492" s="278" t="str">
        <f t="shared" si="642"/>
        <v xml:space="preserve"> </v>
      </c>
      <c r="CT492" s="278"/>
      <c r="CU492" s="278" t="str">
        <f t="shared" si="687"/>
        <v xml:space="preserve"> </v>
      </c>
      <c r="CV492" s="278" t="str">
        <f t="shared" si="643"/>
        <v xml:space="preserve"> </v>
      </c>
      <c r="CW492" s="278" t="str">
        <f t="shared" si="644"/>
        <v xml:space="preserve"> </v>
      </c>
      <c r="CX492" s="278"/>
      <c r="CY492" s="278" t="str">
        <f t="shared" si="645"/>
        <v xml:space="preserve"> </v>
      </c>
      <c r="CZ492" s="278" t="str">
        <f t="shared" si="688"/>
        <v xml:space="preserve"> </v>
      </c>
      <c r="DA492" s="278" t="str">
        <f t="shared" si="646"/>
        <v xml:space="preserve"> </v>
      </c>
      <c r="DB492" s="278"/>
      <c r="DC492" s="278" t="str">
        <f t="shared" si="647"/>
        <v xml:space="preserve"> </v>
      </c>
      <c r="DD492" s="278" t="str">
        <f t="shared" si="689"/>
        <v xml:space="preserve"> </v>
      </c>
      <c r="DE492" s="278" t="str">
        <f t="shared" si="690"/>
        <v xml:space="preserve"> </v>
      </c>
      <c r="DF492" s="278" t="str">
        <f t="shared" si="648"/>
        <v xml:space="preserve"> </v>
      </c>
      <c r="DG492" s="283" t="str">
        <f t="shared" si="655"/>
        <v xml:space="preserve"> </v>
      </c>
      <c r="DH492" s="283"/>
      <c r="DI492" s="277" t="str">
        <f t="shared" si="649"/>
        <v xml:space="preserve"> </v>
      </c>
      <c r="DJ492" s="277" t="str">
        <f t="shared" si="650"/>
        <v xml:space="preserve"> </v>
      </c>
      <c r="DK492" s="277" t="str">
        <f t="shared" si="651"/>
        <v xml:space="preserve"> </v>
      </c>
      <c r="DL492" s="278" t="str">
        <f t="shared" si="652"/>
        <v xml:space="preserve"> </v>
      </c>
    </row>
    <row r="493" spans="21:116" x14ac:dyDescent="0.25">
      <c r="U493" s="276" t="str">
        <f t="shared" si="656"/>
        <v xml:space="preserve"> </v>
      </c>
      <c r="V493" s="277" t="str">
        <f>IF(SUM(I493:T493)&lt;90," ",I493/stab.data!$U$7)</f>
        <v xml:space="preserve"> </v>
      </c>
      <c r="W493" s="277" t="str">
        <f>IF(SUM(I493:T493)&lt;90," ",J493/stab.data!$U$8)</f>
        <v xml:space="preserve"> </v>
      </c>
      <c r="X493" s="277" t="str">
        <f>IF(SUM(I493:T493)&lt;90," ",K493*2/stab.data!$U$9)</f>
        <v xml:space="preserve"> </v>
      </c>
      <c r="Y493" s="277" t="str">
        <f>IF(SUM(I493:T493)&lt;90," ",L493*2/stab.data!$U$10)</f>
        <v xml:space="preserve"> </v>
      </c>
      <c r="Z493" s="277" t="str">
        <f>IF(SUM(I493:T493)&lt;90," ",M493/stab.data!$U$11)</f>
        <v xml:space="preserve"> </v>
      </c>
      <c r="AA493" s="277" t="str">
        <f>IF(SUM(I493:T493)&lt;90," ",N493/stab.data!$U$12)</f>
        <v xml:space="preserve"> </v>
      </c>
      <c r="AB493" s="277" t="str">
        <f>IF(SUM(I493:T493)&lt;90," ",O493/stab.data!$U$13)</f>
        <v xml:space="preserve"> </v>
      </c>
      <c r="AC493" s="277" t="str">
        <f>IF(SUM(I493:T493)&lt;90," ",P493/stab.data!$U$14)</f>
        <v xml:space="preserve"> </v>
      </c>
      <c r="AD493" s="277" t="str">
        <f>IF(SUM(I493:T493)&lt;90," ",Q493*2/stab.data!$U$15)</f>
        <v xml:space="preserve"> </v>
      </c>
      <c r="AE493" s="277" t="str">
        <f>IF(SUM(I493:T493)&lt;90," ",R493*2/stab.data!$U$16)</f>
        <v xml:space="preserve"> </v>
      </c>
      <c r="AF493" s="277" t="str">
        <f>IF(SUM(I493:T493)&lt;90," ",S493/stab.data!$U$17)</f>
        <v xml:space="preserve"> </v>
      </c>
      <c r="AG493" s="277" t="str">
        <f>IF(SUM(I493:T493)&lt;90," ",T493/stab.data!$U$18)</f>
        <v xml:space="preserve"> </v>
      </c>
      <c r="AH493" s="277" t="str">
        <f t="shared" si="657"/>
        <v xml:space="preserve"> </v>
      </c>
      <c r="AI493" s="277" t="str">
        <f t="shared" si="658"/>
        <v xml:space="preserve"> </v>
      </c>
      <c r="AJ493" s="278" t="str">
        <f t="shared" si="659"/>
        <v xml:space="preserve"> </v>
      </c>
      <c r="AK493" s="278" t="str">
        <f t="shared" si="660"/>
        <v xml:space="preserve"> </v>
      </c>
      <c r="AL493" s="278" t="str">
        <f t="shared" si="661"/>
        <v xml:space="preserve"> </v>
      </c>
      <c r="AM493" s="278" t="str">
        <f t="shared" si="662"/>
        <v xml:space="preserve"> </v>
      </c>
      <c r="AN493" s="278" t="str">
        <f t="shared" si="663"/>
        <v xml:space="preserve"> </v>
      </c>
      <c r="AO493" s="278" t="str">
        <f t="shared" si="664"/>
        <v xml:space="preserve"> </v>
      </c>
      <c r="AP493" s="278" t="str">
        <f t="shared" si="665"/>
        <v xml:space="preserve"> </v>
      </c>
      <c r="AQ493" s="278" t="str">
        <f t="shared" si="666"/>
        <v xml:space="preserve"> </v>
      </c>
      <c r="AR493" s="278" t="str">
        <f t="shared" si="667"/>
        <v xml:space="preserve"> </v>
      </c>
      <c r="AS493" s="278" t="str">
        <f t="shared" si="668"/>
        <v xml:space="preserve"> </v>
      </c>
      <c r="AT493" s="278" t="str">
        <f t="shared" si="669"/>
        <v xml:space="preserve"> </v>
      </c>
      <c r="AU493" s="278" t="str">
        <f t="shared" si="670"/>
        <v xml:space="preserve"> </v>
      </c>
      <c r="AV493" s="277" t="str">
        <f t="shared" si="671"/>
        <v xml:space="preserve"> </v>
      </c>
      <c r="AW493" s="277" t="str">
        <f t="shared" si="672"/>
        <v xml:space="preserve"> </v>
      </c>
      <c r="AX493" s="277" t="str">
        <f>IF(SUM(I493:T493)&lt;90," ",CO493*AH493*stab.data!$U$20/13/2)</f>
        <v xml:space="preserve"> </v>
      </c>
      <c r="AY493" s="277" t="str">
        <f>IF(SUM(I493:T493)&lt;90," ",CQ493*AH493*stab.data!$U$11/13)</f>
        <v xml:space="preserve"> </v>
      </c>
      <c r="AZ493" s="277" t="str">
        <f t="shared" si="673"/>
        <v xml:space="preserve"> </v>
      </c>
      <c r="BA493" s="279" t="str">
        <f t="shared" si="674"/>
        <v xml:space="preserve"> </v>
      </c>
      <c r="BB493" s="280" t="str">
        <f>IF(SUM(I493:T493)&lt;90," ",EXP('eq. coef.'!$C$104+'eq. coef.'!$C$105*'Amp-TB2 calc'!AJ493+'eq. coef.'!$C$106*'Amp-TB2 calc'!AK493+'eq. coef.'!$C$107*'Amp-TB2 calc'!AL493+'eq. coef.'!$C$108*'Amp-TB2 calc'!AN493+'eq. coef.'!$C$109*'Amp-TB2 calc'!AP493+'eq. coef.'!$C$110*'Amp-TB2 calc'!AQ493+'eq. coef.'!$C$111*'Amp-TB2 calc'!AR493+'eq. coef.'!$C$112*'Amp-TB2 calc'!AS493))</f>
        <v xml:space="preserve"> </v>
      </c>
      <c r="BC493" s="281" t="str">
        <f>IF(SUM(I493:T493)&lt;90," ",EXP('eq. coef.'!$C$176+'eq. coef.'!$C$177*'Amp-TB2 calc'!AJ493+'eq. coef.'!$C$178*'Amp-TB2 calc'!AK493+'eq. coef.'!$C$179*'Amp-TB2 calc'!AL493+'eq. coef.'!$C$180*'Amp-TB2 calc'!AN493+'eq. coef.'!$C$181*'Amp-TB2 calc'!AP493+'eq. coef.'!$C$182*'Amp-TB2 calc'!AQ493+'eq. coef.'!$C$183*'Amp-TB2 calc'!AR493+'eq. coef.'!$C$184*'Amp-TB2 calc'!AS493))</f>
        <v xml:space="preserve"> </v>
      </c>
      <c r="BD493" s="281" t="str">
        <f>IF(SUM(I493:T493)&lt;90," ",('eq. coef.'!$C$234+'eq. coef.'!$C$235*'Amp-TB2 calc'!AJ493+'eq. coef.'!$C$236*'Amp-TB2 calc'!AK493+'eq. coef.'!$C$237*'Amp-TB2 calc'!AL493+'eq. coef.'!$C$238*'Amp-TB2 calc'!AN493+'eq. coef.'!$C$239*'Amp-TB2 calc'!AP493+'eq. coef.'!$C$240*'Amp-TB2 calc'!AQ493+'eq. coef.'!$C$241*'Amp-TB2 calc'!AR493+'eq. coef.'!$C$242*'Amp-TB2 calc'!AS493))</f>
        <v xml:space="preserve"> </v>
      </c>
      <c r="BE493" s="281" t="str">
        <f>IF(SUM(I493:T493)&lt;90," ",('eq. coef.'!$C$270+'eq. coef.'!$C$271*'Amp-TB2 calc'!AJ493+'eq. coef.'!$C$272*'Amp-TB2 calc'!AK493+'eq. coef.'!$C$273*'Amp-TB2 calc'!AL493+'eq. coef.'!$C$274*'Amp-TB2 calc'!AN493+'eq. coef.'!$C$275*'Amp-TB2 calc'!AP493+'eq. coef.'!$C$276*'Amp-TB2 calc'!AQ493+'eq. coef.'!$C$277*'Amp-TB2 calc'!AR493+'eq. coef.'!$C$278*'Amp-TB2 calc'!AS493))</f>
        <v xml:space="preserve"> </v>
      </c>
      <c r="BF493" s="281" t="str">
        <f>IF(SUM(I493:T493)&lt;90," ",EXP('eq. coef.'!$C$328+'eq. coef.'!$C$329*'Amp-TB2 calc'!AJ493+'eq. coef.'!$C$330*'Amp-TB2 calc'!AK493+'eq. coef.'!$C$331*'Amp-TB2 calc'!AL493+'eq. coef.'!$C$332*'Amp-TB2 calc'!AN493+'eq. coef.'!$C$333*'Amp-TB2 calc'!AP493+'eq. coef.'!$C$334*'Amp-TB2 calc'!AQ493+'eq. coef.'!$C$335*'Amp-TB2 calc'!AR493+'eq. coef.'!$C$336*'Amp-TB2 calc'!AS493))</f>
        <v xml:space="preserve"> </v>
      </c>
      <c r="BG493" s="282" t="str">
        <f t="shared" si="626"/>
        <v xml:space="preserve"> </v>
      </c>
      <c r="BH493" s="385" t="str">
        <f t="shared" si="653"/>
        <v xml:space="preserve"> </v>
      </c>
      <c r="BI493" s="385" t="str">
        <f t="shared" si="654"/>
        <v xml:space="preserve"> </v>
      </c>
      <c r="BJ493" s="281" t="str">
        <f t="shared" si="627"/>
        <v xml:space="preserve"> </v>
      </c>
      <c r="BK493" s="283" t="str">
        <f t="shared" si="675"/>
        <v xml:space="preserve"> </v>
      </c>
      <c r="BL493" s="281" t="str">
        <f t="shared" si="676"/>
        <v xml:space="preserve"> </v>
      </c>
      <c r="BM493" s="284" t="str">
        <f t="shared" si="628"/>
        <v xml:space="preserve"> </v>
      </c>
      <c r="BN493" s="285" t="str">
        <f>IF(SUM(I493:T493)&lt;90," ",'eq. coef.'!$C$360+'eq. coef.'!$C$361*'Amp-TB2 calc'!AJ493+'eq. coef.'!$C$362*'Amp-TB2 calc'!AK493+'eq. coef.'!$C$363*'Amp-TB2 calc'!AL493+'eq. coef.'!$C$364*'Amp-TB2 calc'!AN493+'eq. coef.'!$C$365*'Amp-TB2 calc'!AP493+'eq. coef.'!$C$366*'Amp-TB2 calc'!AQ493+'eq. coef.'!$C$367*'Amp-TB2 calc'!AR493+'eq. coef.'!$C$368*'Amp-TB2 calc'!AS493+'eq. coef.'!$C$369*LN(BQ493))</f>
        <v xml:space="preserve"> </v>
      </c>
      <c r="BO493" s="286" t="str">
        <f t="shared" si="677"/>
        <v xml:space="preserve"> </v>
      </c>
      <c r="BP493" s="333" t="str">
        <f t="shared" si="629"/>
        <v xml:space="preserve"> </v>
      </c>
      <c r="BQ493" s="287" t="str">
        <f t="shared" si="678"/>
        <v xml:space="preserve"> </v>
      </c>
      <c r="BR493" s="281" t="str">
        <f t="shared" si="630"/>
        <v xml:space="preserve"> </v>
      </c>
      <c r="BS493" s="283"/>
      <c r="BT493" s="283">
        <f t="shared" si="679"/>
        <v>0</v>
      </c>
      <c r="BU493" s="283">
        <f t="shared" si="680"/>
        <v>0</v>
      </c>
      <c r="BV493" s="281" t="str">
        <f t="shared" si="631"/>
        <v xml:space="preserve"> </v>
      </c>
      <c r="BW493" s="288"/>
      <c r="BX493" s="289" t="str">
        <f>IF(SUM(I493:T493)&lt;90," ",'eq. coef.'!$B$1128*'Amp-TB2 calc'!CH493+'eq. coef.'!$B$1129*'Amp-TB2 calc'!CL493+'eq. coef.'!$B$1130*'Amp-TB2 calc'!CM493+'eq. coef.'!$B$1131*'Amp-TB2 calc'!CO493+'eq. coef.'!$B$1132*'Amp-TB2 calc'!CP493+'eq. coef.'!$B$1133*'Amp-TB2 calc'!CQ493+'eq. coef.'!$B$1134*'Amp-TB2 calc'!CR493+'eq. coef.'!$B$1135*'Amp-TB2 calc'!CU493+'eq. coef.'!$B$1135*'Amp-TB2 calc'!CY493+'eq. coef.'!$B$1137*'Amp-TB2 calc'!CZ493)</f>
        <v xml:space="preserve"> </v>
      </c>
      <c r="BY493" s="290" t="str">
        <f t="shared" si="681"/>
        <v xml:space="preserve"> </v>
      </c>
      <c r="BZ493" s="291"/>
      <c r="CA493" s="290" t="str">
        <f t="shared" si="632"/>
        <v xml:space="preserve"> </v>
      </c>
      <c r="CB493" s="289" t="str">
        <f>IF(SUM(I493:T493)&lt;90," ",EXP('eq. coef.'!$C$396+'eq. coef.'!$C$397*'Amp-TB2 calc'!AJ493+'eq. coef.'!$C$398*'Amp-TB2 calc'!AK493+'eq. coef.'!$C$399*'Amp-TB2 calc'!AL493+'eq. coef.'!$C$400*'Amp-TB2 calc'!AN493+'eq. coef.'!$C$401*'Amp-TB2 calc'!AP493+'eq. coef.'!$C$402*'Amp-TB2 calc'!AQ493+'eq. coef.'!$C$403*'Amp-TB2 calc'!AR493+'eq. coef.'!$C$404*'Amp-TB2 calc'!AS493+'eq. coef.'!$C$405*LN('Amp-TB2 calc'!BQ493)))</f>
        <v xml:space="preserve"> </v>
      </c>
      <c r="CC493" s="283" t="str">
        <f t="shared" si="633"/>
        <v xml:space="preserve"> </v>
      </c>
      <c r="CD493" s="283"/>
      <c r="CE493" s="282" t="str">
        <f t="shared" si="634"/>
        <v xml:space="preserve"> </v>
      </c>
      <c r="CF493" s="282" t="str">
        <f t="shared" si="635"/>
        <v xml:space="preserve"> </v>
      </c>
      <c r="CG493" s="278" t="str">
        <f t="shared" si="682"/>
        <v xml:space="preserve"> </v>
      </c>
      <c r="CH493" s="278" t="str">
        <f t="shared" si="683"/>
        <v xml:space="preserve"> </v>
      </c>
      <c r="CI493" s="278" t="str">
        <f t="shared" si="636"/>
        <v xml:space="preserve"> </v>
      </c>
      <c r="CJ493" s="278" t="str">
        <f t="shared" si="637"/>
        <v xml:space="preserve"> </v>
      </c>
      <c r="CK493" s="278"/>
      <c r="CL493" s="278" t="str">
        <f t="shared" si="638"/>
        <v xml:space="preserve"> </v>
      </c>
      <c r="CM493" s="278" t="str">
        <f t="shared" si="639"/>
        <v xml:space="preserve"> </v>
      </c>
      <c r="CN493" s="278" t="str">
        <f t="shared" si="684"/>
        <v xml:space="preserve"> </v>
      </c>
      <c r="CO493" s="278" t="str">
        <f t="shared" si="640"/>
        <v xml:space="preserve"> </v>
      </c>
      <c r="CP493" s="278" t="str">
        <f t="shared" si="685"/>
        <v xml:space="preserve"> </v>
      </c>
      <c r="CQ493" s="278" t="str">
        <f t="shared" si="641"/>
        <v xml:space="preserve"> </v>
      </c>
      <c r="CR493" s="278" t="str">
        <f t="shared" si="686"/>
        <v xml:space="preserve"> </v>
      </c>
      <c r="CS493" s="278" t="str">
        <f t="shared" si="642"/>
        <v xml:space="preserve"> </v>
      </c>
      <c r="CT493" s="278"/>
      <c r="CU493" s="278" t="str">
        <f t="shared" si="687"/>
        <v xml:space="preserve"> </v>
      </c>
      <c r="CV493" s="278" t="str">
        <f t="shared" si="643"/>
        <v xml:space="preserve"> </v>
      </c>
      <c r="CW493" s="278" t="str">
        <f t="shared" si="644"/>
        <v xml:space="preserve"> </v>
      </c>
      <c r="CX493" s="278"/>
      <c r="CY493" s="278" t="str">
        <f t="shared" si="645"/>
        <v xml:space="preserve"> </v>
      </c>
      <c r="CZ493" s="278" t="str">
        <f t="shared" si="688"/>
        <v xml:space="preserve"> </v>
      </c>
      <c r="DA493" s="278" t="str">
        <f t="shared" si="646"/>
        <v xml:space="preserve"> </v>
      </c>
      <c r="DB493" s="278"/>
      <c r="DC493" s="278" t="str">
        <f t="shared" si="647"/>
        <v xml:space="preserve"> </v>
      </c>
      <c r="DD493" s="278" t="str">
        <f t="shared" si="689"/>
        <v xml:space="preserve"> </v>
      </c>
      <c r="DE493" s="278" t="str">
        <f t="shared" si="690"/>
        <v xml:space="preserve"> </v>
      </c>
      <c r="DF493" s="278" t="str">
        <f t="shared" si="648"/>
        <v xml:space="preserve"> </v>
      </c>
      <c r="DG493" s="283" t="str">
        <f t="shared" si="655"/>
        <v xml:space="preserve"> </v>
      </c>
      <c r="DH493" s="283"/>
      <c r="DI493" s="277" t="str">
        <f t="shared" si="649"/>
        <v xml:space="preserve"> </v>
      </c>
      <c r="DJ493" s="277" t="str">
        <f t="shared" si="650"/>
        <v xml:space="preserve"> </v>
      </c>
      <c r="DK493" s="277" t="str">
        <f t="shared" si="651"/>
        <v xml:space="preserve"> </v>
      </c>
      <c r="DL493" s="278" t="str">
        <f t="shared" si="652"/>
        <v xml:space="preserve"> </v>
      </c>
    </row>
    <row r="494" spans="21:116" x14ac:dyDescent="0.25">
      <c r="U494" s="276" t="str">
        <f t="shared" si="656"/>
        <v xml:space="preserve"> </v>
      </c>
      <c r="V494" s="277" t="str">
        <f>IF(SUM(I494:T494)&lt;90," ",I494/stab.data!$U$7)</f>
        <v xml:space="preserve"> </v>
      </c>
      <c r="W494" s="277" t="str">
        <f>IF(SUM(I494:T494)&lt;90," ",J494/stab.data!$U$8)</f>
        <v xml:space="preserve"> </v>
      </c>
      <c r="X494" s="277" t="str">
        <f>IF(SUM(I494:T494)&lt;90," ",K494*2/stab.data!$U$9)</f>
        <v xml:space="preserve"> </v>
      </c>
      <c r="Y494" s="277" t="str">
        <f>IF(SUM(I494:T494)&lt;90," ",L494*2/stab.data!$U$10)</f>
        <v xml:space="preserve"> </v>
      </c>
      <c r="Z494" s="277" t="str">
        <f>IF(SUM(I494:T494)&lt;90," ",M494/stab.data!$U$11)</f>
        <v xml:space="preserve"> </v>
      </c>
      <c r="AA494" s="277" t="str">
        <f>IF(SUM(I494:T494)&lt;90," ",N494/stab.data!$U$12)</f>
        <v xml:space="preserve"> </v>
      </c>
      <c r="AB494" s="277" t="str">
        <f>IF(SUM(I494:T494)&lt;90," ",O494/stab.data!$U$13)</f>
        <v xml:space="preserve"> </v>
      </c>
      <c r="AC494" s="277" t="str">
        <f>IF(SUM(I494:T494)&lt;90," ",P494/stab.data!$U$14)</f>
        <v xml:space="preserve"> </v>
      </c>
      <c r="AD494" s="277" t="str">
        <f>IF(SUM(I494:T494)&lt;90," ",Q494*2/stab.data!$U$15)</f>
        <v xml:space="preserve"> </v>
      </c>
      <c r="AE494" s="277" t="str">
        <f>IF(SUM(I494:T494)&lt;90," ",R494*2/stab.data!$U$16)</f>
        <v xml:space="preserve"> </v>
      </c>
      <c r="AF494" s="277" t="str">
        <f>IF(SUM(I494:T494)&lt;90," ",S494/stab.data!$U$17)</f>
        <v xml:space="preserve"> </v>
      </c>
      <c r="AG494" s="277" t="str">
        <f>IF(SUM(I494:T494)&lt;90," ",T494/stab.data!$U$18)</f>
        <v xml:space="preserve"> </v>
      </c>
      <c r="AH494" s="277" t="str">
        <f t="shared" si="657"/>
        <v xml:space="preserve"> </v>
      </c>
      <c r="AI494" s="277" t="str">
        <f t="shared" si="658"/>
        <v xml:space="preserve"> </v>
      </c>
      <c r="AJ494" s="278" t="str">
        <f t="shared" si="659"/>
        <v xml:space="preserve"> </v>
      </c>
      <c r="AK494" s="278" t="str">
        <f t="shared" si="660"/>
        <v xml:space="preserve"> </v>
      </c>
      <c r="AL494" s="278" t="str">
        <f t="shared" si="661"/>
        <v xml:space="preserve"> </v>
      </c>
      <c r="AM494" s="278" t="str">
        <f t="shared" si="662"/>
        <v xml:space="preserve"> </v>
      </c>
      <c r="AN494" s="278" t="str">
        <f t="shared" si="663"/>
        <v xml:space="preserve"> </v>
      </c>
      <c r="AO494" s="278" t="str">
        <f t="shared" si="664"/>
        <v xml:space="preserve"> </v>
      </c>
      <c r="AP494" s="278" t="str">
        <f t="shared" si="665"/>
        <v xml:space="preserve"> </v>
      </c>
      <c r="AQ494" s="278" t="str">
        <f t="shared" si="666"/>
        <v xml:space="preserve"> </v>
      </c>
      <c r="AR494" s="278" t="str">
        <f t="shared" si="667"/>
        <v xml:space="preserve"> </v>
      </c>
      <c r="AS494" s="278" t="str">
        <f t="shared" si="668"/>
        <v xml:space="preserve"> </v>
      </c>
      <c r="AT494" s="278" t="str">
        <f t="shared" si="669"/>
        <v xml:space="preserve"> </v>
      </c>
      <c r="AU494" s="278" t="str">
        <f t="shared" si="670"/>
        <v xml:space="preserve"> </v>
      </c>
      <c r="AV494" s="277" t="str">
        <f t="shared" si="671"/>
        <v xml:space="preserve"> </v>
      </c>
      <c r="AW494" s="277" t="str">
        <f t="shared" si="672"/>
        <v xml:space="preserve"> </v>
      </c>
      <c r="AX494" s="277" t="str">
        <f>IF(SUM(I494:T494)&lt;90," ",CO494*AH494*stab.data!$U$20/13/2)</f>
        <v xml:space="preserve"> </v>
      </c>
      <c r="AY494" s="277" t="str">
        <f>IF(SUM(I494:T494)&lt;90," ",CQ494*AH494*stab.data!$U$11/13)</f>
        <v xml:space="preserve"> </v>
      </c>
      <c r="AZ494" s="277" t="str">
        <f t="shared" si="673"/>
        <v xml:space="preserve"> </v>
      </c>
      <c r="BA494" s="279" t="str">
        <f t="shared" si="674"/>
        <v xml:space="preserve"> </v>
      </c>
      <c r="BB494" s="280" t="str">
        <f>IF(SUM(I494:T494)&lt;90," ",EXP('eq. coef.'!$C$104+'eq. coef.'!$C$105*'Amp-TB2 calc'!AJ494+'eq. coef.'!$C$106*'Amp-TB2 calc'!AK494+'eq. coef.'!$C$107*'Amp-TB2 calc'!AL494+'eq. coef.'!$C$108*'Amp-TB2 calc'!AN494+'eq. coef.'!$C$109*'Amp-TB2 calc'!AP494+'eq. coef.'!$C$110*'Amp-TB2 calc'!AQ494+'eq. coef.'!$C$111*'Amp-TB2 calc'!AR494+'eq. coef.'!$C$112*'Amp-TB2 calc'!AS494))</f>
        <v xml:space="preserve"> </v>
      </c>
      <c r="BC494" s="281" t="str">
        <f>IF(SUM(I494:T494)&lt;90," ",EXP('eq. coef.'!$C$176+'eq. coef.'!$C$177*'Amp-TB2 calc'!AJ494+'eq. coef.'!$C$178*'Amp-TB2 calc'!AK494+'eq. coef.'!$C$179*'Amp-TB2 calc'!AL494+'eq. coef.'!$C$180*'Amp-TB2 calc'!AN494+'eq. coef.'!$C$181*'Amp-TB2 calc'!AP494+'eq. coef.'!$C$182*'Amp-TB2 calc'!AQ494+'eq. coef.'!$C$183*'Amp-TB2 calc'!AR494+'eq. coef.'!$C$184*'Amp-TB2 calc'!AS494))</f>
        <v xml:space="preserve"> </v>
      </c>
      <c r="BD494" s="281" t="str">
        <f>IF(SUM(I494:T494)&lt;90," ",('eq. coef.'!$C$234+'eq. coef.'!$C$235*'Amp-TB2 calc'!AJ494+'eq. coef.'!$C$236*'Amp-TB2 calc'!AK494+'eq. coef.'!$C$237*'Amp-TB2 calc'!AL494+'eq. coef.'!$C$238*'Amp-TB2 calc'!AN494+'eq. coef.'!$C$239*'Amp-TB2 calc'!AP494+'eq. coef.'!$C$240*'Amp-TB2 calc'!AQ494+'eq. coef.'!$C$241*'Amp-TB2 calc'!AR494+'eq. coef.'!$C$242*'Amp-TB2 calc'!AS494))</f>
        <v xml:space="preserve"> </v>
      </c>
      <c r="BE494" s="281" t="str">
        <f>IF(SUM(I494:T494)&lt;90," ",('eq. coef.'!$C$270+'eq. coef.'!$C$271*'Amp-TB2 calc'!AJ494+'eq. coef.'!$C$272*'Amp-TB2 calc'!AK494+'eq. coef.'!$C$273*'Amp-TB2 calc'!AL494+'eq. coef.'!$C$274*'Amp-TB2 calc'!AN494+'eq. coef.'!$C$275*'Amp-TB2 calc'!AP494+'eq. coef.'!$C$276*'Amp-TB2 calc'!AQ494+'eq. coef.'!$C$277*'Amp-TB2 calc'!AR494+'eq. coef.'!$C$278*'Amp-TB2 calc'!AS494))</f>
        <v xml:space="preserve"> </v>
      </c>
      <c r="BF494" s="281" t="str">
        <f>IF(SUM(I494:T494)&lt;90," ",EXP('eq. coef.'!$C$328+'eq. coef.'!$C$329*'Amp-TB2 calc'!AJ494+'eq. coef.'!$C$330*'Amp-TB2 calc'!AK494+'eq. coef.'!$C$331*'Amp-TB2 calc'!AL494+'eq. coef.'!$C$332*'Amp-TB2 calc'!AN494+'eq. coef.'!$C$333*'Amp-TB2 calc'!AP494+'eq. coef.'!$C$334*'Amp-TB2 calc'!AQ494+'eq. coef.'!$C$335*'Amp-TB2 calc'!AR494+'eq. coef.'!$C$336*'Amp-TB2 calc'!AS494))</f>
        <v xml:space="preserve"> </v>
      </c>
      <c r="BG494" s="282" t="str">
        <f t="shared" si="626"/>
        <v xml:space="preserve"> </v>
      </c>
      <c r="BH494" s="385" t="str">
        <f t="shared" si="653"/>
        <v xml:space="preserve"> </v>
      </c>
      <c r="BI494" s="385" t="str">
        <f t="shared" si="654"/>
        <v xml:space="preserve"> </v>
      </c>
      <c r="BJ494" s="281" t="str">
        <f t="shared" si="627"/>
        <v xml:space="preserve"> </v>
      </c>
      <c r="BK494" s="283" t="str">
        <f t="shared" si="675"/>
        <v xml:space="preserve"> </v>
      </c>
      <c r="BL494" s="281" t="str">
        <f t="shared" si="676"/>
        <v xml:space="preserve"> </v>
      </c>
      <c r="BM494" s="284" t="str">
        <f t="shared" si="628"/>
        <v xml:space="preserve"> </v>
      </c>
      <c r="BN494" s="285" t="str">
        <f>IF(SUM(I494:T494)&lt;90," ",'eq. coef.'!$C$360+'eq. coef.'!$C$361*'Amp-TB2 calc'!AJ494+'eq. coef.'!$C$362*'Amp-TB2 calc'!AK494+'eq. coef.'!$C$363*'Amp-TB2 calc'!AL494+'eq. coef.'!$C$364*'Amp-TB2 calc'!AN494+'eq. coef.'!$C$365*'Amp-TB2 calc'!AP494+'eq. coef.'!$C$366*'Amp-TB2 calc'!AQ494+'eq. coef.'!$C$367*'Amp-TB2 calc'!AR494+'eq. coef.'!$C$368*'Amp-TB2 calc'!AS494+'eq. coef.'!$C$369*LN(BQ494))</f>
        <v xml:space="preserve"> </v>
      </c>
      <c r="BO494" s="286" t="str">
        <f t="shared" si="677"/>
        <v xml:space="preserve"> </v>
      </c>
      <c r="BP494" s="333" t="str">
        <f t="shared" si="629"/>
        <v xml:space="preserve"> </v>
      </c>
      <c r="BQ494" s="287" t="str">
        <f t="shared" si="678"/>
        <v xml:space="preserve"> </v>
      </c>
      <c r="BR494" s="281" t="str">
        <f t="shared" si="630"/>
        <v xml:space="preserve"> </v>
      </c>
      <c r="BS494" s="283"/>
      <c r="BT494" s="283">
        <f t="shared" si="679"/>
        <v>0</v>
      </c>
      <c r="BU494" s="283">
        <f t="shared" si="680"/>
        <v>0</v>
      </c>
      <c r="BV494" s="281" t="str">
        <f t="shared" si="631"/>
        <v xml:space="preserve"> </v>
      </c>
      <c r="BW494" s="288"/>
      <c r="BX494" s="289" t="str">
        <f>IF(SUM(I494:T494)&lt;90," ",'eq. coef.'!$B$1128*'Amp-TB2 calc'!CH494+'eq. coef.'!$B$1129*'Amp-TB2 calc'!CL494+'eq. coef.'!$B$1130*'Amp-TB2 calc'!CM494+'eq. coef.'!$B$1131*'Amp-TB2 calc'!CO494+'eq. coef.'!$B$1132*'Amp-TB2 calc'!CP494+'eq. coef.'!$B$1133*'Amp-TB2 calc'!CQ494+'eq. coef.'!$B$1134*'Amp-TB2 calc'!CR494+'eq. coef.'!$B$1135*'Amp-TB2 calc'!CU494+'eq. coef.'!$B$1135*'Amp-TB2 calc'!CY494+'eq. coef.'!$B$1137*'Amp-TB2 calc'!CZ494)</f>
        <v xml:space="preserve"> </v>
      </c>
      <c r="BY494" s="290" t="str">
        <f t="shared" si="681"/>
        <v xml:space="preserve"> </v>
      </c>
      <c r="BZ494" s="291"/>
      <c r="CA494" s="290" t="str">
        <f t="shared" si="632"/>
        <v xml:space="preserve"> </v>
      </c>
      <c r="CB494" s="289" t="str">
        <f>IF(SUM(I494:T494)&lt;90," ",EXP('eq. coef.'!$C$396+'eq. coef.'!$C$397*'Amp-TB2 calc'!AJ494+'eq. coef.'!$C$398*'Amp-TB2 calc'!AK494+'eq. coef.'!$C$399*'Amp-TB2 calc'!AL494+'eq. coef.'!$C$400*'Amp-TB2 calc'!AN494+'eq. coef.'!$C$401*'Amp-TB2 calc'!AP494+'eq. coef.'!$C$402*'Amp-TB2 calc'!AQ494+'eq. coef.'!$C$403*'Amp-TB2 calc'!AR494+'eq. coef.'!$C$404*'Amp-TB2 calc'!AS494+'eq. coef.'!$C$405*LN('Amp-TB2 calc'!BQ494)))</f>
        <v xml:space="preserve"> </v>
      </c>
      <c r="CC494" s="283" t="str">
        <f t="shared" si="633"/>
        <v xml:space="preserve"> </v>
      </c>
      <c r="CD494" s="283"/>
      <c r="CE494" s="282" t="str">
        <f t="shared" si="634"/>
        <v xml:space="preserve"> </v>
      </c>
      <c r="CF494" s="282" t="str">
        <f t="shared" si="635"/>
        <v xml:space="preserve"> </v>
      </c>
      <c r="CG494" s="278" t="str">
        <f t="shared" si="682"/>
        <v xml:space="preserve"> </v>
      </c>
      <c r="CH494" s="278" t="str">
        <f t="shared" si="683"/>
        <v xml:space="preserve"> </v>
      </c>
      <c r="CI494" s="278" t="str">
        <f t="shared" si="636"/>
        <v xml:space="preserve"> </v>
      </c>
      <c r="CJ494" s="278" t="str">
        <f t="shared" si="637"/>
        <v xml:space="preserve"> </v>
      </c>
      <c r="CK494" s="278"/>
      <c r="CL494" s="278" t="str">
        <f t="shared" si="638"/>
        <v xml:space="preserve"> </v>
      </c>
      <c r="CM494" s="278" t="str">
        <f t="shared" si="639"/>
        <v xml:space="preserve"> </v>
      </c>
      <c r="CN494" s="278" t="str">
        <f t="shared" si="684"/>
        <v xml:space="preserve"> </v>
      </c>
      <c r="CO494" s="278" t="str">
        <f t="shared" si="640"/>
        <v xml:space="preserve"> </v>
      </c>
      <c r="CP494" s="278" t="str">
        <f t="shared" si="685"/>
        <v xml:space="preserve"> </v>
      </c>
      <c r="CQ494" s="278" t="str">
        <f t="shared" si="641"/>
        <v xml:space="preserve"> </v>
      </c>
      <c r="CR494" s="278" t="str">
        <f t="shared" si="686"/>
        <v xml:space="preserve"> </v>
      </c>
      <c r="CS494" s="278" t="str">
        <f t="shared" si="642"/>
        <v xml:space="preserve"> </v>
      </c>
      <c r="CT494" s="278"/>
      <c r="CU494" s="278" t="str">
        <f t="shared" si="687"/>
        <v xml:space="preserve"> </v>
      </c>
      <c r="CV494" s="278" t="str">
        <f t="shared" si="643"/>
        <v xml:space="preserve"> </v>
      </c>
      <c r="CW494" s="278" t="str">
        <f t="shared" si="644"/>
        <v xml:space="preserve"> </v>
      </c>
      <c r="CX494" s="278"/>
      <c r="CY494" s="278" t="str">
        <f t="shared" si="645"/>
        <v xml:space="preserve"> </v>
      </c>
      <c r="CZ494" s="278" t="str">
        <f t="shared" si="688"/>
        <v xml:space="preserve"> </v>
      </c>
      <c r="DA494" s="278" t="str">
        <f t="shared" si="646"/>
        <v xml:space="preserve"> </v>
      </c>
      <c r="DB494" s="278"/>
      <c r="DC494" s="278" t="str">
        <f t="shared" si="647"/>
        <v xml:space="preserve"> </v>
      </c>
      <c r="DD494" s="278" t="str">
        <f t="shared" si="689"/>
        <v xml:space="preserve"> </v>
      </c>
      <c r="DE494" s="278" t="str">
        <f t="shared" si="690"/>
        <v xml:space="preserve"> </v>
      </c>
      <c r="DF494" s="278" t="str">
        <f t="shared" si="648"/>
        <v xml:space="preserve"> </v>
      </c>
      <c r="DG494" s="283" t="str">
        <f t="shared" si="655"/>
        <v xml:space="preserve"> </v>
      </c>
      <c r="DH494" s="283"/>
      <c r="DI494" s="277" t="str">
        <f t="shared" si="649"/>
        <v xml:space="preserve"> </v>
      </c>
      <c r="DJ494" s="277" t="str">
        <f t="shared" si="650"/>
        <v xml:space="preserve"> </v>
      </c>
      <c r="DK494" s="277" t="str">
        <f t="shared" si="651"/>
        <v xml:space="preserve"> </v>
      </c>
      <c r="DL494" s="278" t="str">
        <f t="shared" si="652"/>
        <v xml:space="preserve"> </v>
      </c>
    </row>
    <row r="495" spans="21:116" x14ac:dyDescent="0.25">
      <c r="U495" s="276" t="str">
        <f t="shared" si="656"/>
        <v xml:space="preserve"> </v>
      </c>
      <c r="V495" s="277" t="str">
        <f>IF(SUM(I495:T495)&lt;90," ",I495/stab.data!$U$7)</f>
        <v xml:space="preserve"> </v>
      </c>
      <c r="W495" s="277" t="str">
        <f>IF(SUM(I495:T495)&lt;90," ",J495/stab.data!$U$8)</f>
        <v xml:space="preserve"> </v>
      </c>
      <c r="X495" s="277" t="str">
        <f>IF(SUM(I495:T495)&lt;90," ",K495*2/stab.data!$U$9)</f>
        <v xml:space="preserve"> </v>
      </c>
      <c r="Y495" s="277" t="str">
        <f>IF(SUM(I495:T495)&lt;90," ",L495*2/stab.data!$U$10)</f>
        <v xml:space="preserve"> </v>
      </c>
      <c r="Z495" s="277" t="str">
        <f>IF(SUM(I495:T495)&lt;90," ",M495/stab.data!$U$11)</f>
        <v xml:space="preserve"> </v>
      </c>
      <c r="AA495" s="277" t="str">
        <f>IF(SUM(I495:T495)&lt;90," ",N495/stab.data!$U$12)</f>
        <v xml:space="preserve"> </v>
      </c>
      <c r="AB495" s="277" t="str">
        <f>IF(SUM(I495:T495)&lt;90," ",O495/stab.data!$U$13)</f>
        <v xml:space="preserve"> </v>
      </c>
      <c r="AC495" s="277" t="str">
        <f>IF(SUM(I495:T495)&lt;90," ",P495/stab.data!$U$14)</f>
        <v xml:space="preserve"> </v>
      </c>
      <c r="AD495" s="277" t="str">
        <f>IF(SUM(I495:T495)&lt;90," ",Q495*2/stab.data!$U$15)</f>
        <v xml:space="preserve"> </v>
      </c>
      <c r="AE495" s="277" t="str">
        <f>IF(SUM(I495:T495)&lt;90," ",R495*2/stab.data!$U$16)</f>
        <v xml:space="preserve"> </v>
      </c>
      <c r="AF495" s="277" t="str">
        <f>IF(SUM(I495:T495)&lt;90," ",S495/stab.data!$U$17)</f>
        <v xml:space="preserve"> </v>
      </c>
      <c r="AG495" s="277" t="str">
        <f>IF(SUM(I495:T495)&lt;90," ",T495/stab.data!$U$18)</f>
        <v xml:space="preserve"> </v>
      </c>
      <c r="AH495" s="277" t="str">
        <f t="shared" si="657"/>
        <v xml:space="preserve"> </v>
      </c>
      <c r="AI495" s="277" t="str">
        <f t="shared" si="658"/>
        <v xml:space="preserve"> </v>
      </c>
      <c r="AJ495" s="278" t="str">
        <f t="shared" si="659"/>
        <v xml:space="preserve"> </v>
      </c>
      <c r="AK495" s="278" t="str">
        <f t="shared" si="660"/>
        <v xml:space="preserve"> </v>
      </c>
      <c r="AL495" s="278" t="str">
        <f t="shared" si="661"/>
        <v xml:space="preserve"> </v>
      </c>
      <c r="AM495" s="278" t="str">
        <f t="shared" si="662"/>
        <v xml:space="preserve"> </v>
      </c>
      <c r="AN495" s="278" t="str">
        <f t="shared" si="663"/>
        <v xml:space="preserve"> </v>
      </c>
      <c r="AO495" s="278" t="str">
        <f t="shared" si="664"/>
        <v xml:space="preserve"> </v>
      </c>
      <c r="AP495" s="278" t="str">
        <f t="shared" si="665"/>
        <v xml:space="preserve"> </v>
      </c>
      <c r="AQ495" s="278" t="str">
        <f t="shared" si="666"/>
        <v xml:space="preserve"> </v>
      </c>
      <c r="AR495" s="278" t="str">
        <f t="shared" si="667"/>
        <v xml:space="preserve"> </v>
      </c>
      <c r="AS495" s="278" t="str">
        <f t="shared" si="668"/>
        <v xml:space="preserve"> </v>
      </c>
      <c r="AT495" s="278" t="str">
        <f t="shared" si="669"/>
        <v xml:space="preserve"> </v>
      </c>
      <c r="AU495" s="278" t="str">
        <f t="shared" si="670"/>
        <v xml:space="preserve"> </v>
      </c>
      <c r="AV495" s="277" t="str">
        <f t="shared" si="671"/>
        <v xml:space="preserve"> </v>
      </c>
      <c r="AW495" s="277" t="str">
        <f t="shared" si="672"/>
        <v xml:space="preserve"> </v>
      </c>
      <c r="AX495" s="277" t="str">
        <f>IF(SUM(I495:T495)&lt;90," ",CO495*AH495*stab.data!$U$20/13/2)</f>
        <v xml:space="preserve"> </v>
      </c>
      <c r="AY495" s="277" t="str">
        <f>IF(SUM(I495:T495)&lt;90," ",CQ495*AH495*stab.data!$U$11/13)</f>
        <v xml:space="preserve"> </v>
      </c>
      <c r="AZ495" s="277" t="str">
        <f t="shared" si="673"/>
        <v xml:space="preserve"> </v>
      </c>
      <c r="BA495" s="279" t="str">
        <f t="shared" si="674"/>
        <v xml:space="preserve"> </v>
      </c>
      <c r="BB495" s="280" t="str">
        <f>IF(SUM(I495:T495)&lt;90," ",EXP('eq. coef.'!$C$104+'eq. coef.'!$C$105*'Amp-TB2 calc'!AJ495+'eq. coef.'!$C$106*'Amp-TB2 calc'!AK495+'eq. coef.'!$C$107*'Amp-TB2 calc'!AL495+'eq. coef.'!$C$108*'Amp-TB2 calc'!AN495+'eq. coef.'!$C$109*'Amp-TB2 calc'!AP495+'eq. coef.'!$C$110*'Amp-TB2 calc'!AQ495+'eq. coef.'!$C$111*'Amp-TB2 calc'!AR495+'eq. coef.'!$C$112*'Amp-TB2 calc'!AS495))</f>
        <v xml:space="preserve"> </v>
      </c>
      <c r="BC495" s="281" t="str">
        <f>IF(SUM(I495:T495)&lt;90," ",EXP('eq. coef.'!$C$176+'eq. coef.'!$C$177*'Amp-TB2 calc'!AJ495+'eq. coef.'!$C$178*'Amp-TB2 calc'!AK495+'eq. coef.'!$C$179*'Amp-TB2 calc'!AL495+'eq. coef.'!$C$180*'Amp-TB2 calc'!AN495+'eq. coef.'!$C$181*'Amp-TB2 calc'!AP495+'eq. coef.'!$C$182*'Amp-TB2 calc'!AQ495+'eq. coef.'!$C$183*'Amp-TB2 calc'!AR495+'eq. coef.'!$C$184*'Amp-TB2 calc'!AS495))</f>
        <v xml:space="preserve"> </v>
      </c>
      <c r="BD495" s="281" t="str">
        <f>IF(SUM(I495:T495)&lt;90," ",('eq. coef.'!$C$234+'eq. coef.'!$C$235*'Amp-TB2 calc'!AJ495+'eq. coef.'!$C$236*'Amp-TB2 calc'!AK495+'eq. coef.'!$C$237*'Amp-TB2 calc'!AL495+'eq. coef.'!$C$238*'Amp-TB2 calc'!AN495+'eq. coef.'!$C$239*'Amp-TB2 calc'!AP495+'eq. coef.'!$C$240*'Amp-TB2 calc'!AQ495+'eq. coef.'!$C$241*'Amp-TB2 calc'!AR495+'eq. coef.'!$C$242*'Amp-TB2 calc'!AS495))</f>
        <v xml:space="preserve"> </v>
      </c>
      <c r="BE495" s="281" t="str">
        <f>IF(SUM(I495:T495)&lt;90," ",('eq. coef.'!$C$270+'eq. coef.'!$C$271*'Amp-TB2 calc'!AJ495+'eq. coef.'!$C$272*'Amp-TB2 calc'!AK495+'eq. coef.'!$C$273*'Amp-TB2 calc'!AL495+'eq. coef.'!$C$274*'Amp-TB2 calc'!AN495+'eq. coef.'!$C$275*'Amp-TB2 calc'!AP495+'eq. coef.'!$C$276*'Amp-TB2 calc'!AQ495+'eq. coef.'!$C$277*'Amp-TB2 calc'!AR495+'eq. coef.'!$C$278*'Amp-TB2 calc'!AS495))</f>
        <v xml:space="preserve"> </v>
      </c>
      <c r="BF495" s="281" t="str">
        <f>IF(SUM(I495:T495)&lt;90," ",EXP('eq. coef.'!$C$328+'eq. coef.'!$C$329*'Amp-TB2 calc'!AJ495+'eq. coef.'!$C$330*'Amp-TB2 calc'!AK495+'eq. coef.'!$C$331*'Amp-TB2 calc'!AL495+'eq. coef.'!$C$332*'Amp-TB2 calc'!AN495+'eq. coef.'!$C$333*'Amp-TB2 calc'!AP495+'eq. coef.'!$C$334*'Amp-TB2 calc'!AQ495+'eq. coef.'!$C$335*'Amp-TB2 calc'!AR495+'eq. coef.'!$C$336*'Amp-TB2 calc'!AS495))</f>
        <v xml:space="preserve"> </v>
      </c>
      <c r="BG495" s="282" t="str">
        <f t="shared" si="626"/>
        <v xml:space="preserve"> </v>
      </c>
      <c r="BH495" s="385" t="str">
        <f t="shared" si="653"/>
        <v xml:space="preserve"> </v>
      </c>
      <c r="BI495" s="385" t="str">
        <f t="shared" si="654"/>
        <v xml:space="preserve"> </v>
      </c>
      <c r="BJ495" s="281" t="str">
        <f t="shared" si="627"/>
        <v xml:space="preserve"> </v>
      </c>
      <c r="BK495" s="283" t="str">
        <f t="shared" si="675"/>
        <v xml:space="preserve"> </v>
      </c>
      <c r="BL495" s="281" t="str">
        <f t="shared" si="676"/>
        <v xml:space="preserve"> </v>
      </c>
      <c r="BM495" s="284" t="str">
        <f t="shared" si="628"/>
        <v xml:space="preserve"> </v>
      </c>
      <c r="BN495" s="285" t="str">
        <f>IF(SUM(I495:T495)&lt;90," ",'eq. coef.'!$C$360+'eq. coef.'!$C$361*'Amp-TB2 calc'!AJ495+'eq. coef.'!$C$362*'Amp-TB2 calc'!AK495+'eq. coef.'!$C$363*'Amp-TB2 calc'!AL495+'eq. coef.'!$C$364*'Amp-TB2 calc'!AN495+'eq. coef.'!$C$365*'Amp-TB2 calc'!AP495+'eq. coef.'!$C$366*'Amp-TB2 calc'!AQ495+'eq. coef.'!$C$367*'Amp-TB2 calc'!AR495+'eq. coef.'!$C$368*'Amp-TB2 calc'!AS495+'eq. coef.'!$C$369*LN(BQ495))</f>
        <v xml:space="preserve"> </v>
      </c>
      <c r="BO495" s="286" t="str">
        <f t="shared" si="677"/>
        <v xml:space="preserve"> </v>
      </c>
      <c r="BP495" s="333" t="str">
        <f t="shared" si="629"/>
        <v xml:space="preserve"> </v>
      </c>
      <c r="BQ495" s="287" t="str">
        <f t="shared" si="678"/>
        <v xml:space="preserve"> </v>
      </c>
      <c r="BR495" s="281" t="str">
        <f t="shared" si="630"/>
        <v xml:space="preserve"> </v>
      </c>
      <c r="BS495" s="283"/>
      <c r="BT495" s="283">
        <f t="shared" si="679"/>
        <v>0</v>
      </c>
      <c r="BU495" s="283">
        <f t="shared" si="680"/>
        <v>0</v>
      </c>
      <c r="BV495" s="281" t="str">
        <f t="shared" si="631"/>
        <v xml:space="preserve"> </v>
      </c>
      <c r="BW495" s="288"/>
      <c r="BX495" s="289" t="str">
        <f>IF(SUM(I495:T495)&lt;90," ",'eq. coef.'!$B$1128*'Amp-TB2 calc'!CH495+'eq. coef.'!$B$1129*'Amp-TB2 calc'!CL495+'eq. coef.'!$B$1130*'Amp-TB2 calc'!CM495+'eq. coef.'!$B$1131*'Amp-TB2 calc'!CO495+'eq. coef.'!$B$1132*'Amp-TB2 calc'!CP495+'eq. coef.'!$B$1133*'Amp-TB2 calc'!CQ495+'eq. coef.'!$B$1134*'Amp-TB2 calc'!CR495+'eq. coef.'!$B$1135*'Amp-TB2 calc'!CU495+'eq. coef.'!$B$1135*'Amp-TB2 calc'!CY495+'eq. coef.'!$B$1137*'Amp-TB2 calc'!CZ495)</f>
        <v xml:space="preserve"> </v>
      </c>
      <c r="BY495" s="290" t="str">
        <f t="shared" si="681"/>
        <v xml:space="preserve"> </v>
      </c>
      <c r="BZ495" s="291"/>
      <c r="CA495" s="290" t="str">
        <f t="shared" si="632"/>
        <v xml:space="preserve"> </v>
      </c>
      <c r="CB495" s="289" t="str">
        <f>IF(SUM(I495:T495)&lt;90," ",EXP('eq. coef.'!$C$396+'eq. coef.'!$C$397*'Amp-TB2 calc'!AJ495+'eq. coef.'!$C$398*'Amp-TB2 calc'!AK495+'eq. coef.'!$C$399*'Amp-TB2 calc'!AL495+'eq. coef.'!$C$400*'Amp-TB2 calc'!AN495+'eq. coef.'!$C$401*'Amp-TB2 calc'!AP495+'eq. coef.'!$C$402*'Amp-TB2 calc'!AQ495+'eq. coef.'!$C$403*'Amp-TB2 calc'!AR495+'eq. coef.'!$C$404*'Amp-TB2 calc'!AS495+'eq. coef.'!$C$405*LN('Amp-TB2 calc'!BQ495)))</f>
        <v xml:space="preserve"> </v>
      </c>
      <c r="CC495" s="283" t="str">
        <f t="shared" si="633"/>
        <v xml:space="preserve"> </v>
      </c>
      <c r="CD495" s="283"/>
      <c r="CE495" s="282" t="str">
        <f t="shared" si="634"/>
        <v xml:space="preserve"> </v>
      </c>
      <c r="CF495" s="282" t="str">
        <f t="shared" si="635"/>
        <v xml:space="preserve"> </v>
      </c>
      <c r="CG495" s="278" t="str">
        <f t="shared" si="682"/>
        <v xml:space="preserve"> </v>
      </c>
      <c r="CH495" s="278" t="str">
        <f t="shared" si="683"/>
        <v xml:space="preserve"> </v>
      </c>
      <c r="CI495" s="278" t="str">
        <f t="shared" si="636"/>
        <v xml:space="preserve"> </v>
      </c>
      <c r="CJ495" s="278" t="str">
        <f t="shared" si="637"/>
        <v xml:space="preserve"> </v>
      </c>
      <c r="CK495" s="278"/>
      <c r="CL495" s="278" t="str">
        <f t="shared" si="638"/>
        <v xml:space="preserve"> </v>
      </c>
      <c r="CM495" s="278" t="str">
        <f t="shared" si="639"/>
        <v xml:space="preserve"> </v>
      </c>
      <c r="CN495" s="278" t="str">
        <f t="shared" si="684"/>
        <v xml:space="preserve"> </v>
      </c>
      <c r="CO495" s="278" t="str">
        <f t="shared" si="640"/>
        <v xml:space="preserve"> </v>
      </c>
      <c r="CP495" s="278" t="str">
        <f t="shared" si="685"/>
        <v xml:space="preserve"> </v>
      </c>
      <c r="CQ495" s="278" t="str">
        <f t="shared" si="641"/>
        <v xml:space="preserve"> </v>
      </c>
      <c r="CR495" s="278" t="str">
        <f t="shared" si="686"/>
        <v xml:space="preserve"> </v>
      </c>
      <c r="CS495" s="278" t="str">
        <f t="shared" si="642"/>
        <v xml:space="preserve"> </v>
      </c>
      <c r="CT495" s="278"/>
      <c r="CU495" s="278" t="str">
        <f t="shared" si="687"/>
        <v xml:space="preserve"> </v>
      </c>
      <c r="CV495" s="278" t="str">
        <f t="shared" si="643"/>
        <v xml:space="preserve"> </v>
      </c>
      <c r="CW495" s="278" t="str">
        <f t="shared" si="644"/>
        <v xml:space="preserve"> </v>
      </c>
      <c r="CX495" s="278"/>
      <c r="CY495" s="278" t="str">
        <f t="shared" si="645"/>
        <v xml:space="preserve"> </v>
      </c>
      <c r="CZ495" s="278" t="str">
        <f t="shared" si="688"/>
        <v xml:space="preserve"> </v>
      </c>
      <c r="DA495" s="278" t="str">
        <f t="shared" si="646"/>
        <v xml:space="preserve"> </v>
      </c>
      <c r="DB495" s="278"/>
      <c r="DC495" s="278" t="str">
        <f t="shared" si="647"/>
        <v xml:space="preserve"> </v>
      </c>
      <c r="DD495" s="278" t="str">
        <f t="shared" si="689"/>
        <v xml:space="preserve"> </v>
      </c>
      <c r="DE495" s="278" t="str">
        <f t="shared" si="690"/>
        <v xml:space="preserve"> </v>
      </c>
      <c r="DF495" s="278" t="str">
        <f t="shared" si="648"/>
        <v xml:space="preserve"> </v>
      </c>
      <c r="DG495" s="283" t="str">
        <f t="shared" si="655"/>
        <v xml:space="preserve"> </v>
      </c>
      <c r="DH495" s="283"/>
      <c r="DI495" s="277" t="str">
        <f t="shared" si="649"/>
        <v xml:space="preserve"> </v>
      </c>
      <c r="DJ495" s="277" t="str">
        <f t="shared" si="650"/>
        <v xml:space="preserve"> </v>
      </c>
      <c r="DK495" s="277" t="str">
        <f t="shared" si="651"/>
        <v xml:space="preserve"> </v>
      </c>
      <c r="DL495" s="278" t="str">
        <f t="shared" si="652"/>
        <v xml:space="preserve"> </v>
      </c>
    </row>
    <row r="496" spans="21:116" x14ac:dyDescent="0.25">
      <c r="U496" s="276" t="str">
        <f t="shared" si="656"/>
        <v xml:space="preserve"> </v>
      </c>
      <c r="V496" s="277" t="str">
        <f>IF(SUM(I496:T496)&lt;90," ",I496/stab.data!$U$7)</f>
        <v xml:space="preserve"> </v>
      </c>
      <c r="W496" s="277" t="str">
        <f>IF(SUM(I496:T496)&lt;90," ",J496/stab.data!$U$8)</f>
        <v xml:space="preserve"> </v>
      </c>
      <c r="X496" s="277" t="str">
        <f>IF(SUM(I496:T496)&lt;90," ",K496*2/stab.data!$U$9)</f>
        <v xml:space="preserve"> </v>
      </c>
      <c r="Y496" s="277" t="str">
        <f>IF(SUM(I496:T496)&lt;90," ",L496*2/stab.data!$U$10)</f>
        <v xml:space="preserve"> </v>
      </c>
      <c r="Z496" s="277" t="str">
        <f>IF(SUM(I496:T496)&lt;90," ",M496/stab.data!$U$11)</f>
        <v xml:space="preserve"> </v>
      </c>
      <c r="AA496" s="277" t="str">
        <f>IF(SUM(I496:T496)&lt;90," ",N496/stab.data!$U$12)</f>
        <v xml:space="preserve"> </v>
      </c>
      <c r="AB496" s="277" t="str">
        <f>IF(SUM(I496:T496)&lt;90," ",O496/stab.data!$U$13)</f>
        <v xml:space="preserve"> </v>
      </c>
      <c r="AC496" s="277" t="str">
        <f>IF(SUM(I496:T496)&lt;90," ",P496/stab.data!$U$14)</f>
        <v xml:space="preserve"> </v>
      </c>
      <c r="AD496" s="277" t="str">
        <f>IF(SUM(I496:T496)&lt;90," ",Q496*2/stab.data!$U$15)</f>
        <v xml:space="preserve"> </v>
      </c>
      <c r="AE496" s="277" t="str">
        <f>IF(SUM(I496:T496)&lt;90," ",R496*2/stab.data!$U$16)</f>
        <v xml:space="preserve"> </v>
      </c>
      <c r="AF496" s="277" t="str">
        <f>IF(SUM(I496:T496)&lt;90," ",S496/stab.data!$U$17)</f>
        <v xml:space="preserve"> </v>
      </c>
      <c r="AG496" s="277" t="str">
        <f>IF(SUM(I496:T496)&lt;90," ",T496/stab.data!$U$18)</f>
        <v xml:space="preserve"> </v>
      </c>
      <c r="AH496" s="277" t="str">
        <f t="shared" si="657"/>
        <v xml:space="preserve"> </v>
      </c>
      <c r="AI496" s="277" t="str">
        <f t="shared" si="658"/>
        <v xml:space="preserve"> </v>
      </c>
      <c r="AJ496" s="278" t="str">
        <f t="shared" si="659"/>
        <v xml:space="preserve"> </v>
      </c>
      <c r="AK496" s="278" t="str">
        <f t="shared" si="660"/>
        <v xml:space="preserve"> </v>
      </c>
      <c r="AL496" s="278" t="str">
        <f t="shared" si="661"/>
        <v xml:space="preserve"> </v>
      </c>
      <c r="AM496" s="278" t="str">
        <f t="shared" si="662"/>
        <v xml:space="preserve"> </v>
      </c>
      <c r="AN496" s="278" t="str">
        <f t="shared" si="663"/>
        <v xml:space="preserve"> </v>
      </c>
      <c r="AO496" s="278" t="str">
        <f t="shared" si="664"/>
        <v xml:space="preserve"> </v>
      </c>
      <c r="AP496" s="278" t="str">
        <f t="shared" si="665"/>
        <v xml:space="preserve"> </v>
      </c>
      <c r="AQ496" s="278" t="str">
        <f t="shared" si="666"/>
        <v xml:space="preserve"> </v>
      </c>
      <c r="AR496" s="278" t="str">
        <f t="shared" si="667"/>
        <v xml:space="preserve"> </v>
      </c>
      <c r="AS496" s="278" t="str">
        <f t="shared" si="668"/>
        <v xml:space="preserve"> </v>
      </c>
      <c r="AT496" s="278" t="str">
        <f t="shared" si="669"/>
        <v xml:space="preserve"> </v>
      </c>
      <c r="AU496" s="278" t="str">
        <f t="shared" si="670"/>
        <v xml:space="preserve"> </v>
      </c>
      <c r="AV496" s="277" t="str">
        <f t="shared" si="671"/>
        <v xml:space="preserve"> </v>
      </c>
      <c r="AW496" s="277" t="str">
        <f t="shared" si="672"/>
        <v xml:space="preserve"> </v>
      </c>
      <c r="AX496" s="277" t="str">
        <f>IF(SUM(I496:T496)&lt;90," ",CO496*AH496*stab.data!$U$20/13/2)</f>
        <v xml:space="preserve"> </v>
      </c>
      <c r="AY496" s="277" t="str">
        <f>IF(SUM(I496:T496)&lt;90," ",CQ496*AH496*stab.data!$U$11/13)</f>
        <v xml:space="preserve"> </v>
      </c>
      <c r="AZ496" s="277" t="str">
        <f t="shared" si="673"/>
        <v xml:space="preserve"> </v>
      </c>
      <c r="BA496" s="279" t="str">
        <f t="shared" si="674"/>
        <v xml:space="preserve"> </v>
      </c>
      <c r="BB496" s="280" t="str">
        <f>IF(SUM(I496:T496)&lt;90," ",EXP('eq. coef.'!$C$104+'eq. coef.'!$C$105*'Amp-TB2 calc'!AJ496+'eq. coef.'!$C$106*'Amp-TB2 calc'!AK496+'eq. coef.'!$C$107*'Amp-TB2 calc'!AL496+'eq. coef.'!$C$108*'Amp-TB2 calc'!AN496+'eq. coef.'!$C$109*'Amp-TB2 calc'!AP496+'eq. coef.'!$C$110*'Amp-TB2 calc'!AQ496+'eq. coef.'!$C$111*'Amp-TB2 calc'!AR496+'eq. coef.'!$C$112*'Amp-TB2 calc'!AS496))</f>
        <v xml:space="preserve"> </v>
      </c>
      <c r="BC496" s="281" t="str">
        <f>IF(SUM(I496:T496)&lt;90," ",EXP('eq. coef.'!$C$176+'eq. coef.'!$C$177*'Amp-TB2 calc'!AJ496+'eq. coef.'!$C$178*'Amp-TB2 calc'!AK496+'eq. coef.'!$C$179*'Amp-TB2 calc'!AL496+'eq. coef.'!$C$180*'Amp-TB2 calc'!AN496+'eq. coef.'!$C$181*'Amp-TB2 calc'!AP496+'eq. coef.'!$C$182*'Amp-TB2 calc'!AQ496+'eq. coef.'!$C$183*'Amp-TB2 calc'!AR496+'eq. coef.'!$C$184*'Amp-TB2 calc'!AS496))</f>
        <v xml:space="preserve"> </v>
      </c>
      <c r="BD496" s="281" t="str">
        <f>IF(SUM(I496:T496)&lt;90," ",('eq. coef.'!$C$234+'eq. coef.'!$C$235*'Amp-TB2 calc'!AJ496+'eq. coef.'!$C$236*'Amp-TB2 calc'!AK496+'eq. coef.'!$C$237*'Amp-TB2 calc'!AL496+'eq. coef.'!$C$238*'Amp-TB2 calc'!AN496+'eq. coef.'!$C$239*'Amp-TB2 calc'!AP496+'eq. coef.'!$C$240*'Amp-TB2 calc'!AQ496+'eq. coef.'!$C$241*'Amp-TB2 calc'!AR496+'eq. coef.'!$C$242*'Amp-TB2 calc'!AS496))</f>
        <v xml:space="preserve"> </v>
      </c>
      <c r="BE496" s="281" t="str">
        <f>IF(SUM(I496:T496)&lt;90," ",('eq. coef.'!$C$270+'eq. coef.'!$C$271*'Amp-TB2 calc'!AJ496+'eq. coef.'!$C$272*'Amp-TB2 calc'!AK496+'eq. coef.'!$C$273*'Amp-TB2 calc'!AL496+'eq. coef.'!$C$274*'Amp-TB2 calc'!AN496+'eq. coef.'!$C$275*'Amp-TB2 calc'!AP496+'eq. coef.'!$C$276*'Amp-TB2 calc'!AQ496+'eq. coef.'!$C$277*'Amp-TB2 calc'!AR496+'eq. coef.'!$C$278*'Amp-TB2 calc'!AS496))</f>
        <v xml:space="preserve"> </v>
      </c>
      <c r="BF496" s="281" t="str">
        <f>IF(SUM(I496:T496)&lt;90," ",EXP('eq. coef.'!$C$328+'eq. coef.'!$C$329*'Amp-TB2 calc'!AJ496+'eq. coef.'!$C$330*'Amp-TB2 calc'!AK496+'eq. coef.'!$C$331*'Amp-TB2 calc'!AL496+'eq. coef.'!$C$332*'Amp-TB2 calc'!AN496+'eq. coef.'!$C$333*'Amp-TB2 calc'!AP496+'eq. coef.'!$C$334*'Amp-TB2 calc'!AQ496+'eq. coef.'!$C$335*'Amp-TB2 calc'!AR496+'eq. coef.'!$C$336*'Amp-TB2 calc'!AS496))</f>
        <v xml:space="preserve"> </v>
      </c>
      <c r="BG496" s="282" t="str">
        <f t="shared" si="626"/>
        <v xml:space="preserve"> </v>
      </c>
      <c r="BH496" s="385" t="str">
        <f t="shared" si="653"/>
        <v xml:space="preserve"> </v>
      </c>
      <c r="BI496" s="385" t="str">
        <f t="shared" si="654"/>
        <v xml:space="preserve"> </v>
      </c>
      <c r="BJ496" s="281" t="str">
        <f t="shared" si="627"/>
        <v xml:space="preserve"> </v>
      </c>
      <c r="BK496" s="283" t="str">
        <f t="shared" si="675"/>
        <v xml:space="preserve"> </v>
      </c>
      <c r="BL496" s="281" t="str">
        <f t="shared" si="676"/>
        <v xml:space="preserve"> </v>
      </c>
      <c r="BM496" s="284" t="str">
        <f t="shared" si="628"/>
        <v xml:space="preserve"> </v>
      </c>
      <c r="BN496" s="285" t="str">
        <f>IF(SUM(I496:T496)&lt;90," ",'eq. coef.'!$C$360+'eq. coef.'!$C$361*'Amp-TB2 calc'!AJ496+'eq. coef.'!$C$362*'Amp-TB2 calc'!AK496+'eq. coef.'!$C$363*'Amp-TB2 calc'!AL496+'eq. coef.'!$C$364*'Amp-TB2 calc'!AN496+'eq. coef.'!$C$365*'Amp-TB2 calc'!AP496+'eq. coef.'!$C$366*'Amp-TB2 calc'!AQ496+'eq. coef.'!$C$367*'Amp-TB2 calc'!AR496+'eq. coef.'!$C$368*'Amp-TB2 calc'!AS496+'eq. coef.'!$C$369*LN(BQ496))</f>
        <v xml:space="preserve"> </v>
      </c>
      <c r="BO496" s="286" t="str">
        <f t="shared" si="677"/>
        <v xml:space="preserve"> </v>
      </c>
      <c r="BP496" s="333" t="str">
        <f t="shared" si="629"/>
        <v xml:space="preserve"> </v>
      </c>
      <c r="BQ496" s="287" t="str">
        <f t="shared" si="678"/>
        <v xml:space="preserve"> </v>
      </c>
      <c r="BR496" s="281" t="str">
        <f t="shared" si="630"/>
        <v xml:space="preserve"> </v>
      </c>
      <c r="BS496" s="283"/>
      <c r="BT496" s="283">
        <f t="shared" si="679"/>
        <v>0</v>
      </c>
      <c r="BU496" s="283">
        <f t="shared" si="680"/>
        <v>0</v>
      </c>
      <c r="BV496" s="281" t="str">
        <f t="shared" si="631"/>
        <v xml:space="preserve"> </v>
      </c>
      <c r="BW496" s="288"/>
      <c r="BX496" s="289" t="str">
        <f>IF(SUM(I496:T496)&lt;90," ",'eq. coef.'!$B$1128*'Amp-TB2 calc'!CH496+'eq. coef.'!$B$1129*'Amp-TB2 calc'!CL496+'eq. coef.'!$B$1130*'Amp-TB2 calc'!CM496+'eq. coef.'!$B$1131*'Amp-TB2 calc'!CO496+'eq. coef.'!$B$1132*'Amp-TB2 calc'!CP496+'eq. coef.'!$B$1133*'Amp-TB2 calc'!CQ496+'eq. coef.'!$B$1134*'Amp-TB2 calc'!CR496+'eq. coef.'!$B$1135*'Amp-TB2 calc'!CU496+'eq. coef.'!$B$1135*'Amp-TB2 calc'!CY496+'eq. coef.'!$B$1137*'Amp-TB2 calc'!CZ496)</f>
        <v xml:space="preserve"> </v>
      </c>
      <c r="BY496" s="290" t="str">
        <f t="shared" si="681"/>
        <v xml:space="preserve"> </v>
      </c>
      <c r="BZ496" s="291"/>
      <c r="CA496" s="290" t="str">
        <f t="shared" si="632"/>
        <v xml:space="preserve"> </v>
      </c>
      <c r="CB496" s="289" t="str">
        <f>IF(SUM(I496:T496)&lt;90," ",EXP('eq. coef.'!$C$396+'eq. coef.'!$C$397*'Amp-TB2 calc'!AJ496+'eq. coef.'!$C$398*'Amp-TB2 calc'!AK496+'eq. coef.'!$C$399*'Amp-TB2 calc'!AL496+'eq. coef.'!$C$400*'Amp-TB2 calc'!AN496+'eq. coef.'!$C$401*'Amp-TB2 calc'!AP496+'eq. coef.'!$C$402*'Amp-TB2 calc'!AQ496+'eq. coef.'!$C$403*'Amp-TB2 calc'!AR496+'eq. coef.'!$C$404*'Amp-TB2 calc'!AS496+'eq. coef.'!$C$405*LN('Amp-TB2 calc'!BQ496)))</f>
        <v xml:space="preserve"> </v>
      </c>
      <c r="CC496" s="283" t="str">
        <f t="shared" si="633"/>
        <v xml:space="preserve"> </v>
      </c>
      <c r="CD496" s="283"/>
      <c r="CE496" s="282" t="str">
        <f t="shared" si="634"/>
        <v xml:space="preserve"> </v>
      </c>
      <c r="CF496" s="282" t="str">
        <f t="shared" si="635"/>
        <v xml:space="preserve"> </v>
      </c>
      <c r="CG496" s="278" t="str">
        <f t="shared" si="682"/>
        <v xml:space="preserve"> </v>
      </c>
      <c r="CH496" s="278" t="str">
        <f t="shared" si="683"/>
        <v xml:space="preserve"> </v>
      </c>
      <c r="CI496" s="278" t="str">
        <f t="shared" si="636"/>
        <v xml:space="preserve"> </v>
      </c>
      <c r="CJ496" s="278" t="str">
        <f t="shared" si="637"/>
        <v xml:space="preserve"> </v>
      </c>
      <c r="CK496" s="278"/>
      <c r="CL496" s="278" t="str">
        <f t="shared" si="638"/>
        <v xml:space="preserve"> </v>
      </c>
      <c r="CM496" s="278" t="str">
        <f t="shared" si="639"/>
        <v xml:space="preserve"> </v>
      </c>
      <c r="CN496" s="278" t="str">
        <f t="shared" si="684"/>
        <v xml:space="preserve"> </v>
      </c>
      <c r="CO496" s="278" t="str">
        <f t="shared" si="640"/>
        <v xml:space="preserve"> </v>
      </c>
      <c r="CP496" s="278" t="str">
        <f t="shared" si="685"/>
        <v xml:space="preserve"> </v>
      </c>
      <c r="CQ496" s="278" t="str">
        <f t="shared" si="641"/>
        <v xml:space="preserve"> </v>
      </c>
      <c r="CR496" s="278" t="str">
        <f t="shared" si="686"/>
        <v xml:space="preserve"> </v>
      </c>
      <c r="CS496" s="278" t="str">
        <f t="shared" si="642"/>
        <v xml:space="preserve"> </v>
      </c>
      <c r="CT496" s="278"/>
      <c r="CU496" s="278" t="str">
        <f t="shared" si="687"/>
        <v xml:space="preserve"> </v>
      </c>
      <c r="CV496" s="278" t="str">
        <f t="shared" si="643"/>
        <v xml:space="preserve"> </v>
      </c>
      <c r="CW496" s="278" t="str">
        <f t="shared" si="644"/>
        <v xml:space="preserve"> </v>
      </c>
      <c r="CX496" s="278"/>
      <c r="CY496" s="278" t="str">
        <f t="shared" si="645"/>
        <v xml:space="preserve"> </v>
      </c>
      <c r="CZ496" s="278" t="str">
        <f t="shared" si="688"/>
        <v xml:space="preserve"> </v>
      </c>
      <c r="DA496" s="278" t="str">
        <f t="shared" si="646"/>
        <v xml:space="preserve"> </v>
      </c>
      <c r="DB496" s="278"/>
      <c r="DC496" s="278" t="str">
        <f t="shared" si="647"/>
        <v xml:space="preserve"> </v>
      </c>
      <c r="DD496" s="278" t="str">
        <f t="shared" si="689"/>
        <v xml:space="preserve"> </v>
      </c>
      <c r="DE496" s="278" t="str">
        <f t="shared" si="690"/>
        <v xml:space="preserve"> </v>
      </c>
      <c r="DF496" s="278" t="str">
        <f t="shared" si="648"/>
        <v xml:space="preserve"> </v>
      </c>
      <c r="DG496" s="283" t="str">
        <f t="shared" si="655"/>
        <v xml:space="preserve"> </v>
      </c>
      <c r="DH496" s="283"/>
      <c r="DI496" s="277" t="str">
        <f t="shared" si="649"/>
        <v xml:space="preserve"> </v>
      </c>
      <c r="DJ496" s="277" t="str">
        <f t="shared" si="650"/>
        <v xml:space="preserve"> </v>
      </c>
      <c r="DK496" s="277" t="str">
        <f t="shared" si="651"/>
        <v xml:space="preserve"> </v>
      </c>
      <c r="DL496" s="278" t="str">
        <f t="shared" si="652"/>
        <v xml:space="preserve"> </v>
      </c>
    </row>
    <row r="497" spans="21:116" x14ac:dyDescent="0.25">
      <c r="U497" s="276" t="str">
        <f t="shared" si="656"/>
        <v xml:space="preserve"> </v>
      </c>
      <c r="V497" s="277" t="str">
        <f>IF(SUM(I497:T497)&lt;90," ",I497/stab.data!$U$7)</f>
        <v xml:space="preserve"> </v>
      </c>
      <c r="W497" s="277" t="str">
        <f>IF(SUM(I497:T497)&lt;90," ",J497/stab.data!$U$8)</f>
        <v xml:space="preserve"> </v>
      </c>
      <c r="X497" s="277" t="str">
        <f>IF(SUM(I497:T497)&lt;90," ",K497*2/stab.data!$U$9)</f>
        <v xml:space="preserve"> </v>
      </c>
      <c r="Y497" s="277" t="str">
        <f>IF(SUM(I497:T497)&lt;90," ",L497*2/stab.data!$U$10)</f>
        <v xml:space="preserve"> </v>
      </c>
      <c r="Z497" s="277" t="str">
        <f>IF(SUM(I497:T497)&lt;90," ",M497/stab.data!$U$11)</f>
        <v xml:space="preserve"> </v>
      </c>
      <c r="AA497" s="277" t="str">
        <f>IF(SUM(I497:T497)&lt;90," ",N497/stab.data!$U$12)</f>
        <v xml:space="preserve"> </v>
      </c>
      <c r="AB497" s="277" t="str">
        <f>IF(SUM(I497:T497)&lt;90," ",O497/stab.data!$U$13)</f>
        <v xml:space="preserve"> </v>
      </c>
      <c r="AC497" s="277" t="str">
        <f>IF(SUM(I497:T497)&lt;90," ",P497/stab.data!$U$14)</f>
        <v xml:space="preserve"> </v>
      </c>
      <c r="AD497" s="277" t="str">
        <f>IF(SUM(I497:T497)&lt;90," ",Q497*2/stab.data!$U$15)</f>
        <v xml:space="preserve"> </v>
      </c>
      <c r="AE497" s="277" t="str">
        <f>IF(SUM(I497:T497)&lt;90," ",R497*2/stab.data!$U$16)</f>
        <v xml:space="preserve"> </v>
      </c>
      <c r="AF497" s="277" t="str">
        <f>IF(SUM(I497:T497)&lt;90," ",S497/stab.data!$U$17)</f>
        <v xml:space="preserve"> </v>
      </c>
      <c r="AG497" s="277" t="str">
        <f>IF(SUM(I497:T497)&lt;90," ",T497/stab.data!$U$18)</f>
        <v xml:space="preserve"> </v>
      </c>
      <c r="AH497" s="277" t="str">
        <f t="shared" si="657"/>
        <v xml:space="preserve"> </v>
      </c>
      <c r="AI497" s="277" t="str">
        <f t="shared" si="658"/>
        <v xml:space="preserve"> </v>
      </c>
      <c r="AJ497" s="278" t="str">
        <f t="shared" si="659"/>
        <v xml:space="preserve"> </v>
      </c>
      <c r="AK497" s="278" t="str">
        <f t="shared" si="660"/>
        <v xml:space="preserve"> </v>
      </c>
      <c r="AL497" s="278" t="str">
        <f t="shared" si="661"/>
        <v xml:space="preserve"> </v>
      </c>
      <c r="AM497" s="278" t="str">
        <f t="shared" si="662"/>
        <v xml:space="preserve"> </v>
      </c>
      <c r="AN497" s="278" t="str">
        <f t="shared" si="663"/>
        <v xml:space="preserve"> </v>
      </c>
      <c r="AO497" s="278" t="str">
        <f t="shared" si="664"/>
        <v xml:space="preserve"> </v>
      </c>
      <c r="AP497" s="278" t="str">
        <f t="shared" si="665"/>
        <v xml:space="preserve"> </v>
      </c>
      <c r="AQ497" s="278" t="str">
        <f t="shared" si="666"/>
        <v xml:space="preserve"> </v>
      </c>
      <c r="AR497" s="278" t="str">
        <f t="shared" si="667"/>
        <v xml:space="preserve"> </v>
      </c>
      <c r="AS497" s="278" t="str">
        <f t="shared" si="668"/>
        <v xml:space="preserve"> </v>
      </c>
      <c r="AT497" s="278" t="str">
        <f t="shared" si="669"/>
        <v xml:space="preserve"> </v>
      </c>
      <c r="AU497" s="278" t="str">
        <f t="shared" si="670"/>
        <v xml:space="preserve"> </v>
      </c>
      <c r="AV497" s="277" t="str">
        <f t="shared" si="671"/>
        <v xml:space="preserve"> </v>
      </c>
      <c r="AW497" s="277" t="str">
        <f t="shared" si="672"/>
        <v xml:space="preserve"> </v>
      </c>
      <c r="AX497" s="277" t="str">
        <f>IF(SUM(I497:T497)&lt;90," ",CO497*AH497*stab.data!$U$20/13/2)</f>
        <v xml:space="preserve"> </v>
      </c>
      <c r="AY497" s="277" t="str">
        <f>IF(SUM(I497:T497)&lt;90," ",CQ497*AH497*stab.data!$U$11/13)</f>
        <v xml:space="preserve"> </v>
      </c>
      <c r="AZ497" s="277" t="str">
        <f t="shared" si="673"/>
        <v xml:space="preserve"> </v>
      </c>
      <c r="BA497" s="279" t="str">
        <f t="shared" si="674"/>
        <v xml:space="preserve"> </v>
      </c>
      <c r="BB497" s="280" t="str">
        <f>IF(SUM(I497:T497)&lt;90," ",EXP('eq. coef.'!$C$104+'eq. coef.'!$C$105*'Amp-TB2 calc'!AJ497+'eq. coef.'!$C$106*'Amp-TB2 calc'!AK497+'eq. coef.'!$C$107*'Amp-TB2 calc'!AL497+'eq. coef.'!$C$108*'Amp-TB2 calc'!AN497+'eq. coef.'!$C$109*'Amp-TB2 calc'!AP497+'eq. coef.'!$C$110*'Amp-TB2 calc'!AQ497+'eq. coef.'!$C$111*'Amp-TB2 calc'!AR497+'eq. coef.'!$C$112*'Amp-TB2 calc'!AS497))</f>
        <v xml:space="preserve"> </v>
      </c>
      <c r="BC497" s="281" t="str">
        <f>IF(SUM(I497:T497)&lt;90," ",EXP('eq. coef.'!$C$176+'eq. coef.'!$C$177*'Amp-TB2 calc'!AJ497+'eq. coef.'!$C$178*'Amp-TB2 calc'!AK497+'eq. coef.'!$C$179*'Amp-TB2 calc'!AL497+'eq. coef.'!$C$180*'Amp-TB2 calc'!AN497+'eq. coef.'!$C$181*'Amp-TB2 calc'!AP497+'eq. coef.'!$C$182*'Amp-TB2 calc'!AQ497+'eq. coef.'!$C$183*'Amp-TB2 calc'!AR497+'eq. coef.'!$C$184*'Amp-TB2 calc'!AS497))</f>
        <v xml:space="preserve"> </v>
      </c>
      <c r="BD497" s="281" t="str">
        <f>IF(SUM(I497:T497)&lt;90," ",('eq. coef.'!$C$234+'eq. coef.'!$C$235*'Amp-TB2 calc'!AJ497+'eq. coef.'!$C$236*'Amp-TB2 calc'!AK497+'eq. coef.'!$C$237*'Amp-TB2 calc'!AL497+'eq. coef.'!$C$238*'Amp-TB2 calc'!AN497+'eq. coef.'!$C$239*'Amp-TB2 calc'!AP497+'eq. coef.'!$C$240*'Amp-TB2 calc'!AQ497+'eq. coef.'!$C$241*'Amp-TB2 calc'!AR497+'eq. coef.'!$C$242*'Amp-TB2 calc'!AS497))</f>
        <v xml:space="preserve"> </v>
      </c>
      <c r="BE497" s="281" t="str">
        <f>IF(SUM(I497:T497)&lt;90," ",('eq. coef.'!$C$270+'eq. coef.'!$C$271*'Amp-TB2 calc'!AJ497+'eq. coef.'!$C$272*'Amp-TB2 calc'!AK497+'eq. coef.'!$C$273*'Amp-TB2 calc'!AL497+'eq. coef.'!$C$274*'Amp-TB2 calc'!AN497+'eq. coef.'!$C$275*'Amp-TB2 calc'!AP497+'eq. coef.'!$C$276*'Amp-TB2 calc'!AQ497+'eq. coef.'!$C$277*'Amp-TB2 calc'!AR497+'eq. coef.'!$C$278*'Amp-TB2 calc'!AS497))</f>
        <v xml:space="preserve"> </v>
      </c>
      <c r="BF497" s="281" t="str">
        <f>IF(SUM(I497:T497)&lt;90," ",EXP('eq. coef.'!$C$328+'eq. coef.'!$C$329*'Amp-TB2 calc'!AJ497+'eq. coef.'!$C$330*'Amp-TB2 calc'!AK497+'eq. coef.'!$C$331*'Amp-TB2 calc'!AL497+'eq. coef.'!$C$332*'Amp-TB2 calc'!AN497+'eq. coef.'!$C$333*'Amp-TB2 calc'!AP497+'eq. coef.'!$C$334*'Amp-TB2 calc'!AQ497+'eq. coef.'!$C$335*'Amp-TB2 calc'!AR497+'eq. coef.'!$C$336*'Amp-TB2 calc'!AS497))</f>
        <v xml:space="preserve"> </v>
      </c>
      <c r="BG497" s="282" t="str">
        <f t="shared" si="626"/>
        <v xml:space="preserve"> </v>
      </c>
      <c r="BH497" s="385" t="str">
        <f t="shared" si="653"/>
        <v xml:space="preserve"> </v>
      </c>
      <c r="BI497" s="385" t="str">
        <f t="shared" si="654"/>
        <v xml:space="preserve"> </v>
      </c>
      <c r="BJ497" s="281" t="str">
        <f t="shared" si="627"/>
        <v xml:space="preserve"> </v>
      </c>
      <c r="BK497" s="283" t="str">
        <f t="shared" si="675"/>
        <v xml:space="preserve"> </v>
      </c>
      <c r="BL497" s="281" t="str">
        <f t="shared" si="676"/>
        <v xml:space="preserve"> </v>
      </c>
      <c r="BM497" s="284" t="str">
        <f t="shared" si="628"/>
        <v xml:space="preserve"> </v>
      </c>
      <c r="BN497" s="285" t="str">
        <f>IF(SUM(I497:T497)&lt;90," ",'eq. coef.'!$C$360+'eq. coef.'!$C$361*'Amp-TB2 calc'!AJ497+'eq. coef.'!$C$362*'Amp-TB2 calc'!AK497+'eq. coef.'!$C$363*'Amp-TB2 calc'!AL497+'eq. coef.'!$C$364*'Amp-TB2 calc'!AN497+'eq. coef.'!$C$365*'Amp-TB2 calc'!AP497+'eq. coef.'!$C$366*'Amp-TB2 calc'!AQ497+'eq. coef.'!$C$367*'Amp-TB2 calc'!AR497+'eq. coef.'!$C$368*'Amp-TB2 calc'!AS497+'eq. coef.'!$C$369*LN(BQ497))</f>
        <v xml:space="preserve"> </v>
      </c>
      <c r="BO497" s="286" t="str">
        <f t="shared" si="677"/>
        <v xml:space="preserve"> </v>
      </c>
      <c r="BP497" s="333" t="str">
        <f t="shared" si="629"/>
        <v xml:space="preserve"> </v>
      </c>
      <c r="BQ497" s="287" t="str">
        <f t="shared" si="678"/>
        <v xml:space="preserve"> </v>
      </c>
      <c r="BR497" s="281" t="str">
        <f t="shared" si="630"/>
        <v xml:space="preserve"> </v>
      </c>
      <c r="BS497" s="283"/>
      <c r="BT497" s="283">
        <f t="shared" si="679"/>
        <v>0</v>
      </c>
      <c r="BU497" s="283">
        <f t="shared" si="680"/>
        <v>0</v>
      </c>
      <c r="BV497" s="281" t="str">
        <f t="shared" si="631"/>
        <v xml:space="preserve"> </v>
      </c>
      <c r="BW497" s="288"/>
      <c r="BX497" s="289" t="str">
        <f>IF(SUM(I497:T497)&lt;90," ",'eq. coef.'!$B$1128*'Amp-TB2 calc'!CH497+'eq. coef.'!$B$1129*'Amp-TB2 calc'!CL497+'eq. coef.'!$B$1130*'Amp-TB2 calc'!CM497+'eq. coef.'!$B$1131*'Amp-TB2 calc'!CO497+'eq. coef.'!$B$1132*'Amp-TB2 calc'!CP497+'eq. coef.'!$B$1133*'Amp-TB2 calc'!CQ497+'eq. coef.'!$B$1134*'Amp-TB2 calc'!CR497+'eq. coef.'!$B$1135*'Amp-TB2 calc'!CU497+'eq. coef.'!$B$1135*'Amp-TB2 calc'!CY497+'eq. coef.'!$B$1137*'Amp-TB2 calc'!CZ497)</f>
        <v xml:space="preserve"> </v>
      </c>
      <c r="BY497" s="290" t="str">
        <f t="shared" si="681"/>
        <v xml:space="preserve"> </v>
      </c>
      <c r="BZ497" s="291"/>
      <c r="CA497" s="290" t="str">
        <f t="shared" si="632"/>
        <v xml:space="preserve"> </v>
      </c>
      <c r="CB497" s="289" t="str">
        <f>IF(SUM(I497:T497)&lt;90," ",EXP('eq. coef.'!$C$396+'eq. coef.'!$C$397*'Amp-TB2 calc'!AJ497+'eq. coef.'!$C$398*'Amp-TB2 calc'!AK497+'eq. coef.'!$C$399*'Amp-TB2 calc'!AL497+'eq. coef.'!$C$400*'Amp-TB2 calc'!AN497+'eq. coef.'!$C$401*'Amp-TB2 calc'!AP497+'eq. coef.'!$C$402*'Amp-TB2 calc'!AQ497+'eq. coef.'!$C$403*'Amp-TB2 calc'!AR497+'eq. coef.'!$C$404*'Amp-TB2 calc'!AS497+'eq. coef.'!$C$405*LN('Amp-TB2 calc'!BQ497)))</f>
        <v xml:space="preserve"> </v>
      </c>
      <c r="CC497" s="283" t="str">
        <f t="shared" si="633"/>
        <v xml:space="preserve"> </v>
      </c>
      <c r="CD497" s="283"/>
      <c r="CE497" s="282" t="str">
        <f t="shared" si="634"/>
        <v xml:space="preserve"> </v>
      </c>
      <c r="CF497" s="282" t="str">
        <f t="shared" si="635"/>
        <v xml:space="preserve"> </v>
      </c>
      <c r="CG497" s="278" t="str">
        <f t="shared" si="682"/>
        <v xml:space="preserve"> </v>
      </c>
      <c r="CH497" s="278" t="str">
        <f t="shared" si="683"/>
        <v xml:space="preserve"> </v>
      </c>
      <c r="CI497" s="278" t="str">
        <f t="shared" si="636"/>
        <v xml:space="preserve"> </v>
      </c>
      <c r="CJ497" s="278" t="str">
        <f t="shared" si="637"/>
        <v xml:space="preserve"> </v>
      </c>
      <c r="CK497" s="278"/>
      <c r="CL497" s="278" t="str">
        <f t="shared" si="638"/>
        <v xml:space="preserve"> </v>
      </c>
      <c r="CM497" s="278" t="str">
        <f t="shared" si="639"/>
        <v xml:space="preserve"> </v>
      </c>
      <c r="CN497" s="278" t="str">
        <f t="shared" si="684"/>
        <v xml:space="preserve"> </v>
      </c>
      <c r="CO497" s="278" t="str">
        <f t="shared" si="640"/>
        <v xml:space="preserve"> </v>
      </c>
      <c r="CP497" s="278" t="str">
        <f t="shared" si="685"/>
        <v xml:space="preserve"> </v>
      </c>
      <c r="CQ497" s="278" t="str">
        <f t="shared" si="641"/>
        <v xml:space="preserve"> </v>
      </c>
      <c r="CR497" s="278" t="str">
        <f t="shared" si="686"/>
        <v xml:space="preserve"> </v>
      </c>
      <c r="CS497" s="278" t="str">
        <f t="shared" si="642"/>
        <v xml:space="preserve"> </v>
      </c>
      <c r="CT497" s="278"/>
      <c r="CU497" s="278" t="str">
        <f t="shared" si="687"/>
        <v xml:space="preserve"> </v>
      </c>
      <c r="CV497" s="278" t="str">
        <f t="shared" si="643"/>
        <v xml:space="preserve"> </v>
      </c>
      <c r="CW497" s="278" t="str">
        <f t="shared" si="644"/>
        <v xml:space="preserve"> </v>
      </c>
      <c r="CX497" s="278"/>
      <c r="CY497" s="278" t="str">
        <f t="shared" si="645"/>
        <v xml:space="preserve"> </v>
      </c>
      <c r="CZ497" s="278" t="str">
        <f t="shared" si="688"/>
        <v xml:space="preserve"> </v>
      </c>
      <c r="DA497" s="278" t="str">
        <f t="shared" si="646"/>
        <v xml:space="preserve"> </v>
      </c>
      <c r="DB497" s="278"/>
      <c r="DC497" s="278" t="str">
        <f t="shared" si="647"/>
        <v xml:space="preserve"> </v>
      </c>
      <c r="DD497" s="278" t="str">
        <f t="shared" si="689"/>
        <v xml:space="preserve"> </v>
      </c>
      <c r="DE497" s="278" t="str">
        <f t="shared" si="690"/>
        <v xml:space="preserve"> </v>
      </c>
      <c r="DF497" s="278" t="str">
        <f t="shared" si="648"/>
        <v xml:space="preserve"> </v>
      </c>
      <c r="DG497" s="283" t="str">
        <f t="shared" si="655"/>
        <v xml:space="preserve"> </v>
      </c>
      <c r="DH497" s="283"/>
      <c r="DI497" s="277" t="str">
        <f t="shared" si="649"/>
        <v xml:space="preserve"> </v>
      </c>
      <c r="DJ497" s="277" t="str">
        <f t="shared" si="650"/>
        <v xml:space="preserve"> </v>
      </c>
      <c r="DK497" s="277" t="str">
        <f t="shared" si="651"/>
        <v xml:space="preserve"> </v>
      </c>
      <c r="DL497" s="278" t="str">
        <f t="shared" si="652"/>
        <v xml:space="preserve"> </v>
      </c>
    </row>
    <row r="498" spans="21:116" x14ac:dyDescent="0.25">
      <c r="U498" s="276" t="str">
        <f t="shared" si="656"/>
        <v xml:space="preserve"> </v>
      </c>
      <c r="V498" s="277" t="str">
        <f>IF(SUM(I498:T498)&lt;90," ",I498/stab.data!$U$7)</f>
        <v xml:space="preserve"> </v>
      </c>
      <c r="W498" s="277" t="str">
        <f>IF(SUM(I498:T498)&lt;90," ",J498/stab.data!$U$8)</f>
        <v xml:space="preserve"> </v>
      </c>
      <c r="X498" s="277" t="str">
        <f>IF(SUM(I498:T498)&lt;90," ",K498*2/stab.data!$U$9)</f>
        <v xml:space="preserve"> </v>
      </c>
      <c r="Y498" s="277" t="str">
        <f>IF(SUM(I498:T498)&lt;90," ",L498*2/stab.data!$U$10)</f>
        <v xml:space="preserve"> </v>
      </c>
      <c r="Z498" s="277" t="str">
        <f>IF(SUM(I498:T498)&lt;90," ",M498/stab.data!$U$11)</f>
        <v xml:space="preserve"> </v>
      </c>
      <c r="AA498" s="277" t="str">
        <f>IF(SUM(I498:T498)&lt;90," ",N498/stab.data!$U$12)</f>
        <v xml:space="preserve"> </v>
      </c>
      <c r="AB498" s="277" t="str">
        <f>IF(SUM(I498:T498)&lt;90," ",O498/stab.data!$U$13)</f>
        <v xml:space="preserve"> </v>
      </c>
      <c r="AC498" s="277" t="str">
        <f>IF(SUM(I498:T498)&lt;90," ",P498/stab.data!$U$14)</f>
        <v xml:space="preserve"> </v>
      </c>
      <c r="AD498" s="277" t="str">
        <f>IF(SUM(I498:T498)&lt;90," ",Q498*2/stab.data!$U$15)</f>
        <v xml:space="preserve"> </v>
      </c>
      <c r="AE498" s="277" t="str">
        <f>IF(SUM(I498:T498)&lt;90," ",R498*2/stab.data!$U$16)</f>
        <v xml:space="preserve"> </v>
      </c>
      <c r="AF498" s="277" t="str">
        <f>IF(SUM(I498:T498)&lt;90," ",S498/stab.data!$U$17)</f>
        <v xml:space="preserve"> </v>
      </c>
      <c r="AG498" s="277" t="str">
        <f>IF(SUM(I498:T498)&lt;90," ",T498/stab.data!$U$18)</f>
        <v xml:space="preserve"> </v>
      </c>
      <c r="AH498" s="277" t="str">
        <f t="shared" si="657"/>
        <v xml:space="preserve"> </v>
      </c>
      <c r="AI498" s="277" t="str">
        <f t="shared" si="658"/>
        <v xml:space="preserve"> </v>
      </c>
      <c r="AJ498" s="278" t="str">
        <f t="shared" si="659"/>
        <v xml:space="preserve"> </v>
      </c>
      <c r="AK498" s="278" t="str">
        <f t="shared" si="660"/>
        <v xml:space="preserve"> </v>
      </c>
      <c r="AL498" s="278" t="str">
        <f t="shared" si="661"/>
        <v xml:space="preserve"> </v>
      </c>
      <c r="AM498" s="278" t="str">
        <f t="shared" si="662"/>
        <v xml:space="preserve"> </v>
      </c>
      <c r="AN498" s="278" t="str">
        <f t="shared" si="663"/>
        <v xml:space="preserve"> </v>
      </c>
      <c r="AO498" s="278" t="str">
        <f t="shared" si="664"/>
        <v xml:space="preserve"> </v>
      </c>
      <c r="AP498" s="278" t="str">
        <f t="shared" si="665"/>
        <v xml:space="preserve"> </v>
      </c>
      <c r="AQ498" s="278" t="str">
        <f t="shared" si="666"/>
        <v xml:space="preserve"> </v>
      </c>
      <c r="AR498" s="278" t="str">
        <f t="shared" si="667"/>
        <v xml:space="preserve"> </v>
      </c>
      <c r="AS498" s="278" t="str">
        <f t="shared" si="668"/>
        <v xml:space="preserve"> </v>
      </c>
      <c r="AT498" s="278" t="str">
        <f t="shared" si="669"/>
        <v xml:space="preserve"> </v>
      </c>
      <c r="AU498" s="278" t="str">
        <f t="shared" si="670"/>
        <v xml:space="preserve"> </v>
      </c>
      <c r="AV498" s="277" t="str">
        <f t="shared" si="671"/>
        <v xml:space="preserve"> </v>
      </c>
      <c r="AW498" s="277" t="str">
        <f t="shared" si="672"/>
        <v xml:space="preserve"> </v>
      </c>
      <c r="AX498" s="277" t="str">
        <f>IF(SUM(I498:T498)&lt;90," ",CO498*AH498*stab.data!$U$20/13/2)</f>
        <v xml:space="preserve"> </v>
      </c>
      <c r="AY498" s="277" t="str">
        <f>IF(SUM(I498:T498)&lt;90," ",CQ498*AH498*stab.data!$U$11/13)</f>
        <v xml:space="preserve"> </v>
      </c>
      <c r="AZ498" s="277" t="str">
        <f t="shared" si="673"/>
        <v xml:space="preserve"> </v>
      </c>
      <c r="BA498" s="279" t="str">
        <f t="shared" si="674"/>
        <v xml:space="preserve"> </v>
      </c>
      <c r="BB498" s="280" t="str">
        <f>IF(SUM(I498:T498)&lt;90," ",EXP('eq. coef.'!$C$104+'eq. coef.'!$C$105*'Amp-TB2 calc'!AJ498+'eq. coef.'!$C$106*'Amp-TB2 calc'!AK498+'eq. coef.'!$C$107*'Amp-TB2 calc'!AL498+'eq. coef.'!$C$108*'Amp-TB2 calc'!AN498+'eq. coef.'!$C$109*'Amp-TB2 calc'!AP498+'eq. coef.'!$C$110*'Amp-TB2 calc'!AQ498+'eq. coef.'!$C$111*'Amp-TB2 calc'!AR498+'eq. coef.'!$C$112*'Amp-TB2 calc'!AS498))</f>
        <v xml:space="preserve"> </v>
      </c>
      <c r="BC498" s="281" t="str">
        <f>IF(SUM(I498:T498)&lt;90," ",EXP('eq. coef.'!$C$176+'eq. coef.'!$C$177*'Amp-TB2 calc'!AJ498+'eq. coef.'!$C$178*'Amp-TB2 calc'!AK498+'eq. coef.'!$C$179*'Amp-TB2 calc'!AL498+'eq. coef.'!$C$180*'Amp-TB2 calc'!AN498+'eq. coef.'!$C$181*'Amp-TB2 calc'!AP498+'eq. coef.'!$C$182*'Amp-TB2 calc'!AQ498+'eq. coef.'!$C$183*'Amp-TB2 calc'!AR498+'eq. coef.'!$C$184*'Amp-TB2 calc'!AS498))</f>
        <v xml:space="preserve"> </v>
      </c>
      <c r="BD498" s="281" t="str">
        <f>IF(SUM(I498:T498)&lt;90," ",('eq. coef.'!$C$234+'eq. coef.'!$C$235*'Amp-TB2 calc'!AJ498+'eq. coef.'!$C$236*'Amp-TB2 calc'!AK498+'eq. coef.'!$C$237*'Amp-TB2 calc'!AL498+'eq. coef.'!$C$238*'Amp-TB2 calc'!AN498+'eq. coef.'!$C$239*'Amp-TB2 calc'!AP498+'eq. coef.'!$C$240*'Amp-TB2 calc'!AQ498+'eq. coef.'!$C$241*'Amp-TB2 calc'!AR498+'eq. coef.'!$C$242*'Amp-TB2 calc'!AS498))</f>
        <v xml:space="preserve"> </v>
      </c>
      <c r="BE498" s="281" t="str">
        <f>IF(SUM(I498:T498)&lt;90," ",('eq. coef.'!$C$270+'eq. coef.'!$C$271*'Amp-TB2 calc'!AJ498+'eq. coef.'!$C$272*'Amp-TB2 calc'!AK498+'eq. coef.'!$C$273*'Amp-TB2 calc'!AL498+'eq. coef.'!$C$274*'Amp-TB2 calc'!AN498+'eq. coef.'!$C$275*'Amp-TB2 calc'!AP498+'eq. coef.'!$C$276*'Amp-TB2 calc'!AQ498+'eq. coef.'!$C$277*'Amp-TB2 calc'!AR498+'eq. coef.'!$C$278*'Amp-TB2 calc'!AS498))</f>
        <v xml:space="preserve"> </v>
      </c>
      <c r="BF498" s="281" t="str">
        <f>IF(SUM(I498:T498)&lt;90," ",EXP('eq. coef.'!$C$328+'eq. coef.'!$C$329*'Amp-TB2 calc'!AJ498+'eq. coef.'!$C$330*'Amp-TB2 calc'!AK498+'eq. coef.'!$C$331*'Amp-TB2 calc'!AL498+'eq. coef.'!$C$332*'Amp-TB2 calc'!AN498+'eq. coef.'!$C$333*'Amp-TB2 calc'!AP498+'eq. coef.'!$C$334*'Amp-TB2 calc'!AQ498+'eq. coef.'!$C$335*'Amp-TB2 calc'!AR498+'eq. coef.'!$C$336*'Amp-TB2 calc'!AS498))</f>
        <v xml:space="preserve"> </v>
      </c>
      <c r="BG498" s="282" t="str">
        <f t="shared" si="626"/>
        <v xml:space="preserve"> </v>
      </c>
      <c r="BH498" s="385" t="str">
        <f t="shared" si="653"/>
        <v xml:space="preserve"> </v>
      </c>
      <c r="BI498" s="385" t="str">
        <f t="shared" si="654"/>
        <v xml:space="preserve"> </v>
      </c>
      <c r="BJ498" s="281" t="str">
        <f t="shared" si="627"/>
        <v xml:space="preserve"> </v>
      </c>
      <c r="BK498" s="283" t="str">
        <f t="shared" si="675"/>
        <v xml:space="preserve"> </v>
      </c>
      <c r="BL498" s="281" t="str">
        <f t="shared" si="676"/>
        <v xml:space="preserve"> </v>
      </c>
      <c r="BM498" s="284" t="str">
        <f t="shared" si="628"/>
        <v xml:space="preserve"> </v>
      </c>
      <c r="BN498" s="285" t="str">
        <f>IF(SUM(I498:T498)&lt;90," ",'eq. coef.'!$C$360+'eq. coef.'!$C$361*'Amp-TB2 calc'!AJ498+'eq. coef.'!$C$362*'Amp-TB2 calc'!AK498+'eq. coef.'!$C$363*'Amp-TB2 calc'!AL498+'eq. coef.'!$C$364*'Amp-TB2 calc'!AN498+'eq. coef.'!$C$365*'Amp-TB2 calc'!AP498+'eq. coef.'!$C$366*'Amp-TB2 calc'!AQ498+'eq. coef.'!$C$367*'Amp-TB2 calc'!AR498+'eq. coef.'!$C$368*'Amp-TB2 calc'!AS498+'eq. coef.'!$C$369*LN(BQ498))</f>
        <v xml:space="preserve"> </v>
      </c>
      <c r="BO498" s="286" t="str">
        <f t="shared" si="677"/>
        <v xml:space="preserve"> </v>
      </c>
      <c r="BP498" s="333" t="str">
        <f t="shared" si="629"/>
        <v xml:space="preserve"> </v>
      </c>
      <c r="BQ498" s="287" t="str">
        <f t="shared" si="678"/>
        <v xml:space="preserve"> </v>
      </c>
      <c r="BR498" s="281" t="str">
        <f t="shared" si="630"/>
        <v xml:space="preserve"> </v>
      </c>
      <c r="BS498" s="283"/>
      <c r="BT498" s="283">
        <f t="shared" si="679"/>
        <v>0</v>
      </c>
      <c r="BU498" s="283">
        <f t="shared" si="680"/>
        <v>0</v>
      </c>
      <c r="BV498" s="281" t="str">
        <f t="shared" si="631"/>
        <v xml:space="preserve"> </v>
      </c>
      <c r="BW498" s="288"/>
      <c r="BX498" s="289" t="str">
        <f>IF(SUM(I498:T498)&lt;90," ",'eq. coef.'!$B$1128*'Amp-TB2 calc'!CH498+'eq. coef.'!$B$1129*'Amp-TB2 calc'!CL498+'eq. coef.'!$B$1130*'Amp-TB2 calc'!CM498+'eq. coef.'!$B$1131*'Amp-TB2 calc'!CO498+'eq. coef.'!$B$1132*'Amp-TB2 calc'!CP498+'eq. coef.'!$B$1133*'Amp-TB2 calc'!CQ498+'eq. coef.'!$B$1134*'Amp-TB2 calc'!CR498+'eq. coef.'!$B$1135*'Amp-TB2 calc'!CU498+'eq. coef.'!$B$1135*'Amp-TB2 calc'!CY498+'eq. coef.'!$B$1137*'Amp-TB2 calc'!CZ498)</f>
        <v xml:space="preserve"> </v>
      </c>
      <c r="BY498" s="290" t="str">
        <f t="shared" si="681"/>
        <v xml:space="preserve"> </v>
      </c>
      <c r="BZ498" s="291"/>
      <c r="CA498" s="290" t="str">
        <f t="shared" si="632"/>
        <v xml:space="preserve"> </v>
      </c>
      <c r="CB498" s="289" t="str">
        <f>IF(SUM(I498:T498)&lt;90," ",EXP('eq. coef.'!$C$396+'eq. coef.'!$C$397*'Amp-TB2 calc'!AJ498+'eq. coef.'!$C$398*'Amp-TB2 calc'!AK498+'eq. coef.'!$C$399*'Amp-TB2 calc'!AL498+'eq. coef.'!$C$400*'Amp-TB2 calc'!AN498+'eq. coef.'!$C$401*'Amp-TB2 calc'!AP498+'eq. coef.'!$C$402*'Amp-TB2 calc'!AQ498+'eq. coef.'!$C$403*'Amp-TB2 calc'!AR498+'eq. coef.'!$C$404*'Amp-TB2 calc'!AS498+'eq. coef.'!$C$405*LN('Amp-TB2 calc'!BQ498)))</f>
        <v xml:space="preserve"> </v>
      </c>
      <c r="CC498" s="283" t="str">
        <f t="shared" si="633"/>
        <v xml:space="preserve"> </v>
      </c>
      <c r="CD498" s="283"/>
      <c r="CE498" s="282" t="str">
        <f t="shared" si="634"/>
        <v xml:space="preserve"> </v>
      </c>
      <c r="CF498" s="282" t="str">
        <f t="shared" si="635"/>
        <v xml:space="preserve"> </v>
      </c>
      <c r="CG498" s="278" t="str">
        <f t="shared" si="682"/>
        <v xml:space="preserve"> </v>
      </c>
      <c r="CH498" s="278" t="str">
        <f t="shared" si="683"/>
        <v xml:space="preserve"> </v>
      </c>
      <c r="CI498" s="278" t="str">
        <f t="shared" si="636"/>
        <v xml:space="preserve"> </v>
      </c>
      <c r="CJ498" s="278" t="str">
        <f t="shared" si="637"/>
        <v xml:space="preserve"> </v>
      </c>
      <c r="CK498" s="278"/>
      <c r="CL498" s="278" t="str">
        <f t="shared" si="638"/>
        <v xml:space="preserve"> </v>
      </c>
      <c r="CM498" s="278" t="str">
        <f t="shared" si="639"/>
        <v xml:space="preserve"> </v>
      </c>
      <c r="CN498" s="278" t="str">
        <f t="shared" si="684"/>
        <v xml:space="preserve"> </v>
      </c>
      <c r="CO498" s="278" t="str">
        <f t="shared" si="640"/>
        <v xml:space="preserve"> </v>
      </c>
      <c r="CP498" s="278" t="str">
        <f t="shared" si="685"/>
        <v xml:space="preserve"> </v>
      </c>
      <c r="CQ498" s="278" t="str">
        <f t="shared" si="641"/>
        <v xml:space="preserve"> </v>
      </c>
      <c r="CR498" s="278" t="str">
        <f t="shared" si="686"/>
        <v xml:space="preserve"> </v>
      </c>
      <c r="CS498" s="278" t="str">
        <f t="shared" si="642"/>
        <v xml:space="preserve"> </v>
      </c>
      <c r="CT498" s="278"/>
      <c r="CU498" s="278" t="str">
        <f t="shared" si="687"/>
        <v xml:space="preserve"> </v>
      </c>
      <c r="CV498" s="278" t="str">
        <f t="shared" si="643"/>
        <v xml:space="preserve"> </v>
      </c>
      <c r="CW498" s="278" t="str">
        <f t="shared" si="644"/>
        <v xml:space="preserve"> </v>
      </c>
      <c r="CX498" s="278"/>
      <c r="CY498" s="278" t="str">
        <f t="shared" si="645"/>
        <v xml:space="preserve"> </v>
      </c>
      <c r="CZ498" s="278" t="str">
        <f t="shared" si="688"/>
        <v xml:space="preserve"> </v>
      </c>
      <c r="DA498" s="278" t="str">
        <f t="shared" si="646"/>
        <v xml:space="preserve"> </v>
      </c>
      <c r="DB498" s="278"/>
      <c r="DC498" s="278" t="str">
        <f t="shared" si="647"/>
        <v xml:space="preserve"> </v>
      </c>
      <c r="DD498" s="278" t="str">
        <f t="shared" si="689"/>
        <v xml:space="preserve"> </v>
      </c>
      <c r="DE498" s="278" t="str">
        <f t="shared" si="690"/>
        <v xml:space="preserve"> </v>
      </c>
      <c r="DF498" s="278" t="str">
        <f t="shared" si="648"/>
        <v xml:space="preserve"> </v>
      </c>
      <c r="DG498" s="283" t="str">
        <f t="shared" si="655"/>
        <v xml:space="preserve"> </v>
      </c>
      <c r="DH498" s="283"/>
      <c r="DI498" s="277" t="str">
        <f t="shared" si="649"/>
        <v xml:space="preserve"> </v>
      </c>
      <c r="DJ498" s="277" t="str">
        <f t="shared" si="650"/>
        <v xml:space="preserve"> </v>
      </c>
      <c r="DK498" s="277" t="str">
        <f t="shared" si="651"/>
        <v xml:space="preserve"> </v>
      </c>
      <c r="DL498" s="278" t="str">
        <f t="shared" si="652"/>
        <v xml:space="preserve"> </v>
      </c>
    </row>
    <row r="499" spans="21:116" x14ac:dyDescent="0.25">
      <c r="U499" s="276" t="str">
        <f t="shared" si="656"/>
        <v xml:space="preserve"> </v>
      </c>
      <c r="V499" s="277" t="str">
        <f>IF(SUM(I499:T499)&lt;90," ",I499/stab.data!$U$7)</f>
        <v xml:space="preserve"> </v>
      </c>
      <c r="W499" s="277" t="str">
        <f>IF(SUM(I499:T499)&lt;90," ",J499/stab.data!$U$8)</f>
        <v xml:space="preserve"> </v>
      </c>
      <c r="X499" s="277" t="str">
        <f>IF(SUM(I499:T499)&lt;90," ",K499*2/stab.data!$U$9)</f>
        <v xml:space="preserve"> </v>
      </c>
      <c r="Y499" s="277" t="str">
        <f>IF(SUM(I499:T499)&lt;90," ",L499*2/stab.data!$U$10)</f>
        <v xml:space="preserve"> </v>
      </c>
      <c r="Z499" s="277" t="str">
        <f>IF(SUM(I499:T499)&lt;90," ",M499/stab.data!$U$11)</f>
        <v xml:space="preserve"> </v>
      </c>
      <c r="AA499" s="277" t="str">
        <f>IF(SUM(I499:T499)&lt;90," ",N499/stab.data!$U$12)</f>
        <v xml:space="preserve"> </v>
      </c>
      <c r="AB499" s="277" t="str">
        <f>IF(SUM(I499:T499)&lt;90," ",O499/stab.data!$U$13)</f>
        <v xml:space="preserve"> </v>
      </c>
      <c r="AC499" s="277" t="str">
        <f>IF(SUM(I499:T499)&lt;90," ",P499/stab.data!$U$14)</f>
        <v xml:space="preserve"> </v>
      </c>
      <c r="AD499" s="277" t="str">
        <f>IF(SUM(I499:T499)&lt;90," ",Q499*2/stab.data!$U$15)</f>
        <v xml:space="preserve"> </v>
      </c>
      <c r="AE499" s="277" t="str">
        <f>IF(SUM(I499:T499)&lt;90," ",R499*2/stab.data!$U$16)</f>
        <v xml:space="preserve"> </v>
      </c>
      <c r="AF499" s="277" t="str">
        <f>IF(SUM(I499:T499)&lt;90," ",S499/stab.data!$U$17)</f>
        <v xml:space="preserve"> </v>
      </c>
      <c r="AG499" s="277" t="str">
        <f>IF(SUM(I499:T499)&lt;90," ",T499/stab.data!$U$18)</f>
        <v xml:space="preserve"> </v>
      </c>
      <c r="AH499" s="277" t="str">
        <f t="shared" si="657"/>
        <v xml:space="preserve"> </v>
      </c>
      <c r="AI499" s="277" t="str">
        <f t="shared" si="658"/>
        <v xml:space="preserve"> </v>
      </c>
      <c r="AJ499" s="278" t="str">
        <f t="shared" si="659"/>
        <v xml:space="preserve"> </v>
      </c>
      <c r="AK499" s="278" t="str">
        <f t="shared" si="660"/>
        <v xml:space="preserve"> </v>
      </c>
      <c r="AL499" s="278" t="str">
        <f t="shared" si="661"/>
        <v xml:space="preserve"> </v>
      </c>
      <c r="AM499" s="278" t="str">
        <f t="shared" si="662"/>
        <v xml:space="preserve"> </v>
      </c>
      <c r="AN499" s="278" t="str">
        <f t="shared" si="663"/>
        <v xml:space="preserve"> </v>
      </c>
      <c r="AO499" s="278" t="str">
        <f t="shared" si="664"/>
        <v xml:space="preserve"> </v>
      </c>
      <c r="AP499" s="278" t="str">
        <f t="shared" si="665"/>
        <v xml:space="preserve"> </v>
      </c>
      <c r="AQ499" s="278" t="str">
        <f t="shared" si="666"/>
        <v xml:space="preserve"> </v>
      </c>
      <c r="AR499" s="278" t="str">
        <f t="shared" si="667"/>
        <v xml:space="preserve"> </v>
      </c>
      <c r="AS499" s="278" t="str">
        <f t="shared" si="668"/>
        <v xml:space="preserve"> </v>
      </c>
      <c r="AT499" s="278" t="str">
        <f t="shared" si="669"/>
        <v xml:space="preserve"> </v>
      </c>
      <c r="AU499" s="278" t="str">
        <f t="shared" si="670"/>
        <v xml:space="preserve"> </v>
      </c>
      <c r="AV499" s="277" t="str">
        <f t="shared" si="671"/>
        <v xml:space="preserve"> </v>
      </c>
      <c r="AW499" s="277" t="str">
        <f t="shared" si="672"/>
        <v xml:space="preserve"> </v>
      </c>
      <c r="AX499" s="277" t="str">
        <f>IF(SUM(I499:T499)&lt;90," ",CO499*AH499*stab.data!$U$20/13/2)</f>
        <v xml:space="preserve"> </v>
      </c>
      <c r="AY499" s="277" t="str">
        <f>IF(SUM(I499:T499)&lt;90," ",CQ499*AH499*stab.data!$U$11/13)</f>
        <v xml:space="preserve"> </v>
      </c>
      <c r="AZ499" s="277" t="str">
        <f t="shared" si="673"/>
        <v xml:space="preserve"> </v>
      </c>
      <c r="BA499" s="279" t="str">
        <f t="shared" si="674"/>
        <v xml:space="preserve"> </v>
      </c>
      <c r="BB499" s="280" t="str">
        <f>IF(SUM(I499:T499)&lt;90," ",EXP('eq. coef.'!$C$104+'eq. coef.'!$C$105*'Amp-TB2 calc'!AJ499+'eq. coef.'!$C$106*'Amp-TB2 calc'!AK499+'eq. coef.'!$C$107*'Amp-TB2 calc'!AL499+'eq. coef.'!$C$108*'Amp-TB2 calc'!AN499+'eq. coef.'!$C$109*'Amp-TB2 calc'!AP499+'eq. coef.'!$C$110*'Amp-TB2 calc'!AQ499+'eq. coef.'!$C$111*'Amp-TB2 calc'!AR499+'eq. coef.'!$C$112*'Amp-TB2 calc'!AS499))</f>
        <v xml:space="preserve"> </v>
      </c>
      <c r="BC499" s="281" t="str">
        <f>IF(SUM(I499:T499)&lt;90," ",EXP('eq. coef.'!$C$176+'eq. coef.'!$C$177*'Amp-TB2 calc'!AJ499+'eq. coef.'!$C$178*'Amp-TB2 calc'!AK499+'eq. coef.'!$C$179*'Amp-TB2 calc'!AL499+'eq. coef.'!$C$180*'Amp-TB2 calc'!AN499+'eq. coef.'!$C$181*'Amp-TB2 calc'!AP499+'eq. coef.'!$C$182*'Amp-TB2 calc'!AQ499+'eq. coef.'!$C$183*'Amp-TB2 calc'!AR499+'eq. coef.'!$C$184*'Amp-TB2 calc'!AS499))</f>
        <v xml:space="preserve"> </v>
      </c>
      <c r="BD499" s="281" t="str">
        <f>IF(SUM(I499:T499)&lt;90," ",('eq. coef.'!$C$234+'eq. coef.'!$C$235*'Amp-TB2 calc'!AJ499+'eq. coef.'!$C$236*'Amp-TB2 calc'!AK499+'eq. coef.'!$C$237*'Amp-TB2 calc'!AL499+'eq. coef.'!$C$238*'Amp-TB2 calc'!AN499+'eq. coef.'!$C$239*'Amp-TB2 calc'!AP499+'eq. coef.'!$C$240*'Amp-TB2 calc'!AQ499+'eq. coef.'!$C$241*'Amp-TB2 calc'!AR499+'eq. coef.'!$C$242*'Amp-TB2 calc'!AS499))</f>
        <v xml:space="preserve"> </v>
      </c>
      <c r="BE499" s="281" t="str">
        <f>IF(SUM(I499:T499)&lt;90," ",('eq. coef.'!$C$270+'eq. coef.'!$C$271*'Amp-TB2 calc'!AJ499+'eq. coef.'!$C$272*'Amp-TB2 calc'!AK499+'eq. coef.'!$C$273*'Amp-TB2 calc'!AL499+'eq. coef.'!$C$274*'Amp-TB2 calc'!AN499+'eq. coef.'!$C$275*'Amp-TB2 calc'!AP499+'eq. coef.'!$C$276*'Amp-TB2 calc'!AQ499+'eq. coef.'!$C$277*'Amp-TB2 calc'!AR499+'eq. coef.'!$C$278*'Amp-TB2 calc'!AS499))</f>
        <v xml:space="preserve"> </v>
      </c>
      <c r="BF499" s="281" t="str">
        <f>IF(SUM(I499:T499)&lt;90," ",EXP('eq. coef.'!$C$328+'eq. coef.'!$C$329*'Amp-TB2 calc'!AJ499+'eq. coef.'!$C$330*'Amp-TB2 calc'!AK499+'eq. coef.'!$C$331*'Amp-TB2 calc'!AL499+'eq. coef.'!$C$332*'Amp-TB2 calc'!AN499+'eq. coef.'!$C$333*'Amp-TB2 calc'!AP499+'eq. coef.'!$C$334*'Amp-TB2 calc'!AQ499+'eq. coef.'!$C$335*'Amp-TB2 calc'!AR499+'eq. coef.'!$C$336*'Amp-TB2 calc'!AS499))</f>
        <v xml:space="preserve"> </v>
      </c>
      <c r="BG499" s="282" t="str">
        <f t="shared" si="626"/>
        <v xml:space="preserve"> </v>
      </c>
      <c r="BH499" s="385" t="str">
        <f t="shared" si="653"/>
        <v xml:space="preserve"> </v>
      </c>
      <c r="BI499" s="385" t="str">
        <f t="shared" si="654"/>
        <v xml:space="preserve"> </v>
      </c>
      <c r="BJ499" s="281" t="str">
        <f t="shared" si="627"/>
        <v xml:space="preserve"> </v>
      </c>
      <c r="BK499" s="283" t="str">
        <f t="shared" si="675"/>
        <v xml:space="preserve"> </v>
      </c>
      <c r="BL499" s="281" t="str">
        <f t="shared" si="676"/>
        <v xml:space="preserve"> </v>
      </c>
      <c r="BM499" s="284" t="str">
        <f t="shared" si="628"/>
        <v xml:space="preserve"> </v>
      </c>
      <c r="BN499" s="285" t="str">
        <f>IF(SUM(I499:T499)&lt;90," ",'eq. coef.'!$C$360+'eq. coef.'!$C$361*'Amp-TB2 calc'!AJ499+'eq. coef.'!$C$362*'Amp-TB2 calc'!AK499+'eq. coef.'!$C$363*'Amp-TB2 calc'!AL499+'eq. coef.'!$C$364*'Amp-TB2 calc'!AN499+'eq. coef.'!$C$365*'Amp-TB2 calc'!AP499+'eq. coef.'!$C$366*'Amp-TB2 calc'!AQ499+'eq. coef.'!$C$367*'Amp-TB2 calc'!AR499+'eq. coef.'!$C$368*'Amp-TB2 calc'!AS499+'eq. coef.'!$C$369*LN(BQ499))</f>
        <v xml:space="preserve"> </v>
      </c>
      <c r="BO499" s="286" t="str">
        <f t="shared" si="677"/>
        <v xml:space="preserve"> </v>
      </c>
      <c r="BP499" s="333" t="str">
        <f t="shared" si="629"/>
        <v xml:space="preserve"> </v>
      </c>
      <c r="BQ499" s="287" t="str">
        <f t="shared" si="678"/>
        <v xml:space="preserve"> </v>
      </c>
      <c r="BR499" s="281" t="str">
        <f t="shared" si="630"/>
        <v xml:space="preserve"> </v>
      </c>
      <c r="BS499" s="283"/>
      <c r="BT499" s="283">
        <f t="shared" si="679"/>
        <v>0</v>
      </c>
      <c r="BU499" s="283">
        <f t="shared" si="680"/>
        <v>0</v>
      </c>
      <c r="BV499" s="281" t="str">
        <f t="shared" si="631"/>
        <v xml:space="preserve"> </v>
      </c>
      <c r="BW499" s="288"/>
      <c r="BX499" s="289" t="str">
        <f>IF(SUM(I499:T499)&lt;90," ",'eq. coef.'!$B$1128*'Amp-TB2 calc'!CH499+'eq. coef.'!$B$1129*'Amp-TB2 calc'!CL499+'eq. coef.'!$B$1130*'Amp-TB2 calc'!CM499+'eq. coef.'!$B$1131*'Amp-TB2 calc'!CO499+'eq. coef.'!$B$1132*'Amp-TB2 calc'!CP499+'eq. coef.'!$B$1133*'Amp-TB2 calc'!CQ499+'eq. coef.'!$B$1134*'Amp-TB2 calc'!CR499+'eq. coef.'!$B$1135*'Amp-TB2 calc'!CU499+'eq. coef.'!$B$1135*'Amp-TB2 calc'!CY499+'eq. coef.'!$B$1137*'Amp-TB2 calc'!CZ499)</f>
        <v xml:space="preserve"> </v>
      </c>
      <c r="BY499" s="290" t="str">
        <f t="shared" si="681"/>
        <v xml:space="preserve"> </v>
      </c>
      <c r="BZ499" s="291"/>
      <c r="CA499" s="290" t="str">
        <f t="shared" si="632"/>
        <v xml:space="preserve"> </v>
      </c>
      <c r="CB499" s="289" t="str">
        <f>IF(SUM(I499:T499)&lt;90," ",EXP('eq. coef.'!$C$396+'eq. coef.'!$C$397*'Amp-TB2 calc'!AJ499+'eq. coef.'!$C$398*'Amp-TB2 calc'!AK499+'eq. coef.'!$C$399*'Amp-TB2 calc'!AL499+'eq. coef.'!$C$400*'Amp-TB2 calc'!AN499+'eq. coef.'!$C$401*'Amp-TB2 calc'!AP499+'eq. coef.'!$C$402*'Amp-TB2 calc'!AQ499+'eq. coef.'!$C$403*'Amp-TB2 calc'!AR499+'eq. coef.'!$C$404*'Amp-TB2 calc'!AS499+'eq. coef.'!$C$405*LN('Amp-TB2 calc'!BQ499)))</f>
        <v xml:space="preserve"> </v>
      </c>
      <c r="CC499" s="283" t="str">
        <f t="shared" si="633"/>
        <v xml:space="preserve"> </v>
      </c>
      <c r="CD499" s="283"/>
      <c r="CE499" s="282" t="str">
        <f t="shared" si="634"/>
        <v xml:space="preserve"> </v>
      </c>
      <c r="CF499" s="282" t="str">
        <f t="shared" si="635"/>
        <v xml:space="preserve"> </v>
      </c>
      <c r="CG499" s="278" t="str">
        <f t="shared" si="682"/>
        <v xml:space="preserve"> </v>
      </c>
      <c r="CH499" s="278" t="str">
        <f t="shared" si="683"/>
        <v xml:space="preserve"> </v>
      </c>
      <c r="CI499" s="278" t="str">
        <f t="shared" si="636"/>
        <v xml:space="preserve"> </v>
      </c>
      <c r="CJ499" s="278" t="str">
        <f t="shared" si="637"/>
        <v xml:space="preserve"> </v>
      </c>
      <c r="CK499" s="278"/>
      <c r="CL499" s="278" t="str">
        <f t="shared" si="638"/>
        <v xml:space="preserve"> </v>
      </c>
      <c r="CM499" s="278" t="str">
        <f t="shared" si="639"/>
        <v xml:space="preserve"> </v>
      </c>
      <c r="CN499" s="278" t="str">
        <f t="shared" si="684"/>
        <v xml:space="preserve"> </v>
      </c>
      <c r="CO499" s="278" t="str">
        <f t="shared" si="640"/>
        <v xml:space="preserve"> </v>
      </c>
      <c r="CP499" s="278" t="str">
        <f t="shared" si="685"/>
        <v xml:space="preserve"> </v>
      </c>
      <c r="CQ499" s="278" t="str">
        <f t="shared" si="641"/>
        <v xml:space="preserve"> </v>
      </c>
      <c r="CR499" s="278" t="str">
        <f t="shared" si="686"/>
        <v xml:space="preserve"> </v>
      </c>
      <c r="CS499" s="278" t="str">
        <f t="shared" si="642"/>
        <v xml:space="preserve"> </v>
      </c>
      <c r="CT499" s="278"/>
      <c r="CU499" s="278" t="str">
        <f t="shared" si="687"/>
        <v xml:space="preserve"> </v>
      </c>
      <c r="CV499" s="278" t="str">
        <f t="shared" si="643"/>
        <v xml:space="preserve"> </v>
      </c>
      <c r="CW499" s="278" t="str">
        <f t="shared" si="644"/>
        <v xml:space="preserve"> </v>
      </c>
      <c r="CX499" s="278"/>
      <c r="CY499" s="278" t="str">
        <f t="shared" si="645"/>
        <v xml:space="preserve"> </v>
      </c>
      <c r="CZ499" s="278" t="str">
        <f t="shared" si="688"/>
        <v xml:space="preserve"> </v>
      </c>
      <c r="DA499" s="278" t="str">
        <f t="shared" si="646"/>
        <v xml:space="preserve"> </v>
      </c>
      <c r="DB499" s="278"/>
      <c r="DC499" s="278" t="str">
        <f t="shared" si="647"/>
        <v xml:space="preserve"> </v>
      </c>
      <c r="DD499" s="278" t="str">
        <f t="shared" si="689"/>
        <v xml:space="preserve"> </v>
      </c>
      <c r="DE499" s="278" t="str">
        <f t="shared" si="690"/>
        <v xml:space="preserve"> </v>
      </c>
      <c r="DF499" s="278" t="str">
        <f t="shared" si="648"/>
        <v xml:space="preserve"> </v>
      </c>
      <c r="DG499" s="283" t="str">
        <f t="shared" si="655"/>
        <v xml:space="preserve"> </v>
      </c>
      <c r="DH499" s="283"/>
      <c r="DI499" s="277" t="str">
        <f t="shared" si="649"/>
        <v xml:space="preserve"> </v>
      </c>
      <c r="DJ499" s="277" t="str">
        <f t="shared" si="650"/>
        <v xml:space="preserve"> </v>
      </c>
      <c r="DK499" s="277" t="str">
        <f t="shared" si="651"/>
        <v xml:space="preserve"> </v>
      </c>
      <c r="DL499" s="278" t="str">
        <f t="shared" si="652"/>
        <v xml:space="preserve"> </v>
      </c>
    </row>
    <row r="500" spans="21:116" x14ac:dyDescent="0.25">
      <c r="U500" s="276" t="str">
        <f t="shared" si="656"/>
        <v xml:space="preserve"> </v>
      </c>
      <c r="V500" s="277" t="str">
        <f>IF(SUM(I500:T500)&lt;90," ",I500/stab.data!$U$7)</f>
        <v xml:space="preserve"> </v>
      </c>
      <c r="W500" s="277" t="str">
        <f>IF(SUM(I500:T500)&lt;90," ",J500/stab.data!$U$8)</f>
        <v xml:space="preserve"> </v>
      </c>
      <c r="X500" s="277" t="str">
        <f>IF(SUM(I500:T500)&lt;90," ",K500*2/stab.data!$U$9)</f>
        <v xml:space="preserve"> </v>
      </c>
      <c r="Y500" s="277" t="str">
        <f>IF(SUM(I500:T500)&lt;90," ",L500*2/stab.data!$U$10)</f>
        <v xml:space="preserve"> </v>
      </c>
      <c r="Z500" s="277" t="str">
        <f>IF(SUM(I500:T500)&lt;90," ",M500/stab.data!$U$11)</f>
        <v xml:space="preserve"> </v>
      </c>
      <c r="AA500" s="277" t="str">
        <f>IF(SUM(I500:T500)&lt;90," ",N500/stab.data!$U$12)</f>
        <v xml:space="preserve"> </v>
      </c>
      <c r="AB500" s="277" t="str">
        <f>IF(SUM(I500:T500)&lt;90," ",O500/stab.data!$U$13)</f>
        <v xml:space="preserve"> </v>
      </c>
      <c r="AC500" s="277" t="str">
        <f>IF(SUM(I500:T500)&lt;90," ",P500/stab.data!$U$14)</f>
        <v xml:space="preserve"> </v>
      </c>
      <c r="AD500" s="277" t="str">
        <f>IF(SUM(I500:T500)&lt;90," ",Q500*2/stab.data!$U$15)</f>
        <v xml:space="preserve"> </v>
      </c>
      <c r="AE500" s="277" t="str">
        <f>IF(SUM(I500:T500)&lt;90," ",R500*2/stab.data!$U$16)</f>
        <v xml:space="preserve"> </v>
      </c>
      <c r="AF500" s="277" t="str">
        <f>IF(SUM(I500:T500)&lt;90," ",S500/stab.data!$U$17)</f>
        <v xml:space="preserve"> </v>
      </c>
      <c r="AG500" s="277" t="str">
        <f>IF(SUM(I500:T500)&lt;90," ",T500/stab.data!$U$18)</f>
        <v xml:space="preserve"> </v>
      </c>
      <c r="AH500" s="277" t="str">
        <f t="shared" si="657"/>
        <v xml:space="preserve"> </v>
      </c>
      <c r="AI500" s="277" t="str">
        <f t="shared" si="658"/>
        <v xml:space="preserve"> </v>
      </c>
      <c r="AJ500" s="278" t="str">
        <f t="shared" si="659"/>
        <v xml:space="preserve"> </v>
      </c>
      <c r="AK500" s="278" t="str">
        <f t="shared" si="660"/>
        <v xml:space="preserve"> </v>
      </c>
      <c r="AL500" s="278" t="str">
        <f t="shared" si="661"/>
        <v xml:space="preserve"> </v>
      </c>
      <c r="AM500" s="278" t="str">
        <f t="shared" si="662"/>
        <v xml:space="preserve"> </v>
      </c>
      <c r="AN500" s="278" t="str">
        <f t="shared" si="663"/>
        <v xml:space="preserve"> </v>
      </c>
      <c r="AO500" s="278" t="str">
        <f t="shared" si="664"/>
        <v xml:space="preserve"> </v>
      </c>
      <c r="AP500" s="278" t="str">
        <f t="shared" si="665"/>
        <v xml:space="preserve"> </v>
      </c>
      <c r="AQ500" s="278" t="str">
        <f t="shared" si="666"/>
        <v xml:space="preserve"> </v>
      </c>
      <c r="AR500" s="278" t="str">
        <f t="shared" si="667"/>
        <v xml:space="preserve"> </v>
      </c>
      <c r="AS500" s="278" t="str">
        <f t="shared" si="668"/>
        <v xml:space="preserve"> </v>
      </c>
      <c r="AT500" s="278" t="str">
        <f t="shared" si="669"/>
        <v xml:space="preserve"> </v>
      </c>
      <c r="AU500" s="278" t="str">
        <f t="shared" si="670"/>
        <v xml:space="preserve"> </v>
      </c>
      <c r="AV500" s="277" t="str">
        <f t="shared" si="671"/>
        <v xml:space="preserve"> </v>
      </c>
      <c r="AW500" s="277" t="str">
        <f t="shared" si="672"/>
        <v xml:space="preserve"> </v>
      </c>
      <c r="AX500" s="277" t="str">
        <f>IF(SUM(I500:T500)&lt;90," ",CO500*AH500*stab.data!$U$20/13/2)</f>
        <v xml:space="preserve"> </v>
      </c>
      <c r="AY500" s="277" t="str">
        <f>IF(SUM(I500:T500)&lt;90," ",CQ500*AH500*stab.data!$U$11/13)</f>
        <v xml:space="preserve"> </v>
      </c>
      <c r="AZ500" s="277" t="str">
        <f t="shared" si="673"/>
        <v xml:space="preserve"> </v>
      </c>
      <c r="BA500" s="279" t="str">
        <f t="shared" si="674"/>
        <v xml:space="preserve"> </v>
      </c>
      <c r="BB500" s="280" t="str">
        <f>IF(SUM(I500:T500)&lt;90," ",EXP('eq. coef.'!$C$104+'eq. coef.'!$C$105*'Amp-TB2 calc'!AJ500+'eq. coef.'!$C$106*'Amp-TB2 calc'!AK500+'eq. coef.'!$C$107*'Amp-TB2 calc'!AL500+'eq. coef.'!$C$108*'Amp-TB2 calc'!AN500+'eq. coef.'!$C$109*'Amp-TB2 calc'!AP500+'eq. coef.'!$C$110*'Amp-TB2 calc'!AQ500+'eq. coef.'!$C$111*'Amp-TB2 calc'!AR500+'eq. coef.'!$C$112*'Amp-TB2 calc'!AS500))</f>
        <v xml:space="preserve"> </v>
      </c>
      <c r="BC500" s="281" t="str">
        <f>IF(SUM(I500:T500)&lt;90," ",EXP('eq. coef.'!$C$176+'eq. coef.'!$C$177*'Amp-TB2 calc'!AJ500+'eq. coef.'!$C$178*'Amp-TB2 calc'!AK500+'eq. coef.'!$C$179*'Amp-TB2 calc'!AL500+'eq. coef.'!$C$180*'Amp-TB2 calc'!AN500+'eq. coef.'!$C$181*'Amp-TB2 calc'!AP500+'eq. coef.'!$C$182*'Amp-TB2 calc'!AQ500+'eq. coef.'!$C$183*'Amp-TB2 calc'!AR500+'eq. coef.'!$C$184*'Amp-TB2 calc'!AS500))</f>
        <v xml:space="preserve"> </v>
      </c>
      <c r="BD500" s="281" t="str">
        <f>IF(SUM(I500:T500)&lt;90," ",('eq. coef.'!$C$234+'eq. coef.'!$C$235*'Amp-TB2 calc'!AJ500+'eq. coef.'!$C$236*'Amp-TB2 calc'!AK500+'eq. coef.'!$C$237*'Amp-TB2 calc'!AL500+'eq. coef.'!$C$238*'Amp-TB2 calc'!AN500+'eq. coef.'!$C$239*'Amp-TB2 calc'!AP500+'eq. coef.'!$C$240*'Amp-TB2 calc'!AQ500+'eq. coef.'!$C$241*'Amp-TB2 calc'!AR500+'eq. coef.'!$C$242*'Amp-TB2 calc'!AS500))</f>
        <v xml:space="preserve"> </v>
      </c>
      <c r="BE500" s="281" t="str">
        <f>IF(SUM(I500:T500)&lt;90," ",('eq. coef.'!$C$270+'eq. coef.'!$C$271*'Amp-TB2 calc'!AJ500+'eq. coef.'!$C$272*'Amp-TB2 calc'!AK500+'eq. coef.'!$C$273*'Amp-TB2 calc'!AL500+'eq. coef.'!$C$274*'Amp-TB2 calc'!AN500+'eq. coef.'!$C$275*'Amp-TB2 calc'!AP500+'eq. coef.'!$C$276*'Amp-TB2 calc'!AQ500+'eq. coef.'!$C$277*'Amp-TB2 calc'!AR500+'eq. coef.'!$C$278*'Amp-TB2 calc'!AS500))</f>
        <v xml:space="preserve"> </v>
      </c>
      <c r="BF500" s="281" t="str">
        <f>IF(SUM(I500:T500)&lt;90," ",EXP('eq. coef.'!$C$328+'eq. coef.'!$C$329*'Amp-TB2 calc'!AJ500+'eq. coef.'!$C$330*'Amp-TB2 calc'!AK500+'eq. coef.'!$C$331*'Amp-TB2 calc'!AL500+'eq. coef.'!$C$332*'Amp-TB2 calc'!AN500+'eq. coef.'!$C$333*'Amp-TB2 calc'!AP500+'eq. coef.'!$C$334*'Amp-TB2 calc'!AQ500+'eq. coef.'!$C$335*'Amp-TB2 calc'!AR500+'eq. coef.'!$C$336*'Amp-TB2 calc'!AS500))</f>
        <v xml:space="preserve"> </v>
      </c>
      <c r="BG500" s="282" t="str">
        <f t="shared" si="626"/>
        <v xml:space="preserve"> </v>
      </c>
      <c r="BH500" s="385" t="str">
        <f t="shared" si="653"/>
        <v xml:space="preserve"> </v>
      </c>
      <c r="BI500" s="385" t="str">
        <f t="shared" si="654"/>
        <v xml:space="preserve"> </v>
      </c>
      <c r="BJ500" s="281" t="str">
        <f t="shared" si="627"/>
        <v xml:space="preserve"> </v>
      </c>
      <c r="BK500" s="283" t="str">
        <f t="shared" si="675"/>
        <v xml:space="preserve"> </v>
      </c>
      <c r="BL500" s="281" t="str">
        <f t="shared" si="676"/>
        <v xml:space="preserve"> </v>
      </c>
      <c r="BM500" s="284" t="str">
        <f t="shared" si="628"/>
        <v xml:space="preserve"> </v>
      </c>
      <c r="BN500" s="285" t="str">
        <f>IF(SUM(I500:T500)&lt;90," ",'eq. coef.'!$C$360+'eq. coef.'!$C$361*'Amp-TB2 calc'!AJ500+'eq. coef.'!$C$362*'Amp-TB2 calc'!AK500+'eq. coef.'!$C$363*'Amp-TB2 calc'!AL500+'eq. coef.'!$C$364*'Amp-TB2 calc'!AN500+'eq. coef.'!$C$365*'Amp-TB2 calc'!AP500+'eq. coef.'!$C$366*'Amp-TB2 calc'!AQ500+'eq. coef.'!$C$367*'Amp-TB2 calc'!AR500+'eq. coef.'!$C$368*'Amp-TB2 calc'!AS500+'eq. coef.'!$C$369*LN(BQ500))</f>
        <v xml:space="preserve"> </v>
      </c>
      <c r="BO500" s="286" t="str">
        <f t="shared" si="677"/>
        <v xml:space="preserve"> </v>
      </c>
      <c r="BP500" s="333" t="str">
        <f t="shared" si="629"/>
        <v xml:space="preserve"> </v>
      </c>
      <c r="BQ500" s="287" t="str">
        <f t="shared" si="678"/>
        <v xml:space="preserve"> </v>
      </c>
      <c r="BR500" s="281" t="str">
        <f t="shared" si="630"/>
        <v xml:space="preserve"> </v>
      </c>
      <c r="BS500" s="283"/>
      <c r="BT500" s="283">
        <f t="shared" si="679"/>
        <v>0</v>
      </c>
      <c r="BU500" s="283">
        <f t="shared" si="680"/>
        <v>0</v>
      </c>
      <c r="BV500" s="281" t="str">
        <f t="shared" si="631"/>
        <v xml:space="preserve"> </v>
      </c>
      <c r="BW500" s="288"/>
      <c r="BX500" s="289" t="str">
        <f>IF(SUM(I500:T500)&lt;90," ",'eq. coef.'!$B$1128*'Amp-TB2 calc'!CH500+'eq. coef.'!$B$1129*'Amp-TB2 calc'!CL500+'eq. coef.'!$B$1130*'Amp-TB2 calc'!CM500+'eq. coef.'!$B$1131*'Amp-TB2 calc'!CO500+'eq. coef.'!$B$1132*'Amp-TB2 calc'!CP500+'eq. coef.'!$B$1133*'Amp-TB2 calc'!CQ500+'eq. coef.'!$B$1134*'Amp-TB2 calc'!CR500+'eq. coef.'!$B$1135*'Amp-TB2 calc'!CU500+'eq. coef.'!$B$1135*'Amp-TB2 calc'!CY500+'eq. coef.'!$B$1137*'Amp-TB2 calc'!CZ500)</f>
        <v xml:space="preserve"> </v>
      </c>
      <c r="BY500" s="290" t="str">
        <f t="shared" si="681"/>
        <v xml:space="preserve"> </v>
      </c>
      <c r="BZ500" s="291"/>
      <c r="CA500" s="290" t="str">
        <f t="shared" si="632"/>
        <v xml:space="preserve"> </v>
      </c>
      <c r="CB500" s="289" t="str">
        <f>IF(SUM(I500:T500)&lt;90," ",EXP('eq. coef.'!$C$396+'eq. coef.'!$C$397*'Amp-TB2 calc'!AJ500+'eq. coef.'!$C$398*'Amp-TB2 calc'!AK500+'eq. coef.'!$C$399*'Amp-TB2 calc'!AL500+'eq. coef.'!$C$400*'Amp-TB2 calc'!AN500+'eq. coef.'!$C$401*'Amp-TB2 calc'!AP500+'eq. coef.'!$C$402*'Amp-TB2 calc'!AQ500+'eq. coef.'!$C$403*'Amp-TB2 calc'!AR500+'eq. coef.'!$C$404*'Amp-TB2 calc'!AS500+'eq. coef.'!$C$405*LN('Amp-TB2 calc'!BQ500)))</f>
        <v xml:space="preserve"> </v>
      </c>
      <c r="CC500" s="283" t="str">
        <f t="shared" si="633"/>
        <v xml:space="preserve"> </v>
      </c>
      <c r="CD500" s="283"/>
      <c r="CE500" s="282" t="str">
        <f t="shared" si="634"/>
        <v xml:space="preserve"> </v>
      </c>
      <c r="CF500" s="282" t="str">
        <f t="shared" si="635"/>
        <v xml:space="preserve"> </v>
      </c>
      <c r="CG500" s="278" t="str">
        <f t="shared" si="682"/>
        <v xml:space="preserve"> </v>
      </c>
      <c r="CH500" s="278" t="str">
        <f t="shared" si="683"/>
        <v xml:space="preserve"> </v>
      </c>
      <c r="CI500" s="278" t="str">
        <f t="shared" si="636"/>
        <v xml:space="preserve"> </v>
      </c>
      <c r="CJ500" s="278" t="str">
        <f t="shared" si="637"/>
        <v xml:space="preserve"> </v>
      </c>
      <c r="CK500" s="278"/>
      <c r="CL500" s="278" t="str">
        <f t="shared" si="638"/>
        <v xml:space="preserve"> </v>
      </c>
      <c r="CM500" s="278" t="str">
        <f t="shared" si="639"/>
        <v xml:space="preserve"> </v>
      </c>
      <c r="CN500" s="278" t="str">
        <f t="shared" si="684"/>
        <v xml:space="preserve"> </v>
      </c>
      <c r="CO500" s="278" t="str">
        <f t="shared" si="640"/>
        <v xml:space="preserve"> </v>
      </c>
      <c r="CP500" s="278" t="str">
        <f t="shared" si="685"/>
        <v xml:space="preserve"> </v>
      </c>
      <c r="CQ500" s="278" t="str">
        <f t="shared" si="641"/>
        <v xml:space="preserve"> </v>
      </c>
      <c r="CR500" s="278" t="str">
        <f t="shared" si="686"/>
        <v xml:space="preserve"> </v>
      </c>
      <c r="CS500" s="278" t="str">
        <f t="shared" si="642"/>
        <v xml:space="preserve"> </v>
      </c>
      <c r="CT500" s="278"/>
      <c r="CU500" s="278" t="str">
        <f t="shared" si="687"/>
        <v xml:space="preserve"> </v>
      </c>
      <c r="CV500" s="278" t="str">
        <f t="shared" si="643"/>
        <v xml:space="preserve"> </v>
      </c>
      <c r="CW500" s="278" t="str">
        <f t="shared" si="644"/>
        <v xml:space="preserve"> </v>
      </c>
      <c r="CX500" s="278"/>
      <c r="CY500" s="278" t="str">
        <f t="shared" si="645"/>
        <v xml:space="preserve"> </v>
      </c>
      <c r="CZ500" s="278" t="str">
        <f t="shared" si="688"/>
        <v xml:space="preserve"> </v>
      </c>
      <c r="DA500" s="278" t="str">
        <f t="shared" si="646"/>
        <v xml:space="preserve"> </v>
      </c>
      <c r="DB500" s="278"/>
      <c r="DC500" s="278" t="str">
        <f t="shared" si="647"/>
        <v xml:space="preserve"> </v>
      </c>
      <c r="DD500" s="278" t="str">
        <f t="shared" si="689"/>
        <v xml:space="preserve"> </v>
      </c>
      <c r="DE500" s="278" t="str">
        <f t="shared" si="690"/>
        <v xml:space="preserve"> </v>
      </c>
      <c r="DF500" s="278" t="str">
        <f t="shared" si="648"/>
        <v xml:space="preserve"> </v>
      </c>
      <c r="DG500" s="283" t="str">
        <f t="shared" si="655"/>
        <v xml:space="preserve"> </v>
      </c>
      <c r="DH500" s="283"/>
      <c r="DI500" s="277" t="str">
        <f t="shared" si="649"/>
        <v xml:space="preserve"> </v>
      </c>
      <c r="DJ500" s="277" t="str">
        <f t="shared" si="650"/>
        <v xml:space="preserve"> </v>
      </c>
      <c r="DK500" s="277" t="str">
        <f t="shared" si="651"/>
        <v xml:space="preserve"> </v>
      </c>
      <c r="DL500" s="278" t="str">
        <f t="shared" si="652"/>
        <v xml:space="preserve"> </v>
      </c>
    </row>
    <row r="501" spans="21:116" x14ac:dyDescent="0.25">
      <c r="U501" s="276" t="str">
        <f t="shared" si="656"/>
        <v xml:space="preserve"> </v>
      </c>
      <c r="V501" s="277" t="str">
        <f>IF(SUM(I501:T501)&lt;90," ",I501/stab.data!$U$7)</f>
        <v xml:space="preserve"> </v>
      </c>
      <c r="W501" s="277" t="str">
        <f>IF(SUM(I501:T501)&lt;90," ",J501/stab.data!$U$8)</f>
        <v xml:space="preserve"> </v>
      </c>
      <c r="X501" s="277" t="str">
        <f>IF(SUM(I501:T501)&lt;90," ",K501*2/stab.data!$U$9)</f>
        <v xml:space="preserve"> </v>
      </c>
      <c r="Y501" s="277" t="str">
        <f>IF(SUM(I501:T501)&lt;90," ",L501*2/stab.data!$U$10)</f>
        <v xml:space="preserve"> </v>
      </c>
      <c r="Z501" s="277" t="str">
        <f>IF(SUM(I501:T501)&lt;90," ",M501/stab.data!$U$11)</f>
        <v xml:space="preserve"> </v>
      </c>
      <c r="AA501" s="277" t="str">
        <f>IF(SUM(I501:T501)&lt;90," ",N501/stab.data!$U$12)</f>
        <v xml:space="preserve"> </v>
      </c>
      <c r="AB501" s="277" t="str">
        <f>IF(SUM(I501:T501)&lt;90," ",O501/stab.data!$U$13)</f>
        <v xml:space="preserve"> </v>
      </c>
      <c r="AC501" s="277" t="str">
        <f>IF(SUM(I501:T501)&lt;90," ",P501/stab.data!$U$14)</f>
        <v xml:space="preserve"> </v>
      </c>
      <c r="AD501" s="277" t="str">
        <f>IF(SUM(I501:T501)&lt;90," ",Q501*2/stab.data!$U$15)</f>
        <v xml:space="preserve"> </v>
      </c>
      <c r="AE501" s="277" t="str">
        <f>IF(SUM(I501:T501)&lt;90," ",R501*2/stab.data!$U$16)</f>
        <v xml:space="preserve"> </v>
      </c>
      <c r="AF501" s="277" t="str">
        <f>IF(SUM(I501:T501)&lt;90," ",S501/stab.data!$U$17)</f>
        <v xml:space="preserve"> </v>
      </c>
      <c r="AG501" s="277" t="str">
        <f>IF(SUM(I501:T501)&lt;90," ",T501/stab.data!$U$18)</f>
        <v xml:space="preserve"> </v>
      </c>
      <c r="AH501" s="277" t="str">
        <f t="shared" si="657"/>
        <v xml:space="preserve"> </v>
      </c>
      <c r="AI501" s="277" t="str">
        <f t="shared" si="658"/>
        <v xml:space="preserve"> </v>
      </c>
      <c r="AJ501" s="278" t="str">
        <f t="shared" si="659"/>
        <v xml:space="preserve"> </v>
      </c>
      <c r="AK501" s="278" t="str">
        <f t="shared" si="660"/>
        <v xml:space="preserve"> </v>
      </c>
      <c r="AL501" s="278" t="str">
        <f t="shared" si="661"/>
        <v xml:space="preserve"> </v>
      </c>
      <c r="AM501" s="278" t="str">
        <f t="shared" si="662"/>
        <v xml:space="preserve"> </v>
      </c>
      <c r="AN501" s="278" t="str">
        <f t="shared" si="663"/>
        <v xml:space="preserve"> </v>
      </c>
      <c r="AO501" s="278" t="str">
        <f t="shared" si="664"/>
        <v xml:space="preserve"> </v>
      </c>
      <c r="AP501" s="278" t="str">
        <f t="shared" si="665"/>
        <v xml:space="preserve"> </v>
      </c>
      <c r="AQ501" s="278" t="str">
        <f t="shared" si="666"/>
        <v xml:space="preserve"> </v>
      </c>
      <c r="AR501" s="278" t="str">
        <f t="shared" si="667"/>
        <v xml:space="preserve"> </v>
      </c>
      <c r="AS501" s="278" t="str">
        <f t="shared" si="668"/>
        <v xml:space="preserve"> </v>
      </c>
      <c r="AT501" s="278" t="str">
        <f t="shared" si="669"/>
        <v xml:space="preserve"> </v>
      </c>
      <c r="AU501" s="278" t="str">
        <f t="shared" si="670"/>
        <v xml:space="preserve"> </v>
      </c>
      <c r="AV501" s="277" t="str">
        <f t="shared" si="671"/>
        <v xml:space="preserve"> </v>
      </c>
      <c r="AW501" s="277" t="str">
        <f t="shared" si="672"/>
        <v xml:space="preserve"> </v>
      </c>
      <c r="AX501" s="277" t="str">
        <f>IF(SUM(I501:T501)&lt;90," ",CO501*AH501*stab.data!$U$20/13/2)</f>
        <v xml:space="preserve"> </v>
      </c>
      <c r="AY501" s="277" t="str">
        <f>IF(SUM(I501:T501)&lt;90," ",CQ501*AH501*stab.data!$U$11/13)</f>
        <v xml:space="preserve"> </v>
      </c>
      <c r="AZ501" s="277" t="str">
        <f t="shared" si="673"/>
        <v xml:space="preserve"> </v>
      </c>
      <c r="BA501" s="279" t="str">
        <f t="shared" si="674"/>
        <v xml:space="preserve"> </v>
      </c>
      <c r="BB501" s="280" t="str">
        <f>IF(SUM(I501:T501)&lt;90," ",EXP('eq. coef.'!$C$104+'eq. coef.'!$C$105*'Amp-TB2 calc'!AJ501+'eq. coef.'!$C$106*'Amp-TB2 calc'!AK501+'eq. coef.'!$C$107*'Amp-TB2 calc'!AL501+'eq. coef.'!$C$108*'Amp-TB2 calc'!AN501+'eq. coef.'!$C$109*'Amp-TB2 calc'!AP501+'eq. coef.'!$C$110*'Amp-TB2 calc'!AQ501+'eq. coef.'!$C$111*'Amp-TB2 calc'!AR501+'eq. coef.'!$C$112*'Amp-TB2 calc'!AS501))</f>
        <v xml:space="preserve"> </v>
      </c>
      <c r="BC501" s="281" t="str">
        <f>IF(SUM(I501:T501)&lt;90," ",EXP('eq. coef.'!$C$176+'eq. coef.'!$C$177*'Amp-TB2 calc'!AJ501+'eq. coef.'!$C$178*'Amp-TB2 calc'!AK501+'eq. coef.'!$C$179*'Amp-TB2 calc'!AL501+'eq. coef.'!$C$180*'Amp-TB2 calc'!AN501+'eq. coef.'!$C$181*'Amp-TB2 calc'!AP501+'eq. coef.'!$C$182*'Amp-TB2 calc'!AQ501+'eq. coef.'!$C$183*'Amp-TB2 calc'!AR501+'eq. coef.'!$C$184*'Amp-TB2 calc'!AS501))</f>
        <v xml:space="preserve"> </v>
      </c>
      <c r="BD501" s="281" t="str">
        <f>IF(SUM(I501:T501)&lt;90," ",('eq. coef.'!$C$234+'eq. coef.'!$C$235*'Amp-TB2 calc'!AJ501+'eq. coef.'!$C$236*'Amp-TB2 calc'!AK501+'eq. coef.'!$C$237*'Amp-TB2 calc'!AL501+'eq. coef.'!$C$238*'Amp-TB2 calc'!AN501+'eq. coef.'!$C$239*'Amp-TB2 calc'!AP501+'eq. coef.'!$C$240*'Amp-TB2 calc'!AQ501+'eq. coef.'!$C$241*'Amp-TB2 calc'!AR501+'eq. coef.'!$C$242*'Amp-TB2 calc'!AS501))</f>
        <v xml:space="preserve"> </v>
      </c>
      <c r="BE501" s="281" t="str">
        <f>IF(SUM(I501:T501)&lt;90," ",('eq. coef.'!$C$270+'eq. coef.'!$C$271*'Amp-TB2 calc'!AJ501+'eq. coef.'!$C$272*'Amp-TB2 calc'!AK501+'eq. coef.'!$C$273*'Amp-TB2 calc'!AL501+'eq. coef.'!$C$274*'Amp-TB2 calc'!AN501+'eq. coef.'!$C$275*'Amp-TB2 calc'!AP501+'eq. coef.'!$C$276*'Amp-TB2 calc'!AQ501+'eq. coef.'!$C$277*'Amp-TB2 calc'!AR501+'eq. coef.'!$C$278*'Amp-TB2 calc'!AS501))</f>
        <v xml:space="preserve"> </v>
      </c>
      <c r="BF501" s="281" t="str">
        <f>IF(SUM(I501:T501)&lt;90," ",EXP('eq. coef.'!$C$328+'eq. coef.'!$C$329*'Amp-TB2 calc'!AJ501+'eq. coef.'!$C$330*'Amp-TB2 calc'!AK501+'eq. coef.'!$C$331*'Amp-TB2 calc'!AL501+'eq. coef.'!$C$332*'Amp-TB2 calc'!AN501+'eq. coef.'!$C$333*'Amp-TB2 calc'!AP501+'eq. coef.'!$C$334*'Amp-TB2 calc'!AQ501+'eq. coef.'!$C$335*'Amp-TB2 calc'!AR501+'eq. coef.'!$C$336*'Amp-TB2 calc'!AS501))</f>
        <v xml:space="preserve"> </v>
      </c>
      <c r="BG501" s="282" t="str">
        <f t="shared" si="626"/>
        <v xml:space="preserve"> </v>
      </c>
      <c r="BH501" s="385" t="str">
        <f t="shared" si="653"/>
        <v xml:space="preserve"> </v>
      </c>
      <c r="BI501" s="385" t="str">
        <f t="shared" si="654"/>
        <v xml:space="preserve"> </v>
      </c>
      <c r="BJ501" s="281" t="str">
        <f t="shared" si="627"/>
        <v xml:space="preserve"> </v>
      </c>
      <c r="BK501" s="283" t="str">
        <f t="shared" si="675"/>
        <v xml:space="preserve"> </v>
      </c>
      <c r="BL501" s="281" t="str">
        <f t="shared" si="676"/>
        <v xml:space="preserve"> </v>
      </c>
      <c r="BM501" s="284" t="str">
        <f t="shared" si="628"/>
        <v xml:space="preserve"> </v>
      </c>
      <c r="BN501" s="285" t="str">
        <f>IF(SUM(I501:T501)&lt;90," ",'eq. coef.'!$C$360+'eq. coef.'!$C$361*'Amp-TB2 calc'!AJ501+'eq. coef.'!$C$362*'Amp-TB2 calc'!AK501+'eq. coef.'!$C$363*'Amp-TB2 calc'!AL501+'eq. coef.'!$C$364*'Amp-TB2 calc'!AN501+'eq. coef.'!$C$365*'Amp-TB2 calc'!AP501+'eq. coef.'!$C$366*'Amp-TB2 calc'!AQ501+'eq. coef.'!$C$367*'Amp-TB2 calc'!AR501+'eq. coef.'!$C$368*'Amp-TB2 calc'!AS501+'eq. coef.'!$C$369*LN(BQ501))</f>
        <v xml:space="preserve"> </v>
      </c>
      <c r="BO501" s="286" t="str">
        <f t="shared" si="677"/>
        <v xml:space="preserve"> </v>
      </c>
      <c r="BP501" s="333" t="str">
        <f t="shared" si="629"/>
        <v xml:space="preserve"> </v>
      </c>
      <c r="BQ501" s="287" t="str">
        <f t="shared" si="678"/>
        <v xml:space="preserve"> </v>
      </c>
      <c r="BR501" s="281" t="str">
        <f t="shared" si="630"/>
        <v xml:space="preserve"> </v>
      </c>
      <c r="BS501" s="283"/>
      <c r="BT501" s="283">
        <f t="shared" si="679"/>
        <v>0</v>
      </c>
      <c r="BU501" s="283">
        <f t="shared" si="680"/>
        <v>0</v>
      </c>
      <c r="BV501" s="281" t="str">
        <f t="shared" si="631"/>
        <v xml:space="preserve"> </v>
      </c>
      <c r="BW501" s="288"/>
      <c r="BX501" s="289" t="str">
        <f>IF(SUM(I501:T501)&lt;90," ",'eq. coef.'!$B$1128*'Amp-TB2 calc'!CH501+'eq. coef.'!$B$1129*'Amp-TB2 calc'!CL501+'eq. coef.'!$B$1130*'Amp-TB2 calc'!CM501+'eq. coef.'!$B$1131*'Amp-TB2 calc'!CO501+'eq. coef.'!$B$1132*'Amp-TB2 calc'!CP501+'eq. coef.'!$B$1133*'Amp-TB2 calc'!CQ501+'eq. coef.'!$B$1134*'Amp-TB2 calc'!CR501+'eq. coef.'!$B$1135*'Amp-TB2 calc'!CU501+'eq. coef.'!$B$1135*'Amp-TB2 calc'!CY501+'eq. coef.'!$B$1137*'Amp-TB2 calc'!CZ501)</f>
        <v xml:space="preserve"> </v>
      </c>
      <c r="BY501" s="290" t="str">
        <f t="shared" si="681"/>
        <v xml:space="preserve"> </v>
      </c>
      <c r="BZ501" s="291"/>
      <c r="CA501" s="290" t="str">
        <f t="shared" si="632"/>
        <v xml:space="preserve"> </v>
      </c>
      <c r="CB501" s="289" t="str">
        <f>IF(SUM(I501:T501)&lt;90," ",EXP('eq. coef.'!$C$396+'eq. coef.'!$C$397*'Amp-TB2 calc'!AJ501+'eq. coef.'!$C$398*'Amp-TB2 calc'!AK501+'eq. coef.'!$C$399*'Amp-TB2 calc'!AL501+'eq. coef.'!$C$400*'Amp-TB2 calc'!AN501+'eq. coef.'!$C$401*'Amp-TB2 calc'!AP501+'eq. coef.'!$C$402*'Amp-TB2 calc'!AQ501+'eq. coef.'!$C$403*'Amp-TB2 calc'!AR501+'eq. coef.'!$C$404*'Amp-TB2 calc'!AS501+'eq. coef.'!$C$405*LN('Amp-TB2 calc'!BQ501)))</f>
        <v xml:space="preserve"> </v>
      </c>
      <c r="CC501" s="283" t="str">
        <f t="shared" si="633"/>
        <v xml:space="preserve"> </v>
      </c>
      <c r="CD501" s="283"/>
      <c r="CE501" s="282" t="str">
        <f t="shared" si="634"/>
        <v xml:space="preserve"> </v>
      </c>
      <c r="CF501" s="282" t="str">
        <f t="shared" si="635"/>
        <v xml:space="preserve"> </v>
      </c>
      <c r="CG501" s="278" t="str">
        <f t="shared" si="682"/>
        <v xml:space="preserve"> </v>
      </c>
      <c r="CH501" s="278" t="str">
        <f t="shared" si="683"/>
        <v xml:space="preserve"> </v>
      </c>
      <c r="CI501" s="278" t="str">
        <f t="shared" si="636"/>
        <v xml:space="preserve"> </v>
      </c>
      <c r="CJ501" s="278" t="str">
        <f t="shared" si="637"/>
        <v xml:space="preserve"> </v>
      </c>
      <c r="CK501" s="278"/>
      <c r="CL501" s="278" t="str">
        <f t="shared" si="638"/>
        <v xml:space="preserve"> </v>
      </c>
      <c r="CM501" s="278" t="str">
        <f t="shared" si="639"/>
        <v xml:space="preserve"> </v>
      </c>
      <c r="CN501" s="278" t="str">
        <f t="shared" si="684"/>
        <v xml:space="preserve"> </v>
      </c>
      <c r="CO501" s="278" t="str">
        <f t="shared" si="640"/>
        <v xml:space="preserve"> </v>
      </c>
      <c r="CP501" s="278" t="str">
        <f t="shared" si="685"/>
        <v xml:space="preserve"> </v>
      </c>
      <c r="CQ501" s="278" t="str">
        <f t="shared" si="641"/>
        <v xml:space="preserve"> </v>
      </c>
      <c r="CR501" s="278" t="str">
        <f t="shared" si="686"/>
        <v xml:space="preserve"> </v>
      </c>
      <c r="CS501" s="278" t="str">
        <f t="shared" si="642"/>
        <v xml:space="preserve"> </v>
      </c>
      <c r="CT501" s="278"/>
      <c r="CU501" s="278" t="str">
        <f t="shared" si="687"/>
        <v xml:space="preserve"> </v>
      </c>
      <c r="CV501" s="278" t="str">
        <f t="shared" si="643"/>
        <v xml:space="preserve"> </v>
      </c>
      <c r="CW501" s="278" t="str">
        <f t="shared" si="644"/>
        <v xml:space="preserve"> </v>
      </c>
      <c r="CX501" s="278"/>
      <c r="CY501" s="278" t="str">
        <f t="shared" si="645"/>
        <v xml:space="preserve"> </v>
      </c>
      <c r="CZ501" s="278" t="str">
        <f t="shared" si="688"/>
        <v xml:space="preserve"> </v>
      </c>
      <c r="DA501" s="278" t="str">
        <f t="shared" si="646"/>
        <v xml:space="preserve"> </v>
      </c>
      <c r="DB501" s="278"/>
      <c r="DC501" s="278" t="str">
        <f t="shared" si="647"/>
        <v xml:space="preserve"> </v>
      </c>
      <c r="DD501" s="278" t="str">
        <f t="shared" si="689"/>
        <v xml:space="preserve"> </v>
      </c>
      <c r="DE501" s="278" t="str">
        <f t="shared" si="690"/>
        <v xml:space="preserve"> </v>
      </c>
      <c r="DF501" s="278" t="str">
        <f t="shared" si="648"/>
        <v xml:space="preserve"> </v>
      </c>
      <c r="DG501" s="283" t="str">
        <f t="shared" si="655"/>
        <v xml:space="preserve"> </v>
      </c>
      <c r="DH501" s="283"/>
      <c r="DI501" s="277" t="str">
        <f t="shared" si="649"/>
        <v xml:space="preserve"> </v>
      </c>
      <c r="DJ501" s="277" t="str">
        <f t="shared" si="650"/>
        <v xml:space="preserve"> </v>
      </c>
      <c r="DK501" s="277" t="str">
        <f t="shared" si="651"/>
        <v xml:space="preserve"> </v>
      </c>
      <c r="DL501" s="278" t="str">
        <f t="shared" si="652"/>
        <v xml:space="preserve"> </v>
      </c>
    </row>
    <row r="502" spans="21:116" x14ac:dyDescent="0.25">
      <c r="U502" s="276" t="str">
        <f t="shared" si="656"/>
        <v xml:space="preserve"> </v>
      </c>
      <c r="V502" s="277" t="str">
        <f>IF(SUM(I502:T502)&lt;90," ",I502/stab.data!$U$7)</f>
        <v xml:space="preserve"> </v>
      </c>
      <c r="W502" s="277" t="str">
        <f>IF(SUM(I502:T502)&lt;90," ",J502/stab.data!$U$8)</f>
        <v xml:space="preserve"> </v>
      </c>
      <c r="X502" s="277" t="str">
        <f>IF(SUM(I502:T502)&lt;90," ",K502*2/stab.data!$U$9)</f>
        <v xml:space="preserve"> </v>
      </c>
      <c r="Y502" s="277" t="str">
        <f>IF(SUM(I502:T502)&lt;90," ",L502*2/stab.data!$U$10)</f>
        <v xml:space="preserve"> </v>
      </c>
      <c r="Z502" s="277" t="str">
        <f>IF(SUM(I502:T502)&lt;90," ",M502/stab.data!$U$11)</f>
        <v xml:space="preserve"> </v>
      </c>
      <c r="AA502" s="277" t="str">
        <f>IF(SUM(I502:T502)&lt;90," ",N502/stab.data!$U$12)</f>
        <v xml:space="preserve"> </v>
      </c>
      <c r="AB502" s="277" t="str">
        <f>IF(SUM(I502:T502)&lt;90," ",O502/stab.data!$U$13)</f>
        <v xml:space="preserve"> </v>
      </c>
      <c r="AC502" s="277" t="str">
        <f>IF(SUM(I502:T502)&lt;90," ",P502/stab.data!$U$14)</f>
        <v xml:space="preserve"> </v>
      </c>
      <c r="AD502" s="277" t="str">
        <f>IF(SUM(I502:T502)&lt;90," ",Q502*2/stab.data!$U$15)</f>
        <v xml:space="preserve"> </v>
      </c>
      <c r="AE502" s="277" t="str">
        <f>IF(SUM(I502:T502)&lt;90," ",R502*2/stab.data!$U$16)</f>
        <v xml:space="preserve"> </v>
      </c>
      <c r="AF502" s="277" t="str">
        <f>IF(SUM(I502:T502)&lt;90," ",S502/stab.data!$U$17)</f>
        <v xml:space="preserve"> </v>
      </c>
      <c r="AG502" s="277" t="str">
        <f>IF(SUM(I502:T502)&lt;90," ",T502/stab.data!$U$18)</f>
        <v xml:space="preserve"> </v>
      </c>
      <c r="AH502" s="277" t="str">
        <f t="shared" si="657"/>
        <v xml:space="preserve"> </v>
      </c>
      <c r="AI502" s="277" t="str">
        <f t="shared" si="658"/>
        <v xml:space="preserve"> </v>
      </c>
      <c r="AJ502" s="278" t="str">
        <f t="shared" si="659"/>
        <v xml:space="preserve"> </v>
      </c>
      <c r="AK502" s="278" t="str">
        <f t="shared" si="660"/>
        <v xml:space="preserve"> </v>
      </c>
      <c r="AL502" s="278" t="str">
        <f t="shared" si="661"/>
        <v xml:space="preserve"> </v>
      </c>
      <c r="AM502" s="278" t="str">
        <f t="shared" si="662"/>
        <v xml:space="preserve"> </v>
      </c>
      <c r="AN502" s="278" t="str">
        <f t="shared" si="663"/>
        <v xml:space="preserve"> </v>
      </c>
      <c r="AO502" s="278" t="str">
        <f t="shared" si="664"/>
        <v xml:space="preserve"> </v>
      </c>
      <c r="AP502" s="278" t="str">
        <f t="shared" si="665"/>
        <v xml:space="preserve"> </v>
      </c>
      <c r="AQ502" s="278" t="str">
        <f t="shared" si="666"/>
        <v xml:space="preserve"> </v>
      </c>
      <c r="AR502" s="278" t="str">
        <f t="shared" si="667"/>
        <v xml:space="preserve"> </v>
      </c>
      <c r="AS502" s="278" t="str">
        <f t="shared" si="668"/>
        <v xml:space="preserve"> </v>
      </c>
      <c r="AT502" s="278" t="str">
        <f t="shared" si="669"/>
        <v xml:space="preserve"> </v>
      </c>
      <c r="AU502" s="278" t="str">
        <f t="shared" si="670"/>
        <v xml:space="preserve"> </v>
      </c>
      <c r="AV502" s="277" t="str">
        <f t="shared" si="671"/>
        <v xml:space="preserve"> </v>
      </c>
      <c r="AW502" s="277" t="str">
        <f t="shared" si="672"/>
        <v xml:space="preserve"> </v>
      </c>
      <c r="AX502" s="277" t="str">
        <f>IF(SUM(I502:T502)&lt;90," ",CO502*AH502*stab.data!$U$20/13/2)</f>
        <v xml:space="preserve"> </v>
      </c>
      <c r="AY502" s="277" t="str">
        <f>IF(SUM(I502:T502)&lt;90," ",CQ502*AH502*stab.data!$U$11/13)</f>
        <v xml:space="preserve"> </v>
      </c>
      <c r="AZ502" s="277" t="str">
        <f t="shared" si="673"/>
        <v xml:space="preserve"> </v>
      </c>
      <c r="BA502" s="279" t="str">
        <f t="shared" si="674"/>
        <v xml:space="preserve"> </v>
      </c>
      <c r="BB502" s="280" t="str">
        <f>IF(SUM(I502:T502)&lt;90," ",EXP('eq. coef.'!$C$104+'eq. coef.'!$C$105*'Amp-TB2 calc'!AJ502+'eq. coef.'!$C$106*'Amp-TB2 calc'!AK502+'eq. coef.'!$C$107*'Amp-TB2 calc'!AL502+'eq. coef.'!$C$108*'Amp-TB2 calc'!AN502+'eq. coef.'!$C$109*'Amp-TB2 calc'!AP502+'eq. coef.'!$C$110*'Amp-TB2 calc'!AQ502+'eq. coef.'!$C$111*'Amp-TB2 calc'!AR502+'eq. coef.'!$C$112*'Amp-TB2 calc'!AS502))</f>
        <v xml:space="preserve"> </v>
      </c>
      <c r="BC502" s="281" t="str">
        <f>IF(SUM(I502:T502)&lt;90," ",EXP('eq. coef.'!$C$176+'eq. coef.'!$C$177*'Amp-TB2 calc'!AJ502+'eq. coef.'!$C$178*'Amp-TB2 calc'!AK502+'eq. coef.'!$C$179*'Amp-TB2 calc'!AL502+'eq. coef.'!$C$180*'Amp-TB2 calc'!AN502+'eq. coef.'!$C$181*'Amp-TB2 calc'!AP502+'eq. coef.'!$C$182*'Amp-TB2 calc'!AQ502+'eq. coef.'!$C$183*'Amp-TB2 calc'!AR502+'eq. coef.'!$C$184*'Amp-TB2 calc'!AS502))</f>
        <v xml:space="preserve"> </v>
      </c>
      <c r="BD502" s="281" t="str">
        <f>IF(SUM(I502:T502)&lt;90," ",('eq. coef.'!$C$234+'eq. coef.'!$C$235*'Amp-TB2 calc'!AJ502+'eq. coef.'!$C$236*'Amp-TB2 calc'!AK502+'eq. coef.'!$C$237*'Amp-TB2 calc'!AL502+'eq. coef.'!$C$238*'Amp-TB2 calc'!AN502+'eq. coef.'!$C$239*'Amp-TB2 calc'!AP502+'eq. coef.'!$C$240*'Amp-TB2 calc'!AQ502+'eq. coef.'!$C$241*'Amp-TB2 calc'!AR502+'eq. coef.'!$C$242*'Amp-TB2 calc'!AS502))</f>
        <v xml:space="preserve"> </v>
      </c>
      <c r="BE502" s="281" t="str">
        <f>IF(SUM(I502:T502)&lt;90," ",('eq. coef.'!$C$270+'eq. coef.'!$C$271*'Amp-TB2 calc'!AJ502+'eq. coef.'!$C$272*'Amp-TB2 calc'!AK502+'eq. coef.'!$C$273*'Amp-TB2 calc'!AL502+'eq. coef.'!$C$274*'Amp-TB2 calc'!AN502+'eq. coef.'!$C$275*'Amp-TB2 calc'!AP502+'eq. coef.'!$C$276*'Amp-TB2 calc'!AQ502+'eq. coef.'!$C$277*'Amp-TB2 calc'!AR502+'eq. coef.'!$C$278*'Amp-TB2 calc'!AS502))</f>
        <v xml:space="preserve"> </v>
      </c>
      <c r="BF502" s="281" t="str">
        <f>IF(SUM(I502:T502)&lt;90," ",EXP('eq. coef.'!$C$328+'eq. coef.'!$C$329*'Amp-TB2 calc'!AJ502+'eq. coef.'!$C$330*'Amp-TB2 calc'!AK502+'eq. coef.'!$C$331*'Amp-TB2 calc'!AL502+'eq. coef.'!$C$332*'Amp-TB2 calc'!AN502+'eq. coef.'!$C$333*'Amp-TB2 calc'!AP502+'eq. coef.'!$C$334*'Amp-TB2 calc'!AQ502+'eq. coef.'!$C$335*'Amp-TB2 calc'!AR502+'eq. coef.'!$C$336*'Amp-TB2 calc'!AS502))</f>
        <v xml:space="preserve"> </v>
      </c>
      <c r="BG502" s="282" t="str">
        <f t="shared" si="626"/>
        <v xml:space="preserve"> </v>
      </c>
      <c r="BH502" s="385" t="str">
        <f t="shared" si="653"/>
        <v xml:space="preserve"> </v>
      </c>
      <c r="BI502" s="385" t="str">
        <f t="shared" si="654"/>
        <v xml:space="preserve"> </v>
      </c>
      <c r="BJ502" s="281" t="str">
        <f t="shared" si="627"/>
        <v xml:space="preserve"> </v>
      </c>
      <c r="BK502" s="283" t="str">
        <f t="shared" si="675"/>
        <v xml:space="preserve"> </v>
      </c>
      <c r="BL502" s="281" t="str">
        <f t="shared" si="676"/>
        <v xml:space="preserve"> </v>
      </c>
      <c r="BM502" s="284" t="str">
        <f t="shared" si="628"/>
        <v xml:space="preserve"> </v>
      </c>
      <c r="BN502" s="285" t="str">
        <f>IF(SUM(I502:T502)&lt;90," ",'eq. coef.'!$C$360+'eq. coef.'!$C$361*'Amp-TB2 calc'!AJ502+'eq. coef.'!$C$362*'Amp-TB2 calc'!AK502+'eq. coef.'!$C$363*'Amp-TB2 calc'!AL502+'eq. coef.'!$C$364*'Amp-TB2 calc'!AN502+'eq. coef.'!$C$365*'Amp-TB2 calc'!AP502+'eq. coef.'!$C$366*'Amp-TB2 calc'!AQ502+'eq. coef.'!$C$367*'Amp-TB2 calc'!AR502+'eq. coef.'!$C$368*'Amp-TB2 calc'!AS502+'eq. coef.'!$C$369*LN(BQ502))</f>
        <v xml:space="preserve"> </v>
      </c>
      <c r="BO502" s="286" t="str">
        <f t="shared" si="677"/>
        <v xml:space="preserve"> </v>
      </c>
      <c r="BP502" s="333" t="str">
        <f t="shared" si="629"/>
        <v xml:space="preserve"> </v>
      </c>
      <c r="BQ502" s="287" t="str">
        <f t="shared" si="678"/>
        <v xml:space="preserve"> </v>
      </c>
      <c r="BR502" s="281" t="str">
        <f t="shared" si="630"/>
        <v xml:space="preserve"> </v>
      </c>
      <c r="BS502" s="283"/>
      <c r="BT502" s="283">
        <f t="shared" si="679"/>
        <v>0</v>
      </c>
      <c r="BU502" s="283">
        <f t="shared" si="680"/>
        <v>0</v>
      </c>
      <c r="BV502" s="281" t="str">
        <f t="shared" si="631"/>
        <v xml:space="preserve"> </v>
      </c>
      <c r="BW502" s="288"/>
      <c r="BX502" s="289" t="str">
        <f>IF(SUM(I502:T502)&lt;90," ",'eq. coef.'!$B$1128*'Amp-TB2 calc'!CH502+'eq. coef.'!$B$1129*'Amp-TB2 calc'!CL502+'eq. coef.'!$B$1130*'Amp-TB2 calc'!CM502+'eq. coef.'!$B$1131*'Amp-TB2 calc'!CO502+'eq. coef.'!$B$1132*'Amp-TB2 calc'!CP502+'eq. coef.'!$B$1133*'Amp-TB2 calc'!CQ502+'eq. coef.'!$B$1134*'Amp-TB2 calc'!CR502+'eq. coef.'!$B$1135*'Amp-TB2 calc'!CU502+'eq. coef.'!$B$1135*'Amp-TB2 calc'!CY502+'eq. coef.'!$B$1137*'Amp-TB2 calc'!CZ502)</f>
        <v xml:space="preserve"> </v>
      </c>
      <c r="BY502" s="290" t="str">
        <f t="shared" si="681"/>
        <v xml:space="preserve"> </v>
      </c>
      <c r="BZ502" s="291"/>
      <c r="CA502" s="290" t="str">
        <f t="shared" si="632"/>
        <v xml:space="preserve"> </v>
      </c>
      <c r="CB502" s="289" t="str">
        <f>IF(SUM(I502:T502)&lt;90," ",EXP('eq. coef.'!$C$396+'eq. coef.'!$C$397*'Amp-TB2 calc'!AJ502+'eq. coef.'!$C$398*'Amp-TB2 calc'!AK502+'eq. coef.'!$C$399*'Amp-TB2 calc'!AL502+'eq. coef.'!$C$400*'Amp-TB2 calc'!AN502+'eq. coef.'!$C$401*'Amp-TB2 calc'!AP502+'eq. coef.'!$C$402*'Amp-TB2 calc'!AQ502+'eq. coef.'!$C$403*'Amp-TB2 calc'!AR502+'eq. coef.'!$C$404*'Amp-TB2 calc'!AS502+'eq. coef.'!$C$405*LN('Amp-TB2 calc'!BQ502)))</f>
        <v xml:space="preserve"> </v>
      </c>
      <c r="CC502" s="283" t="str">
        <f t="shared" si="633"/>
        <v xml:space="preserve"> </v>
      </c>
      <c r="CD502" s="283"/>
      <c r="CE502" s="282" t="str">
        <f t="shared" si="634"/>
        <v xml:space="preserve"> </v>
      </c>
      <c r="CF502" s="282" t="str">
        <f t="shared" si="635"/>
        <v xml:space="preserve"> </v>
      </c>
      <c r="CG502" s="278" t="str">
        <f t="shared" si="682"/>
        <v xml:space="preserve"> </v>
      </c>
      <c r="CH502" s="278" t="str">
        <f t="shared" si="683"/>
        <v xml:space="preserve"> </v>
      </c>
      <c r="CI502" s="278" t="str">
        <f t="shared" si="636"/>
        <v xml:space="preserve"> </v>
      </c>
      <c r="CJ502" s="278" t="str">
        <f t="shared" si="637"/>
        <v xml:space="preserve"> </v>
      </c>
      <c r="CK502" s="278"/>
      <c r="CL502" s="278" t="str">
        <f t="shared" si="638"/>
        <v xml:space="preserve"> </v>
      </c>
      <c r="CM502" s="278" t="str">
        <f t="shared" si="639"/>
        <v xml:space="preserve"> </v>
      </c>
      <c r="CN502" s="278" t="str">
        <f t="shared" si="684"/>
        <v xml:space="preserve"> </v>
      </c>
      <c r="CO502" s="278" t="str">
        <f t="shared" si="640"/>
        <v xml:space="preserve"> </v>
      </c>
      <c r="CP502" s="278" t="str">
        <f t="shared" si="685"/>
        <v xml:space="preserve"> </v>
      </c>
      <c r="CQ502" s="278" t="str">
        <f t="shared" si="641"/>
        <v xml:space="preserve"> </v>
      </c>
      <c r="CR502" s="278" t="str">
        <f t="shared" si="686"/>
        <v xml:space="preserve"> </v>
      </c>
      <c r="CS502" s="278" t="str">
        <f t="shared" si="642"/>
        <v xml:space="preserve"> </v>
      </c>
      <c r="CT502" s="278"/>
      <c r="CU502" s="278" t="str">
        <f t="shared" si="687"/>
        <v xml:space="preserve"> </v>
      </c>
      <c r="CV502" s="278" t="str">
        <f t="shared" si="643"/>
        <v xml:space="preserve"> </v>
      </c>
      <c r="CW502" s="278" t="str">
        <f t="shared" si="644"/>
        <v xml:space="preserve"> </v>
      </c>
      <c r="CX502" s="278"/>
      <c r="CY502" s="278" t="str">
        <f t="shared" si="645"/>
        <v xml:space="preserve"> </v>
      </c>
      <c r="CZ502" s="278" t="str">
        <f t="shared" si="688"/>
        <v xml:space="preserve"> </v>
      </c>
      <c r="DA502" s="278" t="str">
        <f t="shared" si="646"/>
        <v xml:space="preserve"> </v>
      </c>
      <c r="DB502" s="278"/>
      <c r="DC502" s="278" t="str">
        <f t="shared" si="647"/>
        <v xml:space="preserve"> </v>
      </c>
      <c r="DD502" s="278" t="str">
        <f t="shared" si="689"/>
        <v xml:space="preserve"> </v>
      </c>
      <c r="DE502" s="278" t="str">
        <f t="shared" si="690"/>
        <v xml:space="preserve"> </v>
      </c>
      <c r="DF502" s="278" t="str">
        <f t="shared" si="648"/>
        <v xml:space="preserve"> </v>
      </c>
      <c r="DG502" s="283" t="str">
        <f t="shared" si="655"/>
        <v xml:space="preserve"> </v>
      </c>
      <c r="DH502" s="283"/>
      <c r="DI502" s="277" t="str">
        <f t="shared" si="649"/>
        <v xml:space="preserve"> </v>
      </c>
      <c r="DJ502" s="277" t="str">
        <f t="shared" si="650"/>
        <v xml:space="preserve"> </v>
      </c>
      <c r="DK502" s="277" t="str">
        <f t="shared" si="651"/>
        <v xml:space="preserve"> </v>
      </c>
      <c r="DL502" s="278" t="str">
        <f t="shared" si="652"/>
        <v xml:space="preserve"> </v>
      </c>
    </row>
    <row r="503" spans="21:116" x14ac:dyDescent="0.25">
      <c r="U503" s="276" t="str">
        <f t="shared" si="656"/>
        <v xml:space="preserve"> </v>
      </c>
      <c r="V503" s="277" t="str">
        <f>IF(SUM(I503:T503)&lt;90," ",I503/stab.data!$U$7)</f>
        <v xml:space="preserve"> </v>
      </c>
      <c r="W503" s="277" t="str">
        <f>IF(SUM(I503:T503)&lt;90," ",J503/stab.data!$U$8)</f>
        <v xml:space="preserve"> </v>
      </c>
      <c r="X503" s="277" t="str">
        <f>IF(SUM(I503:T503)&lt;90," ",K503*2/stab.data!$U$9)</f>
        <v xml:space="preserve"> </v>
      </c>
      <c r="Y503" s="277" t="str">
        <f>IF(SUM(I503:T503)&lt;90," ",L503*2/stab.data!$U$10)</f>
        <v xml:space="preserve"> </v>
      </c>
      <c r="Z503" s="277" t="str">
        <f>IF(SUM(I503:T503)&lt;90," ",M503/stab.data!$U$11)</f>
        <v xml:space="preserve"> </v>
      </c>
      <c r="AA503" s="277" t="str">
        <f>IF(SUM(I503:T503)&lt;90," ",N503/stab.data!$U$12)</f>
        <v xml:space="preserve"> </v>
      </c>
      <c r="AB503" s="277" t="str">
        <f>IF(SUM(I503:T503)&lt;90," ",O503/stab.data!$U$13)</f>
        <v xml:space="preserve"> </v>
      </c>
      <c r="AC503" s="277" t="str">
        <f>IF(SUM(I503:T503)&lt;90," ",P503/stab.data!$U$14)</f>
        <v xml:space="preserve"> </v>
      </c>
      <c r="AD503" s="277" t="str">
        <f>IF(SUM(I503:T503)&lt;90," ",Q503*2/stab.data!$U$15)</f>
        <v xml:space="preserve"> </v>
      </c>
      <c r="AE503" s="277" t="str">
        <f>IF(SUM(I503:T503)&lt;90," ",R503*2/stab.data!$U$16)</f>
        <v xml:space="preserve"> </v>
      </c>
      <c r="AF503" s="277" t="str">
        <f>IF(SUM(I503:T503)&lt;90," ",S503/stab.data!$U$17)</f>
        <v xml:space="preserve"> </v>
      </c>
      <c r="AG503" s="277" t="str">
        <f>IF(SUM(I503:T503)&lt;90," ",T503/stab.data!$U$18)</f>
        <v xml:space="preserve"> </v>
      </c>
      <c r="AH503" s="277" t="str">
        <f t="shared" si="657"/>
        <v xml:space="preserve"> </v>
      </c>
      <c r="AI503" s="277" t="str">
        <f t="shared" si="658"/>
        <v xml:space="preserve"> </v>
      </c>
      <c r="AJ503" s="278" t="str">
        <f t="shared" si="659"/>
        <v xml:space="preserve"> </v>
      </c>
      <c r="AK503" s="278" t="str">
        <f t="shared" si="660"/>
        <v xml:space="preserve"> </v>
      </c>
      <c r="AL503" s="278" t="str">
        <f t="shared" si="661"/>
        <v xml:space="preserve"> </v>
      </c>
      <c r="AM503" s="278" t="str">
        <f t="shared" si="662"/>
        <v xml:space="preserve"> </v>
      </c>
      <c r="AN503" s="278" t="str">
        <f t="shared" si="663"/>
        <v xml:space="preserve"> </v>
      </c>
      <c r="AO503" s="278" t="str">
        <f t="shared" si="664"/>
        <v xml:space="preserve"> </v>
      </c>
      <c r="AP503" s="278" t="str">
        <f t="shared" si="665"/>
        <v xml:space="preserve"> </v>
      </c>
      <c r="AQ503" s="278" t="str">
        <f t="shared" si="666"/>
        <v xml:space="preserve"> </v>
      </c>
      <c r="AR503" s="278" t="str">
        <f t="shared" si="667"/>
        <v xml:space="preserve"> </v>
      </c>
      <c r="AS503" s="278" t="str">
        <f t="shared" si="668"/>
        <v xml:space="preserve"> </v>
      </c>
      <c r="AT503" s="278" t="str">
        <f t="shared" si="669"/>
        <v xml:space="preserve"> </v>
      </c>
      <c r="AU503" s="278" t="str">
        <f t="shared" si="670"/>
        <v xml:space="preserve"> </v>
      </c>
      <c r="AV503" s="277" t="str">
        <f t="shared" si="671"/>
        <v xml:space="preserve"> </v>
      </c>
      <c r="AW503" s="277" t="str">
        <f t="shared" si="672"/>
        <v xml:space="preserve"> </v>
      </c>
      <c r="AX503" s="277" t="str">
        <f>IF(SUM(I503:T503)&lt;90," ",CO503*AH503*stab.data!$U$20/13/2)</f>
        <v xml:space="preserve"> </v>
      </c>
      <c r="AY503" s="277" t="str">
        <f>IF(SUM(I503:T503)&lt;90," ",CQ503*AH503*stab.data!$U$11/13)</f>
        <v xml:space="preserve"> </v>
      </c>
      <c r="AZ503" s="277" t="str">
        <f t="shared" si="673"/>
        <v xml:space="preserve"> </v>
      </c>
      <c r="BA503" s="279" t="str">
        <f t="shared" si="674"/>
        <v xml:space="preserve"> </v>
      </c>
      <c r="BB503" s="280" t="str">
        <f>IF(SUM(I503:T503)&lt;90," ",EXP('eq. coef.'!$C$104+'eq. coef.'!$C$105*'Amp-TB2 calc'!AJ503+'eq. coef.'!$C$106*'Amp-TB2 calc'!AK503+'eq. coef.'!$C$107*'Amp-TB2 calc'!AL503+'eq. coef.'!$C$108*'Amp-TB2 calc'!AN503+'eq. coef.'!$C$109*'Amp-TB2 calc'!AP503+'eq. coef.'!$C$110*'Amp-TB2 calc'!AQ503+'eq. coef.'!$C$111*'Amp-TB2 calc'!AR503+'eq. coef.'!$C$112*'Amp-TB2 calc'!AS503))</f>
        <v xml:space="preserve"> </v>
      </c>
      <c r="BC503" s="281" t="str">
        <f>IF(SUM(I503:T503)&lt;90," ",EXP('eq. coef.'!$C$176+'eq. coef.'!$C$177*'Amp-TB2 calc'!AJ503+'eq. coef.'!$C$178*'Amp-TB2 calc'!AK503+'eq. coef.'!$C$179*'Amp-TB2 calc'!AL503+'eq. coef.'!$C$180*'Amp-TB2 calc'!AN503+'eq. coef.'!$C$181*'Amp-TB2 calc'!AP503+'eq. coef.'!$C$182*'Amp-TB2 calc'!AQ503+'eq. coef.'!$C$183*'Amp-TB2 calc'!AR503+'eq. coef.'!$C$184*'Amp-TB2 calc'!AS503))</f>
        <v xml:space="preserve"> </v>
      </c>
      <c r="BD503" s="281" t="str">
        <f>IF(SUM(I503:T503)&lt;90," ",('eq. coef.'!$C$234+'eq. coef.'!$C$235*'Amp-TB2 calc'!AJ503+'eq. coef.'!$C$236*'Amp-TB2 calc'!AK503+'eq. coef.'!$C$237*'Amp-TB2 calc'!AL503+'eq. coef.'!$C$238*'Amp-TB2 calc'!AN503+'eq. coef.'!$C$239*'Amp-TB2 calc'!AP503+'eq. coef.'!$C$240*'Amp-TB2 calc'!AQ503+'eq. coef.'!$C$241*'Amp-TB2 calc'!AR503+'eq. coef.'!$C$242*'Amp-TB2 calc'!AS503))</f>
        <v xml:space="preserve"> </v>
      </c>
      <c r="BE503" s="281" t="str">
        <f>IF(SUM(I503:T503)&lt;90," ",('eq. coef.'!$C$270+'eq. coef.'!$C$271*'Amp-TB2 calc'!AJ503+'eq. coef.'!$C$272*'Amp-TB2 calc'!AK503+'eq. coef.'!$C$273*'Amp-TB2 calc'!AL503+'eq. coef.'!$C$274*'Amp-TB2 calc'!AN503+'eq. coef.'!$C$275*'Amp-TB2 calc'!AP503+'eq. coef.'!$C$276*'Amp-TB2 calc'!AQ503+'eq. coef.'!$C$277*'Amp-TB2 calc'!AR503+'eq. coef.'!$C$278*'Amp-TB2 calc'!AS503))</f>
        <v xml:space="preserve"> </v>
      </c>
      <c r="BF503" s="281" t="str">
        <f>IF(SUM(I503:T503)&lt;90," ",EXP('eq. coef.'!$C$328+'eq. coef.'!$C$329*'Amp-TB2 calc'!AJ503+'eq. coef.'!$C$330*'Amp-TB2 calc'!AK503+'eq. coef.'!$C$331*'Amp-TB2 calc'!AL503+'eq. coef.'!$C$332*'Amp-TB2 calc'!AN503+'eq. coef.'!$C$333*'Amp-TB2 calc'!AP503+'eq. coef.'!$C$334*'Amp-TB2 calc'!AQ503+'eq. coef.'!$C$335*'Amp-TB2 calc'!AR503+'eq. coef.'!$C$336*'Amp-TB2 calc'!AS503))</f>
        <v xml:space="preserve"> </v>
      </c>
      <c r="BG503" s="282" t="str">
        <f t="shared" si="626"/>
        <v xml:space="preserve"> </v>
      </c>
      <c r="BH503" s="385" t="str">
        <f t="shared" si="653"/>
        <v xml:space="preserve"> </v>
      </c>
      <c r="BI503" s="385" t="str">
        <f t="shared" si="654"/>
        <v xml:space="preserve"> </v>
      </c>
      <c r="BJ503" s="281" t="str">
        <f t="shared" si="627"/>
        <v xml:space="preserve"> </v>
      </c>
      <c r="BK503" s="283" t="str">
        <f t="shared" si="675"/>
        <v xml:space="preserve"> </v>
      </c>
      <c r="BL503" s="281" t="str">
        <f t="shared" si="676"/>
        <v xml:space="preserve"> </v>
      </c>
      <c r="BM503" s="284" t="str">
        <f t="shared" si="628"/>
        <v xml:space="preserve"> </v>
      </c>
      <c r="BN503" s="285" t="str">
        <f>IF(SUM(I503:T503)&lt;90," ",'eq. coef.'!$C$360+'eq. coef.'!$C$361*'Amp-TB2 calc'!AJ503+'eq. coef.'!$C$362*'Amp-TB2 calc'!AK503+'eq. coef.'!$C$363*'Amp-TB2 calc'!AL503+'eq. coef.'!$C$364*'Amp-TB2 calc'!AN503+'eq. coef.'!$C$365*'Amp-TB2 calc'!AP503+'eq. coef.'!$C$366*'Amp-TB2 calc'!AQ503+'eq. coef.'!$C$367*'Amp-TB2 calc'!AR503+'eq. coef.'!$C$368*'Amp-TB2 calc'!AS503+'eq. coef.'!$C$369*LN(BQ503))</f>
        <v xml:space="preserve"> </v>
      </c>
      <c r="BO503" s="286" t="str">
        <f t="shared" si="677"/>
        <v xml:space="preserve"> </v>
      </c>
      <c r="BP503" s="333" t="str">
        <f t="shared" si="629"/>
        <v xml:space="preserve"> </v>
      </c>
      <c r="BQ503" s="287" t="str">
        <f t="shared" si="678"/>
        <v xml:space="preserve"> </v>
      </c>
      <c r="BR503" s="281" t="str">
        <f t="shared" si="630"/>
        <v xml:space="preserve"> </v>
      </c>
      <c r="BS503" s="283"/>
      <c r="BT503" s="283">
        <f t="shared" si="679"/>
        <v>0</v>
      </c>
      <c r="BU503" s="283">
        <f t="shared" si="680"/>
        <v>0</v>
      </c>
      <c r="BV503" s="281" t="str">
        <f t="shared" si="631"/>
        <v xml:space="preserve"> </v>
      </c>
      <c r="BW503" s="288"/>
      <c r="BX503" s="289" t="str">
        <f>IF(SUM(I503:T503)&lt;90," ",'eq. coef.'!$B$1128*'Amp-TB2 calc'!CH503+'eq. coef.'!$B$1129*'Amp-TB2 calc'!CL503+'eq. coef.'!$B$1130*'Amp-TB2 calc'!CM503+'eq. coef.'!$B$1131*'Amp-TB2 calc'!CO503+'eq. coef.'!$B$1132*'Amp-TB2 calc'!CP503+'eq. coef.'!$B$1133*'Amp-TB2 calc'!CQ503+'eq. coef.'!$B$1134*'Amp-TB2 calc'!CR503+'eq. coef.'!$B$1135*'Amp-TB2 calc'!CU503+'eq. coef.'!$B$1135*'Amp-TB2 calc'!CY503+'eq. coef.'!$B$1137*'Amp-TB2 calc'!CZ503)</f>
        <v xml:space="preserve"> </v>
      </c>
      <c r="BY503" s="290" t="str">
        <f t="shared" si="681"/>
        <v xml:space="preserve"> </v>
      </c>
      <c r="BZ503" s="291"/>
      <c r="CA503" s="290" t="str">
        <f t="shared" si="632"/>
        <v xml:space="preserve"> </v>
      </c>
      <c r="CB503" s="289" t="str">
        <f>IF(SUM(I503:T503)&lt;90," ",EXP('eq. coef.'!$C$396+'eq. coef.'!$C$397*'Amp-TB2 calc'!AJ503+'eq. coef.'!$C$398*'Amp-TB2 calc'!AK503+'eq. coef.'!$C$399*'Amp-TB2 calc'!AL503+'eq. coef.'!$C$400*'Amp-TB2 calc'!AN503+'eq. coef.'!$C$401*'Amp-TB2 calc'!AP503+'eq. coef.'!$C$402*'Amp-TB2 calc'!AQ503+'eq. coef.'!$C$403*'Amp-TB2 calc'!AR503+'eq. coef.'!$C$404*'Amp-TB2 calc'!AS503+'eq. coef.'!$C$405*LN('Amp-TB2 calc'!BQ503)))</f>
        <v xml:space="preserve"> </v>
      </c>
      <c r="CC503" s="283" t="str">
        <f t="shared" si="633"/>
        <v xml:space="preserve"> </v>
      </c>
      <c r="CD503" s="283"/>
      <c r="CE503" s="282" t="str">
        <f t="shared" si="634"/>
        <v xml:space="preserve"> </v>
      </c>
      <c r="CF503" s="282" t="str">
        <f t="shared" si="635"/>
        <v xml:space="preserve"> </v>
      </c>
      <c r="CG503" s="278" t="str">
        <f t="shared" si="682"/>
        <v xml:space="preserve"> </v>
      </c>
      <c r="CH503" s="278" t="str">
        <f t="shared" si="683"/>
        <v xml:space="preserve"> </v>
      </c>
      <c r="CI503" s="278" t="str">
        <f t="shared" si="636"/>
        <v xml:space="preserve"> </v>
      </c>
      <c r="CJ503" s="278" t="str">
        <f t="shared" si="637"/>
        <v xml:space="preserve"> </v>
      </c>
      <c r="CK503" s="278"/>
      <c r="CL503" s="278" t="str">
        <f t="shared" si="638"/>
        <v xml:space="preserve"> </v>
      </c>
      <c r="CM503" s="278" t="str">
        <f t="shared" si="639"/>
        <v xml:space="preserve"> </v>
      </c>
      <c r="CN503" s="278" t="str">
        <f t="shared" si="684"/>
        <v xml:space="preserve"> </v>
      </c>
      <c r="CO503" s="278" t="str">
        <f t="shared" si="640"/>
        <v xml:space="preserve"> </v>
      </c>
      <c r="CP503" s="278" t="str">
        <f t="shared" si="685"/>
        <v xml:space="preserve"> </v>
      </c>
      <c r="CQ503" s="278" t="str">
        <f t="shared" si="641"/>
        <v xml:space="preserve"> </v>
      </c>
      <c r="CR503" s="278" t="str">
        <f t="shared" si="686"/>
        <v xml:space="preserve"> </v>
      </c>
      <c r="CS503" s="278" t="str">
        <f t="shared" si="642"/>
        <v xml:space="preserve"> </v>
      </c>
      <c r="CT503" s="278"/>
      <c r="CU503" s="278" t="str">
        <f t="shared" si="687"/>
        <v xml:space="preserve"> </v>
      </c>
      <c r="CV503" s="278" t="str">
        <f t="shared" si="643"/>
        <v xml:space="preserve"> </v>
      </c>
      <c r="CW503" s="278" t="str">
        <f t="shared" si="644"/>
        <v xml:space="preserve"> </v>
      </c>
      <c r="CX503" s="278"/>
      <c r="CY503" s="278" t="str">
        <f t="shared" si="645"/>
        <v xml:space="preserve"> </v>
      </c>
      <c r="CZ503" s="278" t="str">
        <f t="shared" si="688"/>
        <v xml:space="preserve"> </v>
      </c>
      <c r="DA503" s="278" t="str">
        <f t="shared" si="646"/>
        <v xml:space="preserve"> </v>
      </c>
      <c r="DB503" s="278"/>
      <c r="DC503" s="278" t="str">
        <f t="shared" si="647"/>
        <v xml:space="preserve"> </v>
      </c>
      <c r="DD503" s="278" t="str">
        <f t="shared" si="689"/>
        <v xml:space="preserve"> </v>
      </c>
      <c r="DE503" s="278" t="str">
        <f t="shared" si="690"/>
        <v xml:space="preserve"> </v>
      </c>
      <c r="DF503" s="278" t="str">
        <f t="shared" si="648"/>
        <v xml:space="preserve"> </v>
      </c>
      <c r="DG503" s="283" t="str">
        <f t="shared" si="655"/>
        <v xml:space="preserve"> </v>
      </c>
      <c r="DH503" s="283"/>
      <c r="DI503" s="277" t="str">
        <f t="shared" si="649"/>
        <v xml:space="preserve"> </v>
      </c>
      <c r="DJ503" s="277" t="str">
        <f t="shared" si="650"/>
        <v xml:space="preserve"> </v>
      </c>
      <c r="DK503" s="277" t="str">
        <f t="shared" si="651"/>
        <v xml:space="preserve"> </v>
      </c>
      <c r="DL503" s="278" t="str">
        <f t="shared" si="652"/>
        <v xml:space="preserve"> </v>
      </c>
    </row>
    <row r="504" spans="21:116" x14ac:dyDescent="0.25">
      <c r="U504" s="276" t="str">
        <f t="shared" si="656"/>
        <v xml:space="preserve"> </v>
      </c>
      <c r="V504" s="277" t="str">
        <f>IF(SUM(I504:T504)&lt;90," ",I504/stab.data!$U$7)</f>
        <v xml:space="preserve"> </v>
      </c>
      <c r="W504" s="277" t="str">
        <f>IF(SUM(I504:T504)&lt;90," ",J504/stab.data!$U$8)</f>
        <v xml:space="preserve"> </v>
      </c>
      <c r="X504" s="277" t="str">
        <f>IF(SUM(I504:T504)&lt;90," ",K504*2/stab.data!$U$9)</f>
        <v xml:space="preserve"> </v>
      </c>
      <c r="Y504" s="277" t="str">
        <f>IF(SUM(I504:T504)&lt;90," ",L504*2/stab.data!$U$10)</f>
        <v xml:space="preserve"> </v>
      </c>
      <c r="Z504" s="277" t="str">
        <f>IF(SUM(I504:T504)&lt;90," ",M504/stab.data!$U$11)</f>
        <v xml:space="preserve"> </v>
      </c>
      <c r="AA504" s="277" t="str">
        <f>IF(SUM(I504:T504)&lt;90," ",N504/stab.data!$U$12)</f>
        <v xml:space="preserve"> </v>
      </c>
      <c r="AB504" s="277" t="str">
        <f>IF(SUM(I504:T504)&lt;90," ",O504/stab.data!$U$13)</f>
        <v xml:space="preserve"> </v>
      </c>
      <c r="AC504" s="277" t="str">
        <f>IF(SUM(I504:T504)&lt;90," ",P504/stab.data!$U$14)</f>
        <v xml:space="preserve"> </v>
      </c>
      <c r="AD504" s="277" t="str">
        <f>IF(SUM(I504:T504)&lt;90," ",Q504*2/stab.data!$U$15)</f>
        <v xml:space="preserve"> </v>
      </c>
      <c r="AE504" s="277" t="str">
        <f>IF(SUM(I504:T504)&lt;90," ",R504*2/stab.data!$U$16)</f>
        <v xml:space="preserve"> </v>
      </c>
      <c r="AF504" s="277" t="str">
        <f>IF(SUM(I504:T504)&lt;90," ",S504/stab.data!$U$17)</f>
        <v xml:space="preserve"> </v>
      </c>
      <c r="AG504" s="277" t="str">
        <f>IF(SUM(I504:T504)&lt;90," ",T504/stab.data!$U$18)</f>
        <v xml:space="preserve"> </v>
      </c>
      <c r="AH504" s="277" t="str">
        <f t="shared" si="657"/>
        <v xml:space="preserve"> </v>
      </c>
      <c r="AI504" s="277" t="str">
        <f t="shared" si="658"/>
        <v xml:space="preserve"> </v>
      </c>
      <c r="AJ504" s="278" t="str">
        <f t="shared" si="659"/>
        <v xml:space="preserve"> </v>
      </c>
      <c r="AK504" s="278" t="str">
        <f t="shared" si="660"/>
        <v xml:space="preserve"> </v>
      </c>
      <c r="AL504" s="278" t="str">
        <f t="shared" si="661"/>
        <v xml:space="preserve"> </v>
      </c>
      <c r="AM504" s="278" t="str">
        <f t="shared" si="662"/>
        <v xml:space="preserve"> </v>
      </c>
      <c r="AN504" s="278" t="str">
        <f t="shared" si="663"/>
        <v xml:space="preserve"> </v>
      </c>
      <c r="AO504" s="278" t="str">
        <f t="shared" si="664"/>
        <v xml:space="preserve"> </v>
      </c>
      <c r="AP504" s="278" t="str">
        <f t="shared" si="665"/>
        <v xml:space="preserve"> </v>
      </c>
      <c r="AQ504" s="278" t="str">
        <f t="shared" si="666"/>
        <v xml:space="preserve"> </v>
      </c>
      <c r="AR504" s="278" t="str">
        <f t="shared" si="667"/>
        <v xml:space="preserve"> </v>
      </c>
      <c r="AS504" s="278" t="str">
        <f t="shared" si="668"/>
        <v xml:space="preserve"> </v>
      </c>
      <c r="AT504" s="278" t="str">
        <f t="shared" si="669"/>
        <v xml:space="preserve"> </v>
      </c>
      <c r="AU504" s="278" t="str">
        <f t="shared" si="670"/>
        <v xml:space="preserve"> </v>
      </c>
      <c r="AV504" s="277" t="str">
        <f t="shared" si="671"/>
        <v xml:space="preserve"> </v>
      </c>
      <c r="AW504" s="277" t="str">
        <f t="shared" si="672"/>
        <v xml:space="preserve"> </v>
      </c>
      <c r="AX504" s="277" t="str">
        <f>IF(SUM(I504:T504)&lt;90," ",CO504*AH504*stab.data!$U$20/13/2)</f>
        <v xml:space="preserve"> </v>
      </c>
      <c r="AY504" s="277" t="str">
        <f>IF(SUM(I504:T504)&lt;90," ",CQ504*AH504*stab.data!$U$11/13)</f>
        <v xml:space="preserve"> </v>
      </c>
      <c r="AZ504" s="277" t="str">
        <f t="shared" si="673"/>
        <v xml:space="preserve"> </v>
      </c>
      <c r="BA504" s="279" t="str">
        <f t="shared" si="674"/>
        <v xml:space="preserve"> </v>
      </c>
      <c r="BB504" s="280" t="str">
        <f>IF(SUM(I504:T504)&lt;90," ",EXP('eq. coef.'!$C$104+'eq. coef.'!$C$105*'Amp-TB2 calc'!AJ504+'eq. coef.'!$C$106*'Amp-TB2 calc'!AK504+'eq. coef.'!$C$107*'Amp-TB2 calc'!AL504+'eq. coef.'!$C$108*'Amp-TB2 calc'!AN504+'eq. coef.'!$C$109*'Amp-TB2 calc'!AP504+'eq. coef.'!$C$110*'Amp-TB2 calc'!AQ504+'eq. coef.'!$C$111*'Amp-TB2 calc'!AR504+'eq. coef.'!$C$112*'Amp-TB2 calc'!AS504))</f>
        <v xml:space="preserve"> </v>
      </c>
      <c r="BC504" s="281" t="str">
        <f>IF(SUM(I504:T504)&lt;90," ",EXP('eq. coef.'!$C$176+'eq. coef.'!$C$177*'Amp-TB2 calc'!AJ504+'eq. coef.'!$C$178*'Amp-TB2 calc'!AK504+'eq. coef.'!$C$179*'Amp-TB2 calc'!AL504+'eq. coef.'!$C$180*'Amp-TB2 calc'!AN504+'eq. coef.'!$C$181*'Amp-TB2 calc'!AP504+'eq. coef.'!$C$182*'Amp-TB2 calc'!AQ504+'eq. coef.'!$C$183*'Amp-TB2 calc'!AR504+'eq. coef.'!$C$184*'Amp-TB2 calc'!AS504))</f>
        <v xml:space="preserve"> </v>
      </c>
      <c r="BD504" s="281" t="str">
        <f>IF(SUM(I504:T504)&lt;90," ",('eq. coef.'!$C$234+'eq. coef.'!$C$235*'Amp-TB2 calc'!AJ504+'eq. coef.'!$C$236*'Amp-TB2 calc'!AK504+'eq. coef.'!$C$237*'Amp-TB2 calc'!AL504+'eq. coef.'!$C$238*'Amp-TB2 calc'!AN504+'eq. coef.'!$C$239*'Amp-TB2 calc'!AP504+'eq. coef.'!$C$240*'Amp-TB2 calc'!AQ504+'eq. coef.'!$C$241*'Amp-TB2 calc'!AR504+'eq. coef.'!$C$242*'Amp-TB2 calc'!AS504))</f>
        <v xml:space="preserve"> </v>
      </c>
      <c r="BE504" s="281" t="str">
        <f>IF(SUM(I504:T504)&lt;90," ",('eq. coef.'!$C$270+'eq. coef.'!$C$271*'Amp-TB2 calc'!AJ504+'eq. coef.'!$C$272*'Amp-TB2 calc'!AK504+'eq. coef.'!$C$273*'Amp-TB2 calc'!AL504+'eq. coef.'!$C$274*'Amp-TB2 calc'!AN504+'eq. coef.'!$C$275*'Amp-TB2 calc'!AP504+'eq. coef.'!$C$276*'Amp-TB2 calc'!AQ504+'eq. coef.'!$C$277*'Amp-TB2 calc'!AR504+'eq. coef.'!$C$278*'Amp-TB2 calc'!AS504))</f>
        <v xml:space="preserve"> </v>
      </c>
      <c r="BF504" s="281" t="str">
        <f>IF(SUM(I504:T504)&lt;90," ",EXP('eq. coef.'!$C$328+'eq. coef.'!$C$329*'Amp-TB2 calc'!AJ504+'eq. coef.'!$C$330*'Amp-TB2 calc'!AK504+'eq. coef.'!$C$331*'Amp-TB2 calc'!AL504+'eq. coef.'!$C$332*'Amp-TB2 calc'!AN504+'eq. coef.'!$C$333*'Amp-TB2 calc'!AP504+'eq. coef.'!$C$334*'Amp-TB2 calc'!AQ504+'eq. coef.'!$C$335*'Amp-TB2 calc'!AR504+'eq. coef.'!$C$336*'Amp-TB2 calc'!AS504))</f>
        <v xml:space="preserve"> </v>
      </c>
      <c r="BG504" s="282" t="str">
        <f t="shared" si="626"/>
        <v xml:space="preserve"> </v>
      </c>
      <c r="BH504" s="385" t="str">
        <f t="shared" si="653"/>
        <v xml:space="preserve"> </v>
      </c>
      <c r="BI504" s="385" t="str">
        <f t="shared" si="654"/>
        <v xml:space="preserve"> </v>
      </c>
      <c r="BJ504" s="281" t="str">
        <f t="shared" si="627"/>
        <v xml:space="preserve"> </v>
      </c>
      <c r="BK504" s="283" t="str">
        <f t="shared" si="675"/>
        <v xml:space="preserve"> </v>
      </c>
      <c r="BL504" s="281" t="str">
        <f t="shared" si="676"/>
        <v xml:space="preserve"> </v>
      </c>
      <c r="BM504" s="284" t="str">
        <f t="shared" si="628"/>
        <v xml:space="preserve"> </v>
      </c>
      <c r="BN504" s="285" t="str">
        <f>IF(SUM(I504:T504)&lt;90," ",'eq. coef.'!$C$360+'eq. coef.'!$C$361*'Amp-TB2 calc'!AJ504+'eq. coef.'!$C$362*'Amp-TB2 calc'!AK504+'eq. coef.'!$C$363*'Amp-TB2 calc'!AL504+'eq. coef.'!$C$364*'Amp-TB2 calc'!AN504+'eq. coef.'!$C$365*'Amp-TB2 calc'!AP504+'eq. coef.'!$C$366*'Amp-TB2 calc'!AQ504+'eq. coef.'!$C$367*'Amp-TB2 calc'!AR504+'eq. coef.'!$C$368*'Amp-TB2 calc'!AS504+'eq. coef.'!$C$369*LN(BQ504))</f>
        <v xml:space="preserve"> </v>
      </c>
      <c r="BO504" s="286" t="str">
        <f t="shared" si="677"/>
        <v xml:space="preserve"> </v>
      </c>
      <c r="BP504" s="333" t="str">
        <f t="shared" si="629"/>
        <v xml:space="preserve"> </v>
      </c>
      <c r="BQ504" s="287" t="str">
        <f t="shared" si="678"/>
        <v xml:space="preserve"> </v>
      </c>
      <c r="BR504" s="281" t="str">
        <f t="shared" si="630"/>
        <v xml:space="preserve"> </v>
      </c>
      <c r="BS504" s="283"/>
      <c r="BT504" s="283">
        <f t="shared" si="679"/>
        <v>0</v>
      </c>
      <c r="BU504" s="283">
        <f t="shared" si="680"/>
        <v>0</v>
      </c>
      <c r="BV504" s="281" t="str">
        <f t="shared" si="631"/>
        <v xml:space="preserve"> </v>
      </c>
      <c r="BW504" s="288"/>
      <c r="BX504" s="289" t="str">
        <f>IF(SUM(I504:T504)&lt;90," ",'eq. coef.'!$B$1128*'Amp-TB2 calc'!CH504+'eq. coef.'!$B$1129*'Amp-TB2 calc'!CL504+'eq. coef.'!$B$1130*'Amp-TB2 calc'!CM504+'eq. coef.'!$B$1131*'Amp-TB2 calc'!CO504+'eq. coef.'!$B$1132*'Amp-TB2 calc'!CP504+'eq. coef.'!$B$1133*'Amp-TB2 calc'!CQ504+'eq. coef.'!$B$1134*'Amp-TB2 calc'!CR504+'eq. coef.'!$B$1135*'Amp-TB2 calc'!CU504+'eq. coef.'!$B$1135*'Amp-TB2 calc'!CY504+'eq. coef.'!$B$1137*'Amp-TB2 calc'!CZ504)</f>
        <v xml:space="preserve"> </v>
      </c>
      <c r="BY504" s="290" t="str">
        <f t="shared" si="681"/>
        <v xml:space="preserve"> </v>
      </c>
      <c r="BZ504" s="291"/>
      <c r="CA504" s="290" t="str">
        <f t="shared" si="632"/>
        <v xml:space="preserve"> </v>
      </c>
      <c r="CB504" s="289" t="str">
        <f>IF(SUM(I504:T504)&lt;90," ",EXP('eq. coef.'!$C$396+'eq. coef.'!$C$397*'Amp-TB2 calc'!AJ504+'eq. coef.'!$C$398*'Amp-TB2 calc'!AK504+'eq. coef.'!$C$399*'Amp-TB2 calc'!AL504+'eq. coef.'!$C$400*'Amp-TB2 calc'!AN504+'eq. coef.'!$C$401*'Amp-TB2 calc'!AP504+'eq. coef.'!$C$402*'Amp-TB2 calc'!AQ504+'eq. coef.'!$C$403*'Amp-TB2 calc'!AR504+'eq. coef.'!$C$404*'Amp-TB2 calc'!AS504+'eq. coef.'!$C$405*LN('Amp-TB2 calc'!BQ504)))</f>
        <v xml:space="preserve"> </v>
      </c>
      <c r="CC504" s="283" t="str">
        <f t="shared" si="633"/>
        <v xml:space="preserve"> </v>
      </c>
      <c r="CD504" s="283"/>
      <c r="CE504" s="282" t="str">
        <f t="shared" si="634"/>
        <v xml:space="preserve"> </v>
      </c>
      <c r="CF504" s="282" t="str">
        <f t="shared" si="635"/>
        <v xml:space="preserve"> </v>
      </c>
      <c r="CG504" s="278" t="str">
        <f t="shared" si="682"/>
        <v xml:space="preserve"> </v>
      </c>
      <c r="CH504" s="278" t="str">
        <f t="shared" si="683"/>
        <v xml:space="preserve"> </v>
      </c>
      <c r="CI504" s="278" t="str">
        <f t="shared" si="636"/>
        <v xml:space="preserve"> </v>
      </c>
      <c r="CJ504" s="278" t="str">
        <f t="shared" si="637"/>
        <v xml:space="preserve"> </v>
      </c>
      <c r="CK504" s="278"/>
      <c r="CL504" s="278" t="str">
        <f t="shared" si="638"/>
        <v xml:space="preserve"> </v>
      </c>
      <c r="CM504" s="278" t="str">
        <f t="shared" si="639"/>
        <v xml:space="preserve"> </v>
      </c>
      <c r="CN504" s="278" t="str">
        <f t="shared" si="684"/>
        <v xml:space="preserve"> </v>
      </c>
      <c r="CO504" s="278" t="str">
        <f t="shared" si="640"/>
        <v xml:space="preserve"> </v>
      </c>
      <c r="CP504" s="278" t="str">
        <f t="shared" si="685"/>
        <v xml:space="preserve"> </v>
      </c>
      <c r="CQ504" s="278" t="str">
        <f t="shared" si="641"/>
        <v xml:space="preserve"> </v>
      </c>
      <c r="CR504" s="278" t="str">
        <f t="shared" si="686"/>
        <v xml:space="preserve"> </v>
      </c>
      <c r="CS504" s="278" t="str">
        <f t="shared" si="642"/>
        <v xml:space="preserve"> </v>
      </c>
      <c r="CT504" s="278"/>
      <c r="CU504" s="278" t="str">
        <f t="shared" si="687"/>
        <v xml:space="preserve"> </v>
      </c>
      <c r="CV504" s="278" t="str">
        <f t="shared" si="643"/>
        <v xml:space="preserve"> </v>
      </c>
      <c r="CW504" s="278" t="str">
        <f t="shared" si="644"/>
        <v xml:space="preserve"> </v>
      </c>
      <c r="CX504" s="278"/>
      <c r="CY504" s="278" t="str">
        <f t="shared" si="645"/>
        <v xml:space="preserve"> </v>
      </c>
      <c r="CZ504" s="278" t="str">
        <f t="shared" si="688"/>
        <v xml:space="preserve"> </v>
      </c>
      <c r="DA504" s="278" t="str">
        <f t="shared" si="646"/>
        <v xml:space="preserve"> </v>
      </c>
      <c r="DB504" s="278"/>
      <c r="DC504" s="278" t="str">
        <f t="shared" si="647"/>
        <v xml:space="preserve"> </v>
      </c>
      <c r="DD504" s="278" t="str">
        <f t="shared" si="689"/>
        <v xml:space="preserve"> </v>
      </c>
      <c r="DE504" s="278" t="str">
        <f t="shared" si="690"/>
        <v xml:space="preserve"> </v>
      </c>
      <c r="DF504" s="278" t="str">
        <f t="shared" si="648"/>
        <v xml:space="preserve"> </v>
      </c>
      <c r="DG504" s="283" t="str">
        <f t="shared" si="655"/>
        <v xml:space="preserve"> </v>
      </c>
      <c r="DH504" s="283"/>
      <c r="DI504" s="277" t="str">
        <f t="shared" si="649"/>
        <v xml:space="preserve"> </v>
      </c>
      <c r="DJ504" s="277" t="str">
        <f t="shared" si="650"/>
        <v xml:space="preserve"> </v>
      </c>
      <c r="DK504" s="277" t="str">
        <f t="shared" si="651"/>
        <v xml:space="preserve"> </v>
      </c>
      <c r="DL504" s="278" t="str">
        <f t="shared" si="652"/>
        <v xml:space="preserve"> </v>
      </c>
    </row>
    <row r="505" spans="21:116" x14ac:dyDescent="0.25">
      <c r="U505" s="276" t="str">
        <f t="shared" si="656"/>
        <v xml:space="preserve"> </v>
      </c>
      <c r="V505" s="277" t="str">
        <f>IF(SUM(I505:T505)&lt;90," ",I505/stab.data!$U$7)</f>
        <v xml:space="preserve"> </v>
      </c>
      <c r="W505" s="277" t="str">
        <f>IF(SUM(I505:T505)&lt;90," ",J505/stab.data!$U$8)</f>
        <v xml:space="preserve"> </v>
      </c>
      <c r="X505" s="277" t="str">
        <f>IF(SUM(I505:T505)&lt;90," ",K505*2/stab.data!$U$9)</f>
        <v xml:space="preserve"> </v>
      </c>
      <c r="Y505" s="277" t="str">
        <f>IF(SUM(I505:T505)&lt;90," ",L505*2/stab.data!$U$10)</f>
        <v xml:space="preserve"> </v>
      </c>
      <c r="Z505" s="277" t="str">
        <f>IF(SUM(I505:T505)&lt;90," ",M505/stab.data!$U$11)</f>
        <v xml:space="preserve"> </v>
      </c>
      <c r="AA505" s="277" t="str">
        <f>IF(SUM(I505:T505)&lt;90," ",N505/stab.data!$U$12)</f>
        <v xml:space="preserve"> </v>
      </c>
      <c r="AB505" s="277" t="str">
        <f>IF(SUM(I505:T505)&lt;90," ",O505/stab.data!$U$13)</f>
        <v xml:space="preserve"> </v>
      </c>
      <c r="AC505" s="277" t="str">
        <f>IF(SUM(I505:T505)&lt;90," ",P505/stab.data!$U$14)</f>
        <v xml:space="preserve"> </v>
      </c>
      <c r="AD505" s="277" t="str">
        <f>IF(SUM(I505:T505)&lt;90," ",Q505*2/stab.data!$U$15)</f>
        <v xml:space="preserve"> </v>
      </c>
      <c r="AE505" s="277" t="str">
        <f>IF(SUM(I505:T505)&lt;90," ",R505*2/stab.data!$U$16)</f>
        <v xml:space="preserve"> </v>
      </c>
      <c r="AF505" s="277" t="str">
        <f>IF(SUM(I505:T505)&lt;90," ",S505/stab.data!$U$17)</f>
        <v xml:space="preserve"> </v>
      </c>
      <c r="AG505" s="277" t="str">
        <f>IF(SUM(I505:T505)&lt;90," ",T505/stab.data!$U$18)</f>
        <v xml:space="preserve"> </v>
      </c>
      <c r="AH505" s="277" t="str">
        <f t="shared" si="657"/>
        <v xml:space="preserve"> </v>
      </c>
      <c r="AI505" s="277" t="str">
        <f t="shared" si="658"/>
        <v xml:space="preserve"> </v>
      </c>
      <c r="AJ505" s="278" t="str">
        <f t="shared" si="659"/>
        <v xml:space="preserve"> </v>
      </c>
      <c r="AK505" s="278" t="str">
        <f t="shared" si="660"/>
        <v xml:space="preserve"> </v>
      </c>
      <c r="AL505" s="278" t="str">
        <f t="shared" si="661"/>
        <v xml:space="preserve"> </v>
      </c>
      <c r="AM505" s="278" t="str">
        <f t="shared" si="662"/>
        <v xml:space="preserve"> </v>
      </c>
      <c r="AN505" s="278" t="str">
        <f t="shared" si="663"/>
        <v xml:space="preserve"> </v>
      </c>
      <c r="AO505" s="278" t="str">
        <f t="shared" si="664"/>
        <v xml:space="preserve"> </v>
      </c>
      <c r="AP505" s="278" t="str">
        <f t="shared" si="665"/>
        <v xml:space="preserve"> </v>
      </c>
      <c r="AQ505" s="278" t="str">
        <f t="shared" si="666"/>
        <v xml:space="preserve"> </v>
      </c>
      <c r="AR505" s="278" t="str">
        <f t="shared" si="667"/>
        <v xml:space="preserve"> </v>
      </c>
      <c r="AS505" s="278" t="str">
        <f t="shared" si="668"/>
        <v xml:space="preserve"> </v>
      </c>
      <c r="AT505" s="278" t="str">
        <f t="shared" si="669"/>
        <v xml:space="preserve"> </v>
      </c>
      <c r="AU505" s="278" t="str">
        <f t="shared" si="670"/>
        <v xml:space="preserve"> </v>
      </c>
      <c r="AV505" s="277" t="str">
        <f t="shared" si="671"/>
        <v xml:space="preserve"> </v>
      </c>
      <c r="AW505" s="277" t="str">
        <f t="shared" si="672"/>
        <v xml:space="preserve"> </v>
      </c>
      <c r="AX505" s="277" t="str">
        <f>IF(SUM(I505:T505)&lt;90," ",CO505*AH505*stab.data!$U$20/13/2)</f>
        <v xml:space="preserve"> </v>
      </c>
      <c r="AY505" s="277" t="str">
        <f>IF(SUM(I505:T505)&lt;90," ",CQ505*AH505*stab.data!$U$11/13)</f>
        <v xml:space="preserve"> </v>
      </c>
      <c r="AZ505" s="277" t="str">
        <f t="shared" si="673"/>
        <v xml:space="preserve"> </v>
      </c>
      <c r="BA505" s="279" t="str">
        <f t="shared" si="674"/>
        <v xml:space="preserve"> </v>
      </c>
      <c r="BB505" s="280" t="str">
        <f>IF(SUM(I505:T505)&lt;90," ",EXP('eq. coef.'!$C$104+'eq. coef.'!$C$105*'Amp-TB2 calc'!AJ505+'eq. coef.'!$C$106*'Amp-TB2 calc'!AK505+'eq. coef.'!$C$107*'Amp-TB2 calc'!AL505+'eq. coef.'!$C$108*'Amp-TB2 calc'!AN505+'eq. coef.'!$C$109*'Amp-TB2 calc'!AP505+'eq. coef.'!$C$110*'Amp-TB2 calc'!AQ505+'eq. coef.'!$C$111*'Amp-TB2 calc'!AR505+'eq. coef.'!$C$112*'Amp-TB2 calc'!AS505))</f>
        <v xml:space="preserve"> </v>
      </c>
      <c r="BC505" s="281" t="str">
        <f>IF(SUM(I505:T505)&lt;90," ",EXP('eq. coef.'!$C$176+'eq. coef.'!$C$177*'Amp-TB2 calc'!AJ505+'eq. coef.'!$C$178*'Amp-TB2 calc'!AK505+'eq. coef.'!$C$179*'Amp-TB2 calc'!AL505+'eq. coef.'!$C$180*'Amp-TB2 calc'!AN505+'eq. coef.'!$C$181*'Amp-TB2 calc'!AP505+'eq. coef.'!$C$182*'Amp-TB2 calc'!AQ505+'eq. coef.'!$C$183*'Amp-TB2 calc'!AR505+'eq. coef.'!$C$184*'Amp-TB2 calc'!AS505))</f>
        <v xml:space="preserve"> </v>
      </c>
      <c r="BD505" s="281" t="str">
        <f>IF(SUM(I505:T505)&lt;90," ",('eq. coef.'!$C$234+'eq. coef.'!$C$235*'Amp-TB2 calc'!AJ505+'eq. coef.'!$C$236*'Amp-TB2 calc'!AK505+'eq. coef.'!$C$237*'Amp-TB2 calc'!AL505+'eq. coef.'!$C$238*'Amp-TB2 calc'!AN505+'eq. coef.'!$C$239*'Amp-TB2 calc'!AP505+'eq. coef.'!$C$240*'Amp-TB2 calc'!AQ505+'eq. coef.'!$C$241*'Amp-TB2 calc'!AR505+'eq. coef.'!$C$242*'Amp-TB2 calc'!AS505))</f>
        <v xml:space="preserve"> </v>
      </c>
      <c r="BE505" s="281" t="str">
        <f>IF(SUM(I505:T505)&lt;90," ",('eq. coef.'!$C$270+'eq. coef.'!$C$271*'Amp-TB2 calc'!AJ505+'eq. coef.'!$C$272*'Amp-TB2 calc'!AK505+'eq. coef.'!$C$273*'Amp-TB2 calc'!AL505+'eq. coef.'!$C$274*'Amp-TB2 calc'!AN505+'eq. coef.'!$C$275*'Amp-TB2 calc'!AP505+'eq. coef.'!$C$276*'Amp-TB2 calc'!AQ505+'eq. coef.'!$C$277*'Amp-TB2 calc'!AR505+'eq. coef.'!$C$278*'Amp-TB2 calc'!AS505))</f>
        <v xml:space="preserve"> </v>
      </c>
      <c r="BF505" s="281" t="str">
        <f>IF(SUM(I505:T505)&lt;90," ",EXP('eq. coef.'!$C$328+'eq. coef.'!$C$329*'Amp-TB2 calc'!AJ505+'eq. coef.'!$C$330*'Amp-TB2 calc'!AK505+'eq. coef.'!$C$331*'Amp-TB2 calc'!AL505+'eq. coef.'!$C$332*'Amp-TB2 calc'!AN505+'eq. coef.'!$C$333*'Amp-TB2 calc'!AP505+'eq. coef.'!$C$334*'Amp-TB2 calc'!AQ505+'eq. coef.'!$C$335*'Amp-TB2 calc'!AR505+'eq. coef.'!$C$336*'Amp-TB2 calc'!AS505))</f>
        <v xml:space="preserve"> </v>
      </c>
      <c r="BG505" s="282" t="str">
        <f t="shared" si="626"/>
        <v xml:space="preserve"> </v>
      </c>
      <c r="BH505" s="385" t="str">
        <f t="shared" si="653"/>
        <v xml:space="preserve"> </v>
      </c>
      <c r="BI505" s="385" t="str">
        <f t="shared" si="654"/>
        <v xml:space="preserve"> </v>
      </c>
      <c r="BJ505" s="281" t="str">
        <f t="shared" si="627"/>
        <v xml:space="preserve"> </v>
      </c>
      <c r="BK505" s="283" t="str">
        <f t="shared" si="675"/>
        <v xml:space="preserve"> </v>
      </c>
      <c r="BL505" s="281" t="str">
        <f t="shared" si="676"/>
        <v xml:space="preserve"> </v>
      </c>
      <c r="BM505" s="284" t="str">
        <f t="shared" si="628"/>
        <v xml:space="preserve"> </v>
      </c>
      <c r="BN505" s="285" t="str">
        <f>IF(SUM(I505:T505)&lt;90," ",'eq. coef.'!$C$360+'eq. coef.'!$C$361*'Amp-TB2 calc'!AJ505+'eq. coef.'!$C$362*'Amp-TB2 calc'!AK505+'eq. coef.'!$C$363*'Amp-TB2 calc'!AL505+'eq. coef.'!$C$364*'Amp-TB2 calc'!AN505+'eq. coef.'!$C$365*'Amp-TB2 calc'!AP505+'eq. coef.'!$C$366*'Amp-TB2 calc'!AQ505+'eq. coef.'!$C$367*'Amp-TB2 calc'!AR505+'eq. coef.'!$C$368*'Amp-TB2 calc'!AS505+'eq. coef.'!$C$369*LN(BQ505))</f>
        <v xml:space="preserve"> </v>
      </c>
      <c r="BO505" s="286" t="str">
        <f t="shared" si="677"/>
        <v xml:space="preserve"> </v>
      </c>
      <c r="BP505" s="333" t="str">
        <f t="shared" si="629"/>
        <v xml:space="preserve"> </v>
      </c>
      <c r="BQ505" s="287" t="str">
        <f t="shared" si="678"/>
        <v xml:space="preserve"> </v>
      </c>
      <c r="BR505" s="281" t="str">
        <f t="shared" si="630"/>
        <v xml:space="preserve"> </v>
      </c>
      <c r="BS505" s="283"/>
      <c r="BT505" s="283">
        <f t="shared" si="679"/>
        <v>0</v>
      </c>
      <c r="BU505" s="283">
        <f t="shared" si="680"/>
        <v>0</v>
      </c>
      <c r="BV505" s="281" t="str">
        <f t="shared" si="631"/>
        <v xml:space="preserve"> </v>
      </c>
      <c r="BW505" s="288"/>
      <c r="BX505" s="289" t="str">
        <f>IF(SUM(I505:T505)&lt;90," ",'eq. coef.'!$B$1128*'Amp-TB2 calc'!CH505+'eq. coef.'!$B$1129*'Amp-TB2 calc'!CL505+'eq. coef.'!$B$1130*'Amp-TB2 calc'!CM505+'eq. coef.'!$B$1131*'Amp-TB2 calc'!CO505+'eq. coef.'!$B$1132*'Amp-TB2 calc'!CP505+'eq. coef.'!$B$1133*'Amp-TB2 calc'!CQ505+'eq. coef.'!$B$1134*'Amp-TB2 calc'!CR505+'eq. coef.'!$B$1135*'Amp-TB2 calc'!CU505+'eq. coef.'!$B$1135*'Amp-TB2 calc'!CY505+'eq. coef.'!$B$1137*'Amp-TB2 calc'!CZ505)</f>
        <v xml:space="preserve"> </v>
      </c>
      <c r="BY505" s="290" t="str">
        <f t="shared" si="681"/>
        <v xml:space="preserve"> </v>
      </c>
      <c r="BZ505" s="291"/>
      <c r="CA505" s="290" t="str">
        <f t="shared" si="632"/>
        <v xml:space="preserve"> </v>
      </c>
      <c r="CB505" s="289" t="str">
        <f>IF(SUM(I505:T505)&lt;90," ",EXP('eq. coef.'!$C$396+'eq. coef.'!$C$397*'Amp-TB2 calc'!AJ505+'eq. coef.'!$C$398*'Amp-TB2 calc'!AK505+'eq. coef.'!$C$399*'Amp-TB2 calc'!AL505+'eq. coef.'!$C$400*'Amp-TB2 calc'!AN505+'eq. coef.'!$C$401*'Amp-TB2 calc'!AP505+'eq. coef.'!$C$402*'Amp-TB2 calc'!AQ505+'eq. coef.'!$C$403*'Amp-TB2 calc'!AR505+'eq. coef.'!$C$404*'Amp-TB2 calc'!AS505+'eq. coef.'!$C$405*LN('Amp-TB2 calc'!BQ505)))</f>
        <v xml:space="preserve"> </v>
      </c>
      <c r="CC505" s="283" t="str">
        <f t="shared" si="633"/>
        <v xml:space="preserve"> </v>
      </c>
      <c r="CD505" s="283"/>
      <c r="CE505" s="282" t="str">
        <f t="shared" si="634"/>
        <v xml:space="preserve"> </v>
      </c>
      <c r="CF505" s="282" t="str">
        <f t="shared" si="635"/>
        <v xml:space="preserve"> </v>
      </c>
      <c r="CG505" s="278" t="str">
        <f t="shared" si="682"/>
        <v xml:space="preserve"> </v>
      </c>
      <c r="CH505" s="278" t="str">
        <f t="shared" si="683"/>
        <v xml:space="preserve"> </v>
      </c>
      <c r="CI505" s="278" t="str">
        <f t="shared" si="636"/>
        <v xml:space="preserve"> </v>
      </c>
      <c r="CJ505" s="278" t="str">
        <f t="shared" si="637"/>
        <v xml:space="preserve"> </v>
      </c>
      <c r="CK505" s="278"/>
      <c r="CL505" s="278" t="str">
        <f t="shared" si="638"/>
        <v xml:space="preserve"> </v>
      </c>
      <c r="CM505" s="278" t="str">
        <f t="shared" si="639"/>
        <v xml:space="preserve"> </v>
      </c>
      <c r="CN505" s="278" t="str">
        <f t="shared" si="684"/>
        <v xml:space="preserve"> </v>
      </c>
      <c r="CO505" s="278" t="str">
        <f t="shared" si="640"/>
        <v xml:space="preserve"> </v>
      </c>
      <c r="CP505" s="278" t="str">
        <f t="shared" si="685"/>
        <v xml:space="preserve"> </v>
      </c>
      <c r="CQ505" s="278" t="str">
        <f t="shared" si="641"/>
        <v xml:space="preserve"> </v>
      </c>
      <c r="CR505" s="278" t="str">
        <f t="shared" si="686"/>
        <v xml:space="preserve"> </v>
      </c>
      <c r="CS505" s="278" t="str">
        <f t="shared" si="642"/>
        <v xml:space="preserve"> </v>
      </c>
      <c r="CT505" s="278"/>
      <c r="CU505" s="278" t="str">
        <f t="shared" si="687"/>
        <v xml:space="preserve"> </v>
      </c>
      <c r="CV505" s="278" t="str">
        <f t="shared" si="643"/>
        <v xml:space="preserve"> </v>
      </c>
      <c r="CW505" s="278" t="str">
        <f t="shared" si="644"/>
        <v xml:space="preserve"> </v>
      </c>
      <c r="CX505" s="278"/>
      <c r="CY505" s="278" t="str">
        <f t="shared" si="645"/>
        <v xml:space="preserve"> </v>
      </c>
      <c r="CZ505" s="278" t="str">
        <f t="shared" si="688"/>
        <v xml:space="preserve"> </v>
      </c>
      <c r="DA505" s="278" t="str">
        <f t="shared" si="646"/>
        <v xml:space="preserve"> </v>
      </c>
      <c r="DB505" s="278"/>
      <c r="DC505" s="278" t="str">
        <f t="shared" si="647"/>
        <v xml:space="preserve"> </v>
      </c>
      <c r="DD505" s="278" t="str">
        <f t="shared" si="689"/>
        <v xml:space="preserve"> </v>
      </c>
      <c r="DE505" s="278" t="str">
        <f t="shared" si="690"/>
        <v xml:space="preserve"> </v>
      </c>
      <c r="DF505" s="278" t="str">
        <f t="shared" si="648"/>
        <v xml:space="preserve"> </v>
      </c>
      <c r="DG505" s="283" t="str">
        <f t="shared" si="655"/>
        <v xml:space="preserve"> </v>
      </c>
      <c r="DH505" s="283"/>
      <c r="DI505" s="277" t="str">
        <f t="shared" si="649"/>
        <v xml:space="preserve"> </v>
      </c>
      <c r="DJ505" s="277" t="str">
        <f t="shared" si="650"/>
        <v xml:space="preserve"> </v>
      </c>
      <c r="DK505" s="277" t="str">
        <f t="shared" si="651"/>
        <v xml:space="preserve"> </v>
      </c>
      <c r="DL505" s="278" t="str">
        <f t="shared" si="652"/>
        <v xml:space="preserve"> </v>
      </c>
    </row>
    <row r="506" spans="21:116" x14ac:dyDescent="0.25">
      <c r="U506" s="276" t="str">
        <f t="shared" si="656"/>
        <v xml:space="preserve"> </v>
      </c>
      <c r="V506" s="277" t="str">
        <f>IF(SUM(I506:T506)&lt;90," ",I506/stab.data!$U$7)</f>
        <v xml:space="preserve"> </v>
      </c>
      <c r="W506" s="277" t="str">
        <f>IF(SUM(I506:T506)&lt;90," ",J506/stab.data!$U$8)</f>
        <v xml:space="preserve"> </v>
      </c>
      <c r="X506" s="277" t="str">
        <f>IF(SUM(I506:T506)&lt;90," ",K506*2/stab.data!$U$9)</f>
        <v xml:space="preserve"> </v>
      </c>
      <c r="Y506" s="277" t="str">
        <f>IF(SUM(I506:T506)&lt;90," ",L506*2/stab.data!$U$10)</f>
        <v xml:space="preserve"> </v>
      </c>
      <c r="Z506" s="277" t="str">
        <f>IF(SUM(I506:T506)&lt;90," ",M506/stab.data!$U$11)</f>
        <v xml:space="preserve"> </v>
      </c>
      <c r="AA506" s="277" t="str">
        <f>IF(SUM(I506:T506)&lt;90," ",N506/stab.data!$U$12)</f>
        <v xml:space="preserve"> </v>
      </c>
      <c r="AB506" s="277" t="str">
        <f>IF(SUM(I506:T506)&lt;90," ",O506/stab.data!$U$13)</f>
        <v xml:space="preserve"> </v>
      </c>
      <c r="AC506" s="277" t="str">
        <f>IF(SUM(I506:T506)&lt;90," ",P506/stab.data!$U$14)</f>
        <v xml:space="preserve"> </v>
      </c>
      <c r="AD506" s="277" t="str">
        <f>IF(SUM(I506:T506)&lt;90," ",Q506*2/stab.data!$U$15)</f>
        <v xml:space="preserve"> </v>
      </c>
      <c r="AE506" s="277" t="str">
        <f>IF(SUM(I506:T506)&lt;90," ",R506*2/stab.data!$U$16)</f>
        <v xml:space="preserve"> </v>
      </c>
      <c r="AF506" s="277" t="str">
        <f>IF(SUM(I506:T506)&lt;90," ",S506/stab.data!$U$17)</f>
        <v xml:space="preserve"> </v>
      </c>
      <c r="AG506" s="277" t="str">
        <f>IF(SUM(I506:T506)&lt;90," ",T506/stab.data!$U$18)</f>
        <v xml:space="preserve"> </v>
      </c>
      <c r="AH506" s="277" t="str">
        <f t="shared" si="657"/>
        <v xml:space="preserve"> </v>
      </c>
      <c r="AI506" s="277" t="str">
        <f t="shared" si="658"/>
        <v xml:space="preserve"> </v>
      </c>
      <c r="AJ506" s="278" t="str">
        <f t="shared" si="659"/>
        <v xml:space="preserve"> </v>
      </c>
      <c r="AK506" s="278" t="str">
        <f t="shared" si="660"/>
        <v xml:space="preserve"> </v>
      </c>
      <c r="AL506" s="278" t="str">
        <f t="shared" si="661"/>
        <v xml:space="preserve"> </v>
      </c>
      <c r="AM506" s="278" t="str">
        <f t="shared" si="662"/>
        <v xml:space="preserve"> </v>
      </c>
      <c r="AN506" s="278" t="str">
        <f t="shared" si="663"/>
        <v xml:space="preserve"> </v>
      </c>
      <c r="AO506" s="278" t="str">
        <f t="shared" si="664"/>
        <v xml:space="preserve"> </v>
      </c>
      <c r="AP506" s="278" t="str">
        <f t="shared" si="665"/>
        <v xml:space="preserve"> </v>
      </c>
      <c r="AQ506" s="278" t="str">
        <f t="shared" si="666"/>
        <v xml:space="preserve"> </v>
      </c>
      <c r="AR506" s="278" t="str">
        <f t="shared" si="667"/>
        <v xml:space="preserve"> </v>
      </c>
      <c r="AS506" s="278" t="str">
        <f t="shared" si="668"/>
        <v xml:space="preserve"> </v>
      </c>
      <c r="AT506" s="278" t="str">
        <f t="shared" si="669"/>
        <v xml:space="preserve"> </v>
      </c>
      <c r="AU506" s="278" t="str">
        <f t="shared" si="670"/>
        <v xml:space="preserve"> </v>
      </c>
      <c r="AV506" s="277" t="str">
        <f t="shared" si="671"/>
        <v xml:space="preserve"> </v>
      </c>
      <c r="AW506" s="277" t="str">
        <f t="shared" si="672"/>
        <v xml:space="preserve"> </v>
      </c>
      <c r="AX506" s="277" t="str">
        <f>IF(SUM(I506:T506)&lt;90," ",CO506*AH506*stab.data!$U$20/13/2)</f>
        <v xml:space="preserve"> </v>
      </c>
      <c r="AY506" s="277" t="str">
        <f>IF(SUM(I506:T506)&lt;90," ",CQ506*AH506*stab.data!$U$11/13)</f>
        <v xml:space="preserve"> </v>
      </c>
      <c r="AZ506" s="277" t="str">
        <f t="shared" si="673"/>
        <v xml:space="preserve"> </v>
      </c>
      <c r="BA506" s="279" t="str">
        <f t="shared" si="674"/>
        <v xml:space="preserve"> </v>
      </c>
      <c r="BB506" s="280" t="str">
        <f>IF(SUM(I506:T506)&lt;90," ",EXP('eq. coef.'!$C$104+'eq. coef.'!$C$105*'Amp-TB2 calc'!AJ506+'eq. coef.'!$C$106*'Amp-TB2 calc'!AK506+'eq. coef.'!$C$107*'Amp-TB2 calc'!AL506+'eq. coef.'!$C$108*'Amp-TB2 calc'!AN506+'eq. coef.'!$C$109*'Amp-TB2 calc'!AP506+'eq. coef.'!$C$110*'Amp-TB2 calc'!AQ506+'eq. coef.'!$C$111*'Amp-TB2 calc'!AR506+'eq. coef.'!$C$112*'Amp-TB2 calc'!AS506))</f>
        <v xml:space="preserve"> </v>
      </c>
      <c r="BC506" s="281" t="str">
        <f>IF(SUM(I506:T506)&lt;90," ",EXP('eq. coef.'!$C$176+'eq. coef.'!$C$177*'Amp-TB2 calc'!AJ506+'eq. coef.'!$C$178*'Amp-TB2 calc'!AK506+'eq. coef.'!$C$179*'Amp-TB2 calc'!AL506+'eq. coef.'!$C$180*'Amp-TB2 calc'!AN506+'eq. coef.'!$C$181*'Amp-TB2 calc'!AP506+'eq. coef.'!$C$182*'Amp-TB2 calc'!AQ506+'eq. coef.'!$C$183*'Amp-TB2 calc'!AR506+'eq. coef.'!$C$184*'Amp-TB2 calc'!AS506))</f>
        <v xml:space="preserve"> </v>
      </c>
      <c r="BD506" s="281" t="str">
        <f>IF(SUM(I506:T506)&lt;90," ",('eq. coef.'!$C$234+'eq. coef.'!$C$235*'Amp-TB2 calc'!AJ506+'eq. coef.'!$C$236*'Amp-TB2 calc'!AK506+'eq. coef.'!$C$237*'Amp-TB2 calc'!AL506+'eq. coef.'!$C$238*'Amp-TB2 calc'!AN506+'eq. coef.'!$C$239*'Amp-TB2 calc'!AP506+'eq. coef.'!$C$240*'Amp-TB2 calc'!AQ506+'eq. coef.'!$C$241*'Amp-TB2 calc'!AR506+'eq. coef.'!$C$242*'Amp-TB2 calc'!AS506))</f>
        <v xml:space="preserve"> </v>
      </c>
      <c r="BE506" s="281" t="str">
        <f>IF(SUM(I506:T506)&lt;90," ",('eq. coef.'!$C$270+'eq. coef.'!$C$271*'Amp-TB2 calc'!AJ506+'eq. coef.'!$C$272*'Amp-TB2 calc'!AK506+'eq. coef.'!$C$273*'Amp-TB2 calc'!AL506+'eq. coef.'!$C$274*'Amp-TB2 calc'!AN506+'eq. coef.'!$C$275*'Amp-TB2 calc'!AP506+'eq. coef.'!$C$276*'Amp-TB2 calc'!AQ506+'eq. coef.'!$C$277*'Amp-TB2 calc'!AR506+'eq. coef.'!$C$278*'Amp-TB2 calc'!AS506))</f>
        <v xml:space="preserve"> </v>
      </c>
      <c r="BF506" s="281" t="str">
        <f>IF(SUM(I506:T506)&lt;90," ",EXP('eq. coef.'!$C$328+'eq. coef.'!$C$329*'Amp-TB2 calc'!AJ506+'eq. coef.'!$C$330*'Amp-TB2 calc'!AK506+'eq. coef.'!$C$331*'Amp-TB2 calc'!AL506+'eq. coef.'!$C$332*'Amp-TB2 calc'!AN506+'eq. coef.'!$C$333*'Amp-TB2 calc'!AP506+'eq. coef.'!$C$334*'Amp-TB2 calc'!AQ506+'eq. coef.'!$C$335*'Amp-TB2 calc'!AR506+'eq. coef.'!$C$336*'Amp-TB2 calc'!AS506))</f>
        <v xml:space="preserve"> </v>
      </c>
      <c r="BG506" s="282" t="str">
        <f t="shared" si="626"/>
        <v xml:space="preserve"> </v>
      </c>
      <c r="BH506" s="385" t="str">
        <f t="shared" si="653"/>
        <v xml:space="preserve"> </v>
      </c>
      <c r="BI506" s="385" t="str">
        <f t="shared" si="654"/>
        <v xml:space="preserve"> </v>
      </c>
      <c r="BJ506" s="281" t="str">
        <f t="shared" si="627"/>
        <v xml:space="preserve"> </v>
      </c>
      <c r="BK506" s="283" t="str">
        <f t="shared" si="675"/>
        <v xml:space="preserve"> </v>
      </c>
      <c r="BL506" s="281" t="str">
        <f t="shared" si="676"/>
        <v xml:space="preserve"> </v>
      </c>
      <c r="BM506" s="284" t="str">
        <f t="shared" si="628"/>
        <v xml:space="preserve"> </v>
      </c>
      <c r="BN506" s="285" t="str">
        <f>IF(SUM(I506:T506)&lt;90," ",'eq. coef.'!$C$360+'eq. coef.'!$C$361*'Amp-TB2 calc'!AJ506+'eq. coef.'!$C$362*'Amp-TB2 calc'!AK506+'eq. coef.'!$C$363*'Amp-TB2 calc'!AL506+'eq. coef.'!$C$364*'Amp-TB2 calc'!AN506+'eq. coef.'!$C$365*'Amp-TB2 calc'!AP506+'eq. coef.'!$C$366*'Amp-TB2 calc'!AQ506+'eq. coef.'!$C$367*'Amp-TB2 calc'!AR506+'eq. coef.'!$C$368*'Amp-TB2 calc'!AS506+'eq. coef.'!$C$369*LN(BQ506))</f>
        <v xml:space="preserve"> </v>
      </c>
      <c r="BO506" s="286" t="str">
        <f t="shared" si="677"/>
        <v xml:space="preserve"> </v>
      </c>
      <c r="BP506" s="333" t="str">
        <f t="shared" si="629"/>
        <v xml:space="preserve"> </v>
      </c>
      <c r="BQ506" s="287" t="str">
        <f t="shared" si="678"/>
        <v xml:space="preserve"> </v>
      </c>
      <c r="BR506" s="281" t="str">
        <f t="shared" si="630"/>
        <v xml:space="preserve"> </v>
      </c>
      <c r="BS506" s="283"/>
      <c r="BT506" s="283">
        <f t="shared" si="679"/>
        <v>0</v>
      </c>
      <c r="BU506" s="283">
        <f t="shared" si="680"/>
        <v>0</v>
      </c>
      <c r="BV506" s="281" t="str">
        <f t="shared" si="631"/>
        <v xml:space="preserve"> </v>
      </c>
      <c r="BW506" s="288"/>
      <c r="BX506" s="289" t="str">
        <f>IF(SUM(I506:T506)&lt;90," ",'eq. coef.'!$B$1128*'Amp-TB2 calc'!CH506+'eq. coef.'!$B$1129*'Amp-TB2 calc'!CL506+'eq. coef.'!$B$1130*'Amp-TB2 calc'!CM506+'eq. coef.'!$B$1131*'Amp-TB2 calc'!CO506+'eq. coef.'!$B$1132*'Amp-TB2 calc'!CP506+'eq. coef.'!$B$1133*'Amp-TB2 calc'!CQ506+'eq. coef.'!$B$1134*'Amp-TB2 calc'!CR506+'eq. coef.'!$B$1135*'Amp-TB2 calc'!CU506+'eq. coef.'!$B$1135*'Amp-TB2 calc'!CY506+'eq. coef.'!$B$1137*'Amp-TB2 calc'!CZ506)</f>
        <v xml:space="preserve"> </v>
      </c>
      <c r="BY506" s="290" t="str">
        <f t="shared" si="681"/>
        <v xml:space="preserve"> </v>
      </c>
      <c r="BZ506" s="291"/>
      <c r="CA506" s="290" t="str">
        <f t="shared" si="632"/>
        <v xml:space="preserve"> </v>
      </c>
      <c r="CB506" s="289" t="str">
        <f>IF(SUM(I506:T506)&lt;90," ",EXP('eq. coef.'!$C$396+'eq. coef.'!$C$397*'Amp-TB2 calc'!AJ506+'eq. coef.'!$C$398*'Amp-TB2 calc'!AK506+'eq. coef.'!$C$399*'Amp-TB2 calc'!AL506+'eq. coef.'!$C$400*'Amp-TB2 calc'!AN506+'eq. coef.'!$C$401*'Amp-TB2 calc'!AP506+'eq. coef.'!$C$402*'Amp-TB2 calc'!AQ506+'eq. coef.'!$C$403*'Amp-TB2 calc'!AR506+'eq. coef.'!$C$404*'Amp-TB2 calc'!AS506+'eq. coef.'!$C$405*LN('Amp-TB2 calc'!BQ506)))</f>
        <v xml:space="preserve"> </v>
      </c>
      <c r="CC506" s="283" t="str">
        <f t="shared" si="633"/>
        <v xml:space="preserve"> </v>
      </c>
      <c r="CD506" s="283"/>
      <c r="CE506" s="282" t="str">
        <f t="shared" si="634"/>
        <v xml:space="preserve"> </v>
      </c>
      <c r="CF506" s="282" t="str">
        <f t="shared" si="635"/>
        <v xml:space="preserve"> </v>
      </c>
      <c r="CG506" s="278" t="str">
        <f t="shared" si="682"/>
        <v xml:space="preserve"> </v>
      </c>
      <c r="CH506" s="278" t="str">
        <f t="shared" si="683"/>
        <v xml:space="preserve"> </v>
      </c>
      <c r="CI506" s="278" t="str">
        <f t="shared" si="636"/>
        <v xml:space="preserve"> </v>
      </c>
      <c r="CJ506" s="278" t="str">
        <f t="shared" si="637"/>
        <v xml:space="preserve"> </v>
      </c>
      <c r="CK506" s="278"/>
      <c r="CL506" s="278" t="str">
        <f t="shared" si="638"/>
        <v xml:space="preserve"> </v>
      </c>
      <c r="CM506" s="278" t="str">
        <f t="shared" si="639"/>
        <v xml:space="preserve"> </v>
      </c>
      <c r="CN506" s="278" t="str">
        <f t="shared" si="684"/>
        <v xml:space="preserve"> </v>
      </c>
      <c r="CO506" s="278" t="str">
        <f t="shared" si="640"/>
        <v xml:space="preserve"> </v>
      </c>
      <c r="CP506" s="278" t="str">
        <f t="shared" si="685"/>
        <v xml:space="preserve"> </v>
      </c>
      <c r="CQ506" s="278" t="str">
        <f t="shared" si="641"/>
        <v xml:space="preserve"> </v>
      </c>
      <c r="CR506" s="278" t="str">
        <f t="shared" si="686"/>
        <v xml:space="preserve"> </v>
      </c>
      <c r="CS506" s="278" t="str">
        <f t="shared" si="642"/>
        <v xml:space="preserve"> </v>
      </c>
      <c r="CT506" s="278"/>
      <c r="CU506" s="278" t="str">
        <f t="shared" si="687"/>
        <v xml:space="preserve"> </v>
      </c>
      <c r="CV506" s="278" t="str">
        <f t="shared" si="643"/>
        <v xml:space="preserve"> </v>
      </c>
      <c r="CW506" s="278" t="str">
        <f t="shared" si="644"/>
        <v xml:space="preserve"> </v>
      </c>
      <c r="CX506" s="278"/>
      <c r="CY506" s="278" t="str">
        <f t="shared" si="645"/>
        <v xml:space="preserve"> </v>
      </c>
      <c r="CZ506" s="278" t="str">
        <f t="shared" si="688"/>
        <v xml:space="preserve"> </v>
      </c>
      <c r="DA506" s="278" t="str">
        <f t="shared" si="646"/>
        <v xml:space="preserve"> </v>
      </c>
      <c r="DB506" s="278"/>
      <c r="DC506" s="278" t="str">
        <f t="shared" si="647"/>
        <v xml:space="preserve"> </v>
      </c>
      <c r="DD506" s="278" t="str">
        <f t="shared" si="689"/>
        <v xml:space="preserve"> </v>
      </c>
      <c r="DE506" s="278" t="str">
        <f t="shared" si="690"/>
        <v xml:space="preserve"> </v>
      </c>
      <c r="DF506" s="278" t="str">
        <f t="shared" si="648"/>
        <v xml:space="preserve"> </v>
      </c>
      <c r="DG506" s="283" t="str">
        <f t="shared" si="655"/>
        <v xml:space="preserve"> </v>
      </c>
      <c r="DH506" s="283"/>
      <c r="DI506" s="277" t="str">
        <f t="shared" si="649"/>
        <v xml:space="preserve"> </v>
      </c>
      <c r="DJ506" s="277" t="str">
        <f t="shared" si="650"/>
        <v xml:space="preserve"> </v>
      </c>
      <c r="DK506" s="277" t="str">
        <f t="shared" si="651"/>
        <v xml:space="preserve"> </v>
      </c>
      <c r="DL506" s="278" t="str">
        <f t="shared" si="652"/>
        <v xml:space="preserve"> </v>
      </c>
    </row>
    <row r="507" spans="21:116" x14ac:dyDescent="0.25">
      <c r="U507" s="276" t="str">
        <f t="shared" si="656"/>
        <v xml:space="preserve"> </v>
      </c>
      <c r="V507" s="277" t="str">
        <f>IF(SUM(I507:T507)&lt;90," ",I507/stab.data!$U$7)</f>
        <v xml:space="preserve"> </v>
      </c>
      <c r="W507" s="277" t="str">
        <f>IF(SUM(I507:T507)&lt;90," ",J507/stab.data!$U$8)</f>
        <v xml:space="preserve"> </v>
      </c>
      <c r="X507" s="277" t="str">
        <f>IF(SUM(I507:T507)&lt;90," ",K507*2/stab.data!$U$9)</f>
        <v xml:space="preserve"> </v>
      </c>
      <c r="Y507" s="277" t="str">
        <f>IF(SUM(I507:T507)&lt;90," ",L507*2/stab.data!$U$10)</f>
        <v xml:space="preserve"> </v>
      </c>
      <c r="Z507" s="277" t="str">
        <f>IF(SUM(I507:T507)&lt;90," ",M507/stab.data!$U$11)</f>
        <v xml:space="preserve"> </v>
      </c>
      <c r="AA507" s="277" t="str">
        <f>IF(SUM(I507:T507)&lt;90," ",N507/stab.data!$U$12)</f>
        <v xml:space="preserve"> </v>
      </c>
      <c r="AB507" s="277" t="str">
        <f>IF(SUM(I507:T507)&lt;90," ",O507/stab.data!$U$13)</f>
        <v xml:space="preserve"> </v>
      </c>
      <c r="AC507" s="277" t="str">
        <f>IF(SUM(I507:T507)&lt;90," ",P507/stab.data!$U$14)</f>
        <v xml:space="preserve"> </v>
      </c>
      <c r="AD507" s="277" t="str">
        <f>IF(SUM(I507:T507)&lt;90," ",Q507*2/stab.data!$U$15)</f>
        <v xml:space="preserve"> </v>
      </c>
      <c r="AE507" s="277" t="str">
        <f>IF(SUM(I507:T507)&lt;90," ",R507*2/stab.data!$U$16)</f>
        <v xml:space="preserve"> </v>
      </c>
      <c r="AF507" s="277" t="str">
        <f>IF(SUM(I507:T507)&lt;90," ",S507/stab.data!$U$17)</f>
        <v xml:space="preserve"> </v>
      </c>
      <c r="AG507" s="277" t="str">
        <f>IF(SUM(I507:T507)&lt;90," ",T507/stab.data!$U$18)</f>
        <v xml:space="preserve"> </v>
      </c>
      <c r="AH507" s="277" t="str">
        <f t="shared" si="657"/>
        <v xml:space="preserve"> </v>
      </c>
      <c r="AI507" s="277" t="str">
        <f t="shared" si="658"/>
        <v xml:space="preserve"> </v>
      </c>
      <c r="AJ507" s="278" t="str">
        <f t="shared" si="659"/>
        <v xml:space="preserve"> </v>
      </c>
      <c r="AK507" s="278" t="str">
        <f t="shared" si="660"/>
        <v xml:space="preserve"> </v>
      </c>
      <c r="AL507" s="278" t="str">
        <f t="shared" si="661"/>
        <v xml:space="preserve"> </v>
      </c>
      <c r="AM507" s="278" t="str">
        <f t="shared" si="662"/>
        <v xml:space="preserve"> </v>
      </c>
      <c r="AN507" s="278" t="str">
        <f t="shared" si="663"/>
        <v xml:space="preserve"> </v>
      </c>
      <c r="AO507" s="278" t="str">
        <f t="shared" si="664"/>
        <v xml:space="preserve"> </v>
      </c>
      <c r="AP507" s="278" t="str">
        <f t="shared" si="665"/>
        <v xml:space="preserve"> </v>
      </c>
      <c r="AQ507" s="278" t="str">
        <f t="shared" si="666"/>
        <v xml:space="preserve"> </v>
      </c>
      <c r="AR507" s="278" t="str">
        <f t="shared" si="667"/>
        <v xml:space="preserve"> </v>
      </c>
      <c r="AS507" s="278" t="str">
        <f t="shared" si="668"/>
        <v xml:space="preserve"> </v>
      </c>
      <c r="AT507" s="278" t="str">
        <f t="shared" si="669"/>
        <v xml:space="preserve"> </v>
      </c>
      <c r="AU507" s="278" t="str">
        <f t="shared" si="670"/>
        <v xml:space="preserve"> </v>
      </c>
      <c r="AV507" s="277" t="str">
        <f t="shared" si="671"/>
        <v xml:space="preserve"> </v>
      </c>
      <c r="AW507" s="277" t="str">
        <f t="shared" si="672"/>
        <v xml:space="preserve"> </v>
      </c>
      <c r="AX507" s="277" t="str">
        <f>IF(SUM(I507:T507)&lt;90," ",CO507*AH507*stab.data!$U$20/13/2)</f>
        <v xml:space="preserve"> </v>
      </c>
      <c r="AY507" s="277" t="str">
        <f>IF(SUM(I507:T507)&lt;90," ",CQ507*AH507*stab.data!$U$11/13)</f>
        <v xml:space="preserve"> </v>
      </c>
      <c r="AZ507" s="277" t="str">
        <f t="shared" si="673"/>
        <v xml:space="preserve"> </v>
      </c>
      <c r="BA507" s="279" t="str">
        <f t="shared" si="674"/>
        <v xml:space="preserve"> </v>
      </c>
      <c r="BB507" s="280" t="str">
        <f>IF(SUM(I507:T507)&lt;90," ",EXP('eq. coef.'!$C$104+'eq. coef.'!$C$105*'Amp-TB2 calc'!AJ507+'eq. coef.'!$C$106*'Amp-TB2 calc'!AK507+'eq. coef.'!$C$107*'Amp-TB2 calc'!AL507+'eq. coef.'!$C$108*'Amp-TB2 calc'!AN507+'eq. coef.'!$C$109*'Amp-TB2 calc'!AP507+'eq. coef.'!$C$110*'Amp-TB2 calc'!AQ507+'eq. coef.'!$C$111*'Amp-TB2 calc'!AR507+'eq. coef.'!$C$112*'Amp-TB2 calc'!AS507))</f>
        <v xml:space="preserve"> </v>
      </c>
      <c r="BC507" s="281" t="str">
        <f>IF(SUM(I507:T507)&lt;90," ",EXP('eq. coef.'!$C$176+'eq. coef.'!$C$177*'Amp-TB2 calc'!AJ507+'eq. coef.'!$C$178*'Amp-TB2 calc'!AK507+'eq. coef.'!$C$179*'Amp-TB2 calc'!AL507+'eq. coef.'!$C$180*'Amp-TB2 calc'!AN507+'eq. coef.'!$C$181*'Amp-TB2 calc'!AP507+'eq. coef.'!$C$182*'Amp-TB2 calc'!AQ507+'eq. coef.'!$C$183*'Amp-TB2 calc'!AR507+'eq. coef.'!$C$184*'Amp-TB2 calc'!AS507))</f>
        <v xml:space="preserve"> </v>
      </c>
      <c r="BD507" s="281" t="str">
        <f>IF(SUM(I507:T507)&lt;90," ",('eq. coef.'!$C$234+'eq. coef.'!$C$235*'Amp-TB2 calc'!AJ507+'eq. coef.'!$C$236*'Amp-TB2 calc'!AK507+'eq. coef.'!$C$237*'Amp-TB2 calc'!AL507+'eq. coef.'!$C$238*'Amp-TB2 calc'!AN507+'eq. coef.'!$C$239*'Amp-TB2 calc'!AP507+'eq. coef.'!$C$240*'Amp-TB2 calc'!AQ507+'eq. coef.'!$C$241*'Amp-TB2 calc'!AR507+'eq. coef.'!$C$242*'Amp-TB2 calc'!AS507))</f>
        <v xml:space="preserve"> </v>
      </c>
      <c r="BE507" s="281" t="str">
        <f>IF(SUM(I507:T507)&lt;90," ",('eq. coef.'!$C$270+'eq. coef.'!$C$271*'Amp-TB2 calc'!AJ507+'eq. coef.'!$C$272*'Amp-TB2 calc'!AK507+'eq. coef.'!$C$273*'Amp-TB2 calc'!AL507+'eq. coef.'!$C$274*'Amp-TB2 calc'!AN507+'eq. coef.'!$C$275*'Amp-TB2 calc'!AP507+'eq. coef.'!$C$276*'Amp-TB2 calc'!AQ507+'eq. coef.'!$C$277*'Amp-TB2 calc'!AR507+'eq. coef.'!$C$278*'Amp-TB2 calc'!AS507))</f>
        <v xml:space="preserve"> </v>
      </c>
      <c r="BF507" s="281" t="str">
        <f>IF(SUM(I507:T507)&lt;90," ",EXP('eq. coef.'!$C$328+'eq. coef.'!$C$329*'Amp-TB2 calc'!AJ507+'eq. coef.'!$C$330*'Amp-TB2 calc'!AK507+'eq. coef.'!$C$331*'Amp-TB2 calc'!AL507+'eq. coef.'!$C$332*'Amp-TB2 calc'!AN507+'eq. coef.'!$C$333*'Amp-TB2 calc'!AP507+'eq. coef.'!$C$334*'Amp-TB2 calc'!AQ507+'eq. coef.'!$C$335*'Amp-TB2 calc'!AR507+'eq. coef.'!$C$336*'Amp-TB2 calc'!AS507))</f>
        <v xml:space="preserve"> </v>
      </c>
      <c r="BG507" s="282" t="str">
        <f t="shared" si="626"/>
        <v xml:space="preserve"> </v>
      </c>
      <c r="BH507" s="385" t="str">
        <f t="shared" si="653"/>
        <v xml:space="preserve"> </v>
      </c>
      <c r="BI507" s="385" t="str">
        <f t="shared" si="654"/>
        <v xml:space="preserve"> </v>
      </c>
      <c r="BJ507" s="281" t="str">
        <f t="shared" si="627"/>
        <v xml:space="preserve"> </v>
      </c>
      <c r="BK507" s="283" t="str">
        <f t="shared" si="675"/>
        <v xml:space="preserve"> </v>
      </c>
      <c r="BL507" s="281" t="str">
        <f t="shared" si="676"/>
        <v xml:space="preserve"> </v>
      </c>
      <c r="BM507" s="284" t="str">
        <f t="shared" si="628"/>
        <v xml:space="preserve"> </v>
      </c>
      <c r="BN507" s="285" t="str">
        <f>IF(SUM(I507:T507)&lt;90," ",'eq. coef.'!$C$360+'eq. coef.'!$C$361*'Amp-TB2 calc'!AJ507+'eq. coef.'!$C$362*'Amp-TB2 calc'!AK507+'eq. coef.'!$C$363*'Amp-TB2 calc'!AL507+'eq. coef.'!$C$364*'Amp-TB2 calc'!AN507+'eq. coef.'!$C$365*'Amp-TB2 calc'!AP507+'eq. coef.'!$C$366*'Amp-TB2 calc'!AQ507+'eq. coef.'!$C$367*'Amp-TB2 calc'!AR507+'eq. coef.'!$C$368*'Amp-TB2 calc'!AS507+'eq. coef.'!$C$369*LN(BQ507))</f>
        <v xml:space="preserve"> </v>
      </c>
      <c r="BO507" s="286" t="str">
        <f t="shared" si="677"/>
        <v xml:space="preserve"> </v>
      </c>
      <c r="BP507" s="333" t="str">
        <f t="shared" si="629"/>
        <v xml:space="preserve"> </v>
      </c>
      <c r="BQ507" s="287" t="str">
        <f t="shared" si="678"/>
        <v xml:space="preserve"> </v>
      </c>
      <c r="BR507" s="281" t="str">
        <f t="shared" si="630"/>
        <v xml:space="preserve"> </v>
      </c>
      <c r="BS507" s="283"/>
      <c r="BT507" s="283">
        <f t="shared" si="679"/>
        <v>0</v>
      </c>
      <c r="BU507" s="283">
        <f t="shared" si="680"/>
        <v>0</v>
      </c>
      <c r="BV507" s="281" t="str">
        <f t="shared" si="631"/>
        <v xml:space="preserve"> </v>
      </c>
      <c r="BW507" s="288"/>
      <c r="BX507" s="289" t="str">
        <f>IF(SUM(I507:T507)&lt;90," ",'eq. coef.'!$B$1128*'Amp-TB2 calc'!CH507+'eq. coef.'!$B$1129*'Amp-TB2 calc'!CL507+'eq. coef.'!$B$1130*'Amp-TB2 calc'!CM507+'eq. coef.'!$B$1131*'Amp-TB2 calc'!CO507+'eq. coef.'!$B$1132*'Amp-TB2 calc'!CP507+'eq. coef.'!$B$1133*'Amp-TB2 calc'!CQ507+'eq. coef.'!$B$1134*'Amp-TB2 calc'!CR507+'eq. coef.'!$B$1135*'Amp-TB2 calc'!CU507+'eq. coef.'!$B$1135*'Amp-TB2 calc'!CY507+'eq. coef.'!$B$1137*'Amp-TB2 calc'!CZ507)</f>
        <v xml:space="preserve"> </v>
      </c>
      <c r="BY507" s="290" t="str">
        <f t="shared" si="681"/>
        <v xml:space="preserve"> </v>
      </c>
      <c r="BZ507" s="291"/>
      <c r="CA507" s="290" t="str">
        <f t="shared" si="632"/>
        <v xml:space="preserve"> </v>
      </c>
      <c r="CB507" s="289" t="str">
        <f>IF(SUM(I507:T507)&lt;90," ",EXP('eq. coef.'!$C$396+'eq. coef.'!$C$397*'Amp-TB2 calc'!AJ507+'eq. coef.'!$C$398*'Amp-TB2 calc'!AK507+'eq. coef.'!$C$399*'Amp-TB2 calc'!AL507+'eq. coef.'!$C$400*'Amp-TB2 calc'!AN507+'eq. coef.'!$C$401*'Amp-TB2 calc'!AP507+'eq. coef.'!$C$402*'Amp-TB2 calc'!AQ507+'eq. coef.'!$C$403*'Amp-TB2 calc'!AR507+'eq. coef.'!$C$404*'Amp-TB2 calc'!AS507+'eq. coef.'!$C$405*LN('Amp-TB2 calc'!BQ507)))</f>
        <v xml:space="preserve"> </v>
      </c>
      <c r="CC507" s="283" t="str">
        <f t="shared" si="633"/>
        <v xml:space="preserve"> </v>
      </c>
      <c r="CD507" s="283"/>
      <c r="CE507" s="282" t="str">
        <f t="shared" si="634"/>
        <v xml:space="preserve"> </v>
      </c>
      <c r="CF507" s="282" t="str">
        <f t="shared" si="635"/>
        <v xml:space="preserve"> </v>
      </c>
      <c r="CG507" s="278" t="str">
        <f t="shared" si="682"/>
        <v xml:space="preserve"> </v>
      </c>
      <c r="CH507" s="278" t="str">
        <f t="shared" si="683"/>
        <v xml:space="preserve"> </v>
      </c>
      <c r="CI507" s="278" t="str">
        <f t="shared" si="636"/>
        <v xml:space="preserve"> </v>
      </c>
      <c r="CJ507" s="278" t="str">
        <f t="shared" si="637"/>
        <v xml:space="preserve"> </v>
      </c>
      <c r="CK507" s="278"/>
      <c r="CL507" s="278" t="str">
        <f t="shared" si="638"/>
        <v xml:space="preserve"> </v>
      </c>
      <c r="CM507" s="278" t="str">
        <f t="shared" si="639"/>
        <v xml:space="preserve"> </v>
      </c>
      <c r="CN507" s="278" t="str">
        <f t="shared" si="684"/>
        <v xml:space="preserve"> </v>
      </c>
      <c r="CO507" s="278" t="str">
        <f t="shared" si="640"/>
        <v xml:space="preserve"> </v>
      </c>
      <c r="CP507" s="278" t="str">
        <f t="shared" si="685"/>
        <v xml:space="preserve"> </v>
      </c>
      <c r="CQ507" s="278" t="str">
        <f t="shared" si="641"/>
        <v xml:space="preserve"> </v>
      </c>
      <c r="CR507" s="278" t="str">
        <f t="shared" si="686"/>
        <v xml:space="preserve"> </v>
      </c>
      <c r="CS507" s="278" t="str">
        <f t="shared" si="642"/>
        <v xml:space="preserve"> </v>
      </c>
      <c r="CT507" s="278"/>
      <c r="CU507" s="278" t="str">
        <f t="shared" si="687"/>
        <v xml:space="preserve"> </v>
      </c>
      <c r="CV507" s="278" t="str">
        <f t="shared" si="643"/>
        <v xml:space="preserve"> </v>
      </c>
      <c r="CW507" s="278" t="str">
        <f t="shared" si="644"/>
        <v xml:space="preserve"> </v>
      </c>
      <c r="CX507" s="278"/>
      <c r="CY507" s="278" t="str">
        <f t="shared" si="645"/>
        <v xml:space="preserve"> </v>
      </c>
      <c r="CZ507" s="278" t="str">
        <f t="shared" si="688"/>
        <v xml:space="preserve"> </v>
      </c>
      <c r="DA507" s="278" t="str">
        <f t="shared" si="646"/>
        <v xml:space="preserve"> </v>
      </c>
      <c r="DB507" s="278"/>
      <c r="DC507" s="278" t="str">
        <f t="shared" si="647"/>
        <v xml:space="preserve"> </v>
      </c>
      <c r="DD507" s="278" t="str">
        <f t="shared" si="689"/>
        <v xml:space="preserve"> </v>
      </c>
      <c r="DE507" s="278" t="str">
        <f t="shared" si="690"/>
        <v xml:space="preserve"> </v>
      </c>
      <c r="DF507" s="278" t="str">
        <f t="shared" si="648"/>
        <v xml:space="preserve"> </v>
      </c>
      <c r="DG507" s="283" t="str">
        <f t="shared" si="655"/>
        <v xml:space="preserve"> </v>
      </c>
      <c r="DH507" s="283"/>
      <c r="DI507" s="277" t="str">
        <f t="shared" si="649"/>
        <v xml:space="preserve"> </v>
      </c>
      <c r="DJ507" s="277" t="str">
        <f t="shared" si="650"/>
        <v xml:space="preserve"> </v>
      </c>
      <c r="DK507" s="277" t="str">
        <f t="shared" si="651"/>
        <v xml:space="preserve"> </v>
      </c>
      <c r="DL507" s="278" t="str">
        <f t="shared" si="652"/>
        <v xml:space="preserve"> </v>
      </c>
    </row>
    <row r="508" spans="21:116" x14ac:dyDescent="0.25">
      <c r="U508" s="276" t="str">
        <f t="shared" si="656"/>
        <v xml:space="preserve"> </v>
      </c>
      <c r="V508" s="277" t="str">
        <f>IF(SUM(I508:T508)&lt;90," ",I508/stab.data!$U$7)</f>
        <v xml:space="preserve"> </v>
      </c>
      <c r="W508" s="277" t="str">
        <f>IF(SUM(I508:T508)&lt;90," ",J508/stab.data!$U$8)</f>
        <v xml:space="preserve"> </v>
      </c>
      <c r="X508" s="277" t="str">
        <f>IF(SUM(I508:T508)&lt;90," ",K508*2/stab.data!$U$9)</f>
        <v xml:space="preserve"> </v>
      </c>
      <c r="Y508" s="277" t="str">
        <f>IF(SUM(I508:T508)&lt;90," ",L508*2/stab.data!$U$10)</f>
        <v xml:space="preserve"> </v>
      </c>
      <c r="Z508" s="277" t="str">
        <f>IF(SUM(I508:T508)&lt;90," ",M508/stab.data!$U$11)</f>
        <v xml:space="preserve"> </v>
      </c>
      <c r="AA508" s="277" t="str">
        <f>IF(SUM(I508:T508)&lt;90," ",N508/stab.data!$U$12)</f>
        <v xml:space="preserve"> </v>
      </c>
      <c r="AB508" s="277" t="str">
        <f>IF(SUM(I508:T508)&lt;90," ",O508/stab.data!$U$13)</f>
        <v xml:space="preserve"> </v>
      </c>
      <c r="AC508" s="277" t="str">
        <f>IF(SUM(I508:T508)&lt;90," ",P508/stab.data!$U$14)</f>
        <v xml:space="preserve"> </v>
      </c>
      <c r="AD508" s="277" t="str">
        <f>IF(SUM(I508:T508)&lt;90," ",Q508*2/stab.data!$U$15)</f>
        <v xml:space="preserve"> </v>
      </c>
      <c r="AE508" s="277" t="str">
        <f>IF(SUM(I508:T508)&lt;90," ",R508*2/stab.data!$U$16)</f>
        <v xml:space="preserve"> </v>
      </c>
      <c r="AF508" s="277" t="str">
        <f>IF(SUM(I508:T508)&lt;90," ",S508/stab.data!$U$17)</f>
        <v xml:space="preserve"> </v>
      </c>
      <c r="AG508" s="277" t="str">
        <f>IF(SUM(I508:T508)&lt;90," ",T508/stab.data!$U$18)</f>
        <v xml:space="preserve"> </v>
      </c>
      <c r="AH508" s="277" t="str">
        <f t="shared" si="657"/>
        <v xml:space="preserve"> </v>
      </c>
      <c r="AI508" s="277" t="str">
        <f t="shared" si="658"/>
        <v xml:space="preserve"> </v>
      </c>
      <c r="AJ508" s="278" t="str">
        <f t="shared" si="659"/>
        <v xml:space="preserve"> </v>
      </c>
      <c r="AK508" s="278" t="str">
        <f t="shared" si="660"/>
        <v xml:space="preserve"> </v>
      </c>
      <c r="AL508" s="278" t="str">
        <f t="shared" si="661"/>
        <v xml:space="preserve"> </v>
      </c>
      <c r="AM508" s="278" t="str">
        <f t="shared" si="662"/>
        <v xml:space="preserve"> </v>
      </c>
      <c r="AN508" s="278" t="str">
        <f t="shared" si="663"/>
        <v xml:space="preserve"> </v>
      </c>
      <c r="AO508" s="278" t="str">
        <f t="shared" si="664"/>
        <v xml:space="preserve"> </v>
      </c>
      <c r="AP508" s="278" t="str">
        <f t="shared" si="665"/>
        <v xml:space="preserve"> </v>
      </c>
      <c r="AQ508" s="278" t="str">
        <f t="shared" si="666"/>
        <v xml:space="preserve"> </v>
      </c>
      <c r="AR508" s="278" t="str">
        <f t="shared" si="667"/>
        <v xml:space="preserve"> </v>
      </c>
      <c r="AS508" s="278" t="str">
        <f t="shared" si="668"/>
        <v xml:space="preserve"> </v>
      </c>
      <c r="AT508" s="278" t="str">
        <f t="shared" si="669"/>
        <v xml:space="preserve"> </v>
      </c>
      <c r="AU508" s="278" t="str">
        <f t="shared" si="670"/>
        <v xml:space="preserve"> </v>
      </c>
      <c r="AV508" s="277" t="str">
        <f t="shared" si="671"/>
        <v xml:space="preserve"> </v>
      </c>
      <c r="AW508" s="277" t="str">
        <f t="shared" si="672"/>
        <v xml:space="preserve"> </v>
      </c>
      <c r="AX508" s="277" t="str">
        <f>IF(SUM(I508:T508)&lt;90," ",CO508*AH508*stab.data!$U$20/13/2)</f>
        <v xml:space="preserve"> </v>
      </c>
      <c r="AY508" s="277" t="str">
        <f>IF(SUM(I508:T508)&lt;90," ",CQ508*AH508*stab.data!$U$11/13)</f>
        <v xml:space="preserve"> </v>
      </c>
      <c r="AZ508" s="277" t="str">
        <f t="shared" si="673"/>
        <v xml:space="preserve"> </v>
      </c>
      <c r="BA508" s="279" t="str">
        <f t="shared" si="674"/>
        <v xml:space="preserve"> </v>
      </c>
      <c r="BB508" s="280" t="str">
        <f>IF(SUM(I508:T508)&lt;90," ",EXP('eq. coef.'!$C$104+'eq. coef.'!$C$105*'Amp-TB2 calc'!AJ508+'eq. coef.'!$C$106*'Amp-TB2 calc'!AK508+'eq. coef.'!$C$107*'Amp-TB2 calc'!AL508+'eq. coef.'!$C$108*'Amp-TB2 calc'!AN508+'eq. coef.'!$C$109*'Amp-TB2 calc'!AP508+'eq. coef.'!$C$110*'Amp-TB2 calc'!AQ508+'eq. coef.'!$C$111*'Amp-TB2 calc'!AR508+'eq. coef.'!$C$112*'Amp-TB2 calc'!AS508))</f>
        <v xml:space="preserve"> </v>
      </c>
      <c r="BC508" s="281" t="str">
        <f>IF(SUM(I508:T508)&lt;90," ",EXP('eq. coef.'!$C$176+'eq. coef.'!$C$177*'Amp-TB2 calc'!AJ508+'eq. coef.'!$C$178*'Amp-TB2 calc'!AK508+'eq. coef.'!$C$179*'Amp-TB2 calc'!AL508+'eq. coef.'!$C$180*'Amp-TB2 calc'!AN508+'eq. coef.'!$C$181*'Amp-TB2 calc'!AP508+'eq. coef.'!$C$182*'Amp-TB2 calc'!AQ508+'eq. coef.'!$C$183*'Amp-TB2 calc'!AR508+'eq. coef.'!$C$184*'Amp-TB2 calc'!AS508))</f>
        <v xml:space="preserve"> </v>
      </c>
      <c r="BD508" s="281" t="str">
        <f>IF(SUM(I508:T508)&lt;90," ",('eq. coef.'!$C$234+'eq. coef.'!$C$235*'Amp-TB2 calc'!AJ508+'eq. coef.'!$C$236*'Amp-TB2 calc'!AK508+'eq. coef.'!$C$237*'Amp-TB2 calc'!AL508+'eq. coef.'!$C$238*'Amp-TB2 calc'!AN508+'eq. coef.'!$C$239*'Amp-TB2 calc'!AP508+'eq. coef.'!$C$240*'Amp-TB2 calc'!AQ508+'eq. coef.'!$C$241*'Amp-TB2 calc'!AR508+'eq. coef.'!$C$242*'Amp-TB2 calc'!AS508))</f>
        <v xml:space="preserve"> </v>
      </c>
      <c r="BE508" s="281" t="str">
        <f>IF(SUM(I508:T508)&lt;90," ",('eq. coef.'!$C$270+'eq. coef.'!$C$271*'Amp-TB2 calc'!AJ508+'eq. coef.'!$C$272*'Amp-TB2 calc'!AK508+'eq. coef.'!$C$273*'Amp-TB2 calc'!AL508+'eq. coef.'!$C$274*'Amp-TB2 calc'!AN508+'eq. coef.'!$C$275*'Amp-TB2 calc'!AP508+'eq. coef.'!$C$276*'Amp-TB2 calc'!AQ508+'eq. coef.'!$C$277*'Amp-TB2 calc'!AR508+'eq. coef.'!$C$278*'Amp-TB2 calc'!AS508))</f>
        <v xml:space="preserve"> </v>
      </c>
      <c r="BF508" s="281" t="str">
        <f>IF(SUM(I508:T508)&lt;90," ",EXP('eq. coef.'!$C$328+'eq. coef.'!$C$329*'Amp-TB2 calc'!AJ508+'eq. coef.'!$C$330*'Amp-TB2 calc'!AK508+'eq. coef.'!$C$331*'Amp-TB2 calc'!AL508+'eq. coef.'!$C$332*'Amp-TB2 calc'!AN508+'eq. coef.'!$C$333*'Amp-TB2 calc'!AP508+'eq. coef.'!$C$334*'Amp-TB2 calc'!AQ508+'eq. coef.'!$C$335*'Amp-TB2 calc'!AR508+'eq. coef.'!$C$336*'Amp-TB2 calc'!AS508))</f>
        <v xml:space="preserve"> </v>
      </c>
      <c r="BG508" s="282" t="str">
        <f t="shared" si="626"/>
        <v xml:space="preserve"> </v>
      </c>
      <c r="BH508" s="385" t="str">
        <f t="shared" si="653"/>
        <v xml:space="preserve"> </v>
      </c>
      <c r="BI508" s="385" t="str">
        <f t="shared" si="654"/>
        <v xml:space="preserve"> </v>
      </c>
      <c r="BJ508" s="281" t="str">
        <f t="shared" si="627"/>
        <v xml:space="preserve"> </v>
      </c>
      <c r="BK508" s="283" t="str">
        <f t="shared" si="675"/>
        <v xml:space="preserve"> </v>
      </c>
      <c r="BL508" s="281" t="str">
        <f t="shared" si="676"/>
        <v xml:space="preserve"> </v>
      </c>
      <c r="BM508" s="284" t="str">
        <f t="shared" si="628"/>
        <v xml:space="preserve"> </v>
      </c>
      <c r="BN508" s="285" t="str">
        <f>IF(SUM(I508:T508)&lt;90," ",'eq. coef.'!$C$360+'eq. coef.'!$C$361*'Amp-TB2 calc'!AJ508+'eq. coef.'!$C$362*'Amp-TB2 calc'!AK508+'eq. coef.'!$C$363*'Amp-TB2 calc'!AL508+'eq. coef.'!$C$364*'Amp-TB2 calc'!AN508+'eq. coef.'!$C$365*'Amp-TB2 calc'!AP508+'eq. coef.'!$C$366*'Amp-TB2 calc'!AQ508+'eq. coef.'!$C$367*'Amp-TB2 calc'!AR508+'eq. coef.'!$C$368*'Amp-TB2 calc'!AS508+'eq. coef.'!$C$369*LN(BQ508))</f>
        <v xml:space="preserve"> </v>
      </c>
      <c r="BO508" s="286" t="str">
        <f t="shared" si="677"/>
        <v xml:space="preserve"> </v>
      </c>
      <c r="BP508" s="333" t="str">
        <f t="shared" si="629"/>
        <v xml:space="preserve"> </v>
      </c>
      <c r="BQ508" s="287" t="str">
        <f t="shared" si="678"/>
        <v xml:space="preserve"> </v>
      </c>
      <c r="BR508" s="281" t="str">
        <f t="shared" si="630"/>
        <v xml:space="preserve"> </v>
      </c>
      <c r="BS508" s="283"/>
      <c r="BT508" s="283">
        <f t="shared" si="679"/>
        <v>0</v>
      </c>
      <c r="BU508" s="283">
        <f t="shared" si="680"/>
        <v>0</v>
      </c>
      <c r="BV508" s="281" t="str">
        <f t="shared" si="631"/>
        <v xml:space="preserve"> </v>
      </c>
      <c r="BW508" s="288"/>
      <c r="BX508" s="289" t="str">
        <f>IF(SUM(I508:T508)&lt;90," ",'eq. coef.'!$B$1128*'Amp-TB2 calc'!CH508+'eq. coef.'!$B$1129*'Amp-TB2 calc'!CL508+'eq. coef.'!$B$1130*'Amp-TB2 calc'!CM508+'eq. coef.'!$B$1131*'Amp-TB2 calc'!CO508+'eq. coef.'!$B$1132*'Amp-TB2 calc'!CP508+'eq. coef.'!$B$1133*'Amp-TB2 calc'!CQ508+'eq. coef.'!$B$1134*'Amp-TB2 calc'!CR508+'eq. coef.'!$B$1135*'Amp-TB2 calc'!CU508+'eq. coef.'!$B$1135*'Amp-TB2 calc'!CY508+'eq. coef.'!$B$1137*'Amp-TB2 calc'!CZ508)</f>
        <v xml:space="preserve"> </v>
      </c>
      <c r="BY508" s="290" t="str">
        <f t="shared" si="681"/>
        <v xml:space="preserve"> </v>
      </c>
      <c r="BZ508" s="291"/>
      <c r="CA508" s="290" t="str">
        <f t="shared" si="632"/>
        <v xml:space="preserve"> </v>
      </c>
      <c r="CB508" s="289" t="str">
        <f>IF(SUM(I508:T508)&lt;90," ",EXP('eq. coef.'!$C$396+'eq. coef.'!$C$397*'Amp-TB2 calc'!AJ508+'eq. coef.'!$C$398*'Amp-TB2 calc'!AK508+'eq. coef.'!$C$399*'Amp-TB2 calc'!AL508+'eq. coef.'!$C$400*'Amp-TB2 calc'!AN508+'eq. coef.'!$C$401*'Amp-TB2 calc'!AP508+'eq. coef.'!$C$402*'Amp-TB2 calc'!AQ508+'eq. coef.'!$C$403*'Amp-TB2 calc'!AR508+'eq. coef.'!$C$404*'Amp-TB2 calc'!AS508+'eq. coef.'!$C$405*LN('Amp-TB2 calc'!BQ508)))</f>
        <v xml:space="preserve"> </v>
      </c>
      <c r="CC508" s="283" t="str">
        <f t="shared" si="633"/>
        <v xml:space="preserve"> </v>
      </c>
      <c r="CD508" s="283"/>
      <c r="CE508" s="282" t="str">
        <f t="shared" si="634"/>
        <v xml:space="preserve"> </v>
      </c>
      <c r="CF508" s="282" t="str">
        <f t="shared" si="635"/>
        <v xml:space="preserve"> </v>
      </c>
      <c r="CG508" s="278" t="str">
        <f t="shared" si="682"/>
        <v xml:space="preserve"> </v>
      </c>
      <c r="CH508" s="278" t="str">
        <f t="shared" si="683"/>
        <v xml:space="preserve"> </v>
      </c>
      <c r="CI508" s="278" t="str">
        <f t="shared" si="636"/>
        <v xml:space="preserve"> </v>
      </c>
      <c r="CJ508" s="278" t="str">
        <f t="shared" si="637"/>
        <v xml:space="preserve"> </v>
      </c>
      <c r="CK508" s="278"/>
      <c r="CL508" s="278" t="str">
        <f t="shared" si="638"/>
        <v xml:space="preserve"> </v>
      </c>
      <c r="CM508" s="278" t="str">
        <f t="shared" si="639"/>
        <v xml:space="preserve"> </v>
      </c>
      <c r="CN508" s="278" t="str">
        <f t="shared" si="684"/>
        <v xml:space="preserve"> </v>
      </c>
      <c r="CO508" s="278" t="str">
        <f t="shared" si="640"/>
        <v xml:space="preserve"> </v>
      </c>
      <c r="CP508" s="278" t="str">
        <f t="shared" si="685"/>
        <v xml:space="preserve"> </v>
      </c>
      <c r="CQ508" s="278" t="str">
        <f t="shared" si="641"/>
        <v xml:space="preserve"> </v>
      </c>
      <c r="CR508" s="278" t="str">
        <f t="shared" si="686"/>
        <v xml:space="preserve"> </v>
      </c>
      <c r="CS508" s="278" t="str">
        <f t="shared" si="642"/>
        <v xml:space="preserve"> </v>
      </c>
      <c r="CT508" s="278"/>
      <c r="CU508" s="278" t="str">
        <f t="shared" si="687"/>
        <v xml:space="preserve"> </v>
      </c>
      <c r="CV508" s="278" t="str">
        <f t="shared" si="643"/>
        <v xml:space="preserve"> </v>
      </c>
      <c r="CW508" s="278" t="str">
        <f t="shared" si="644"/>
        <v xml:space="preserve"> </v>
      </c>
      <c r="CX508" s="278"/>
      <c r="CY508" s="278" t="str">
        <f t="shared" si="645"/>
        <v xml:space="preserve"> </v>
      </c>
      <c r="CZ508" s="278" t="str">
        <f t="shared" si="688"/>
        <v xml:space="preserve"> </v>
      </c>
      <c r="DA508" s="278" t="str">
        <f t="shared" si="646"/>
        <v xml:space="preserve"> </v>
      </c>
      <c r="DB508" s="278"/>
      <c r="DC508" s="278" t="str">
        <f t="shared" si="647"/>
        <v xml:space="preserve"> </v>
      </c>
      <c r="DD508" s="278" t="str">
        <f t="shared" si="689"/>
        <v xml:space="preserve"> </v>
      </c>
      <c r="DE508" s="278" t="str">
        <f t="shared" si="690"/>
        <v xml:space="preserve"> </v>
      </c>
      <c r="DF508" s="278" t="str">
        <f t="shared" si="648"/>
        <v xml:space="preserve"> </v>
      </c>
      <c r="DG508" s="283" t="str">
        <f t="shared" si="655"/>
        <v xml:space="preserve"> </v>
      </c>
      <c r="DH508" s="283"/>
      <c r="DI508" s="277" t="str">
        <f t="shared" si="649"/>
        <v xml:space="preserve"> </v>
      </c>
      <c r="DJ508" s="277" t="str">
        <f t="shared" si="650"/>
        <v xml:space="preserve"> </v>
      </c>
      <c r="DK508" s="277" t="str">
        <f t="shared" si="651"/>
        <v xml:space="preserve"> </v>
      </c>
      <c r="DL508" s="278" t="str">
        <f t="shared" si="652"/>
        <v xml:space="preserve"> </v>
      </c>
    </row>
    <row r="509" spans="21:116" x14ac:dyDescent="0.25">
      <c r="U509" s="276" t="str">
        <f t="shared" si="656"/>
        <v xml:space="preserve"> </v>
      </c>
      <c r="V509" s="277" t="str">
        <f>IF(SUM(I509:T509)&lt;90," ",I509/stab.data!$U$7)</f>
        <v xml:space="preserve"> </v>
      </c>
      <c r="W509" s="277" t="str">
        <f>IF(SUM(I509:T509)&lt;90," ",J509/stab.data!$U$8)</f>
        <v xml:space="preserve"> </v>
      </c>
      <c r="X509" s="277" t="str">
        <f>IF(SUM(I509:T509)&lt;90," ",K509*2/stab.data!$U$9)</f>
        <v xml:space="preserve"> </v>
      </c>
      <c r="Y509" s="277" t="str">
        <f>IF(SUM(I509:T509)&lt;90," ",L509*2/stab.data!$U$10)</f>
        <v xml:space="preserve"> </v>
      </c>
      <c r="Z509" s="277" t="str">
        <f>IF(SUM(I509:T509)&lt;90," ",M509/stab.data!$U$11)</f>
        <v xml:space="preserve"> </v>
      </c>
      <c r="AA509" s="277" t="str">
        <f>IF(SUM(I509:T509)&lt;90," ",N509/stab.data!$U$12)</f>
        <v xml:space="preserve"> </v>
      </c>
      <c r="AB509" s="277" t="str">
        <f>IF(SUM(I509:T509)&lt;90," ",O509/stab.data!$U$13)</f>
        <v xml:space="preserve"> </v>
      </c>
      <c r="AC509" s="277" t="str">
        <f>IF(SUM(I509:T509)&lt;90," ",P509/stab.data!$U$14)</f>
        <v xml:space="preserve"> </v>
      </c>
      <c r="AD509" s="277" t="str">
        <f>IF(SUM(I509:T509)&lt;90," ",Q509*2/stab.data!$U$15)</f>
        <v xml:space="preserve"> </v>
      </c>
      <c r="AE509" s="277" t="str">
        <f>IF(SUM(I509:T509)&lt;90," ",R509*2/stab.data!$U$16)</f>
        <v xml:space="preserve"> </v>
      </c>
      <c r="AF509" s="277" t="str">
        <f>IF(SUM(I509:T509)&lt;90," ",S509/stab.data!$U$17)</f>
        <v xml:space="preserve"> </v>
      </c>
      <c r="AG509" s="277" t="str">
        <f>IF(SUM(I509:T509)&lt;90," ",T509/stab.data!$U$18)</f>
        <v xml:space="preserve"> </v>
      </c>
      <c r="AH509" s="277" t="str">
        <f t="shared" si="657"/>
        <v xml:space="preserve"> </v>
      </c>
      <c r="AI509" s="277" t="str">
        <f t="shared" si="658"/>
        <v xml:space="preserve"> </v>
      </c>
      <c r="AJ509" s="278" t="str">
        <f t="shared" si="659"/>
        <v xml:space="preserve"> </v>
      </c>
      <c r="AK509" s="278" t="str">
        <f t="shared" si="660"/>
        <v xml:space="preserve"> </v>
      </c>
      <c r="AL509" s="278" t="str">
        <f t="shared" si="661"/>
        <v xml:space="preserve"> </v>
      </c>
      <c r="AM509" s="278" t="str">
        <f t="shared" si="662"/>
        <v xml:space="preserve"> </v>
      </c>
      <c r="AN509" s="278" t="str">
        <f t="shared" si="663"/>
        <v xml:space="preserve"> </v>
      </c>
      <c r="AO509" s="278" t="str">
        <f t="shared" si="664"/>
        <v xml:space="preserve"> </v>
      </c>
      <c r="AP509" s="278" t="str">
        <f t="shared" si="665"/>
        <v xml:space="preserve"> </v>
      </c>
      <c r="AQ509" s="278" t="str">
        <f t="shared" si="666"/>
        <v xml:space="preserve"> </v>
      </c>
      <c r="AR509" s="278" t="str">
        <f t="shared" si="667"/>
        <v xml:space="preserve"> </v>
      </c>
      <c r="AS509" s="278" t="str">
        <f t="shared" si="668"/>
        <v xml:space="preserve"> </v>
      </c>
      <c r="AT509" s="278" t="str">
        <f t="shared" si="669"/>
        <v xml:space="preserve"> </v>
      </c>
      <c r="AU509" s="278" t="str">
        <f t="shared" si="670"/>
        <v xml:space="preserve"> </v>
      </c>
      <c r="AV509" s="277" t="str">
        <f t="shared" si="671"/>
        <v xml:space="preserve"> </v>
      </c>
      <c r="AW509" s="277" t="str">
        <f t="shared" si="672"/>
        <v xml:space="preserve"> </v>
      </c>
      <c r="AX509" s="277" t="str">
        <f>IF(SUM(I509:T509)&lt;90," ",CO509*AH509*stab.data!$U$20/13/2)</f>
        <v xml:space="preserve"> </v>
      </c>
      <c r="AY509" s="277" t="str">
        <f>IF(SUM(I509:T509)&lt;90," ",CQ509*AH509*stab.data!$U$11/13)</f>
        <v xml:space="preserve"> </v>
      </c>
      <c r="AZ509" s="277" t="str">
        <f t="shared" si="673"/>
        <v xml:space="preserve"> </v>
      </c>
      <c r="BA509" s="279" t="str">
        <f t="shared" si="674"/>
        <v xml:space="preserve"> </v>
      </c>
      <c r="BB509" s="280" t="str">
        <f>IF(SUM(I509:T509)&lt;90," ",EXP('eq. coef.'!$C$104+'eq. coef.'!$C$105*'Amp-TB2 calc'!AJ509+'eq. coef.'!$C$106*'Amp-TB2 calc'!AK509+'eq. coef.'!$C$107*'Amp-TB2 calc'!AL509+'eq. coef.'!$C$108*'Amp-TB2 calc'!AN509+'eq. coef.'!$C$109*'Amp-TB2 calc'!AP509+'eq. coef.'!$C$110*'Amp-TB2 calc'!AQ509+'eq. coef.'!$C$111*'Amp-TB2 calc'!AR509+'eq. coef.'!$C$112*'Amp-TB2 calc'!AS509))</f>
        <v xml:space="preserve"> </v>
      </c>
      <c r="BC509" s="281" t="str">
        <f>IF(SUM(I509:T509)&lt;90," ",EXP('eq. coef.'!$C$176+'eq. coef.'!$C$177*'Amp-TB2 calc'!AJ509+'eq. coef.'!$C$178*'Amp-TB2 calc'!AK509+'eq. coef.'!$C$179*'Amp-TB2 calc'!AL509+'eq. coef.'!$C$180*'Amp-TB2 calc'!AN509+'eq. coef.'!$C$181*'Amp-TB2 calc'!AP509+'eq. coef.'!$C$182*'Amp-TB2 calc'!AQ509+'eq. coef.'!$C$183*'Amp-TB2 calc'!AR509+'eq. coef.'!$C$184*'Amp-TB2 calc'!AS509))</f>
        <v xml:space="preserve"> </v>
      </c>
      <c r="BD509" s="281" t="str">
        <f>IF(SUM(I509:T509)&lt;90," ",('eq. coef.'!$C$234+'eq. coef.'!$C$235*'Amp-TB2 calc'!AJ509+'eq. coef.'!$C$236*'Amp-TB2 calc'!AK509+'eq. coef.'!$C$237*'Amp-TB2 calc'!AL509+'eq. coef.'!$C$238*'Amp-TB2 calc'!AN509+'eq. coef.'!$C$239*'Amp-TB2 calc'!AP509+'eq. coef.'!$C$240*'Amp-TB2 calc'!AQ509+'eq. coef.'!$C$241*'Amp-TB2 calc'!AR509+'eq. coef.'!$C$242*'Amp-TB2 calc'!AS509))</f>
        <v xml:space="preserve"> </v>
      </c>
      <c r="BE509" s="281" t="str">
        <f>IF(SUM(I509:T509)&lt;90," ",('eq. coef.'!$C$270+'eq. coef.'!$C$271*'Amp-TB2 calc'!AJ509+'eq. coef.'!$C$272*'Amp-TB2 calc'!AK509+'eq. coef.'!$C$273*'Amp-TB2 calc'!AL509+'eq. coef.'!$C$274*'Amp-TB2 calc'!AN509+'eq. coef.'!$C$275*'Amp-TB2 calc'!AP509+'eq. coef.'!$C$276*'Amp-TB2 calc'!AQ509+'eq. coef.'!$C$277*'Amp-TB2 calc'!AR509+'eq. coef.'!$C$278*'Amp-TB2 calc'!AS509))</f>
        <v xml:space="preserve"> </v>
      </c>
      <c r="BF509" s="281" t="str">
        <f>IF(SUM(I509:T509)&lt;90," ",EXP('eq. coef.'!$C$328+'eq. coef.'!$C$329*'Amp-TB2 calc'!AJ509+'eq. coef.'!$C$330*'Amp-TB2 calc'!AK509+'eq. coef.'!$C$331*'Amp-TB2 calc'!AL509+'eq. coef.'!$C$332*'Amp-TB2 calc'!AN509+'eq. coef.'!$C$333*'Amp-TB2 calc'!AP509+'eq. coef.'!$C$334*'Amp-TB2 calc'!AQ509+'eq. coef.'!$C$335*'Amp-TB2 calc'!AR509+'eq. coef.'!$C$336*'Amp-TB2 calc'!AS509))</f>
        <v xml:space="preserve"> </v>
      </c>
      <c r="BG509" s="282" t="str">
        <f t="shared" si="626"/>
        <v xml:space="preserve"> </v>
      </c>
      <c r="BH509" s="385" t="str">
        <f t="shared" si="653"/>
        <v xml:space="preserve"> </v>
      </c>
      <c r="BI509" s="385" t="str">
        <f t="shared" si="654"/>
        <v xml:space="preserve"> </v>
      </c>
      <c r="BJ509" s="281" t="str">
        <f t="shared" si="627"/>
        <v xml:space="preserve"> </v>
      </c>
      <c r="BK509" s="283" t="str">
        <f t="shared" si="675"/>
        <v xml:space="preserve"> </v>
      </c>
      <c r="BL509" s="281" t="str">
        <f t="shared" si="676"/>
        <v xml:space="preserve"> </v>
      </c>
      <c r="BM509" s="284" t="str">
        <f t="shared" si="628"/>
        <v xml:space="preserve"> </v>
      </c>
      <c r="BN509" s="285" t="str">
        <f>IF(SUM(I509:T509)&lt;90," ",'eq. coef.'!$C$360+'eq. coef.'!$C$361*'Amp-TB2 calc'!AJ509+'eq. coef.'!$C$362*'Amp-TB2 calc'!AK509+'eq. coef.'!$C$363*'Amp-TB2 calc'!AL509+'eq. coef.'!$C$364*'Amp-TB2 calc'!AN509+'eq. coef.'!$C$365*'Amp-TB2 calc'!AP509+'eq. coef.'!$C$366*'Amp-TB2 calc'!AQ509+'eq. coef.'!$C$367*'Amp-TB2 calc'!AR509+'eq. coef.'!$C$368*'Amp-TB2 calc'!AS509+'eq. coef.'!$C$369*LN(BQ509))</f>
        <v xml:space="preserve"> </v>
      </c>
      <c r="BO509" s="286" t="str">
        <f t="shared" si="677"/>
        <v xml:space="preserve"> </v>
      </c>
      <c r="BP509" s="333" t="str">
        <f t="shared" si="629"/>
        <v xml:space="preserve"> </v>
      </c>
      <c r="BQ509" s="287" t="str">
        <f t="shared" si="678"/>
        <v xml:space="preserve"> </v>
      </c>
      <c r="BR509" s="281" t="str">
        <f t="shared" si="630"/>
        <v xml:space="preserve"> </v>
      </c>
      <c r="BS509" s="283"/>
      <c r="BT509" s="283">
        <f t="shared" si="679"/>
        <v>0</v>
      </c>
      <c r="BU509" s="283">
        <f t="shared" si="680"/>
        <v>0</v>
      </c>
      <c r="BV509" s="281" t="str">
        <f t="shared" si="631"/>
        <v xml:space="preserve"> </v>
      </c>
      <c r="BW509" s="288"/>
      <c r="BX509" s="289" t="str">
        <f>IF(SUM(I509:T509)&lt;90," ",'eq. coef.'!$B$1128*'Amp-TB2 calc'!CH509+'eq. coef.'!$B$1129*'Amp-TB2 calc'!CL509+'eq. coef.'!$B$1130*'Amp-TB2 calc'!CM509+'eq. coef.'!$B$1131*'Amp-TB2 calc'!CO509+'eq. coef.'!$B$1132*'Amp-TB2 calc'!CP509+'eq. coef.'!$B$1133*'Amp-TB2 calc'!CQ509+'eq. coef.'!$B$1134*'Amp-TB2 calc'!CR509+'eq. coef.'!$B$1135*'Amp-TB2 calc'!CU509+'eq. coef.'!$B$1135*'Amp-TB2 calc'!CY509+'eq. coef.'!$B$1137*'Amp-TB2 calc'!CZ509)</f>
        <v xml:space="preserve"> </v>
      </c>
      <c r="BY509" s="290" t="str">
        <f t="shared" si="681"/>
        <v xml:space="preserve"> </v>
      </c>
      <c r="BZ509" s="291"/>
      <c r="CA509" s="290" t="str">
        <f t="shared" si="632"/>
        <v xml:space="preserve"> </v>
      </c>
      <c r="CB509" s="289" t="str">
        <f>IF(SUM(I509:T509)&lt;90," ",EXP('eq. coef.'!$C$396+'eq. coef.'!$C$397*'Amp-TB2 calc'!AJ509+'eq. coef.'!$C$398*'Amp-TB2 calc'!AK509+'eq. coef.'!$C$399*'Amp-TB2 calc'!AL509+'eq. coef.'!$C$400*'Amp-TB2 calc'!AN509+'eq. coef.'!$C$401*'Amp-TB2 calc'!AP509+'eq. coef.'!$C$402*'Amp-TB2 calc'!AQ509+'eq. coef.'!$C$403*'Amp-TB2 calc'!AR509+'eq. coef.'!$C$404*'Amp-TB2 calc'!AS509+'eq. coef.'!$C$405*LN('Amp-TB2 calc'!BQ509)))</f>
        <v xml:space="preserve"> </v>
      </c>
      <c r="CC509" s="283" t="str">
        <f t="shared" si="633"/>
        <v xml:space="preserve"> </v>
      </c>
      <c r="CD509" s="283"/>
      <c r="CE509" s="282" t="str">
        <f t="shared" si="634"/>
        <v xml:space="preserve"> </v>
      </c>
      <c r="CF509" s="282" t="str">
        <f t="shared" si="635"/>
        <v xml:space="preserve"> </v>
      </c>
      <c r="CG509" s="278" t="str">
        <f t="shared" si="682"/>
        <v xml:space="preserve"> </v>
      </c>
      <c r="CH509" s="278" t="str">
        <f t="shared" si="683"/>
        <v xml:space="preserve"> </v>
      </c>
      <c r="CI509" s="278" t="str">
        <f t="shared" si="636"/>
        <v xml:space="preserve"> </v>
      </c>
      <c r="CJ509" s="278" t="str">
        <f t="shared" si="637"/>
        <v xml:space="preserve"> </v>
      </c>
      <c r="CK509" s="278"/>
      <c r="CL509" s="278" t="str">
        <f t="shared" si="638"/>
        <v xml:space="preserve"> </v>
      </c>
      <c r="CM509" s="278" t="str">
        <f t="shared" si="639"/>
        <v xml:space="preserve"> </v>
      </c>
      <c r="CN509" s="278" t="str">
        <f t="shared" si="684"/>
        <v xml:space="preserve"> </v>
      </c>
      <c r="CO509" s="278" t="str">
        <f t="shared" si="640"/>
        <v xml:space="preserve"> </v>
      </c>
      <c r="CP509" s="278" t="str">
        <f t="shared" si="685"/>
        <v xml:space="preserve"> </v>
      </c>
      <c r="CQ509" s="278" t="str">
        <f t="shared" si="641"/>
        <v xml:space="preserve"> </v>
      </c>
      <c r="CR509" s="278" t="str">
        <f t="shared" si="686"/>
        <v xml:space="preserve"> </v>
      </c>
      <c r="CS509" s="278" t="str">
        <f t="shared" si="642"/>
        <v xml:space="preserve"> </v>
      </c>
      <c r="CT509" s="278"/>
      <c r="CU509" s="278" t="str">
        <f t="shared" si="687"/>
        <v xml:space="preserve"> </v>
      </c>
      <c r="CV509" s="278" t="str">
        <f t="shared" si="643"/>
        <v xml:space="preserve"> </v>
      </c>
      <c r="CW509" s="278" t="str">
        <f t="shared" si="644"/>
        <v xml:space="preserve"> </v>
      </c>
      <c r="CX509" s="278"/>
      <c r="CY509" s="278" t="str">
        <f t="shared" si="645"/>
        <v xml:space="preserve"> </v>
      </c>
      <c r="CZ509" s="278" t="str">
        <f t="shared" si="688"/>
        <v xml:space="preserve"> </v>
      </c>
      <c r="DA509" s="278" t="str">
        <f t="shared" si="646"/>
        <v xml:space="preserve"> </v>
      </c>
      <c r="DB509" s="278"/>
      <c r="DC509" s="278" t="str">
        <f t="shared" si="647"/>
        <v xml:space="preserve"> </v>
      </c>
      <c r="DD509" s="278" t="str">
        <f t="shared" si="689"/>
        <v xml:space="preserve"> </v>
      </c>
      <c r="DE509" s="278" t="str">
        <f t="shared" si="690"/>
        <v xml:space="preserve"> </v>
      </c>
      <c r="DF509" s="278" t="str">
        <f t="shared" si="648"/>
        <v xml:space="preserve"> </v>
      </c>
      <c r="DG509" s="283" t="str">
        <f t="shared" si="655"/>
        <v xml:space="preserve"> </v>
      </c>
      <c r="DH509" s="283"/>
      <c r="DI509" s="277" t="str">
        <f t="shared" si="649"/>
        <v xml:space="preserve"> </v>
      </c>
      <c r="DJ509" s="277" t="str">
        <f t="shared" si="650"/>
        <v xml:space="preserve"> </v>
      </c>
      <c r="DK509" s="277" t="str">
        <f t="shared" si="651"/>
        <v xml:space="preserve"> </v>
      </c>
      <c r="DL509" s="278" t="str">
        <f t="shared" si="652"/>
        <v xml:space="preserve"> </v>
      </c>
    </row>
    <row r="510" spans="21:116" x14ac:dyDescent="0.25">
      <c r="U510" s="276" t="str">
        <f t="shared" si="656"/>
        <v xml:space="preserve"> </v>
      </c>
      <c r="V510" s="277" t="str">
        <f>IF(SUM(I510:T510)&lt;90," ",I510/stab.data!$U$7)</f>
        <v xml:space="preserve"> </v>
      </c>
      <c r="W510" s="277" t="str">
        <f>IF(SUM(I510:T510)&lt;90," ",J510/stab.data!$U$8)</f>
        <v xml:space="preserve"> </v>
      </c>
      <c r="X510" s="277" t="str">
        <f>IF(SUM(I510:T510)&lt;90," ",K510*2/stab.data!$U$9)</f>
        <v xml:space="preserve"> </v>
      </c>
      <c r="Y510" s="277" t="str">
        <f>IF(SUM(I510:T510)&lt;90," ",L510*2/stab.data!$U$10)</f>
        <v xml:space="preserve"> </v>
      </c>
      <c r="Z510" s="277" t="str">
        <f>IF(SUM(I510:T510)&lt;90," ",M510/stab.data!$U$11)</f>
        <v xml:space="preserve"> </v>
      </c>
      <c r="AA510" s="277" t="str">
        <f>IF(SUM(I510:T510)&lt;90," ",N510/stab.data!$U$12)</f>
        <v xml:space="preserve"> </v>
      </c>
      <c r="AB510" s="277" t="str">
        <f>IF(SUM(I510:T510)&lt;90," ",O510/stab.data!$U$13)</f>
        <v xml:space="preserve"> </v>
      </c>
      <c r="AC510" s="277" t="str">
        <f>IF(SUM(I510:T510)&lt;90," ",P510/stab.data!$U$14)</f>
        <v xml:space="preserve"> </v>
      </c>
      <c r="AD510" s="277" t="str">
        <f>IF(SUM(I510:T510)&lt;90," ",Q510*2/stab.data!$U$15)</f>
        <v xml:space="preserve"> </v>
      </c>
      <c r="AE510" s="277" t="str">
        <f>IF(SUM(I510:T510)&lt;90," ",R510*2/stab.data!$U$16)</f>
        <v xml:space="preserve"> </v>
      </c>
      <c r="AF510" s="277" t="str">
        <f>IF(SUM(I510:T510)&lt;90," ",S510/stab.data!$U$17)</f>
        <v xml:space="preserve"> </v>
      </c>
      <c r="AG510" s="277" t="str">
        <f>IF(SUM(I510:T510)&lt;90," ",T510/stab.data!$U$18)</f>
        <v xml:space="preserve"> </v>
      </c>
      <c r="AH510" s="277" t="str">
        <f t="shared" si="657"/>
        <v xml:space="preserve"> </v>
      </c>
      <c r="AI510" s="277" t="str">
        <f t="shared" si="658"/>
        <v xml:space="preserve"> </v>
      </c>
      <c r="AJ510" s="278" t="str">
        <f t="shared" si="659"/>
        <v xml:space="preserve"> </v>
      </c>
      <c r="AK510" s="278" t="str">
        <f t="shared" si="660"/>
        <v xml:space="preserve"> </v>
      </c>
      <c r="AL510" s="278" t="str">
        <f t="shared" si="661"/>
        <v xml:space="preserve"> </v>
      </c>
      <c r="AM510" s="278" t="str">
        <f t="shared" si="662"/>
        <v xml:space="preserve"> </v>
      </c>
      <c r="AN510" s="278" t="str">
        <f t="shared" si="663"/>
        <v xml:space="preserve"> </v>
      </c>
      <c r="AO510" s="278" t="str">
        <f t="shared" si="664"/>
        <v xml:space="preserve"> </v>
      </c>
      <c r="AP510" s="278" t="str">
        <f t="shared" si="665"/>
        <v xml:space="preserve"> </v>
      </c>
      <c r="AQ510" s="278" t="str">
        <f t="shared" si="666"/>
        <v xml:space="preserve"> </v>
      </c>
      <c r="AR510" s="278" t="str">
        <f t="shared" si="667"/>
        <v xml:space="preserve"> </v>
      </c>
      <c r="AS510" s="278" t="str">
        <f t="shared" si="668"/>
        <v xml:space="preserve"> </v>
      </c>
      <c r="AT510" s="278" t="str">
        <f t="shared" si="669"/>
        <v xml:space="preserve"> </v>
      </c>
      <c r="AU510" s="278" t="str">
        <f t="shared" si="670"/>
        <v xml:space="preserve"> </v>
      </c>
      <c r="AV510" s="277" t="str">
        <f t="shared" si="671"/>
        <v xml:space="preserve"> </v>
      </c>
      <c r="AW510" s="277" t="str">
        <f t="shared" si="672"/>
        <v xml:space="preserve"> </v>
      </c>
      <c r="AX510" s="277" t="str">
        <f>IF(SUM(I510:T510)&lt;90," ",CO510*AH510*stab.data!$U$20/13/2)</f>
        <v xml:space="preserve"> </v>
      </c>
      <c r="AY510" s="277" t="str">
        <f>IF(SUM(I510:T510)&lt;90," ",CQ510*AH510*stab.data!$U$11/13)</f>
        <v xml:space="preserve"> </v>
      </c>
      <c r="AZ510" s="277" t="str">
        <f t="shared" si="673"/>
        <v xml:space="preserve"> </v>
      </c>
      <c r="BA510" s="279" t="str">
        <f t="shared" si="674"/>
        <v xml:space="preserve"> </v>
      </c>
      <c r="BB510" s="280" t="str">
        <f>IF(SUM(I510:T510)&lt;90," ",EXP('eq. coef.'!$C$104+'eq. coef.'!$C$105*'Amp-TB2 calc'!AJ510+'eq. coef.'!$C$106*'Amp-TB2 calc'!AK510+'eq. coef.'!$C$107*'Amp-TB2 calc'!AL510+'eq. coef.'!$C$108*'Amp-TB2 calc'!AN510+'eq. coef.'!$C$109*'Amp-TB2 calc'!AP510+'eq. coef.'!$C$110*'Amp-TB2 calc'!AQ510+'eq. coef.'!$C$111*'Amp-TB2 calc'!AR510+'eq. coef.'!$C$112*'Amp-TB2 calc'!AS510))</f>
        <v xml:space="preserve"> </v>
      </c>
      <c r="BC510" s="281" t="str">
        <f>IF(SUM(I510:T510)&lt;90," ",EXP('eq. coef.'!$C$176+'eq. coef.'!$C$177*'Amp-TB2 calc'!AJ510+'eq. coef.'!$C$178*'Amp-TB2 calc'!AK510+'eq. coef.'!$C$179*'Amp-TB2 calc'!AL510+'eq. coef.'!$C$180*'Amp-TB2 calc'!AN510+'eq. coef.'!$C$181*'Amp-TB2 calc'!AP510+'eq. coef.'!$C$182*'Amp-TB2 calc'!AQ510+'eq. coef.'!$C$183*'Amp-TB2 calc'!AR510+'eq. coef.'!$C$184*'Amp-TB2 calc'!AS510))</f>
        <v xml:space="preserve"> </v>
      </c>
      <c r="BD510" s="281" t="str">
        <f>IF(SUM(I510:T510)&lt;90," ",('eq. coef.'!$C$234+'eq. coef.'!$C$235*'Amp-TB2 calc'!AJ510+'eq. coef.'!$C$236*'Amp-TB2 calc'!AK510+'eq. coef.'!$C$237*'Amp-TB2 calc'!AL510+'eq. coef.'!$C$238*'Amp-TB2 calc'!AN510+'eq. coef.'!$C$239*'Amp-TB2 calc'!AP510+'eq. coef.'!$C$240*'Amp-TB2 calc'!AQ510+'eq. coef.'!$C$241*'Amp-TB2 calc'!AR510+'eq. coef.'!$C$242*'Amp-TB2 calc'!AS510))</f>
        <v xml:space="preserve"> </v>
      </c>
      <c r="BE510" s="281" t="str">
        <f>IF(SUM(I510:T510)&lt;90," ",('eq. coef.'!$C$270+'eq. coef.'!$C$271*'Amp-TB2 calc'!AJ510+'eq. coef.'!$C$272*'Amp-TB2 calc'!AK510+'eq. coef.'!$C$273*'Amp-TB2 calc'!AL510+'eq. coef.'!$C$274*'Amp-TB2 calc'!AN510+'eq. coef.'!$C$275*'Amp-TB2 calc'!AP510+'eq. coef.'!$C$276*'Amp-TB2 calc'!AQ510+'eq. coef.'!$C$277*'Amp-TB2 calc'!AR510+'eq. coef.'!$C$278*'Amp-TB2 calc'!AS510))</f>
        <v xml:space="preserve"> </v>
      </c>
      <c r="BF510" s="281" t="str">
        <f>IF(SUM(I510:T510)&lt;90," ",EXP('eq. coef.'!$C$328+'eq. coef.'!$C$329*'Amp-TB2 calc'!AJ510+'eq. coef.'!$C$330*'Amp-TB2 calc'!AK510+'eq. coef.'!$C$331*'Amp-TB2 calc'!AL510+'eq. coef.'!$C$332*'Amp-TB2 calc'!AN510+'eq. coef.'!$C$333*'Amp-TB2 calc'!AP510+'eq. coef.'!$C$334*'Amp-TB2 calc'!AQ510+'eq. coef.'!$C$335*'Amp-TB2 calc'!AR510+'eq. coef.'!$C$336*'Amp-TB2 calc'!AS510))</f>
        <v xml:space="preserve"> </v>
      </c>
      <c r="BG510" s="282" t="str">
        <f t="shared" si="626"/>
        <v xml:space="preserve"> </v>
      </c>
      <c r="BH510" s="385" t="str">
        <f t="shared" si="653"/>
        <v xml:space="preserve"> </v>
      </c>
      <c r="BI510" s="385" t="str">
        <f t="shared" si="654"/>
        <v xml:space="preserve"> </v>
      </c>
      <c r="BJ510" s="281" t="str">
        <f t="shared" si="627"/>
        <v xml:space="preserve"> </v>
      </c>
      <c r="BK510" s="283" t="str">
        <f t="shared" si="675"/>
        <v xml:space="preserve"> </v>
      </c>
      <c r="BL510" s="281" t="str">
        <f t="shared" si="676"/>
        <v xml:space="preserve"> </v>
      </c>
      <c r="BM510" s="284" t="str">
        <f t="shared" si="628"/>
        <v xml:space="preserve"> </v>
      </c>
      <c r="BN510" s="285" t="str">
        <f>IF(SUM(I510:T510)&lt;90," ",'eq. coef.'!$C$360+'eq. coef.'!$C$361*'Amp-TB2 calc'!AJ510+'eq. coef.'!$C$362*'Amp-TB2 calc'!AK510+'eq. coef.'!$C$363*'Amp-TB2 calc'!AL510+'eq. coef.'!$C$364*'Amp-TB2 calc'!AN510+'eq. coef.'!$C$365*'Amp-TB2 calc'!AP510+'eq. coef.'!$C$366*'Amp-TB2 calc'!AQ510+'eq. coef.'!$C$367*'Amp-TB2 calc'!AR510+'eq. coef.'!$C$368*'Amp-TB2 calc'!AS510+'eq. coef.'!$C$369*LN(BQ510))</f>
        <v xml:space="preserve"> </v>
      </c>
      <c r="BO510" s="286" t="str">
        <f t="shared" si="677"/>
        <v xml:space="preserve"> </v>
      </c>
      <c r="BP510" s="333" t="str">
        <f t="shared" si="629"/>
        <v xml:space="preserve"> </v>
      </c>
      <c r="BQ510" s="287" t="str">
        <f t="shared" si="678"/>
        <v xml:space="preserve"> </v>
      </c>
      <c r="BR510" s="281" t="str">
        <f t="shared" si="630"/>
        <v xml:space="preserve"> </v>
      </c>
      <c r="BS510" s="283"/>
      <c r="BT510" s="283">
        <f t="shared" si="679"/>
        <v>0</v>
      </c>
      <c r="BU510" s="283">
        <f t="shared" si="680"/>
        <v>0</v>
      </c>
      <c r="BV510" s="281" t="str">
        <f t="shared" si="631"/>
        <v xml:space="preserve"> </v>
      </c>
      <c r="BW510" s="288"/>
      <c r="BX510" s="289" t="str">
        <f>IF(SUM(I510:T510)&lt;90," ",'eq. coef.'!$B$1128*'Amp-TB2 calc'!CH510+'eq. coef.'!$B$1129*'Amp-TB2 calc'!CL510+'eq. coef.'!$B$1130*'Amp-TB2 calc'!CM510+'eq. coef.'!$B$1131*'Amp-TB2 calc'!CO510+'eq. coef.'!$B$1132*'Amp-TB2 calc'!CP510+'eq. coef.'!$B$1133*'Amp-TB2 calc'!CQ510+'eq. coef.'!$B$1134*'Amp-TB2 calc'!CR510+'eq. coef.'!$B$1135*'Amp-TB2 calc'!CU510+'eq. coef.'!$B$1135*'Amp-TB2 calc'!CY510+'eq. coef.'!$B$1137*'Amp-TB2 calc'!CZ510)</f>
        <v xml:space="preserve"> </v>
      </c>
      <c r="BY510" s="290" t="str">
        <f t="shared" si="681"/>
        <v xml:space="preserve"> </v>
      </c>
      <c r="BZ510" s="291"/>
      <c r="CA510" s="290" t="str">
        <f t="shared" si="632"/>
        <v xml:space="preserve"> </v>
      </c>
      <c r="CB510" s="289" t="str">
        <f>IF(SUM(I510:T510)&lt;90," ",EXP('eq. coef.'!$C$396+'eq. coef.'!$C$397*'Amp-TB2 calc'!AJ510+'eq. coef.'!$C$398*'Amp-TB2 calc'!AK510+'eq. coef.'!$C$399*'Amp-TB2 calc'!AL510+'eq. coef.'!$C$400*'Amp-TB2 calc'!AN510+'eq. coef.'!$C$401*'Amp-TB2 calc'!AP510+'eq. coef.'!$C$402*'Amp-TB2 calc'!AQ510+'eq. coef.'!$C$403*'Amp-TB2 calc'!AR510+'eq. coef.'!$C$404*'Amp-TB2 calc'!AS510+'eq. coef.'!$C$405*LN('Amp-TB2 calc'!BQ510)))</f>
        <v xml:space="preserve"> </v>
      </c>
      <c r="CC510" s="283" t="str">
        <f t="shared" si="633"/>
        <v xml:space="preserve"> </v>
      </c>
      <c r="CD510" s="283"/>
      <c r="CE510" s="282" t="str">
        <f t="shared" si="634"/>
        <v xml:space="preserve"> </v>
      </c>
      <c r="CF510" s="282" t="str">
        <f t="shared" si="635"/>
        <v xml:space="preserve"> </v>
      </c>
      <c r="CG510" s="278" t="str">
        <f t="shared" si="682"/>
        <v xml:space="preserve"> </v>
      </c>
      <c r="CH510" s="278" t="str">
        <f t="shared" si="683"/>
        <v xml:space="preserve"> </v>
      </c>
      <c r="CI510" s="278" t="str">
        <f t="shared" si="636"/>
        <v xml:space="preserve"> </v>
      </c>
      <c r="CJ510" s="278" t="str">
        <f t="shared" si="637"/>
        <v xml:space="preserve"> </v>
      </c>
      <c r="CK510" s="278"/>
      <c r="CL510" s="278" t="str">
        <f t="shared" si="638"/>
        <v xml:space="preserve"> </v>
      </c>
      <c r="CM510" s="278" t="str">
        <f t="shared" si="639"/>
        <v xml:space="preserve"> </v>
      </c>
      <c r="CN510" s="278" t="str">
        <f t="shared" si="684"/>
        <v xml:space="preserve"> </v>
      </c>
      <c r="CO510" s="278" t="str">
        <f t="shared" si="640"/>
        <v xml:space="preserve"> </v>
      </c>
      <c r="CP510" s="278" t="str">
        <f t="shared" si="685"/>
        <v xml:space="preserve"> </v>
      </c>
      <c r="CQ510" s="278" t="str">
        <f t="shared" si="641"/>
        <v xml:space="preserve"> </v>
      </c>
      <c r="CR510" s="278" t="str">
        <f t="shared" si="686"/>
        <v xml:space="preserve"> </v>
      </c>
      <c r="CS510" s="278" t="str">
        <f t="shared" si="642"/>
        <v xml:space="preserve"> </v>
      </c>
      <c r="CT510" s="278"/>
      <c r="CU510" s="278" t="str">
        <f t="shared" si="687"/>
        <v xml:space="preserve"> </v>
      </c>
      <c r="CV510" s="278" t="str">
        <f t="shared" si="643"/>
        <v xml:space="preserve"> </v>
      </c>
      <c r="CW510" s="278" t="str">
        <f t="shared" si="644"/>
        <v xml:space="preserve"> </v>
      </c>
      <c r="CX510" s="278"/>
      <c r="CY510" s="278" t="str">
        <f t="shared" si="645"/>
        <v xml:space="preserve"> </v>
      </c>
      <c r="CZ510" s="278" t="str">
        <f t="shared" si="688"/>
        <v xml:space="preserve"> </v>
      </c>
      <c r="DA510" s="278" t="str">
        <f t="shared" si="646"/>
        <v xml:space="preserve"> </v>
      </c>
      <c r="DB510" s="278"/>
      <c r="DC510" s="278" t="str">
        <f t="shared" si="647"/>
        <v xml:space="preserve"> </v>
      </c>
      <c r="DD510" s="278" t="str">
        <f t="shared" si="689"/>
        <v xml:space="preserve"> </v>
      </c>
      <c r="DE510" s="278" t="str">
        <f t="shared" si="690"/>
        <v xml:space="preserve"> </v>
      </c>
      <c r="DF510" s="278" t="str">
        <f t="shared" si="648"/>
        <v xml:space="preserve"> </v>
      </c>
      <c r="DG510" s="283" t="str">
        <f t="shared" si="655"/>
        <v xml:space="preserve"> </v>
      </c>
      <c r="DH510" s="283"/>
      <c r="DI510" s="277" t="str">
        <f t="shared" si="649"/>
        <v xml:space="preserve"> </v>
      </c>
      <c r="DJ510" s="277" t="str">
        <f t="shared" si="650"/>
        <v xml:space="preserve"> </v>
      </c>
      <c r="DK510" s="277" t="str">
        <f t="shared" si="651"/>
        <v xml:space="preserve"> </v>
      </c>
      <c r="DL510" s="278" t="str">
        <f t="shared" si="652"/>
        <v xml:space="preserve"> </v>
      </c>
    </row>
    <row r="511" spans="21:116" x14ac:dyDescent="0.25">
      <c r="U511" s="276" t="str">
        <f t="shared" si="656"/>
        <v xml:space="preserve"> </v>
      </c>
      <c r="V511" s="277" t="str">
        <f>IF(SUM(I511:T511)&lt;90," ",I511/stab.data!$U$7)</f>
        <v xml:space="preserve"> </v>
      </c>
      <c r="W511" s="277" t="str">
        <f>IF(SUM(I511:T511)&lt;90," ",J511/stab.data!$U$8)</f>
        <v xml:space="preserve"> </v>
      </c>
      <c r="X511" s="277" t="str">
        <f>IF(SUM(I511:T511)&lt;90," ",K511*2/stab.data!$U$9)</f>
        <v xml:space="preserve"> </v>
      </c>
      <c r="Y511" s="277" t="str">
        <f>IF(SUM(I511:T511)&lt;90," ",L511*2/stab.data!$U$10)</f>
        <v xml:space="preserve"> </v>
      </c>
      <c r="Z511" s="277" t="str">
        <f>IF(SUM(I511:T511)&lt;90," ",M511/stab.data!$U$11)</f>
        <v xml:space="preserve"> </v>
      </c>
      <c r="AA511" s="277" t="str">
        <f>IF(SUM(I511:T511)&lt;90," ",N511/stab.data!$U$12)</f>
        <v xml:space="preserve"> </v>
      </c>
      <c r="AB511" s="277" t="str">
        <f>IF(SUM(I511:T511)&lt;90," ",O511/stab.data!$U$13)</f>
        <v xml:space="preserve"> </v>
      </c>
      <c r="AC511" s="277" t="str">
        <f>IF(SUM(I511:T511)&lt;90," ",P511/stab.data!$U$14)</f>
        <v xml:space="preserve"> </v>
      </c>
      <c r="AD511" s="277" t="str">
        <f>IF(SUM(I511:T511)&lt;90," ",Q511*2/stab.data!$U$15)</f>
        <v xml:space="preserve"> </v>
      </c>
      <c r="AE511" s="277" t="str">
        <f>IF(SUM(I511:T511)&lt;90," ",R511*2/stab.data!$U$16)</f>
        <v xml:space="preserve"> </v>
      </c>
      <c r="AF511" s="277" t="str">
        <f>IF(SUM(I511:T511)&lt;90," ",S511/stab.data!$U$17)</f>
        <v xml:space="preserve"> </v>
      </c>
      <c r="AG511" s="277" t="str">
        <f>IF(SUM(I511:T511)&lt;90," ",T511/stab.data!$U$18)</f>
        <v xml:space="preserve"> </v>
      </c>
      <c r="AH511" s="277" t="str">
        <f t="shared" si="657"/>
        <v xml:space="preserve"> </v>
      </c>
      <c r="AI511" s="277" t="str">
        <f t="shared" si="658"/>
        <v xml:space="preserve"> </v>
      </c>
      <c r="AJ511" s="278" t="str">
        <f t="shared" si="659"/>
        <v xml:space="preserve"> </v>
      </c>
      <c r="AK511" s="278" t="str">
        <f t="shared" si="660"/>
        <v xml:space="preserve"> </v>
      </c>
      <c r="AL511" s="278" t="str">
        <f t="shared" si="661"/>
        <v xml:space="preserve"> </v>
      </c>
      <c r="AM511" s="278" t="str">
        <f t="shared" si="662"/>
        <v xml:space="preserve"> </v>
      </c>
      <c r="AN511" s="278" t="str">
        <f t="shared" si="663"/>
        <v xml:space="preserve"> </v>
      </c>
      <c r="AO511" s="278" t="str">
        <f t="shared" si="664"/>
        <v xml:space="preserve"> </v>
      </c>
      <c r="AP511" s="278" t="str">
        <f t="shared" si="665"/>
        <v xml:space="preserve"> </v>
      </c>
      <c r="AQ511" s="278" t="str">
        <f t="shared" si="666"/>
        <v xml:space="preserve"> </v>
      </c>
      <c r="AR511" s="278" t="str">
        <f t="shared" si="667"/>
        <v xml:space="preserve"> </v>
      </c>
      <c r="AS511" s="278" t="str">
        <f t="shared" si="668"/>
        <v xml:space="preserve"> </v>
      </c>
      <c r="AT511" s="278" t="str">
        <f t="shared" si="669"/>
        <v xml:space="preserve"> </v>
      </c>
      <c r="AU511" s="278" t="str">
        <f t="shared" si="670"/>
        <v xml:space="preserve"> </v>
      </c>
      <c r="AV511" s="277" t="str">
        <f t="shared" si="671"/>
        <v xml:space="preserve"> </v>
      </c>
      <c r="AW511" s="277" t="str">
        <f t="shared" si="672"/>
        <v xml:space="preserve"> </v>
      </c>
      <c r="AX511" s="277" t="str">
        <f>IF(SUM(I511:T511)&lt;90," ",CO511*AH511*stab.data!$U$20/13/2)</f>
        <v xml:space="preserve"> </v>
      </c>
      <c r="AY511" s="277" t="str">
        <f>IF(SUM(I511:T511)&lt;90," ",CQ511*AH511*stab.data!$U$11/13)</f>
        <v xml:space="preserve"> </v>
      </c>
      <c r="AZ511" s="277" t="str">
        <f t="shared" si="673"/>
        <v xml:space="preserve"> </v>
      </c>
      <c r="BA511" s="279" t="str">
        <f t="shared" si="674"/>
        <v xml:space="preserve"> </v>
      </c>
      <c r="BB511" s="280" t="str">
        <f>IF(SUM(I511:T511)&lt;90," ",EXP('eq. coef.'!$C$104+'eq. coef.'!$C$105*'Amp-TB2 calc'!AJ511+'eq. coef.'!$C$106*'Amp-TB2 calc'!AK511+'eq. coef.'!$C$107*'Amp-TB2 calc'!AL511+'eq. coef.'!$C$108*'Amp-TB2 calc'!AN511+'eq. coef.'!$C$109*'Amp-TB2 calc'!AP511+'eq. coef.'!$C$110*'Amp-TB2 calc'!AQ511+'eq. coef.'!$C$111*'Amp-TB2 calc'!AR511+'eq. coef.'!$C$112*'Amp-TB2 calc'!AS511))</f>
        <v xml:space="preserve"> </v>
      </c>
      <c r="BC511" s="281" t="str">
        <f>IF(SUM(I511:T511)&lt;90," ",EXP('eq. coef.'!$C$176+'eq. coef.'!$C$177*'Amp-TB2 calc'!AJ511+'eq. coef.'!$C$178*'Amp-TB2 calc'!AK511+'eq. coef.'!$C$179*'Amp-TB2 calc'!AL511+'eq. coef.'!$C$180*'Amp-TB2 calc'!AN511+'eq. coef.'!$C$181*'Amp-TB2 calc'!AP511+'eq. coef.'!$C$182*'Amp-TB2 calc'!AQ511+'eq. coef.'!$C$183*'Amp-TB2 calc'!AR511+'eq. coef.'!$C$184*'Amp-TB2 calc'!AS511))</f>
        <v xml:space="preserve"> </v>
      </c>
      <c r="BD511" s="281" t="str">
        <f>IF(SUM(I511:T511)&lt;90," ",('eq. coef.'!$C$234+'eq. coef.'!$C$235*'Amp-TB2 calc'!AJ511+'eq. coef.'!$C$236*'Amp-TB2 calc'!AK511+'eq. coef.'!$C$237*'Amp-TB2 calc'!AL511+'eq. coef.'!$C$238*'Amp-TB2 calc'!AN511+'eq. coef.'!$C$239*'Amp-TB2 calc'!AP511+'eq. coef.'!$C$240*'Amp-TB2 calc'!AQ511+'eq. coef.'!$C$241*'Amp-TB2 calc'!AR511+'eq. coef.'!$C$242*'Amp-TB2 calc'!AS511))</f>
        <v xml:space="preserve"> </v>
      </c>
      <c r="BE511" s="281" t="str">
        <f>IF(SUM(I511:T511)&lt;90," ",('eq. coef.'!$C$270+'eq. coef.'!$C$271*'Amp-TB2 calc'!AJ511+'eq. coef.'!$C$272*'Amp-TB2 calc'!AK511+'eq. coef.'!$C$273*'Amp-TB2 calc'!AL511+'eq. coef.'!$C$274*'Amp-TB2 calc'!AN511+'eq. coef.'!$C$275*'Amp-TB2 calc'!AP511+'eq. coef.'!$C$276*'Amp-TB2 calc'!AQ511+'eq. coef.'!$C$277*'Amp-TB2 calc'!AR511+'eq. coef.'!$C$278*'Amp-TB2 calc'!AS511))</f>
        <v xml:space="preserve"> </v>
      </c>
      <c r="BF511" s="281" t="str">
        <f>IF(SUM(I511:T511)&lt;90," ",EXP('eq. coef.'!$C$328+'eq. coef.'!$C$329*'Amp-TB2 calc'!AJ511+'eq. coef.'!$C$330*'Amp-TB2 calc'!AK511+'eq. coef.'!$C$331*'Amp-TB2 calc'!AL511+'eq. coef.'!$C$332*'Amp-TB2 calc'!AN511+'eq. coef.'!$C$333*'Amp-TB2 calc'!AP511+'eq. coef.'!$C$334*'Amp-TB2 calc'!AQ511+'eq. coef.'!$C$335*'Amp-TB2 calc'!AR511+'eq. coef.'!$C$336*'Amp-TB2 calc'!AS511))</f>
        <v xml:space="preserve"> </v>
      </c>
      <c r="BG511" s="282" t="str">
        <f t="shared" si="626"/>
        <v xml:space="preserve"> </v>
      </c>
      <c r="BH511" s="385" t="str">
        <f t="shared" si="653"/>
        <v xml:space="preserve"> </v>
      </c>
      <c r="BI511" s="385" t="str">
        <f t="shared" si="654"/>
        <v xml:space="preserve"> </v>
      </c>
      <c r="BJ511" s="281" t="str">
        <f t="shared" si="627"/>
        <v xml:space="preserve"> </v>
      </c>
      <c r="BK511" s="283" t="str">
        <f t="shared" si="675"/>
        <v xml:space="preserve"> </v>
      </c>
      <c r="BL511" s="281" t="str">
        <f t="shared" si="676"/>
        <v xml:space="preserve"> </v>
      </c>
      <c r="BM511" s="284" t="str">
        <f t="shared" si="628"/>
        <v xml:space="preserve"> </v>
      </c>
      <c r="BN511" s="285" t="str">
        <f>IF(SUM(I511:T511)&lt;90," ",'eq. coef.'!$C$360+'eq. coef.'!$C$361*'Amp-TB2 calc'!AJ511+'eq. coef.'!$C$362*'Amp-TB2 calc'!AK511+'eq. coef.'!$C$363*'Amp-TB2 calc'!AL511+'eq. coef.'!$C$364*'Amp-TB2 calc'!AN511+'eq. coef.'!$C$365*'Amp-TB2 calc'!AP511+'eq. coef.'!$C$366*'Amp-TB2 calc'!AQ511+'eq. coef.'!$C$367*'Amp-TB2 calc'!AR511+'eq. coef.'!$C$368*'Amp-TB2 calc'!AS511+'eq. coef.'!$C$369*LN(BQ511))</f>
        <v xml:space="preserve"> </v>
      </c>
      <c r="BO511" s="286" t="str">
        <f t="shared" si="677"/>
        <v xml:space="preserve"> </v>
      </c>
      <c r="BP511" s="333" t="str">
        <f t="shared" si="629"/>
        <v xml:space="preserve"> </v>
      </c>
      <c r="BQ511" s="287" t="str">
        <f t="shared" si="678"/>
        <v xml:space="preserve"> </v>
      </c>
      <c r="BR511" s="281" t="str">
        <f t="shared" si="630"/>
        <v xml:space="preserve"> </v>
      </c>
      <c r="BS511" s="283"/>
      <c r="BT511" s="283">
        <f t="shared" si="679"/>
        <v>0</v>
      </c>
      <c r="BU511" s="283">
        <f t="shared" si="680"/>
        <v>0</v>
      </c>
      <c r="BV511" s="281" t="str">
        <f t="shared" si="631"/>
        <v xml:space="preserve"> </v>
      </c>
      <c r="BW511" s="288"/>
      <c r="BX511" s="289" t="str">
        <f>IF(SUM(I511:T511)&lt;90," ",'eq. coef.'!$B$1128*'Amp-TB2 calc'!CH511+'eq. coef.'!$B$1129*'Amp-TB2 calc'!CL511+'eq. coef.'!$B$1130*'Amp-TB2 calc'!CM511+'eq. coef.'!$B$1131*'Amp-TB2 calc'!CO511+'eq. coef.'!$B$1132*'Amp-TB2 calc'!CP511+'eq. coef.'!$B$1133*'Amp-TB2 calc'!CQ511+'eq. coef.'!$B$1134*'Amp-TB2 calc'!CR511+'eq. coef.'!$B$1135*'Amp-TB2 calc'!CU511+'eq. coef.'!$B$1135*'Amp-TB2 calc'!CY511+'eq. coef.'!$B$1137*'Amp-TB2 calc'!CZ511)</f>
        <v xml:space="preserve"> </v>
      </c>
      <c r="BY511" s="290" t="str">
        <f t="shared" si="681"/>
        <v xml:space="preserve"> </v>
      </c>
      <c r="BZ511" s="291"/>
      <c r="CA511" s="290" t="str">
        <f t="shared" si="632"/>
        <v xml:space="preserve"> </v>
      </c>
      <c r="CB511" s="289" t="str">
        <f>IF(SUM(I511:T511)&lt;90," ",EXP('eq. coef.'!$C$396+'eq. coef.'!$C$397*'Amp-TB2 calc'!AJ511+'eq. coef.'!$C$398*'Amp-TB2 calc'!AK511+'eq. coef.'!$C$399*'Amp-TB2 calc'!AL511+'eq. coef.'!$C$400*'Amp-TB2 calc'!AN511+'eq. coef.'!$C$401*'Amp-TB2 calc'!AP511+'eq. coef.'!$C$402*'Amp-TB2 calc'!AQ511+'eq. coef.'!$C$403*'Amp-TB2 calc'!AR511+'eq. coef.'!$C$404*'Amp-TB2 calc'!AS511+'eq. coef.'!$C$405*LN('Amp-TB2 calc'!BQ511)))</f>
        <v xml:space="preserve"> </v>
      </c>
      <c r="CC511" s="283" t="str">
        <f t="shared" si="633"/>
        <v xml:space="preserve"> </v>
      </c>
      <c r="CD511" s="283"/>
      <c r="CE511" s="282" t="str">
        <f t="shared" si="634"/>
        <v xml:space="preserve"> </v>
      </c>
      <c r="CF511" s="282" t="str">
        <f t="shared" si="635"/>
        <v xml:space="preserve"> </v>
      </c>
      <c r="CG511" s="278" t="str">
        <f t="shared" si="682"/>
        <v xml:space="preserve"> </v>
      </c>
      <c r="CH511" s="278" t="str">
        <f t="shared" si="683"/>
        <v xml:space="preserve"> </v>
      </c>
      <c r="CI511" s="278" t="str">
        <f t="shared" si="636"/>
        <v xml:space="preserve"> </v>
      </c>
      <c r="CJ511" s="278" t="str">
        <f t="shared" si="637"/>
        <v xml:space="preserve"> </v>
      </c>
      <c r="CK511" s="278"/>
      <c r="CL511" s="278" t="str">
        <f t="shared" si="638"/>
        <v xml:space="preserve"> </v>
      </c>
      <c r="CM511" s="278" t="str">
        <f t="shared" si="639"/>
        <v xml:space="preserve"> </v>
      </c>
      <c r="CN511" s="278" t="str">
        <f t="shared" si="684"/>
        <v xml:space="preserve"> </v>
      </c>
      <c r="CO511" s="278" t="str">
        <f t="shared" si="640"/>
        <v xml:space="preserve"> </v>
      </c>
      <c r="CP511" s="278" t="str">
        <f t="shared" si="685"/>
        <v xml:space="preserve"> </v>
      </c>
      <c r="CQ511" s="278" t="str">
        <f t="shared" si="641"/>
        <v xml:space="preserve"> </v>
      </c>
      <c r="CR511" s="278" t="str">
        <f t="shared" si="686"/>
        <v xml:space="preserve"> </v>
      </c>
      <c r="CS511" s="278" t="str">
        <f t="shared" si="642"/>
        <v xml:space="preserve"> </v>
      </c>
      <c r="CT511" s="278"/>
      <c r="CU511" s="278" t="str">
        <f t="shared" si="687"/>
        <v xml:space="preserve"> </v>
      </c>
      <c r="CV511" s="278" t="str">
        <f t="shared" si="643"/>
        <v xml:space="preserve"> </v>
      </c>
      <c r="CW511" s="278" t="str">
        <f t="shared" si="644"/>
        <v xml:space="preserve"> </v>
      </c>
      <c r="CX511" s="278"/>
      <c r="CY511" s="278" t="str">
        <f t="shared" si="645"/>
        <v xml:space="preserve"> </v>
      </c>
      <c r="CZ511" s="278" t="str">
        <f t="shared" si="688"/>
        <v xml:space="preserve"> </v>
      </c>
      <c r="DA511" s="278" t="str">
        <f t="shared" si="646"/>
        <v xml:space="preserve"> </v>
      </c>
      <c r="DB511" s="278"/>
      <c r="DC511" s="278" t="str">
        <f t="shared" si="647"/>
        <v xml:space="preserve"> </v>
      </c>
      <c r="DD511" s="278" t="str">
        <f t="shared" si="689"/>
        <v xml:space="preserve"> </v>
      </c>
      <c r="DE511" s="278" t="str">
        <f t="shared" si="690"/>
        <v xml:space="preserve"> </v>
      </c>
      <c r="DF511" s="278" t="str">
        <f t="shared" si="648"/>
        <v xml:space="preserve"> </v>
      </c>
      <c r="DG511" s="283" t="str">
        <f t="shared" si="655"/>
        <v xml:space="preserve"> </v>
      </c>
      <c r="DH511" s="283"/>
      <c r="DI511" s="277" t="str">
        <f t="shared" si="649"/>
        <v xml:space="preserve"> </v>
      </c>
      <c r="DJ511" s="277" t="str">
        <f t="shared" si="650"/>
        <v xml:space="preserve"> </v>
      </c>
      <c r="DK511" s="277" t="str">
        <f t="shared" si="651"/>
        <v xml:space="preserve"> </v>
      </c>
      <c r="DL511" s="278" t="str">
        <f t="shared" si="652"/>
        <v xml:space="preserve"> </v>
      </c>
    </row>
    <row r="512" spans="21:116" x14ac:dyDescent="0.25">
      <c r="U512" s="276" t="str">
        <f t="shared" si="656"/>
        <v xml:space="preserve"> </v>
      </c>
      <c r="V512" s="277" t="str">
        <f>IF(SUM(I512:T512)&lt;90," ",I512/stab.data!$U$7)</f>
        <v xml:space="preserve"> </v>
      </c>
      <c r="W512" s="277" t="str">
        <f>IF(SUM(I512:T512)&lt;90," ",J512/stab.data!$U$8)</f>
        <v xml:space="preserve"> </v>
      </c>
      <c r="X512" s="277" t="str">
        <f>IF(SUM(I512:T512)&lt;90," ",K512*2/stab.data!$U$9)</f>
        <v xml:space="preserve"> </v>
      </c>
      <c r="Y512" s="277" t="str">
        <f>IF(SUM(I512:T512)&lt;90," ",L512*2/stab.data!$U$10)</f>
        <v xml:space="preserve"> </v>
      </c>
      <c r="Z512" s="277" t="str">
        <f>IF(SUM(I512:T512)&lt;90," ",M512/stab.data!$U$11)</f>
        <v xml:space="preserve"> </v>
      </c>
      <c r="AA512" s="277" t="str">
        <f>IF(SUM(I512:T512)&lt;90," ",N512/stab.data!$U$12)</f>
        <v xml:space="preserve"> </v>
      </c>
      <c r="AB512" s="277" t="str">
        <f>IF(SUM(I512:T512)&lt;90," ",O512/stab.data!$U$13)</f>
        <v xml:space="preserve"> </v>
      </c>
      <c r="AC512" s="277" t="str">
        <f>IF(SUM(I512:T512)&lt;90," ",P512/stab.data!$U$14)</f>
        <v xml:space="preserve"> </v>
      </c>
      <c r="AD512" s="277" t="str">
        <f>IF(SUM(I512:T512)&lt;90," ",Q512*2/stab.data!$U$15)</f>
        <v xml:space="preserve"> </v>
      </c>
      <c r="AE512" s="277" t="str">
        <f>IF(SUM(I512:T512)&lt;90," ",R512*2/stab.data!$U$16)</f>
        <v xml:space="preserve"> </v>
      </c>
      <c r="AF512" s="277" t="str">
        <f>IF(SUM(I512:T512)&lt;90," ",S512/stab.data!$U$17)</f>
        <v xml:space="preserve"> </v>
      </c>
      <c r="AG512" s="277" t="str">
        <f>IF(SUM(I512:T512)&lt;90," ",T512/stab.data!$U$18)</f>
        <v xml:space="preserve"> </v>
      </c>
      <c r="AH512" s="277" t="str">
        <f t="shared" si="657"/>
        <v xml:space="preserve"> </v>
      </c>
      <c r="AI512" s="277" t="str">
        <f t="shared" si="658"/>
        <v xml:space="preserve"> </v>
      </c>
      <c r="AJ512" s="278" t="str">
        <f t="shared" si="659"/>
        <v xml:space="preserve"> </v>
      </c>
      <c r="AK512" s="278" t="str">
        <f t="shared" si="660"/>
        <v xml:space="preserve"> </v>
      </c>
      <c r="AL512" s="278" t="str">
        <f t="shared" si="661"/>
        <v xml:space="preserve"> </v>
      </c>
      <c r="AM512" s="278" t="str">
        <f t="shared" si="662"/>
        <v xml:space="preserve"> </v>
      </c>
      <c r="AN512" s="278" t="str">
        <f t="shared" si="663"/>
        <v xml:space="preserve"> </v>
      </c>
      <c r="AO512" s="278" t="str">
        <f t="shared" si="664"/>
        <v xml:space="preserve"> </v>
      </c>
      <c r="AP512" s="278" t="str">
        <f t="shared" si="665"/>
        <v xml:space="preserve"> </v>
      </c>
      <c r="AQ512" s="278" t="str">
        <f t="shared" si="666"/>
        <v xml:space="preserve"> </v>
      </c>
      <c r="AR512" s="278" t="str">
        <f t="shared" si="667"/>
        <v xml:space="preserve"> </v>
      </c>
      <c r="AS512" s="278" t="str">
        <f t="shared" si="668"/>
        <v xml:space="preserve"> </v>
      </c>
      <c r="AT512" s="278" t="str">
        <f t="shared" si="669"/>
        <v xml:space="preserve"> </v>
      </c>
      <c r="AU512" s="278" t="str">
        <f t="shared" si="670"/>
        <v xml:space="preserve"> </v>
      </c>
      <c r="AV512" s="277" t="str">
        <f t="shared" si="671"/>
        <v xml:space="preserve"> </v>
      </c>
      <c r="AW512" s="277" t="str">
        <f t="shared" si="672"/>
        <v xml:space="preserve"> </v>
      </c>
      <c r="AX512" s="277" t="str">
        <f>IF(SUM(I512:T512)&lt;90," ",CO512*AH512*stab.data!$U$20/13/2)</f>
        <v xml:space="preserve"> </v>
      </c>
      <c r="AY512" s="277" t="str">
        <f>IF(SUM(I512:T512)&lt;90," ",CQ512*AH512*stab.data!$U$11/13)</f>
        <v xml:space="preserve"> </v>
      </c>
      <c r="AZ512" s="277" t="str">
        <f t="shared" si="673"/>
        <v xml:space="preserve"> </v>
      </c>
      <c r="BA512" s="279" t="str">
        <f t="shared" si="674"/>
        <v xml:space="preserve"> </v>
      </c>
      <c r="BB512" s="280" t="str">
        <f>IF(SUM(I512:T512)&lt;90," ",EXP('eq. coef.'!$C$104+'eq. coef.'!$C$105*'Amp-TB2 calc'!AJ512+'eq. coef.'!$C$106*'Amp-TB2 calc'!AK512+'eq. coef.'!$C$107*'Amp-TB2 calc'!AL512+'eq. coef.'!$C$108*'Amp-TB2 calc'!AN512+'eq. coef.'!$C$109*'Amp-TB2 calc'!AP512+'eq. coef.'!$C$110*'Amp-TB2 calc'!AQ512+'eq. coef.'!$C$111*'Amp-TB2 calc'!AR512+'eq. coef.'!$C$112*'Amp-TB2 calc'!AS512))</f>
        <v xml:space="preserve"> </v>
      </c>
      <c r="BC512" s="281" t="str">
        <f>IF(SUM(I512:T512)&lt;90," ",EXP('eq. coef.'!$C$176+'eq. coef.'!$C$177*'Amp-TB2 calc'!AJ512+'eq. coef.'!$C$178*'Amp-TB2 calc'!AK512+'eq. coef.'!$C$179*'Amp-TB2 calc'!AL512+'eq. coef.'!$C$180*'Amp-TB2 calc'!AN512+'eq. coef.'!$C$181*'Amp-TB2 calc'!AP512+'eq. coef.'!$C$182*'Amp-TB2 calc'!AQ512+'eq. coef.'!$C$183*'Amp-TB2 calc'!AR512+'eq. coef.'!$C$184*'Amp-TB2 calc'!AS512))</f>
        <v xml:space="preserve"> </v>
      </c>
      <c r="BD512" s="281" t="str">
        <f>IF(SUM(I512:T512)&lt;90," ",('eq. coef.'!$C$234+'eq. coef.'!$C$235*'Amp-TB2 calc'!AJ512+'eq. coef.'!$C$236*'Amp-TB2 calc'!AK512+'eq. coef.'!$C$237*'Amp-TB2 calc'!AL512+'eq. coef.'!$C$238*'Amp-TB2 calc'!AN512+'eq. coef.'!$C$239*'Amp-TB2 calc'!AP512+'eq. coef.'!$C$240*'Amp-TB2 calc'!AQ512+'eq. coef.'!$C$241*'Amp-TB2 calc'!AR512+'eq. coef.'!$C$242*'Amp-TB2 calc'!AS512))</f>
        <v xml:space="preserve"> </v>
      </c>
      <c r="BE512" s="281" t="str">
        <f>IF(SUM(I512:T512)&lt;90," ",('eq. coef.'!$C$270+'eq. coef.'!$C$271*'Amp-TB2 calc'!AJ512+'eq. coef.'!$C$272*'Amp-TB2 calc'!AK512+'eq. coef.'!$C$273*'Amp-TB2 calc'!AL512+'eq. coef.'!$C$274*'Amp-TB2 calc'!AN512+'eq. coef.'!$C$275*'Amp-TB2 calc'!AP512+'eq. coef.'!$C$276*'Amp-TB2 calc'!AQ512+'eq. coef.'!$C$277*'Amp-TB2 calc'!AR512+'eq. coef.'!$C$278*'Amp-TB2 calc'!AS512))</f>
        <v xml:space="preserve"> </v>
      </c>
      <c r="BF512" s="281" t="str">
        <f>IF(SUM(I512:T512)&lt;90," ",EXP('eq. coef.'!$C$328+'eq. coef.'!$C$329*'Amp-TB2 calc'!AJ512+'eq. coef.'!$C$330*'Amp-TB2 calc'!AK512+'eq. coef.'!$C$331*'Amp-TB2 calc'!AL512+'eq. coef.'!$C$332*'Amp-TB2 calc'!AN512+'eq. coef.'!$C$333*'Amp-TB2 calc'!AP512+'eq. coef.'!$C$334*'Amp-TB2 calc'!AQ512+'eq. coef.'!$C$335*'Amp-TB2 calc'!AR512+'eq. coef.'!$C$336*'Amp-TB2 calc'!AS512))</f>
        <v xml:space="preserve"> </v>
      </c>
      <c r="BG512" s="282" t="str">
        <f t="shared" si="626"/>
        <v xml:space="preserve"> </v>
      </c>
      <c r="BH512" s="385" t="str">
        <f t="shared" si="653"/>
        <v xml:space="preserve"> </v>
      </c>
      <c r="BI512" s="385" t="str">
        <f t="shared" si="654"/>
        <v xml:space="preserve"> </v>
      </c>
      <c r="BJ512" s="281" t="str">
        <f t="shared" si="627"/>
        <v xml:space="preserve"> </v>
      </c>
      <c r="BK512" s="283" t="str">
        <f t="shared" si="675"/>
        <v xml:space="preserve"> </v>
      </c>
      <c r="BL512" s="281" t="str">
        <f t="shared" si="676"/>
        <v xml:space="preserve"> </v>
      </c>
      <c r="BM512" s="284" t="str">
        <f t="shared" si="628"/>
        <v xml:space="preserve"> </v>
      </c>
      <c r="BN512" s="285" t="str">
        <f>IF(SUM(I512:T512)&lt;90," ",'eq. coef.'!$C$360+'eq. coef.'!$C$361*'Amp-TB2 calc'!AJ512+'eq. coef.'!$C$362*'Amp-TB2 calc'!AK512+'eq. coef.'!$C$363*'Amp-TB2 calc'!AL512+'eq. coef.'!$C$364*'Amp-TB2 calc'!AN512+'eq. coef.'!$C$365*'Amp-TB2 calc'!AP512+'eq. coef.'!$C$366*'Amp-TB2 calc'!AQ512+'eq. coef.'!$C$367*'Amp-TB2 calc'!AR512+'eq. coef.'!$C$368*'Amp-TB2 calc'!AS512+'eq. coef.'!$C$369*LN(BQ512))</f>
        <v xml:space="preserve"> </v>
      </c>
      <c r="BO512" s="286" t="str">
        <f t="shared" si="677"/>
        <v xml:space="preserve"> </v>
      </c>
      <c r="BP512" s="333" t="str">
        <f t="shared" si="629"/>
        <v xml:space="preserve"> </v>
      </c>
      <c r="BQ512" s="287" t="str">
        <f t="shared" si="678"/>
        <v xml:space="preserve"> </v>
      </c>
      <c r="BR512" s="281" t="str">
        <f t="shared" si="630"/>
        <v xml:space="preserve"> </v>
      </c>
      <c r="BS512" s="283"/>
      <c r="BT512" s="283">
        <f t="shared" si="679"/>
        <v>0</v>
      </c>
      <c r="BU512" s="283">
        <f t="shared" si="680"/>
        <v>0</v>
      </c>
      <c r="BV512" s="281" t="str">
        <f t="shared" si="631"/>
        <v xml:space="preserve"> </v>
      </c>
      <c r="BW512" s="288"/>
      <c r="BX512" s="289" t="str">
        <f>IF(SUM(I512:T512)&lt;90," ",'eq. coef.'!$B$1128*'Amp-TB2 calc'!CH512+'eq. coef.'!$B$1129*'Amp-TB2 calc'!CL512+'eq. coef.'!$B$1130*'Amp-TB2 calc'!CM512+'eq. coef.'!$B$1131*'Amp-TB2 calc'!CO512+'eq. coef.'!$B$1132*'Amp-TB2 calc'!CP512+'eq. coef.'!$B$1133*'Amp-TB2 calc'!CQ512+'eq. coef.'!$B$1134*'Amp-TB2 calc'!CR512+'eq. coef.'!$B$1135*'Amp-TB2 calc'!CU512+'eq. coef.'!$B$1135*'Amp-TB2 calc'!CY512+'eq. coef.'!$B$1137*'Amp-TB2 calc'!CZ512)</f>
        <v xml:space="preserve"> </v>
      </c>
      <c r="BY512" s="290" t="str">
        <f t="shared" si="681"/>
        <v xml:space="preserve"> </v>
      </c>
      <c r="BZ512" s="291"/>
      <c r="CA512" s="290" t="str">
        <f t="shared" si="632"/>
        <v xml:space="preserve"> </v>
      </c>
      <c r="CB512" s="289" t="str">
        <f>IF(SUM(I512:T512)&lt;90," ",EXP('eq. coef.'!$C$396+'eq. coef.'!$C$397*'Amp-TB2 calc'!AJ512+'eq. coef.'!$C$398*'Amp-TB2 calc'!AK512+'eq. coef.'!$C$399*'Amp-TB2 calc'!AL512+'eq. coef.'!$C$400*'Amp-TB2 calc'!AN512+'eq. coef.'!$C$401*'Amp-TB2 calc'!AP512+'eq. coef.'!$C$402*'Amp-TB2 calc'!AQ512+'eq. coef.'!$C$403*'Amp-TB2 calc'!AR512+'eq. coef.'!$C$404*'Amp-TB2 calc'!AS512+'eq. coef.'!$C$405*LN('Amp-TB2 calc'!BQ512)))</f>
        <v xml:space="preserve"> </v>
      </c>
      <c r="CC512" s="283" t="str">
        <f t="shared" si="633"/>
        <v xml:space="preserve"> </v>
      </c>
      <c r="CD512" s="283"/>
      <c r="CE512" s="282" t="str">
        <f t="shared" si="634"/>
        <v xml:space="preserve"> </v>
      </c>
      <c r="CF512" s="282" t="str">
        <f t="shared" si="635"/>
        <v xml:space="preserve"> </v>
      </c>
      <c r="CG512" s="278" t="str">
        <f t="shared" si="682"/>
        <v xml:space="preserve"> </v>
      </c>
      <c r="CH512" s="278" t="str">
        <f t="shared" si="683"/>
        <v xml:space="preserve"> </v>
      </c>
      <c r="CI512" s="278" t="str">
        <f t="shared" si="636"/>
        <v xml:space="preserve"> </v>
      </c>
      <c r="CJ512" s="278" t="str">
        <f t="shared" si="637"/>
        <v xml:space="preserve"> </v>
      </c>
      <c r="CK512" s="278"/>
      <c r="CL512" s="278" t="str">
        <f t="shared" si="638"/>
        <v xml:space="preserve"> </v>
      </c>
      <c r="CM512" s="278" t="str">
        <f t="shared" si="639"/>
        <v xml:space="preserve"> </v>
      </c>
      <c r="CN512" s="278" t="str">
        <f t="shared" si="684"/>
        <v xml:space="preserve"> </v>
      </c>
      <c r="CO512" s="278" t="str">
        <f t="shared" si="640"/>
        <v xml:space="preserve"> </v>
      </c>
      <c r="CP512" s="278" t="str">
        <f t="shared" si="685"/>
        <v xml:space="preserve"> </v>
      </c>
      <c r="CQ512" s="278" t="str">
        <f t="shared" si="641"/>
        <v xml:space="preserve"> </v>
      </c>
      <c r="CR512" s="278" t="str">
        <f t="shared" si="686"/>
        <v xml:space="preserve"> </v>
      </c>
      <c r="CS512" s="278" t="str">
        <f t="shared" si="642"/>
        <v xml:space="preserve"> </v>
      </c>
      <c r="CT512" s="278"/>
      <c r="CU512" s="278" t="str">
        <f t="shared" si="687"/>
        <v xml:space="preserve"> </v>
      </c>
      <c r="CV512" s="278" t="str">
        <f t="shared" si="643"/>
        <v xml:space="preserve"> </v>
      </c>
      <c r="CW512" s="278" t="str">
        <f t="shared" si="644"/>
        <v xml:space="preserve"> </v>
      </c>
      <c r="CX512" s="278"/>
      <c r="CY512" s="278" t="str">
        <f t="shared" si="645"/>
        <v xml:space="preserve"> </v>
      </c>
      <c r="CZ512" s="278" t="str">
        <f t="shared" si="688"/>
        <v xml:space="preserve"> </v>
      </c>
      <c r="DA512" s="278" t="str">
        <f t="shared" si="646"/>
        <v xml:space="preserve"> </v>
      </c>
      <c r="DB512" s="278"/>
      <c r="DC512" s="278" t="str">
        <f t="shared" si="647"/>
        <v xml:space="preserve"> </v>
      </c>
      <c r="DD512" s="278" t="str">
        <f t="shared" si="689"/>
        <v xml:space="preserve"> </v>
      </c>
      <c r="DE512" s="278" t="str">
        <f t="shared" si="690"/>
        <v xml:space="preserve"> </v>
      </c>
      <c r="DF512" s="278" t="str">
        <f t="shared" si="648"/>
        <v xml:space="preserve"> </v>
      </c>
      <c r="DG512" s="283" t="str">
        <f t="shared" si="655"/>
        <v xml:space="preserve"> </v>
      </c>
      <c r="DH512" s="283"/>
      <c r="DI512" s="277" t="str">
        <f t="shared" si="649"/>
        <v xml:space="preserve"> </v>
      </c>
      <c r="DJ512" s="277" t="str">
        <f t="shared" si="650"/>
        <v xml:space="preserve"> </v>
      </c>
      <c r="DK512" s="277" t="str">
        <f t="shared" si="651"/>
        <v xml:space="preserve"> </v>
      </c>
      <c r="DL512" s="278" t="str">
        <f t="shared" si="652"/>
        <v xml:space="preserve"> </v>
      </c>
    </row>
    <row r="513" spans="21:116" x14ac:dyDescent="0.25">
      <c r="U513" s="276" t="str">
        <f t="shared" si="656"/>
        <v xml:space="preserve"> </v>
      </c>
      <c r="V513" s="277" t="str">
        <f>IF(SUM(I513:T513)&lt;90," ",I513/stab.data!$U$7)</f>
        <v xml:space="preserve"> </v>
      </c>
      <c r="W513" s="277" t="str">
        <f>IF(SUM(I513:T513)&lt;90," ",J513/stab.data!$U$8)</f>
        <v xml:space="preserve"> </v>
      </c>
      <c r="X513" s="277" t="str">
        <f>IF(SUM(I513:T513)&lt;90," ",K513*2/stab.data!$U$9)</f>
        <v xml:space="preserve"> </v>
      </c>
      <c r="Y513" s="277" t="str">
        <f>IF(SUM(I513:T513)&lt;90," ",L513*2/stab.data!$U$10)</f>
        <v xml:space="preserve"> </v>
      </c>
      <c r="Z513" s="277" t="str">
        <f>IF(SUM(I513:T513)&lt;90," ",M513/stab.data!$U$11)</f>
        <v xml:space="preserve"> </v>
      </c>
      <c r="AA513" s="277" t="str">
        <f>IF(SUM(I513:T513)&lt;90," ",N513/stab.data!$U$12)</f>
        <v xml:space="preserve"> </v>
      </c>
      <c r="AB513" s="277" t="str">
        <f>IF(SUM(I513:T513)&lt;90," ",O513/stab.data!$U$13)</f>
        <v xml:space="preserve"> </v>
      </c>
      <c r="AC513" s="277" t="str">
        <f>IF(SUM(I513:T513)&lt;90," ",P513/stab.data!$U$14)</f>
        <v xml:space="preserve"> </v>
      </c>
      <c r="AD513" s="277" t="str">
        <f>IF(SUM(I513:T513)&lt;90," ",Q513*2/stab.data!$U$15)</f>
        <v xml:space="preserve"> </v>
      </c>
      <c r="AE513" s="277" t="str">
        <f>IF(SUM(I513:T513)&lt;90," ",R513*2/stab.data!$U$16)</f>
        <v xml:space="preserve"> </v>
      </c>
      <c r="AF513" s="277" t="str">
        <f>IF(SUM(I513:T513)&lt;90," ",S513/stab.data!$U$17)</f>
        <v xml:space="preserve"> </v>
      </c>
      <c r="AG513" s="277" t="str">
        <f>IF(SUM(I513:T513)&lt;90," ",T513/stab.data!$U$18)</f>
        <v xml:space="preserve"> </v>
      </c>
      <c r="AH513" s="277" t="str">
        <f t="shared" si="657"/>
        <v xml:space="preserve"> </v>
      </c>
      <c r="AI513" s="277" t="str">
        <f t="shared" si="658"/>
        <v xml:space="preserve"> </v>
      </c>
      <c r="AJ513" s="278" t="str">
        <f t="shared" si="659"/>
        <v xml:space="preserve"> </v>
      </c>
      <c r="AK513" s="278" t="str">
        <f t="shared" si="660"/>
        <v xml:space="preserve"> </v>
      </c>
      <c r="AL513" s="278" t="str">
        <f t="shared" si="661"/>
        <v xml:space="preserve"> </v>
      </c>
      <c r="AM513" s="278" t="str">
        <f t="shared" si="662"/>
        <v xml:space="preserve"> </v>
      </c>
      <c r="AN513" s="278" t="str">
        <f t="shared" si="663"/>
        <v xml:space="preserve"> </v>
      </c>
      <c r="AO513" s="278" t="str">
        <f t="shared" si="664"/>
        <v xml:space="preserve"> </v>
      </c>
      <c r="AP513" s="278" t="str">
        <f t="shared" si="665"/>
        <v xml:space="preserve"> </v>
      </c>
      <c r="AQ513" s="278" t="str">
        <f t="shared" si="666"/>
        <v xml:space="preserve"> </v>
      </c>
      <c r="AR513" s="278" t="str">
        <f t="shared" si="667"/>
        <v xml:space="preserve"> </v>
      </c>
      <c r="AS513" s="278" t="str">
        <f t="shared" si="668"/>
        <v xml:space="preserve"> </v>
      </c>
      <c r="AT513" s="278" t="str">
        <f t="shared" si="669"/>
        <v xml:space="preserve"> </v>
      </c>
      <c r="AU513" s="278" t="str">
        <f t="shared" si="670"/>
        <v xml:space="preserve"> </v>
      </c>
      <c r="AV513" s="277" t="str">
        <f t="shared" si="671"/>
        <v xml:space="preserve"> </v>
      </c>
      <c r="AW513" s="277" t="str">
        <f t="shared" si="672"/>
        <v xml:space="preserve"> </v>
      </c>
      <c r="AX513" s="277" t="str">
        <f>IF(SUM(I513:T513)&lt;90," ",CO513*AH513*stab.data!$U$20/13/2)</f>
        <v xml:space="preserve"> </v>
      </c>
      <c r="AY513" s="277" t="str">
        <f>IF(SUM(I513:T513)&lt;90," ",CQ513*AH513*stab.data!$U$11/13)</f>
        <v xml:space="preserve"> </v>
      </c>
      <c r="AZ513" s="277" t="str">
        <f t="shared" si="673"/>
        <v xml:space="preserve"> </v>
      </c>
      <c r="BA513" s="279" t="str">
        <f t="shared" si="674"/>
        <v xml:space="preserve"> </v>
      </c>
      <c r="BB513" s="280" t="str">
        <f>IF(SUM(I513:T513)&lt;90," ",EXP('eq. coef.'!$C$104+'eq. coef.'!$C$105*'Amp-TB2 calc'!AJ513+'eq. coef.'!$C$106*'Amp-TB2 calc'!AK513+'eq. coef.'!$C$107*'Amp-TB2 calc'!AL513+'eq. coef.'!$C$108*'Amp-TB2 calc'!AN513+'eq. coef.'!$C$109*'Amp-TB2 calc'!AP513+'eq. coef.'!$C$110*'Amp-TB2 calc'!AQ513+'eq. coef.'!$C$111*'Amp-TB2 calc'!AR513+'eq. coef.'!$C$112*'Amp-TB2 calc'!AS513))</f>
        <v xml:space="preserve"> </v>
      </c>
      <c r="BC513" s="281" t="str">
        <f>IF(SUM(I513:T513)&lt;90," ",EXP('eq. coef.'!$C$176+'eq. coef.'!$C$177*'Amp-TB2 calc'!AJ513+'eq. coef.'!$C$178*'Amp-TB2 calc'!AK513+'eq. coef.'!$C$179*'Amp-TB2 calc'!AL513+'eq. coef.'!$C$180*'Amp-TB2 calc'!AN513+'eq. coef.'!$C$181*'Amp-TB2 calc'!AP513+'eq. coef.'!$C$182*'Amp-TB2 calc'!AQ513+'eq. coef.'!$C$183*'Amp-TB2 calc'!AR513+'eq. coef.'!$C$184*'Amp-TB2 calc'!AS513))</f>
        <v xml:space="preserve"> </v>
      </c>
      <c r="BD513" s="281" t="str">
        <f>IF(SUM(I513:T513)&lt;90," ",('eq. coef.'!$C$234+'eq. coef.'!$C$235*'Amp-TB2 calc'!AJ513+'eq. coef.'!$C$236*'Amp-TB2 calc'!AK513+'eq. coef.'!$C$237*'Amp-TB2 calc'!AL513+'eq. coef.'!$C$238*'Amp-TB2 calc'!AN513+'eq. coef.'!$C$239*'Amp-TB2 calc'!AP513+'eq. coef.'!$C$240*'Amp-TB2 calc'!AQ513+'eq. coef.'!$C$241*'Amp-TB2 calc'!AR513+'eq. coef.'!$C$242*'Amp-TB2 calc'!AS513))</f>
        <v xml:space="preserve"> </v>
      </c>
      <c r="BE513" s="281" t="str">
        <f>IF(SUM(I513:T513)&lt;90," ",('eq. coef.'!$C$270+'eq. coef.'!$C$271*'Amp-TB2 calc'!AJ513+'eq. coef.'!$C$272*'Amp-TB2 calc'!AK513+'eq. coef.'!$C$273*'Amp-TB2 calc'!AL513+'eq. coef.'!$C$274*'Amp-TB2 calc'!AN513+'eq. coef.'!$C$275*'Amp-TB2 calc'!AP513+'eq. coef.'!$C$276*'Amp-TB2 calc'!AQ513+'eq. coef.'!$C$277*'Amp-TB2 calc'!AR513+'eq. coef.'!$C$278*'Amp-TB2 calc'!AS513))</f>
        <v xml:space="preserve"> </v>
      </c>
      <c r="BF513" s="281" t="str">
        <f>IF(SUM(I513:T513)&lt;90," ",EXP('eq. coef.'!$C$328+'eq. coef.'!$C$329*'Amp-TB2 calc'!AJ513+'eq. coef.'!$C$330*'Amp-TB2 calc'!AK513+'eq. coef.'!$C$331*'Amp-TB2 calc'!AL513+'eq. coef.'!$C$332*'Amp-TB2 calc'!AN513+'eq. coef.'!$C$333*'Amp-TB2 calc'!AP513+'eq. coef.'!$C$334*'Amp-TB2 calc'!AQ513+'eq. coef.'!$C$335*'Amp-TB2 calc'!AR513+'eq. coef.'!$C$336*'Amp-TB2 calc'!AS513))</f>
        <v xml:space="preserve"> </v>
      </c>
      <c r="BG513" s="282" t="str">
        <f t="shared" si="626"/>
        <v xml:space="preserve"> </v>
      </c>
      <c r="BH513" s="385" t="str">
        <f t="shared" si="653"/>
        <v xml:space="preserve"> </v>
      </c>
      <c r="BI513" s="385" t="str">
        <f t="shared" si="654"/>
        <v xml:space="preserve"> </v>
      </c>
      <c r="BJ513" s="281" t="str">
        <f t="shared" si="627"/>
        <v xml:space="preserve"> </v>
      </c>
      <c r="BK513" s="283" t="str">
        <f t="shared" si="675"/>
        <v xml:space="preserve"> </v>
      </c>
      <c r="BL513" s="281" t="str">
        <f t="shared" si="676"/>
        <v xml:space="preserve"> </v>
      </c>
      <c r="BM513" s="284" t="str">
        <f t="shared" si="628"/>
        <v xml:space="preserve"> </v>
      </c>
      <c r="BN513" s="285" t="str">
        <f>IF(SUM(I513:T513)&lt;90," ",'eq. coef.'!$C$360+'eq. coef.'!$C$361*'Amp-TB2 calc'!AJ513+'eq. coef.'!$C$362*'Amp-TB2 calc'!AK513+'eq. coef.'!$C$363*'Amp-TB2 calc'!AL513+'eq. coef.'!$C$364*'Amp-TB2 calc'!AN513+'eq. coef.'!$C$365*'Amp-TB2 calc'!AP513+'eq. coef.'!$C$366*'Amp-TB2 calc'!AQ513+'eq. coef.'!$C$367*'Amp-TB2 calc'!AR513+'eq. coef.'!$C$368*'Amp-TB2 calc'!AS513+'eq. coef.'!$C$369*LN(BQ513))</f>
        <v xml:space="preserve"> </v>
      </c>
      <c r="BO513" s="286" t="str">
        <f t="shared" si="677"/>
        <v xml:space="preserve"> </v>
      </c>
      <c r="BP513" s="333" t="str">
        <f t="shared" si="629"/>
        <v xml:space="preserve"> </v>
      </c>
      <c r="BQ513" s="287" t="str">
        <f t="shared" si="678"/>
        <v xml:space="preserve"> </v>
      </c>
      <c r="BR513" s="281" t="str">
        <f t="shared" si="630"/>
        <v xml:space="preserve"> </v>
      </c>
      <c r="BS513" s="283"/>
      <c r="BT513" s="283">
        <f t="shared" si="679"/>
        <v>0</v>
      </c>
      <c r="BU513" s="283">
        <f t="shared" si="680"/>
        <v>0</v>
      </c>
      <c r="BV513" s="281" t="str">
        <f t="shared" si="631"/>
        <v xml:space="preserve"> </v>
      </c>
      <c r="BW513" s="288"/>
      <c r="BX513" s="289" t="str">
        <f>IF(SUM(I513:T513)&lt;90," ",'eq. coef.'!$B$1128*'Amp-TB2 calc'!CH513+'eq. coef.'!$B$1129*'Amp-TB2 calc'!CL513+'eq. coef.'!$B$1130*'Amp-TB2 calc'!CM513+'eq. coef.'!$B$1131*'Amp-TB2 calc'!CO513+'eq. coef.'!$B$1132*'Amp-TB2 calc'!CP513+'eq. coef.'!$B$1133*'Amp-TB2 calc'!CQ513+'eq. coef.'!$B$1134*'Amp-TB2 calc'!CR513+'eq. coef.'!$B$1135*'Amp-TB2 calc'!CU513+'eq. coef.'!$B$1135*'Amp-TB2 calc'!CY513+'eq. coef.'!$B$1137*'Amp-TB2 calc'!CZ513)</f>
        <v xml:space="preserve"> </v>
      </c>
      <c r="BY513" s="290" t="str">
        <f t="shared" si="681"/>
        <v xml:space="preserve"> </v>
      </c>
      <c r="BZ513" s="291"/>
      <c r="CA513" s="290" t="str">
        <f t="shared" si="632"/>
        <v xml:space="preserve"> </v>
      </c>
      <c r="CB513" s="289" t="str">
        <f>IF(SUM(I513:T513)&lt;90," ",EXP('eq. coef.'!$C$396+'eq. coef.'!$C$397*'Amp-TB2 calc'!AJ513+'eq. coef.'!$C$398*'Amp-TB2 calc'!AK513+'eq. coef.'!$C$399*'Amp-TB2 calc'!AL513+'eq. coef.'!$C$400*'Amp-TB2 calc'!AN513+'eq. coef.'!$C$401*'Amp-TB2 calc'!AP513+'eq. coef.'!$C$402*'Amp-TB2 calc'!AQ513+'eq. coef.'!$C$403*'Amp-TB2 calc'!AR513+'eq. coef.'!$C$404*'Amp-TB2 calc'!AS513+'eq. coef.'!$C$405*LN('Amp-TB2 calc'!BQ513)))</f>
        <v xml:space="preserve"> </v>
      </c>
      <c r="CC513" s="283" t="str">
        <f t="shared" si="633"/>
        <v xml:space="preserve"> </v>
      </c>
      <c r="CD513" s="283"/>
      <c r="CE513" s="282" t="str">
        <f t="shared" si="634"/>
        <v xml:space="preserve"> </v>
      </c>
      <c r="CF513" s="282" t="str">
        <f t="shared" si="635"/>
        <v xml:space="preserve"> </v>
      </c>
      <c r="CG513" s="278" t="str">
        <f t="shared" si="682"/>
        <v xml:space="preserve"> </v>
      </c>
      <c r="CH513" s="278" t="str">
        <f t="shared" si="683"/>
        <v xml:space="preserve"> </v>
      </c>
      <c r="CI513" s="278" t="str">
        <f t="shared" si="636"/>
        <v xml:space="preserve"> </v>
      </c>
      <c r="CJ513" s="278" t="str">
        <f t="shared" si="637"/>
        <v xml:space="preserve"> </v>
      </c>
      <c r="CK513" s="278"/>
      <c r="CL513" s="278" t="str">
        <f t="shared" si="638"/>
        <v xml:space="preserve"> </v>
      </c>
      <c r="CM513" s="278" t="str">
        <f t="shared" si="639"/>
        <v xml:space="preserve"> </v>
      </c>
      <c r="CN513" s="278" t="str">
        <f t="shared" si="684"/>
        <v xml:space="preserve"> </v>
      </c>
      <c r="CO513" s="278" t="str">
        <f t="shared" si="640"/>
        <v xml:space="preserve"> </v>
      </c>
      <c r="CP513" s="278" t="str">
        <f t="shared" si="685"/>
        <v xml:space="preserve"> </v>
      </c>
      <c r="CQ513" s="278" t="str">
        <f t="shared" si="641"/>
        <v xml:space="preserve"> </v>
      </c>
      <c r="CR513" s="278" t="str">
        <f t="shared" si="686"/>
        <v xml:space="preserve"> </v>
      </c>
      <c r="CS513" s="278" t="str">
        <f t="shared" si="642"/>
        <v xml:space="preserve"> </v>
      </c>
      <c r="CT513" s="278"/>
      <c r="CU513" s="278" t="str">
        <f t="shared" si="687"/>
        <v xml:space="preserve"> </v>
      </c>
      <c r="CV513" s="278" t="str">
        <f t="shared" si="643"/>
        <v xml:space="preserve"> </v>
      </c>
      <c r="CW513" s="278" t="str">
        <f t="shared" si="644"/>
        <v xml:space="preserve"> </v>
      </c>
      <c r="CX513" s="278"/>
      <c r="CY513" s="278" t="str">
        <f t="shared" si="645"/>
        <v xml:space="preserve"> </v>
      </c>
      <c r="CZ513" s="278" t="str">
        <f t="shared" si="688"/>
        <v xml:space="preserve"> </v>
      </c>
      <c r="DA513" s="278" t="str">
        <f t="shared" si="646"/>
        <v xml:space="preserve"> </v>
      </c>
      <c r="DB513" s="278"/>
      <c r="DC513" s="278" t="str">
        <f t="shared" si="647"/>
        <v xml:space="preserve"> </v>
      </c>
      <c r="DD513" s="278" t="str">
        <f t="shared" si="689"/>
        <v xml:space="preserve"> </v>
      </c>
      <c r="DE513" s="278" t="str">
        <f t="shared" si="690"/>
        <v xml:space="preserve"> </v>
      </c>
      <c r="DF513" s="278" t="str">
        <f t="shared" si="648"/>
        <v xml:space="preserve"> </v>
      </c>
      <c r="DG513" s="283" t="str">
        <f t="shared" si="655"/>
        <v xml:space="preserve"> </v>
      </c>
      <c r="DH513" s="283"/>
      <c r="DI513" s="277" t="str">
        <f t="shared" si="649"/>
        <v xml:space="preserve"> </v>
      </c>
      <c r="DJ513" s="277" t="str">
        <f t="shared" si="650"/>
        <v xml:space="preserve"> </v>
      </c>
      <c r="DK513" s="277" t="str">
        <f t="shared" si="651"/>
        <v xml:space="preserve"> </v>
      </c>
      <c r="DL513" s="278" t="str">
        <f t="shared" si="652"/>
        <v xml:space="preserve"> </v>
      </c>
    </row>
    <row r="514" spans="21:116" x14ac:dyDescent="0.25">
      <c r="U514" s="276" t="str">
        <f t="shared" si="656"/>
        <v xml:space="preserve"> </v>
      </c>
      <c r="V514" s="277" t="str">
        <f>IF(SUM(I514:T514)&lt;90," ",I514/stab.data!$U$7)</f>
        <v xml:space="preserve"> </v>
      </c>
      <c r="W514" s="277" t="str">
        <f>IF(SUM(I514:T514)&lt;90," ",J514/stab.data!$U$8)</f>
        <v xml:space="preserve"> </v>
      </c>
      <c r="X514" s="277" t="str">
        <f>IF(SUM(I514:T514)&lt;90," ",K514*2/stab.data!$U$9)</f>
        <v xml:space="preserve"> </v>
      </c>
      <c r="Y514" s="277" t="str">
        <f>IF(SUM(I514:T514)&lt;90," ",L514*2/stab.data!$U$10)</f>
        <v xml:space="preserve"> </v>
      </c>
      <c r="Z514" s="277" t="str">
        <f>IF(SUM(I514:T514)&lt;90," ",M514/stab.data!$U$11)</f>
        <v xml:space="preserve"> </v>
      </c>
      <c r="AA514" s="277" t="str">
        <f>IF(SUM(I514:T514)&lt;90," ",N514/stab.data!$U$12)</f>
        <v xml:space="preserve"> </v>
      </c>
      <c r="AB514" s="277" t="str">
        <f>IF(SUM(I514:T514)&lt;90," ",O514/stab.data!$U$13)</f>
        <v xml:space="preserve"> </v>
      </c>
      <c r="AC514" s="277" t="str">
        <f>IF(SUM(I514:T514)&lt;90," ",P514/stab.data!$U$14)</f>
        <v xml:space="preserve"> </v>
      </c>
      <c r="AD514" s="277" t="str">
        <f>IF(SUM(I514:T514)&lt;90," ",Q514*2/stab.data!$U$15)</f>
        <v xml:space="preserve"> </v>
      </c>
      <c r="AE514" s="277" t="str">
        <f>IF(SUM(I514:T514)&lt;90," ",R514*2/stab.data!$U$16)</f>
        <v xml:space="preserve"> </v>
      </c>
      <c r="AF514" s="277" t="str">
        <f>IF(SUM(I514:T514)&lt;90," ",S514/stab.data!$U$17)</f>
        <v xml:space="preserve"> </v>
      </c>
      <c r="AG514" s="277" t="str">
        <f>IF(SUM(I514:T514)&lt;90," ",T514/stab.data!$U$18)</f>
        <v xml:space="preserve"> </v>
      </c>
      <c r="AH514" s="277" t="str">
        <f t="shared" si="657"/>
        <v xml:space="preserve"> </v>
      </c>
      <c r="AI514" s="277" t="str">
        <f t="shared" si="658"/>
        <v xml:space="preserve"> </v>
      </c>
      <c r="AJ514" s="278" t="str">
        <f t="shared" si="659"/>
        <v xml:space="preserve"> </v>
      </c>
      <c r="AK514" s="278" t="str">
        <f t="shared" si="660"/>
        <v xml:space="preserve"> </v>
      </c>
      <c r="AL514" s="278" t="str">
        <f t="shared" si="661"/>
        <v xml:space="preserve"> </v>
      </c>
      <c r="AM514" s="278" t="str">
        <f t="shared" si="662"/>
        <v xml:space="preserve"> </v>
      </c>
      <c r="AN514" s="278" t="str">
        <f t="shared" si="663"/>
        <v xml:space="preserve"> </v>
      </c>
      <c r="AO514" s="278" t="str">
        <f t="shared" si="664"/>
        <v xml:space="preserve"> </v>
      </c>
      <c r="AP514" s="278" t="str">
        <f t="shared" si="665"/>
        <v xml:space="preserve"> </v>
      </c>
      <c r="AQ514" s="278" t="str">
        <f t="shared" si="666"/>
        <v xml:space="preserve"> </v>
      </c>
      <c r="AR514" s="278" t="str">
        <f t="shared" si="667"/>
        <v xml:space="preserve"> </v>
      </c>
      <c r="AS514" s="278" t="str">
        <f t="shared" si="668"/>
        <v xml:space="preserve"> </v>
      </c>
      <c r="AT514" s="278" t="str">
        <f t="shared" si="669"/>
        <v xml:space="preserve"> </v>
      </c>
      <c r="AU514" s="278" t="str">
        <f t="shared" si="670"/>
        <v xml:space="preserve"> </v>
      </c>
      <c r="AV514" s="277" t="str">
        <f t="shared" si="671"/>
        <v xml:space="preserve"> </v>
      </c>
      <c r="AW514" s="277" t="str">
        <f t="shared" si="672"/>
        <v xml:space="preserve"> </v>
      </c>
      <c r="AX514" s="277" t="str">
        <f>IF(SUM(I514:T514)&lt;90," ",CO514*AH514*stab.data!$U$20/13/2)</f>
        <v xml:space="preserve"> </v>
      </c>
      <c r="AY514" s="277" t="str">
        <f>IF(SUM(I514:T514)&lt;90," ",CQ514*AH514*stab.data!$U$11/13)</f>
        <v xml:space="preserve"> </v>
      </c>
      <c r="AZ514" s="277" t="str">
        <f t="shared" si="673"/>
        <v xml:space="preserve"> </v>
      </c>
      <c r="BA514" s="279" t="str">
        <f t="shared" si="674"/>
        <v xml:space="preserve"> </v>
      </c>
      <c r="BB514" s="280" t="str">
        <f>IF(SUM(I514:T514)&lt;90," ",EXP('eq. coef.'!$C$104+'eq. coef.'!$C$105*'Amp-TB2 calc'!AJ514+'eq. coef.'!$C$106*'Amp-TB2 calc'!AK514+'eq. coef.'!$C$107*'Amp-TB2 calc'!AL514+'eq. coef.'!$C$108*'Amp-TB2 calc'!AN514+'eq. coef.'!$C$109*'Amp-TB2 calc'!AP514+'eq. coef.'!$C$110*'Amp-TB2 calc'!AQ514+'eq. coef.'!$C$111*'Amp-TB2 calc'!AR514+'eq. coef.'!$C$112*'Amp-TB2 calc'!AS514))</f>
        <v xml:space="preserve"> </v>
      </c>
      <c r="BC514" s="281" t="str">
        <f>IF(SUM(I514:T514)&lt;90," ",EXP('eq. coef.'!$C$176+'eq. coef.'!$C$177*'Amp-TB2 calc'!AJ514+'eq. coef.'!$C$178*'Amp-TB2 calc'!AK514+'eq. coef.'!$C$179*'Amp-TB2 calc'!AL514+'eq. coef.'!$C$180*'Amp-TB2 calc'!AN514+'eq. coef.'!$C$181*'Amp-TB2 calc'!AP514+'eq. coef.'!$C$182*'Amp-TB2 calc'!AQ514+'eq. coef.'!$C$183*'Amp-TB2 calc'!AR514+'eq. coef.'!$C$184*'Amp-TB2 calc'!AS514))</f>
        <v xml:space="preserve"> </v>
      </c>
      <c r="BD514" s="281" t="str">
        <f>IF(SUM(I514:T514)&lt;90," ",('eq. coef.'!$C$234+'eq. coef.'!$C$235*'Amp-TB2 calc'!AJ514+'eq. coef.'!$C$236*'Amp-TB2 calc'!AK514+'eq. coef.'!$C$237*'Amp-TB2 calc'!AL514+'eq. coef.'!$C$238*'Amp-TB2 calc'!AN514+'eq. coef.'!$C$239*'Amp-TB2 calc'!AP514+'eq. coef.'!$C$240*'Amp-TB2 calc'!AQ514+'eq. coef.'!$C$241*'Amp-TB2 calc'!AR514+'eq. coef.'!$C$242*'Amp-TB2 calc'!AS514))</f>
        <v xml:space="preserve"> </v>
      </c>
      <c r="BE514" s="281" t="str">
        <f>IF(SUM(I514:T514)&lt;90," ",('eq. coef.'!$C$270+'eq. coef.'!$C$271*'Amp-TB2 calc'!AJ514+'eq. coef.'!$C$272*'Amp-TB2 calc'!AK514+'eq. coef.'!$C$273*'Amp-TB2 calc'!AL514+'eq. coef.'!$C$274*'Amp-TB2 calc'!AN514+'eq. coef.'!$C$275*'Amp-TB2 calc'!AP514+'eq. coef.'!$C$276*'Amp-TB2 calc'!AQ514+'eq. coef.'!$C$277*'Amp-TB2 calc'!AR514+'eq. coef.'!$C$278*'Amp-TB2 calc'!AS514))</f>
        <v xml:space="preserve"> </v>
      </c>
      <c r="BF514" s="281" t="str">
        <f>IF(SUM(I514:T514)&lt;90," ",EXP('eq. coef.'!$C$328+'eq. coef.'!$C$329*'Amp-TB2 calc'!AJ514+'eq. coef.'!$C$330*'Amp-TB2 calc'!AK514+'eq. coef.'!$C$331*'Amp-TB2 calc'!AL514+'eq. coef.'!$C$332*'Amp-TB2 calc'!AN514+'eq. coef.'!$C$333*'Amp-TB2 calc'!AP514+'eq. coef.'!$C$334*'Amp-TB2 calc'!AQ514+'eq. coef.'!$C$335*'Amp-TB2 calc'!AR514+'eq. coef.'!$C$336*'Amp-TB2 calc'!AS514))</f>
        <v xml:space="preserve"> </v>
      </c>
      <c r="BG514" s="282" t="str">
        <f t="shared" si="626"/>
        <v xml:space="preserve"> </v>
      </c>
      <c r="BH514" s="385" t="str">
        <f t="shared" si="653"/>
        <v xml:space="preserve"> </v>
      </c>
      <c r="BI514" s="385" t="str">
        <f t="shared" si="654"/>
        <v xml:space="preserve"> </v>
      </c>
      <c r="BJ514" s="281" t="str">
        <f t="shared" si="627"/>
        <v xml:space="preserve"> </v>
      </c>
      <c r="BK514" s="283" t="str">
        <f t="shared" si="675"/>
        <v xml:space="preserve"> </v>
      </c>
      <c r="BL514" s="281" t="str">
        <f t="shared" si="676"/>
        <v xml:space="preserve"> </v>
      </c>
      <c r="BM514" s="284" t="str">
        <f t="shared" si="628"/>
        <v xml:space="preserve"> </v>
      </c>
      <c r="BN514" s="285" t="str">
        <f>IF(SUM(I514:T514)&lt;90," ",'eq. coef.'!$C$360+'eq. coef.'!$C$361*'Amp-TB2 calc'!AJ514+'eq. coef.'!$C$362*'Amp-TB2 calc'!AK514+'eq. coef.'!$C$363*'Amp-TB2 calc'!AL514+'eq. coef.'!$C$364*'Amp-TB2 calc'!AN514+'eq. coef.'!$C$365*'Amp-TB2 calc'!AP514+'eq. coef.'!$C$366*'Amp-TB2 calc'!AQ514+'eq. coef.'!$C$367*'Amp-TB2 calc'!AR514+'eq. coef.'!$C$368*'Amp-TB2 calc'!AS514+'eq. coef.'!$C$369*LN(BQ514))</f>
        <v xml:space="preserve"> </v>
      </c>
      <c r="BO514" s="286" t="str">
        <f t="shared" si="677"/>
        <v xml:space="preserve"> </v>
      </c>
      <c r="BP514" s="333" t="str">
        <f t="shared" si="629"/>
        <v xml:space="preserve"> </v>
      </c>
      <c r="BQ514" s="287" t="str">
        <f t="shared" si="678"/>
        <v xml:space="preserve"> </v>
      </c>
      <c r="BR514" s="281" t="str">
        <f t="shared" si="630"/>
        <v xml:space="preserve"> </v>
      </c>
      <c r="BS514" s="283"/>
      <c r="BT514" s="283">
        <f t="shared" si="679"/>
        <v>0</v>
      </c>
      <c r="BU514" s="283">
        <f t="shared" si="680"/>
        <v>0</v>
      </c>
      <c r="BV514" s="281" t="str">
        <f t="shared" si="631"/>
        <v xml:space="preserve"> </v>
      </c>
      <c r="BW514" s="288"/>
      <c r="BX514" s="289" t="str">
        <f>IF(SUM(I514:T514)&lt;90," ",'eq. coef.'!$B$1128*'Amp-TB2 calc'!CH514+'eq. coef.'!$B$1129*'Amp-TB2 calc'!CL514+'eq. coef.'!$B$1130*'Amp-TB2 calc'!CM514+'eq. coef.'!$B$1131*'Amp-TB2 calc'!CO514+'eq. coef.'!$B$1132*'Amp-TB2 calc'!CP514+'eq. coef.'!$B$1133*'Amp-TB2 calc'!CQ514+'eq. coef.'!$B$1134*'Amp-TB2 calc'!CR514+'eq. coef.'!$B$1135*'Amp-TB2 calc'!CU514+'eq. coef.'!$B$1135*'Amp-TB2 calc'!CY514+'eq. coef.'!$B$1137*'Amp-TB2 calc'!CZ514)</f>
        <v xml:space="preserve"> </v>
      </c>
      <c r="BY514" s="290" t="str">
        <f t="shared" si="681"/>
        <v xml:space="preserve"> </v>
      </c>
      <c r="BZ514" s="291"/>
      <c r="CA514" s="290" t="str">
        <f t="shared" si="632"/>
        <v xml:space="preserve"> </v>
      </c>
      <c r="CB514" s="289" t="str">
        <f>IF(SUM(I514:T514)&lt;90," ",EXP('eq. coef.'!$C$396+'eq. coef.'!$C$397*'Amp-TB2 calc'!AJ514+'eq. coef.'!$C$398*'Amp-TB2 calc'!AK514+'eq. coef.'!$C$399*'Amp-TB2 calc'!AL514+'eq. coef.'!$C$400*'Amp-TB2 calc'!AN514+'eq. coef.'!$C$401*'Amp-TB2 calc'!AP514+'eq. coef.'!$C$402*'Amp-TB2 calc'!AQ514+'eq. coef.'!$C$403*'Amp-TB2 calc'!AR514+'eq. coef.'!$C$404*'Amp-TB2 calc'!AS514+'eq. coef.'!$C$405*LN('Amp-TB2 calc'!BQ514)))</f>
        <v xml:space="preserve"> </v>
      </c>
      <c r="CC514" s="283" t="str">
        <f t="shared" si="633"/>
        <v xml:space="preserve"> </v>
      </c>
      <c r="CD514" s="283"/>
      <c r="CE514" s="282" t="str">
        <f t="shared" si="634"/>
        <v xml:space="preserve"> </v>
      </c>
      <c r="CF514" s="282" t="str">
        <f t="shared" si="635"/>
        <v xml:space="preserve"> </v>
      </c>
      <c r="CG514" s="278" t="str">
        <f t="shared" si="682"/>
        <v xml:space="preserve"> </v>
      </c>
      <c r="CH514" s="278" t="str">
        <f t="shared" si="683"/>
        <v xml:space="preserve"> </v>
      </c>
      <c r="CI514" s="278" t="str">
        <f t="shared" si="636"/>
        <v xml:space="preserve"> </v>
      </c>
      <c r="CJ514" s="278" t="str">
        <f t="shared" si="637"/>
        <v xml:space="preserve"> </v>
      </c>
      <c r="CK514" s="278"/>
      <c r="CL514" s="278" t="str">
        <f t="shared" si="638"/>
        <v xml:space="preserve"> </v>
      </c>
      <c r="CM514" s="278" t="str">
        <f t="shared" si="639"/>
        <v xml:space="preserve"> </v>
      </c>
      <c r="CN514" s="278" t="str">
        <f t="shared" si="684"/>
        <v xml:space="preserve"> </v>
      </c>
      <c r="CO514" s="278" t="str">
        <f t="shared" si="640"/>
        <v xml:space="preserve"> </v>
      </c>
      <c r="CP514" s="278" t="str">
        <f t="shared" si="685"/>
        <v xml:space="preserve"> </v>
      </c>
      <c r="CQ514" s="278" t="str">
        <f t="shared" si="641"/>
        <v xml:space="preserve"> </v>
      </c>
      <c r="CR514" s="278" t="str">
        <f t="shared" si="686"/>
        <v xml:space="preserve"> </v>
      </c>
      <c r="CS514" s="278" t="str">
        <f t="shared" si="642"/>
        <v xml:space="preserve"> </v>
      </c>
      <c r="CT514" s="278"/>
      <c r="CU514" s="278" t="str">
        <f t="shared" si="687"/>
        <v xml:space="preserve"> </v>
      </c>
      <c r="CV514" s="278" t="str">
        <f t="shared" si="643"/>
        <v xml:space="preserve"> </v>
      </c>
      <c r="CW514" s="278" t="str">
        <f t="shared" si="644"/>
        <v xml:space="preserve"> </v>
      </c>
      <c r="CX514" s="278"/>
      <c r="CY514" s="278" t="str">
        <f t="shared" si="645"/>
        <v xml:space="preserve"> </v>
      </c>
      <c r="CZ514" s="278" t="str">
        <f t="shared" si="688"/>
        <v xml:space="preserve"> </v>
      </c>
      <c r="DA514" s="278" t="str">
        <f t="shared" si="646"/>
        <v xml:space="preserve"> </v>
      </c>
      <c r="DB514" s="278"/>
      <c r="DC514" s="278" t="str">
        <f t="shared" si="647"/>
        <v xml:space="preserve"> </v>
      </c>
      <c r="DD514" s="278" t="str">
        <f t="shared" si="689"/>
        <v xml:space="preserve"> </v>
      </c>
      <c r="DE514" s="278" t="str">
        <f t="shared" si="690"/>
        <v xml:space="preserve"> </v>
      </c>
      <c r="DF514" s="278" t="str">
        <f t="shared" si="648"/>
        <v xml:space="preserve"> </v>
      </c>
      <c r="DG514" s="283" t="str">
        <f t="shared" si="655"/>
        <v xml:space="preserve"> </v>
      </c>
      <c r="DH514" s="283"/>
      <c r="DI514" s="277" t="str">
        <f t="shared" si="649"/>
        <v xml:space="preserve"> </v>
      </c>
      <c r="DJ514" s="277" t="str">
        <f t="shared" si="650"/>
        <v xml:space="preserve"> </v>
      </c>
      <c r="DK514" s="277" t="str">
        <f t="shared" si="651"/>
        <v xml:space="preserve"> </v>
      </c>
      <c r="DL514" s="278" t="str">
        <f t="shared" si="652"/>
        <v xml:space="preserve"> </v>
      </c>
    </row>
    <row r="515" spans="21:116" x14ac:dyDescent="0.25">
      <c r="U515" s="276" t="str">
        <f t="shared" si="656"/>
        <v xml:space="preserve"> </v>
      </c>
      <c r="V515" s="277" t="str">
        <f>IF(SUM(I515:T515)&lt;90," ",I515/stab.data!$U$7)</f>
        <v xml:space="preserve"> </v>
      </c>
      <c r="W515" s="277" t="str">
        <f>IF(SUM(I515:T515)&lt;90," ",J515/stab.data!$U$8)</f>
        <v xml:space="preserve"> </v>
      </c>
      <c r="X515" s="277" t="str">
        <f>IF(SUM(I515:T515)&lt;90," ",K515*2/stab.data!$U$9)</f>
        <v xml:space="preserve"> </v>
      </c>
      <c r="Y515" s="277" t="str">
        <f>IF(SUM(I515:T515)&lt;90," ",L515*2/stab.data!$U$10)</f>
        <v xml:space="preserve"> </v>
      </c>
      <c r="Z515" s="277" t="str">
        <f>IF(SUM(I515:T515)&lt;90," ",M515/stab.data!$U$11)</f>
        <v xml:space="preserve"> </v>
      </c>
      <c r="AA515" s="277" t="str">
        <f>IF(SUM(I515:T515)&lt;90," ",N515/stab.data!$U$12)</f>
        <v xml:space="preserve"> </v>
      </c>
      <c r="AB515" s="277" t="str">
        <f>IF(SUM(I515:T515)&lt;90," ",O515/stab.data!$U$13)</f>
        <v xml:space="preserve"> </v>
      </c>
      <c r="AC515" s="277" t="str">
        <f>IF(SUM(I515:T515)&lt;90," ",P515/stab.data!$U$14)</f>
        <v xml:space="preserve"> </v>
      </c>
      <c r="AD515" s="277" t="str">
        <f>IF(SUM(I515:T515)&lt;90," ",Q515*2/stab.data!$U$15)</f>
        <v xml:space="preserve"> </v>
      </c>
      <c r="AE515" s="277" t="str">
        <f>IF(SUM(I515:T515)&lt;90," ",R515*2/stab.data!$U$16)</f>
        <v xml:space="preserve"> </v>
      </c>
      <c r="AF515" s="277" t="str">
        <f>IF(SUM(I515:T515)&lt;90," ",S515/stab.data!$U$17)</f>
        <v xml:space="preserve"> </v>
      </c>
      <c r="AG515" s="277" t="str">
        <f>IF(SUM(I515:T515)&lt;90," ",T515/stab.data!$U$18)</f>
        <v xml:space="preserve"> </v>
      </c>
      <c r="AH515" s="277" t="str">
        <f t="shared" si="657"/>
        <v xml:space="preserve"> </v>
      </c>
      <c r="AI515" s="277" t="str">
        <f t="shared" si="658"/>
        <v xml:space="preserve"> </v>
      </c>
      <c r="AJ515" s="278" t="str">
        <f t="shared" si="659"/>
        <v xml:space="preserve"> </v>
      </c>
      <c r="AK515" s="278" t="str">
        <f t="shared" si="660"/>
        <v xml:space="preserve"> </v>
      </c>
      <c r="AL515" s="278" t="str">
        <f t="shared" si="661"/>
        <v xml:space="preserve"> </v>
      </c>
      <c r="AM515" s="278" t="str">
        <f t="shared" si="662"/>
        <v xml:space="preserve"> </v>
      </c>
      <c r="AN515" s="278" t="str">
        <f t="shared" si="663"/>
        <v xml:space="preserve"> </v>
      </c>
      <c r="AO515" s="278" t="str">
        <f t="shared" si="664"/>
        <v xml:space="preserve"> </v>
      </c>
      <c r="AP515" s="278" t="str">
        <f t="shared" si="665"/>
        <v xml:space="preserve"> </v>
      </c>
      <c r="AQ515" s="278" t="str">
        <f t="shared" si="666"/>
        <v xml:space="preserve"> </v>
      </c>
      <c r="AR515" s="278" t="str">
        <f t="shared" si="667"/>
        <v xml:space="preserve"> </v>
      </c>
      <c r="AS515" s="278" t="str">
        <f t="shared" si="668"/>
        <v xml:space="preserve"> </v>
      </c>
      <c r="AT515" s="278" t="str">
        <f t="shared" si="669"/>
        <v xml:space="preserve"> </v>
      </c>
      <c r="AU515" s="278" t="str">
        <f t="shared" si="670"/>
        <v xml:space="preserve"> </v>
      </c>
      <c r="AV515" s="277" t="str">
        <f t="shared" si="671"/>
        <v xml:space="preserve"> </v>
      </c>
      <c r="AW515" s="277" t="str">
        <f t="shared" si="672"/>
        <v xml:space="preserve"> </v>
      </c>
      <c r="AX515" s="277" t="str">
        <f>IF(SUM(I515:T515)&lt;90," ",CO515*AH515*stab.data!$U$20/13/2)</f>
        <v xml:space="preserve"> </v>
      </c>
      <c r="AY515" s="277" t="str">
        <f>IF(SUM(I515:T515)&lt;90," ",CQ515*AH515*stab.data!$U$11/13)</f>
        <v xml:space="preserve"> </v>
      </c>
      <c r="AZ515" s="277" t="str">
        <f t="shared" si="673"/>
        <v xml:space="preserve"> </v>
      </c>
      <c r="BA515" s="279" t="str">
        <f t="shared" si="674"/>
        <v xml:space="preserve"> </v>
      </c>
      <c r="BB515" s="280" t="str">
        <f>IF(SUM(I515:T515)&lt;90," ",EXP('eq. coef.'!$C$104+'eq. coef.'!$C$105*'Amp-TB2 calc'!AJ515+'eq. coef.'!$C$106*'Amp-TB2 calc'!AK515+'eq. coef.'!$C$107*'Amp-TB2 calc'!AL515+'eq. coef.'!$C$108*'Amp-TB2 calc'!AN515+'eq. coef.'!$C$109*'Amp-TB2 calc'!AP515+'eq. coef.'!$C$110*'Amp-TB2 calc'!AQ515+'eq. coef.'!$C$111*'Amp-TB2 calc'!AR515+'eq. coef.'!$C$112*'Amp-TB2 calc'!AS515))</f>
        <v xml:space="preserve"> </v>
      </c>
      <c r="BC515" s="281" t="str">
        <f>IF(SUM(I515:T515)&lt;90," ",EXP('eq. coef.'!$C$176+'eq. coef.'!$C$177*'Amp-TB2 calc'!AJ515+'eq. coef.'!$C$178*'Amp-TB2 calc'!AK515+'eq. coef.'!$C$179*'Amp-TB2 calc'!AL515+'eq. coef.'!$C$180*'Amp-TB2 calc'!AN515+'eq. coef.'!$C$181*'Amp-TB2 calc'!AP515+'eq. coef.'!$C$182*'Amp-TB2 calc'!AQ515+'eq. coef.'!$C$183*'Amp-TB2 calc'!AR515+'eq. coef.'!$C$184*'Amp-TB2 calc'!AS515))</f>
        <v xml:space="preserve"> </v>
      </c>
      <c r="BD515" s="281" t="str">
        <f>IF(SUM(I515:T515)&lt;90," ",('eq. coef.'!$C$234+'eq. coef.'!$C$235*'Amp-TB2 calc'!AJ515+'eq. coef.'!$C$236*'Amp-TB2 calc'!AK515+'eq. coef.'!$C$237*'Amp-TB2 calc'!AL515+'eq. coef.'!$C$238*'Amp-TB2 calc'!AN515+'eq. coef.'!$C$239*'Amp-TB2 calc'!AP515+'eq. coef.'!$C$240*'Amp-TB2 calc'!AQ515+'eq. coef.'!$C$241*'Amp-TB2 calc'!AR515+'eq. coef.'!$C$242*'Amp-TB2 calc'!AS515))</f>
        <v xml:space="preserve"> </v>
      </c>
      <c r="BE515" s="281" t="str">
        <f>IF(SUM(I515:T515)&lt;90," ",('eq. coef.'!$C$270+'eq. coef.'!$C$271*'Amp-TB2 calc'!AJ515+'eq. coef.'!$C$272*'Amp-TB2 calc'!AK515+'eq. coef.'!$C$273*'Amp-TB2 calc'!AL515+'eq. coef.'!$C$274*'Amp-TB2 calc'!AN515+'eq. coef.'!$C$275*'Amp-TB2 calc'!AP515+'eq. coef.'!$C$276*'Amp-TB2 calc'!AQ515+'eq. coef.'!$C$277*'Amp-TB2 calc'!AR515+'eq. coef.'!$C$278*'Amp-TB2 calc'!AS515))</f>
        <v xml:space="preserve"> </v>
      </c>
      <c r="BF515" s="281" t="str">
        <f>IF(SUM(I515:T515)&lt;90," ",EXP('eq. coef.'!$C$328+'eq. coef.'!$C$329*'Amp-TB2 calc'!AJ515+'eq. coef.'!$C$330*'Amp-TB2 calc'!AK515+'eq. coef.'!$C$331*'Amp-TB2 calc'!AL515+'eq. coef.'!$C$332*'Amp-TB2 calc'!AN515+'eq. coef.'!$C$333*'Amp-TB2 calc'!AP515+'eq. coef.'!$C$334*'Amp-TB2 calc'!AQ515+'eq. coef.'!$C$335*'Amp-TB2 calc'!AR515+'eq. coef.'!$C$336*'Amp-TB2 calc'!AS515))</f>
        <v xml:space="preserve"> </v>
      </c>
      <c r="BG515" s="282" t="str">
        <f t="shared" si="626"/>
        <v xml:space="preserve"> </v>
      </c>
      <c r="BH515" s="385" t="str">
        <f t="shared" si="653"/>
        <v xml:space="preserve"> </v>
      </c>
      <c r="BI515" s="385" t="str">
        <f t="shared" si="654"/>
        <v xml:space="preserve"> </v>
      </c>
      <c r="BJ515" s="281" t="str">
        <f t="shared" si="627"/>
        <v xml:space="preserve"> </v>
      </c>
      <c r="BK515" s="283" t="str">
        <f t="shared" si="675"/>
        <v xml:space="preserve"> </v>
      </c>
      <c r="BL515" s="281" t="str">
        <f t="shared" si="676"/>
        <v xml:space="preserve"> </v>
      </c>
      <c r="BM515" s="284" t="str">
        <f t="shared" si="628"/>
        <v xml:space="preserve"> </v>
      </c>
      <c r="BN515" s="285" t="str">
        <f>IF(SUM(I515:T515)&lt;90," ",'eq. coef.'!$C$360+'eq. coef.'!$C$361*'Amp-TB2 calc'!AJ515+'eq. coef.'!$C$362*'Amp-TB2 calc'!AK515+'eq. coef.'!$C$363*'Amp-TB2 calc'!AL515+'eq. coef.'!$C$364*'Amp-TB2 calc'!AN515+'eq. coef.'!$C$365*'Amp-TB2 calc'!AP515+'eq. coef.'!$C$366*'Amp-TB2 calc'!AQ515+'eq. coef.'!$C$367*'Amp-TB2 calc'!AR515+'eq. coef.'!$C$368*'Amp-TB2 calc'!AS515+'eq. coef.'!$C$369*LN(BQ515))</f>
        <v xml:space="preserve"> </v>
      </c>
      <c r="BO515" s="286" t="str">
        <f t="shared" si="677"/>
        <v xml:space="preserve"> </v>
      </c>
      <c r="BP515" s="333" t="str">
        <f t="shared" si="629"/>
        <v xml:space="preserve"> </v>
      </c>
      <c r="BQ515" s="287" t="str">
        <f t="shared" si="678"/>
        <v xml:space="preserve"> </v>
      </c>
      <c r="BR515" s="281" t="str">
        <f t="shared" si="630"/>
        <v xml:space="preserve"> </v>
      </c>
      <c r="BS515" s="283"/>
      <c r="BT515" s="283">
        <f t="shared" si="679"/>
        <v>0</v>
      </c>
      <c r="BU515" s="283">
        <f t="shared" si="680"/>
        <v>0</v>
      </c>
      <c r="BV515" s="281" t="str">
        <f t="shared" si="631"/>
        <v xml:space="preserve"> </v>
      </c>
      <c r="BW515" s="288"/>
      <c r="BX515" s="289" t="str">
        <f>IF(SUM(I515:T515)&lt;90," ",'eq. coef.'!$B$1128*'Amp-TB2 calc'!CH515+'eq. coef.'!$B$1129*'Amp-TB2 calc'!CL515+'eq. coef.'!$B$1130*'Amp-TB2 calc'!CM515+'eq. coef.'!$B$1131*'Amp-TB2 calc'!CO515+'eq. coef.'!$B$1132*'Amp-TB2 calc'!CP515+'eq. coef.'!$B$1133*'Amp-TB2 calc'!CQ515+'eq. coef.'!$B$1134*'Amp-TB2 calc'!CR515+'eq. coef.'!$B$1135*'Amp-TB2 calc'!CU515+'eq. coef.'!$B$1135*'Amp-TB2 calc'!CY515+'eq. coef.'!$B$1137*'Amp-TB2 calc'!CZ515)</f>
        <v xml:space="preserve"> </v>
      </c>
      <c r="BY515" s="290" t="str">
        <f t="shared" si="681"/>
        <v xml:space="preserve"> </v>
      </c>
      <c r="BZ515" s="291"/>
      <c r="CA515" s="290" t="str">
        <f t="shared" si="632"/>
        <v xml:space="preserve"> </v>
      </c>
      <c r="CB515" s="289" t="str">
        <f>IF(SUM(I515:T515)&lt;90," ",EXP('eq. coef.'!$C$396+'eq. coef.'!$C$397*'Amp-TB2 calc'!AJ515+'eq. coef.'!$C$398*'Amp-TB2 calc'!AK515+'eq. coef.'!$C$399*'Amp-TB2 calc'!AL515+'eq. coef.'!$C$400*'Amp-TB2 calc'!AN515+'eq. coef.'!$C$401*'Amp-TB2 calc'!AP515+'eq. coef.'!$C$402*'Amp-TB2 calc'!AQ515+'eq. coef.'!$C$403*'Amp-TB2 calc'!AR515+'eq. coef.'!$C$404*'Amp-TB2 calc'!AS515+'eq. coef.'!$C$405*LN('Amp-TB2 calc'!BQ515)))</f>
        <v xml:space="preserve"> </v>
      </c>
      <c r="CC515" s="283" t="str">
        <f t="shared" si="633"/>
        <v xml:space="preserve"> </v>
      </c>
      <c r="CD515" s="283"/>
      <c r="CE515" s="282" t="str">
        <f t="shared" si="634"/>
        <v xml:space="preserve"> </v>
      </c>
      <c r="CF515" s="282" t="str">
        <f t="shared" si="635"/>
        <v xml:space="preserve"> </v>
      </c>
      <c r="CG515" s="278" t="str">
        <f t="shared" si="682"/>
        <v xml:space="preserve"> </v>
      </c>
      <c r="CH515" s="278" t="str">
        <f t="shared" si="683"/>
        <v xml:space="preserve"> </v>
      </c>
      <c r="CI515" s="278" t="str">
        <f t="shared" si="636"/>
        <v xml:space="preserve"> </v>
      </c>
      <c r="CJ515" s="278" t="str">
        <f t="shared" si="637"/>
        <v xml:space="preserve"> </v>
      </c>
      <c r="CK515" s="278"/>
      <c r="CL515" s="278" t="str">
        <f t="shared" si="638"/>
        <v xml:space="preserve"> </v>
      </c>
      <c r="CM515" s="278" t="str">
        <f t="shared" si="639"/>
        <v xml:space="preserve"> </v>
      </c>
      <c r="CN515" s="278" t="str">
        <f t="shared" si="684"/>
        <v xml:space="preserve"> </v>
      </c>
      <c r="CO515" s="278" t="str">
        <f t="shared" si="640"/>
        <v xml:space="preserve"> </v>
      </c>
      <c r="CP515" s="278" t="str">
        <f t="shared" si="685"/>
        <v xml:space="preserve"> </v>
      </c>
      <c r="CQ515" s="278" t="str">
        <f t="shared" si="641"/>
        <v xml:space="preserve"> </v>
      </c>
      <c r="CR515" s="278" t="str">
        <f t="shared" si="686"/>
        <v xml:space="preserve"> </v>
      </c>
      <c r="CS515" s="278" t="str">
        <f t="shared" si="642"/>
        <v xml:space="preserve"> </v>
      </c>
      <c r="CT515" s="278"/>
      <c r="CU515" s="278" t="str">
        <f t="shared" si="687"/>
        <v xml:space="preserve"> </v>
      </c>
      <c r="CV515" s="278" t="str">
        <f t="shared" si="643"/>
        <v xml:space="preserve"> </v>
      </c>
      <c r="CW515" s="278" t="str">
        <f t="shared" si="644"/>
        <v xml:space="preserve"> </v>
      </c>
      <c r="CX515" s="278"/>
      <c r="CY515" s="278" t="str">
        <f t="shared" si="645"/>
        <v xml:space="preserve"> </v>
      </c>
      <c r="CZ515" s="278" t="str">
        <f t="shared" si="688"/>
        <v xml:space="preserve"> </v>
      </c>
      <c r="DA515" s="278" t="str">
        <f t="shared" si="646"/>
        <v xml:space="preserve"> </v>
      </c>
      <c r="DB515" s="278"/>
      <c r="DC515" s="278" t="str">
        <f t="shared" si="647"/>
        <v xml:space="preserve"> </v>
      </c>
      <c r="DD515" s="278" t="str">
        <f t="shared" si="689"/>
        <v xml:space="preserve"> </v>
      </c>
      <c r="DE515" s="278" t="str">
        <f t="shared" si="690"/>
        <v xml:space="preserve"> </v>
      </c>
      <c r="DF515" s="278" t="str">
        <f t="shared" si="648"/>
        <v xml:space="preserve"> </v>
      </c>
      <c r="DG515" s="283" t="str">
        <f t="shared" si="655"/>
        <v xml:space="preserve"> </v>
      </c>
      <c r="DH515" s="283"/>
      <c r="DI515" s="277" t="str">
        <f t="shared" si="649"/>
        <v xml:space="preserve"> </v>
      </c>
      <c r="DJ515" s="277" t="str">
        <f t="shared" si="650"/>
        <v xml:space="preserve"> </v>
      </c>
      <c r="DK515" s="277" t="str">
        <f t="shared" si="651"/>
        <v xml:space="preserve"> </v>
      </c>
      <c r="DL515" s="278" t="str">
        <f t="shared" si="652"/>
        <v xml:space="preserve"> </v>
      </c>
    </row>
    <row r="516" spans="21:116" x14ac:dyDescent="0.25">
      <c r="U516" s="276" t="str">
        <f t="shared" si="656"/>
        <v xml:space="preserve"> </v>
      </c>
      <c r="V516" s="277" t="str">
        <f>IF(SUM(I516:T516)&lt;90," ",I516/stab.data!$U$7)</f>
        <v xml:space="preserve"> </v>
      </c>
      <c r="W516" s="277" t="str">
        <f>IF(SUM(I516:T516)&lt;90," ",J516/stab.data!$U$8)</f>
        <v xml:space="preserve"> </v>
      </c>
      <c r="X516" s="277" t="str">
        <f>IF(SUM(I516:T516)&lt;90," ",K516*2/stab.data!$U$9)</f>
        <v xml:space="preserve"> </v>
      </c>
      <c r="Y516" s="277" t="str">
        <f>IF(SUM(I516:T516)&lt;90," ",L516*2/stab.data!$U$10)</f>
        <v xml:space="preserve"> </v>
      </c>
      <c r="Z516" s="277" t="str">
        <f>IF(SUM(I516:T516)&lt;90," ",M516/stab.data!$U$11)</f>
        <v xml:space="preserve"> </v>
      </c>
      <c r="AA516" s="277" t="str">
        <f>IF(SUM(I516:T516)&lt;90," ",N516/stab.data!$U$12)</f>
        <v xml:space="preserve"> </v>
      </c>
      <c r="AB516" s="277" t="str">
        <f>IF(SUM(I516:T516)&lt;90," ",O516/stab.data!$U$13)</f>
        <v xml:space="preserve"> </v>
      </c>
      <c r="AC516" s="277" t="str">
        <f>IF(SUM(I516:T516)&lt;90," ",P516/stab.data!$U$14)</f>
        <v xml:space="preserve"> </v>
      </c>
      <c r="AD516" s="277" t="str">
        <f>IF(SUM(I516:T516)&lt;90," ",Q516*2/stab.data!$U$15)</f>
        <v xml:space="preserve"> </v>
      </c>
      <c r="AE516" s="277" t="str">
        <f>IF(SUM(I516:T516)&lt;90," ",R516*2/stab.data!$U$16)</f>
        <v xml:space="preserve"> </v>
      </c>
      <c r="AF516" s="277" t="str">
        <f>IF(SUM(I516:T516)&lt;90," ",S516/stab.data!$U$17)</f>
        <v xml:space="preserve"> </v>
      </c>
      <c r="AG516" s="277" t="str">
        <f>IF(SUM(I516:T516)&lt;90," ",T516/stab.data!$U$18)</f>
        <v xml:space="preserve"> </v>
      </c>
      <c r="AH516" s="277" t="str">
        <f t="shared" si="657"/>
        <v xml:space="preserve"> </v>
      </c>
      <c r="AI516" s="277" t="str">
        <f t="shared" si="658"/>
        <v xml:space="preserve"> </v>
      </c>
      <c r="AJ516" s="278" t="str">
        <f t="shared" si="659"/>
        <v xml:space="preserve"> </v>
      </c>
      <c r="AK516" s="278" t="str">
        <f t="shared" si="660"/>
        <v xml:space="preserve"> </v>
      </c>
      <c r="AL516" s="278" t="str">
        <f t="shared" si="661"/>
        <v xml:space="preserve"> </v>
      </c>
      <c r="AM516" s="278" t="str">
        <f t="shared" si="662"/>
        <v xml:space="preserve"> </v>
      </c>
      <c r="AN516" s="278" t="str">
        <f t="shared" si="663"/>
        <v xml:space="preserve"> </v>
      </c>
      <c r="AO516" s="278" t="str">
        <f t="shared" si="664"/>
        <v xml:space="preserve"> </v>
      </c>
      <c r="AP516" s="278" t="str">
        <f t="shared" si="665"/>
        <v xml:space="preserve"> </v>
      </c>
      <c r="AQ516" s="278" t="str">
        <f t="shared" si="666"/>
        <v xml:space="preserve"> </v>
      </c>
      <c r="AR516" s="278" t="str">
        <f t="shared" si="667"/>
        <v xml:space="preserve"> </v>
      </c>
      <c r="AS516" s="278" t="str">
        <f t="shared" si="668"/>
        <v xml:space="preserve"> </v>
      </c>
      <c r="AT516" s="278" t="str">
        <f t="shared" si="669"/>
        <v xml:space="preserve"> </v>
      </c>
      <c r="AU516" s="278" t="str">
        <f t="shared" si="670"/>
        <v xml:space="preserve"> </v>
      </c>
      <c r="AV516" s="277" t="str">
        <f t="shared" si="671"/>
        <v xml:space="preserve"> </v>
      </c>
      <c r="AW516" s="277" t="str">
        <f t="shared" si="672"/>
        <v xml:space="preserve"> </v>
      </c>
      <c r="AX516" s="277" t="str">
        <f>IF(SUM(I516:T516)&lt;90," ",CO516*AH516*stab.data!$U$20/13/2)</f>
        <v xml:space="preserve"> </v>
      </c>
      <c r="AY516" s="277" t="str">
        <f>IF(SUM(I516:T516)&lt;90," ",CQ516*AH516*stab.data!$U$11/13)</f>
        <v xml:space="preserve"> </v>
      </c>
      <c r="AZ516" s="277" t="str">
        <f t="shared" si="673"/>
        <v xml:space="preserve"> </v>
      </c>
      <c r="BA516" s="279" t="str">
        <f t="shared" si="674"/>
        <v xml:space="preserve"> </v>
      </c>
      <c r="BB516" s="280" t="str">
        <f>IF(SUM(I516:T516)&lt;90," ",EXP('eq. coef.'!$C$104+'eq. coef.'!$C$105*'Amp-TB2 calc'!AJ516+'eq. coef.'!$C$106*'Amp-TB2 calc'!AK516+'eq. coef.'!$C$107*'Amp-TB2 calc'!AL516+'eq. coef.'!$C$108*'Amp-TB2 calc'!AN516+'eq. coef.'!$C$109*'Amp-TB2 calc'!AP516+'eq. coef.'!$C$110*'Amp-TB2 calc'!AQ516+'eq. coef.'!$C$111*'Amp-TB2 calc'!AR516+'eq. coef.'!$C$112*'Amp-TB2 calc'!AS516))</f>
        <v xml:space="preserve"> </v>
      </c>
      <c r="BC516" s="281" t="str">
        <f>IF(SUM(I516:T516)&lt;90," ",EXP('eq. coef.'!$C$176+'eq. coef.'!$C$177*'Amp-TB2 calc'!AJ516+'eq. coef.'!$C$178*'Amp-TB2 calc'!AK516+'eq. coef.'!$C$179*'Amp-TB2 calc'!AL516+'eq. coef.'!$C$180*'Amp-TB2 calc'!AN516+'eq. coef.'!$C$181*'Amp-TB2 calc'!AP516+'eq. coef.'!$C$182*'Amp-TB2 calc'!AQ516+'eq. coef.'!$C$183*'Amp-TB2 calc'!AR516+'eq. coef.'!$C$184*'Amp-TB2 calc'!AS516))</f>
        <v xml:space="preserve"> </v>
      </c>
      <c r="BD516" s="281" t="str">
        <f>IF(SUM(I516:T516)&lt;90," ",('eq. coef.'!$C$234+'eq. coef.'!$C$235*'Amp-TB2 calc'!AJ516+'eq. coef.'!$C$236*'Amp-TB2 calc'!AK516+'eq. coef.'!$C$237*'Amp-TB2 calc'!AL516+'eq. coef.'!$C$238*'Amp-TB2 calc'!AN516+'eq. coef.'!$C$239*'Amp-TB2 calc'!AP516+'eq. coef.'!$C$240*'Amp-TB2 calc'!AQ516+'eq. coef.'!$C$241*'Amp-TB2 calc'!AR516+'eq. coef.'!$C$242*'Amp-TB2 calc'!AS516))</f>
        <v xml:space="preserve"> </v>
      </c>
      <c r="BE516" s="281" t="str">
        <f>IF(SUM(I516:T516)&lt;90," ",('eq. coef.'!$C$270+'eq. coef.'!$C$271*'Amp-TB2 calc'!AJ516+'eq. coef.'!$C$272*'Amp-TB2 calc'!AK516+'eq. coef.'!$C$273*'Amp-TB2 calc'!AL516+'eq. coef.'!$C$274*'Amp-TB2 calc'!AN516+'eq. coef.'!$C$275*'Amp-TB2 calc'!AP516+'eq. coef.'!$C$276*'Amp-TB2 calc'!AQ516+'eq. coef.'!$C$277*'Amp-TB2 calc'!AR516+'eq. coef.'!$C$278*'Amp-TB2 calc'!AS516))</f>
        <v xml:space="preserve"> </v>
      </c>
      <c r="BF516" s="281" t="str">
        <f>IF(SUM(I516:T516)&lt;90," ",EXP('eq. coef.'!$C$328+'eq. coef.'!$C$329*'Amp-TB2 calc'!AJ516+'eq. coef.'!$C$330*'Amp-TB2 calc'!AK516+'eq. coef.'!$C$331*'Amp-TB2 calc'!AL516+'eq. coef.'!$C$332*'Amp-TB2 calc'!AN516+'eq. coef.'!$C$333*'Amp-TB2 calc'!AP516+'eq. coef.'!$C$334*'Amp-TB2 calc'!AQ516+'eq. coef.'!$C$335*'Amp-TB2 calc'!AR516+'eq. coef.'!$C$336*'Amp-TB2 calc'!AS516))</f>
        <v xml:space="preserve"> </v>
      </c>
      <c r="BG516" s="282" t="str">
        <f t="shared" si="626"/>
        <v xml:space="preserve"> </v>
      </c>
      <c r="BH516" s="385" t="str">
        <f t="shared" si="653"/>
        <v xml:space="preserve"> </v>
      </c>
      <c r="BI516" s="385" t="str">
        <f t="shared" si="654"/>
        <v xml:space="preserve"> </v>
      </c>
      <c r="BJ516" s="281" t="str">
        <f t="shared" si="627"/>
        <v xml:space="preserve"> </v>
      </c>
      <c r="BK516" s="283" t="str">
        <f t="shared" si="675"/>
        <v xml:space="preserve"> </v>
      </c>
      <c r="BL516" s="281" t="str">
        <f t="shared" si="676"/>
        <v xml:space="preserve"> </v>
      </c>
      <c r="BM516" s="284" t="str">
        <f t="shared" si="628"/>
        <v xml:space="preserve"> </v>
      </c>
      <c r="BN516" s="285" t="str">
        <f>IF(SUM(I516:T516)&lt;90," ",'eq. coef.'!$C$360+'eq. coef.'!$C$361*'Amp-TB2 calc'!AJ516+'eq. coef.'!$C$362*'Amp-TB2 calc'!AK516+'eq. coef.'!$C$363*'Amp-TB2 calc'!AL516+'eq. coef.'!$C$364*'Amp-TB2 calc'!AN516+'eq. coef.'!$C$365*'Amp-TB2 calc'!AP516+'eq. coef.'!$C$366*'Amp-TB2 calc'!AQ516+'eq. coef.'!$C$367*'Amp-TB2 calc'!AR516+'eq. coef.'!$C$368*'Amp-TB2 calc'!AS516+'eq. coef.'!$C$369*LN(BQ516))</f>
        <v xml:space="preserve"> </v>
      </c>
      <c r="BO516" s="286" t="str">
        <f t="shared" si="677"/>
        <v xml:space="preserve"> </v>
      </c>
      <c r="BP516" s="333" t="str">
        <f t="shared" si="629"/>
        <v xml:space="preserve"> </v>
      </c>
      <c r="BQ516" s="287" t="str">
        <f t="shared" si="678"/>
        <v xml:space="preserve"> </v>
      </c>
      <c r="BR516" s="281" t="str">
        <f t="shared" si="630"/>
        <v xml:space="preserve"> </v>
      </c>
      <c r="BS516" s="283"/>
      <c r="BT516" s="283">
        <f t="shared" si="679"/>
        <v>0</v>
      </c>
      <c r="BU516" s="283">
        <f t="shared" si="680"/>
        <v>0</v>
      </c>
      <c r="BV516" s="281" t="str">
        <f t="shared" si="631"/>
        <v xml:space="preserve"> </v>
      </c>
      <c r="BW516" s="288"/>
      <c r="BX516" s="289" t="str">
        <f>IF(SUM(I516:T516)&lt;90," ",'eq. coef.'!$B$1128*'Amp-TB2 calc'!CH516+'eq. coef.'!$B$1129*'Amp-TB2 calc'!CL516+'eq. coef.'!$B$1130*'Amp-TB2 calc'!CM516+'eq. coef.'!$B$1131*'Amp-TB2 calc'!CO516+'eq. coef.'!$B$1132*'Amp-TB2 calc'!CP516+'eq. coef.'!$B$1133*'Amp-TB2 calc'!CQ516+'eq. coef.'!$B$1134*'Amp-TB2 calc'!CR516+'eq. coef.'!$B$1135*'Amp-TB2 calc'!CU516+'eq. coef.'!$B$1135*'Amp-TB2 calc'!CY516+'eq. coef.'!$B$1137*'Amp-TB2 calc'!CZ516)</f>
        <v xml:space="preserve"> </v>
      </c>
      <c r="BY516" s="290" t="str">
        <f t="shared" si="681"/>
        <v xml:space="preserve"> </v>
      </c>
      <c r="BZ516" s="291"/>
      <c r="CA516" s="290" t="str">
        <f t="shared" si="632"/>
        <v xml:space="preserve"> </v>
      </c>
      <c r="CB516" s="289" t="str">
        <f>IF(SUM(I516:T516)&lt;90," ",EXP('eq. coef.'!$C$396+'eq. coef.'!$C$397*'Amp-TB2 calc'!AJ516+'eq. coef.'!$C$398*'Amp-TB2 calc'!AK516+'eq. coef.'!$C$399*'Amp-TB2 calc'!AL516+'eq. coef.'!$C$400*'Amp-TB2 calc'!AN516+'eq. coef.'!$C$401*'Amp-TB2 calc'!AP516+'eq. coef.'!$C$402*'Amp-TB2 calc'!AQ516+'eq. coef.'!$C$403*'Amp-TB2 calc'!AR516+'eq. coef.'!$C$404*'Amp-TB2 calc'!AS516+'eq. coef.'!$C$405*LN('Amp-TB2 calc'!BQ516)))</f>
        <v xml:space="preserve"> </v>
      </c>
      <c r="CC516" s="283" t="str">
        <f t="shared" si="633"/>
        <v xml:space="preserve"> </v>
      </c>
      <c r="CD516" s="283"/>
      <c r="CE516" s="282" t="str">
        <f t="shared" si="634"/>
        <v xml:space="preserve"> </v>
      </c>
      <c r="CF516" s="282" t="str">
        <f t="shared" si="635"/>
        <v xml:space="preserve"> </v>
      </c>
      <c r="CG516" s="278" t="str">
        <f t="shared" si="682"/>
        <v xml:space="preserve"> </v>
      </c>
      <c r="CH516" s="278" t="str">
        <f t="shared" si="683"/>
        <v xml:space="preserve"> </v>
      </c>
      <c r="CI516" s="278" t="str">
        <f t="shared" si="636"/>
        <v xml:space="preserve"> </v>
      </c>
      <c r="CJ516" s="278" t="str">
        <f t="shared" si="637"/>
        <v xml:space="preserve"> </v>
      </c>
      <c r="CK516" s="278"/>
      <c r="CL516" s="278" t="str">
        <f t="shared" si="638"/>
        <v xml:space="preserve"> </v>
      </c>
      <c r="CM516" s="278" t="str">
        <f t="shared" si="639"/>
        <v xml:space="preserve"> </v>
      </c>
      <c r="CN516" s="278" t="str">
        <f t="shared" si="684"/>
        <v xml:space="preserve"> </v>
      </c>
      <c r="CO516" s="278" t="str">
        <f t="shared" si="640"/>
        <v xml:space="preserve"> </v>
      </c>
      <c r="CP516" s="278" t="str">
        <f t="shared" si="685"/>
        <v xml:space="preserve"> </v>
      </c>
      <c r="CQ516" s="278" t="str">
        <f t="shared" si="641"/>
        <v xml:space="preserve"> </v>
      </c>
      <c r="CR516" s="278" t="str">
        <f t="shared" si="686"/>
        <v xml:space="preserve"> </v>
      </c>
      <c r="CS516" s="278" t="str">
        <f t="shared" si="642"/>
        <v xml:space="preserve"> </v>
      </c>
      <c r="CT516" s="278"/>
      <c r="CU516" s="278" t="str">
        <f t="shared" si="687"/>
        <v xml:space="preserve"> </v>
      </c>
      <c r="CV516" s="278" t="str">
        <f t="shared" si="643"/>
        <v xml:space="preserve"> </v>
      </c>
      <c r="CW516" s="278" t="str">
        <f t="shared" si="644"/>
        <v xml:space="preserve"> </v>
      </c>
      <c r="CX516" s="278"/>
      <c r="CY516" s="278" t="str">
        <f t="shared" si="645"/>
        <v xml:space="preserve"> </v>
      </c>
      <c r="CZ516" s="278" t="str">
        <f t="shared" si="688"/>
        <v xml:space="preserve"> </v>
      </c>
      <c r="DA516" s="278" t="str">
        <f t="shared" si="646"/>
        <v xml:space="preserve"> </v>
      </c>
      <c r="DB516" s="278"/>
      <c r="DC516" s="278" t="str">
        <f t="shared" si="647"/>
        <v xml:space="preserve"> </v>
      </c>
      <c r="DD516" s="278" t="str">
        <f t="shared" si="689"/>
        <v xml:space="preserve"> </v>
      </c>
      <c r="DE516" s="278" t="str">
        <f t="shared" si="690"/>
        <v xml:space="preserve"> </v>
      </c>
      <c r="DF516" s="278" t="str">
        <f t="shared" si="648"/>
        <v xml:space="preserve"> </v>
      </c>
      <c r="DG516" s="283" t="str">
        <f t="shared" si="655"/>
        <v xml:space="preserve"> </v>
      </c>
      <c r="DH516" s="283"/>
      <c r="DI516" s="277" t="str">
        <f t="shared" si="649"/>
        <v xml:space="preserve"> </v>
      </c>
      <c r="DJ516" s="277" t="str">
        <f t="shared" si="650"/>
        <v xml:space="preserve"> </v>
      </c>
      <c r="DK516" s="277" t="str">
        <f t="shared" si="651"/>
        <v xml:space="preserve"> </v>
      </c>
      <c r="DL516" s="278" t="str">
        <f t="shared" si="652"/>
        <v xml:space="preserve"> </v>
      </c>
    </row>
    <row r="517" spans="21:116" x14ac:dyDescent="0.25">
      <c r="U517" s="276" t="str">
        <f t="shared" si="656"/>
        <v xml:space="preserve"> </v>
      </c>
      <c r="V517" s="277" t="str">
        <f>IF(SUM(I517:T517)&lt;90," ",I517/stab.data!$U$7)</f>
        <v xml:space="preserve"> </v>
      </c>
      <c r="W517" s="277" t="str">
        <f>IF(SUM(I517:T517)&lt;90," ",J517/stab.data!$U$8)</f>
        <v xml:space="preserve"> </v>
      </c>
      <c r="X517" s="277" t="str">
        <f>IF(SUM(I517:T517)&lt;90," ",K517*2/stab.data!$U$9)</f>
        <v xml:space="preserve"> </v>
      </c>
      <c r="Y517" s="277" t="str">
        <f>IF(SUM(I517:T517)&lt;90," ",L517*2/stab.data!$U$10)</f>
        <v xml:space="preserve"> </v>
      </c>
      <c r="Z517" s="277" t="str">
        <f>IF(SUM(I517:T517)&lt;90," ",M517/stab.data!$U$11)</f>
        <v xml:space="preserve"> </v>
      </c>
      <c r="AA517" s="277" t="str">
        <f>IF(SUM(I517:T517)&lt;90," ",N517/stab.data!$U$12)</f>
        <v xml:space="preserve"> </v>
      </c>
      <c r="AB517" s="277" t="str">
        <f>IF(SUM(I517:T517)&lt;90," ",O517/stab.data!$U$13)</f>
        <v xml:space="preserve"> </v>
      </c>
      <c r="AC517" s="277" t="str">
        <f>IF(SUM(I517:T517)&lt;90," ",P517/stab.data!$U$14)</f>
        <v xml:space="preserve"> </v>
      </c>
      <c r="AD517" s="277" t="str">
        <f>IF(SUM(I517:T517)&lt;90," ",Q517*2/stab.data!$U$15)</f>
        <v xml:space="preserve"> </v>
      </c>
      <c r="AE517" s="277" t="str">
        <f>IF(SUM(I517:T517)&lt;90," ",R517*2/stab.data!$U$16)</f>
        <v xml:space="preserve"> </v>
      </c>
      <c r="AF517" s="277" t="str">
        <f>IF(SUM(I517:T517)&lt;90," ",S517/stab.data!$U$17)</f>
        <v xml:space="preserve"> </v>
      </c>
      <c r="AG517" s="277" t="str">
        <f>IF(SUM(I517:T517)&lt;90," ",T517/stab.data!$U$18)</f>
        <v xml:space="preserve"> </v>
      </c>
      <c r="AH517" s="277" t="str">
        <f t="shared" si="657"/>
        <v xml:space="preserve"> </v>
      </c>
      <c r="AI517" s="277" t="str">
        <f t="shared" si="658"/>
        <v xml:space="preserve"> </v>
      </c>
      <c r="AJ517" s="278" t="str">
        <f t="shared" si="659"/>
        <v xml:space="preserve"> </v>
      </c>
      <c r="AK517" s="278" t="str">
        <f t="shared" si="660"/>
        <v xml:space="preserve"> </v>
      </c>
      <c r="AL517" s="278" t="str">
        <f t="shared" si="661"/>
        <v xml:space="preserve"> </v>
      </c>
      <c r="AM517" s="278" t="str">
        <f t="shared" si="662"/>
        <v xml:space="preserve"> </v>
      </c>
      <c r="AN517" s="278" t="str">
        <f t="shared" si="663"/>
        <v xml:space="preserve"> </v>
      </c>
      <c r="AO517" s="278" t="str">
        <f t="shared" si="664"/>
        <v xml:space="preserve"> </v>
      </c>
      <c r="AP517" s="278" t="str">
        <f t="shared" si="665"/>
        <v xml:space="preserve"> </v>
      </c>
      <c r="AQ517" s="278" t="str">
        <f t="shared" si="666"/>
        <v xml:space="preserve"> </v>
      </c>
      <c r="AR517" s="278" t="str">
        <f t="shared" si="667"/>
        <v xml:space="preserve"> </v>
      </c>
      <c r="AS517" s="278" t="str">
        <f t="shared" si="668"/>
        <v xml:space="preserve"> </v>
      </c>
      <c r="AT517" s="278" t="str">
        <f t="shared" si="669"/>
        <v xml:space="preserve"> </v>
      </c>
      <c r="AU517" s="278" t="str">
        <f t="shared" si="670"/>
        <v xml:space="preserve"> </v>
      </c>
      <c r="AV517" s="277" t="str">
        <f t="shared" si="671"/>
        <v xml:space="preserve"> </v>
      </c>
      <c r="AW517" s="277" t="str">
        <f t="shared" si="672"/>
        <v xml:space="preserve"> </v>
      </c>
      <c r="AX517" s="277" t="str">
        <f>IF(SUM(I517:T517)&lt;90," ",CO517*AH517*stab.data!$U$20/13/2)</f>
        <v xml:space="preserve"> </v>
      </c>
      <c r="AY517" s="277" t="str">
        <f>IF(SUM(I517:T517)&lt;90," ",CQ517*AH517*stab.data!$U$11/13)</f>
        <v xml:space="preserve"> </v>
      </c>
      <c r="AZ517" s="277" t="str">
        <f t="shared" si="673"/>
        <v xml:space="preserve"> </v>
      </c>
      <c r="BA517" s="279" t="str">
        <f t="shared" si="674"/>
        <v xml:space="preserve"> </v>
      </c>
      <c r="BB517" s="280" t="str">
        <f>IF(SUM(I517:T517)&lt;90," ",EXP('eq. coef.'!$C$104+'eq. coef.'!$C$105*'Amp-TB2 calc'!AJ517+'eq. coef.'!$C$106*'Amp-TB2 calc'!AK517+'eq. coef.'!$C$107*'Amp-TB2 calc'!AL517+'eq. coef.'!$C$108*'Amp-TB2 calc'!AN517+'eq. coef.'!$C$109*'Amp-TB2 calc'!AP517+'eq. coef.'!$C$110*'Amp-TB2 calc'!AQ517+'eq. coef.'!$C$111*'Amp-TB2 calc'!AR517+'eq. coef.'!$C$112*'Amp-TB2 calc'!AS517))</f>
        <v xml:space="preserve"> </v>
      </c>
      <c r="BC517" s="281" t="str">
        <f>IF(SUM(I517:T517)&lt;90," ",EXP('eq. coef.'!$C$176+'eq. coef.'!$C$177*'Amp-TB2 calc'!AJ517+'eq. coef.'!$C$178*'Amp-TB2 calc'!AK517+'eq. coef.'!$C$179*'Amp-TB2 calc'!AL517+'eq. coef.'!$C$180*'Amp-TB2 calc'!AN517+'eq. coef.'!$C$181*'Amp-TB2 calc'!AP517+'eq. coef.'!$C$182*'Amp-TB2 calc'!AQ517+'eq. coef.'!$C$183*'Amp-TB2 calc'!AR517+'eq. coef.'!$C$184*'Amp-TB2 calc'!AS517))</f>
        <v xml:space="preserve"> </v>
      </c>
      <c r="BD517" s="281" t="str">
        <f>IF(SUM(I517:T517)&lt;90," ",('eq. coef.'!$C$234+'eq. coef.'!$C$235*'Amp-TB2 calc'!AJ517+'eq. coef.'!$C$236*'Amp-TB2 calc'!AK517+'eq. coef.'!$C$237*'Amp-TB2 calc'!AL517+'eq. coef.'!$C$238*'Amp-TB2 calc'!AN517+'eq. coef.'!$C$239*'Amp-TB2 calc'!AP517+'eq. coef.'!$C$240*'Amp-TB2 calc'!AQ517+'eq. coef.'!$C$241*'Amp-TB2 calc'!AR517+'eq. coef.'!$C$242*'Amp-TB2 calc'!AS517))</f>
        <v xml:space="preserve"> </v>
      </c>
      <c r="BE517" s="281" t="str">
        <f>IF(SUM(I517:T517)&lt;90," ",('eq. coef.'!$C$270+'eq. coef.'!$C$271*'Amp-TB2 calc'!AJ517+'eq. coef.'!$C$272*'Amp-TB2 calc'!AK517+'eq. coef.'!$C$273*'Amp-TB2 calc'!AL517+'eq. coef.'!$C$274*'Amp-TB2 calc'!AN517+'eq. coef.'!$C$275*'Amp-TB2 calc'!AP517+'eq. coef.'!$C$276*'Amp-TB2 calc'!AQ517+'eq. coef.'!$C$277*'Amp-TB2 calc'!AR517+'eq. coef.'!$C$278*'Amp-TB2 calc'!AS517))</f>
        <v xml:space="preserve"> </v>
      </c>
      <c r="BF517" s="281" t="str">
        <f>IF(SUM(I517:T517)&lt;90," ",EXP('eq. coef.'!$C$328+'eq. coef.'!$C$329*'Amp-TB2 calc'!AJ517+'eq. coef.'!$C$330*'Amp-TB2 calc'!AK517+'eq. coef.'!$C$331*'Amp-TB2 calc'!AL517+'eq. coef.'!$C$332*'Amp-TB2 calc'!AN517+'eq. coef.'!$C$333*'Amp-TB2 calc'!AP517+'eq. coef.'!$C$334*'Amp-TB2 calc'!AQ517+'eq. coef.'!$C$335*'Amp-TB2 calc'!AR517+'eq. coef.'!$C$336*'Amp-TB2 calc'!AS517))</f>
        <v xml:space="preserve"> </v>
      </c>
      <c r="BG517" s="282" t="str">
        <f t="shared" si="626"/>
        <v xml:space="preserve"> </v>
      </c>
      <c r="BH517" s="385" t="str">
        <f t="shared" si="653"/>
        <v xml:space="preserve"> </v>
      </c>
      <c r="BI517" s="385" t="str">
        <f t="shared" si="654"/>
        <v xml:space="preserve"> </v>
      </c>
      <c r="BJ517" s="281" t="str">
        <f t="shared" si="627"/>
        <v xml:space="preserve"> </v>
      </c>
      <c r="BK517" s="283" t="str">
        <f t="shared" si="675"/>
        <v xml:space="preserve"> </v>
      </c>
      <c r="BL517" s="281" t="str">
        <f t="shared" si="676"/>
        <v xml:space="preserve"> </v>
      </c>
      <c r="BM517" s="284" t="str">
        <f t="shared" si="628"/>
        <v xml:space="preserve"> </v>
      </c>
      <c r="BN517" s="285" t="str">
        <f>IF(SUM(I517:T517)&lt;90," ",'eq. coef.'!$C$360+'eq. coef.'!$C$361*'Amp-TB2 calc'!AJ517+'eq. coef.'!$C$362*'Amp-TB2 calc'!AK517+'eq. coef.'!$C$363*'Amp-TB2 calc'!AL517+'eq. coef.'!$C$364*'Amp-TB2 calc'!AN517+'eq. coef.'!$C$365*'Amp-TB2 calc'!AP517+'eq. coef.'!$C$366*'Amp-TB2 calc'!AQ517+'eq. coef.'!$C$367*'Amp-TB2 calc'!AR517+'eq. coef.'!$C$368*'Amp-TB2 calc'!AS517+'eq. coef.'!$C$369*LN(BQ517))</f>
        <v xml:space="preserve"> </v>
      </c>
      <c r="BO517" s="286" t="str">
        <f t="shared" si="677"/>
        <v xml:space="preserve"> </v>
      </c>
      <c r="BP517" s="333" t="str">
        <f t="shared" si="629"/>
        <v xml:space="preserve"> </v>
      </c>
      <c r="BQ517" s="287" t="str">
        <f t="shared" si="678"/>
        <v xml:space="preserve"> </v>
      </c>
      <c r="BR517" s="281" t="str">
        <f t="shared" si="630"/>
        <v xml:space="preserve"> </v>
      </c>
      <c r="BS517" s="283"/>
      <c r="BT517" s="283">
        <f t="shared" si="679"/>
        <v>0</v>
      </c>
      <c r="BU517" s="283">
        <f t="shared" si="680"/>
        <v>0</v>
      </c>
      <c r="BV517" s="281" t="str">
        <f t="shared" si="631"/>
        <v xml:space="preserve"> </v>
      </c>
      <c r="BW517" s="288"/>
      <c r="BX517" s="289" t="str">
        <f>IF(SUM(I517:T517)&lt;90," ",'eq. coef.'!$B$1128*'Amp-TB2 calc'!CH517+'eq. coef.'!$B$1129*'Amp-TB2 calc'!CL517+'eq. coef.'!$B$1130*'Amp-TB2 calc'!CM517+'eq. coef.'!$B$1131*'Amp-TB2 calc'!CO517+'eq. coef.'!$B$1132*'Amp-TB2 calc'!CP517+'eq. coef.'!$B$1133*'Amp-TB2 calc'!CQ517+'eq. coef.'!$B$1134*'Amp-TB2 calc'!CR517+'eq. coef.'!$B$1135*'Amp-TB2 calc'!CU517+'eq. coef.'!$B$1135*'Amp-TB2 calc'!CY517+'eq. coef.'!$B$1137*'Amp-TB2 calc'!CZ517)</f>
        <v xml:space="preserve"> </v>
      </c>
      <c r="BY517" s="290" t="str">
        <f t="shared" si="681"/>
        <v xml:space="preserve"> </v>
      </c>
      <c r="BZ517" s="291"/>
      <c r="CA517" s="290" t="str">
        <f t="shared" si="632"/>
        <v xml:space="preserve"> </v>
      </c>
      <c r="CB517" s="289" t="str">
        <f>IF(SUM(I517:T517)&lt;90," ",EXP('eq. coef.'!$C$396+'eq. coef.'!$C$397*'Amp-TB2 calc'!AJ517+'eq. coef.'!$C$398*'Amp-TB2 calc'!AK517+'eq. coef.'!$C$399*'Amp-TB2 calc'!AL517+'eq. coef.'!$C$400*'Amp-TB2 calc'!AN517+'eq. coef.'!$C$401*'Amp-TB2 calc'!AP517+'eq. coef.'!$C$402*'Amp-TB2 calc'!AQ517+'eq. coef.'!$C$403*'Amp-TB2 calc'!AR517+'eq. coef.'!$C$404*'Amp-TB2 calc'!AS517+'eq. coef.'!$C$405*LN('Amp-TB2 calc'!BQ517)))</f>
        <v xml:space="preserve"> </v>
      </c>
      <c r="CC517" s="283" t="str">
        <f t="shared" si="633"/>
        <v xml:space="preserve"> </v>
      </c>
      <c r="CD517" s="283"/>
      <c r="CE517" s="282" t="str">
        <f t="shared" si="634"/>
        <v xml:space="preserve"> </v>
      </c>
      <c r="CF517" s="282" t="str">
        <f t="shared" si="635"/>
        <v xml:space="preserve"> </v>
      </c>
      <c r="CG517" s="278" t="str">
        <f t="shared" si="682"/>
        <v xml:space="preserve"> </v>
      </c>
      <c r="CH517" s="278" t="str">
        <f t="shared" si="683"/>
        <v xml:space="preserve"> </v>
      </c>
      <c r="CI517" s="278" t="str">
        <f t="shared" si="636"/>
        <v xml:space="preserve"> </v>
      </c>
      <c r="CJ517" s="278" t="str">
        <f t="shared" si="637"/>
        <v xml:space="preserve"> </v>
      </c>
      <c r="CK517" s="278"/>
      <c r="CL517" s="278" t="str">
        <f t="shared" si="638"/>
        <v xml:space="preserve"> </v>
      </c>
      <c r="CM517" s="278" t="str">
        <f t="shared" si="639"/>
        <v xml:space="preserve"> </v>
      </c>
      <c r="CN517" s="278" t="str">
        <f t="shared" si="684"/>
        <v xml:space="preserve"> </v>
      </c>
      <c r="CO517" s="278" t="str">
        <f t="shared" si="640"/>
        <v xml:space="preserve"> </v>
      </c>
      <c r="CP517" s="278" t="str">
        <f t="shared" si="685"/>
        <v xml:space="preserve"> </v>
      </c>
      <c r="CQ517" s="278" t="str">
        <f t="shared" si="641"/>
        <v xml:space="preserve"> </v>
      </c>
      <c r="CR517" s="278" t="str">
        <f t="shared" si="686"/>
        <v xml:space="preserve"> </v>
      </c>
      <c r="CS517" s="278" t="str">
        <f t="shared" si="642"/>
        <v xml:space="preserve"> </v>
      </c>
      <c r="CT517" s="278"/>
      <c r="CU517" s="278" t="str">
        <f t="shared" si="687"/>
        <v xml:space="preserve"> </v>
      </c>
      <c r="CV517" s="278" t="str">
        <f t="shared" si="643"/>
        <v xml:space="preserve"> </v>
      </c>
      <c r="CW517" s="278" t="str">
        <f t="shared" si="644"/>
        <v xml:space="preserve"> </v>
      </c>
      <c r="CX517" s="278"/>
      <c r="CY517" s="278" t="str">
        <f t="shared" si="645"/>
        <v xml:space="preserve"> </v>
      </c>
      <c r="CZ517" s="278" t="str">
        <f t="shared" si="688"/>
        <v xml:space="preserve"> </v>
      </c>
      <c r="DA517" s="278" t="str">
        <f t="shared" si="646"/>
        <v xml:space="preserve"> </v>
      </c>
      <c r="DB517" s="278"/>
      <c r="DC517" s="278" t="str">
        <f t="shared" si="647"/>
        <v xml:space="preserve"> </v>
      </c>
      <c r="DD517" s="278" t="str">
        <f t="shared" si="689"/>
        <v xml:space="preserve"> </v>
      </c>
      <c r="DE517" s="278" t="str">
        <f t="shared" si="690"/>
        <v xml:space="preserve"> </v>
      </c>
      <c r="DF517" s="278" t="str">
        <f t="shared" si="648"/>
        <v xml:space="preserve"> </v>
      </c>
      <c r="DG517" s="283" t="str">
        <f t="shared" si="655"/>
        <v xml:space="preserve"> </v>
      </c>
      <c r="DH517" s="283"/>
      <c r="DI517" s="277" t="str">
        <f t="shared" si="649"/>
        <v xml:space="preserve"> </v>
      </c>
      <c r="DJ517" s="277" t="str">
        <f t="shared" si="650"/>
        <v xml:space="preserve"> </v>
      </c>
      <c r="DK517" s="277" t="str">
        <f t="shared" si="651"/>
        <v xml:space="preserve"> </v>
      </c>
      <c r="DL517" s="278" t="str">
        <f t="shared" si="652"/>
        <v xml:space="preserve"> </v>
      </c>
    </row>
    <row r="518" spans="21:116" x14ac:dyDescent="0.25">
      <c r="U518" s="276" t="str">
        <f t="shared" si="656"/>
        <v xml:space="preserve"> </v>
      </c>
      <c r="V518" s="277" t="str">
        <f>IF(SUM(I518:T518)&lt;90," ",I518/stab.data!$U$7)</f>
        <v xml:space="preserve"> </v>
      </c>
      <c r="W518" s="277" t="str">
        <f>IF(SUM(I518:T518)&lt;90," ",J518/stab.data!$U$8)</f>
        <v xml:space="preserve"> </v>
      </c>
      <c r="X518" s="277" t="str">
        <f>IF(SUM(I518:T518)&lt;90," ",K518*2/stab.data!$U$9)</f>
        <v xml:space="preserve"> </v>
      </c>
      <c r="Y518" s="277" t="str">
        <f>IF(SUM(I518:T518)&lt;90," ",L518*2/stab.data!$U$10)</f>
        <v xml:space="preserve"> </v>
      </c>
      <c r="Z518" s="277" t="str">
        <f>IF(SUM(I518:T518)&lt;90," ",M518/stab.data!$U$11)</f>
        <v xml:space="preserve"> </v>
      </c>
      <c r="AA518" s="277" t="str">
        <f>IF(SUM(I518:T518)&lt;90," ",N518/stab.data!$U$12)</f>
        <v xml:space="preserve"> </v>
      </c>
      <c r="AB518" s="277" t="str">
        <f>IF(SUM(I518:T518)&lt;90," ",O518/stab.data!$U$13)</f>
        <v xml:space="preserve"> </v>
      </c>
      <c r="AC518" s="277" t="str">
        <f>IF(SUM(I518:T518)&lt;90," ",P518/stab.data!$U$14)</f>
        <v xml:space="preserve"> </v>
      </c>
      <c r="AD518" s="277" t="str">
        <f>IF(SUM(I518:T518)&lt;90," ",Q518*2/stab.data!$U$15)</f>
        <v xml:space="preserve"> </v>
      </c>
      <c r="AE518" s="277" t="str">
        <f>IF(SUM(I518:T518)&lt;90," ",R518*2/stab.data!$U$16)</f>
        <v xml:space="preserve"> </v>
      </c>
      <c r="AF518" s="277" t="str">
        <f>IF(SUM(I518:T518)&lt;90," ",S518/stab.data!$U$17)</f>
        <v xml:space="preserve"> </v>
      </c>
      <c r="AG518" s="277" t="str">
        <f>IF(SUM(I518:T518)&lt;90," ",T518/stab.data!$U$18)</f>
        <v xml:space="preserve"> </v>
      </c>
      <c r="AH518" s="277" t="str">
        <f t="shared" si="657"/>
        <v xml:space="preserve"> </v>
      </c>
      <c r="AI518" s="277" t="str">
        <f t="shared" si="658"/>
        <v xml:space="preserve"> </v>
      </c>
      <c r="AJ518" s="278" t="str">
        <f t="shared" si="659"/>
        <v xml:space="preserve"> </v>
      </c>
      <c r="AK518" s="278" t="str">
        <f t="shared" si="660"/>
        <v xml:space="preserve"> </v>
      </c>
      <c r="AL518" s="278" t="str">
        <f t="shared" si="661"/>
        <v xml:space="preserve"> </v>
      </c>
      <c r="AM518" s="278" t="str">
        <f t="shared" si="662"/>
        <v xml:space="preserve"> </v>
      </c>
      <c r="AN518" s="278" t="str">
        <f t="shared" si="663"/>
        <v xml:space="preserve"> </v>
      </c>
      <c r="AO518" s="278" t="str">
        <f t="shared" si="664"/>
        <v xml:space="preserve"> </v>
      </c>
      <c r="AP518" s="278" t="str">
        <f t="shared" si="665"/>
        <v xml:space="preserve"> </v>
      </c>
      <c r="AQ518" s="278" t="str">
        <f t="shared" si="666"/>
        <v xml:space="preserve"> </v>
      </c>
      <c r="AR518" s="278" t="str">
        <f t="shared" si="667"/>
        <v xml:space="preserve"> </v>
      </c>
      <c r="AS518" s="278" t="str">
        <f t="shared" si="668"/>
        <v xml:space="preserve"> </v>
      </c>
      <c r="AT518" s="278" t="str">
        <f t="shared" si="669"/>
        <v xml:space="preserve"> </v>
      </c>
      <c r="AU518" s="278" t="str">
        <f t="shared" si="670"/>
        <v xml:space="preserve"> </v>
      </c>
      <c r="AV518" s="277" t="str">
        <f t="shared" si="671"/>
        <v xml:space="preserve"> </v>
      </c>
      <c r="AW518" s="277" t="str">
        <f t="shared" si="672"/>
        <v xml:space="preserve"> </v>
      </c>
      <c r="AX518" s="277" t="str">
        <f>IF(SUM(I518:T518)&lt;90," ",CO518*AH518*stab.data!$U$20/13/2)</f>
        <v xml:space="preserve"> </v>
      </c>
      <c r="AY518" s="277" t="str">
        <f>IF(SUM(I518:T518)&lt;90," ",CQ518*AH518*stab.data!$U$11/13)</f>
        <v xml:space="preserve"> </v>
      </c>
      <c r="AZ518" s="277" t="str">
        <f t="shared" si="673"/>
        <v xml:space="preserve"> </v>
      </c>
      <c r="BA518" s="279" t="str">
        <f t="shared" si="674"/>
        <v xml:space="preserve"> </v>
      </c>
      <c r="BB518" s="280" t="str">
        <f>IF(SUM(I518:T518)&lt;90," ",EXP('eq. coef.'!$C$104+'eq. coef.'!$C$105*'Amp-TB2 calc'!AJ518+'eq. coef.'!$C$106*'Amp-TB2 calc'!AK518+'eq. coef.'!$C$107*'Amp-TB2 calc'!AL518+'eq. coef.'!$C$108*'Amp-TB2 calc'!AN518+'eq. coef.'!$C$109*'Amp-TB2 calc'!AP518+'eq. coef.'!$C$110*'Amp-TB2 calc'!AQ518+'eq. coef.'!$C$111*'Amp-TB2 calc'!AR518+'eq. coef.'!$C$112*'Amp-TB2 calc'!AS518))</f>
        <v xml:space="preserve"> </v>
      </c>
      <c r="BC518" s="281" t="str">
        <f>IF(SUM(I518:T518)&lt;90," ",EXP('eq. coef.'!$C$176+'eq. coef.'!$C$177*'Amp-TB2 calc'!AJ518+'eq. coef.'!$C$178*'Amp-TB2 calc'!AK518+'eq. coef.'!$C$179*'Amp-TB2 calc'!AL518+'eq. coef.'!$C$180*'Amp-TB2 calc'!AN518+'eq. coef.'!$C$181*'Amp-TB2 calc'!AP518+'eq. coef.'!$C$182*'Amp-TB2 calc'!AQ518+'eq. coef.'!$C$183*'Amp-TB2 calc'!AR518+'eq. coef.'!$C$184*'Amp-TB2 calc'!AS518))</f>
        <v xml:space="preserve"> </v>
      </c>
      <c r="BD518" s="281" t="str">
        <f>IF(SUM(I518:T518)&lt;90," ",('eq. coef.'!$C$234+'eq. coef.'!$C$235*'Amp-TB2 calc'!AJ518+'eq. coef.'!$C$236*'Amp-TB2 calc'!AK518+'eq. coef.'!$C$237*'Amp-TB2 calc'!AL518+'eq. coef.'!$C$238*'Amp-TB2 calc'!AN518+'eq. coef.'!$C$239*'Amp-TB2 calc'!AP518+'eq. coef.'!$C$240*'Amp-TB2 calc'!AQ518+'eq. coef.'!$C$241*'Amp-TB2 calc'!AR518+'eq. coef.'!$C$242*'Amp-TB2 calc'!AS518))</f>
        <v xml:space="preserve"> </v>
      </c>
      <c r="BE518" s="281" t="str">
        <f>IF(SUM(I518:T518)&lt;90," ",('eq. coef.'!$C$270+'eq. coef.'!$C$271*'Amp-TB2 calc'!AJ518+'eq. coef.'!$C$272*'Amp-TB2 calc'!AK518+'eq. coef.'!$C$273*'Amp-TB2 calc'!AL518+'eq. coef.'!$C$274*'Amp-TB2 calc'!AN518+'eq. coef.'!$C$275*'Amp-TB2 calc'!AP518+'eq. coef.'!$C$276*'Amp-TB2 calc'!AQ518+'eq. coef.'!$C$277*'Amp-TB2 calc'!AR518+'eq. coef.'!$C$278*'Amp-TB2 calc'!AS518))</f>
        <v xml:space="preserve"> </v>
      </c>
      <c r="BF518" s="281" t="str">
        <f>IF(SUM(I518:T518)&lt;90," ",EXP('eq. coef.'!$C$328+'eq. coef.'!$C$329*'Amp-TB2 calc'!AJ518+'eq. coef.'!$C$330*'Amp-TB2 calc'!AK518+'eq. coef.'!$C$331*'Amp-TB2 calc'!AL518+'eq. coef.'!$C$332*'Amp-TB2 calc'!AN518+'eq. coef.'!$C$333*'Amp-TB2 calc'!AP518+'eq. coef.'!$C$334*'Amp-TB2 calc'!AQ518+'eq. coef.'!$C$335*'Amp-TB2 calc'!AR518+'eq. coef.'!$C$336*'Amp-TB2 calc'!AS518))</f>
        <v xml:space="preserve"> </v>
      </c>
      <c r="BG518" s="282" t="str">
        <f t="shared" si="626"/>
        <v xml:space="preserve"> </v>
      </c>
      <c r="BH518" s="385" t="str">
        <f t="shared" si="653"/>
        <v xml:space="preserve"> </v>
      </c>
      <c r="BI518" s="385" t="str">
        <f t="shared" si="654"/>
        <v xml:space="preserve"> </v>
      </c>
      <c r="BJ518" s="281" t="str">
        <f t="shared" si="627"/>
        <v xml:space="preserve"> </v>
      </c>
      <c r="BK518" s="283" t="str">
        <f t="shared" si="675"/>
        <v xml:space="preserve"> </v>
      </c>
      <c r="BL518" s="281" t="str">
        <f t="shared" si="676"/>
        <v xml:space="preserve"> </v>
      </c>
      <c r="BM518" s="284" t="str">
        <f t="shared" si="628"/>
        <v xml:space="preserve"> </v>
      </c>
      <c r="BN518" s="285" t="str">
        <f>IF(SUM(I518:T518)&lt;90," ",'eq. coef.'!$C$360+'eq. coef.'!$C$361*'Amp-TB2 calc'!AJ518+'eq. coef.'!$C$362*'Amp-TB2 calc'!AK518+'eq. coef.'!$C$363*'Amp-TB2 calc'!AL518+'eq. coef.'!$C$364*'Amp-TB2 calc'!AN518+'eq. coef.'!$C$365*'Amp-TB2 calc'!AP518+'eq. coef.'!$C$366*'Amp-TB2 calc'!AQ518+'eq. coef.'!$C$367*'Amp-TB2 calc'!AR518+'eq. coef.'!$C$368*'Amp-TB2 calc'!AS518+'eq. coef.'!$C$369*LN(BQ518))</f>
        <v xml:space="preserve"> </v>
      </c>
      <c r="BO518" s="286" t="str">
        <f t="shared" si="677"/>
        <v xml:space="preserve"> </v>
      </c>
      <c r="BP518" s="333" t="str">
        <f t="shared" si="629"/>
        <v xml:space="preserve"> </v>
      </c>
      <c r="BQ518" s="287" t="str">
        <f t="shared" si="678"/>
        <v xml:space="preserve"> </v>
      </c>
      <c r="BR518" s="281" t="str">
        <f t="shared" si="630"/>
        <v xml:space="preserve"> </v>
      </c>
      <c r="BS518" s="283"/>
      <c r="BT518" s="283">
        <f t="shared" si="679"/>
        <v>0</v>
      </c>
      <c r="BU518" s="283">
        <f t="shared" si="680"/>
        <v>0</v>
      </c>
      <c r="BV518" s="281" t="str">
        <f t="shared" si="631"/>
        <v xml:space="preserve"> </v>
      </c>
      <c r="BW518" s="288"/>
      <c r="BX518" s="289" t="str">
        <f>IF(SUM(I518:T518)&lt;90," ",'eq. coef.'!$B$1128*'Amp-TB2 calc'!CH518+'eq. coef.'!$B$1129*'Amp-TB2 calc'!CL518+'eq. coef.'!$B$1130*'Amp-TB2 calc'!CM518+'eq. coef.'!$B$1131*'Amp-TB2 calc'!CO518+'eq. coef.'!$B$1132*'Amp-TB2 calc'!CP518+'eq. coef.'!$B$1133*'Amp-TB2 calc'!CQ518+'eq. coef.'!$B$1134*'Amp-TB2 calc'!CR518+'eq. coef.'!$B$1135*'Amp-TB2 calc'!CU518+'eq. coef.'!$B$1135*'Amp-TB2 calc'!CY518+'eq. coef.'!$B$1137*'Amp-TB2 calc'!CZ518)</f>
        <v xml:space="preserve"> </v>
      </c>
      <c r="BY518" s="290" t="str">
        <f t="shared" si="681"/>
        <v xml:space="preserve"> </v>
      </c>
      <c r="BZ518" s="291"/>
      <c r="CA518" s="290" t="str">
        <f t="shared" si="632"/>
        <v xml:space="preserve"> </v>
      </c>
      <c r="CB518" s="289" t="str">
        <f>IF(SUM(I518:T518)&lt;90," ",EXP('eq. coef.'!$C$396+'eq. coef.'!$C$397*'Amp-TB2 calc'!AJ518+'eq. coef.'!$C$398*'Amp-TB2 calc'!AK518+'eq. coef.'!$C$399*'Amp-TB2 calc'!AL518+'eq. coef.'!$C$400*'Amp-TB2 calc'!AN518+'eq. coef.'!$C$401*'Amp-TB2 calc'!AP518+'eq. coef.'!$C$402*'Amp-TB2 calc'!AQ518+'eq. coef.'!$C$403*'Amp-TB2 calc'!AR518+'eq. coef.'!$C$404*'Amp-TB2 calc'!AS518+'eq. coef.'!$C$405*LN('Amp-TB2 calc'!BQ518)))</f>
        <v xml:space="preserve"> </v>
      </c>
      <c r="CC518" s="283" t="str">
        <f t="shared" si="633"/>
        <v xml:space="preserve"> </v>
      </c>
      <c r="CD518" s="283"/>
      <c r="CE518" s="282" t="str">
        <f t="shared" si="634"/>
        <v xml:space="preserve"> </v>
      </c>
      <c r="CF518" s="282" t="str">
        <f t="shared" si="635"/>
        <v xml:space="preserve"> </v>
      </c>
      <c r="CG518" s="278" t="str">
        <f t="shared" si="682"/>
        <v xml:space="preserve"> </v>
      </c>
      <c r="CH518" s="278" t="str">
        <f t="shared" si="683"/>
        <v xml:space="preserve"> </v>
      </c>
      <c r="CI518" s="278" t="str">
        <f t="shared" si="636"/>
        <v xml:space="preserve"> </v>
      </c>
      <c r="CJ518" s="278" t="str">
        <f t="shared" si="637"/>
        <v xml:space="preserve"> </v>
      </c>
      <c r="CK518" s="278"/>
      <c r="CL518" s="278" t="str">
        <f t="shared" si="638"/>
        <v xml:space="preserve"> </v>
      </c>
      <c r="CM518" s="278" t="str">
        <f t="shared" si="639"/>
        <v xml:space="preserve"> </v>
      </c>
      <c r="CN518" s="278" t="str">
        <f t="shared" si="684"/>
        <v xml:space="preserve"> </v>
      </c>
      <c r="CO518" s="278" t="str">
        <f t="shared" si="640"/>
        <v xml:space="preserve"> </v>
      </c>
      <c r="CP518" s="278" t="str">
        <f t="shared" si="685"/>
        <v xml:space="preserve"> </v>
      </c>
      <c r="CQ518" s="278" t="str">
        <f t="shared" si="641"/>
        <v xml:space="preserve"> </v>
      </c>
      <c r="CR518" s="278" t="str">
        <f t="shared" si="686"/>
        <v xml:space="preserve"> </v>
      </c>
      <c r="CS518" s="278" t="str">
        <f t="shared" si="642"/>
        <v xml:space="preserve"> </v>
      </c>
      <c r="CT518" s="278"/>
      <c r="CU518" s="278" t="str">
        <f t="shared" si="687"/>
        <v xml:space="preserve"> </v>
      </c>
      <c r="CV518" s="278" t="str">
        <f t="shared" si="643"/>
        <v xml:space="preserve"> </v>
      </c>
      <c r="CW518" s="278" t="str">
        <f t="shared" si="644"/>
        <v xml:space="preserve"> </v>
      </c>
      <c r="CX518" s="278"/>
      <c r="CY518" s="278" t="str">
        <f t="shared" si="645"/>
        <v xml:space="preserve"> </v>
      </c>
      <c r="CZ518" s="278" t="str">
        <f t="shared" si="688"/>
        <v xml:space="preserve"> </v>
      </c>
      <c r="DA518" s="278" t="str">
        <f t="shared" si="646"/>
        <v xml:space="preserve"> </v>
      </c>
      <c r="DB518" s="278"/>
      <c r="DC518" s="278" t="str">
        <f t="shared" si="647"/>
        <v xml:space="preserve"> </v>
      </c>
      <c r="DD518" s="278" t="str">
        <f t="shared" si="689"/>
        <v xml:space="preserve"> </v>
      </c>
      <c r="DE518" s="278" t="str">
        <f t="shared" si="690"/>
        <v xml:space="preserve"> </v>
      </c>
      <c r="DF518" s="278" t="str">
        <f t="shared" si="648"/>
        <v xml:space="preserve"> </v>
      </c>
      <c r="DG518" s="283" t="str">
        <f t="shared" si="655"/>
        <v xml:space="preserve"> </v>
      </c>
      <c r="DH518" s="283"/>
      <c r="DI518" s="277" t="str">
        <f t="shared" si="649"/>
        <v xml:space="preserve"> </v>
      </c>
      <c r="DJ518" s="277" t="str">
        <f t="shared" si="650"/>
        <v xml:space="preserve"> </v>
      </c>
      <c r="DK518" s="277" t="str">
        <f t="shared" si="651"/>
        <v xml:space="preserve"> </v>
      </c>
      <c r="DL518" s="278" t="str">
        <f t="shared" si="652"/>
        <v xml:space="preserve"> </v>
      </c>
    </row>
    <row r="519" spans="21:116" x14ac:dyDescent="0.25">
      <c r="U519" s="276" t="str">
        <f t="shared" si="656"/>
        <v xml:space="preserve"> </v>
      </c>
      <c r="V519" s="277" t="str">
        <f>IF(SUM(I519:T519)&lt;90," ",I519/stab.data!$U$7)</f>
        <v xml:space="preserve"> </v>
      </c>
      <c r="W519" s="277" t="str">
        <f>IF(SUM(I519:T519)&lt;90," ",J519/stab.data!$U$8)</f>
        <v xml:space="preserve"> </v>
      </c>
      <c r="X519" s="277" t="str">
        <f>IF(SUM(I519:T519)&lt;90," ",K519*2/stab.data!$U$9)</f>
        <v xml:space="preserve"> </v>
      </c>
      <c r="Y519" s="277" t="str">
        <f>IF(SUM(I519:T519)&lt;90," ",L519*2/stab.data!$U$10)</f>
        <v xml:space="preserve"> </v>
      </c>
      <c r="Z519" s="277" t="str">
        <f>IF(SUM(I519:T519)&lt;90," ",M519/stab.data!$U$11)</f>
        <v xml:space="preserve"> </v>
      </c>
      <c r="AA519" s="277" t="str">
        <f>IF(SUM(I519:T519)&lt;90," ",N519/stab.data!$U$12)</f>
        <v xml:space="preserve"> </v>
      </c>
      <c r="AB519" s="277" t="str">
        <f>IF(SUM(I519:T519)&lt;90," ",O519/stab.data!$U$13)</f>
        <v xml:space="preserve"> </v>
      </c>
      <c r="AC519" s="277" t="str">
        <f>IF(SUM(I519:T519)&lt;90," ",P519/stab.data!$U$14)</f>
        <v xml:space="preserve"> </v>
      </c>
      <c r="AD519" s="277" t="str">
        <f>IF(SUM(I519:T519)&lt;90," ",Q519*2/stab.data!$U$15)</f>
        <v xml:space="preserve"> </v>
      </c>
      <c r="AE519" s="277" t="str">
        <f>IF(SUM(I519:T519)&lt;90," ",R519*2/stab.data!$U$16)</f>
        <v xml:space="preserve"> </v>
      </c>
      <c r="AF519" s="277" t="str">
        <f>IF(SUM(I519:T519)&lt;90," ",S519/stab.data!$U$17)</f>
        <v xml:space="preserve"> </v>
      </c>
      <c r="AG519" s="277" t="str">
        <f>IF(SUM(I519:T519)&lt;90," ",T519/stab.data!$U$18)</f>
        <v xml:space="preserve"> </v>
      </c>
      <c r="AH519" s="277" t="str">
        <f t="shared" si="657"/>
        <v xml:space="preserve"> </v>
      </c>
      <c r="AI519" s="277" t="str">
        <f t="shared" si="658"/>
        <v xml:space="preserve"> </v>
      </c>
      <c r="AJ519" s="278" t="str">
        <f t="shared" si="659"/>
        <v xml:space="preserve"> </v>
      </c>
      <c r="AK519" s="278" t="str">
        <f t="shared" si="660"/>
        <v xml:space="preserve"> </v>
      </c>
      <c r="AL519" s="278" t="str">
        <f t="shared" si="661"/>
        <v xml:space="preserve"> </v>
      </c>
      <c r="AM519" s="278" t="str">
        <f t="shared" si="662"/>
        <v xml:space="preserve"> </v>
      </c>
      <c r="AN519" s="278" t="str">
        <f t="shared" si="663"/>
        <v xml:space="preserve"> </v>
      </c>
      <c r="AO519" s="278" t="str">
        <f t="shared" si="664"/>
        <v xml:space="preserve"> </v>
      </c>
      <c r="AP519" s="278" t="str">
        <f t="shared" si="665"/>
        <v xml:space="preserve"> </v>
      </c>
      <c r="AQ519" s="278" t="str">
        <f t="shared" si="666"/>
        <v xml:space="preserve"> </v>
      </c>
      <c r="AR519" s="278" t="str">
        <f t="shared" si="667"/>
        <v xml:space="preserve"> </v>
      </c>
      <c r="AS519" s="278" t="str">
        <f t="shared" si="668"/>
        <v xml:space="preserve"> </v>
      </c>
      <c r="AT519" s="278" t="str">
        <f t="shared" si="669"/>
        <v xml:space="preserve"> </v>
      </c>
      <c r="AU519" s="278" t="str">
        <f t="shared" si="670"/>
        <v xml:space="preserve"> </v>
      </c>
      <c r="AV519" s="277" t="str">
        <f t="shared" si="671"/>
        <v xml:space="preserve"> </v>
      </c>
      <c r="AW519" s="277" t="str">
        <f t="shared" si="672"/>
        <v xml:space="preserve"> </v>
      </c>
      <c r="AX519" s="277" t="str">
        <f>IF(SUM(I519:T519)&lt;90," ",CO519*AH519*stab.data!$U$20/13/2)</f>
        <v xml:space="preserve"> </v>
      </c>
      <c r="AY519" s="277" t="str">
        <f>IF(SUM(I519:T519)&lt;90," ",CQ519*AH519*stab.data!$U$11/13)</f>
        <v xml:space="preserve"> </v>
      </c>
      <c r="AZ519" s="277" t="str">
        <f t="shared" si="673"/>
        <v xml:space="preserve"> </v>
      </c>
      <c r="BA519" s="279" t="str">
        <f t="shared" si="674"/>
        <v xml:space="preserve"> </v>
      </c>
      <c r="BB519" s="280" t="str">
        <f>IF(SUM(I519:T519)&lt;90," ",EXP('eq. coef.'!$C$104+'eq. coef.'!$C$105*'Amp-TB2 calc'!AJ519+'eq. coef.'!$C$106*'Amp-TB2 calc'!AK519+'eq. coef.'!$C$107*'Amp-TB2 calc'!AL519+'eq. coef.'!$C$108*'Amp-TB2 calc'!AN519+'eq. coef.'!$C$109*'Amp-TB2 calc'!AP519+'eq. coef.'!$C$110*'Amp-TB2 calc'!AQ519+'eq. coef.'!$C$111*'Amp-TB2 calc'!AR519+'eq. coef.'!$C$112*'Amp-TB2 calc'!AS519))</f>
        <v xml:space="preserve"> </v>
      </c>
      <c r="BC519" s="281" t="str">
        <f>IF(SUM(I519:T519)&lt;90," ",EXP('eq. coef.'!$C$176+'eq. coef.'!$C$177*'Amp-TB2 calc'!AJ519+'eq. coef.'!$C$178*'Amp-TB2 calc'!AK519+'eq. coef.'!$C$179*'Amp-TB2 calc'!AL519+'eq. coef.'!$C$180*'Amp-TB2 calc'!AN519+'eq. coef.'!$C$181*'Amp-TB2 calc'!AP519+'eq. coef.'!$C$182*'Amp-TB2 calc'!AQ519+'eq. coef.'!$C$183*'Amp-TB2 calc'!AR519+'eq. coef.'!$C$184*'Amp-TB2 calc'!AS519))</f>
        <v xml:space="preserve"> </v>
      </c>
      <c r="BD519" s="281" t="str">
        <f>IF(SUM(I519:T519)&lt;90," ",('eq. coef.'!$C$234+'eq. coef.'!$C$235*'Amp-TB2 calc'!AJ519+'eq. coef.'!$C$236*'Amp-TB2 calc'!AK519+'eq. coef.'!$C$237*'Amp-TB2 calc'!AL519+'eq. coef.'!$C$238*'Amp-TB2 calc'!AN519+'eq. coef.'!$C$239*'Amp-TB2 calc'!AP519+'eq. coef.'!$C$240*'Amp-TB2 calc'!AQ519+'eq. coef.'!$C$241*'Amp-TB2 calc'!AR519+'eq. coef.'!$C$242*'Amp-TB2 calc'!AS519))</f>
        <v xml:space="preserve"> </v>
      </c>
      <c r="BE519" s="281" t="str">
        <f>IF(SUM(I519:T519)&lt;90," ",('eq. coef.'!$C$270+'eq. coef.'!$C$271*'Amp-TB2 calc'!AJ519+'eq. coef.'!$C$272*'Amp-TB2 calc'!AK519+'eq. coef.'!$C$273*'Amp-TB2 calc'!AL519+'eq. coef.'!$C$274*'Amp-TB2 calc'!AN519+'eq. coef.'!$C$275*'Amp-TB2 calc'!AP519+'eq. coef.'!$C$276*'Amp-TB2 calc'!AQ519+'eq. coef.'!$C$277*'Amp-TB2 calc'!AR519+'eq. coef.'!$C$278*'Amp-TB2 calc'!AS519))</f>
        <v xml:space="preserve"> </v>
      </c>
      <c r="BF519" s="281" t="str">
        <f>IF(SUM(I519:T519)&lt;90," ",EXP('eq. coef.'!$C$328+'eq. coef.'!$C$329*'Amp-TB2 calc'!AJ519+'eq. coef.'!$C$330*'Amp-TB2 calc'!AK519+'eq. coef.'!$C$331*'Amp-TB2 calc'!AL519+'eq. coef.'!$C$332*'Amp-TB2 calc'!AN519+'eq. coef.'!$C$333*'Amp-TB2 calc'!AP519+'eq. coef.'!$C$334*'Amp-TB2 calc'!AQ519+'eq. coef.'!$C$335*'Amp-TB2 calc'!AR519+'eq. coef.'!$C$336*'Amp-TB2 calc'!AS519))</f>
        <v xml:space="preserve"> </v>
      </c>
      <c r="BG519" s="282" t="str">
        <f t="shared" si="626"/>
        <v xml:space="preserve"> </v>
      </c>
      <c r="BH519" s="385" t="str">
        <f t="shared" si="653"/>
        <v xml:space="preserve"> </v>
      </c>
      <c r="BI519" s="385" t="str">
        <f t="shared" si="654"/>
        <v xml:space="preserve"> </v>
      </c>
      <c r="BJ519" s="281" t="str">
        <f t="shared" si="627"/>
        <v xml:space="preserve"> </v>
      </c>
      <c r="BK519" s="283" t="str">
        <f t="shared" si="675"/>
        <v xml:space="preserve"> </v>
      </c>
      <c r="BL519" s="281" t="str">
        <f t="shared" si="676"/>
        <v xml:space="preserve"> </v>
      </c>
      <c r="BM519" s="284" t="str">
        <f t="shared" si="628"/>
        <v xml:space="preserve"> </v>
      </c>
      <c r="BN519" s="285" t="str">
        <f>IF(SUM(I519:T519)&lt;90," ",'eq. coef.'!$C$360+'eq. coef.'!$C$361*'Amp-TB2 calc'!AJ519+'eq. coef.'!$C$362*'Amp-TB2 calc'!AK519+'eq. coef.'!$C$363*'Amp-TB2 calc'!AL519+'eq. coef.'!$C$364*'Amp-TB2 calc'!AN519+'eq. coef.'!$C$365*'Amp-TB2 calc'!AP519+'eq. coef.'!$C$366*'Amp-TB2 calc'!AQ519+'eq. coef.'!$C$367*'Amp-TB2 calc'!AR519+'eq. coef.'!$C$368*'Amp-TB2 calc'!AS519+'eq. coef.'!$C$369*LN(BQ519))</f>
        <v xml:space="preserve"> </v>
      </c>
      <c r="BO519" s="286" t="str">
        <f t="shared" si="677"/>
        <v xml:space="preserve"> </v>
      </c>
      <c r="BP519" s="333" t="str">
        <f t="shared" si="629"/>
        <v xml:space="preserve"> </v>
      </c>
      <c r="BQ519" s="287" t="str">
        <f t="shared" si="678"/>
        <v xml:space="preserve"> </v>
      </c>
      <c r="BR519" s="281" t="str">
        <f t="shared" si="630"/>
        <v xml:space="preserve"> </v>
      </c>
      <c r="BS519" s="283"/>
      <c r="BT519" s="283">
        <f t="shared" si="679"/>
        <v>0</v>
      </c>
      <c r="BU519" s="283">
        <f t="shared" si="680"/>
        <v>0</v>
      </c>
      <c r="BV519" s="281" t="str">
        <f t="shared" si="631"/>
        <v xml:space="preserve"> </v>
      </c>
      <c r="BW519" s="288"/>
      <c r="BX519" s="289" t="str">
        <f>IF(SUM(I519:T519)&lt;90," ",'eq. coef.'!$B$1128*'Amp-TB2 calc'!CH519+'eq. coef.'!$B$1129*'Amp-TB2 calc'!CL519+'eq. coef.'!$B$1130*'Amp-TB2 calc'!CM519+'eq. coef.'!$B$1131*'Amp-TB2 calc'!CO519+'eq. coef.'!$B$1132*'Amp-TB2 calc'!CP519+'eq. coef.'!$B$1133*'Amp-TB2 calc'!CQ519+'eq. coef.'!$B$1134*'Amp-TB2 calc'!CR519+'eq. coef.'!$B$1135*'Amp-TB2 calc'!CU519+'eq. coef.'!$B$1135*'Amp-TB2 calc'!CY519+'eq. coef.'!$B$1137*'Amp-TB2 calc'!CZ519)</f>
        <v xml:space="preserve"> </v>
      </c>
      <c r="BY519" s="290" t="str">
        <f t="shared" si="681"/>
        <v xml:space="preserve"> </v>
      </c>
      <c r="BZ519" s="291"/>
      <c r="CA519" s="290" t="str">
        <f t="shared" si="632"/>
        <v xml:space="preserve"> </v>
      </c>
      <c r="CB519" s="289" t="str">
        <f>IF(SUM(I519:T519)&lt;90," ",EXP('eq. coef.'!$C$396+'eq. coef.'!$C$397*'Amp-TB2 calc'!AJ519+'eq. coef.'!$C$398*'Amp-TB2 calc'!AK519+'eq. coef.'!$C$399*'Amp-TB2 calc'!AL519+'eq. coef.'!$C$400*'Amp-TB2 calc'!AN519+'eq. coef.'!$C$401*'Amp-TB2 calc'!AP519+'eq. coef.'!$C$402*'Amp-TB2 calc'!AQ519+'eq. coef.'!$C$403*'Amp-TB2 calc'!AR519+'eq. coef.'!$C$404*'Amp-TB2 calc'!AS519+'eq. coef.'!$C$405*LN('Amp-TB2 calc'!BQ519)))</f>
        <v xml:space="preserve"> </v>
      </c>
      <c r="CC519" s="283" t="str">
        <f t="shared" si="633"/>
        <v xml:space="preserve"> </v>
      </c>
      <c r="CD519" s="283"/>
      <c r="CE519" s="282" t="str">
        <f t="shared" si="634"/>
        <v xml:space="preserve"> </v>
      </c>
      <c r="CF519" s="282" t="str">
        <f t="shared" si="635"/>
        <v xml:space="preserve"> </v>
      </c>
      <c r="CG519" s="278" t="str">
        <f t="shared" si="682"/>
        <v xml:space="preserve"> </v>
      </c>
      <c r="CH519" s="278" t="str">
        <f t="shared" si="683"/>
        <v xml:space="preserve"> </v>
      </c>
      <c r="CI519" s="278" t="str">
        <f t="shared" si="636"/>
        <v xml:space="preserve"> </v>
      </c>
      <c r="CJ519" s="278" t="str">
        <f t="shared" si="637"/>
        <v xml:space="preserve"> </v>
      </c>
      <c r="CK519" s="278"/>
      <c r="CL519" s="278" t="str">
        <f t="shared" si="638"/>
        <v xml:space="preserve"> </v>
      </c>
      <c r="CM519" s="278" t="str">
        <f t="shared" si="639"/>
        <v xml:space="preserve"> </v>
      </c>
      <c r="CN519" s="278" t="str">
        <f t="shared" si="684"/>
        <v xml:space="preserve"> </v>
      </c>
      <c r="CO519" s="278" t="str">
        <f t="shared" si="640"/>
        <v xml:space="preserve"> </v>
      </c>
      <c r="CP519" s="278" t="str">
        <f t="shared" si="685"/>
        <v xml:space="preserve"> </v>
      </c>
      <c r="CQ519" s="278" t="str">
        <f t="shared" si="641"/>
        <v xml:space="preserve"> </v>
      </c>
      <c r="CR519" s="278" t="str">
        <f t="shared" si="686"/>
        <v xml:space="preserve"> </v>
      </c>
      <c r="CS519" s="278" t="str">
        <f t="shared" si="642"/>
        <v xml:space="preserve"> </v>
      </c>
      <c r="CT519" s="278"/>
      <c r="CU519" s="278" t="str">
        <f t="shared" si="687"/>
        <v xml:space="preserve"> </v>
      </c>
      <c r="CV519" s="278" t="str">
        <f t="shared" si="643"/>
        <v xml:space="preserve"> </v>
      </c>
      <c r="CW519" s="278" t="str">
        <f t="shared" si="644"/>
        <v xml:space="preserve"> </v>
      </c>
      <c r="CX519" s="278"/>
      <c r="CY519" s="278" t="str">
        <f t="shared" si="645"/>
        <v xml:space="preserve"> </v>
      </c>
      <c r="CZ519" s="278" t="str">
        <f t="shared" si="688"/>
        <v xml:space="preserve"> </v>
      </c>
      <c r="DA519" s="278" t="str">
        <f t="shared" si="646"/>
        <v xml:space="preserve"> </v>
      </c>
      <c r="DB519" s="278"/>
      <c r="DC519" s="278" t="str">
        <f t="shared" si="647"/>
        <v xml:space="preserve"> </v>
      </c>
      <c r="DD519" s="278" t="str">
        <f t="shared" si="689"/>
        <v xml:space="preserve"> </v>
      </c>
      <c r="DE519" s="278" t="str">
        <f t="shared" si="690"/>
        <v xml:space="preserve"> </v>
      </c>
      <c r="DF519" s="278" t="str">
        <f t="shared" si="648"/>
        <v xml:space="preserve"> </v>
      </c>
      <c r="DG519" s="283" t="str">
        <f t="shared" si="655"/>
        <v xml:space="preserve"> </v>
      </c>
      <c r="DH519" s="283"/>
      <c r="DI519" s="277" t="str">
        <f t="shared" si="649"/>
        <v xml:space="preserve"> </v>
      </c>
      <c r="DJ519" s="277" t="str">
        <f t="shared" si="650"/>
        <v xml:space="preserve"> </v>
      </c>
      <c r="DK519" s="277" t="str">
        <f t="shared" si="651"/>
        <v xml:space="preserve"> </v>
      </c>
      <c r="DL519" s="278" t="str">
        <f t="shared" si="652"/>
        <v xml:space="preserve"> </v>
      </c>
    </row>
    <row r="520" spans="21:116" x14ac:dyDescent="0.25">
      <c r="U520" s="276" t="str">
        <f t="shared" si="656"/>
        <v xml:space="preserve"> </v>
      </c>
      <c r="V520" s="277" t="str">
        <f>IF(SUM(I520:T520)&lt;90," ",I520/stab.data!$U$7)</f>
        <v xml:space="preserve"> </v>
      </c>
      <c r="W520" s="277" t="str">
        <f>IF(SUM(I520:T520)&lt;90," ",J520/stab.data!$U$8)</f>
        <v xml:space="preserve"> </v>
      </c>
      <c r="X520" s="277" t="str">
        <f>IF(SUM(I520:T520)&lt;90," ",K520*2/stab.data!$U$9)</f>
        <v xml:space="preserve"> </v>
      </c>
      <c r="Y520" s="277" t="str">
        <f>IF(SUM(I520:T520)&lt;90," ",L520*2/stab.data!$U$10)</f>
        <v xml:space="preserve"> </v>
      </c>
      <c r="Z520" s="277" t="str">
        <f>IF(SUM(I520:T520)&lt;90," ",M520/stab.data!$U$11)</f>
        <v xml:space="preserve"> </v>
      </c>
      <c r="AA520" s="277" t="str">
        <f>IF(SUM(I520:T520)&lt;90," ",N520/stab.data!$U$12)</f>
        <v xml:space="preserve"> </v>
      </c>
      <c r="AB520" s="277" t="str">
        <f>IF(SUM(I520:T520)&lt;90," ",O520/stab.data!$U$13)</f>
        <v xml:space="preserve"> </v>
      </c>
      <c r="AC520" s="277" t="str">
        <f>IF(SUM(I520:T520)&lt;90," ",P520/stab.data!$U$14)</f>
        <v xml:space="preserve"> </v>
      </c>
      <c r="AD520" s="277" t="str">
        <f>IF(SUM(I520:T520)&lt;90," ",Q520*2/stab.data!$U$15)</f>
        <v xml:space="preserve"> </v>
      </c>
      <c r="AE520" s="277" t="str">
        <f>IF(SUM(I520:T520)&lt;90," ",R520*2/stab.data!$U$16)</f>
        <v xml:space="preserve"> </v>
      </c>
      <c r="AF520" s="277" t="str">
        <f>IF(SUM(I520:T520)&lt;90," ",S520/stab.data!$U$17)</f>
        <v xml:space="preserve"> </v>
      </c>
      <c r="AG520" s="277" t="str">
        <f>IF(SUM(I520:T520)&lt;90," ",T520/stab.data!$U$18)</f>
        <v xml:space="preserve"> </v>
      </c>
      <c r="AH520" s="277" t="str">
        <f t="shared" si="657"/>
        <v xml:space="preserve"> </v>
      </c>
      <c r="AI520" s="277" t="str">
        <f t="shared" si="658"/>
        <v xml:space="preserve"> </v>
      </c>
      <c r="AJ520" s="278" t="str">
        <f t="shared" si="659"/>
        <v xml:space="preserve"> </v>
      </c>
      <c r="AK520" s="278" t="str">
        <f t="shared" si="660"/>
        <v xml:space="preserve"> </v>
      </c>
      <c r="AL520" s="278" t="str">
        <f t="shared" si="661"/>
        <v xml:space="preserve"> </v>
      </c>
      <c r="AM520" s="278" t="str">
        <f t="shared" si="662"/>
        <v xml:space="preserve"> </v>
      </c>
      <c r="AN520" s="278" t="str">
        <f t="shared" si="663"/>
        <v xml:space="preserve"> </v>
      </c>
      <c r="AO520" s="278" t="str">
        <f t="shared" si="664"/>
        <v xml:space="preserve"> </v>
      </c>
      <c r="AP520" s="278" t="str">
        <f t="shared" si="665"/>
        <v xml:space="preserve"> </v>
      </c>
      <c r="AQ520" s="278" t="str">
        <f t="shared" si="666"/>
        <v xml:space="preserve"> </v>
      </c>
      <c r="AR520" s="278" t="str">
        <f t="shared" si="667"/>
        <v xml:space="preserve"> </v>
      </c>
      <c r="AS520" s="278" t="str">
        <f t="shared" si="668"/>
        <v xml:space="preserve"> </v>
      </c>
      <c r="AT520" s="278" t="str">
        <f t="shared" si="669"/>
        <v xml:space="preserve"> </v>
      </c>
      <c r="AU520" s="278" t="str">
        <f t="shared" si="670"/>
        <v xml:space="preserve"> </v>
      </c>
      <c r="AV520" s="277" t="str">
        <f t="shared" si="671"/>
        <v xml:space="preserve"> </v>
      </c>
      <c r="AW520" s="277" t="str">
        <f t="shared" si="672"/>
        <v xml:space="preserve"> </v>
      </c>
      <c r="AX520" s="277" t="str">
        <f>IF(SUM(I520:T520)&lt;90," ",CO520*AH520*stab.data!$U$20/13/2)</f>
        <v xml:space="preserve"> </v>
      </c>
      <c r="AY520" s="277" t="str">
        <f>IF(SUM(I520:T520)&lt;90," ",CQ520*AH520*stab.data!$U$11/13)</f>
        <v xml:space="preserve"> </v>
      </c>
      <c r="AZ520" s="277" t="str">
        <f t="shared" si="673"/>
        <v xml:space="preserve"> </v>
      </c>
      <c r="BA520" s="279" t="str">
        <f t="shared" si="674"/>
        <v xml:space="preserve"> </v>
      </c>
      <c r="BB520" s="280" t="str">
        <f>IF(SUM(I520:T520)&lt;90," ",EXP('eq. coef.'!$C$104+'eq. coef.'!$C$105*'Amp-TB2 calc'!AJ520+'eq. coef.'!$C$106*'Amp-TB2 calc'!AK520+'eq. coef.'!$C$107*'Amp-TB2 calc'!AL520+'eq. coef.'!$C$108*'Amp-TB2 calc'!AN520+'eq. coef.'!$C$109*'Amp-TB2 calc'!AP520+'eq. coef.'!$C$110*'Amp-TB2 calc'!AQ520+'eq. coef.'!$C$111*'Amp-TB2 calc'!AR520+'eq. coef.'!$C$112*'Amp-TB2 calc'!AS520))</f>
        <v xml:space="preserve"> </v>
      </c>
      <c r="BC520" s="281" t="str">
        <f>IF(SUM(I520:T520)&lt;90," ",EXP('eq. coef.'!$C$176+'eq. coef.'!$C$177*'Amp-TB2 calc'!AJ520+'eq. coef.'!$C$178*'Amp-TB2 calc'!AK520+'eq. coef.'!$C$179*'Amp-TB2 calc'!AL520+'eq. coef.'!$C$180*'Amp-TB2 calc'!AN520+'eq. coef.'!$C$181*'Amp-TB2 calc'!AP520+'eq. coef.'!$C$182*'Amp-TB2 calc'!AQ520+'eq. coef.'!$C$183*'Amp-TB2 calc'!AR520+'eq. coef.'!$C$184*'Amp-TB2 calc'!AS520))</f>
        <v xml:space="preserve"> </v>
      </c>
      <c r="BD520" s="281" t="str">
        <f>IF(SUM(I520:T520)&lt;90," ",('eq. coef.'!$C$234+'eq. coef.'!$C$235*'Amp-TB2 calc'!AJ520+'eq. coef.'!$C$236*'Amp-TB2 calc'!AK520+'eq. coef.'!$C$237*'Amp-TB2 calc'!AL520+'eq. coef.'!$C$238*'Amp-TB2 calc'!AN520+'eq. coef.'!$C$239*'Amp-TB2 calc'!AP520+'eq. coef.'!$C$240*'Amp-TB2 calc'!AQ520+'eq. coef.'!$C$241*'Amp-TB2 calc'!AR520+'eq. coef.'!$C$242*'Amp-TB2 calc'!AS520))</f>
        <v xml:space="preserve"> </v>
      </c>
      <c r="BE520" s="281" t="str">
        <f>IF(SUM(I520:T520)&lt;90," ",('eq. coef.'!$C$270+'eq. coef.'!$C$271*'Amp-TB2 calc'!AJ520+'eq. coef.'!$C$272*'Amp-TB2 calc'!AK520+'eq. coef.'!$C$273*'Amp-TB2 calc'!AL520+'eq. coef.'!$C$274*'Amp-TB2 calc'!AN520+'eq. coef.'!$C$275*'Amp-TB2 calc'!AP520+'eq. coef.'!$C$276*'Amp-TB2 calc'!AQ520+'eq. coef.'!$C$277*'Amp-TB2 calc'!AR520+'eq. coef.'!$C$278*'Amp-TB2 calc'!AS520))</f>
        <v xml:space="preserve"> </v>
      </c>
      <c r="BF520" s="281" t="str">
        <f>IF(SUM(I520:T520)&lt;90," ",EXP('eq. coef.'!$C$328+'eq. coef.'!$C$329*'Amp-TB2 calc'!AJ520+'eq. coef.'!$C$330*'Amp-TB2 calc'!AK520+'eq. coef.'!$C$331*'Amp-TB2 calc'!AL520+'eq. coef.'!$C$332*'Amp-TB2 calc'!AN520+'eq. coef.'!$C$333*'Amp-TB2 calc'!AP520+'eq. coef.'!$C$334*'Amp-TB2 calc'!AQ520+'eq. coef.'!$C$335*'Amp-TB2 calc'!AR520+'eq. coef.'!$C$336*'Amp-TB2 calc'!AS520))</f>
        <v xml:space="preserve"> </v>
      </c>
      <c r="BG520" s="282" t="str">
        <f t="shared" si="626"/>
        <v xml:space="preserve"> </v>
      </c>
      <c r="BH520" s="385" t="str">
        <f t="shared" si="653"/>
        <v xml:space="preserve"> </v>
      </c>
      <c r="BI520" s="385" t="str">
        <f t="shared" si="654"/>
        <v xml:space="preserve"> </v>
      </c>
      <c r="BJ520" s="281" t="str">
        <f t="shared" si="627"/>
        <v xml:space="preserve"> </v>
      </c>
      <c r="BK520" s="283" t="str">
        <f t="shared" si="675"/>
        <v xml:space="preserve"> </v>
      </c>
      <c r="BL520" s="281" t="str">
        <f t="shared" si="676"/>
        <v xml:space="preserve"> </v>
      </c>
      <c r="BM520" s="284" t="str">
        <f t="shared" si="628"/>
        <v xml:space="preserve"> </v>
      </c>
      <c r="BN520" s="285" t="str">
        <f>IF(SUM(I520:T520)&lt;90," ",'eq. coef.'!$C$360+'eq. coef.'!$C$361*'Amp-TB2 calc'!AJ520+'eq. coef.'!$C$362*'Amp-TB2 calc'!AK520+'eq. coef.'!$C$363*'Amp-TB2 calc'!AL520+'eq. coef.'!$C$364*'Amp-TB2 calc'!AN520+'eq. coef.'!$C$365*'Amp-TB2 calc'!AP520+'eq. coef.'!$C$366*'Amp-TB2 calc'!AQ520+'eq. coef.'!$C$367*'Amp-TB2 calc'!AR520+'eq. coef.'!$C$368*'Amp-TB2 calc'!AS520+'eq. coef.'!$C$369*LN(BQ520))</f>
        <v xml:space="preserve"> </v>
      </c>
      <c r="BO520" s="286" t="str">
        <f t="shared" si="677"/>
        <v xml:space="preserve"> </v>
      </c>
      <c r="BP520" s="333" t="str">
        <f t="shared" si="629"/>
        <v xml:space="preserve"> </v>
      </c>
      <c r="BQ520" s="287" t="str">
        <f t="shared" si="678"/>
        <v xml:space="preserve"> </v>
      </c>
      <c r="BR520" s="281" t="str">
        <f t="shared" si="630"/>
        <v xml:space="preserve"> </v>
      </c>
      <c r="BS520" s="283"/>
      <c r="BT520" s="283">
        <f t="shared" si="679"/>
        <v>0</v>
      </c>
      <c r="BU520" s="283">
        <f t="shared" si="680"/>
        <v>0</v>
      </c>
      <c r="BV520" s="281" t="str">
        <f t="shared" si="631"/>
        <v xml:space="preserve"> </v>
      </c>
      <c r="BW520" s="288"/>
      <c r="BX520" s="289" t="str">
        <f>IF(SUM(I520:T520)&lt;90," ",'eq. coef.'!$B$1128*'Amp-TB2 calc'!CH520+'eq. coef.'!$B$1129*'Amp-TB2 calc'!CL520+'eq. coef.'!$B$1130*'Amp-TB2 calc'!CM520+'eq. coef.'!$B$1131*'Amp-TB2 calc'!CO520+'eq. coef.'!$B$1132*'Amp-TB2 calc'!CP520+'eq. coef.'!$B$1133*'Amp-TB2 calc'!CQ520+'eq. coef.'!$B$1134*'Amp-TB2 calc'!CR520+'eq. coef.'!$B$1135*'Amp-TB2 calc'!CU520+'eq. coef.'!$B$1135*'Amp-TB2 calc'!CY520+'eq. coef.'!$B$1137*'Amp-TB2 calc'!CZ520)</f>
        <v xml:space="preserve"> </v>
      </c>
      <c r="BY520" s="290" t="str">
        <f t="shared" si="681"/>
        <v xml:space="preserve"> </v>
      </c>
      <c r="BZ520" s="291"/>
      <c r="CA520" s="290" t="str">
        <f t="shared" si="632"/>
        <v xml:space="preserve"> </v>
      </c>
      <c r="CB520" s="289" t="str">
        <f>IF(SUM(I520:T520)&lt;90," ",EXP('eq. coef.'!$C$396+'eq. coef.'!$C$397*'Amp-TB2 calc'!AJ520+'eq. coef.'!$C$398*'Amp-TB2 calc'!AK520+'eq. coef.'!$C$399*'Amp-TB2 calc'!AL520+'eq. coef.'!$C$400*'Amp-TB2 calc'!AN520+'eq. coef.'!$C$401*'Amp-TB2 calc'!AP520+'eq. coef.'!$C$402*'Amp-TB2 calc'!AQ520+'eq. coef.'!$C$403*'Amp-TB2 calc'!AR520+'eq. coef.'!$C$404*'Amp-TB2 calc'!AS520+'eq. coef.'!$C$405*LN('Amp-TB2 calc'!BQ520)))</f>
        <v xml:space="preserve"> </v>
      </c>
      <c r="CC520" s="283" t="str">
        <f t="shared" si="633"/>
        <v xml:space="preserve"> </v>
      </c>
      <c r="CD520" s="283"/>
      <c r="CE520" s="282" t="str">
        <f t="shared" si="634"/>
        <v xml:space="preserve"> </v>
      </c>
      <c r="CF520" s="282" t="str">
        <f t="shared" si="635"/>
        <v xml:space="preserve"> </v>
      </c>
      <c r="CG520" s="278" t="str">
        <f t="shared" si="682"/>
        <v xml:space="preserve"> </v>
      </c>
      <c r="CH520" s="278" t="str">
        <f t="shared" si="683"/>
        <v xml:space="preserve"> </v>
      </c>
      <c r="CI520" s="278" t="str">
        <f t="shared" si="636"/>
        <v xml:space="preserve"> </v>
      </c>
      <c r="CJ520" s="278" t="str">
        <f t="shared" si="637"/>
        <v xml:space="preserve"> </v>
      </c>
      <c r="CK520" s="278"/>
      <c r="CL520" s="278" t="str">
        <f t="shared" si="638"/>
        <v xml:space="preserve"> </v>
      </c>
      <c r="CM520" s="278" t="str">
        <f t="shared" si="639"/>
        <v xml:space="preserve"> </v>
      </c>
      <c r="CN520" s="278" t="str">
        <f t="shared" si="684"/>
        <v xml:space="preserve"> </v>
      </c>
      <c r="CO520" s="278" t="str">
        <f t="shared" si="640"/>
        <v xml:space="preserve"> </v>
      </c>
      <c r="CP520" s="278" t="str">
        <f t="shared" si="685"/>
        <v xml:space="preserve"> </v>
      </c>
      <c r="CQ520" s="278" t="str">
        <f t="shared" si="641"/>
        <v xml:space="preserve"> </v>
      </c>
      <c r="CR520" s="278" t="str">
        <f t="shared" si="686"/>
        <v xml:space="preserve"> </v>
      </c>
      <c r="CS520" s="278" t="str">
        <f t="shared" si="642"/>
        <v xml:space="preserve"> </v>
      </c>
      <c r="CT520" s="278"/>
      <c r="CU520" s="278" t="str">
        <f t="shared" si="687"/>
        <v xml:space="preserve"> </v>
      </c>
      <c r="CV520" s="278" t="str">
        <f t="shared" si="643"/>
        <v xml:space="preserve"> </v>
      </c>
      <c r="CW520" s="278" t="str">
        <f t="shared" si="644"/>
        <v xml:space="preserve"> </v>
      </c>
      <c r="CX520" s="278"/>
      <c r="CY520" s="278" t="str">
        <f t="shared" si="645"/>
        <v xml:space="preserve"> </v>
      </c>
      <c r="CZ520" s="278" t="str">
        <f t="shared" si="688"/>
        <v xml:space="preserve"> </v>
      </c>
      <c r="DA520" s="278" t="str">
        <f t="shared" si="646"/>
        <v xml:space="preserve"> </v>
      </c>
      <c r="DB520" s="278"/>
      <c r="DC520" s="278" t="str">
        <f t="shared" si="647"/>
        <v xml:space="preserve"> </v>
      </c>
      <c r="DD520" s="278" t="str">
        <f t="shared" si="689"/>
        <v xml:space="preserve"> </v>
      </c>
      <c r="DE520" s="278" t="str">
        <f t="shared" si="690"/>
        <v xml:space="preserve"> </v>
      </c>
      <c r="DF520" s="278" t="str">
        <f t="shared" si="648"/>
        <v xml:space="preserve"> </v>
      </c>
      <c r="DG520" s="283" t="str">
        <f t="shared" si="655"/>
        <v xml:space="preserve"> </v>
      </c>
      <c r="DH520" s="283"/>
      <c r="DI520" s="277" t="str">
        <f t="shared" si="649"/>
        <v xml:space="preserve"> </v>
      </c>
      <c r="DJ520" s="277" t="str">
        <f t="shared" si="650"/>
        <v xml:space="preserve"> </v>
      </c>
      <c r="DK520" s="277" t="str">
        <f t="shared" si="651"/>
        <v xml:space="preserve"> </v>
      </c>
      <c r="DL520" s="278" t="str">
        <f t="shared" si="652"/>
        <v xml:space="preserve"> </v>
      </c>
    </row>
    <row r="521" spans="21:116" x14ac:dyDescent="0.25">
      <c r="U521" s="276" t="str">
        <f t="shared" si="656"/>
        <v xml:space="preserve"> </v>
      </c>
      <c r="V521" s="277" t="str">
        <f>IF(SUM(I521:T521)&lt;90," ",I521/stab.data!$U$7)</f>
        <v xml:space="preserve"> </v>
      </c>
      <c r="W521" s="277" t="str">
        <f>IF(SUM(I521:T521)&lt;90," ",J521/stab.data!$U$8)</f>
        <v xml:space="preserve"> </v>
      </c>
      <c r="X521" s="277" t="str">
        <f>IF(SUM(I521:T521)&lt;90," ",K521*2/stab.data!$U$9)</f>
        <v xml:space="preserve"> </v>
      </c>
      <c r="Y521" s="277" t="str">
        <f>IF(SUM(I521:T521)&lt;90," ",L521*2/stab.data!$U$10)</f>
        <v xml:space="preserve"> </v>
      </c>
      <c r="Z521" s="277" t="str">
        <f>IF(SUM(I521:T521)&lt;90," ",M521/stab.data!$U$11)</f>
        <v xml:space="preserve"> </v>
      </c>
      <c r="AA521" s="277" t="str">
        <f>IF(SUM(I521:T521)&lt;90," ",N521/stab.data!$U$12)</f>
        <v xml:space="preserve"> </v>
      </c>
      <c r="AB521" s="277" t="str">
        <f>IF(SUM(I521:T521)&lt;90," ",O521/stab.data!$U$13)</f>
        <v xml:space="preserve"> </v>
      </c>
      <c r="AC521" s="277" t="str">
        <f>IF(SUM(I521:T521)&lt;90," ",P521/stab.data!$U$14)</f>
        <v xml:space="preserve"> </v>
      </c>
      <c r="AD521" s="277" t="str">
        <f>IF(SUM(I521:T521)&lt;90," ",Q521*2/stab.data!$U$15)</f>
        <v xml:space="preserve"> </v>
      </c>
      <c r="AE521" s="277" t="str">
        <f>IF(SUM(I521:T521)&lt;90," ",R521*2/stab.data!$U$16)</f>
        <v xml:space="preserve"> </v>
      </c>
      <c r="AF521" s="277" t="str">
        <f>IF(SUM(I521:T521)&lt;90," ",S521/stab.data!$U$17)</f>
        <v xml:space="preserve"> </v>
      </c>
      <c r="AG521" s="277" t="str">
        <f>IF(SUM(I521:T521)&lt;90," ",T521/stab.data!$U$18)</f>
        <v xml:space="preserve"> </v>
      </c>
      <c r="AH521" s="277" t="str">
        <f t="shared" si="657"/>
        <v xml:space="preserve"> </v>
      </c>
      <c r="AI521" s="277" t="str">
        <f t="shared" si="658"/>
        <v xml:space="preserve"> </v>
      </c>
      <c r="AJ521" s="278" t="str">
        <f t="shared" si="659"/>
        <v xml:space="preserve"> </v>
      </c>
      <c r="AK521" s="278" t="str">
        <f t="shared" si="660"/>
        <v xml:space="preserve"> </v>
      </c>
      <c r="AL521" s="278" t="str">
        <f t="shared" si="661"/>
        <v xml:space="preserve"> </v>
      </c>
      <c r="AM521" s="278" t="str">
        <f t="shared" si="662"/>
        <v xml:space="preserve"> </v>
      </c>
      <c r="AN521" s="278" t="str">
        <f t="shared" si="663"/>
        <v xml:space="preserve"> </v>
      </c>
      <c r="AO521" s="278" t="str">
        <f t="shared" si="664"/>
        <v xml:space="preserve"> </v>
      </c>
      <c r="AP521" s="278" t="str">
        <f t="shared" si="665"/>
        <v xml:space="preserve"> </v>
      </c>
      <c r="AQ521" s="278" t="str">
        <f t="shared" si="666"/>
        <v xml:space="preserve"> </v>
      </c>
      <c r="AR521" s="278" t="str">
        <f t="shared" si="667"/>
        <v xml:space="preserve"> </v>
      </c>
      <c r="AS521" s="278" t="str">
        <f t="shared" si="668"/>
        <v xml:space="preserve"> </v>
      </c>
      <c r="AT521" s="278" t="str">
        <f t="shared" si="669"/>
        <v xml:space="preserve"> </v>
      </c>
      <c r="AU521" s="278" t="str">
        <f t="shared" si="670"/>
        <v xml:space="preserve"> </v>
      </c>
      <c r="AV521" s="277" t="str">
        <f t="shared" si="671"/>
        <v xml:space="preserve"> </v>
      </c>
      <c r="AW521" s="277" t="str">
        <f t="shared" si="672"/>
        <v xml:space="preserve"> </v>
      </c>
      <c r="AX521" s="277" t="str">
        <f>IF(SUM(I521:T521)&lt;90," ",CO521*AH521*stab.data!$U$20/13/2)</f>
        <v xml:space="preserve"> </v>
      </c>
      <c r="AY521" s="277" t="str">
        <f>IF(SUM(I521:T521)&lt;90," ",CQ521*AH521*stab.data!$U$11/13)</f>
        <v xml:space="preserve"> </v>
      </c>
      <c r="AZ521" s="277" t="str">
        <f t="shared" si="673"/>
        <v xml:space="preserve"> </v>
      </c>
      <c r="BA521" s="279" t="str">
        <f t="shared" si="674"/>
        <v xml:space="preserve"> </v>
      </c>
      <c r="BB521" s="280" t="str">
        <f>IF(SUM(I521:T521)&lt;90," ",EXP('eq. coef.'!$C$104+'eq. coef.'!$C$105*'Amp-TB2 calc'!AJ521+'eq. coef.'!$C$106*'Amp-TB2 calc'!AK521+'eq. coef.'!$C$107*'Amp-TB2 calc'!AL521+'eq. coef.'!$C$108*'Amp-TB2 calc'!AN521+'eq. coef.'!$C$109*'Amp-TB2 calc'!AP521+'eq. coef.'!$C$110*'Amp-TB2 calc'!AQ521+'eq. coef.'!$C$111*'Amp-TB2 calc'!AR521+'eq. coef.'!$C$112*'Amp-TB2 calc'!AS521))</f>
        <v xml:space="preserve"> </v>
      </c>
      <c r="BC521" s="281" t="str">
        <f>IF(SUM(I521:T521)&lt;90," ",EXP('eq. coef.'!$C$176+'eq. coef.'!$C$177*'Amp-TB2 calc'!AJ521+'eq. coef.'!$C$178*'Amp-TB2 calc'!AK521+'eq. coef.'!$C$179*'Amp-TB2 calc'!AL521+'eq. coef.'!$C$180*'Amp-TB2 calc'!AN521+'eq. coef.'!$C$181*'Amp-TB2 calc'!AP521+'eq. coef.'!$C$182*'Amp-TB2 calc'!AQ521+'eq. coef.'!$C$183*'Amp-TB2 calc'!AR521+'eq. coef.'!$C$184*'Amp-TB2 calc'!AS521))</f>
        <v xml:space="preserve"> </v>
      </c>
      <c r="BD521" s="281" t="str">
        <f>IF(SUM(I521:T521)&lt;90," ",('eq. coef.'!$C$234+'eq. coef.'!$C$235*'Amp-TB2 calc'!AJ521+'eq. coef.'!$C$236*'Amp-TB2 calc'!AK521+'eq. coef.'!$C$237*'Amp-TB2 calc'!AL521+'eq. coef.'!$C$238*'Amp-TB2 calc'!AN521+'eq. coef.'!$C$239*'Amp-TB2 calc'!AP521+'eq. coef.'!$C$240*'Amp-TB2 calc'!AQ521+'eq. coef.'!$C$241*'Amp-TB2 calc'!AR521+'eq. coef.'!$C$242*'Amp-TB2 calc'!AS521))</f>
        <v xml:space="preserve"> </v>
      </c>
      <c r="BE521" s="281" t="str">
        <f>IF(SUM(I521:T521)&lt;90," ",('eq. coef.'!$C$270+'eq. coef.'!$C$271*'Amp-TB2 calc'!AJ521+'eq. coef.'!$C$272*'Amp-TB2 calc'!AK521+'eq. coef.'!$C$273*'Amp-TB2 calc'!AL521+'eq. coef.'!$C$274*'Amp-TB2 calc'!AN521+'eq. coef.'!$C$275*'Amp-TB2 calc'!AP521+'eq. coef.'!$C$276*'Amp-TB2 calc'!AQ521+'eq. coef.'!$C$277*'Amp-TB2 calc'!AR521+'eq. coef.'!$C$278*'Amp-TB2 calc'!AS521))</f>
        <v xml:space="preserve"> </v>
      </c>
      <c r="BF521" s="281" t="str">
        <f>IF(SUM(I521:T521)&lt;90," ",EXP('eq. coef.'!$C$328+'eq. coef.'!$C$329*'Amp-TB2 calc'!AJ521+'eq. coef.'!$C$330*'Amp-TB2 calc'!AK521+'eq. coef.'!$C$331*'Amp-TB2 calc'!AL521+'eq. coef.'!$C$332*'Amp-TB2 calc'!AN521+'eq. coef.'!$C$333*'Amp-TB2 calc'!AP521+'eq. coef.'!$C$334*'Amp-TB2 calc'!AQ521+'eq. coef.'!$C$335*'Amp-TB2 calc'!AR521+'eq. coef.'!$C$336*'Amp-TB2 calc'!AS521))</f>
        <v xml:space="preserve"> </v>
      </c>
      <c r="BG521" s="282" t="str">
        <f t="shared" si="626"/>
        <v xml:space="preserve"> </v>
      </c>
      <c r="BH521" s="385" t="str">
        <f t="shared" si="653"/>
        <v xml:space="preserve"> </v>
      </c>
      <c r="BI521" s="385" t="str">
        <f t="shared" si="654"/>
        <v xml:space="preserve"> </v>
      </c>
      <c r="BJ521" s="281" t="str">
        <f t="shared" si="627"/>
        <v xml:space="preserve"> </v>
      </c>
      <c r="BK521" s="283" t="str">
        <f t="shared" si="675"/>
        <v xml:space="preserve"> </v>
      </c>
      <c r="BL521" s="281" t="str">
        <f t="shared" si="676"/>
        <v xml:space="preserve"> </v>
      </c>
      <c r="BM521" s="284" t="str">
        <f t="shared" si="628"/>
        <v xml:space="preserve"> </v>
      </c>
      <c r="BN521" s="285" t="str">
        <f>IF(SUM(I521:T521)&lt;90," ",'eq. coef.'!$C$360+'eq. coef.'!$C$361*'Amp-TB2 calc'!AJ521+'eq. coef.'!$C$362*'Amp-TB2 calc'!AK521+'eq. coef.'!$C$363*'Amp-TB2 calc'!AL521+'eq. coef.'!$C$364*'Amp-TB2 calc'!AN521+'eq. coef.'!$C$365*'Amp-TB2 calc'!AP521+'eq. coef.'!$C$366*'Amp-TB2 calc'!AQ521+'eq. coef.'!$C$367*'Amp-TB2 calc'!AR521+'eq. coef.'!$C$368*'Amp-TB2 calc'!AS521+'eq. coef.'!$C$369*LN(BQ521))</f>
        <v xml:space="preserve"> </v>
      </c>
      <c r="BO521" s="286" t="str">
        <f t="shared" si="677"/>
        <v xml:space="preserve"> </v>
      </c>
      <c r="BP521" s="333" t="str">
        <f t="shared" si="629"/>
        <v xml:space="preserve"> </v>
      </c>
      <c r="BQ521" s="287" t="str">
        <f t="shared" si="678"/>
        <v xml:space="preserve"> </v>
      </c>
      <c r="BR521" s="281" t="str">
        <f t="shared" si="630"/>
        <v xml:space="preserve"> </v>
      </c>
      <c r="BS521" s="283"/>
      <c r="BT521" s="283">
        <f t="shared" si="679"/>
        <v>0</v>
      </c>
      <c r="BU521" s="283">
        <f t="shared" si="680"/>
        <v>0</v>
      </c>
      <c r="BV521" s="281" t="str">
        <f t="shared" si="631"/>
        <v xml:space="preserve"> </v>
      </c>
      <c r="BW521" s="288"/>
      <c r="BX521" s="289" t="str">
        <f>IF(SUM(I521:T521)&lt;90," ",'eq. coef.'!$B$1128*'Amp-TB2 calc'!CH521+'eq. coef.'!$B$1129*'Amp-TB2 calc'!CL521+'eq. coef.'!$B$1130*'Amp-TB2 calc'!CM521+'eq. coef.'!$B$1131*'Amp-TB2 calc'!CO521+'eq. coef.'!$B$1132*'Amp-TB2 calc'!CP521+'eq. coef.'!$B$1133*'Amp-TB2 calc'!CQ521+'eq. coef.'!$B$1134*'Amp-TB2 calc'!CR521+'eq. coef.'!$B$1135*'Amp-TB2 calc'!CU521+'eq. coef.'!$B$1135*'Amp-TB2 calc'!CY521+'eq. coef.'!$B$1137*'Amp-TB2 calc'!CZ521)</f>
        <v xml:space="preserve"> </v>
      </c>
      <c r="BY521" s="290" t="str">
        <f t="shared" si="681"/>
        <v xml:space="preserve"> </v>
      </c>
      <c r="BZ521" s="291"/>
      <c r="CA521" s="290" t="str">
        <f t="shared" si="632"/>
        <v xml:space="preserve"> </v>
      </c>
      <c r="CB521" s="289" t="str">
        <f>IF(SUM(I521:T521)&lt;90," ",EXP('eq. coef.'!$C$396+'eq. coef.'!$C$397*'Amp-TB2 calc'!AJ521+'eq. coef.'!$C$398*'Amp-TB2 calc'!AK521+'eq. coef.'!$C$399*'Amp-TB2 calc'!AL521+'eq. coef.'!$C$400*'Amp-TB2 calc'!AN521+'eq. coef.'!$C$401*'Amp-TB2 calc'!AP521+'eq. coef.'!$C$402*'Amp-TB2 calc'!AQ521+'eq. coef.'!$C$403*'Amp-TB2 calc'!AR521+'eq. coef.'!$C$404*'Amp-TB2 calc'!AS521+'eq. coef.'!$C$405*LN('Amp-TB2 calc'!BQ521)))</f>
        <v xml:space="preserve"> </v>
      </c>
      <c r="CC521" s="283" t="str">
        <f t="shared" si="633"/>
        <v xml:space="preserve"> </v>
      </c>
      <c r="CD521" s="283"/>
      <c r="CE521" s="282" t="str">
        <f t="shared" si="634"/>
        <v xml:space="preserve"> </v>
      </c>
      <c r="CF521" s="282" t="str">
        <f t="shared" si="635"/>
        <v xml:space="preserve"> </v>
      </c>
      <c r="CG521" s="278" t="str">
        <f t="shared" si="682"/>
        <v xml:space="preserve"> </v>
      </c>
      <c r="CH521" s="278" t="str">
        <f t="shared" si="683"/>
        <v xml:space="preserve"> </v>
      </c>
      <c r="CI521" s="278" t="str">
        <f t="shared" si="636"/>
        <v xml:space="preserve"> </v>
      </c>
      <c r="CJ521" s="278" t="str">
        <f t="shared" si="637"/>
        <v xml:space="preserve"> </v>
      </c>
      <c r="CK521" s="278"/>
      <c r="CL521" s="278" t="str">
        <f t="shared" si="638"/>
        <v xml:space="preserve"> </v>
      </c>
      <c r="CM521" s="278" t="str">
        <f t="shared" si="639"/>
        <v xml:space="preserve"> </v>
      </c>
      <c r="CN521" s="278" t="str">
        <f t="shared" si="684"/>
        <v xml:space="preserve"> </v>
      </c>
      <c r="CO521" s="278" t="str">
        <f t="shared" si="640"/>
        <v xml:space="preserve"> </v>
      </c>
      <c r="CP521" s="278" t="str">
        <f t="shared" si="685"/>
        <v xml:space="preserve"> </v>
      </c>
      <c r="CQ521" s="278" t="str">
        <f t="shared" si="641"/>
        <v xml:space="preserve"> </v>
      </c>
      <c r="CR521" s="278" t="str">
        <f t="shared" si="686"/>
        <v xml:space="preserve"> </v>
      </c>
      <c r="CS521" s="278" t="str">
        <f t="shared" si="642"/>
        <v xml:space="preserve"> </v>
      </c>
      <c r="CT521" s="278"/>
      <c r="CU521" s="278" t="str">
        <f t="shared" si="687"/>
        <v xml:space="preserve"> </v>
      </c>
      <c r="CV521" s="278" t="str">
        <f t="shared" si="643"/>
        <v xml:space="preserve"> </v>
      </c>
      <c r="CW521" s="278" t="str">
        <f t="shared" si="644"/>
        <v xml:space="preserve"> </v>
      </c>
      <c r="CX521" s="278"/>
      <c r="CY521" s="278" t="str">
        <f t="shared" si="645"/>
        <v xml:space="preserve"> </v>
      </c>
      <c r="CZ521" s="278" t="str">
        <f t="shared" si="688"/>
        <v xml:space="preserve"> </v>
      </c>
      <c r="DA521" s="278" t="str">
        <f t="shared" si="646"/>
        <v xml:space="preserve"> </v>
      </c>
      <c r="DB521" s="278"/>
      <c r="DC521" s="278" t="str">
        <f t="shared" si="647"/>
        <v xml:space="preserve"> </v>
      </c>
      <c r="DD521" s="278" t="str">
        <f t="shared" si="689"/>
        <v xml:space="preserve"> </v>
      </c>
      <c r="DE521" s="278" t="str">
        <f t="shared" si="690"/>
        <v xml:space="preserve"> </v>
      </c>
      <c r="DF521" s="278" t="str">
        <f t="shared" si="648"/>
        <v xml:space="preserve"> </v>
      </c>
      <c r="DG521" s="283" t="str">
        <f t="shared" si="655"/>
        <v xml:space="preserve"> </v>
      </c>
      <c r="DH521" s="283"/>
      <c r="DI521" s="277" t="str">
        <f t="shared" si="649"/>
        <v xml:space="preserve"> </v>
      </c>
      <c r="DJ521" s="277" t="str">
        <f t="shared" si="650"/>
        <v xml:space="preserve"> </v>
      </c>
      <c r="DK521" s="277" t="str">
        <f t="shared" si="651"/>
        <v xml:space="preserve"> </v>
      </c>
      <c r="DL521" s="278" t="str">
        <f t="shared" si="652"/>
        <v xml:space="preserve"> </v>
      </c>
    </row>
    <row r="522" spans="21:116" x14ac:dyDescent="0.25">
      <c r="U522" s="276" t="str">
        <f t="shared" si="656"/>
        <v xml:space="preserve"> </v>
      </c>
      <c r="V522" s="277" t="str">
        <f>IF(SUM(I522:T522)&lt;90," ",I522/stab.data!$U$7)</f>
        <v xml:space="preserve"> </v>
      </c>
      <c r="W522" s="277" t="str">
        <f>IF(SUM(I522:T522)&lt;90," ",J522/stab.data!$U$8)</f>
        <v xml:space="preserve"> </v>
      </c>
      <c r="X522" s="277" t="str">
        <f>IF(SUM(I522:T522)&lt;90," ",K522*2/stab.data!$U$9)</f>
        <v xml:space="preserve"> </v>
      </c>
      <c r="Y522" s="277" t="str">
        <f>IF(SUM(I522:T522)&lt;90," ",L522*2/stab.data!$U$10)</f>
        <v xml:space="preserve"> </v>
      </c>
      <c r="Z522" s="277" t="str">
        <f>IF(SUM(I522:T522)&lt;90," ",M522/stab.data!$U$11)</f>
        <v xml:space="preserve"> </v>
      </c>
      <c r="AA522" s="277" t="str">
        <f>IF(SUM(I522:T522)&lt;90," ",N522/stab.data!$U$12)</f>
        <v xml:space="preserve"> </v>
      </c>
      <c r="AB522" s="277" t="str">
        <f>IF(SUM(I522:T522)&lt;90," ",O522/stab.data!$U$13)</f>
        <v xml:space="preserve"> </v>
      </c>
      <c r="AC522" s="277" t="str">
        <f>IF(SUM(I522:T522)&lt;90," ",P522/stab.data!$U$14)</f>
        <v xml:space="preserve"> </v>
      </c>
      <c r="AD522" s="277" t="str">
        <f>IF(SUM(I522:T522)&lt;90," ",Q522*2/stab.data!$U$15)</f>
        <v xml:space="preserve"> </v>
      </c>
      <c r="AE522" s="277" t="str">
        <f>IF(SUM(I522:T522)&lt;90," ",R522*2/stab.data!$U$16)</f>
        <v xml:space="preserve"> </v>
      </c>
      <c r="AF522" s="277" t="str">
        <f>IF(SUM(I522:T522)&lt;90," ",S522/stab.data!$U$17)</f>
        <v xml:space="preserve"> </v>
      </c>
      <c r="AG522" s="277" t="str">
        <f>IF(SUM(I522:T522)&lt;90," ",T522/stab.data!$U$18)</f>
        <v xml:space="preserve"> </v>
      </c>
      <c r="AH522" s="277" t="str">
        <f t="shared" si="657"/>
        <v xml:space="preserve"> </v>
      </c>
      <c r="AI522" s="277" t="str">
        <f t="shared" si="658"/>
        <v xml:space="preserve"> </v>
      </c>
      <c r="AJ522" s="278" t="str">
        <f t="shared" si="659"/>
        <v xml:space="preserve"> </v>
      </c>
      <c r="AK522" s="278" t="str">
        <f t="shared" si="660"/>
        <v xml:space="preserve"> </v>
      </c>
      <c r="AL522" s="278" t="str">
        <f t="shared" si="661"/>
        <v xml:space="preserve"> </v>
      </c>
      <c r="AM522" s="278" t="str">
        <f t="shared" si="662"/>
        <v xml:space="preserve"> </v>
      </c>
      <c r="AN522" s="278" t="str">
        <f t="shared" si="663"/>
        <v xml:space="preserve"> </v>
      </c>
      <c r="AO522" s="278" t="str">
        <f t="shared" si="664"/>
        <v xml:space="preserve"> </v>
      </c>
      <c r="AP522" s="278" t="str">
        <f t="shared" si="665"/>
        <v xml:space="preserve"> </v>
      </c>
      <c r="AQ522" s="278" t="str">
        <f t="shared" si="666"/>
        <v xml:space="preserve"> </v>
      </c>
      <c r="AR522" s="278" t="str">
        <f t="shared" si="667"/>
        <v xml:space="preserve"> </v>
      </c>
      <c r="AS522" s="278" t="str">
        <f t="shared" si="668"/>
        <v xml:space="preserve"> </v>
      </c>
      <c r="AT522" s="278" t="str">
        <f t="shared" si="669"/>
        <v xml:space="preserve"> </v>
      </c>
      <c r="AU522" s="278" t="str">
        <f t="shared" si="670"/>
        <v xml:space="preserve"> </v>
      </c>
      <c r="AV522" s="277" t="str">
        <f t="shared" si="671"/>
        <v xml:space="preserve"> </v>
      </c>
      <c r="AW522" s="277" t="str">
        <f t="shared" si="672"/>
        <v xml:space="preserve"> </v>
      </c>
      <c r="AX522" s="277" t="str">
        <f>IF(SUM(I522:T522)&lt;90," ",CO522*AH522*stab.data!$U$20/13/2)</f>
        <v xml:space="preserve"> </v>
      </c>
      <c r="AY522" s="277" t="str">
        <f>IF(SUM(I522:T522)&lt;90," ",CQ522*AH522*stab.data!$U$11/13)</f>
        <v xml:space="preserve"> </v>
      </c>
      <c r="AZ522" s="277" t="str">
        <f t="shared" si="673"/>
        <v xml:space="preserve"> </v>
      </c>
      <c r="BA522" s="279" t="str">
        <f t="shared" si="674"/>
        <v xml:space="preserve"> </v>
      </c>
      <c r="BB522" s="280" t="str">
        <f>IF(SUM(I522:T522)&lt;90," ",EXP('eq. coef.'!$C$104+'eq. coef.'!$C$105*'Amp-TB2 calc'!AJ522+'eq. coef.'!$C$106*'Amp-TB2 calc'!AK522+'eq. coef.'!$C$107*'Amp-TB2 calc'!AL522+'eq. coef.'!$C$108*'Amp-TB2 calc'!AN522+'eq. coef.'!$C$109*'Amp-TB2 calc'!AP522+'eq. coef.'!$C$110*'Amp-TB2 calc'!AQ522+'eq. coef.'!$C$111*'Amp-TB2 calc'!AR522+'eq. coef.'!$C$112*'Amp-TB2 calc'!AS522))</f>
        <v xml:space="preserve"> </v>
      </c>
      <c r="BC522" s="281" t="str">
        <f>IF(SUM(I522:T522)&lt;90," ",EXP('eq. coef.'!$C$176+'eq. coef.'!$C$177*'Amp-TB2 calc'!AJ522+'eq. coef.'!$C$178*'Amp-TB2 calc'!AK522+'eq. coef.'!$C$179*'Amp-TB2 calc'!AL522+'eq. coef.'!$C$180*'Amp-TB2 calc'!AN522+'eq. coef.'!$C$181*'Amp-TB2 calc'!AP522+'eq. coef.'!$C$182*'Amp-TB2 calc'!AQ522+'eq. coef.'!$C$183*'Amp-TB2 calc'!AR522+'eq. coef.'!$C$184*'Amp-TB2 calc'!AS522))</f>
        <v xml:space="preserve"> </v>
      </c>
      <c r="BD522" s="281" t="str">
        <f>IF(SUM(I522:T522)&lt;90," ",('eq. coef.'!$C$234+'eq. coef.'!$C$235*'Amp-TB2 calc'!AJ522+'eq. coef.'!$C$236*'Amp-TB2 calc'!AK522+'eq. coef.'!$C$237*'Amp-TB2 calc'!AL522+'eq. coef.'!$C$238*'Amp-TB2 calc'!AN522+'eq. coef.'!$C$239*'Amp-TB2 calc'!AP522+'eq. coef.'!$C$240*'Amp-TB2 calc'!AQ522+'eq. coef.'!$C$241*'Amp-TB2 calc'!AR522+'eq. coef.'!$C$242*'Amp-TB2 calc'!AS522))</f>
        <v xml:space="preserve"> </v>
      </c>
      <c r="BE522" s="281" t="str">
        <f>IF(SUM(I522:T522)&lt;90," ",('eq. coef.'!$C$270+'eq. coef.'!$C$271*'Amp-TB2 calc'!AJ522+'eq. coef.'!$C$272*'Amp-TB2 calc'!AK522+'eq. coef.'!$C$273*'Amp-TB2 calc'!AL522+'eq. coef.'!$C$274*'Amp-TB2 calc'!AN522+'eq. coef.'!$C$275*'Amp-TB2 calc'!AP522+'eq. coef.'!$C$276*'Amp-TB2 calc'!AQ522+'eq. coef.'!$C$277*'Amp-TB2 calc'!AR522+'eq. coef.'!$C$278*'Amp-TB2 calc'!AS522))</f>
        <v xml:space="preserve"> </v>
      </c>
      <c r="BF522" s="281" t="str">
        <f>IF(SUM(I522:T522)&lt;90," ",EXP('eq. coef.'!$C$328+'eq. coef.'!$C$329*'Amp-TB2 calc'!AJ522+'eq. coef.'!$C$330*'Amp-TB2 calc'!AK522+'eq. coef.'!$C$331*'Amp-TB2 calc'!AL522+'eq. coef.'!$C$332*'Amp-TB2 calc'!AN522+'eq. coef.'!$C$333*'Amp-TB2 calc'!AP522+'eq. coef.'!$C$334*'Amp-TB2 calc'!AQ522+'eq. coef.'!$C$335*'Amp-TB2 calc'!AR522+'eq. coef.'!$C$336*'Amp-TB2 calc'!AS522))</f>
        <v xml:space="preserve"> </v>
      </c>
      <c r="BG522" s="282" t="str">
        <f t="shared" si="626"/>
        <v xml:space="preserve"> </v>
      </c>
      <c r="BH522" s="385" t="str">
        <f t="shared" si="653"/>
        <v xml:space="preserve"> </v>
      </c>
      <c r="BI522" s="385" t="str">
        <f t="shared" si="654"/>
        <v xml:space="preserve"> </v>
      </c>
      <c r="BJ522" s="281" t="str">
        <f t="shared" si="627"/>
        <v xml:space="preserve"> </v>
      </c>
      <c r="BK522" s="283" t="str">
        <f t="shared" si="675"/>
        <v xml:space="preserve"> </v>
      </c>
      <c r="BL522" s="281" t="str">
        <f t="shared" si="676"/>
        <v xml:space="preserve"> </v>
      </c>
      <c r="BM522" s="284" t="str">
        <f t="shared" si="628"/>
        <v xml:space="preserve"> </v>
      </c>
      <c r="BN522" s="285" t="str">
        <f>IF(SUM(I522:T522)&lt;90," ",'eq. coef.'!$C$360+'eq. coef.'!$C$361*'Amp-TB2 calc'!AJ522+'eq. coef.'!$C$362*'Amp-TB2 calc'!AK522+'eq. coef.'!$C$363*'Amp-TB2 calc'!AL522+'eq. coef.'!$C$364*'Amp-TB2 calc'!AN522+'eq. coef.'!$C$365*'Amp-TB2 calc'!AP522+'eq. coef.'!$C$366*'Amp-TB2 calc'!AQ522+'eq. coef.'!$C$367*'Amp-TB2 calc'!AR522+'eq. coef.'!$C$368*'Amp-TB2 calc'!AS522+'eq. coef.'!$C$369*LN(BQ522))</f>
        <v xml:space="preserve"> </v>
      </c>
      <c r="BO522" s="286" t="str">
        <f t="shared" si="677"/>
        <v xml:space="preserve"> </v>
      </c>
      <c r="BP522" s="333" t="str">
        <f t="shared" si="629"/>
        <v xml:space="preserve"> </v>
      </c>
      <c r="BQ522" s="287" t="str">
        <f t="shared" si="678"/>
        <v xml:space="preserve"> </v>
      </c>
      <c r="BR522" s="281" t="str">
        <f t="shared" si="630"/>
        <v xml:space="preserve"> </v>
      </c>
      <c r="BS522" s="283"/>
      <c r="BT522" s="283">
        <f t="shared" si="679"/>
        <v>0</v>
      </c>
      <c r="BU522" s="283">
        <f t="shared" si="680"/>
        <v>0</v>
      </c>
      <c r="BV522" s="281" t="str">
        <f t="shared" si="631"/>
        <v xml:space="preserve"> </v>
      </c>
      <c r="BW522" s="288"/>
      <c r="BX522" s="289" t="str">
        <f>IF(SUM(I522:T522)&lt;90," ",'eq. coef.'!$B$1128*'Amp-TB2 calc'!CH522+'eq. coef.'!$B$1129*'Amp-TB2 calc'!CL522+'eq. coef.'!$B$1130*'Amp-TB2 calc'!CM522+'eq. coef.'!$B$1131*'Amp-TB2 calc'!CO522+'eq. coef.'!$B$1132*'Amp-TB2 calc'!CP522+'eq. coef.'!$B$1133*'Amp-TB2 calc'!CQ522+'eq. coef.'!$B$1134*'Amp-TB2 calc'!CR522+'eq. coef.'!$B$1135*'Amp-TB2 calc'!CU522+'eq. coef.'!$B$1135*'Amp-TB2 calc'!CY522+'eq. coef.'!$B$1137*'Amp-TB2 calc'!CZ522)</f>
        <v xml:space="preserve"> </v>
      </c>
      <c r="BY522" s="290" t="str">
        <f t="shared" si="681"/>
        <v xml:space="preserve"> </v>
      </c>
      <c r="BZ522" s="291"/>
      <c r="CA522" s="290" t="str">
        <f t="shared" si="632"/>
        <v xml:space="preserve"> </v>
      </c>
      <c r="CB522" s="289" t="str">
        <f>IF(SUM(I522:T522)&lt;90," ",EXP('eq. coef.'!$C$396+'eq. coef.'!$C$397*'Amp-TB2 calc'!AJ522+'eq. coef.'!$C$398*'Amp-TB2 calc'!AK522+'eq. coef.'!$C$399*'Amp-TB2 calc'!AL522+'eq. coef.'!$C$400*'Amp-TB2 calc'!AN522+'eq. coef.'!$C$401*'Amp-TB2 calc'!AP522+'eq. coef.'!$C$402*'Amp-TB2 calc'!AQ522+'eq. coef.'!$C$403*'Amp-TB2 calc'!AR522+'eq. coef.'!$C$404*'Amp-TB2 calc'!AS522+'eq. coef.'!$C$405*LN('Amp-TB2 calc'!BQ522)))</f>
        <v xml:space="preserve"> </v>
      </c>
      <c r="CC522" s="283" t="str">
        <f t="shared" si="633"/>
        <v xml:space="preserve"> </v>
      </c>
      <c r="CD522" s="283"/>
      <c r="CE522" s="282" t="str">
        <f t="shared" si="634"/>
        <v xml:space="preserve"> </v>
      </c>
      <c r="CF522" s="282" t="str">
        <f t="shared" si="635"/>
        <v xml:space="preserve"> </v>
      </c>
      <c r="CG522" s="278" t="str">
        <f t="shared" si="682"/>
        <v xml:space="preserve"> </v>
      </c>
      <c r="CH522" s="278" t="str">
        <f t="shared" si="683"/>
        <v xml:space="preserve"> </v>
      </c>
      <c r="CI522" s="278" t="str">
        <f t="shared" si="636"/>
        <v xml:space="preserve"> </v>
      </c>
      <c r="CJ522" s="278" t="str">
        <f t="shared" si="637"/>
        <v xml:space="preserve"> </v>
      </c>
      <c r="CK522" s="278"/>
      <c r="CL522" s="278" t="str">
        <f t="shared" si="638"/>
        <v xml:space="preserve"> </v>
      </c>
      <c r="CM522" s="278" t="str">
        <f t="shared" si="639"/>
        <v xml:space="preserve"> </v>
      </c>
      <c r="CN522" s="278" t="str">
        <f t="shared" si="684"/>
        <v xml:space="preserve"> </v>
      </c>
      <c r="CO522" s="278" t="str">
        <f t="shared" si="640"/>
        <v xml:space="preserve"> </v>
      </c>
      <c r="CP522" s="278" t="str">
        <f t="shared" si="685"/>
        <v xml:space="preserve"> </v>
      </c>
      <c r="CQ522" s="278" t="str">
        <f t="shared" si="641"/>
        <v xml:space="preserve"> </v>
      </c>
      <c r="CR522" s="278" t="str">
        <f t="shared" si="686"/>
        <v xml:space="preserve"> </v>
      </c>
      <c r="CS522" s="278" t="str">
        <f t="shared" si="642"/>
        <v xml:space="preserve"> </v>
      </c>
      <c r="CT522" s="278"/>
      <c r="CU522" s="278" t="str">
        <f t="shared" si="687"/>
        <v xml:space="preserve"> </v>
      </c>
      <c r="CV522" s="278" t="str">
        <f t="shared" si="643"/>
        <v xml:space="preserve"> </v>
      </c>
      <c r="CW522" s="278" t="str">
        <f t="shared" si="644"/>
        <v xml:space="preserve"> </v>
      </c>
      <c r="CX522" s="278"/>
      <c r="CY522" s="278" t="str">
        <f t="shared" si="645"/>
        <v xml:space="preserve"> </v>
      </c>
      <c r="CZ522" s="278" t="str">
        <f t="shared" si="688"/>
        <v xml:space="preserve"> </v>
      </c>
      <c r="DA522" s="278" t="str">
        <f t="shared" si="646"/>
        <v xml:space="preserve"> </v>
      </c>
      <c r="DB522" s="278"/>
      <c r="DC522" s="278" t="str">
        <f t="shared" si="647"/>
        <v xml:space="preserve"> </v>
      </c>
      <c r="DD522" s="278" t="str">
        <f t="shared" si="689"/>
        <v xml:space="preserve"> </v>
      </c>
      <c r="DE522" s="278" t="str">
        <f t="shared" si="690"/>
        <v xml:space="preserve"> </v>
      </c>
      <c r="DF522" s="278" t="str">
        <f t="shared" si="648"/>
        <v xml:space="preserve"> </v>
      </c>
      <c r="DG522" s="283" t="str">
        <f t="shared" si="655"/>
        <v xml:space="preserve"> </v>
      </c>
      <c r="DH522" s="283"/>
      <c r="DI522" s="277" t="str">
        <f t="shared" si="649"/>
        <v xml:space="preserve"> </v>
      </c>
      <c r="DJ522" s="277" t="str">
        <f t="shared" si="650"/>
        <v xml:space="preserve"> </v>
      </c>
      <c r="DK522" s="277" t="str">
        <f t="shared" si="651"/>
        <v xml:space="preserve"> </v>
      </c>
      <c r="DL522" s="278" t="str">
        <f t="shared" si="652"/>
        <v xml:space="preserve"> </v>
      </c>
    </row>
    <row r="523" spans="21:116" x14ac:dyDescent="0.25">
      <c r="U523" s="276" t="str">
        <f t="shared" si="656"/>
        <v xml:space="preserve"> </v>
      </c>
      <c r="V523" s="277" t="str">
        <f>IF(SUM(I523:T523)&lt;90," ",I523/stab.data!$U$7)</f>
        <v xml:space="preserve"> </v>
      </c>
      <c r="W523" s="277" t="str">
        <f>IF(SUM(I523:T523)&lt;90," ",J523/stab.data!$U$8)</f>
        <v xml:space="preserve"> </v>
      </c>
      <c r="X523" s="277" t="str">
        <f>IF(SUM(I523:T523)&lt;90," ",K523*2/stab.data!$U$9)</f>
        <v xml:space="preserve"> </v>
      </c>
      <c r="Y523" s="277" t="str">
        <f>IF(SUM(I523:T523)&lt;90," ",L523*2/stab.data!$U$10)</f>
        <v xml:space="preserve"> </v>
      </c>
      <c r="Z523" s="277" t="str">
        <f>IF(SUM(I523:T523)&lt;90," ",M523/stab.data!$U$11)</f>
        <v xml:space="preserve"> </v>
      </c>
      <c r="AA523" s="277" t="str">
        <f>IF(SUM(I523:T523)&lt;90," ",N523/stab.data!$U$12)</f>
        <v xml:space="preserve"> </v>
      </c>
      <c r="AB523" s="277" t="str">
        <f>IF(SUM(I523:T523)&lt;90," ",O523/stab.data!$U$13)</f>
        <v xml:space="preserve"> </v>
      </c>
      <c r="AC523" s="277" t="str">
        <f>IF(SUM(I523:T523)&lt;90," ",P523/stab.data!$U$14)</f>
        <v xml:space="preserve"> </v>
      </c>
      <c r="AD523" s="277" t="str">
        <f>IF(SUM(I523:T523)&lt;90," ",Q523*2/stab.data!$U$15)</f>
        <v xml:space="preserve"> </v>
      </c>
      <c r="AE523" s="277" t="str">
        <f>IF(SUM(I523:T523)&lt;90," ",R523*2/stab.data!$U$16)</f>
        <v xml:space="preserve"> </v>
      </c>
      <c r="AF523" s="277" t="str">
        <f>IF(SUM(I523:T523)&lt;90," ",S523/stab.data!$U$17)</f>
        <v xml:space="preserve"> </v>
      </c>
      <c r="AG523" s="277" t="str">
        <f>IF(SUM(I523:T523)&lt;90," ",T523/stab.data!$U$18)</f>
        <v xml:space="preserve"> </v>
      </c>
      <c r="AH523" s="277" t="str">
        <f t="shared" si="657"/>
        <v xml:space="preserve"> </v>
      </c>
      <c r="AI523" s="277" t="str">
        <f t="shared" si="658"/>
        <v xml:space="preserve"> </v>
      </c>
      <c r="AJ523" s="278" t="str">
        <f t="shared" si="659"/>
        <v xml:space="preserve"> </v>
      </c>
      <c r="AK523" s="278" t="str">
        <f t="shared" si="660"/>
        <v xml:space="preserve"> </v>
      </c>
      <c r="AL523" s="278" t="str">
        <f t="shared" si="661"/>
        <v xml:space="preserve"> </v>
      </c>
      <c r="AM523" s="278" t="str">
        <f t="shared" si="662"/>
        <v xml:space="preserve"> </v>
      </c>
      <c r="AN523" s="278" t="str">
        <f t="shared" si="663"/>
        <v xml:space="preserve"> </v>
      </c>
      <c r="AO523" s="278" t="str">
        <f t="shared" si="664"/>
        <v xml:space="preserve"> </v>
      </c>
      <c r="AP523" s="278" t="str">
        <f t="shared" si="665"/>
        <v xml:space="preserve"> </v>
      </c>
      <c r="AQ523" s="278" t="str">
        <f t="shared" si="666"/>
        <v xml:space="preserve"> </v>
      </c>
      <c r="AR523" s="278" t="str">
        <f t="shared" si="667"/>
        <v xml:space="preserve"> </v>
      </c>
      <c r="AS523" s="278" t="str">
        <f t="shared" si="668"/>
        <v xml:space="preserve"> </v>
      </c>
      <c r="AT523" s="278" t="str">
        <f t="shared" si="669"/>
        <v xml:space="preserve"> </v>
      </c>
      <c r="AU523" s="278" t="str">
        <f t="shared" si="670"/>
        <v xml:space="preserve"> </v>
      </c>
      <c r="AV523" s="277" t="str">
        <f t="shared" si="671"/>
        <v xml:space="preserve"> </v>
      </c>
      <c r="AW523" s="277" t="str">
        <f t="shared" si="672"/>
        <v xml:space="preserve"> </v>
      </c>
      <c r="AX523" s="277" t="str">
        <f>IF(SUM(I523:T523)&lt;90," ",CO523*AH523*stab.data!$U$20/13/2)</f>
        <v xml:space="preserve"> </v>
      </c>
      <c r="AY523" s="277" t="str">
        <f>IF(SUM(I523:T523)&lt;90," ",CQ523*AH523*stab.data!$U$11/13)</f>
        <v xml:space="preserve"> </v>
      </c>
      <c r="AZ523" s="277" t="str">
        <f t="shared" si="673"/>
        <v xml:space="preserve"> </v>
      </c>
      <c r="BA523" s="279" t="str">
        <f t="shared" si="674"/>
        <v xml:space="preserve"> </v>
      </c>
      <c r="BB523" s="280" t="str">
        <f>IF(SUM(I523:T523)&lt;90," ",EXP('eq. coef.'!$C$104+'eq. coef.'!$C$105*'Amp-TB2 calc'!AJ523+'eq. coef.'!$C$106*'Amp-TB2 calc'!AK523+'eq. coef.'!$C$107*'Amp-TB2 calc'!AL523+'eq. coef.'!$C$108*'Amp-TB2 calc'!AN523+'eq. coef.'!$C$109*'Amp-TB2 calc'!AP523+'eq. coef.'!$C$110*'Amp-TB2 calc'!AQ523+'eq. coef.'!$C$111*'Amp-TB2 calc'!AR523+'eq. coef.'!$C$112*'Amp-TB2 calc'!AS523))</f>
        <v xml:space="preserve"> </v>
      </c>
      <c r="BC523" s="281" t="str">
        <f>IF(SUM(I523:T523)&lt;90," ",EXP('eq. coef.'!$C$176+'eq. coef.'!$C$177*'Amp-TB2 calc'!AJ523+'eq. coef.'!$C$178*'Amp-TB2 calc'!AK523+'eq. coef.'!$C$179*'Amp-TB2 calc'!AL523+'eq. coef.'!$C$180*'Amp-TB2 calc'!AN523+'eq. coef.'!$C$181*'Amp-TB2 calc'!AP523+'eq. coef.'!$C$182*'Amp-TB2 calc'!AQ523+'eq. coef.'!$C$183*'Amp-TB2 calc'!AR523+'eq. coef.'!$C$184*'Amp-TB2 calc'!AS523))</f>
        <v xml:space="preserve"> </v>
      </c>
      <c r="BD523" s="281" t="str">
        <f>IF(SUM(I523:T523)&lt;90," ",('eq. coef.'!$C$234+'eq. coef.'!$C$235*'Amp-TB2 calc'!AJ523+'eq. coef.'!$C$236*'Amp-TB2 calc'!AK523+'eq. coef.'!$C$237*'Amp-TB2 calc'!AL523+'eq. coef.'!$C$238*'Amp-TB2 calc'!AN523+'eq. coef.'!$C$239*'Amp-TB2 calc'!AP523+'eq. coef.'!$C$240*'Amp-TB2 calc'!AQ523+'eq. coef.'!$C$241*'Amp-TB2 calc'!AR523+'eq. coef.'!$C$242*'Amp-TB2 calc'!AS523))</f>
        <v xml:space="preserve"> </v>
      </c>
      <c r="BE523" s="281" t="str">
        <f>IF(SUM(I523:T523)&lt;90," ",('eq. coef.'!$C$270+'eq. coef.'!$C$271*'Amp-TB2 calc'!AJ523+'eq. coef.'!$C$272*'Amp-TB2 calc'!AK523+'eq. coef.'!$C$273*'Amp-TB2 calc'!AL523+'eq. coef.'!$C$274*'Amp-TB2 calc'!AN523+'eq. coef.'!$C$275*'Amp-TB2 calc'!AP523+'eq. coef.'!$C$276*'Amp-TB2 calc'!AQ523+'eq. coef.'!$C$277*'Amp-TB2 calc'!AR523+'eq. coef.'!$C$278*'Amp-TB2 calc'!AS523))</f>
        <v xml:space="preserve"> </v>
      </c>
      <c r="BF523" s="281" t="str">
        <f>IF(SUM(I523:T523)&lt;90," ",EXP('eq. coef.'!$C$328+'eq. coef.'!$C$329*'Amp-TB2 calc'!AJ523+'eq. coef.'!$C$330*'Amp-TB2 calc'!AK523+'eq. coef.'!$C$331*'Amp-TB2 calc'!AL523+'eq. coef.'!$C$332*'Amp-TB2 calc'!AN523+'eq. coef.'!$C$333*'Amp-TB2 calc'!AP523+'eq. coef.'!$C$334*'Amp-TB2 calc'!AQ523+'eq. coef.'!$C$335*'Amp-TB2 calc'!AR523+'eq. coef.'!$C$336*'Amp-TB2 calc'!AS523))</f>
        <v xml:space="preserve"> </v>
      </c>
      <c r="BG523" s="282" t="str">
        <f t="shared" si="626"/>
        <v xml:space="preserve"> </v>
      </c>
      <c r="BH523" s="385" t="str">
        <f t="shared" si="653"/>
        <v xml:space="preserve"> </v>
      </c>
      <c r="BI523" s="385" t="str">
        <f t="shared" si="654"/>
        <v xml:space="preserve"> </v>
      </c>
      <c r="BJ523" s="281" t="str">
        <f t="shared" si="627"/>
        <v xml:space="preserve"> </v>
      </c>
      <c r="BK523" s="283" t="str">
        <f t="shared" si="675"/>
        <v xml:space="preserve"> </v>
      </c>
      <c r="BL523" s="281" t="str">
        <f t="shared" si="676"/>
        <v xml:space="preserve"> </v>
      </c>
      <c r="BM523" s="284" t="str">
        <f t="shared" si="628"/>
        <v xml:space="preserve"> </v>
      </c>
      <c r="BN523" s="285" t="str">
        <f>IF(SUM(I523:T523)&lt;90," ",'eq. coef.'!$C$360+'eq. coef.'!$C$361*'Amp-TB2 calc'!AJ523+'eq. coef.'!$C$362*'Amp-TB2 calc'!AK523+'eq. coef.'!$C$363*'Amp-TB2 calc'!AL523+'eq. coef.'!$C$364*'Amp-TB2 calc'!AN523+'eq. coef.'!$C$365*'Amp-TB2 calc'!AP523+'eq. coef.'!$C$366*'Amp-TB2 calc'!AQ523+'eq. coef.'!$C$367*'Amp-TB2 calc'!AR523+'eq. coef.'!$C$368*'Amp-TB2 calc'!AS523+'eq. coef.'!$C$369*LN(BQ523))</f>
        <v xml:space="preserve"> </v>
      </c>
      <c r="BO523" s="286" t="str">
        <f t="shared" si="677"/>
        <v xml:space="preserve"> </v>
      </c>
      <c r="BP523" s="333" t="str">
        <f t="shared" si="629"/>
        <v xml:space="preserve"> </v>
      </c>
      <c r="BQ523" s="287" t="str">
        <f t="shared" si="678"/>
        <v xml:space="preserve"> </v>
      </c>
      <c r="BR523" s="281" t="str">
        <f t="shared" si="630"/>
        <v xml:space="preserve"> </v>
      </c>
      <c r="BS523" s="283"/>
      <c r="BT523" s="283">
        <f t="shared" si="679"/>
        <v>0</v>
      </c>
      <c r="BU523" s="283">
        <f t="shared" si="680"/>
        <v>0</v>
      </c>
      <c r="BV523" s="281" t="str">
        <f t="shared" si="631"/>
        <v xml:space="preserve"> </v>
      </c>
      <c r="BW523" s="288"/>
      <c r="BX523" s="289" t="str">
        <f>IF(SUM(I523:T523)&lt;90," ",'eq. coef.'!$B$1128*'Amp-TB2 calc'!CH523+'eq. coef.'!$B$1129*'Amp-TB2 calc'!CL523+'eq. coef.'!$B$1130*'Amp-TB2 calc'!CM523+'eq. coef.'!$B$1131*'Amp-TB2 calc'!CO523+'eq. coef.'!$B$1132*'Amp-TB2 calc'!CP523+'eq. coef.'!$B$1133*'Amp-TB2 calc'!CQ523+'eq. coef.'!$B$1134*'Amp-TB2 calc'!CR523+'eq. coef.'!$B$1135*'Amp-TB2 calc'!CU523+'eq. coef.'!$B$1135*'Amp-TB2 calc'!CY523+'eq. coef.'!$B$1137*'Amp-TB2 calc'!CZ523)</f>
        <v xml:space="preserve"> </v>
      </c>
      <c r="BY523" s="290" t="str">
        <f t="shared" si="681"/>
        <v xml:space="preserve"> </v>
      </c>
      <c r="BZ523" s="291"/>
      <c r="CA523" s="290" t="str">
        <f t="shared" si="632"/>
        <v xml:space="preserve"> </v>
      </c>
      <c r="CB523" s="289" t="str">
        <f>IF(SUM(I523:T523)&lt;90," ",EXP('eq. coef.'!$C$396+'eq. coef.'!$C$397*'Amp-TB2 calc'!AJ523+'eq. coef.'!$C$398*'Amp-TB2 calc'!AK523+'eq. coef.'!$C$399*'Amp-TB2 calc'!AL523+'eq. coef.'!$C$400*'Amp-TB2 calc'!AN523+'eq. coef.'!$C$401*'Amp-TB2 calc'!AP523+'eq. coef.'!$C$402*'Amp-TB2 calc'!AQ523+'eq. coef.'!$C$403*'Amp-TB2 calc'!AR523+'eq. coef.'!$C$404*'Amp-TB2 calc'!AS523+'eq. coef.'!$C$405*LN('Amp-TB2 calc'!BQ523)))</f>
        <v xml:space="preserve"> </v>
      </c>
      <c r="CC523" s="283" t="str">
        <f t="shared" si="633"/>
        <v xml:space="preserve"> </v>
      </c>
      <c r="CD523" s="283"/>
      <c r="CE523" s="282" t="str">
        <f t="shared" si="634"/>
        <v xml:space="preserve"> </v>
      </c>
      <c r="CF523" s="282" t="str">
        <f t="shared" si="635"/>
        <v xml:space="preserve"> </v>
      </c>
      <c r="CG523" s="278" t="str">
        <f t="shared" si="682"/>
        <v xml:space="preserve"> </v>
      </c>
      <c r="CH523" s="278" t="str">
        <f t="shared" si="683"/>
        <v xml:space="preserve"> </v>
      </c>
      <c r="CI523" s="278" t="str">
        <f t="shared" si="636"/>
        <v xml:space="preserve"> </v>
      </c>
      <c r="CJ523" s="278" t="str">
        <f t="shared" si="637"/>
        <v xml:space="preserve"> </v>
      </c>
      <c r="CK523" s="278"/>
      <c r="CL523" s="278" t="str">
        <f t="shared" si="638"/>
        <v xml:space="preserve"> </v>
      </c>
      <c r="CM523" s="278" t="str">
        <f t="shared" si="639"/>
        <v xml:space="preserve"> </v>
      </c>
      <c r="CN523" s="278" t="str">
        <f t="shared" si="684"/>
        <v xml:space="preserve"> </v>
      </c>
      <c r="CO523" s="278" t="str">
        <f t="shared" si="640"/>
        <v xml:space="preserve"> </v>
      </c>
      <c r="CP523" s="278" t="str">
        <f t="shared" si="685"/>
        <v xml:space="preserve"> </v>
      </c>
      <c r="CQ523" s="278" t="str">
        <f t="shared" si="641"/>
        <v xml:space="preserve"> </v>
      </c>
      <c r="CR523" s="278" t="str">
        <f t="shared" si="686"/>
        <v xml:space="preserve"> </v>
      </c>
      <c r="CS523" s="278" t="str">
        <f t="shared" si="642"/>
        <v xml:space="preserve"> </v>
      </c>
      <c r="CT523" s="278"/>
      <c r="CU523" s="278" t="str">
        <f t="shared" si="687"/>
        <v xml:space="preserve"> </v>
      </c>
      <c r="CV523" s="278" t="str">
        <f t="shared" si="643"/>
        <v xml:space="preserve"> </v>
      </c>
      <c r="CW523" s="278" t="str">
        <f t="shared" si="644"/>
        <v xml:space="preserve"> </v>
      </c>
      <c r="CX523" s="278"/>
      <c r="CY523" s="278" t="str">
        <f t="shared" si="645"/>
        <v xml:space="preserve"> </v>
      </c>
      <c r="CZ523" s="278" t="str">
        <f t="shared" si="688"/>
        <v xml:space="preserve"> </v>
      </c>
      <c r="DA523" s="278" t="str">
        <f t="shared" si="646"/>
        <v xml:space="preserve"> </v>
      </c>
      <c r="DB523" s="278"/>
      <c r="DC523" s="278" t="str">
        <f t="shared" si="647"/>
        <v xml:space="preserve"> </v>
      </c>
      <c r="DD523" s="278" t="str">
        <f t="shared" si="689"/>
        <v xml:space="preserve"> </v>
      </c>
      <c r="DE523" s="278" t="str">
        <f t="shared" si="690"/>
        <v xml:space="preserve"> </v>
      </c>
      <c r="DF523" s="278" t="str">
        <f t="shared" si="648"/>
        <v xml:space="preserve"> </v>
      </c>
      <c r="DG523" s="283" t="str">
        <f t="shared" si="655"/>
        <v xml:space="preserve"> </v>
      </c>
      <c r="DH523" s="283"/>
      <c r="DI523" s="277" t="str">
        <f t="shared" si="649"/>
        <v xml:space="preserve"> </v>
      </c>
      <c r="DJ523" s="277" t="str">
        <f t="shared" si="650"/>
        <v xml:space="preserve"> </v>
      </c>
      <c r="DK523" s="277" t="str">
        <f t="shared" si="651"/>
        <v xml:space="preserve"> </v>
      </c>
      <c r="DL523" s="278" t="str">
        <f t="shared" si="652"/>
        <v xml:space="preserve"> </v>
      </c>
    </row>
    <row r="524" spans="21:116" x14ac:dyDescent="0.25">
      <c r="U524" s="276" t="str">
        <f t="shared" si="656"/>
        <v xml:space="preserve"> </v>
      </c>
      <c r="V524" s="277" t="str">
        <f>IF(SUM(I524:T524)&lt;90," ",I524/stab.data!$U$7)</f>
        <v xml:space="preserve"> </v>
      </c>
      <c r="W524" s="277" t="str">
        <f>IF(SUM(I524:T524)&lt;90," ",J524/stab.data!$U$8)</f>
        <v xml:space="preserve"> </v>
      </c>
      <c r="X524" s="277" t="str">
        <f>IF(SUM(I524:T524)&lt;90," ",K524*2/stab.data!$U$9)</f>
        <v xml:space="preserve"> </v>
      </c>
      <c r="Y524" s="277" t="str">
        <f>IF(SUM(I524:T524)&lt;90," ",L524*2/stab.data!$U$10)</f>
        <v xml:space="preserve"> </v>
      </c>
      <c r="Z524" s="277" t="str">
        <f>IF(SUM(I524:T524)&lt;90," ",M524/stab.data!$U$11)</f>
        <v xml:space="preserve"> </v>
      </c>
      <c r="AA524" s="277" t="str">
        <f>IF(SUM(I524:T524)&lt;90," ",N524/stab.data!$U$12)</f>
        <v xml:space="preserve"> </v>
      </c>
      <c r="AB524" s="277" t="str">
        <f>IF(SUM(I524:T524)&lt;90," ",O524/stab.data!$U$13)</f>
        <v xml:space="preserve"> </v>
      </c>
      <c r="AC524" s="277" t="str">
        <f>IF(SUM(I524:T524)&lt;90," ",P524/stab.data!$U$14)</f>
        <v xml:space="preserve"> </v>
      </c>
      <c r="AD524" s="277" t="str">
        <f>IF(SUM(I524:T524)&lt;90," ",Q524*2/stab.data!$U$15)</f>
        <v xml:space="preserve"> </v>
      </c>
      <c r="AE524" s="277" t="str">
        <f>IF(SUM(I524:T524)&lt;90," ",R524*2/stab.data!$U$16)</f>
        <v xml:space="preserve"> </v>
      </c>
      <c r="AF524" s="277" t="str">
        <f>IF(SUM(I524:T524)&lt;90," ",S524/stab.data!$U$17)</f>
        <v xml:space="preserve"> </v>
      </c>
      <c r="AG524" s="277" t="str">
        <f>IF(SUM(I524:T524)&lt;90," ",T524/stab.data!$U$18)</f>
        <v xml:space="preserve"> </v>
      </c>
      <c r="AH524" s="277" t="str">
        <f t="shared" si="657"/>
        <v xml:space="preserve"> </v>
      </c>
      <c r="AI524" s="277" t="str">
        <f t="shared" si="658"/>
        <v xml:space="preserve"> </v>
      </c>
      <c r="AJ524" s="278" t="str">
        <f t="shared" si="659"/>
        <v xml:space="preserve"> </v>
      </c>
      <c r="AK524" s="278" t="str">
        <f t="shared" si="660"/>
        <v xml:space="preserve"> </v>
      </c>
      <c r="AL524" s="278" t="str">
        <f t="shared" si="661"/>
        <v xml:space="preserve"> </v>
      </c>
      <c r="AM524" s="278" t="str">
        <f t="shared" si="662"/>
        <v xml:space="preserve"> </v>
      </c>
      <c r="AN524" s="278" t="str">
        <f t="shared" si="663"/>
        <v xml:space="preserve"> </v>
      </c>
      <c r="AO524" s="278" t="str">
        <f t="shared" si="664"/>
        <v xml:space="preserve"> </v>
      </c>
      <c r="AP524" s="278" t="str">
        <f t="shared" si="665"/>
        <v xml:space="preserve"> </v>
      </c>
      <c r="AQ524" s="278" t="str">
        <f t="shared" si="666"/>
        <v xml:space="preserve"> </v>
      </c>
      <c r="AR524" s="278" t="str">
        <f t="shared" si="667"/>
        <v xml:space="preserve"> </v>
      </c>
      <c r="AS524" s="278" t="str">
        <f t="shared" si="668"/>
        <v xml:space="preserve"> </v>
      </c>
      <c r="AT524" s="278" t="str">
        <f t="shared" si="669"/>
        <v xml:space="preserve"> </v>
      </c>
      <c r="AU524" s="278" t="str">
        <f t="shared" si="670"/>
        <v xml:space="preserve"> </v>
      </c>
      <c r="AV524" s="277" t="str">
        <f t="shared" si="671"/>
        <v xml:space="preserve"> </v>
      </c>
      <c r="AW524" s="277" t="str">
        <f t="shared" si="672"/>
        <v xml:space="preserve"> </v>
      </c>
      <c r="AX524" s="277" t="str">
        <f>IF(SUM(I524:T524)&lt;90," ",CO524*AH524*stab.data!$U$20/13/2)</f>
        <v xml:space="preserve"> </v>
      </c>
      <c r="AY524" s="277" t="str">
        <f>IF(SUM(I524:T524)&lt;90," ",CQ524*AH524*stab.data!$U$11/13)</f>
        <v xml:space="preserve"> </v>
      </c>
      <c r="AZ524" s="277" t="str">
        <f t="shared" si="673"/>
        <v xml:space="preserve"> </v>
      </c>
      <c r="BA524" s="279" t="str">
        <f t="shared" si="674"/>
        <v xml:space="preserve"> </v>
      </c>
      <c r="BB524" s="280" t="str">
        <f>IF(SUM(I524:T524)&lt;90," ",EXP('eq. coef.'!$C$104+'eq. coef.'!$C$105*'Amp-TB2 calc'!AJ524+'eq. coef.'!$C$106*'Amp-TB2 calc'!AK524+'eq. coef.'!$C$107*'Amp-TB2 calc'!AL524+'eq. coef.'!$C$108*'Amp-TB2 calc'!AN524+'eq. coef.'!$C$109*'Amp-TB2 calc'!AP524+'eq. coef.'!$C$110*'Amp-TB2 calc'!AQ524+'eq. coef.'!$C$111*'Amp-TB2 calc'!AR524+'eq. coef.'!$C$112*'Amp-TB2 calc'!AS524))</f>
        <v xml:space="preserve"> </v>
      </c>
      <c r="BC524" s="281" t="str">
        <f>IF(SUM(I524:T524)&lt;90," ",EXP('eq. coef.'!$C$176+'eq. coef.'!$C$177*'Amp-TB2 calc'!AJ524+'eq. coef.'!$C$178*'Amp-TB2 calc'!AK524+'eq. coef.'!$C$179*'Amp-TB2 calc'!AL524+'eq. coef.'!$C$180*'Amp-TB2 calc'!AN524+'eq. coef.'!$C$181*'Amp-TB2 calc'!AP524+'eq. coef.'!$C$182*'Amp-TB2 calc'!AQ524+'eq. coef.'!$C$183*'Amp-TB2 calc'!AR524+'eq. coef.'!$C$184*'Amp-TB2 calc'!AS524))</f>
        <v xml:space="preserve"> </v>
      </c>
      <c r="BD524" s="281" t="str">
        <f>IF(SUM(I524:T524)&lt;90," ",('eq. coef.'!$C$234+'eq. coef.'!$C$235*'Amp-TB2 calc'!AJ524+'eq. coef.'!$C$236*'Amp-TB2 calc'!AK524+'eq. coef.'!$C$237*'Amp-TB2 calc'!AL524+'eq. coef.'!$C$238*'Amp-TB2 calc'!AN524+'eq. coef.'!$C$239*'Amp-TB2 calc'!AP524+'eq. coef.'!$C$240*'Amp-TB2 calc'!AQ524+'eq. coef.'!$C$241*'Amp-TB2 calc'!AR524+'eq. coef.'!$C$242*'Amp-TB2 calc'!AS524))</f>
        <v xml:space="preserve"> </v>
      </c>
      <c r="BE524" s="281" t="str">
        <f>IF(SUM(I524:T524)&lt;90," ",('eq. coef.'!$C$270+'eq. coef.'!$C$271*'Amp-TB2 calc'!AJ524+'eq. coef.'!$C$272*'Amp-TB2 calc'!AK524+'eq. coef.'!$C$273*'Amp-TB2 calc'!AL524+'eq. coef.'!$C$274*'Amp-TB2 calc'!AN524+'eq. coef.'!$C$275*'Amp-TB2 calc'!AP524+'eq. coef.'!$C$276*'Amp-TB2 calc'!AQ524+'eq. coef.'!$C$277*'Amp-TB2 calc'!AR524+'eq. coef.'!$C$278*'Amp-TB2 calc'!AS524))</f>
        <v xml:space="preserve"> </v>
      </c>
      <c r="BF524" s="281" t="str">
        <f>IF(SUM(I524:T524)&lt;90," ",EXP('eq. coef.'!$C$328+'eq. coef.'!$C$329*'Amp-TB2 calc'!AJ524+'eq. coef.'!$C$330*'Amp-TB2 calc'!AK524+'eq. coef.'!$C$331*'Amp-TB2 calc'!AL524+'eq. coef.'!$C$332*'Amp-TB2 calc'!AN524+'eq. coef.'!$C$333*'Amp-TB2 calc'!AP524+'eq. coef.'!$C$334*'Amp-TB2 calc'!AQ524+'eq. coef.'!$C$335*'Amp-TB2 calc'!AR524+'eq. coef.'!$C$336*'Amp-TB2 calc'!AS524))</f>
        <v xml:space="preserve"> </v>
      </c>
      <c r="BG524" s="282" t="str">
        <f t="shared" si="626"/>
        <v xml:space="preserve"> </v>
      </c>
      <c r="BH524" s="385" t="str">
        <f t="shared" si="653"/>
        <v xml:space="preserve"> </v>
      </c>
      <c r="BI524" s="385" t="str">
        <f t="shared" si="654"/>
        <v xml:space="preserve"> </v>
      </c>
      <c r="BJ524" s="281" t="str">
        <f t="shared" si="627"/>
        <v xml:space="preserve"> </v>
      </c>
      <c r="BK524" s="283" t="str">
        <f t="shared" si="675"/>
        <v xml:space="preserve"> </v>
      </c>
      <c r="BL524" s="281" t="str">
        <f t="shared" si="676"/>
        <v xml:space="preserve"> </v>
      </c>
      <c r="BM524" s="284" t="str">
        <f t="shared" si="628"/>
        <v xml:space="preserve"> </v>
      </c>
      <c r="BN524" s="285" t="str">
        <f>IF(SUM(I524:T524)&lt;90," ",'eq. coef.'!$C$360+'eq. coef.'!$C$361*'Amp-TB2 calc'!AJ524+'eq. coef.'!$C$362*'Amp-TB2 calc'!AK524+'eq. coef.'!$C$363*'Amp-TB2 calc'!AL524+'eq. coef.'!$C$364*'Amp-TB2 calc'!AN524+'eq. coef.'!$C$365*'Amp-TB2 calc'!AP524+'eq. coef.'!$C$366*'Amp-TB2 calc'!AQ524+'eq. coef.'!$C$367*'Amp-TB2 calc'!AR524+'eq. coef.'!$C$368*'Amp-TB2 calc'!AS524+'eq. coef.'!$C$369*LN(BQ524))</f>
        <v xml:space="preserve"> </v>
      </c>
      <c r="BO524" s="286" t="str">
        <f t="shared" si="677"/>
        <v xml:space="preserve"> </v>
      </c>
      <c r="BP524" s="333" t="str">
        <f t="shared" si="629"/>
        <v xml:space="preserve"> </v>
      </c>
      <c r="BQ524" s="287" t="str">
        <f t="shared" si="678"/>
        <v xml:space="preserve"> </v>
      </c>
      <c r="BR524" s="281" t="str">
        <f t="shared" si="630"/>
        <v xml:space="preserve"> </v>
      </c>
      <c r="BS524" s="283"/>
      <c r="BT524" s="283">
        <f t="shared" si="679"/>
        <v>0</v>
      </c>
      <c r="BU524" s="283">
        <f t="shared" si="680"/>
        <v>0</v>
      </c>
      <c r="BV524" s="281" t="str">
        <f t="shared" si="631"/>
        <v xml:space="preserve"> </v>
      </c>
      <c r="BW524" s="288"/>
      <c r="BX524" s="289" t="str">
        <f>IF(SUM(I524:T524)&lt;90," ",'eq. coef.'!$B$1128*'Amp-TB2 calc'!CH524+'eq. coef.'!$B$1129*'Amp-TB2 calc'!CL524+'eq. coef.'!$B$1130*'Amp-TB2 calc'!CM524+'eq. coef.'!$B$1131*'Amp-TB2 calc'!CO524+'eq. coef.'!$B$1132*'Amp-TB2 calc'!CP524+'eq. coef.'!$B$1133*'Amp-TB2 calc'!CQ524+'eq. coef.'!$B$1134*'Amp-TB2 calc'!CR524+'eq. coef.'!$B$1135*'Amp-TB2 calc'!CU524+'eq. coef.'!$B$1135*'Amp-TB2 calc'!CY524+'eq. coef.'!$B$1137*'Amp-TB2 calc'!CZ524)</f>
        <v xml:space="preserve"> </v>
      </c>
      <c r="BY524" s="290" t="str">
        <f t="shared" si="681"/>
        <v xml:space="preserve"> </v>
      </c>
      <c r="BZ524" s="291"/>
      <c r="CA524" s="290" t="str">
        <f t="shared" si="632"/>
        <v xml:space="preserve"> </v>
      </c>
      <c r="CB524" s="289" t="str">
        <f>IF(SUM(I524:T524)&lt;90," ",EXP('eq. coef.'!$C$396+'eq. coef.'!$C$397*'Amp-TB2 calc'!AJ524+'eq. coef.'!$C$398*'Amp-TB2 calc'!AK524+'eq. coef.'!$C$399*'Amp-TB2 calc'!AL524+'eq. coef.'!$C$400*'Amp-TB2 calc'!AN524+'eq. coef.'!$C$401*'Amp-TB2 calc'!AP524+'eq. coef.'!$C$402*'Amp-TB2 calc'!AQ524+'eq. coef.'!$C$403*'Amp-TB2 calc'!AR524+'eq. coef.'!$C$404*'Amp-TB2 calc'!AS524+'eq. coef.'!$C$405*LN('Amp-TB2 calc'!BQ524)))</f>
        <v xml:space="preserve"> </v>
      </c>
      <c r="CC524" s="283" t="str">
        <f t="shared" si="633"/>
        <v xml:space="preserve"> </v>
      </c>
      <c r="CD524" s="283"/>
      <c r="CE524" s="282" t="str">
        <f t="shared" si="634"/>
        <v xml:space="preserve"> </v>
      </c>
      <c r="CF524" s="282" t="str">
        <f t="shared" si="635"/>
        <v xml:space="preserve"> </v>
      </c>
      <c r="CG524" s="278" t="str">
        <f t="shared" si="682"/>
        <v xml:space="preserve"> </v>
      </c>
      <c r="CH524" s="278" t="str">
        <f t="shared" si="683"/>
        <v xml:space="preserve"> </v>
      </c>
      <c r="CI524" s="278" t="str">
        <f t="shared" si="636"/>
        <v xml:space="preserve"> </v>
      </c>
      <c r="CJ524" s="278" t="str">
        <f t="shared" si="637"/>
        <v xml:space="preserve"> </v>
      </c>
      <c r="CK524" s="278"/>
      <c r="CL524" s="278" t="str">
        <f t="shared" si="638"/>
        <v xml:space="preserve"> </v>
      </c>
      <c r="CM524" s="278" t="str">
        <f t="shared" si="639"/>
        <v xml:space="preserve"> </v>
      </c>
      <c r="CN524" s="278" t="str">
        <f t="shared" si="684"/>
        <v xml:space="preserve"> </v>
      </c>
      <c r="CO524" s="278" t="str">
        <f t="shared" si="640"/>
        <v xml:space="preserve"> </v>
      </c>
      <c r="CP524" s="278" t="str">
        <f t="shared" si="685"/>
        <v xml:space="preserve"> </v>
      </c>
      <c r="CQ524" s="278" t="str">
        <f t="shared" si="641"/>
        <v xml:space="preserve"> </v>
      </c>
      <c r="CR524" s="278" t="str">
        <f t="shared" si="686"/>
        <v xml:space="preserve"> </v>
      </c>
      <c r="CS524" s="278" t="str">
        <f t="shared" si="642"/>
        <v xml:space="preserve"> </v>
      </c>
      <c r="CT524" s="278"/>
      <c r="CU524" s="278" t="str">
        <f t="shared" si="687"/>
        <v xml:space="preserve"> </v>
      </c>
      <c r="CV524" s="278" t="str">
        <f t="shared" si="643"/>
        <v xml:space="preserve"> </v>
      </c>
      <c r="CW524" s="278" t="str">
        <f t="shared" si="644"/>
        <v xml:space="preserve"> </v>
      </c>
      <c r="CX524" s="278"/>
      <c r="CY524" s="278" t="str">
        <f t="shared" si="645"/>
        <v xml:space="preserve"> </v>
      </c>
      <c r="CZ524" s="278" t="str">
        <f t="shared" si="688"/>
        <v xml:space="preserve"> </v>
      </c>
      <c r="DA524" s="278" t="str">
        <f t="shared" si="646"/>
        <v xml:space="preserve"> </v>
      </c>
      <c r="DB524" s="278"/>
      <c r="DC524" s="278" t="str">
        <f t="shared" si="647"/>
        <v xml:space="preserve"> </v>
      </c>
      <c r="DD524" s="278" t="str">
        <f t="shared" si="689"/>
        <v xml:space="preserve"> </v>
      </c>
      <c r="DE524" s="278" t="str">
        <f t="shared" si="690"/>
        <v xml:space="preserve"> </v>
      </c>
      <c r="DF524" s="278" t="str">
        <f t="shared" si="648"/>
        <v xml:space="preserve"> </v>
      </c>
      <c r="DG524" s="283" t="str">
        <f t="shared" si="655"/>
        <v xml:space="preserve"> </v>
      </c>
      <c r="DH524" s="283"/>
      <c r="DI524" s="277" t="str">
        <f t="shared" si="649"/>
        <v xml:space="preserve"> </v>
      </c>
      <c r="DJ524" s="277" t="str">
        <f t="shared" si="650"/>
        <v xml:space="preserve"> </v>
      </c>
      <c r="DK524" s="277" t="str">
        <f t="shared" si="651"/>
        <v xml:space="preserve"> </v>
      </c>
      <c r="DL524" s="278" t="str">
        <f t="shared" si="652"/>
        <v xml:space="preserve"> </v>
      </c>
    </row>
    <row r="525" spans="21:116" x14ac:dyDescent="0.25">
      <c r="U525" s="276" t="str">
        <f t="shared" si="656"/>
        <v xml:space="preserve"> </v>
      </c>
      <c r="V525" s="277" t="str">
        <f>IF(SUM(I525:T525)&lt;90," ",I525/stab.data!$U$7)</f>
        <v xml:space="preserve"> </v>
      </c>
      <c r="W525" s="277" t="str">
        <f>IF(SUM(I525:T525)&lt;90," ",J525/stab.data!$U$8)</f>
        <v xml:space="preserve"> </v>
      </c>
      <c r="X525" s="277" t="str">
        <f>IF(SUM(I525:T525)&lt;90," ",K525*2/stab.data!$U$9)</f>
        <v xml:space="preserve"> </v>
      </c>
      <c r="Y525" s="277" t="str">
        <f>IF(SUM(I525:T525)&lt;90," ",L525*2/stab.data!$U$10)</f>
        <v xml:space="preserve"> </v>
      </c>
      <c r="Z525" s="277" t="str">
        <f>IF(SUM(I525:T525)&lt;90," ",M525/stab.data!$U$11)</f>
        <v xml:space="preserve"> </v>
      </c>
      <c r="AA525" s="277" t="str">
        <f>IF(SUM(I525:T525)&lt;90," ",N525/stab.data!$U$12)</f>
        <v xml:space="preserve"> </v>
      </c>
      <c r="AB525" s="277" t="str">
        <f>IF(SUM(I525:T525)&lt;90," ",O525/stab.data!$U$13)</f>
        <v xml:space="preserve"> </v>
      </c>
      <c r="AC525" s="277" t="str">
        <f>IF(SUM(I525:T525)&lt;90," ",P525/stab.data!$U$14)</f>
        <v xml:space="preserve"> </v>
      </c>
      <c r="AD525" s="277" t="str">
        <f>IF(SUM(I525:T525)&lt;90," ",Q525*2/stab.data!$U$15)</f>
        <v xml:space="preserve"> </v>
      </c>
      <c r="AE525" s="277" t="str">
        <f>IF(SUM(I525:T525)&lt;90," ",R525*2/stab.data!$U$16)</f>
        <v xml:space="preserve"> </v>
      </c>
      <c r="AF525" s="277" t="str">
        <f>IF(SUM(I525:T525)&lt;90," ",S525/stab.data!$U$17)</f>
        <v xml:space="preserve"> </v>
      </c>
      <c r="AG525" s="277" t="str">
        <f>IF(SUM(I525:T525)&lt;90," ",T525/stab.data!$U$18)</f>
        <v xml:space="preserve"> </v>
      </c>
      <c r="AH525" s="277" t="str">
        <f t="shared" si="657"/>
        <v xml:space="preserve"> </v>
      </c>
      <c r="AI525" s="277" t="str">
        <f t="shared" si="658"/>
        <v xml:space="preserve"> </v>
      </c>
      <c r="AJ525" s="278" t="str">
        <f t="shared" si="659"/>
        <v xml:space="preserve"> </v>
      </c>
      <c r="AK525" s="278" t="str">
        <f t="shared" si="660"/>
        <v xml:space="preserve"> </v>
      </c>
      <c r="AL525" s="278" t="str">
        <f t="shared" si="661"/>
        <v xml:space="preserve"> </v>
      </c>
      <c r="AM525" s="278" t="str">
        <f t="shared" si="662"/>
        <v xml:space="preserve"> </v>
      </c>
      <c r="AN525" s="278" t="str">
        <f t="shared" si="663"/>
        <v xml:space="preserve"> </v>
      </c>
      <c r="AO525" s="278" t="str">
        <f t="shared" si="664"/>
        <v xml:space="preserve"> </v>
      </c>
      <c r="AP525" s="278" t="str">
        <f t="shared" si="665"/>
        <v xml:space="preserve"> </v>
      </c>
      <c r="AQ525" s="278" t="str">
        <f t="shared" si="666"/>
        <v xml:space="preserve"> </v>
      </c>
      <c r="AR525" s="278" t="str">
        <f t="shared" si="667"/>
        <v xml:space="preserve"> </v>
      </c>
      <c r="AS525" s="278" t="str">
        <f t="shared" si="668"/>
        <v xml:space="preserve"> </v>
      </c>
      <c r="AT525" s="278" t="str">
        <f t="shared" si="669"/>
        <v xml:space="preserve"> </v>
      </c>
      <c r="AU525" s="278" t="str">
        <f t="shared" si="670"/>
        <v xml:space="preserve"> </v>
      </c>
      <c r="AV525" s="277" t="str">
        <f t="shared" si="671"/>
        <v xml:space="preserve"> </v>
      </c>
      <c r="AW525" s="277" t="str">
        <f t="shared" si="672"/>
        <v xml:space="preserve"> </v>
      </c>
      <c r="AX525" s="277" t="str">
        <f>IF(SUM(I525:T525)&lt;90," ",CO525*AH525*stab.data!$U$20/13/2)</f>
        <v xml:space="preserve"> </v>
      </c>
      <c r="AY525" s="277" t="str">
        <f>IF(SUM(I525:T525)&lt;90," ",CQ525*AH525*stab.data!$U$11/13)</f>
        <v xml:space="preserve"> </v>
      </c>
      <c r="AZ525" s="277" t="str">
        <f t="shared" si="673"/>
        <v xml:space="preserve"> </v>
      </c>
      <c r="BA525" s="279" t="str">
        <f t="shared" si="674"/>
        <v xml:space="preserve"> </v>
      </c>
      <c r="BB525" s="280" t="str">
        <f>IF(SUM(I525:T525)&lt;90," ",EXP('eq. coef.'!$C$104+'eq. coef.'!$C$105*'Amp-TB2 calc'!AJ525+'eq. coef.'!$C$106*'Amp-TB2 calc'!AK525+'eq. coef.'!$C$107*'Amp-TB2 calc'!AL525+'eq. coef.'!$C$108*'Amp-TB2 calc'!AN525+'eq. coef.'!$C$109*'Amp-TB2 calc'!AP525+'eq. coef.'!$C$110*'Amp-TB2 calc'!AQ525+'eq. coef.'!$C$111*'Amp-TB2 calc'!AR525+'eq. coef.'!$C$112*'Amp-TB2 calc'!AS525))</f>
        <v xml:space="preserve"> </v>
      </c>
      <c r="BC525" s="281" t="str">
        <f>IF(SUM(I525:T525)&lt;90," ",EXP('eq. coef.'!$C$176+'eq. coef.'!$C$177*'Amp-TB2 calc'!AJ525+'eq. coef.'!$C$178*'Amp-TB2 calc'!AK525+'eq. coef.'!$C$179*'Amp-TB2 calc'!AL525+'eq. coef.'!$C$180*'Amp-TB2 calc'!AN525+'eq. coef.'!$C$181*'Amp-TB2 calc'!AP525+'eq. coef.'!$C$182*'Amp-TB2 calc'!AQ525+'eq. coef.'!$C$183*'Amp-TB2 calc'!AR525+'eq. coef.'!$C$184*'Amp-TB2 calc'!AS525))</f>
        <v xml:space="preserve"> </v>
      </c>
      <c r="BD525" s="281" t="str">
        <f>IF(SUM(I525:T525)&lt;90," ",('eq. coef.'!$C$234+'eq. coef.'!$C$235*'Amp-TB2 calc'!AJ525+'eq. coef.'!$C$236*'Amp-TB2 calc'!AK525+'eq. coef.'!$C$237*'Amp-TB2 calc'!AL525+'eq. coef.'!$C$238*'Amp-TB2 calc'!AN525+'eq. coef.'!$C$239*'Amp-TB2 calc'!AP525+'eq. coef.'!$C$240*'Amp-TB2 calc'!AQ525+'eq. coef.'!$C$241*'Amp-TB2 calc'!AR525+'eq. coef.'!$C$242*'Amp-TB2 calc'!AS525))</f>
        <v xml:space="preserve"> </v>
      </c>
      <c r="BE525" s="281" t="str">
        <f>IF(SUM(I525:T525)&lt;90," ",('eq. coef.'!$C$270+'eq. coef.'!$C$271*'Amp-TB2 calc'!AJ525+'eq. coef.'!$C$272*'Amp-TB2 calc'!AK525+'eq. coef.'!$C$273*'Amp-TB2 calc'!AL525+'eq. coef.'!$C$274*'Amp-TB2 calc'!AN525+'eq. coef.'!$C$275*'Amp-TB2 calc'!AP525+'eq. coef.'!$C$276*'Amp-TB2 calc'!AQ525+'eq. coef.'!$C$277*'Amp-TB2 calc'!AR525+'eq. coef.'!$C$278*'Amp-TB2 calc'!AS525))</f>
        <v xml:space="preserve"> </v>
      </c>
      <c r="BF525" s="281" t="str">
        <f>IF(SUM(I525:T525)&lt;90," ",EXP('eq. coef.'!$C$328+'eq. coef.'!$C$329*'Amp-TB2 calc'!AJ525+'eq. coef.'!$C$330*'Amp-TB2 calc'!AK525+'eq. coef.'!$C$331*'Amp-TB2 calc'!AL525+'eq. coef.'!$C$332*'Amp-TB2 calc'!AN525+'eq. coef.'!$C$333*'Amp-TB2 calc'!AP525+'eq. coef.'!$C$334*'Amp-TB2 calc'!AQ525+'eq. coef.'!$C$335*'Amp-TB2 calc'!AR525+'eq. coef.'!$C$336*'Amp-TB2 calc'!AS525))</f>
        <v xml:space="preserve"> </v>
      </c>
      <c r="BG525" s="282" t="str">
        <f t="shared" si="626"/>
        <v xml:space="preserve"> </v>
      </c>
      <c r="BH525" s="385" t="str">
        <f t="shared" si="653"/>
        <v xml:space="preserve"> </v>
      </c>
      <c r="BI525" s="385" t="str">
        <f t="shared" si="654"/>
        <v xml:space="preserve"> </v>
      </c>
      <c r="BJ525" s="281" t="str">
        <f t="shared" si="627"/>
        <v xml:space="preserve"> </v>
      </c>
      <c r="BK525" s="283" t="str">
        <f t="shared" si="675"/>
        <v xml:space="preserve"> </v>
      </c>
      <c r="BL525" s="281" t="str">
        <f t="shared" si="676"/>
        <v xml:space="preserve"> </v>
      </c>
      <c r="BM525" s="284" t="str">
        <f t="shared" si="628"/>
        <v xml:space="preserve"> </v>
      </c>
      <c r="BN525" s="285" t="str">
        <f>IF(SUM(I525:T525)&lt;90," ",'eq. coef.'!$C$360+'eq. coef.'!$C$361*'Amp-TB2 calc'!AJ525+'eq. coef.'!$C$362*'Amp-TB2 calc'!AK525+'eq. coef.'!$C$363*'Amp-TB2 calc'!AL525+'eq. coef.'!$C$364*'Amp-TB2 calc'!AN525+'eq. coef.'!$C$365*'Amp-TB2 calc'!AP525+'eq. coef.'!$C$366*'Amp-TB2 calc'!AQ525+'eq. coef.'!$C$367*'Amp-TB2 calc'!AR525+'eq. coef.'!$C$368*'Amp-TB2 calc'!AS525+'eq. coef.'!$C$369*LN(BQ525))</f>
        <v xml:space="preserve"> </v>
      </c>
      <c r="BO525" s="286" t="str">
        <f t="shared" si="677"/>
        <v xml:space="preserve"> </v>
      </c>
      <c r="BP525" s="333" t="str">
        <f t="shared" si="629"/>
        <v xml:space="preserve"> </v>
      </c>
      <c r="BQ525" s="287" t="str">
        <f t="shared" si="678"/>
        <v xml:space="preserve"> </v>
      </c>
      <c r="BR525" s="281" t="str">
        <f t="shared" si="630"/>
        <v xml:space="preserve"> </v>
      </c>
      <c r="BS525" s="283"/>
      <c r="BT525" s="283">
        <f t="shared" si="679"/>
        <v>0</v>
      </c>
      <c r="BU525" s="283">
        <f t="shared" si="680"/>
        <v>0</v>
      </c>
      <c r="BV525" s="281" t="str">
        <f t="shared" si="631"/>
        <v xml:space="preserve"> </v>
      </c>
      <c r="BW525" s="288"/>
      <c r="BX525" s="289" t="str">
        <f>IF(SUM(I525:T525)&lt;90," ",'eq. coef.'!$B$1128*'Amp-TB2 calc'!CH525+'eq. coef.'!$B$1129*'Amp-TB2 calc'!CL525+'eq. coef.'!$B$1130*'Amp-TB2 calc'!CM525+'eq. coef.'!$B$1131*'Amp-TB2 calc'!CO525+'eq. coef.'!$B$1132*'Amp-TB2 calc'!CP525+'eq. coef.'!$B$1133*'Amp-TB2 calc'!CQ525+'eq. coef.'!$B$1134*'Amp-TB2 calc'!CR525+'eq. coef.'!$B$1135*'Amp-TB2 calc'!CU525+'eq. coef.'!$B$1135*'Amp-TB2 calc'!CY525+'eq. coef.'!$B$1137*'Amp-TB2 calc'!CZ525)</f>
        <v xml:space="preserve"> </v>
      </c>
      <c r="BY525" s="290" t="str">
        <f t="shared" si="681"/>
        <v xml:space="preserve"> </v>
      </c>
      <c r="BZ525" s="291"/>
      <c r="CA525" s="290" t="str">
        <f t="shared" si="632"/>
        <v xml:space="preserve"> </v>
      </c>
      <c r="CB525" s="289" t="str">
        <f>IF(SUM(I525:T525)&lt;90," ",EXP('eq. coef.'!$C$396+'eq. coef.'!$C$397*'Amp-TB2 calc'!AJ525+'eq. coef.'!$C$398*'Amp-TB2 calc'!AK525+'eq. coef.'!$C$399*'Amp-TB2 calc'!AL525+'eq. coef.'!$C$400*'Amp-TB2 calc'!AN525+'eq. coef.'!$C$401*'Amp-TB2 calc'!AP525+'eq. coef.'!$C$402*'Amp-TB2 calc'!AQ525+'eq. coef.'!$C$403*'Amp-TB2 calc'!AR525+'eq. coef.'!$C$404*'Amp-TB2 calc'!AS525+'eq. coef.'!$C$405*LN('Amp-TB2 calc'!BQ525)))</f>
        <v xml:space="preserve"> </v>
      </c>
      <c r="CC525" s="283" t="str">
        <f t="shared" si="633"/>
        <v xml:space="preserve"> </v>
      </c>
      <c r="CD525" s="283"/>
      <c r="CE525" s="282" t="str">
        <f t="shared" si="634"/>
        <v xml:space="preserve"> </v>
      </c>
      <c r="CF525" s="282" t="str">
        <f t="shared" si="635"/>
        <v xml:space="preserve"> </v>
      </c>
      <c r="CG525" s="278" t="str">
        <f t="shared" si="682"/>
        <v xml:space="preserve"> </v>
      </c>
      <c r="CH525" s="278" t="str">
        <f t="shared" si="683"/>
        <v xml:space="preserve"> </v>
      </c>
      <c r="CI525" s="278" t="str">
        <f t="shared" si="636"/>
        <v xml:space="preserve"> </v>
      </c>
      <c r="CJ525" s="278" t="str">
        <f t="shared" si="637"/>
        <v xml:space="preserve"> </v>
      </c>
      <c r="CK525" s="278"/>
      <c r="CL525" s="278" t="str">
        <f t="shared" si="638"/>
        <v xml:space="preserve"> </v>
      </c>
      <c r="CM525" s="278" t="str">
        <f t="shared" si="639"/>
        <v xml:space="preserve"> </v>
      </c>
      <c r="CN525" s="278" t="str">
        <f t="shared" si="684"/>
        <v xml:space="preserve"> </v>
      </c>
      <c r="CO525" s="278" t="str">
        <f t="shared" si="640"/>
        <v xml:space="preserve"> </v>
      </c>
      <c r="CP525" s="278" t="str">
        <f t="shared" si="685"/>
        <v xml:space="preserve"> </v>
      </c>
      <c r="CQ525" s="278" t="str">
        <f t="shared" si="641"/>
        <v xml:space="preserve"> </v>
      </c>
      <c r="CR525" s="278" t="str">
        <f t="shared" si="686"/>
        <v xml:space="preserve"> </v>
      </c>
      <c r="CS525" s="278" t="str">
        <f t="shared" si="642"/>
        <v xml:space="preserve"> </v>
      </c>
      <c r="CT525" s="278"/>
      <c r="CU525" s="278" t="str">
        <f t="shared" si="687"/>
        <v xml:space="preserve"> </v>
      </c>
      <c r="CV525" s="278" t="str">
        <f t="shared" si="643"/>
        <v xml:space="preserve"> </v>
      </c>
      <c r="CW525" s="278" t="str">
        <f t="shared" si="644"/>
        <v xml:space="preserve"> </v>
      </c>
      <c r="CX525" s="278"/>
      <c r="CY525" s="278" t="str">
        <f t="shared" si="645"/>
        <v xml:space="preserve"> </v>
      </c>
      <c r="CZ525" s="278" t="str">
        <f t="shared" si="688"/>
        <v xml:space="preserve"> </v>
      </c>
      <c r="DA525" s="278" t="str">
        <f t="shared" si="646"/>
        <v xml:space="preserve"> </v>
      </c>
      <c r="DB525" s="278"/>
      <c r="DC525" s="278" t="str">
        <f t="shared" si="647"/>
        <v xml:space="preserve"> </v>
      </c>
      <c r="DD525" s="278" t="str">
        <f t="shared" si="689"/>
        <v xml:space="preserve"> </v>
      </c>
      <c r="DE525" s="278" t="str">
        <f t="shared" si="690"/>
        <v xml:space="preserve"> </v>
      </c>
      <c r="DF525" s="278" t="str">
        <f t="shared" si="648"/>
        <v xml:space="preserve"> </v>
      </c>
      <c r="DG525" s="283" t="str">
        <f t="shared" si="655"/>
        <v xml:space="preserve"> </v>
      </c>
      <c r="DH525" s="283"/>
      <c r="DI525" s="277" t="str">
        <f t="shared" si="649"/>
        <v xml:space="preserve"> </v>
      </c>
      <c r="DJ525" s="277" t="str">
        <f t="shared" si="650"/>
        <v xml:space="preserve"> </v>
      </c>
      <c r="DK525" s="277" t="str">
        <f t="shared" si="651"/>
        <v xml:space="preserve"> </v>
      </c>
      <c r="DL525" s="278" t="str">
        <f t="shared" si="652"/>
        <v xml:space="preserve"> </v>
      </c>
    </row>
    <row r="526" spans="21:116" x14ac:dyDescent="0.25">
      <c r="U526" s="276" t="str">
        <f t="shared" si="656"/>
        <v xml:space="preserve"> </v>
      </c>
      <c r="V526" s="277" t="str">
        <f>IF(SUM(I526:T526)&lt;90," ",I526/stab.data!$U$7)</f>
        <v xml:space="preserve"> </v>
      </c>
      <c r="W526" s="277" t="str">
        <f>IF(SUM(I526:T526)&lt;90," ",J526/stab.data!$U$8)</f>
        <v xml:space="preserve"> </v>
      </c>
      <c r="X526" s="277" t="str">
        <f>IF(SUM(I526:T526)&lt;90," ",K526*2/stab.data!$U$9)</f>
        <v xml:space="preserve"> </v>
      </c>
      <c r="Y526" s="277" t="str">
        <f>IF(SUM(I526:T526)&lt;90," ",L526*2/stab.data!$U$10)</f>
        <v xml:space="preserve"> </v>
      </c>
      <c r="Z526" s="277" t="str">
        <f>IF(SUM(I526:T526)&lt;90," ",M526/stab.data!$U$11)</f>
        <v xml:space="preserve"> </v>
      </c>
      <c r="AA526" s="277" t="str">
        <f>IF(SUM(I526:T526)&lt;90," ",N526/stab.data!$U$12)</f>
        <v xml:space="preserve"> </v>
      </c>
      <c r="AB526" s="277" t="str">
        <f>IF(SUM(I526:T526)&lt;90," ",O526/stab.data!$U$13)</f>
        <v xml:space="preserve"> </v>
      </c>
      <c r="AC526" s="277" t="str">
        <f>IF(SUM(I526:T526)&lt;90," ",P526/stab.data!$U$14)</f>
        <v xml:space="preserve"> </v>
      </c>
      <c r="AD526" s="277" t="str">
        <f>IF(SUM(I526:T526)&lt;90," ",Q526*2/stab.data!$U$15)</f>
        <v xml:space="preserve"> </v>
      </c>
      <c r="AE526" s="277" t="str">
        <f>IF(SUM(I526:T526)&lt;90," ",R526*2/stab.data!$U$16)</f>
        <v xml:space="preserve"> </v>
      </c>
      <c r="AF526" s="277" t="str">
        <f>IF(SUM(I526:T526)&lt;90," ",S526/stab.data!$U$17)</f>
        <v xml:space="preserve"> </v>
      </c>
      <c r="AG526" s="277" t="str">
        <f>IF(SUM(I526:T526)&lt;90," ",T526/stab.data!$U$18)</f>
        <v xml:space="preserve"> </v>
      </c>
      <c r="AH526" s="277" t="str">
        <f t="shared" si="657"/>
        <v xml:space="preserve"> </v>
      </c>
      <c r="AI526" s="277" t="str">
        <f t="shared" si="658"/>
        <v xml:space="preserve"> </v>
      </c>
      <c r="AJ526" s="278" t="str">
        <f t="shared" si="659"/>
        <v xml:space="preserve"> </v>
      </c>
      <c r="AK526" s="278" t="str">
        <f t="shared" si="660"/>
        <v xml:space="preserve"> </v>
      </c>
      <c r="AL526" s="278" t="str">
        <f t="shared" si="661"/>
        <v xml:space="preserve"> </v>
      </c>
      <c r="AM526" s="278" t="str">
        <f t="shared" si="662"/>
        <v xml:space="preserve"> </v>
      </c>
      <c r="AN526" s="278" t="str">
        <f t="shared" si="663"/>
        <v xml:space="preserve"> </v>
      </c>
      <c r="AO526" s="278" t="str">
        <f t="shared" si="664"/>
        <v xml:space="preserve"> </v>
      </c>
      <c r="AP526" s="278" t="str">
        <f t="shared" si="665"/>
        <v xml:space="preserve"> </v>
      </c>
      <c r="AQ526" s="278" t="str">
        <f t="shared" si="666"/>
        <v xml:space="preserve"> </v>
      </c>
      <c r="AR526" s="278" t="str">
        <f t="shared" si="667"/>
        <v xml:space="preserve"> </v>
      </c>
      <c r="AS526" s="278" t="str">
        <f t="shared" si="668"/>
        <v xml:space="preserve"> </v>
      </c>
      <c r="AT526" s="278" t="str">
        <f t="shared" si="669"/>
        <v xml:space="preserve"> </v>
      </c>
      <c r="AU526" s="278" t="str">
        <f t="shared" si="670"/>
        <v xml:space="preserve"> </v>
      </c>
      <c r="AV526" s="277" t="str">
        <f t="shared" si="671"/>
        <v xml:space="preserve"> </v>
      </c>
      <c r="AW526" s="277" t="str">
        <f t="shared" si="672"/>
        <v xml:space="preserve"> </v>
      </c>
      <c r="AX526" s="277" t="str">
        <f>IF(SUM(I526:T526)&lt;90," ",CO526*AH526*stab.data!$U$20/13/2)</f>
        <v xml:space="preserve"> </v>
      </c>
      <c r="AY526" s="277" t="str">
        <f>IF(SUM(I526:T526)&lt;90," ",CQ526*AH526*stab.data!$U$11/13)</f>
        <v xml:space="preserve"> </v>
      </c>
      <c r="AZ526" s="277" t="str">
        <f t="shared" si="673"/>
        <v xml:space="preserve"> </v>
      </c>
      <c r="BA526" s="279" t="str">
        <f t="shared" si="674"/>
        <v xml:space="preserve"> </v>
      </c>
      <c r="BB526" s="280" t="str">
        <f>IF(SUM(I526:T526)&lt;90," ",EXP('eq. coef.'!$C$104+'eq. coef.'!$C$105*'Amp-TB2 calc'!AJ526+'eq. coef.'!$C$106*'Amp-TB2 calc'!AK526+'eq. coef.'!$C$107*'Amp-TB2 calc'!AL526+'eq. coef.'!$C$108*'Amp-TB2 calc'!AN526+'eq. coef.'!$C$109*'Amp-TB2 calc'!AP526+'eq. coef.'!$C$110*'Amp-TB2 calc'!AQ526+'eq. coef.'!$C$111*'Amp-TB2 calc'!AR526+'eq. coef.'!$C$112*'Amp-TB2 calc'!AS526))</f>
        <v xml:space="preserve"> </v>
      </c>
      <c r="BC526" s="281" t="str">
        <f>IF(SUM(I526:T526)&lt;90," ",EXP('eq. coef.'!$C$176+'eq. coef.'!$C$177*'Amp-TB2 calc'!AJ526+'eq. coef.'!$C$178*'Amp-TB2 calc'!AK526+'eq. coef.'!$C$179*'Amp-TB2 calc'!AL526+'eq. coef.'!$C$180*'Amp-TB2 calc'!AN526+'eq. coef.'!$C$181*'Amp-TB2 calc'!AP526+'eq. coef.'!$C$182*'Amp-TB2 calc'!AQ526+'eq. coef.'!$C$183*'Amp-TB2 calc'!AR526+'eq. coef.'!$C$184*'Amp-TB2 calc'!AS526))</f>
        <v xml:space="preserve"> </v>
      </c>
      <c r="BD526" s="281" t="str">
        <f>IF(SUM(I526:T526)&lt;90," ",('eq. coef.'!$C$234+'eq. coef.'!$C$235*'Amp-TB2 calc'!AJ526+'eq. coef.'!$C$236*'Amp-TB2 calc'!AK526+'eq. coef.'!$C$237*'Amp-TB2 calc'!AL526+'eq. coef.'!$C$238*'Amp-TB2 calc'!AN526+'eq. coef.'!$C$239*'Amp-TB2 calc'!AP526+'eq. coef.'!$C$240*'Amp-TB2 calc'!AQ526+'eq. coef.'!$C$241*'Amp-TB2 calc'!AR526+'eq. coef.'!$C$242*'Amp-TB2 calc'!AS526))</f>
        <v xml:space="preserve"> </v>
      </c>
      <c r="BE526" s="281" t="str">
        <f>IF(SUM(I526:T526)&lt;90," ",('eq. coef.'!$C$270+'eq. coef.'!$C$271*'Amp-TB2 calc'!AJ526+'eq. coef.'!$C$272*'Amp-TB2 calc'!AK526+'eq. coef.'!$C$273*'Amp-TB2 calc'!AL526+'eq. coef.'!$C$274*'Amp-TB2 calc'!AN526+'eq. coef.'!$C$275*'Amp-TB2 calc'!AP526+'eq. coef.'!$C$276*'Amp-TB2 calc'!AQ526+'eq. coef.'!$C$277*'Amp-TB2 calc'!AR526+'eq. coef.'!$C$278*'Amp-TB2 calc'!AS526))</f>
        <v xml:space="preserve"> </v>
      </c>
      <c r="BF526" s="281" t="str">
        <f>IF(SUM(I526:T526)&lt;90," ",EXP('eq. coef.'!$C$328+'eq. coef.'!$C$329*'Amp-TB2 calc'!AJ526+'eq. coef.'!$C$330*'Amp-TB2 calc'!AK526+'eq. coef.'!$C$331*'Amp-TB2 calc'!AL526+'eq. coef.'!$C$332*'Amp-TB2 calc'!AN526+'eq. coef.'!$C$333*'Amp-TB2 calc'!AP526+'eq. coef.'!$C$334*'Amp-TB2 calc'!AQ526+'eq. coef.'!$C$335*'Amp-TB2 calc'!AR526+'eq. coef.'!$C$336*'Amp-TB2 calc'!AS526))</f>
        <v xml:space="preserve"> </v>
      </c>
      <c r="BG526" s="282" t="str">
        <f t="shared" si="626"/>
        <v xml:space="preserve"> </v>
      </c>
      <c r="BH526" s="385" t="str">
        <f t="shared" si="653"/>
        <v xml:space="preserve"> </v>
      </c>
      <c r="BI526" s="385" t="str">
        <f t="shared" si="654"/>
        <v xml:space="preserve"> </v>
      </c>
      <c r="BJ526" s="281" t="str">
        <f t="shared" si="627"/>
        <v xml:space="preserve"> </v>
      </c>
      <c r="BK526" s="283" t="str">
        <f t="shared" si="675"/>
        <v xml:space="preserve"> </v>
      </c>
      <c r="BL526" s="281" t="str">
        <f t="shared" si="676"/>
        <v xml:space="preserve"> </v>
      </c>
      <c r="BM526" s="284" t="str">
        <f t="shared" si="628"/>
        <v xml:space="preserve"> </v>
      </c>
      <c r="BN526" s="285" t="str">
        <f>IF(SUM(I526:T526)&lt;90," ",'eq. coef.'!$C$360+'eq. coef.'!$C$361*'Amp-TB2 calc'!AJ526+'eq. coef.'!$C$362*'Amp-TB2 calc'!AK526+'eq. coef.'!$C$363*'Amp-TB2 calc'!AL526+'eq. coef.'!$C$364*'Amp-TB2 calc'!AN526+'eq. coef.'!$C$365*'Amp-TB2 calc'!AP526+'eq. coef.'!$C$366*'Amp-TB2 calc'!AQ526+'eq. coef.'!$C$367*'Amp-TB2 calc'!AR526+'eq. coef.'!$C$368*'Amp-TB2 calc'!AS526+'eq. coef.'!$C$369*LN(BQ526))</f>
        <v xml:space="preserve"> </v>
      </c>
      <c r="BO526" s="286" t="str">
        <f t="shared" si="677"/>
        <v xml:space="preserve"> </v>
      </c>
      <c r="BP526" s="333" t="str">
        <f t="shared" si="629"/>
        <v xml:space="preserve"> </v>
      </c>
      <c r="BQ526" s="287" t="str">
        <f t="shared" si="678"/>
        <v xml:space="preserve"> </v>
      </c>
      <c r="BR526" s="281" t="str">
        <f t="shared" si="630"/>
        <v xml:space="preserve"> </v>
      </c>
      <c r="BS526" s="283"/>
      <c r="BT526" s="283">
        <f t="shared" si="679"/>
        <v>0</v>
      </c>
      <c r="BU526" s="283">
        <f t="shared" si="680"/>
        <v>0</v>
      </c>
      <c r="BV526" s="281" t="str">
        <f t="shared" si="631"/>
        <v xml:space="preserve"> </v>
      </c>
      <c r="BW526" s="288"/>
      <c r="BX526" s="289" t="str">
        <f>IF(SUM(I526:T526)&lt;90," ",'eq. coef.'!$B$1128*'Amp-TB2 calc'!CH526+'eq. coef.'!$B$1129*'Amp-TB2 calc'!CL526+'eq. coef.'!$B$1130*'Amp-TB2 calc'!CM526+'eq. coef.'!$B$1131*'Amp-TB2 calc'!CO526+'eq. coef.'!$B$1132*'Amp-TB2 calc'!CP526+'eq. coef.'!$B$1133*'Amp-TB2 calc'!CQ526+'eq. coef.'!$B$1134*'Amp-TB2 calc'!CR526+'eq. coef.'!$B$1135*'Amp-TB2 calc'!CU526+'eq. coef.'!$B$1135*'Amp-TB2 calc'!CY526+'eq. coef.'!$B$1137*'Amp-TB2 calc'!CZ526)</f>
        <v xml:space="preserve"> </v>
      </c>
      <c r="BY526" s="290" t="str">
        <f t="shared" si="681"/>
        <v xml:space="preserve"> </v>
      </c>
      <c r="BZ526" s="291"/>
      <c r="CA526" s="290" t="str">
        <f t="shared" si="632"/>
        <v xml:space="preserve"> </v>
      </c>
      <c r="CB526" s="289" t="str">
        <f>IF(SUM(I526:T526)&lt;90," ",EXP('eq. coef.'!$C$396+'eq. coef.'!$C$397*'Amp-TB2 calc'!AJ526+'eq. coef.'!$C$398*'Amp-TB2 calc'!AK526+'eq. coef.'!$C$399*'Amp-TB2 calc'!AL526+'eq. coef.'!$C$400*'Amp-TB2 calc'!AN526+'eq. coef.'!$C$401*'Amp-TB2 calc'!AP526+'eq. coef.'!$C$402*'Amp-TB2 calc'!AQ526+'eq. coef.'!$C$403*'Amp-TB2 calc'!AR526+'eq. coef.'!$C$404*'Amp-TB2 calc'!AS526+'eq. coef.'!$C$405*LN('Amp-TB2 calc'!BQ526)))</f>
        <v xml:space="preserve"> </v>
      </c>
      <c r="CC526" s="283" t="str">
        <f t="shared" si="633"/>
        <v xml:space="preserve"> </v>
      </c>
      <c r="CD526" s="283"/>
      <c r="CE526" s="282" t="str">
        <f t="shared" si="634"/>
        <v xml:space="preserve"> </v>
      </c>
      <c r="CF526" s="282" t="str">
        <f t="shared" si="635"/>
        <v xml:space="preserve"> </v>
      </c>
      <c r="CG526" s="278" t="str">
        <f t="shared" si="682"/>
        <v xml:space="preserve"> </v>
      </c>
      <c r="CH526" s="278" t="str">
        <f t="shared" si="683"/>
        <v xml:space="preserve"> </v>
      </c>
      <c r="CI526" s="278" t="str">
        <f t="shared" si="636"/>
        <v xml:space="preserve"> </v>
      </c>
      <c r="CJ526" s="278" t="str">
        <f t="shared" si="637"/>
        <v xml:space="preserve"> </v>
      </c>
      <c r="CK526" s="278"/>
      <c r="CL526" s="278" t="str">
        <f t="shared" si="638"/>
        <v xml:space="preserve"> </v>
      </c>
      <c r="CM526" s="278" t="str">
        <f t="shared" si="639"/>
        <v xml:space="preserve"> </v>
      </c>
      <c r="CN526" s="278" t="str">
        <f t="shared" si="684"/>
        <v xml:space="preserve"> </v>
      </c>
      <c r="CO526" s="278" t="str">
        <f t="shared" si="640"/>
        <v xml:space="preserve"> </v>
      </c>
      <c r="CP526" s="278" t="str">
        <f t="shared" si="685"/>
        <v xml:space="preserve"> </v>
      </c>
      <c r="CQ526" s="278" t="str">
        <f t="shared" si="641"/>
        <v xml:space="preserve"> </v>
      </c>
      <c r="CR526" s="278" t="str">
        <f t="shared" si="686"/>
        <v xml:space="preserve"> </v>
      </c>
      <c r="CS526" s="278" t="str">
        <f t="shared" si="642"/>
        <v xml:space="preserve"> </v>
      </c>
      <c r="CT526" s="278"/>
      <c r="CU526" s="278" t="str">
        <f t="shared" si="687"/>
        <v xml:space="preserve"> </v>
      </c>
      <c r="CV526" s="278" t="str">
        <f t="shared" si="643"/>
        <v xml:space="preserve"> </v>
      </c>
      <c r="CW526" s="278" t="str">
        <f t="shared" si="644"/>
        <v xml:space="preserve"> </v>
      </c>
      <c r="CX526" s="278"/>
      <c r="CY526" s="278" t="str">
        <f t="shared" si="645"/>
        <v xml:space="preserve"> </v>
      </c>
      <c r="CZ526" s="278" t="str">
        <f t="shared" si="688"/>
        <v xml:space="preserve"> </v>
      </c>
      <c r="DA526" s="278" t="str">
        <f t="shared" si="646"/>
        <v xml:space="preserve"> </v>
      </c>
      <c r="DB526" s="278"/>
      <c r="DC526" s="278" t="str">
        <f t="shared" si="647"/>
        <v xml:space="preserve"> </v>
      </c>
      <c r="DD526" s="278" t="str">
        <f t="shared" si="689"/>
        <v xml:space="preserve"> </v>
      </c>
      <c r="DE526" s="278" t="str">
        <f t="shared" si="690"/>
        <v xml:space="preserve"> </v>
      </c>
      <c r="DF526" s="278" t="str">
        <f t="shared" si="648"/>
        <v xml:space="preserve"> </v>
      </c>
      <c r="DG526" s="283" t="str">
        <f t="shared" si="655"/>
        <v xml:space="preserve"> </v>
      </c>
      <c r="DH526" s="283"/>
      <c r="DI526" s="277" t="str">
        <f t="shared" si="649"/>
        <v xml:space="preserve"> </v>
      </c>
      <c r="DJ526" s="277" t="str">
        <f t="shared" si="650"/>
        <v xml:space="preserve"> </v>
      </c>
      <c r="DK526" s="277" t="str">
        <f t="shared" si="651"/>
        <v xml:space="preserve"> </v>
      </c>
      <c r="DL526" s="278" t="str">
        <f t="shared" si="652"/>
        <v xml:space="preserve"> </v>
      </c>
    </row>
    <row r="527" spans="21:116" x14ac:dyDescent="0.25">
      <c r="U527" s="276" t="str">
        <f t="shared" si="656"/>
        <v xml:space="preserve"> </v>
      </c>
      <c r="V527" s="277" t="str">
        <f>IF(SUM(I527:T527)&lt;90," ",I527/stab.data!$U$7)</f>
        <v xml:space="preserve"> </v>
      </c>
      <c r="W527" s="277" t="str">
        <f>IF(SUM(I527:T527)&lt;90," ",J527/stab.data!$U$8)</f>
        <v xml:space="preserve"> </v>
      </c>
      <c r="X527" s="277" t="str">
        <f>IF(SUM(I527:T527)&lt;90," ",K527*2/stab.data!$U$9)</f>
        <v xml:space="preserve"> </v>
      </c>
      <c r="Y527" s="277" t="str">
        <f>IF(SUM(I527:T527)&lt;90," ",L527*2/stab.data!$U$10)</f>
        <v xml:space="preserve"> </v>
      </c>
      <c r="Z527" s="277" t="str">
        <f>IF(SUM(I527:T527)&lt;90," ",M527/stab.data!$U$11)</f>
        <v xml:space="preserve"> </v>
      </c>
      <c r="AA527" s="277" t="str">
        <f>IF(SUM(I527:T527)&lt;90," ",N527/stab.data!$U$12)</f>
        <v xml:space="preserve"> </v>
      </c>
      <c r="AB527" s="277" t="str">
        <f>IF(SUM(I527:T527)&lt;90," ",O527/stab.data!$U$13)</f>
        <v xml:space="preserve"> </v>
      </c>
      <c r="AC527" s="277" t="str">
        <f>IF(SUM(I527:T527)&lt;90," ",P527/stab.data!$U$14)</f>
        <v xml:space="preserve"> </v>
      </c>
      <c r="AD527" s="277" t="str">
        <f>IF(SUM(I527:T527)&lt;90," ",Q527*2/stab.data!$U$15)</f>
        <v xml:space="preserve"> </v>
      </c>
      <c r="AE527" s="277" t="str">
        <f>IF(SUM(I527:T527)&lt;90," ",R527*2/stab.data!$U$16)</f>
        <v xml:space="preserve"> </v>
      </c>
      <c r="AF527" s="277" t="str">
        <f>IF(SUM(I527:T527)&lt;90," ",S527/stab.data!$U$17)</f>
        <v xml:space="preserve"> </v>
      </c>
      <c r="AG527" s="277" t="str">
        <f>IF(SUM(I527:T527)&lt;90," ",T527/stab.data!$U$18)</f>
        <v xml:space="preserve"> </v>
      </c>
      <c r="AH527" s="277" t="str">
        <f t="shared" si="657"/>
        <v xml:space="preserve"> </v>
      </c>
      <c r="AI527" s="277" t="str">
        <f t="shared" si="658"/>
        <v xml:space="preserve"> </v>
      </c>
      <c r="AJ527" s="278" t="str">
        <f t="shared" si="659"/>
        <v xml:space="preserve"> </v>
      </c>
      <c r="AK527" s="278" t="str">
        <f t="shared" si="660"/>
        <v xml:space="preserve"> </v>
      </c>
      <c r="AL527" s="278" t="str">
        <f t="shared" si="661"/>
        <v xml:space="preserve"> </v>
      </c>
      <c r="AM527" s="278" t="str">
        <f t="shared" si="662"/>
        <v xml:space="preserve"> </v>
      </c>
      <c r="AN527" s="278" t="str">
        <f t="shared" si="663"/>
        <v xml:space="preserve"> </v>
      </c>
      <c r="AO527" s="278" t="str">
        <f t="shared" si="664"/>
        <v xml:space="preserve"> </v>
      </c>
      <c r="AP527" s="278" t="str">
        <f t="shared" si="665"/>
        <v xml:space="preserve"> </v>
      </c>
      <c r="AQ527" s="278" t="str">
        <f t="shared" si="666"/>
        <v xml:space="preserve"> </v>
      </c>
      <c r="AR527" s="278" t="str">
        <f t="shared" si="667"/>
        <v xml:space="preserve"> </v>
      </c>
      <c r="AS527" s="278" t="str">
        <f t="shared" si="668"/>
        <v xml:space="preserve"> </v>
      </c>
      <c r="AT527" s="278" t="str">
        <f t="shared" si="669"/>
        <v xml:space="preserve"> </v>
      </c>
      <c r="AU527" s="278" t="str">
        <f t="shared" si="670"/>
        <v xml:space="preserve"> </v>
      </c>
      <c r="AV527" s="277" t="str">
        <f t="shared" si="671"/>
        <v xml:space="preserve"> </v>
      </c>
      <c r="AW527" s="277" t="str">
        <f t="shared" si="672"/>
        <v xml:space="preserve"> </v>
      </c>
      <c r="AX527" s="277" t="str">
        <f>IF(SUM(I527:T527)&lt;90," ",CO527*AH527*stab.data!$U$20/13/2)</f>
        <v xml:space="preserve"> </v>
      </c>
      <c r="AY527" s="277" t="str">
        <f>IF(SUM(I527:T527)&lt;90," ",CQ527*AH527*stab.data!$U$11/13)</f>
        <v xml:space="preserve"> </v>
      </c>
      <c r="AZ527" s="277" t="str">
        <f t="shared" si="673"/>
        <v xml:space="preserve"> </v>
      </c>
      <c r="BA527" s="279" t="str">
        <f t="shared" si="674"/>
        <v xml:space="preserve"> </v>
      </c>
      <c r="BB527" s="280" t="str">
        <f>IF(SUM(I527:T527)&lt;90," ",EXP('eq. coef.'!$C$104+'eq. coef.'!$C$105*'Amp-TB2 calc'!AJ527+'eq. coef.'!$C$106*'Amp-TB2 calc'!AK527+'eq. coef.'!$C$107*'Amp-TB2 calc'!AL527+'eq. coef.'!$C$108*'Amp-TB2 calc'!AN527+'eq. coef.'!$C$109*'Amp-TB2 calc'!AP527+'eq. coef.'!$C$110*'Amp-TB2 calc'!AQ527+'eq. coef.'!$C$111*'Amp-TB2 calc'!AR527+'eq. coef.'!$C$112*'Amp-TB2 calc'!AS527))</f>
        <v xml:space="preserve"> </v>
      </c>
      <c r="BC527" s="281" t="str">
        <f>IF(SUM(I527:T527)&lt;90," ",EXP('eq. coef.'!$C$176+'eq. coef.'!$C$177*'Amp-TB2 calc'!AJ527+'eq. coef.'!$C$178*'Amp-TB2 calc'!AK527+'eq. coef.'!$C$179*'Amp-TB2 calc'!AL527+'eq. coef.'!$C$180*'Amp-TB2 calc'!AN527+'eq. coef.'!$C$181*'Amp-TB2 calc'!AP527+'eq. coef.'!$C$182*'Amp-TB2 calc'!AQ527+'eq. coef.'!$C$183*'Amp-TB2 calc'!AR527+'eq. coef.'!$C$184*'Amp-TB2 calc'!AS527))</f>
        <v xml:space="preserve"> </v>
      </c>
      <c r="BD527" s="281" t="str">
        <f>IF(SUM(I527:T527)&lt;90," ",('eq. coef.'!$C$234+'eq. coef.'!$C$235*'Amp-TB2 calc'!AJ527+'eq. coef.'!$C$236*'Amp-TB2 calc'!AK527+'eq. coef.'!$C$237*'Amp-TB2 calc'!AL527+'eq. coef.'!$C$238*'Amp-TB2 calc'!AN527+'eq. coef.'!$C$239*'Amp-TB2 calc'!AP527+'eq. coef.'!$C$240*'Amp-TB2 calc'!AQ527+'eq. coef.'!$C$241*'Amp-TB2 calc'!AR527+'eq. coef.'!$C$242*'Amp-TB2 calc'!AS527))</f>
        <v xml:space="preserve"> </v>
      </c>
      <c r="BE527" s="281" t="str">
        <f>IF(SUM(I527:T527)&lt;90," ",('eq. coef.'!$C$270+'eq. coef.'!$C$271*'Amp-TB2 calc'!AJ527+'eq. coef.'!$C$272*'Amp-TB2 calc'!AK527+'eq. coef.'!$C$273*'Amp-TB2 calc'!AL527+'eq. coef.'!$C$274*'Amp-TB2 calc'!AN527+'eq. coef.'!$C$275*'Amp-TB2 calc'!AP527+'eq. coef.'!$C$276*'Amp-TB2 calc'!AQ527+'eq. coef.'!$C$277*'Amp-TB2 calc'!AR527+'eq. coef.'!$C$278*'Amp-TB2 calc'!AS527))</f>
        <v xml:space="preserve"> </v>
      </c>
      <c r="BF527" s="281" t="str">
        <f>IF(SUM(I527:T527)&lt;90," ",EXP('eq. coef.'!$C$328+'eq. coef.'!$C$329*'Amp-TB2 calc'!AJ527+'eq. coef.'!$C$330*'Amp-TB2 calc'!AK527+'eq. coef.'!$C$331*'Amp-TB2 calc'!AL527+'eq. coef.'!$C$332*'Amp-TB2 calc'!AN527+'eq. coef.'!$C$333*'Amp-TB2 calc'!AP527+'eq. coef.'!$C$334*'Amp-TB2 calc'!AQ527+'eq. coef.'!$C$335*'Amp-TB2 calc'!AR527+'eq. coef.'!$C$336*'Amp-TB2 calc'!AS527))</f>
        <v xml:space="preserve"> </v>
      </c>
      <c r="BG527" s="282" t="str">
        <f t="shared" si="626"/>
        <v xml:space="preserve"> </v>
      </c>
      <c r="BH527" s="385" t="str">
        <f t="shared" si="653"/>
        <v xml:space="preserve"> </v>
      </c>
      <c r="BI527" s="385" t="str">
        <f t="shared" si="654"/>
        <v xml:space="preserve"> </v>
      </c>
      <c r="BJ527" s="281" t="str">
        <f t="shared" si="627"/>
        <v xml:space="preserve"> </v>
      </c>
      <c r="BK527" s="283" t="str">
        <f t="shared" si="675"/>
        <v xml:space="preserve"> </v>
      </c>
      <c r="BL527" s="281" t="str">
        <f t="shared" si="676"/>
        <v xml:space="preserve"> </v>
      </c>
      <c r="BM527" s="284" t="str">
        <f t="shared" si="628"/>
        <v xml:space="preserve"> </v>
      </c>
      <c r="BN527" s="285" t="str">
        <f>IF(SUM(I527:T527)&lt;90," ",'eq. coef.'!$C$360+'eq. coef.'!$C$361*'Amp-TB2 calc'!AJ527+'eq. coef.'!$C$362*'Amp-TB2 calc'!AK527+'eq. coef.'!$C$363*'Amp-TB2 calc'!AL527+'eq. coef.'!$C$364*'Amp-TB2 calc'!AN527+'eq. coef.'!$C$365*'Amp-TB2 calc'!AP527+'eq. coef.'!$C$366*'Amp-TB2 calc'!AQ527+'eq. coef.'!$C$367*'Amp-TB2 calc'!AR527+'eq. coef.'!$C$368*'Amp-TB2 calc'!AS527+'eq. coef.'!$C$369*LN(BQ527))</f>
        <v xml:space="preserve"> </v>
      </c>
      <c r="BO527" s="286" t="str">
        <f t="shared" si="677"/>
        <v xml:space="preserve"> </v>
      </c>
      <c r="BP527" s="333" t="str">
        <f t="shared" si="629"/>
        <v xml:space="preserve"> </v>
      </c>
      <c r="BQ527" s="287" t="str">
        <f t="shared" si="678"/>
        <v xml:space="preserve"> </v>
      </c>
      <c r="BR527" s="281" t="str">
        <f t="shared" si="630"/>
        <v xml:space="preserve"> </v>
      </c>
      <c r="BS527" s="283"/>
      <c r="BT527" s="283">
        <f t="shared" si="679"/>
        <v>0</v>
      </c>
      <c r="BU527" s="283">
        <f t="shared" si="680"/>
        <v>0</v>
      </c>
      <c r="BV527" s="281" t="str">
        <f t="shared" si="631"/>
        <v xml:space="preserve"> </v>
      </c>
      <c r="BW527" s="288"/>
      <c r="BX527" s="289" t="str">
        <f>IF(SUM(I527:T527)&lt;90," ",'eq. coef.'!$B$1128*'Amp-TB2 calc'!CH527+'eq. coef.'!$B$1129*'Amp-TB2 calc'!CL527+'eq. coef.'!$B$1130*'Amp-TB2 calc'!CM527+'eq. coef.'!$B$1131*'Amp-TB2 calc'!CO527+'eq. coef.'!$B$1132*'Amp-TB2 calc'!CP527+'eq. coef.'!$B$1133*'Amp-TB2 calc'!CQ527+'eq. coef.'!$B$1134*'Amp-TB2 calc'!CR527+'eq. coef.'!$B$1135*'Amp-TB2 calc'!CU527+'eq. coef.'!$B$1135*'Amp-TB2 calc'!CY527+'eq. coef.'!$B$1137*'Amp-TB2 calc'!CZ527)</f>
        <v xml:space="preserve"> </v>
      </c>
      <c r="BY527" s="290" t="str">
        <f t="shared" si="681"/>
        <v xml:space="preserve"> </v>
      </c>
      <c r="BZ527" s="291"/>
      <c r="CA527" s="290" t="str">
        <f t="shared" si="632"/>
        <v xml:space="preserve"> </v>
      </c>
      <c r="CB527" s="289" t="str">
        <f>IF(SUM(I527:T527)&lt;90," ",EXP('eq. coef.'!$C$396+'eq. coef.'!$C$397*'Amp-TB2 calc'!AJ527+'eq. coef.'!$C$398*'Amp-TB2 calc'!AK527+'eq. coef.'!$C$399*'Amp-TB2 calc'!AL527+'eq. coef.'!$C$400*'Amp-TB2 calc'!AN527+'eq. coef.'!$C$401*'Amp-TB2 calc'!AP527+'eq. coef.'!$C$402*'Amp-TB2 calc'!AQ527+'eq. coef.'!$C$403*'Amp-TB2 calc'!AR527+'eq. coef.'!$C$404*'Amp-TB2 calc'!AS527+'eq. coef.'!$C$405*LN('Amp-TB2 calc'!BQ527)))</f>
        <v xml:space="preserve"> </v>
      </c>
      <c r="CC527" s="283" t="str">
        <f t="shared" si="633"/>
        <v xml:space="preserve"> </v>
      </c>
      <c r="CD527" s="283"/>
      <c r="CE527" s="282" t="str">
        <f t="shared" si="634"/>
        <v xml:space="preserve"> </v>
      </c>
      <c r="CF527" s="282" t="str">
        <f t="shared" si="635"/>
        <v xml:space="preserve"> </v>
      </c>
      <c r="CG527" s="278" t="str">
        <f t="shared" si="682"/>
        <v xml:space="preserve"> </v>
      </c>
      <c r="CH527" s="278" t="str">
        <f t="shared" si="683"/>
        <v xml:space="preserve"> </v>
      </c>
      <c r="CI527" s="278" t="str">
        <f t="shared" si="636"/>
        <v xml:space="preserve"> </v>
      </c>
      <c r="CJ527" s="278" t="str">
        <f t="shared" si="637"/>
        <v xml:space="preserve"> </v>
      </c>
      <c r="CK527" s="278"/>
      <c r="CL527" s="278" t="str">
        <f t="shared" si="638"/>
        <v xml:space="preserve"> </v>
      </c>
      <c r="CM527" s="278" t="str">
        <f t="shared" si="639"/>
        <v xml:space="preserve"> </v>
      </c>
      <c r="CN527" s="278" t="str">
        <f t="shared" si="684"/>
        <v xml:space="preserve"> </v>
      </c>
      <c r="CO527" s="278" t="str">
        <f t="shared" si="640"/>
        <v xml:space="preserve"> </v>
      </c>
      <c r="CP527" s="278" t="str">
        <f t="shared" si="685"/>
        <v xml:space="preserve"> </v>
      </c>
      <c r="CQ527" s="278" t="str">
        <f t="shared" si="641"/>
        <v xml:space="preserve"> </v>
      </c>
      <c r="CR527" s="278" t="str">
        <f t="shared" si="686"/>
        <v xml:space="preserve"> </v>
      </c>
      <c r="CS527" s="278" t="str">
        <f t="shared" si="642"/>
        <v xml:space="preserve"> </v>
      </c>
      <c r="CT527" s="278"/>
      <c r="CU527" s="278" t="str">
        <f t="shared" si="687"/>
        <v xml:space="preserve"> </v>
      </c>
      <c r="CV527" s="278" t="str">
        <f t="shared" si="643"/>
        <v xml:space="preserve"> </v>
      </c>
      <c r="CW527" s="278" t="str">
        <f t="shared" si="644"/>
        <v xml:space="preserve"> </v>
      </c>
      <c r="CX527" s="278"/>
      <c r="CY527" s="278" t="str">
        <f t="shared" si="645"/>
        <v xml:space="preserve"> </v>
      </c>
      <c r="CZ527" s="278" t="str">
        <f t="shared" si="688"/>
        <v xml:space="preserve"> </v>
      </c>
      <c r="DA527" s="278" t="str">
        <f t="shared" si="646"/>
        <v xml:space="preserve"> </v>
      </c>
      <c r="DB527" s="278"/>
      <c r="DC527" s="278" t="str">
        <f t="shared" si="647"/>
        <v xml:space="preserve"> </v>
      </c>
      <c r="DD527" s="278" t="str">
        <f t="shared" si="689"/>
        <v xml:space="preserve"> </v>
      </c>
      <c r="DE527" s="278" t="str">
        <f t="shared" si="690"/>
        <v xml:space="preserve"> </v>
      </c>
      <c r="DF527" s="278" t="str">
        <f t="shared" si="648"/>
        <v xml:space="preserve"> </v>
      </c>
      <c r="DG527" s="283" t="str">
        <f t="shared" si="655"/>
        <v xml:space="preserve"> </v>
      </c>
      <c r="DH527" s="283"/>
      <c r="DI527" s="277" t="str">
        <f t="shared" si="649"/>
        <v xml:space="preserve"> </v>
      </c>
      <c r="DJ527" s="277" t="str">
        <f t="shared" si="650"/>
        <v xml:space="preserve"> </v>
      </c>
      <c r="DK527" s="277" t="str">
        <f t="shared" si="651"/>
        <v xml:space="preserve"> </v>
      </c>
      <c r="DL527" s="278" t="str">
        <f t="shared" si="652"/>
        <v xml:space="preserve"> </v>
      </c>
    </row>
    <row r="528" spans="21:116" x14ac:dyDescent="0.25">
      <c r="U528" s="276" t="str">
        <f t="shared" si="656"/>
        <v xml:space="preserve"> </v>
      </c>
      <c r="V528" s="277" t="str">
        <f>IF(SUM(I528:T528)&lt;90," ",I528/stab.data!$U$7)</f>
        <v xml:space="preserve"> </v>
      </c>
      <c r="W528" s="277" t="str">
        <f>IF(SUM(I528:T528)&lt;90," ",J528/stab.data!$U$8)</f>
        <v xml:space="preserve"> </v>
      </c>
      <c r="X528" s="277" t="str">
        <f>IF(SUM(I528:T528)&lt;90," ",K528*2/stab.data!$U$9)</f>
        <v xml:space="preserve"> </v>
      </c>
      <c r="Y528" s="277" t="str">
        <f>IF(SUM(I528:T528)&lt;90," ",L528*2/stab.data!$U$10)</f>
        <v xml:space="preserve"> </v>
      </c>
      <c r="Z528" s="277" t="str">
        <f>IF(SUM(I528:T528)&lt;90," ",M528/stab.data!$U$11)</f>
        <v xml:space="preserve"> </v>
      </c>
      <c r="AA528" s="277" t="str">
        <f>IF(SUM(I528:T528)&lt;90," ",N528/stab.data!$U$12)</f>
        <v xml:space="preserve"> </v>
      </c>
      <c r="AB528" s="277" t="str">
        <f>IF(SUM(I528:T528)&lt;90," ",O528/stab.data!$U$13)</f>
        <v xml:space="preserve"> </v>
      </c>
      <c r="AC528" s="277" t="str">
        <f>IF(SUM(I528:T528)&lt;90," ",P528/stab.data!$U$14)</f>
        <v xml:space="preserve"> </v>
      </c>
      <c r="AD528" s="277" t="str">
        <f>IF(SUM(I528:T528)&lt;90," ",Q528*2/stab.data!$U$15)</f>
        <v xml:space="preserve"> </v>
      </c>
      <c r="AE528" s="277" t="str">
        <f>IF(SUM(I528:T528)&lt;90," ",R528*2/stab.data!$U$16)</f>
        <v xml:space="preserve"> </v>
      </c>
      <c r="AF528" s="277" t="str">
        <f>IF(SUM(I528:T528)&lt;90," ",S528/stab.data!$U$17)</f>
        <v xml:space="preserve"> </v>
      </c>
      <c r="AG528" s="277" t="str">
        <f>IF(SUM(I528:T528)&lt;90," ",T528/stab.data!$U$18)</f>
        <v xml:space="preserve"> </v>
      </c>
      <c r="AH528" s="277" t="str">
        <f t="shared" si="657"/>
        <v xml:space="preserve"> </v>
      </c>
      <c r="AI528" s="277" t="str">
        <f t="shared" si="658"/>
        <v xml:space="preserve"> </v>
      </c>
      <c r="AJ528" s="278" t="str">
        <f t="shared" si="659"/>
        <v xml:space="preserve"> </v>
      </c>
      <c r="AK528" s="278" t="str">
        <f t="shared" si="660"/>
        <v xml:space="preserve"> </v>
      </c>
      <c r="AL528" s="278" t="str">
        <f t="shared" si="661"/>
        <v xml:space="preserve"> </v>
      </c>
      <c r="AM528" s="278" t="str">
        <f t="shared" si="662"/>
        <v xml:space="preserve"> </v>
      </c>
      <c r="AN528" s="278" t="str">
        <f t="shared" si="663"/>
        <v xml:space="preserve"> </v>
      </c>
      <c r="AO528" s="278" t="str">
        <f t="shared" si="664"/>
        <v xml:space="preserve"> </v>
      </c>
      <c r="AP528" s="278" t="str">
        <f t="shared" si="665"/>
        <v xml:space="preserve"> </v>
      </c>
      <c r="AQ528" s="278" t="str">
        <f t="shared" si="666"/>
        <v xml:space="preserve"> </v>
      </c>
      <c r="AR528" s="278" t="str">
        <f t="shared" si="667"/>
        <v xml:space="preserve"> </v>
      </c>
      <c r="AS528" s="278" t="str">
        <f t="shared" si="668"/>
        <v xml:space="preserve"> </v>
      </c>
      <c r="AT528" s="278" t="str">
        <f t="shared" si="669"/>
        <v xml:space="preserve"> </v>
      </c>
      <c r="AU528" s="278" t="str">
        <f t="shared" si="670"/>
        <v xml:space="preserve"> </v>
      </c>
      <c r="AV528" s="277" t="str">
        <f t="shared" si="671"/>
        <v xml:space="preserve"> </v>
      </c>
      <c r="AW528" s="277" t="str">
        <f t="shared" si="672"/>
        <v xml:space="preserve"> </v>
      </c>
      <c r="AX528" s="277" t="str">
        <f>IF(SUM(I528:T528)&lt;90," ",CO528*AH528*stab.data!$U$20/13/2)</f>
        <v xml:space="preserve"> </v>
      </c>
      <c r="AY528" s="277" t="str">
        <f>IF(SUM(I528:T528)&lt;90," ",CQ528*AH528*stab.data!$U$11/13)</f>
        <v xml:space="preserve"> </v>
      </c>
      <c r="AZ528" s="277" t="str">
        <f t="shared" si="673"/>
        <v xml:space="preserve"> </v>
      </c>
      <c r="BA528" s="279" t="str">
        <f t="shared" si="674"/>
        <v xml:space="preserve"> </v>
      </c>
      <c r="BB528" s="280" t="str">
        <f>IF(SUM(I528:T528)&lt;90," ",EXP('eq. coef.'!$C$104+'eq. coef.'!$C$105*'Amp-TB2 calc'!AJ528+'eq. coef.'!$C$106*'Amp-TB2 calc'!AK528+'eq. coef.'!$C$107*'Amp-TB2 calc'!AL528+'eq. coef.'!$C$108*'Amp-TB2 calc'!AN528+'eq. coef.'!$C$109*'Amp-TB2 calc'!AP528+'eq. coef.'!$C$110*'Amp-TB2 calc'!AQ528+'eq. coef.'!$C$111*'Amp-TB2 calc'!AR528+'eq. coef.'!$C$112*'Amp-TB2 calc'!AS528))</f>
        <v xml:space="preserve"> </v>
      </c>
      <c r="BC528" s="281" t="str">
        <f>IF(SUM(I528:T528)&lt;90," ",EXP('eq. coef.'!$C$176+'eq. coef.'!$C$177*'Amp-TB2 calc'!AJ528+'eq. coef.'!$C$178*'Amp-TB2 calc'!AK528+'eq. coef.'!$C$179*'Amp-TB2 calc'!AL528+'eq. coef.'!$C$180*'Amp-TB2 calc'!AN528+'eq. coef.'!$C$181*'Amp-TB2 calc'!AP528+'eq. coef.'!$C$182*'Amp-TB2 calc'!AQ528+'eq. coef.'!$C$183*'Amp-TB2 calc'!AR528+'eq. coef.'!$C$184*'Amp-TB2 calc'!AS528))</f>
        <v xml:space="preserve"> </v>
      </c>
      <c r="BD528" s="281" t="str">
        <f>IF(SUM(I528:T528)&lt;90," ",('eq. coef.'!$C$234+'eq. coef.'!$C$235*'Amp-TB2 calc'!AJ528+'eq. coef.'!$C$236*'Amp-TB2 calc'!AK528+'eq. coef.'!$C$237*'Amp-TB2 calc'!AL528+'eq. coef.'!$C$238*'Amp-TB2 calc'!AN528+'eq. coef.'!$C$239*'Amp-TB2 calc'!AP528+'eq. coef.'!$C$240*'Amp-TB2 calc'!AQ528+'eq. coef.'!$C$241*'Amp-TB2 calc'!AR528+'eq. coef.'!$C$242*'Amp-TB2 calc'!AS528))</f>
        <v xml:space="preserve"> </v>
      </c>
      <c r="BE528" s="281" t="str">
        <f>IF(SUM(I528:T528)&lt;90," ",('eq. coef.'!$C$270+'eq. coef.'!$C$271*'Amp-TB2 calc'!AJ528+'eq. coef.'!$C$272*'Amp-TB2 calc'!AK528+'eq. coef.'!$C$273*'Amp-TB2 calc'!AL528+'eq. coef.'!$C$274*'Amp-TB2 calc'!AN528+'eq. coef.'!$C$275*'Amp-TB2 calc'!AP528+'eq. coef.'!$C$276*'Amp-TB2 calc'!AQ528+'eq. coef.'!$C$277*'Amp-TB2 calc'!AR528+'eq. coef.'!$C$278*'Amp-TB2 calc'!AS528))</f>
        <v xml:space="preserve"> </v>
      </c>
      <c r="BF528" s="281" t="str">
        <f>IF(SUM(I528:T528)&lt;90," ",EXP('eq. coef.'!$C$328+'eq. coef.'!$C$329*'Amp-TB2 calc'!AJ528+'eq. coef.'!$C$330*'Amp-TB2 calc'!AK528+'eq. coef.'!$C$331*'Amp-TB2 calc'!AL528+'eq. coef.'!$C$332*'Amp-TB2 calc'!AN528+'eq. coef.'!$C$333*'Amp-TB2 calc'!AP528+'eq. coef.'!$C$334*'Amp-TB2 calc'!AQ528+'eq. coef.'!$C$335*'Amp-TB2 calc'!AR528+'eq. coef.'!$C$336*'Amp-TB2 calc'!AS528))</f>
        <v xml:space="preserve"> </v>
      </c>
      <c r="BG528" s="282" t="str">
        <f t="shared" si="626"/>
        <v xml:space="preserve"> </v>
      </c>
      <c r="BH528" s="385" t="str">
        <f t="shared" si="653"/>
        <v xml:space="preserve"> </v>
      </c>
      <c r="BI528" s="385" t="str">
        <f t="shared" si="654"/>
        <v xml:space="preserve"> </v>
      </c>
      <c r="BJ528" s="281" t="str">
        <f t="shared" si="627"/>
        <v xml:space="preserve"> </v>
      </c>
      <c r="BK528" s="283" t="str">
        <f t="shared" si="675"/>
        <v xml:space="preserve"> </v>
      </c>
      <c r="BL528" s="281" t="str">
        <f t="shared" si="676"/>
        <v xml:space="preserve"> </v>
      </c>
      <c r="BM528" s="284" t="str">
        <f t="shared" si="628"/>
        <v xml:space="preserve"> </v>
      </c>
      <c r="BN528" s="285" t="str">
        <f>IF(SUM(I528:T528)&lt;90," ",'eq. coef.'!$C$360+'eq. coef.'!$C$361*'Amp-TB2 calc'!AJ528+'eq. coef.'!$C$362*'Amp-TB2 calc'!AK528+'eq. coef.'!$C$363*'Amp-TB2 calc'!AL528+'eq. coef.'!$C$364*'Amp-TB2 calc'!AN528+'eq. coef.'!$C$365*'Amp-TB2 calc'!AP528+'eq. coef.'!$C$366*'Amp-TB2 calc'!AQ528+'eq. coef.'!$C$367*'Amp-TB2 calc'!AR528+'eq. coef.'!$C$368*'Amp-TB2 calc'!AS528+'eq. coef.'!$C$369*LN(BQ528))</f>
        <v xml:space="preserve"> </v>
      </c>
      <c r="BO528" s="286" t="str">
        <f t="shared" si="677"/>
        <v xml:space="preserve"> </v>
      </c>
      <c r="BP528" s="333" t="str">
        <f t="shared" si="629"/>
        <v xml:space="preserve"> </v>
      </c>
      <c r="BQ528" s="287" t="str">
        <f t="shared" si="678"/>
        <v xml:space="preserve"> </v>
      </c>
      <c r="BR528" s="281" t="str">
        <f t="shared" si="630"/>
        <v xml:space="preserve"> </v>
      </c>
      <c r="BS528" s="283"/>
      <c r="BT528" s="283">
        <f t="shared" si="679"/>
        <v>0</v>
      </c>
      <c r="BU528" s="283">
        <f t="shared" si="680"/>
        <v>0</v>
      </c>
      <c r="BV528" s="281" t="str">
        <f t="shared" si="631"/>
        <v xml:space="preserve"> </v>
      </c>
      <c r="BW528" s="288"/>
      <c r="BX528" s="289" t="str">
        <f>IF(SUM(I528:T528)&lt;90," ",'eq. coef.'!$B$1128*'Amp-TB2 calc'!CH528+'eq. coef.'!$B$1129*'Amp-TB2 calc'!CL528+'eq. coef.'!$B$1130*'Amp-TB2 calc'!CM528+'eq. coef.'!$B$1131*'Amp-TB2 calc'!CO528+'eq. coef.'!$B$1132*'Amp-TB2 calc'!CP528+'eq. coef.'!$B$1133*'Amp-TB2 calc'!CQ528+'eq. coef.'!$B$1134*'Amp-TB2 calc'!CR528+'eq. coef.'!$B$1135*'Amp-TB2 calc'!CU528+'eq. coef.'!$B$1135*'Amp-TB2 calc'!CY528+'eq. coef.'!$B$1137*'Amp-TB2 calc'!CZ528)</f>
        <v xml:space="preserve"> </v>
      </c>
      <c r="BY528" s="290" t="str">
        <f t="shared" si="681"/>
        <v xml:space="preserve"> </v>
      </c>
      <c r="BZ528" s="291"/>
      <c r="CA528" s="290" t="str">
        <f t="shared" si="632"/>
        <v xml:space="preserve"> </v>
      </c>
      <c r="CB528" s="289" t="str">
        <f>IF(SUM(I528:T528)&lt;90," ",EXP('eq. coef.'!$C$396+'eq. coef.'!$C$397*'Amp-TB2 calc'!AJ528+'eq. coef.'!$C$398*'Amp-TB2 calc'!AK528+'eq. coef.'!$C$399*'Amp-TB2 calc'!AL528+'eq. coef.'!$C$400*'Amp-TB2 calc'!AN528+'eq. coef.'!$C$401*'Amp-TB2 calc'!AP528+'eq. coef.'!$C$402*'Amp-TB2 calc'!AQ528+'eq. coef.'!$C$403*'Amp-TB2 calc'!AR528+'eq. coef.'!$C$404*'Amp-TB2 calc'!AS528+'eq. coef.'!$C$405*LN('Amp-TB2 calc'!BQ528)))</f>
        <v xml:space="preserve"> </v>
      </c>
      <c r="CC528" s="283" t="str">
        <f t="shared" si="633"/>
        <v xml:space="preserve"> </v>
      </c>
      <c r="CD528" s="283"/>
      <c r="CE528" s="282" t="str">
        <f t="shared" si="634"/>
        <v xml:space="preserve"> </v>
      </c>
      <c r="CF528" s="282" t="str">
        <f t="shared" si="635"/>
        <v xml:space="preserve"> </v>
      </c>
      <c r="CG528" s="278" t="str">
        <f t="shared" si="682"/>
        <v xml:space="preserve"> </v>
      </c>
      <c r="CH528" s="278" t="str">
        <f t="shared" si="683"/>
        <v xml:space="preserve"> </v>
      </c>
      <c r="CI528" s="278" t="str">
        <f t="shared" si="636"/>
        <v xml:space="preserve"> </v>
      </c>
      <c r="CJ528" s="278" t="str">
        <f t="shared" si="637"/>
        <v xml:space="preserve"> </v>
      </c>
      <c r="CK528" s="278"/>
      <c r="CL528" s="278" t="str">
        <f t="shared" si="638"/>
        <v xml:space="preserve"> </v>
      </c>
      <c r="CM528" s="278" t="str">
        <f t="shared" si="639"/>
        <v xml:space="preserve"> </v>
      </c>
      <c r="CN528" s="278" t="str">
        <f t="shared" si="684"/>
        <v xml:space="preserve"> </v>
      </c>
      <c r="CO528" s="278" t="str">
        <f t="shared" si="640"/>
        <v xml:space="preserve"> </v>
      </c>
      <c r="CP528" s="278" t="str">
        <f t="shared" si="685"/>
        <v xml:space="preserve"> </v>
      </c>
      <c r="CQ528" s="278" t="str">
        <f t="shared" si="641"/>
        <v xml:space="preserve"> </v>
      </c>
      <c r="CR528" s="278" t="str">
        <f t="shared" si="686"/>
        <v xml:space="preserve"> </v>
      </c>
      <c r="CS528" s="278" t="str">
        <f t="shared" si="642"/>
        <v xml:space="preserve"> </v>
      </c>
      <c r="CT528" s="278"/>
      <c r="CU528" s="278" t="str">
        <f t="shared" si="687"/>
        <v xml:space="preserve"> </v>
      </c>
      <c r="CV528" s="278" t="str">
        <f t="shared" si="643"/>
        <v xml:space="preserve"> </v>
      </c>
      <c r="CW528" s="278" t="str">
        <f t="shared" si="644"/>
        <v xml:space="preserve"> </v>
      </c>
      <c r="CX528" s="278"/>
      <c r="CY528" s="278" t="str">
        <f t="shared" si="645"/>
        <v xml:space="preserve"> </v>
      </c>
      <c r="CZ528" s="278" t="str">
        <f t="shared" si="688"/>
        <v xml:space="preserve"> </v>
      </c>
      <c r="DA528" s="278" t="str">
        <f t="shared" si="646"/>
        <v xml:space="preserve"> </v>
      </c>
      <c r="DB528" s="278"/>
      <c r="DC528" s="278" t="str">
        <f t="shared" si="647"/>
        <v xml:space="preserve"> </v>
      </c>
      <c r="DD528" s="278" t="str">
        <f t="shared" si="689"/>
        <v xml:space="preserve"> </v>
      </c>
      <c r="DE528" s="278" t="str">
        <f t="shared" si="690"/>
        <v xml:space="preserve"> </v>
      </c>
      <c r="DF528" s="278" t="str">
        <f t="shared" si="648"/>
        <v xml:space="preserve"> </v>
      </c>
      <c r="DG528" s="283" t="str">
        <f t="shared" si="655"/>
        <v xml:space="preserve"> </v>
      </c>
      <c r="DH528" s="283"/>
      <c r="DI528" s="277" t="str">
        <f t="shared" si="649"/>
        <v xml:space="preserve"> </v>
      </c>
      <c r="DJ528" s="277" t="str">
        <f t="shared" si="650"/>
        <v xml:space="preserve"> </v>
      </c>
      <c r="DK528" s="277" t="str">
        <f t="shared" si="651"/>
        <v xml:space="preserve"> </v>
      </c>
      <c r="DL528" s="278" t="str">
        <f t="shared" si="652"/>
        <v xml:space="preserve"> </v>
      </c>
    </row>
    <row r="529" spans="21:116" x14ac:dyDescent="0.25">
      <c r="U529" s="276" t="str">
        <f t="shared" si="656"/>
        <v xml:space="preserve"> </v>
      </c>
      <c r="V529" s="277" t="str">
        <f>IF(SUM(I529:T529)&lt;90," ",I529/stab.data!$U$7)</f>
        <v xml:space="preserve"> </v>
      </c>
      <c r="W529" s="277" t="str">
        <f>IF(SUM(I529:T529)&lt;90," ",J529/stab.data!$U$8)</f>
        <v xml:space="preserve"> </v>
      </c>
      <c r="X529" s="277" t="str">
        <f>IF(SUM(I529:T529)&lt;90," ",K529*2/stab.data!$U$9)</f>
        <v xml:space="preserve"> </v>
      </c>
      <c r="Y529" s="277" t="str">
        <f>IF(SUM(I529:T529)&lt;90," ",L529*2/stab.data!$U$10)</f>
        <v xml:space="preserve"> </v>
      </c>
      <c r="Z529" s="277" t="str">
        <f>IF(SUM(I529:T529)&lt;90," ",M529/stab.data!$U$11)</f>
        <v xml:space="preserve"> </v>
      </c>
      <c r="AA529" s="277" t="str">
        <f>IF(SUM(I529:T529)&lt;90," ",N529/stab.data!$U$12)</f>
        <v xml:space="preserve"> </v>
      </c>
      <c r="AB529" s="277" t="str">
        <f>IF(SUM(I529:T529)&lt;90," ",O529/stab.data!$U$13)</f>
        <v xml:space="preserve"> </v>
      </c>
      <c r="AC529" s="277" t="str">
        <f>IF(SUM(I529:T529)&lt;90," ",P529/stab.data!$U$14)</f>
        <v xml:space="preserve"> </v>
      </c>
      <c r="AD529" s="277" t="str">
        <f>IF(SUM(I529:T529)&lt;90," ",Q529*2/stab.data!$U$15)</f>
        <v xml:space="preserve"> </v>
      </c>
      <c r="AE529" s="277" t="str">
        <f>IF(SUM(I529:T529)&lt;90," ",R529*2/stab.data!$U$16)</f>
        <v xml:space="preserve"> </v>
      </c>
      <c r="AF529" s="277" t="str">
        <f>IF(SUM(I529:T529)&lt;90," ",S529/stab.data!$U$17)</f>
        <v xml:space="preserve"> </v>
      </c>
      <c r="AG529" s="277" t="str">
        <f>IF(SUM(I529:T529)&lt;90," ",T529/stab.data!$U$18)</f>
        <v xml:space="preserve"> </v>
      </c>
      <c r="AH529" s="277" t="str">
        <f t="shared" si="657"/>
        <v xml:space="preserve"> </v>
      </c>
      <c r="AI529" s="277" t="str">
        <f t="shared" si="658"/>
        <v xml:space="preserve"> </v>
      </c>
      <c r="AJ529" s="278" t="str">
        <f t="shared" si="659"/>
        <v xml:space="preserve"> </v>
      </c>
      <c r="AK529" s="278" t="str">
        <f t="shared" si="660"/>
        <v xml:space="preserve"> </v>
      </c>
      <c r="AL529" s="278" t="str">
        <f t="shared" si="661"/>
        <v xml:space="preserve"> </v>
      </c>
      <c r="AM529" s="278" t="str">
        <f t="shared" si="662"/>
        <v xml:space="preserve"> </v>
      </c>
      <c r="AN529" s="278" t="str">
        <f t="shared" si="663"/>
        <v xml:space="preserve"> </v>
      </c>
      <c r="AO529" s="278" t="str">
        <f t="shared" si="664"/>
        <v xml:space="preserve"> </v>
      </c>
      <c r="AP529" s="278" t="str">
        <f t="shared" si="665"/>
        <v xml:space="preserve"> </v>
      </c>
      <c r="AQ529" s="278" t="str">
        <f t="shared" si="666"/>
        <v xml:space="preserve"> </v>
      </c>
      <c r="AR529" s="278" t="str">
        <f t="shared" si="667"/>
        <v xml:space="preserve"> </v>
      </c>
      <c r="AS529" s="278" t="str">
        <f t="shared" si="668"/>
        <v xml:space="preserve"> </v>
      </c>
      <c r="AT529" s="278" t="str">
        <f t="shared" si="669"/>
        <v xml:space="preserve"> </v>
      </c>
      <c r="AU529" s="278" t="str">
        <f t="shared" si="670"/>
        <v xml:space="preserve"> </v>
      </c>
      <c r="AV529" s="277" t="str">
        <f t="shared" si="671"/>
        <v xml:space="preserve"> </v>
      </c>
      <c r="AW529" s="277" t="str">
        <f t="shared" si="672"/>
        <v xml:space="preserve"> </v>
      </c>
      <c r="AX529" s="277" t="str">
        <f>IF(SUM(I529:T529)&lt;90," ",CO529*AH529*stab.data!$U$20/13/2)</f>
        <v xml:space="preserve"> </v>
      </c>
      <c r="AY529" s="277" t="str">
        <f>IF(SUM(I529:T529)&lt;90," ",CQ529*AH529*stab.data!$U$11/13)</f>
        <v xml:space="preserve"> </v>
      </c>
      <c r="AZ529" s="277" t="str">
        <f t="shared" si="673"/>
        <v xml:space="preserve"> </v>
      </c>
      <c r="BA529" s="279" t="str">
        <f t="shared" si="674"/>
        <v xml:space="preserve"> </v>
      </c>
      <c r="BB529" s="280" t="str">
        <f>IF(SUM(I529:T529)&lt;90," ",EXP('eq. coef.'!$C$104+'eq. coef.'!$C$105*'Amp-TB2 calc'!AJ529+'eq. coef.'!$C$106*'Amp-TB2 calc'!AK529+'eq. coef.'!$C$107*'Amp-TB2 calc'!AL529+'eq. coef.'!$C$108*'Amp-TB2 calc'!AN529+'eq. coef.'!$C$109*'Amp-TB2 calc'!AP529+'eq. coef.'!$C$110*'Amp-TB2 calc'!AQ529+'eq. coef.'!$C$111*'Amp-TB2 calc'!AR529+'eq. coef.'!$C$112*'Amp-TB2 calc'!AS529))</f>
        <v xml:space="preserve"> </v>
      </c>
      <c r="BC529" s="281" t="str">
        <f>IF(SUM(I529:T529)&lt;90," ",EXP('eq. coef.'!$C$176+'eq. coef.'!$C$177*'Amp-TB2 calc'!AJ529+'eq. coef.'!$C$178*'Amp-TB2 calc'!AK529+'eq. coef.'!$C$179*'Amp-TB2 calc'!AL529+'eq. coef.'!$C$180*'Amp-TB2 calc'!AN529+'eq. coef.'!$C$181*'Amp-TB2 calc'!AP529+'eq. coef.'!$C$182*'Amp-TB2 calc'!AQ529+'eq. coef.'!$C$183*'Amp-TB2 calc'!AR529+'eq. coef.'!$C$184*'Amp-TB2 calc'!AS529))</f>
        <v xml:space="preserve"> </v>
      </c>
      <c r="BD529" s="281" t="str">
        <f>IF(SUM(I529:T529)&lt;90," ",('eq. coef.'!$C$234+'eq. coef.'!$C$235*'Amp-TB2 calc'!AJ529+'eq. coef.'!$C$236*'Amp-TB2 calc'!AK529+'eq. coef.'!$C$237*'Amp-TB2 calc'!AL529+'eq. coef.'!$C$238*'Amp-TB2 calc'!AN529+'eq. coef.'!$C$239*'Amp-TB2 calc'!AP529+'eq. coef.'!$C$240*'Amp-TB2 calc'!AQ529+'eq. coef.'!$C$241*'Amp-TB2 calc'!AR529+'eq. coef.'!$C$242*'Amp-TB2 calc'!AS529))</f>
        <v xml:space="preserve"> </v>
      </c>
      <c r="BE529" s="281" t="str">
        <f>IF(SUM(I529:T529)&lt;90," ",('eq. coef.'!$C$270+'eq. coef.'!$C$271*'Amp-TB2 calc'!AJ529+'eq. coef.'!$C$272*'Amp-TB2 calc'!AK529+'eq. coef.'!$C$273*'Amp-TB2 calc'!AL529+'eq. coef.'!$C$274*'Amp-TB2 calc'!AN529+'eq. coef.'!$C$275*'Amp-TB2 calc'!AP529+'eq. coef.'!$C$276*'Amp-TB2 calc'!AQ529+'eq. coef.'!$C$277*'Amp-TB2 calc'!AR529+'eq. coef.'!$C$278*'Amp-TB2 calc'!AS529))</f>
        <v xml:space="preserve"> </v>
      </c>
      <c r="BF529" s="281" t="str">
        <f>IF(SUM(I529:T529)&lt;90," ",EXP('eq. coef.'!$C$328+'eq. coef.'!$C$329*'Amp-TB2 calc'!AJ529+'eq. coef.'!$C$330*'Amp-TB2 calc'!AK529+'eq. coef.'!$C$331*'Amp-TB2 calc'!AL529+'eq. coef.'!$C$332*'Amp-TB2 calc'!AN529+'eq. coef.'!$C$333*'Amp-TB2 calc'!AP529+'eq. coef.'!$C$334*'Amp-TB2 calc'!AQ529+'eq. coef.'!$C$335*'Amp-TB2 calc'!AR529+'eq. coef.'!$C$336*'Amp-TB2 calc'!AS529))</f>
        <v xml:space="preserve"> </v>
      </c>
      <c r="BG529" s="282" t="str">
        <f t="shared" si="626"/>
        <v xml:space="preserve"> </v>
      </c>
      <c r="BH529" s="385" t="str">
        <f t="shared" si="653"/>
        <v xml:space="preserve"> </v>
      </c>
      <c r="BI529" s="385" t="str">
        <f t="shared" si="654"/>
        <v xml:space="preserve"> </v>
      </c>
      <c r="BJ529" s="281" t="str">
        <f t="shared" si="627"/>
        <v xml:space="preserve"> </v>
      </c>
      <c r="BK529" s="283" t="str">
        <f t="shared" si="675"/>
        <v xml:space="preserve"> </v>
      </c>
      <c r="BL529" s="281" t="str">
        <f t="shared" si="676"/>
        <v xml:space="preserve"> </v>
      </c>
      <c r="BM529" s="284" t="str">
        <f t="shared" si="628"/>
        <v xml:space="preserve"> </v>
      </c>
      <c r="BN529" s="285" t="str">
        <f>IF(SUM(I529:T529)&lt;90," ",'eq. coef.'!$C$360+'eq. coef.'!$C$361*'Amp-TB2 calc'!AJ529+'eq. coef.'!$C$362*'Amp-TB2 calc'!AK529+'eq. coef.'!$C$363*'Amp-TB2 calc'!AL529+'eq. coef.'!$C$364*'Amp-TB2 calc'!AN529+'eq. coef.'!$C$365*'Amp-TB2 calc'!AP529+'eq. coef.'!$C$366*'Amp-TB2 calc'!AQ529+'eq. coef.'!$C$367*'Amp-TB2 calc'!AR529+'eq. coef.'!$C$368*'Amp-TB2 calc'!AS529+'eq. coef.'!$C$369*LN(BQ529))</f>
        <v xml:space="preserve"> </v>
      </c>
      <c r="BO529" s="286" t="str">
        <f t="shared" si="677"/>
        <v xml:space="preserve"> </v>
      </c>
      <c r="BP529" s="333" t="str">
        <f t="shared" si="629"/>
        <v xml:space="preserve"> </v>
      </c>
      <c r="BQ529" s="287" t="str">
        <f t="shared" si="678"/>
        <v xml:space="preserve"> </v>
      </c>
      <c r="BR529" s="281" t="str">
        <f t="shared" si="630"/>
        <v xml:space="preserve"> </v>
      </c>
      <c r="BS529" s="283"/>
      <c r="BT529" s="283">
        <f t="shared" si="679"/>
        <v>0</v>
      </c>
      <c r="BU529" s="283">
        <f t="shared" si="680"/>
        <v>0</v>
      </c>
      <c r="BV529" s="281" t="str">
        <f t="shared" si="631"/>
        <v xml:space="preserve"> </v>
      </c>
      <c r="BW529" s="288"/>
      <c r="BX529" s="289" t="str">
        <f>IF(SUM(I529:T529)&lt;90," ",'eq. coef.'!$B$1128*'Amp-TB2 calc'!CH529+'eq. coef.'!$B$1129*'Amp-TB2 calc'!CL529+'eq. coef.'!$B$1130*'Amp-TB2 calc'!CM529+'eq. coef.'!$B$1131*'Amp-TB2 calc'!CO529+'eq. coef.'!$B$1132*'Amp-TB2 calc'!CP529+'eq. coef.'!$B$1133*'Amp-TB2 calc'!CQ529+'eq. coef.'!$B$1134*'Amp-TB2 calc'!CR529+'eq. coef.'!$B$1135*'Amp-TB2 calc'!CU529+'eq. coef.'!$B$1135*'Amp-TB2 calc'!CY529+'eq. coef.'!$B$1137*'Amp-TB2 calc'!CZ529)</f>
        <v xml:space="preserve"> </v>
      </c>
      <c r="BY529" s="290" t="str">
        <f t="shared" si="681"/>
        <v xml:space="preserve"> </v>
      </c>
      <c r="BZ529" s="291"/>
      <c r="CA529" s="290" t="str">
        <f t="shared" si="632"/>
        <v xml:space="preserve"> </v>
      </c>
      <c r="CB529" s="289" t="str">
        <f>IF(SUM(I529:T529)&lt;90," ",EXP('eq. coef.'!$C$396+'eq. coef.'!$C$397*'Amp-TB2 calc'!AJ529+'eq. coef.'!$C$398*'Amp-TB2 calc'!AK529+'eq. coef.'!$C$399*'Amp-TB2 calc'!AL529+'eq. coef.'!$C$400*'Amp-TB2 calc'!AN529+'eq. coef.'!$C$401*'Amp-TB2 calc'!AP529+'eq. coef.'!$C$402*'Amp-TB2 calc'!AQ529+'eq. coef.'!$C$403*'Amp-TB2 calc'!AR529+'eq. coef.'!$C$404*'Amp-TB2 calc'!AS529+'eq. coef.'!$C$405*LN('Amp-TB2 calc'!BQ529)))</f>
        <v xml:space="preserve"> </v>
      </c>
      <c r="CC529" s="283" t="str">
        <f t="shared" si="633"/>
        <v xml:space="preserve"> </v>
      </c>
      <c r="CD529" s="283"/>
      <c r="CE529" s="282" t="str">
        <f t="shared" si="634"/>
        <v xml:space="preserve"> </v>
      </c>
      <c r="CF529" s="282" t="str">
        <f t="shared" si="635"/>
        <v xml:space="preserve"> </v>
      </c>
      <c r="CG529" s="278" t="str">
        <f t="shared" si="682"/>
        <v xml:space="preserve"> </v>
      </c>
      <c r="CH529" s="278" t="str">
        <f t="shared" si="683"/>
        <v xml:space="preserve"> </v>
      </c>
      <c r="CI529" s="278" t="str">
        <f t="shared" si="636"/>
        <v xml:space="preserve"> </v>
      </c>
      <c r="CJ529" s="278" t="str">
        <f t="shared" si="637"/>
        <v xml:space="preserve"> </v>
      </c>
      <c r="CK529" s="278"/>
      <c r="CL529" s="278" t="str">
        <f t="shared" si="638"/>
        <v xml:space="preserve"> </v>
      </c>
      <c r="CM529" s="278" t="str">
        <f t="shared" si="639"/>
        <v xml:space="preserve"> </v>
      </c>
      <c r="CN529" s="278" t="str">
        <f t="shared" si="684"/>
        <v xml:space="preserve"> </v>
      </c>
      <c r="CO529" s="278" t="str">
        <f t="shared" si="640"/>
        <v xml:space="preserve"> </v>
      </c>
      <c r="CP529" s="278" t="str">
        <f t="shared" si="685"/>
        <v xml:space="preserve"> </v>
      </c>
      <c r="CQ529" s="278" t="str">
        <f t="shared" si="641"/>
        <v xml:space="preserve"> </v>
      </c>
      <c r="CR529" s="278" t="str">
        <f t="shared" si="686"/>
        <v xml:space="preserve"> </v>
      </c>
      <c r="CS529" s="278" t="str">
        <f t="shared" si="642"/>
        <v xml:space="preserve"> </v>
      </c>
      <c r="CT529" s="278"/>
      <c r="CU529" s="278" t="str">
        <f t="shared" si="687"/>
        <v xml:space="preserve"> </v>
      </c>
      <c r="CV529" s="278" t="str">
        <f t="shared" si="643"/>
        <v xml:space="preserve"> </v>
      </c>
      <c r="CW529" s="278" t="str">
        <f t="shared" si="644"/>
        <v xml:space="preserve"> </v>
      </c>
      <c r="CX529" s="278"/>
      <c r="CY529" s="278" t="str">
        <f t="shared" si="645"/>
        <v xml:space="preserve"> </v>
      </c>
      <c r="CZ529" s="278" t="str">
        <f t="shared" si="688"/>
        <v xml:space="preserve"> </v>
      </c>
      <c r="DA529" s="278" t="str">
        <f t="shared" si="646"/>
        <v xml:space="preserve"> </v>
      </c>
      <c r="DB529" s="278"/>
      <c r="DC529" s="278" t="str">
        <f t="shared" si="647"/>
        <v xml:space="preserve"> </v>
      </c>
      <c r="DD529" s="278" t="str">
        <f t="shared" si="689"/>
        <v xml:space="preserve"> </v>
      </c>
      <c r="DE529" s="278" t="str">
        <f t="shared" si="690"/>
        <v xml:space="preserve"> </v>
      </c>
      <c r="DF529" s="278" t="str">
        <f t="shared" si="648"/>
        <v xml:space="preserve"> </v>
      </c>
      <c r="DG529" s="283" t="str">
        <f t="shared" si="655"/>
        <v xml:space="preserve"> </v>
      </c>
      <c r="DH529" s="283"/>
      <c r="DI529" s="277" t="str">
        <f t="shared" si="649"/>
        <v xml:space="preserve"> </v>
      </c>
      <c r="DJ529" s="277" t="str">
        <f t="shared" si="650"/>
        <v xml:space="preserve"> </v>
      </c>
      <c r="DK529" s="277" t="str">
        <f t="shared" si="651"/>
        <v xml:space="preserve"> </v>
      </c>
      <c r="DL529" s="278" t="str">
        <f t="shared" si="652"/>
        <v xml:space="preserve"> </v>
      </c>
    </row>
    <row r="530" spans="21:116" x14ac:dyDescent="0.25">
      <c r="U530" s="276" t="str">
        <f t="shared" si="656"/>
        <v xml:space="preserve"> </v>
      </c>
      <c r="V530" s="277" t="str">
        <f>IF(SUM(I530:T530)&lt;90," ",I530/stab.data!$U$7)</f>
        <v xml:space="preserve"> </v>
      </c>
      <c r="W530" s="277" t="str">
        <f>IF(SUM(I530:T530)&lt;90," ",J530/stab.data!$U$8)</f>
        <v xml:space="preserve"> </v>
      </c>
      <c r="X530" s="277" t="str">
        <f>IF(SUM(I530:T530)&lt;90," ",K530*2/stab.data!$U$9)</f>
        <v xml:space="preserve"> </v>
      </c>
      <c r="Y530" s="277" t="str">
        <f>IF(SUM(I530:T530)&lt;90," ",L530*2/stab.data!$U$10)</f>
        <v xml:space="preserve"> </v>
      </c>
      <c r="Z530" s="277" t="str">
        <f>IF(SUM(I530:T530)&lt;90," ",M530/stab.data!$U$11)</f>
        <v xml:space="preserve"> </v>
      </c>
      <c r="AA530" s="277" t="str">
        <f>IF(SUM(I530:T530)&lt;90," ",N530/stab.data!$U$12)</f>
        <v xml:space="preserve"> </v>
      </c>
      <c r="AB530" s="277" t="str">
        <f>IF(SUM(I530:T530)&lt;90," ",O530/stab.data!$U$13)</f>
        <v xml:space="preserve"> </v>
      </c>
      <c r="AC530" s="277" t="str">
        <f>IF(SUM(I530:T530)&lt;90," ",P530/stab.data!$U$14)</f>
        <v xml:space="preserve"> </v>
      </c>
      <c r="AD530" s="277" t="str">
        <f>IF(SUM(I530:T530)&lt;90," ",Q530*2/stab.data!$U$15)</f>
        <v xml:space="preserve"> </v>
      </c>
      <c r="AE530" s="277" t="str">
        <f>IF(SUM(I530:T530)&lt;90," ",R530*2/stab.data!$U$16)</f>
        <v xml:space="preserve"> </v>
      </c>
      <c r="AF530" s="277" t="str">
        <f>IF(SUM(I530:T530)&lt;90," ",S530/stab.data!$U$17)</f>
        <v xml:space="preserve"> </v>
      </c>
      <c r="AG530" s="277" t="str">
        <f>IF(SUM(I530:T530)&lt;90," ",T530/stab.data!$U$18)</f>
        <v xml:space="preserve"> </v>
      </c>
      <c r="AH530" s="277" t="str">
        <f t="shared" si="657"/>
        <v xml:space="preserve"> </v>
      </c>
      <c r="AI530" s="277" t="str">
        <f t="shared" si="658"/>
        <v xml:space="preserve"> </v>
      </c>
      <c r="AJ530" s="278" t="str">
        <f t="shared" si="659"/>
        <v xml:space="preserve"> </v>
      </c>
      <c r="AK530" s="278" t="str">
        <f t="shared" si="660"/>
        <v xml:space="preserve"> </v>
      </c>
      <c r="AL530" s="278" t="str">
        <f t="shared" si="661"/>
        <v xml:space="preserve"> </v>
      </c>
      <c r="AM530" s="278" t="str">
        <f t="shared" si="662"/>
        <v xml:space="preserve"> </v>
      </c>
      <c r="AN530" s="278" t="str">
        <f t="shared" si="663"/>
        <v xml:space="preserve"> </v>
      </c>
      <c r="AO530" s="278" t="str">
        <f t="shared" si="664"/>
        <v xml:space="preserve"> </v>
      </c>
      <c r="AP530" s="278" t="str">
        <f t="shared" si="665"/>
        <v xml:space="preserve"> </v>
      </c>
      <c r="AQ530" s="278" t="str">
        <f t="shared" si="666"/>
        <v xml:space="preserve"> </v>
      </c>
      <c r="AR530" s="278" t="str">
        <f t="shared" si="667"/>
        <v xml:space="preserve"> </v>
      </c>
      <c r="AS530" s="278" t="str">
        <f t="shared" si="668"/>
        <v xml:space="preserve"> </v>
      </c>
      <c r="AT530" s="278" t="str">
        <f t="shared" si="669"/>
        <v xml:space="preserve"> </v>
      </c>
      <c r="AU530" s="278" t="str">
        <f t="shared" si="670"/>
        <v xml:space="preserve"> </v>
      </c>
      <c r="AV530" s="277" t="str">
        <f t="shared" si="671"/>
        <v xml:space="preserve"> </v>
      </c>
      <c r="AW530" s="277" t="str">
        <f t="shared" si="672"/>
        <v xml:space="preserve"> </v>
      </c>
      <c r="AX530" s="277" t="str">
        <f>IF(SUM(I530:T530)&lt;90," ",CO530*AH530*stab.data!$U$20/13/2)</f>
        <v xml:space="preserve"> </v>
      </c>
      <c r="AY530" s="277" t="str">
        <f>IF(SUM(I530:T530)&lt;90," ",CQ530*AH530*stab.data!$U$11/13)</f>
        <v xml:space="preserve"> </v>
      </c>
      <c r="AZ530" s="277" t="str">
        <f t="shared" si="673"/>
        <v xml:space="preserve"> </v>
      </c>
      <c r="BA530" s="279" t="str">
        <f t="shared" si="674"/>
        <v xml:space="preserve"> </v>
      </c>
      <c r="BB530" s="280" t="str">
        <f>IF(SUM(I530:T530)&lt;90," ",EXP('eq. coef.'!$C$104+'eq. coef.'!$C$105*'Amp-TB2 calc'!AJ530+'eq. coef.'!$C$106*'Amp-TB2 calc'!AK530+'eq. coef.'!$C$107*'Amp-TB2 calc'!AL530+'eq. coef.'!$C$108*'Amp-TB2 calc'!AN530+'eq. coef.'!$C$109*'Amp-TB2 calc'!AP530+'eq. coef.'!$C$110*'Amp-TB2 calc'!AQ530+'eq. coef.'!$C$111*'Amp-TB2 calc'!AR530+'eq. coef.'!$C$112*'Amp-TB2 calc'!AS530))</f>
        <v xml:space="preserve"> </v>
      </c>
      <c r="BC530" s="281" t="str">
        <f>IF(SUM(I530:T530)&lt;90," ",EXP('eq. coef.'!$C$176+'eq. coef.'!$C$177*'Amp-TB2 calc'!AJ530+'eq. coef.'!$C$178*'Amp-TB2 calc'!AK530+'eq. coef.'!$C$179*'Amp-TB2 calc'!AL530+'eq. coef.'!$C$180*'Amp-TB2 calc'!AN530+'eq. coef.'!$C$181*'Amp-TB2 calc'!AP530+'eq. coef.'!$C$182*'Amp-TB2 calc'!AQ530+'eq. coef.'!$C$183*'Amp-TB2 calc'!AR530+'eq. coef.'!$C$184*'Amp-TB2 calc'!AS530))</f>
        <v xml:space="preserve"> </v>
      </c>
      <c r="BD530" s="281" t="str">
        <f>IF(SUM(I530:T530)&lt;90," ",('eq. coef.'!$C$234+'eq. coef.'!$C$235*'Amp-TB2 calc'!AJ530+'eq. coef.'!$C$236*'Amp-TB2 calc'!AK530+'eq. coef.'!$C$237*'Amp-TB2 calc'!AL530+'eq. coef.'!$C$238*'Amp-TB2 calc'!AN530+'eq. coef.'!$C$239*'Amp-TB2 calc'!AP530+'eq. coef.'!$C$240*'Amp-TB2 calc'!AQ530+'eq. coef.'!$C$241*'Amp-TB2 calc'!AR530+'eq. coef.'!$C$242*'Amp-TB2 calc'!AS530))</f>
        <v xml:space="preserve"> </v>
      </c>
      <c r="BE530" s="281" t="str">
        <f>IF(SUM(I530:T530)&lt;90," ",('eq. coef.'!$C$270+'eq. coef.'!$C$271*'Amp-TB2 calc'!AJ530+'eq. coef.'!$C$272*'Amp-TB2 calc'!AK530+'eq. coef.'!$C$273*'Amp-TB2 calc'!AL530+'eq. coef.'!$C$274*'Amp-TB2 calc'!AN530+'eq. coef.'!$C$275*'Amp-TB2 calc'!AP530+'eq. coef.'!$C$276*'Amp-TB2 calc'!AQ530+'eq. coef.'!$C$277*'Amp-TB2 calc'!AR530+'eq. coef.'!$C$278*'Amp-TB2 calc'!AS530))</f>
        <v xml:space="preserve"> </v>
      </c>
      <c r="BF530" s="281" t="str">
        <f>IF(SUM(I530:T530)&lt;90," ",EXP('eq. coef.'!$C$328+'eq. coef.'!$C$329*'Amp-TB2 calc'!AJ530+'eq. coef.'!$C$330*'Amp-TB2 calc'!AK530+'eq. coef.'!$C$331*'Amp-TB2 calc'!AL530+'eq. coef.'!$C$332*'Amp-TB2 calc'!AN530+'eq. coef.'!$C$333*'Amp-TB2 calc'!AP530+'eq. coef.'!$C$334*'Amp-TB2 calc'!AQ530+'eq. coef.'!$C$335*'Amp-TB2 calc'!AR530+'eq. coef.'!$C$336*'Amp-TB2 calc'!AS530))</f>
        <v xml:space="preserve"> </v>
      </c>
      <c r="BG530" s="282" t="str">
        <f t="shared" si="626"/>
        <v xml:space="preserve"> </v>
      </c>
      <c r="BH530" s="385" t="str">
        <f t="shared" si="653"/>
        <v xml:space="preserve"> </v>
      </c>
      <c r="BI530" s="385" t="str">
        <f t="shared" si="654"/>
        <v xml:space="preserve"> </v>
      </c>
      <c r="BJ530" s="281" t="str">
        <f t="shared" si="627"/>
        <v xml:space="preserve"> </v>
      </c>
      <c r="BK530" s="283" t="str">
        <f t="shared" si="675"/>
        <v xml:space="preserve"> </v>
      </c>
      <c r="BL530" s="281" t="str">
        <f t="shared" si="676"/>
        <v xml:space="preserve"> </v>
      </c>
      <c r="BM530" s="284" t="str">
        <f t="shared" si="628"/>
        <v xml:space="preserve"> </v>
      </c>
      <c r="BN530" s="285" t="str">
        <f>IF(SUM(I530:T530)&lt;90," ",'eq. coef.'!$C$360+'eq. coef.'!$C$361*'Amp-TB2 calc'!AJ530+'eq. coef.'!$C$362*'Amp-TB2 calc'!AK530+'eq. coef.'!$C$363*'Amp-TB2 calc'!AL530+'eq. coef.'!$C$364*'Amp-TB2 calc'!AN530+'eq. coef.'!$C$365*'Amp-TB2 calc'!AP530+'eq. coef.'!$C$366*'Amp-TB2 calc'!AQ530+'eq. coef.'!$C$367*'Amp-TB2 calc'!AR530+'eq. coef.'!$C$368*'Amp-TB2 calc'!AS530+'eq. coef.'!$C$369*LN(BQ530))</f>
        <v xml:space="preserve"> </v>
      </c>
      <c r="BO530" s="286" t="str">
        <f t="shared" si="677"/>
        <v xml:space="preserve"> </v>
      </c>
      <c r="BP530" s="333" t="str">
        <f t="shared" si="629"/>
        <v xml:space="preserve"> </v>
      </c>
      <c r="BQ530" s="287" t="str">
        <f t="shared" si="678"/>
        <v xml:space="preserve"> </v>
      </c>
      <c r="BR530" s="281" t="str">
        <f t="shared" si="630"/>
        <v xml:space="preserve"> </v>
      </c>
      <c r="BS530" s="283"/>
      <c r="BT530" s="283">
        <f t="shared" si="679"/>
        <v>0</v>
      </c>
      <c r="BU530" s="283">
        <f t="shared" si="680"/>
        <v>0</v>
      </c>
      <c r="BV530" s="281" t="str">
        <f t="shared" si="631"/>
        <v xml:space="preserve"> </v>
      </c>
      <c r="BW530" s="288"/>
      <c r="BX530" s="289" t="str">
        <f>IF(SUM(I530:T530)&lt;90," ",'eq. coef.'!$B$1128*'Amp-TB2 calc'!CH530+'eq. coef.'!$B$1129*'Amp-TB2 calc'!CL530+'eq. coef.'!$B$1130*'Amp-TB2 calc'!CM530+'eq. coef.'!$B$1131*'Amp-TB2 calc'!CO530+'eq. coef.'!$B$1132*'Amp-TB2 calc'!CP530+'eq. coef.'!$B$1133*'Amp-TB2 calc'!CQ530+'eq. coef.'!$B$1134*'Amp-TB2 calc'!CR530+'eq. coef.'!$B$1135*'Amp-TB2 calc'!CU530+'eq. coef.'!$B$1135*'Amp-TB2 calc'!CY530+'eq. coef.'!$B$1137*'Amp-TB2 calc'!CZ530)</f>
        <v xml:space="preserve"> </v>
      </c>
      <c r="BY530" s="290" t="str">
        <f t="shared" si="681"/>
        <v xml:space="preserve"> </v>
      </c>
      <c r="BZ530" s="291"/>
      <c r="CA530" s="290" t="str">
        <f t="shared" si="632"/>
        <v xml:space="preserve"> </v>
      </c>
      <c r="CB530" s="289" t="str">
        <f>IF(SUM(I530:T530)&lt;90," ",EXP('eq. coef.'!$C$396+'eq. coef.'!$C$397*'Amp-TB2 calc'!AJ530+'eq. coef.'!$C$398*'Amp-TB2 calc'!AK530+'eq. coef.'!$C$399*'Amp-TB2 calc'!AL530+'eq. coef.'!$C$400*'Amp-TB2 calc'!AN530+'eq. coef.'!$C$401*'Amp-TB2 calc'!AP530+'eq. coef.'!$C$402*'Amp-TB2 calc'!AQ530+'eq. coef.'!$C$403*'Amp-TB2 calc'!AR530+'eq. coef.'!$C$404*'Amp-TB2 calc'!AS530+'eq. coef.'!$C$405*LN('Amp-TB2 calc'!BQ530)))</f>
        <v xml:space="preserve"> </v>
      </c>
      <c r="CC530" s="283" t="str">
        <f t="shared" si="633"/>
        <v xml:space="preserve"> </v>
      </c>
      <c r="CD530" s="283"/>
      <c r="CE530" s="282" t="str">
        <f t="shared" si="634"/>
        <v xml:space="preserve"> </v>
      </c>
      <c r="CF530" s="282" t="str">
        <f t="shared" si="635"/>
        <v xml:space="preserve"> </v>
      </c>
      <c r="CG530" s="278" t="str">
        <f t="shared" si="682"/>
        <v xml:space="preserve"> </v>
      </c>
      <c r="CH530" s="278" t="str">
        <f t="shared" si="683"/>
        <v xml:space="preserve"> </v>
      </c>
      <c r="CI530" s="278" t="str">
        <f t="shared" si="636"/>
        <v xml:space="preserve"> </v>
      </c>
      <c r="CJ530" s="278" t="str">
        <f t="shared" si="637"/>
        <v xml:space="preserve"> </v>
      </c>
      <c r="CK530" s="278"/>
      <c r="CL530" s="278" t="str">
        <f t="shared" si="638"/>
        <v xml:space="preserve"> </v>
      </c>
      <c r="CM530" s="278" t="str">
        <f t="shared" si="639"/>
        <v xml:space="preserve"> </v>
      </c>
      <c r="CN530" s="278" t="str">
        <f t="shared" si="684"/>
        <v xml:space="preserve"> </v>
      </c>
      <c r="CO530" s="278" t="str">
        <f t="shared" si="640"/>
        <v xml:space="preserve"> </v>
      </c>
      <c r="CP530" s="278" t="str">
        <f t="shared" si="685"/>
        <v xml:space="preserve"> </v>
      </c>
      <c r="CQ530" s="278" t="str">
        <f t="shared" si="641"/>
        <v xml:space="preserve"> </v>
      </c>
      <c r="CR530" s="278" t="str">
        <f t="shared" si="686"/>
        <v xml:space="preserve"> </v>
      </c>
      <c r="CS530" s="278" t="str">
        <f t="shared" si="642"/>
        <v xml:space="preserve"> </v>
      </c>
      <c r="CT530" s="278"/>
      <c r="CU530" s="278" t="str">
        <f t="shared" si="687"/>
        <v xml:space="preserve"> </v>
      </c>
      <c r="CV530" s="278" t="str">
        <f t="shared" si="643"/>
        <v xml:space="preserve"> </v>
      </c>
      <c r="CW530" s="278" t="str">
        <f t="shared" si="644"/>
        <v xml:space="preserve"> </v>
      </c>
      <c r="CX530" s="278"/>
      <c r="CY530" s="278" t="str">
        <f t="shared" si="645"/>
        <v xml:space="preserve"> </v>
      </c>
      <c r="CZ530" s="278" t="str">
        <f t="shared" si="688"/>
        <v xml:space="preserve"> </v>
      </c>
      <c r="DA530" s="278" t="str">
        <f t="shared" si="646"/>
        <v xml:space="preserve"> </v>
      </c>
      <c r="DB530" s="278"/>
      <c r="DC530" s="278" t="str">
        <f t="shared" si="647"/>
        <v xml:space="preserve"> </v>
      </c>
      <c r="DD530" s="278" t="str">
        <f t="shared" si="689"/>
        <v xml:space="preserve"> </v>
      </c>
      <c r="DE530" s="278" t="str">
        <f t="shared" si="690"/>
        <v xml:space="preserve"> </v>
      </c>
      <c r="DF530" s="278" t="str">
        <f t="shared" si="648"/>
        <v xml:space="preserve"> </v>
      </c>
      <c r="DG530" s="283" t="str">
        <f t="shared" si="655"/>
        <v xml:space="preserve"> </v>
      </c>
      <c r="DH530" s="283"/>
      <c r="DI530" s="277" t="str">
        <f t="shared" si="649"/>
        <v xml:space="preserve"> </v>
      </c>
      <c r="DJ530" s="277" t="str">
        <f t="shared" si="650"/>
        <v xml:space="preserve"> </v>
      </c>
      <c r="DK530" s="277" t="str">
        <f t="shared" si="651"/>
        <v xml:space="preserve"> </v>
      </c>
      <c r="DL530" s="278" t="str">
        <f t="shared" si="652"/>
        <v xml:space="preserve"> </v>
      </c>
    </row>
    <row r="531" spans="21:116" x14ac:dyDescent="0.25">
      <c r="U531" s="276" t="str">
        <f t="shared" si="656"/>
        <v xml:space="preserve"> </v>
      </c>
      <c r="V531" s="277" t="str">
        <f>IF(SUM(I531:T531)&lt;90," ",I531/stab.data!$U$7)</f>
        <v xml:space="preserve"> </v>
      </c>
      <c r="W531" s="277" t="str">
        <f>IF(SUM(I531:T531)&lt;90," ",J531/stab.data!$U$8)</f>
        <v xml:space="preserve"> </v>
      </c>
      <c r="X531" s="277" t="str">
        <f>IF(SUM(I531:T531)&lt;90," ",K531*2/stab.data!$U$9)</f>
        <v xml:space="preserve"> </v>
      </c>
      <c r="Y531" s="277" t="str">
        <f>IF(SUM(I531:T531)&lt;90," ",L531*2/stab.data!$U$10)</f>
        <v xml:space="preserve"> </v>
      </c>
      <c r="Z531" s="277" t="str">
        <f>IF(SUM(I531:T531)&lt;90," ",M531/stab.data!$U$11)</f>
        <v xml:space="preserve"> </v>
      </c>
      <c r="AA531" s="277" t="str">
        <f>IF(SUM(I531:T531)&lt;90," ",N531/stab.data!$U$12)</f>
        <v xml:space="preserve"> </v>
      </c>
      <c r="AB531" s="277" t="str">
        <f>IF(SUM(I531:T531)&lt;90," ",O531/stab.data!$U$13)</f>
        <v xml:space="preserve"> </v>
      </c>
      <c r="AC531" s="277" t="str">
        <f>IF(SUM(I531:T531)&lt;90," ",P531/stab.data!$U$14)</f>
        <v xml:space="preserve"> </v>
      </c>
      <c r="AD531" s="277" t="str">
        <f>IF(SUM(I531:T531)&lt;90," ",Q531*2/stab.data!$U$15)</f>
        <v xml:space="preserve"> </v>
      </c>
      <c r="AE531" s="277" t="str">
        <f>IF(SUM(I531:T531)&lt;90," ",R531*2/stab.data!$U$16)</f>
        <v xml:space="preserve"> </v>
      </c>
      <c r="AF531" s="277" t="str">
        <f>IF(SUM(I531:T531)&lt;90," ",S531/stab.data!$U$17)</f>
        <v xml:space="preserve"> </v>
      </c>
      <c r="AG531" s="277" t="str">
        <f>IF(SUM(I531:T531)&lt;90," ",T531/stab.data!$U$18)</f>
        <v xml:space="preserve"> </v>
      </c>
      <c r="AH531" s="277" t="str">
        <f t="shared" si="657"/>
        <v xml:space="preserve"> </v>
      </c>
      <c r="AI531" s="277" t="str">
        <f t="shared" si="658"/>
        <v xml:space="preserve"> </v>
      </c>
      <c r="AJ531" s="278" t="str">
        <f t="shared" si="659"/>
        <v xml:space="preserve"> </v>
      </c>
      <c r="AK531" s="278" t="str">
        <f t="shared" si="660"/>
        <v xml:space="preserve"> </v>
      </c>
      <c r="AL531" s="278" t="str">
        <f t="shared" si="661"/>
        <v xml:space="preserve"> </v>
      </c>
      <c r="AM531" s="278" t="str">
        <f t="shared" si="662"/>
        <v xml:space="preserve"> </v>
      </c>
      <c r="AN531" s="278" t="str">
        <f t="shared" si="663"/>
        <v xml:space="preserve"> </v>
      </c>
      <c r="AO531" s="278" t="str">
        <f t="shared" si="664"/>
        <v xml:space="preserve"> </v>
      </c>
      <c r="AP531" s="278" t="str">
        <f t="shared" si="665"/>
        <v xml:space="preserve"> </v>
      </c>
      <c r="AQ531" s="278" t="str">
        <f t="shared" si="666"/>
        <v xml:space="preserve"> </v>
      </c>
      <c r="AR531" s="278" t="str">
        <f t="shared" si="667"/>
        <v xml:space="preserve"> </v>
      </c>
      <c r="AS531" s="278" t="str">
        <f t="shared" si="668"/>
        <v xml:space="preserve"> </v>
      </c>
      <c r="AT531" s="278" t="str">
        <f t="shared" si="669"/>
        <v xml:space="preserve"> </v>
      </c>
      <c r="AU531" s="278" t="str">
        <f t="shared" si="670"/>
        <v xml:space="preserve"> </v>
      </c>
      <c r="AV531" s="277" t="str">
        <f t="shared" si="671"/>
        <v xml:space="preserve"> </v>
      </c>
      <c r="AW531" s="277" t="str">
        <f t="shared" si="672"/>
        <v xml:space="preserve"> </v>
      </c>
      <c r="AX531" s="277" t="str">
        <f>IF(SUM(I531:T531)&lt;90," ",CO531*AH531*stab.data!$U$20/13/2)</f>
        <v xml:space="preserve"> </v>
      </c>
      <c r="AY531" s="277" t="str">
        <f>IF(SUM(I531:T531)&lt;90," ",CQ531*AH531*stab.data!$U$11/13)</f>
        <v xml:space="preserve"> </v>
      </c>
      <c r="AZ531" s="277" t="str">
        <f t="shared" si="673"/>
        <v xml:space="preserve"> </v>
      </c>
      <c r="BA531" s="279" t="str">
        <f t="shared" si="674"/>
        <v xml:space="preserve"> </v>
      </c>
      <c r="BB531" s="280" t="str">
        <f>IF(SUM(I531:T531)&lt;90," ",EXP('eq. coef.'!$C$104+'eq. coef.'!$C$105*'Amp-TB2 calc'!AJ531+'eq. coef.'!$C$106*'Amp-TB2 calc'!AK531+'eq. coef.'!$C$107*'Amp-TB2 calc'!AL531+'eq. coef.'!$C$108*'Amp-TB2 calc'!AN531+'eq. coef.'!$C$109*'Amp-TB2 calc'!AP531+'eq. coef.'!$C$110*'Amp-TB2 calc'!AQ531+'eq. coef.'!$C$111*'Amp-TB2 calc'!AR531+'eq. coef.'!$C$112*'Amp-TB2 calc'!AS531))</f>
        <v xml:space="preserve"> </v>
      </c>
      <c r="BC531" s="281" t="str">
        <f>IF(SUM(I531:T531)&lt;90," ",EXP('eq. coef.'!$C$176+'eq. coef.'!$C$177*'Amp-TB2 calc'!AJ531+'eq. coef.'!$C$178*'Amp-TB2 calc'!AK531+'eq. coef.'!$C$179*'Amp-TB2 calc'!AL531+'eq. coef.'!$C$180*'Amp-TB2 calc'!AN531+'eq. coef.'!$C$181*'Amp-TB2 calc'!AP531+'eq. coef.'!$C$182*'Amp-TB2 calc'!AQ531+'eq. coef.'!$C$183*'Amp-TB2 calc'!AR531+'eq. coef.'!$C$184*'Amp-TB2 calc'!AS531))</f>
        <v xml:space="preserve"> </v>
      </c>
      <c r="BD531" s="281" t="str">
        <f>IF(SUM(I531:T531)&lt;90," ",('eq. coef.'!$C$234+'eq. coef.'!$C$235*'Amp-TB2 calc'!AJ531+'eq. coef.'!$C$236*'Amp-TB2 calc'!AK531+'eq. coef.'!$C$237*'Amp-TB2 calc'!AL531+'eq. coef.'!$C$238*'Amp-TB2 calc'!AN531+'eq. coef.'!$C$239*'Amp-TB2 calc'!AP531+'eq. coef.'!$C$240*'Amp-TB2 calc'!AQ531+'eq. coef.'!$C$241*'Amp-TB2 calc'!AR531+'eq. coef.'!$C$242*'Amp-TB2 calc'!AS531))</f>
        <v xml:space="preserve"> </v>
      </c>
      <c r="BE531" s="281" t="str">
        <f>IF(SUM(I531:T531)&lt;90," ",('eq. coef.'!$C$270+'eq. coef.'!$C$271*'Amp-TB2 calc'!AJ531+'eq. coef.'!$C$272*'Amp-TB2 calc'!AK531+'eq. coef.'!$C$273*'Amp-TB2 calc'!AL531+'eq. coef.'!$C$274*'Amp-TB2 calc'!AN531+'eq. coef.'!$C$275*'Amp-TB2 calc'!AP531+'eq. coef.'!$C$276*'Amp-TB2 calc'!AQ531+'eq. coef.'!$C$277*'Amp-TB2 calc'!AR531+'eq. coef.'!$C$278*'Amp-TB2 calc'!AS531))</f>
        <v xml:space="preserve"> </v>
      </c>
      <c r="BF531" s="281" t="str">
        <f>IF(SUM(I531:T531)&lt;90," ",EXP('eq. coef.'!$C$328+'eq. coef.'!$C$329*'Amp-TB2 calc'!AJ531+'eq. coef.'!$C$330*'Amp-TB2 calc'!AK531+'eq. coef.'!$C$331*'Amp-TB2 calc'!AL531+'eq. coef.'!$C$332*'Amp-TB2 calc'!AN531+'eq. coef.'!$C$333*'Amp-TB2 calc'!AP531+'eq. coef.'!$C$334*'Amp-TB2 calc'!AQ531+'eq. coef.'!$C$335*'Amp-TB2 calc'!AR531+'eq. coef.'!$C$336*'Amp-TB2 calc'!AS531))</f>
        <v xml:space="preserve"> </v>
      </c>
      <c r="BG531" s="282" t="str">
        <f t="shared" si="626"/>
        <v xml:space="preserve"> </v>
      </c>
      <c r="BH531" s="385" t="str">
        <f t="shared" si="653"/>
        <v xml:space="preserve"> </v>
      </c>
      <c r="BI531" s="385" t="str">
        <f t="shared" si="654"/>
        <v xml:space="preserve"> </v>
      </c>
      <c r="BJ531" s="281" t="str">
        <f t="shared" si="627"/>
        <v xml:space="preserve"> </v>
      </c>
      <c r="BK531" s="283" t="str">
        <f t="shared" si="675"/>
        <v xml:space="preserve"> </v>
      </c>
      <c r="BL531" s="281" t="str">
        <f t="shared" si="676"/>
        <v xml:space="preserve"> </v>
      </c>
      <c r="BM531" s="284" t="str">
        <f t="shared" si="628"/>
        <v xml:space="preserve"> </v>
      </c>
      <c r="BN531" s="285" t="str">
        <f>IF(SUM(I531:T531)&lt;90," ",'eq. coef.'!$C$360+'eq. coef.'!$C$361*'Amp-TB2 calc'!AJ531+'eq. coef.'!$C$362*'Amp-TB2 calc'!AK531+'eq. coef.'!$C$363*'Amp-TB2 calc'!AL531+'eq. coef.'!$C$364*'Amp-TB2 calc'!AN531+'eq. coef.'!$C$365*'Amp-TB2 calc'!AP531+'eq. coef.'!$C$366*'Amp-TB2 calc'!AQ531+'eq. coef.'!$C$367*'Amp-TB2 calc'!AR531+'eq. coef.'!$C$368*'Amp-TB2 calc'!AS531+'eq. coef.'!$C$369*LN(BQ531))</f>
        <v xml:space="preserve"> </v>
      </c>
      <c r="BO531" s="286" t="str">
        <f t="shared" si="677"/>
        <v xml:space="preserve"> </v>
      </c>
      <c r="BP531" s="333" t="str">
        <f t="shared" si="629"/>
        <v xml:space="preserve"> </v>
      </c>
      <c r="BQ531" s="287" t="str">
        <f t="shared" si="678"/>
        <v xml:space="preserve"> </v>
      </c>
      <c r="BR531" s="281" t="str">
        <f t="shared" si="630"/>
        <v xml:space="preserve"> </v>
      </c>
      <c r="BS531" s="283"/>
      <c r="BT531" s="283">
        <f t="shared" si="679"/>
        <v>0</v>
      </c>
      <c r="BU531" s="283">
        <f t="shared" si="680"/>
        <v>0</v>
      </c>
      <c r="BV531" s="281" t="str">
        <f t="shared" si="631"/>
        <v xml:space="preserve"> </v>
      </c>
      <c r="BW531" s="288"/>
      <c r="BX531" s="289" t="str">
        <f>IF(SUM(I531:T531)&lt;90," ",'eq. coef.'!$B$1128*'Amp-TB2 calc'!CH531+'eq. coef.'!$B$1129*'Amp-TB2 calc'!CL531+'eq. coef.'!$B$1130*'Amp-TB2 calc'!CM531+'eq. coef.'!$B$1131*'Amp-TB2 calc'!CO531+'eq. coef.'!$B$1132*'Amp-TB2 calc'!CP531+'eq. coef.'!$B$1133*'Amp-TB2 calc'!CQ531+'eq. coef.'!$B$1134*'Amp-TB2 calc'!CR531+'eq. coef.'!$B$1135*'Amp-TB2 calc'!CU531+'eq. coef.'!$B$1135*'Amp-TB2 calc'!CY531+'eq. coef.'!$B$1137*'Amp-TB2 calc'!CZ531)</f>
        <v xml:space="preserve"> </v>
      </c>
      <c r="BY531" s="290" t="str">
        <f t="shared" si="681"/>
        <v xml:space="preserve"> </v>
      </c>
      <c r="BZ531" s="291"/>
      <c r="CA531" s="290" t="str">
        <f t="shared" si="632"/>
        <v xml:space="preserve"> </v>
      </c>
      <c r="CB531" s="289" t="str">
        <f>IF(SUM(I531:T531)&lt;90," ",EXP('eq. coef.'!$C$396+'eq. coef.'!$C$397*'Amp-TB2 calc'!AJ531+'eq. coef.'!$C$398*'Amp-TB2 calc'!AK531+'eq. coef.'!$C$399*'Amp-TB2 calc'!AL531+'eq. coef.'!$C$400*'Amp-TB2 calc'!AN531+'eq. coef.'!$C$401*'Amp-TB2 calc'!AP531+'eq. coef.'!$C$402*'Amp-TB2 calc'!AQ531+'eq. coef.'!$C$403*'Amp-TB2 calc'!AR531+'eq. coef.'!$C$404*'Amp-TB2 calc'!AS531+'eq. coef.'!$C$405*LN('Amp-TB2 calc'!BQ531)))</f>
        <v xml:space="preserve"> </v>
      </c>
      <c r="CC531" s="283" t="str">
        <f t="shared" si="633"/>
        <v xml:space="preserve"> </v>
      </c>
      <c r="CD531" s="283"/>
      <c r="CE531" s="282" t="str">
        <f t="shared" si="634"/>
        <v xml:space="preserve"> </v>
      </c>
      <c r="CF531" s="282" t="str">
        <f t="shared" si="635"/>
        <v xml:space="preserve"> </v>
      </c>
      <c r="CG531" s="278" t="str">
        <f t="shared" si="682"/>
        <v xml:space="preserve"> </v>
      </c>
      <c r="CH531" s="278" t="str">
        <f t="shared" si="683"/>
        <v xml:space="preserve"> </v>
      </c>
      <c r="CI531" s="278" t="str">
        <f t="shared" si="636"/>
        <v xml:space="preserve"> </v>
      </c>
      <c r="CJ531" s="278" t="str">
        <f t="shared" si="637"/>
        <v xml:space="preserve"> </v>
      </c>
      <c r="CK531" s="278"/>
      <c r="CL531" s="278" t="str">
        <f t="shared" si="638"/>
        <v xml:space="preserve"> </v>
      </c>
      <c r="CM531" s="278" t="str">
        <f t="shared" si="639"/>
        <v xml:space="preserve"> </v>
      </c>
      <c r="CN531" s="278" t="str">
        <f t="shared" si="684"/>
        <v xml:space="preserve"> </v>
      </c>
      <c r="CO531" s="278" t="str">
        <f t="shared" si="640"/>
        <v xml:space="preserve"> </v>
      </c>
      <c r="CP531" s="278" t="str">
        <f t="shared" si="685"/>
        <v xml:space="preserve"> </v>
      </c>
      <c r="CQ531" s="278" t="str">
        <f t="shared" si="641"/>
        <v xml:space="preserve"> </v>
      </c>
      <c r="CR531" s="278" t="str">
        <f t="shared" si="686"/>
        <v xml:space="preserve"> </v>
      </c>
      <c r="CS531" s="278" t="str">
        <f t="shared" si="642"/>
        <v xml:space="preserve"> </v>
      </c>
      <c r="CT531" s="278"/>
      <c r="CU531" s="278" t="str">
        <f t="shared" si="687"/>
        <v xml:space="preserve"> </v>
      </c>
      <c r="CV531" s="278" t="str">
        <f t="shared" si="643"/>
        <v xml:space="preserve"> </v>
      </c>
      <c r="CW531" s="278" t="str">
        <f t="shared" si="644"/>
        <v xml:space="preserve"> </v>
      </c>
      <c r="CX531" s="278"/>
      <c r="CY531" s="278" t="str">
        <f t="shared" si="645"/>
        <v xml:space="preserve"> </v>
      </c>
      <c r="CZ531" s="278" t="str">
        <f t="shared" si="688"/>
        <v xml:space="preserve"> </v>
      </c>
      <c r="DA531" s="278" t="str">
        <f t="shared" si="646"/>
        <v xml:space="preserve"> </v>
      </c>
      <c r="DB531" s="278"/>
      <c r="DC531" s="278" t="str">
        <f t="shared" si="647"/>
        <v xml:space="preserve"> </v>
      </c>
      <c r="DD531" s="278" t="str">
        <f t="shared" si="689"/>
        <v xml:space="preserve"> </v>
      </c>
      <c r="DE531" s="278" t="str">
        <f t="shared" si="690"/>
        <v xml:space="preserve"> </v>
      </c>
      <c r="DF531" s="278" t="str">
        <f t="shared" si="648"/>
        <v xml:space="preserve"> </v>
      </c>
      <c r="DG531" s="283" t="str">
        <f t="shared" si="655"/>
        <v xml:space="preserve"> </v>
      </c>
      <c r="DH531" s="283"/>
      <c r="DI531" s="277" t="str">
        <f t="shared" si="649"/>
        <v xml:space="preserve"> </v>
      </c>
      <c r="DJ531" s="277" t="str">
        <f t="shared" si="650"/>
        <v xml:space="preserve"> </v>
      </c>
      <c r="DK531" s="277" t="str">
        <f t="shared" si="651"/>
        <v xml:space="preserve"> </v>
      </c>
      <c r="DL531" s="278" t="str">
        <f t="shared" si="652"/>
        <v xml:space="preserve"> </v>
      </c>
    </row>
    <row r="532" spans="21:116" x14ac:dyDescent="0.25">
      <c r="U532" s="276" t="str">
        <f t="shared" si="656"/>
        <v xml:space="preserve"> </v>
      </c>
      <c r="V532" s="277" t="str">
        <f>IF(SUM(I532:T532)&lt;90," ",I532/stab.data!$U$7)</f>
        <v xml:space="preserve"> </v>
      </c>
      <c r="W532" s="277" t="str">
        <f>IF(SUM(I532:T532)&lt;90," ",J532/stab.data!$U$8)</f>
        <v xml:space="preserve"> </v>
      </c>
      <c r="X532" s="277" t="str">
        <f>IF(SUM(I532:T532)&lt;90," ",K532*2/stab.data!$U$9)</f>
        <v xml:space="preserve"> </v>
      </c>
      <c r="Y532" s="277" t="str">
        <f>IF(SUM(I532:T532)&lt;90," ",L532*2/stab.data!$U$10)</f>
        <v xml:space="preserve"> </v>
      </c>
      <c r="Z532" s="277" t="str">
        <f>IF(SUM(I532:T532)&lt;90," ",M532/stab.data!$U$11)</f>
        <v xml:space="preserve"> </v>
      </c>
      <c r="AA532" s="277" t="str">
        <f>IF(SUM(I532:T532)&lt;90," ",N532/stab.data!$U$12)</f>
        <v xml:space="preserve"> </v>
      </c>
      <c r="AB532" s="277" t="str">
        <f>IF(SUM(I532:T532)&lt;90," ",O532/stab.data!$U$13)</f>
        <v xml:space="preserve"> </v>
      </c>
      <c r="AC532" s="277" t="str">
        <f>IF(SUM(I532:T532)&lt;90," ",P532/stab.data!$U$14)</f>
        <v xml:space="preserve"> </v>
      </c>
      <c r="AD532" s="277" t="str">
        <f>IF(SUM(I532:T532)&lt;90," ",Q532*2/stab.data!$U$15)</f>
        <v xml:space="preserve"> </v>
      </c>
      <c r="AE532" s="277" t="str">
        <f>IF(SUM(I532:T532)&lt;90," ",R532*2/stab.data!$U$16)</f>
        <v xml:space="preserve"> </v>
      </c>
      <c r="AF532" s="277" t="str">
        <f>IF(SUM(I532:T532)&lt;90," ",S532/stab.data!$U$17)</f>
        <v xml:space="preserve"> </v>
      </c>
      <c r="AG532" s="277" t="str">
        <f>IF(SUM(I532:T532)&lt;90," ",T532/stab.data!$U$18)</f>
        <v xml:space="preserve"> </v>
      </c>
      <c r="AH532" s="277" t="str">
        <f t="shared" si="657"/>
        <v xml:space="preserve"> </v>
      </c>
      <c r="AI532" s="277" t="str">
        <f t="shared" si="658"/>
        <v xml:space="preserve"> </v>
      </c>
      <c r="AJ532" s="278" t="str">
        <f t="shared" si="659"/>
        <v xml:space="preserve"> </v>
      </c>
      <c r="AK532" s="278" t="str">
        <f t="shared" si="660"/>
        <v xml:space="preserve"> </v>
      </c>
      <c r="AL532" s="278" t="str">
        <f t="shared" si="661"/>
        <v xml:space="preserve"> </v>
      </c>
      <c r="AM532" s="278" t="str">
        <f t="shared" si="662"/>
        <v xml:space="preserve"> </v>
      </c>
      <c r="AN532" s="278" t="str">
        <f t="shared" si="663"/>
        <v xml:space="preserve"> </v>
      </c>
      <c r="AO532" s="278" t="str">
        <f t="shared" si="664"/>
        <v xml:space="preserve"> </v>
      </c>
      <c r="AP532" s="278" t="str">
        <f t="shared" si="665"/>
        <v xml:space="preserve"> </v>
      </c>
      <c r="AQ532" s="278" t="str">
        <f t="shared" si="666"/>
        <v xml:space="preserve"> </v>
      </c>
      <c r="AR532" s="278" t="str">
        <f t="shared" si="667"/>
        <v xml:space="preserve"> </v>
      </c>
      <c r="AS532" s="278" t="str">
        <f t="shared" si="668"/>
        <v xml:space="preserve"> </v>
      </c>
      <c r="AT532" s="278" t="str">
        <f t="shared" si="669"/>
        <v xml:space="preserve"> </v>
      </c>
      <c r="AU532" s="278" t="str">
        <f t="shared" si="670"/>
        <v xml:space="preserve"> </v>
      </c>
      <c r="AV532" s="277" t="str">
        <f t="shared" si="671"/>
        <v xml:space="preserve"> </v>
      </c>
      <c r="AW532" s="277" t="str">
        <f t="shared" si="672"/>
        <v xml:space="preserve"> </v>
      </c>
      <c r="AX532" s="277" t="str">
        <f>IF(SUM(I532:T532)&lt;90," ",CO532*AH532*stab.data!$U$20/13/2)</f>
        <v xml:space="preserve"> </v>
      </c>
      <c r="AY532" s="277" t="str">
        <f>IF(SUM(I532:T532)&lt;90," ",CQ532*AH532*stab.data!$U$11/13)</f>
        <v xml:space="preserve"> </v>
      </c>
      <c r="AZ532" s="277" t="str">
        <f t="shared" si="673"/>
        <v xml:space="preserve"> </v>
      </c>
      <c r="BA532" s="279" t="str">
        <f t="shared" si="674"/>
        <v xml:space="preserve"> </v>
      </c>
      <c r="BB532" s="280" t="str">
        <f>IF(SUM(I532:T532)&lt;90," ",EXP('eq. coef.'!$C$104+'eq. coef.'!$C$105*'Amp-TB2 calc'!AJ532+'eq. coef.'!$C$106*'Amp-TB2 calc'!AK532+'eq. coef.'!$C$107*'Amp-TB2 calc'!AL532+'eq. coef.'!$C$108*'Amp-TB2 calc'!AN532+'eq. coef.'!$C$109*'Amp-TB2 calc'!AP532+'eq. coef.'!$C$110*'Amp-TB2 calc'!AQ532+'eq. coef.'!$C$111*'Amp-TB2 calc'!AR532+'eq. coef.'!$C$112*'Amp-TB2 calc'!AS532))</f>
        <v xml:space="preserve"> </v>
      </c>
      <c r="BC532" s="281" t="str">
        <f>IF(SUM(I532:T532)&lt;90," ",EXP('eq. coef.'!$C$176+'eq. coef.'!$C$177*'Amp-TB2 calc'!AJ532+'eq. coef.'!$C$178*'Amp-TB2 calc'!AK532+'eq. coef.'!$C$179*'Amp-TB2 calc'!AL532+'eq. coef.'!$C$180*'Amp-TB2 calc'!AN532+'eq. coef.'!$C$181*'Amp-TB2 calc'!AP532+'eq. coef.'!$C$182*'Amp-TB2 calc'!AQ532+'eq. coef.'!$C$183*'Amp-TB2 calc'!AR532+'eq. coef.'!$C$184*'Amp-TB2 calc'!AS532))</f>
        <v xml:space="preserve"> </v>
      </c>
      <c r="BD532" s="281" t="str">
        <f>IF(SUM(I532:T532)&lt;90," ",('eq. coef.'!$C$234+'eq. coef.'!$C$235*'Amp-TB2 calc'!AJ532+'eq. coef.'!$C$236*'Amp-TB2 calc'!AK532+'eq. coef.'!$C$237*'Amp-TB2 calc'!AL532+'eq. coef.'!$C$238*'Amp-TB2 calc'!AN532+'eq. coef.'!$C$239*'Amp-TB2 calc'!AP532+'eq. coef.'!$C$240*'Amp-TB2 calc'!AQ532+'eq. coef.'!$C$241*'Amp-TB2 calc'!AR532+'eq. coef.'!$C$242*'Amp-TB2 calc'!AS532))</f>
        <v xml:space="preserve"> </v>
      </c>
      <c r="BE532" s="281" t="str">
        <f>IF(SUM(I532:T532)&lt;90," ",('eq. coef.'!$C$270+'eq. coef.'!$C$271*'Amp-TB2 calc'!AJ532+'eq. coef.'!$C$272*'Amp-TB2 calc'!AK532+'eq. coef.'!$C$273*'Amp-TB2 calc'!AL532+'eq. coef.'!$C$274*'Amp-TB2 calc'!AN532+'eq. coef.'!$C$275*'Amp-TB2 calc'!AP532+'eq. coef.'!$C$276*'Amp-TB2 calc'!AQ532+'eq. coef.'!$C$277*'Amp-TB2 calc'!AR532+'eq. coef.'!$C$278*'Amp-TB2 calc'!AS532))</f>
        <v xml:space="preserve"> </v>
      </c>
      <c r="BF532" s="281" t="str">
        <f>IF(SUM(I532:T532)&lt;90," ",EXP('eq. coef.'!$C$328+'eq. coef.'!$C$329*'Amp-TB2 calc'!AJ532+'eq. coef.'!$C$330*'Amp-TB2 calc'!AK532+'eq. coef.'!$C$331*'Amp-TB2 calc'!AL532+'eq. coef.'!$C$332*'Amp-TB2 calc'!AN532+'eq. coef.'!$C$333*'Amp-TB2 calc'!AP532+'eq. coef.'!$C$334*'Amp-TB2 calc'!AQ532+'eq. coef.'!$C$335*'Amp-TB2 calc'!AR532+'eq. coef.'!$C$336*'Amp-TB2 calc'!AS532))</f>
        <v xml:space="preserve"> </v>
      </c>
      <c r="BG532" s="282" t="str">
        <f t="shared" ref="BG532:BG595" si="691">IF(SUM(I532:T532)&lt;90," ",IF(BA532&lt;98.5,"low Total",IF(BA532&gt;102,"high Total",IF(DG532&gt;46.5,"unbalanced",IF(CQ532&lt;0,"unbalanced",IF(DI532&lt;0.54,"low-Mg",IF(CU532&lt;1.5,"low-Ca",IF(CW532&lt;1.99,"low-B cations",IF(CU532&gt;2.05,"high-Ca",IF(DK532&gt;0.25,"high-Al#",IF(I532&lt;38.8-0.42,"low-SiO2",IF(I532&gt;49.8,"high-SiO2",IF(CI532&gt;0.06+0.06*0.2,"high-[4]Ti",IF(CL532&gt;0.57+0.57*0.074,"high-[6]Al",IF(CM532&gt;0.7+0.7*0.07,"high-[6]Ti",IF(CN532&gt;0.04+0.04*0.1,"high-Cr2O3",IF(CO532&gt;1.37+1.37*0.28,"high-Fe3+",IF(O532&lt;9.71-0.35,"low-MgO",IF(O532&gt;18.01+0.35,"high-MgO",IF(CQ532&gt;1.69+1.69*0.28,"high-Fe2+",IF(N532&gt;0.58+0.58*0.3,"high-MnO",IF(P532&gt;12.35+0.25,"high-CaO",IF(CY532&lt;0,"low-ANa",IF(CY532&gt;0.58+0.58*0.11,"high-ANa",IF(R532&lt;0,"low-K2O",IF(R532&gt;2.03+0.05,"high-K2O",IF(DA532&lt;0.03-0.03*0.3,"low-A(Na+K)",IF(DA532&gt;1,"high-A(Na+K)",IF(K532&lt;6.5,"low-Al2O3",IF(K532&gt;15.9+0.36,"high-Al2O3",IF(J532&lt;1.1-0.2,"low-TiO2",IF(M532&lt;5.85-0.44,"low-FeO",IF(M532&gt;16.92+0.44,"high-FeO",IF(Q532&lt;1.07-0.1,"low-Na2O",IF(Q532&gt;3.05+0.1,"high-Na2O","ok")))))))))))))))))))))))))))))))))))</f>
        <v xml:space="preserve"> </v>
      </c>
      <c r="BH532" s="385" t="str">
        <f t="shared" si="653"/>
        <v xml:space="preserve"> </v>
      </c>
      <c r="BI532" s="385" t="str">
        <f t="shared" si="654"/>
        <v xml:space="preserve"> </v>
      </c>
      <c r="BJ532" s="281" t="str">
        <f t="shared" ref="BJ532:BJ600" si="692">IF(SUM(I532:T532)&lt;90," ",ABS(BB532-BQ532)/(BB532+BQ532)*200)</f>
        <v xml:space="preserve"> </v>
      </c>
      <c r="BK532" s="283" t="str">
        <f t="shared" si="675"/>
        <v xml:space="preserve"> </v>
      </c>
      <c r="BL532" s="281" t="str">
        <f t="shared" si="676"/>
        <v xml:space="preserve"> </v>
      </c>
      <c r="BM532" s="284" t="str">
        <f t="shared" ref="BM532:BM595" si="693">IF(SUM(I532:T532)&lt;90," ",IF(BG532="low Total","WRONG",IF(BG532="high Total","WRONG",IF(BG532="unbalanced","WRONG",IF(BG532="low-Mg","WRONG",IF(BG532="low-Ca","WRONG",IF(BG532="high-Ca","WRONG",IF(BJ532&gt;60,"WRONG",IF(BG532="low-B cations","WRONG","OK")))))))))</f>
        <v xml:space="preserve"> </v>
      </c>
      <c r="BN532" s="285" t="str">
        <f>IF(SUM(I532:T532)&lt;90," ",'eq. coef.'!$C$360+'eq. coef.'!$C$361*'Amp-TB2 calc'!AJ532+'eq. coef.'!$C$362*'Amp-TB2 calc'!AK532+'eq. coef.'!$C$363*'Amp-TB2 calc'!AL532+'eq. coef.'!$C$364*'Amp-TB2 calc'!AN532+'eq. coef.'!$C$365*'Amp-TB2 calc'!AP532+'eq. coef.'!$C$366*'Amp-TB2 calc'!AQ532+'eq. coef.'!$C$367*'Amp-TB2 calc'!AR532+'eq. coef.'!$C$368*'Amp-TB2 calc'!AS532+'eq. coef.'!$C$369*LN(BQ532))</f>
        <v xml:space="preserve"> </v>
      </c>
      <c r="BO532" s="286" t="str">
        <f t="shared" si="677"/>
        <v xml:space="preserve"> </v>
      </c>
      <c r="BP532" s="333" t="str">
        <f t="shared" ref="BP532:BP595" si="694">IF(SUM(I532:T532)&lt;90," ",BO532^2)</f>
        <v xml:space="preserve"> </v>
      </c>
      <c r="BQ532" s="287" t="str">
        <f t="shared" si="678"/>
        <v xml:space="preserve"> </v>
      </c>
      <c r="BR532" s="281" t="str">
        <f t="shared" ref="BR532:BR595" si="695">IF(SUM(I532:T532)&lt;90," ",IF(BQ532=BB532,"P1a",IF(BQ532=BC532,"P1b",IF(BQ532=BD532,"P1c",IF(BQ532=BE532,"P1d",IF(BQ532=BF532,"P1e",IF(BQ532=AVERAGE(BC532:BD532),"P1b_c","P1c_d")))))))</f>
        <v xml:space="preserve"> </v>
      </c>
      <c r="BS532" s="283"/>
      <c r="BT532" s="283">
        <f t="shared" si="679"/>
        <v>0</v>
      </c>
      <c r="BU532" s="283">
        <f t="shared" si="680"/>
        <v>0</v>
      </c>
      <c r="BV532" s="281" t="str">
        <f t="shared" ref="BV532:BV600" si="696">IF(SUM(I532:T532)&lt;90," ",BQ532*0.12)</f>
        <v xml:space="preserve"> </v>
      </c>
      <c r="BW532" s="288"/>
      <c r="BX532" s="289" t="str">
        <f>IF(SUM(I532:T532)&lt;90," ",'eq. coef.'!$B$1128*'Amp-TB2 calc'!CH532+'eq. coef.'!$B$1129*'Amp-TB2 calc'!CL532+'eq. coef.'!$B$1130*'Amp-TB2 calc'!CM532+'eq. coef.'!$B$1131*'Amp-TB2 calc'!CO532+'eq. coef.'!$B$1132*'Amp-TB2 calc'!CP532+'eq. coef.'!$B$1133*'Amp-TB2 calc'!CQ532+'eq. coef.'!$B$1134*'Amp-TB2 calc'!CR532+'eq. coef.'!$B$1135*'Amp-TB2 calc'!CU532+'eq. coef.'!$B$1135*'Amp-TB2 calc'!CY532+'eq. coef.'!$B$1137*'Amp-TB2 calc'!CZ532)</f>
        <v xml:space="preserve"> </v>
      </c>
      <c r="BY532" s="290" t="str">
        <f t="shared" si="681"/>
        <v xml:space="preserve"> </v>
      </c>
      <c r="BZ532" s="291"/>
      <c r="CA532" s="290" t="str">
        <f t="shared" ref="CA532:CA600" si="697">IF(SUM(I532:T532)&lt;90," ",-25018.7/(BN532+273.15) + 12.981 + 0.046*(BQ532*10- 1)/(BN532+273.15) + -0.5117*LN(BN532+273.15)+BX532)</f>
        <v xml:space="preserve"> </v>
      </c>
      <c r="CB532" s="289" t="str">
        <f>IF(SUM(I532:T532)&lt;90," ",EXP('eq. coef.'!$C$396+'eq. coef.'!$C$397*'Amp-TB2 calc'!AJ532+'eq. coef.'!$C$398*'Amp-TB2 calc'!AK532+'eq. coef.'!$C$399*'Amp-TB2 calc'!AL532+'eq. coef.'!$C$400*'Amp-TB2 calc'!AN532+'eq. coef.'!$C$401*'Amp-TB2 calc'!AP532+'eq. coef.'!$C$402*'Amp-TB2 calc'!AQ532+'eq. coef.'!$C$403*'Amp-TB2 calc'!AR532+'eq. coef.'!$C$404*'Amp-TB2 calc'!AS532+'eq. coef.'!$C$405*LN('Amp-TB2 calc'!BQ532)))</f>
        <v xml:space="preserve"> </v>
      </c>
      <c r="CC532" s="283" t="str">
        <f t="shared" ref="CC532:CC595" si="698">IF(SUM(I532:T532)&lt;90," ",CB532*0.17)</f>
        <v xml:space="preserve"> </v>
      </c>
      <c r="CD532" s="283"/>
      <c r="CE532" s="282" t="str">
        <f t="shared" ref="CE532:CE600" si="699">IF(SUM(I532:T532)&lt;90," ",IF(CZ532&gt;-0.1857*CH532 + 0.5569,"alkaline",IF(CZ532&gt;-0.0448*CH532 + 0.2793,"alkaline","calc-alkaline")))</f>
        <v xml:space="preserve"> </v>
      </c>
      <c r="CF532" s="282" t="str">
        <f t="shared" ref="CF532:CF595" si="700">IF(SUM(I532:T532)&lt;90," ",IF(CU532&lt;1.5,"low-Ca",IF(DI532&lt;0.5,"low-Mg",IF(CG532&gt;=6.5,"Mg-hornblende",IF(CM532&gt;0.5,"kaersutite",IF(DA532&lt;0.5,"Tschermakitic pargasite",IF(CO532&gt;CL532,"Mg-hastingsite","Pargasite")))))))</f>
        <v xml:space="preserve"> </v>
      </c>
      <c r="CG532" s="278" t="str">
        <f t="shared" si="682"/>
        <v xml:space="preserve"> </v>
      </c>
      <c r="CH532" s="278" t="str">
        <f t="shared" si="683"/>
        <v xml:space="preserve"> </v>
      </c>
      <c r="CI532" s="278" t="str">
        <f t="shared" ref="CI532:CI595" si="701">IF(SUM(I532:T532)&lt;90," ",IF(CG532+CH532&lt;8,8-CG532-CH532,0))</f>
        <v xml:space="preserve"> </v>
      </c>
      <c r="CJ532" s="278" t="str">
        <f t="shared" ref="CJ532:CJ595" si="702">IF(SUM(I532:T532)&lt;90," ",SUM(CG532:CI532))</f>
        <v xml:space="preserve"> </v>
      </c>
      <c r="CK532" s="278"/>
      <c r="CL532" s="278" t="str">
        <f t="shared" ref="CL532:CL600" si="703">IF(SUM(I532:T532)&lt;90," ",AL532-CH532)</f>
        <v xml:space="preserve"> </v>
      </c>
      <c r="CM532" s="278" t="str">
        <f t="shared" ref="CM532:CM600" si="704">IF(SUM(I532:T532)&lt;90," ",AK532-CI532)</f>
        <v xml:space="preserve"> </v>
      </c>
      <c r="CN532" s="278" t="str">
        <f t="shared" si="684"/>
        <v xml:space="preserve"> </v>
      </c>
      <c r="CO532" s="278" t="str">
        <f t="shared" ref="CO532:CO600" si="705">IF(SUM(I532:T532)&lt;90," ",IF(DG532&gt;46,0,46-DG532))</f>
        <v xml:space="preserve"> </v>
      </c>
      <c r="CP532" s="278" t="str">
        <f t="shared" si="685"/>
        <v xml:space="preserve"> </v>
      </c>
      <c r="CQ532" s="278" t="str">
        <f t="shared" ref="CQ532:CQ600" si="706">IF(SUM(I532:T532)&lt;90," ",AN532-CO532)</f>
        <v xml:space="preserve"> </v>
      </c>
      <c r="CR532" s="278" t="str">
        <f t="shared" si="686"/>
        <v xml:space="preserve"> </v>
      </c>
      <c r="CS532" s="278" t="str">
        <f t="shared" ref="CS532:CS595" si="707">IF(SUM(I532:T532)&lt;90," ",SUM(CL532:CR532))</f>
        <v xml:space="preserve"> </v>
      </c>
      <c r="CT532" s="278"/>
      <c r="CU532" s="278" t="str">
        <f t="shared" si="687"/>
        <v xml:space="preserve"> </v>
      </c>
      <c r="CV532" s="278" t="str">
        <f t="shared" ref="CV532:CV595" si="708">IF(SUM(I532:T532)&lt;90," ",IF(2-CU532&lt;=AR532,2-CU532,AR532))</f>
        <v xml:space="preserve"> </v>
      </c>
      <c r="CW532" s="278" t="str">
        <f t="shared" ref="CW532:CW595" si="709">IF(SUM(I532:T532)&lt;90," ",SUM(CU532:CV532))</f>
        <v xml:space="preserve"> </v>
      </c>
      <c r="CX532" s="278"/>
      <c r="CY532" s="278" t="str">
        <f t="shared" ref="CY532:CY600" si="710">IF(SUM(I532:T532)&lt;90," ",AR532-CV532)</f>
        <v xml:space="preserve"> </v>
      </c>
      <c r="CZ532" s="278" t="str">
        <f t="shared" si="688"/>
        <v xml:space="preserve"> </v>
      </c>
      <c r="DA532" s="278" t="str">
        <f t="shared" ref="DA532:DA595" si="711">IF(SUM(I532:T532)&lt;90," ",SUM(CY532:CZ532))</f>
        <v xml:space="preserve"> </v>
      </c>
      <c r="DB532" s="278"/>
      <c r="DC532" s="278" t="str">
        <f t="shared" ref="DC532:DC595" si="712">IF(SUM(I532:T532)&lt;90," ",2-DD532-DE532)</f>
        <v xml:space="preserve"> </v>
      </c>
      <c r="DD532" s="278" t="str">
        <f t="shared" si="689"/>
        <v xml:space="preserve"> </v>
      </c>
      <c r="DE532" s="278" t="str">
        <f t="shared" si="690"/>
        <v xml:space="preserve"> </v>
      </c>
      <c r="DF532" s="278" t="str">
        <f t="shared" ref="DF532:DF595" si="713">IF(SUM(I532:T532)&lt;90," ",SUM(DC532:DE532))</f>
        <v xml:space="preserve"> </v>
      </c>
      <c r="DG532" s="283" t="str">
        <f t="shared" si="655"/>
        <v xml:space="preserve"> </v>
      </c>
      <c r="DH532" s="283"/>
      <c r="DI532" s="277" t="str">
        <f t="shared" ref="DI532:DI600" si="714">IF(SUM(I532:T532)&lt;90," ",CP532/(CP532+CQ532))</f>
        <v xml:space="preserve"> </v>
      </c>
      <c r="DJ532" s="277" t="str">
        <f t="shared" ref="DJ532:DJ600" si="715">IF(SUM(I532:T532)&lt;90," ",CP532/(CP532+CO532+CQ532))</f>
        <v xml:space="preserve"> </v>
      </c>
      <c r="DK532" s="277" t="str">
        <f t="shared" ref="DK532:DK600" si="716">IF(SUM(I532:T532)&lt;90," ",CL532/(CL532+CH532))</f>
        <v xml:space="preserve"> </v>
      </c>
      <c r="DL532" s="278" t="str">
        <f t="shared" ref="DL532:DL600" si="717">IF(SUM(I532:T532)&lt;90," ",CL532+CH532)</f>
        <v xml:space="preserve"> </v>
      </c>
    </row>
    <row r="533" spans="21:116" x14ac:dyDescent="0.25">
      <c r="U533" s="276" t="str">
        <f t="shared" si="656"/>
        <v xml:space="preserve"> </v>
      </c>
      <c r="V533" s="277" t="str">
        <f>IF(SUM(I533:T533)&lt;90," ",I533/stab.data!$U$7)</f>
        <v xml:space="preserve"> </v>
      </c>
      <c r="W533" s="277" t="str">
        <f>IF(SUM(I533:T533)&lt;90," ",J533/stab.data!$U$8)</f>
        <v xml:space="preserve"> </v>
      </c>
      <c r="X533" s="277" t="str">
        <f>IF(SUM(I533:T533)&lt;90," ",K533*2/stab.data!$U$9)</f>
        <v xml:space="preserve"> </v>
      </c>
      <c r="Y533" s="277" t="str">
        <f>IF(SUM(I533:T533)&lt;90," ",L533*2/stab.data!$U$10)</f>
        <v xml:space="preserve"> </v>
      </c>
      <c r="Z533" s="277" t="str">
        <f>IF(SUM(I533:T533)&lt;90," ",M533/stab.data!$U$11)</f>
        <v xml:space="preserve"> </v>
      </c>
      <c r="AA533" s="277" t="str">
        <f>IF(SUM(I533:T533)&lt;90," ",N533/stab.data!$U$12)</f>
        <v xml:space="preserve"> </v>
      </c>
      <c r="AB533" s="277" t="str">
        <f>IF(SUM(I533:T533)&lt;90," ",O533/stab.data!$U$13)</f>
        <v xml:space="preserve"> </v>
      </c>
      <c r="AC533" s="277" t="str">
        <f>IF(SUM(I533:T533)&lt;90," ",P533/stab.data!$U$14)</f>
        <v xml:space="preserve"> </v>
      </c>
      <c r="AD533" s="277" t="str">
        <f>IF(SUM(I533:T533)&lt;90," ",Q533*2/stab.data!$U$15)</f>
        <v xml:space="preserve"> </v>
      </c>
      <c r="AE533" s="277" t="str">
        <f>IF(SUM(I533:T533)&lt;90," ",R533*2/stab.data!$U$16)</f>
        <v xml:space="preserve"> </v>
      </c>
      <c r="AF533" s="277" t="str">
        <f>IF(SUM(I533:T533)&lt;90," ",S533/stab.data!$U$17)</f>
        <v xml:space="preserve"> </v>
      </c>
      <c r="AG533" s="277" t="str">
        <f>IF(SUM(I533:T533)&lt;90," ",T533/stab.data!$U$18)</f>
        <v xml:space="preserve"> </v>
      </c>
      <c r="AH533" s="277" t="str">
        <f t="shared" si="657"/>
        <v xml:space="preserve"> </v>
      </c>
      <c r="AI533" s="277" t="str">
        <f t="shared" si="658"/>
        <v xml:space="preserve"> </v>
      </c>
      <c r="AJ533" s="278" t="str">
        <f t="shared" si="659"/>
        <v xml:space="preserve"> </v>
      </c>
      <c r="AK533" s="278" t="str">
        <f t="shared" si="660"/>
        <v xml:space="preserve"> </v>
      </c>
      <c r="AL533" s="278" t="str">
        <f t="shared" si="661"/>
        <v xml:space="preserve"> </v>
      </c>
      <c r="AM533" s="278" t="str">
        <f t="shared" si="662"/>
        <v xml:space="preserve"> </v>
      </c>
      <c r="AN533" s="278" t="str">
        <f t="shared" si="663"/>
        <v xml:space="preserve"> </v>
      </c>
      <c r="AO533" s="278" t="str">
        <f t="shared" si="664"/>
        <v xml:space="preserve"> </v>
      </c>
      <c r="AP533" s="278" t="str">
        <f t="shared" si="665"/>
        <v xml:space="preserve"> </v>
      </c>
      <c r="AQ533" s="278" t="str">
        <f t="shared" si="666"/>
        <v xml:space="preserve"> </v>
      </c>
      <c r="AR533" s="278" t="str">
        <f t="shared" si="667"/>
        <v xml:space="preserve"> </v>
      </c>
      <c r="AS533" s="278" t="str">
        <f t="shared" si="668"/>
        <v xml:space="preserve"> </v>
      </c>
      <c r="AT533" s="278" t="str">
        <f t="shared" si="669"/>
        <v xml:space="preserve"> </v>
      </c>
      <c r="AU533" s="278" t="str">
        <f t="shared" si="670"/>
        <v xml:space="preserve"> </v>
      </c>
      <c r="AV533" s="277" t="str">
        <f t="shared" si="671"/>
        <v xml:space="preserve"> </v>
      </c>
      <c r="AW533" s="277" t="str">
        <f t="shared" si="672"/>
        <v xml:space="preserve"> </v>
      </c>
      <c r="AX533" s="277" t="str">
        <f>IF(SUM(I533:T533)&lt;90," ",CO533*AH533*stab.data!$U$20/13/2)</f>
        <v xml:space="preserve"> </v>
      </c>
      <c r="AY533" s="277" t="str">
        <f>IF(SUM(I533:T533)&lt;90," ",CQ533*AH533*stab.data!$U$11/13)</f>
        <v xml:space="preserve"> </v>
      </c>
      <c r="AZ533" s="277" t="str">
        <f t="shared" si="673"/>
        <v xml:space="preserve"> </v>
      </c>
      <c r="BA533" s="279" t="str">
        <f t="shared" si="674"/>
        <v xml:space="preserve"> </v>
      </c>
      <c r="BB533" s="280" t="str">
        <f>IF(SUM(I533:T533)&lt;90," ",EXP('eq. coef.'!$C$104+'eq. coef.'!$C$105*'Amp-TB2 calc'!AJ533+'eq. coef.'!$C$106*'Amp-TB2 calc'!AK533+'eq. coef.'!$C$107*'Amp-TB2 calc'!AL533+'eq. coef.'!$C$108*'Amp-TB2 calc'!AN533+'eq. coef.'!$C$109*'Amp-TB2 calc'!AP533+'eq. coef.'!$C$110*'Amp-TB2 calc'!AQ533+'eq. coef.'!$C$111*'Amp-TB2 calc'!AR533+'eq. coef.'!$C$112*'Amp-TB2 calc'!AS533))</f>
        <v xml:space="preserve"> </v>
      </c>
      <c r="BC533" s="281" t="str">
        <f>IF(SUM(I533:T533)&lt;90," ",EXP('eq. coef.'!$C$176+'eq. coef.'!$C$177*'Amp-TB2 calc'!AJ533+'eq. coef.'!$C$178*'Amp-TB2 calc'!AK533+'eq. coef.'!$C$179*'Amp-TB2 calc'!AL533+'eq. coef.'!$C$180*'Amp-TB2 calc'!AN533+'eq. coef.'!$C$181*'Amp-TB2 calc'!AP533+'eq. coef.'!$C$182*'Amp-TB2 calc'!AQ533+'eq. coef.'!$C$183*'Amp-TB2 calc'!AR533+'eq. coef.'!$C$184*'Amp-TB2 calc'!AS533))</f>
        <v xml:space="preserve"> </v>
      </c>
      <c r="BD533" s="281" t="str">
        <f>IF(SUM(I533:T533)&lt;90," ",('eq. coef.'!$C$234+'eq. coef.'!$C$235*'Amp-TB2 calc'!AJ533+'eq. coef.'!$C$236*'Amp-TB2 calc'!AK533+'eq. coef.'!$C$237*'Amp-TB2 calc'!AL533+'eq. coef.'!$C$238*'Amp-TB2 calc'!AN533+'eq. coef.'!$C$239*'Amp-TB2 calc'!AP533+'eq. coef.'!$C$240*'Amp-TB2 calc'!AQ533+'eq. coef.'!$C$241*'Amp-TB2 calc'!AR533+'eq. coef.'!$C$242*'Amp-TB2 calc'!AS533))</f>
        <v xml:space="preserve"> </v>
      </c>
      <c r="BE533" s="281" t="str">
        <f>IF(SUM(I533:T533)&lt;90," ",('eq. coef.'!$C$270+'eq. coef.'!$C$271*'Amp-TB2 calc'!AJ533+'eq. coef.'!$C$272*'Amp-TB2 calc'!AK533+'eq. coef.'!$C$273*'Amp-TB2 calc'!AL533+'eq. coef.'!$C$274*'Amp-TB2 calc'!AN533+'eq. coef.'!$C$275*'Amp-TB2 calc'!AP533+'eq. coef.'!$C$276*'Amp-TB2 calc'!AQ533+'eq. coef.'!$C$277*'Amp-TB2 calc'!AR533+'eq. coef.'!$C$278*'Amp-TB2 calc'!AS533))</f>
        <v xml:space="preserve"> </v>
      </c>
      <c r="BF533" s="281" t="str">
        <f>IF(SUM(I533:T533)&lt;90," ",EXP('eq. coef.'!$C$328+'eq. coef.'!$C$329*'Amp-TB2 calc'!AJ533+'eq. coef.'!$C$330*'Amp-TB2 calc'!AK533+'eq. coef.'!$C$331*'Amp-TB2 calc'!AL533+'eq. coef.'!$C$332*'Amp-TB2 calc'!AN533+'eq. coef.'!$C$333*'Amp-TB2 calc'!AP533+'eq. coef.'!$C$334*'Amp-TB2 calc'!AQ533+'eq. coef.'!$C$335*'Amp-TB2 calc'!AR533+'eq. coef.'!$C$336*'Amp-TB2 calc'!AS533))</f>
        <v xml:space="preserve"> </v>
      </c>
      <c r="BG533" s="282" t="str">
        <f t="shared" si="691"/>
        <v xml:space="preserve"> </v>
      </c>
      <c r="BH533" s="385" t="str">
        <f t="shared" ref="BH533:BH596" si="718">IF(SUM(I533:T533)&lt;90," ",IF(DI533&lt;0.54,"low-Mg",IF(CU533&lt;1.5,"low-Ca",IF(CW533&lt;1.99,"low-B cations",IF(CU533&gt;2.05,"high-Ca",IF(DK533&gt;0.24,"high-Al#",IF(I533&lt;39.2-0.42,"low-SiO2",IF(I533&gt;46.2+0.42,"high-SiO2",IF(CI533&gt;0.06+0.06*0.2,"high-[4]Ti",IF(CL533&gt;0.48+0.48*0.074,"high-[6]Al",IF(CM533&gt;0.66+0.66*0.07,"high-[6]Ti",IF(CN533&gt;0.04+0.04*0.1,"high-Cr2O3",IF(CO533&gt;1.25+1.25*0.28,"high-Fe3+",IF(O533&lt;9.71-0.35,"low-MgO",IF(O533&gt;16.7+0.35,"high-MgO",IF(CQ533&gt;1.69+1.69*0.28,"high-Fe2+",IF(N533&gt;0.32+0.32*0.3,"high-MnO",IF(P533&gt;12.35+0.25,"high-CaO",IF(CY533&lt;0.1,"low-ANa",IF(CY533&gt;0.57+0.57*0.11,"high-ANa",IF(R533&lt;0,"low-K2O",IF(R533&gt;1.3+0.05,"high-K2O",IF(DA533&lt;0.17-0.17*0.3,"low-A(Na+K)",IF(DA533&gt;0.9,"high-A(Na+K)",IF(K533&lt;8.5,"low-Al2O3",IF(K533&gt;14.6+0.4,"high-Al2O3",IF(J533&lt;1.3-0.2,"low-TiO2",IF(M533&lt;8.7-0.44,"low-FeO",IF(M533&gt;16.92+0.44,"high-FeO",IF(Q533&lt;1.6-0.1,"low-Na2O",IF(Q533&gt;2.65+0.1,"high-Na2O","ok")))))))))))))))))))))))))))))))</f>
        <v xml:space="preserve"> </v>
      </c>
      <c r="BI533" s="385" t="str">
        <f t="shared" ref="BI533:BI596" si="719">IF(SUM(I533:T533)&lt;90," ",IF(DI533&lt;0.54,"low-Mg",IF(CU533&lt;1.5,"low-Ca",IF(CW533&lt;1.99,"low-B cations",IF(CU533&gt;2.05,"high-Ca",IF(DK533&gt;0.24,"high-Al#",IF(I533&lt;38.8-0.42,"low-SiO2",IF(I533&gt;47.9+0.42,"high-SiO2",IF(CI533&gt;0.06+0.06*0.2,"high-[4]Ti",IF(CL533&gt;0.55+0.55*0.074,"high-[6]Al",IF(CM533&gt;0.7+0.7*0.07,"high-[6]Ti",IF(CN533&gt;0.03+0.03*0.1,"high-Cr2O3",IF(CO533&gt;1.37+1.37*0.28,"high-Fe3+",IF(O533&lt;9.71-0.35,"low-MgO",IF(O533&gt;18+0.35,"high-MgO",IF(CQ533&gt;1.69+1.69*0.28,"high-Fe2+",IF(N533&gt;0.58+0.58*0.3,"high-MnO",IF(P533&gt;12.35+0.25,"high-CaO",IF(CY533&lt;0,"low-ANa",IF(CY533&gt;0.58+0.58*0.11,"high-ANa",IF(R533&lt;0,"low-K2O",IF(R533&gt;2+0.05,"high-K2O",IF(DA533&lt;0.07-0.07*0.3,"low-A(Na+K)",IF(DA533&gt;0.9,"high-A(Na+K)",IF(K533&lt;6.5,"low-Al2O3",IF(K533&gt;15.9+0.4,"high-Al2O3",IF(J533&lt;1.1-0.2,"low-TiO2",IF(M533&lt;5.9-0.44,"low-FeO",IF(M533&gt;16.92+0.44,"high-FeO",IF(Q533&lt;1.28-0.1,"low-Na2O",IF(Q533&gt;2.9+0.1,"high-Na2O","ok")))))))))))))))))))))))))))))))</f>
        <v xml:space="preserve"> </v>
      </c>
      <c r="BJ533" s="281" t="str">
        <f t="shared" si="692"/>
        <v xml:space="preserve"> </v>
      </c>
      <c r="BK533" s="283" t="str">
        <f t="shared" si="675"/>
        <v xml:space="preserve"> </v>
      </c>
      <c r="BL533" s="281" t="str">
        <f t="shared" si="676"/>
        <v xml:space="preserve"> </v>
      </c>
      <c r="BM533" s="284" t="str">
        <f t="shared" si="693"/>
        <v xml:space="preserve"> </v>
      </c>
      <c r="BN533" s="285" t="str">
        <f>IF(SUM(I533:T533)&lt;90," ",'eq. coef.'!$C$360+'eq. coef.'!$C$361*'Amp-TB2 calc'!AJ533+'eq. coef.'!$C$362*'Amp-TB2 calc'!AK533+'eq. coef.'!$C$363*'Amp-TB2 calc'!AL533+'eq. coef.'!$C$364*'Amp-TB2 calc'!AN533+'eq. coef.'!$C$365*'Amp-TB2 calc'!AP533+'eq. coef.'!$C$366*'Amp-TB2 calc'!AQ533+'eq. coef.'!$C$367*'Amp-TB2 calc'!AR533+'eq. coef.'!$C$368*'Amp-TB2 calc'!AS533+'eq. coef.'!$C$369*LN(BQ533))</f>
        <v xml:space="preserve"> </v>
      </c>
      <c r="BO533" s="286" t="str">
        <f t="shared" si="677"/>
        <v xml:space="preserve"> </v>
      </c>
      <c r="BP533" s="333" t="str">
        <f t="shared" si="694"/>
        <v xml:space="preserve"> </v>
      </c>
      <c r="BQ533" s="287" t="str">
        <f t="shared" si="678"/>
        <v xml:space="preserve"> </v>
      </c>
      <c r="BR533" s="281" t="str">
        <f t="shared" si="695"/>
        <v xml:space="preserve"> </v>
      </c>
      <c r="BS533" s="283"/>
      <c r="BT533" s="283">
        <f t="shared" si="679"/>
        <v>0</v>
      </c>
      <c r="BU533" s="283">
        <f t="shared" si="680"/>
        <v>0</v>
      </c>
      <c r="BV533" s="281" t="str">
        <f t="shared" si="696"/>
        <v xml:space="preserve"> </v>
      </c>
      <c r="BW533" s="288"/>
      <c r="BX533" s="289" t="str">
        <f>IF(SUM(I533:T533)&lt;90," ",'eq. coef.'!$B$1128*'Amp-TB2 calc'!CH533+'eq. coef.'!$B$1129*'Amp-TB2 calc'!CL533+'eq. coef.'!$B$1130*'Amp-TB2 calc'!CM533+'eq. coef.'!$B$1131*'Amp-TB2 calc'!CO533+'eq. coef.'!$B$1132*'Amp-TB2 calc'!CP533+'eq. coef.'!$B$1133*'Amp-TB2 calc'!CQ533+'eq. coef.'!$B$1134*'Amp-TB2 calc'!CR533+'eq. coef.'!$B$1135*'Amp-TB2 calc'!CU533+'eq. coef.'!$B$1135*'Amp-TB2 calc'!CY533+'eq. coef.'!$B$1137*'Amp-TB2 calc'!CZ533)</f>
        <v xml:space="preserve"> </v>
      </c>
      <c r="BY533" s="290" t="str">
        <f t="shared" si="681"/>
        <v xml:space="preserve"> </v>
      </c>
      <c r="BZ533" s="291"/>
      <c r="CA533" s="290" t="str">
        <f t="shared" si="697"/>
        <v xml:space="preserve"> </v>
      </c>
      <c r="CB533" s="289" t="str">
        <f>IF(SUM(I533:T533)&lt;90," ",EXP('eq. coef.'!$C$396+'eq. coef.'!$C$397*'Amp-TB2 calc'!AJ533+'eq. coef.'!$C$398*'Amp-TB2 calc'!AK533+'eq. coef.'!$C$399*'Amp-TB2 calc'!AL533+'eq. coef.'!$C$400*'Amp-TB2 calc'!AN533+'eq. coef.'!$C$401*'Amp-TB2 calc'!AP533+'eq. coef.'!$C$402*'Amp-TB2 calc'!AQ533+'eq. coef.'!$C$403*'Amp-TB2 calc'!AR533+'eq. coef.'!$C$404*'Amp-TB2 calc'!AS533+'eq. coef.'!$C$405*LN('Amp-TB2 calc'!BQ533)))</f>
        <v xml:space="preserve"> </v>
      </c>
      <c r="CC533" s="283" t="str">
        <f t="shared" si="698"/>
        <v xml:space="preserve"> </v>
      </c>
      <c r="CD533" s="283"/>
      <c r="CE533" s="282" t="str">
        <f t="shared" si="699"/>
        <v xml:space="preserve"> </v>
      </c>
      <c r="CF533" s="282" t="str">
        <f t="shared" si="700"/>
        <v xml:space="preserve"> </v>
      </c>
      <c r="CG533" s="278" t="str">
        <f t="shared" si="682"/>
        <v xml:space="preserve"> </v>
      </c>
      <c r="CH533" s="278" t="str">
        <f t="shared" si="683"/>
        <v xml:space="preserve"> </v>
      </c>
      <c r="CI533" s="278" t="str">
        <f t="shared" si="701"/>
        <v xml:space="preserve"> </v>
      </c>
      <c r="CJ533" s="278" t="str">
        <f t="shared" si="702"/>
        <v xml:space="preserve"> </v>
      </c>
      <c r="CK533" s="278"/>
      <c r="CL533" s="278" t="str">
        <f t="shared" si="703"/>
        <v xml:space="preserve"> </v>
      </c>
      <c r="CM533" s="278" t="str">
        <f t="shared" si="704"/>
        <v xml:space="preserve"> </v>
      </c>
      <c r="CN533" s="278" t="str">
        <f t="shared" si="684"/>
        <v xml:space="preserve"> </v>
      </c>
      <c r="CO533" s="278" t="str">
        <f t="shared" si="705"/>
        <v xml:space="preserve"> </v>
      </c>
      <c r="CP533" s="278" t="str">
        <f t="shared" si="685"/>
        <v xml:space="preserve"> </v>
      </c>
      <c r="CQ533" s="278" t="str">
        <f t="shared" si="706"/>
        <v xml:space="preserve"> </v>
      </c>
      <c r="CR533" s="278" t="str">
        <f t="shared" si="686"/>
        <v xml:space="preserve"> </v>
      </c>
      <c r="CS533" s="278" t="str">
        <f t="shared" si="707"/>
        <v xml:space="preserve"> </v>
      </c>
      <c r="CT533" s="278"/>
      <c r="CU533" s="278" t="str">
        <f t="shared" si="687"/>
        <v xml:space="preserve"> </v>
      </c>
      <c r="CV533" s="278" t="str">
        <f t="shared" si="708"/>
        <v xml:space="preserve"> </v>
      </c>
      <c r="CW533" s="278" t="str">
        <f t="shared" si="709"/>
        <v xml:space="preserve"> </v>
      </c>
      <c r="CX533" s="278"/>
      <c r="CY533" s="278" t="str">
        <f t="shared" si="710"/>
        <v xml:space="preserve"> </v>
      </c>
      <c r="CZ533" s="278" t="str">
        <f t="shared" si="688"/>
        <v xml:space="preserve"> </v>
      </c>
      <c r="DA533" s="278" t="str">
        <f t="shared" si="711"/>
        <v xml:space="preserve"> </v>
      </c>
      <c r="DB533" s="278"/>
      <c r="DC533" s="278" t="str">
        <f t="shared" si="712"/>
        <v xml:space="preserve"> </v>
      </c>
      <c r="DD533" s="278" t="str">
        <f t="shared" si="689"/>
        <v xml:space="preserve"> </v>
      </c>
      <c r="DE533" s="278" t="str">
        <f t="shared" si="690"/>
        <v xml:space="preserve"> </v>
      </c>
      <c r="DF533" s="278" t="str">
        <f t="shared" si="713"/>
        <v xml:space="preserve"> </v>
      </c>
      <c r="DG533" s="283" t="str">
        <f t="shared" ref="DG533:DG596" si="720">IF(SUM(I533:T533)&lt;90," ",AJ533*4+AK533*4+AL533*3+AM533*3+AN533*2+AO533*2+AP533*2+AQ533*2+AR533+AS533)</f>
        <v xml:space="preserve"> </v>
      </c>
      <c r="DH533" s="283"/>
      <c r="DI533" s="277" t="str">
        <f t="shared" si="714"/>
        <v xml:space="preserve"> </v>
      </c>
      <c r="DJ533" s="277" t="str">
        <f t="shared" si="715"/>
        <v xml:space="preserve"> </v>
      </c>
      <c r="DK533" s="277" t="str">
        <f t="shared" si="716"/>
        <v xml:space="preserve"> </v>
      </c>
      <c r="DL533" s="278" t="str">
        <f t="shared" si="717"/>
        <v xml:space="preserve"> </v>
      </c>
    </row>
    <row r="534" spans="21:116" x14ac:dyDescent="0.25">
      <c r="U534" s="276" t="str">
        <f t="shared" ref="U534:U597" si="721">IF(SUM(I534:T534)&lt;90," ",SUM(I534:T534))</f>
        <v xml:space="preserve"> </v>
      </c>
      <c r="V534" s="277" t="str">
        <f>IF(SUM(I534:T534)&lt;90," ",I534/stab.data!$U$7)</f>
        <v xml:space="preserve"> </v>
      </c>
      <c r="W534" s="277" t="str">
        <f>IF(SUM(I534:T534)&lt;90," ",J534/stab.data!$U$8)</f>
        <v xml:space="preserve"> </v>
      </c>
      <c r="X534" s="277" t="str">
        <f>IF(SUM(I534:T534)&lt;90," ",K534*2/stab.data!$U$9)</f>
        <v xml:space="preserve"> </v>
      </c>
      <c r="Y534" s="277" t="str">
        <f>IF(SUM(I534:T534)&lt;90," ",L534*2/stab.data!$U$10)</f>
        <v xml:space="preserve"> </v>
      </c>
      <c r="Z534" s="277" t="str">
        <f>IF(SUM(I534:T534)&lt;90," ",M534/stab.data!$U$11)</f>
        <v xml:space="preserve"> </v>
      </c>
      <c r="AA534" s="277" t="str">
        <f>IF(SUM(I534:T534)&lt;90," ",N534/stab.data!$U$12)</f>
        <v xml:space="preserve"> </v>
      </c>
      <c r="AB534" s="277" t="str">
        <f>IF(SUM(I534:T534)&lt;90," ",O534/stab.data!$U$13)</f>
        <v xml:space="preserve"> </v>
      </c>
      <c r="AC534" s="277" t="str">
        <f>IF(SUM(I534:T534)&lt;90," ",P534/stab.data!$U$14)</f>
        <v xml:space="preserve"> </v>
      </c>
      <c r="AD534" s="277" t="str">
        <f>IF(SUM(I534:T534)&lt;90," ",Q534*2/stab.data!$U$15)</f>
        <v xml:space="preserve"> </v>
      </c>
      <c r="AE534" s="277" t="str">
        <f>IF(SUM(I534:T534)&lt;90," ",R534*2/stab.data!$U$16)</f>
        <v xml:space="preserve"> </v>
      </c>
      <c r="AF534" s="277" t="str">
        <f>IF(SUM(I534:T534)&lt;90," ",S534/stab.data!$U$17)</f>
        <v xml:space="preserve"> </v>
      </c>
      <c r="AG534" s="277" t="str">
        <f>IF(SUM(I534:T534)&lt;90," ",T534/stab.data!$U$18)</f>
        <v xml:space="preserve"> </v>
      </c>
      <c r="AH534" s="277" t="str">
        <f t="shared" ref="AH534:AH597" si="722">IF(SUM(I534:T534)&lt;90," ",SUM(V534:AB534))</f>
        <v xml:space="preserve"> </v>
      </c>
      <c r="AI534" s="277" t="str">
        <f t="shared" ref="AI534:AI597" si="723">IF(SUM(I534:T534)&lt;90," ",AL534/SUM(AJ534:AS534))</f>
        <v xml:space="preserve"> </v>
      </c>
      <c r="AJ534" s="278" t="str">
        <f t="shared" ref="AJ534:AJ597" si="724">IF(SUM(I534:T534)&lt;90," ",V534*13/$AH534)</f>
        <v xml:space="preserve"> </v>
      </c>
      <c r="AK534" s="278" t="str">
        <f t="shared" ref="AK534:AK597" si="725">IF(SUM(I534:T534)&lt;90," ",W534*13/$AH534)</f>
        <v xml:space="preserve"> </v>
      </c>
      <c r="AL534" s="278" t="str">
        <f t="shared" ref="AL534:AL597" si="726">IF(SUM(I534:T534)&lt;90," ",X534*13/$AH534)</f>
        <v xml:space="preserve"> </v>
      </c>
      <c r="AM534" s="278" t="str">
        <f t="shared" ref="AM534:AM597" si="727">IF(SUM(I534:T534)&lt;90," ",Y534*13/$AH534)</f>
        <v xml:space="preserve"> </v>
      </c>
      <c r="AN534" s="278" t="str">
        <f t="shared" ref="AN534:AN597" si="728">IF(SUM(I534:T534)&lt;90," ",Z534*13/$AH534)</f>
        <v xml:space="preserve"> </v>
      </c>
      <c r="AO534" s="278" t="str">
        <f t="shared" ref="AO534:AO597" si="729">IF(SUM(I534:T534)&lt;90," ",AA534*13/$AH534)</f>
        <v xml:space="preserve"> </v>
      </c>
      <c r="AP534" s="278" t="str">
        <f t="shared" ref="AP534:AP597" si="730">IF(SUM(I534:T534)&lt;90," ",AB534*13/$AH534)</f>
        <v xml:space="preserve"> </v>
      </c>
      <c r="AQ534" s="278" t="str">
        <f t="shared" ref="AQ534:AQ597" si="731">IF(SUM(I534:T534)&lt;90," ",AC534*13/$AH534)</f>
        <v xml:space="preserve"> </v>
      </c>
      <c r="AR534" s="278" t="str">
        <f t="shared" ref="AR534:AR597" si="732">IF(SUM(I534:T534)&lt;90," ",AD534*13/$AH534)</f>
        <v xml:space="preserve"> </v>
      </c>
      <c r="AS534" s="278" t="str">
        <f t="shared" ref="AS534:AS597" si="733">IF(SUM(I534:T534)&lt;90," ",AE534*13/$AH534)</f>
        <v xml:space="preserve"> </v>
      </c>
      <c r="AT534" s="278" t="str">
        <f t="shared" ref="AT534:AT597" si="734">IF(SUM(I534:T534)&lt;90," ",AF534*13/$AH534)</f>
        <v xml:space="preserve"> </v>
      </c>
      <c r="AU534" s="278" t="str">
        <f t="shared" ref="AU534:AU597" si="735">IF(SUM(I534:T534)&lt;90," ",AG534*13/$AH534)</f>
        <v xml:space="preserve"> </v>
      </c>
      <c r="AV534" s="277" t="str">
        <f t="shared" ref="AV534:AV597" si="736">IF(SUM(I534:T534)&lt;90," ",SUM(AJ534:AS534))</f>
        <v xml:space="preserve"> </v>
      </c>
      <c r="AW534" s="277" t="str">
        <f t="shared" ref="AW534:AW597" si="737">IF(SUM(I534:T534)&lt;90," ",(2-AT534-AU534)*AH534*17/13/2)</f>
        <v xml:space="preserve"> </v>
      </c>
      <c r="AX534" s="277" t="str">
        <f>IF(SUM(I534:T534)&lt;90," ",CO534*AH534*stab.data!$U$20/13/2)</f>
        <v xml:space="preserve"> </v>
      </c>
      <c r="AY534" s="277" t="str">
        <f>IF(SUM(I534:T534)&lt;90," ",CQ534*AH534*stab.data!$U$11/13)</f>
        <v xml:space="preserve"> </v>
      </c>
      <c r="AZ534" s="277" t="str">
        <f t="shared" ref="AZ534:AZ597" si="738">IF(SUM(I534:T534)&lt;90," ",-(S534*0.421070639014633+T534*0.225636758525372))</f>
        <v xml:space="preserve"> </v>
      </c>
      <c r="BA534" s="279" t="str">
        <f t="shared" ref="BA534:BA597" si="739">IF(SUM(I534:T534)&lt;90," ",SUM(I534:T534)-M534+AW534+AX534+AY534+AZ534)</f>
        <v xml:space="preserve"> </v>
      </c>
      <c r="BB534" s="280" t="str">
        <f>IF(SUM(I534:T534)&lt;90," ",EXP('eq. coef.'!$C$104+'eq. coef.'!$C$105*'Amp-TB2 calc'!AJ534+'eq. coef.'!$C$106*'Amp-TB2 calc'!AK534+'eq. coef.'!$C$107*'Amp-TB2 calc'!AL534+'eq. coef.'!$C$108*'Amp-TB2 calc'!AN534+'eq. coef.'!$C$109*'Amp-TB2 calc'!AP534+'eq. coef.'!$C$110*'Amp-TB2 calc'!AQ534+'eq. coef.'!$C$111*'Amp-TB2 calc'!AR534+'eq. coef.'!$C$112*'Amp-TB2 calc'!AS534))</f>
        <v xml:space="preserve"> </v>
      </c>
      <c r="BC534" s="281" t="str">
        <f>IF(SUM(I534:T534)&lt;90," ",EXP('eq. coef.'!$C$176+'eq. coef.'!$C$177*'Amp-TB2 calc'!AJ534+'eq. coef.'!$C$178*'Amp-TB2 calc'!AK534+'eq. coef.'!$C$179*'Amp-TB2 calc'!AL534+'eq. coef.'!$C$180*'Amp-TB2 calc'!AN534+'eq. coef.'!$C$181*'Amp-TB2 calc'!AP534+'eq. coef.'!$C$182*'Amp-TB2 calc'!AQ534+'eq. coef.'!$C$183*'Amp-TB2 calc'!AR534+'eq. coef.'!$C$184*'Amp-TB2 calc'!AS534))</f>
        <v xml:space="preserve"> </v>
      </c>
      <c r="BD534" s="281" t="str">
        <f>IF(SUM(I534:T534)&lt;90," ",('eq. coef.'!$C$234+'eq. coef.'!$C$235*'Amp-TB2 calc'!AJ534+'eq. coef.'!$C$236*'Amp-TB2 calc'!AK534+'eq. coef.'!$C$237*'Amp-TB2 calc'!AL534+'eq. coef.'!$C$238*'Amp-TB2 calc'!AN534+'eq. coef.'!$C$239*'Amp-TB2 calc'!AP534+'eq. coef.'!$C$240*'Amp-TB2 calc'!AQ534+'eq. coef.'!$C$241*'Amp-TB2 calc'!AR534+'eq. coef.'!$C$242*'Amp-TB2 calc'!AS534))</f>
        <v xml:space="preserve"> </v>
      </c>
      <c r="BE534" s="281" t="str">
        <f>IF(SUM(I534:T534)&lt;90," ",('eq. coef.'!$C$270+'eq. coef.'!$C$271*'Amp-TB2 calc'!AJ534+'eq. coef.'!$C$272*'Amp-TB2 calc'!AK534+'eq. coef.'!$C$273*'Amp-TB2 calc'!AL534+'eq. coef.'!$C$274*'Amp-TB2 calc'!AN534+'eq. coef.'!$C$275*'Amp-TB2 calc'!AP534+'eq. coef.'!$C$276*'Amp-TB2 calc'!AQ534+'eq. coef.'!$C$277*'Amp-TB2 calc'!AR534+'eq. coef.'!$C$278*'Amp-TB2 calc'!AS534))</f>
        <v xml:space="preserve"> </v>
      </c>
      <c r="BF534" s="281" t="str">
        <f>IF(SUM(I534:T534)&lt;90," ",EXP('eq. coef.'!$C$328+'eq. coef.'!$C$329*'Amp-TB2 calc'!AJ534+'eq. coef.'!$C$330*'Amp-TB2 calc'!AK534+'eq. coef.'!$C$331*'Amp-TB2 calc'!AL534+'eq. coef.'!$C$332*'Amp-TB2 calc'!AN534+'eq. coef.'!$C$333*'Amp-TB2 calc'!AP534+'eq. coef.'!$C$334*'Amp-TB2 calc'!AQ534+'eq. coef.'!$C$335*'Amp-TB2 calc'!AR534+'eq. coef.'!$C$336*'Amp-TB2 calc'!AS534))</f>
        <v xml:space="preserve"> </v>
      </c>
      <c r="BG534" s="282" t="str">
        <f t="shared" si="691"/>
        <v xml:space="preserve"> </v>
      </c>
      <c r="BH534" s="385" t="str">
        <f t="shared" si="718"/>
        <v xml:space="preserve"> </v>
      </c>
      <c r="BI534" s="385" t="str">
        <f t="shared" si="719"/>
        <v xml:space="preserve"> </v>
      </c>
      <c r="BJ534" s="281" t="str">
        <f t="shared" si="692"/>
        <v xml:space="preserve"> </v>
      </c>
      <c r="BK534" s="283" t="str">
        <f t="shared" ref="BK534:BK597" si="740">IF(SUM(I534:T534)&lt;90," ",(BB534-BF534)/BB534)</f>
        <v xml:space="preserve"> </v>
      </c>
      <c r="BL534" s="281" t="str">
        <f t="shared" ref="BL534:BL597" si="741">IF(SUM(I534:T534)&lt;90," ",BE534-BC534)</f>
        <v xml:space="preserve"> </v>
      </c>
      <c r="BM534" s="284" t="str">
        <f t="shared" si="693"/>
        <v xml:space="preserve"> </v>
      </c>
      <c r="BN534" s="285" t="str">
        <f>IF(SUM(I534:T534)&lt;90," ",'eq. coef.'!$C$360+'eq. coef.'!$C$361*'Amp-TB2 calc'!AJ534+'eq. coef.'!$C$362*'Amp-TB2 calc'!AK534+'eq. coef.'!$C$363*'Amp-TB2 calc'!AL534+'eq. coef.'!$C$364*'Amp-TB2 calc'!AN534+'eq. coef.'!$C$365*'Amp-TB2 calc'!AP534+'eq. coef.'!$C$366*'Amp-TB2 calc'!AQ534+'eq. coef.'!$C$367*'Amp-TB2 calc'!AR534+'eq. coef.'!$C$368*'Amp-TB2 calc'!AS534+'eq. coef.'!$C$369*LN(BQ534))</f>
        <v xml:space="preserve"> </v>
      </c>
      <c r="BO534" s="286" t="str">
        <f t="shared" ref="BO534:BO597" si="742">IF(SUM(I534:T534)&lt;90," ",22)</f>
        <v xml:space="preserve"> </v>
      </c>
      <c r="BP534" s="333" t="str">
        <f t="shared" si="694"/>
        <v xml:space="preserve"> </v>
      </c>
      <c r="BQ534" s="287" t="str">
        <f t="shared" ref="BQ534:BQ597" si="743">IF(SUM(I534:T534)&lt;90," ",IF(BC534&lt;335,BC534,IF(BC534&lt;399,AVERAGE(BC534:BD534),IF(BD534&lt;415,BD534,IF(BE534&lt;470,BD534,IF(BK534&gt;0.22,AVERAGE(BD534:BE534),IF(BL534&gt;350,BF534,IF(BL534&gt;210,BE534,IF(BL534&lt;75,BD534,IF(BK534&lt;-0.2,AVERAGE(BC534:BD534),IF(BK534&gt;0.05,AVERAGE(BD534:BE534),BB534)))))))))))</f>
        <v xml:space="preserve"> </v>
      </c>
      <c r="BR534" s="281" t="str">
        <f t="shared" si="695"/>
        <v xml:space="preserve"> </v>
      </c>
      <c r="BS534" s="283"/>
      <c r="BT534" s="283">
        <f t="shared" ref="BT534:BT597" si="744">ABS(BS534)</f>
        <v>0</v>
      </c>
      <c r="BU534" s="283">
        <f t="shared" ref="BU534:BU597" si="745">BS534^2</f>
        <v>0</v>
      </c>
      <c r="BV534" s="281" t="str">
        <f t="shared" si="696"/>
        <v xml:space="preserve"> </v>
      </c>
      <c r="BW534" s="288"/>
      <c r="BX534" s="289" t="str">
        <f>IF(SUM(I534:T534)&lt;90," ",'eq. coef.'!$B$1128*'Amp-TB2 calc'!CH534+'eq. coef.'!$B$1129*'Amp-TB2 calc'!CL534+'eq. coef.'!$B$1130*'Amp-TB2 calc'!CM534+'eq. coef.'!$B$1131*'Amp-TB2 calc'!CO534+'eq. coef.'!$B$1132*'Amp-TB2 calc'!CP534+'eq. coef.'!$B$1133*'Amp-TB2 calc'!CQ534+'eq. coef.'!$B$1134*'Amp-TB2 calc'!CR534+'eq. coef.'!$B$1135*'Amp-TB2 calc'!CU534+'eq. coef.'!$B$1135*'Amp-TB2 calc'!CY534+'eq. coef.'!$B$1137*'Amp-TB2 calc'!CZ534)</f>
        <v xml:space="preserve"> </v>
      </c>
      <c r="BY534" s="290" t="str">
        <f t="shared" ref="BY534:BY597" si="746">IF(SUM(I534:T534)&lt;90," ",0.4)</f>
        <v xml:space="preserve"> </v>
      </c>
      <c r="BZ534" s="291"/>
      <c r="CA534" s="290" t="str">
        <f t="shared" si="697"/>
        <v xml:space="preserve"> </v>
      </c>
      <c r="CB534" s="289" t="str">
        <f>IF(SUM(I534:T534)&lt;90," ",EXP('eq. coef.'!$C$396+'eq. coef.'!$C$397*'Amp-TB2 calc'!AJ534+'eq. coef.'!$C$398*'Amp-TB2 calc'!AK534+'eq. coef.'!$C$399*'Amp-TB2 calc'!AL534+'eq. coef.'!$C$400*'Amp-TB2 calc'!AN534+'eq. coef.'!$C$401*'Amp-TB2 calc'!AP534+'eq. coef.'!$C$402*'Amp-TB2 calc'!AQ534+'eq. coef.'!$C$403*'Amp-TB2 calc'!AR534+'eq. coef.'!$C$404*'Amp-TB2 calc'!AS534+'eq. coef.'!$C$405*LN('Amp-TB2 calc'!BQ534)))</f>
        <v xml:space="preserve"> </v>
      </c>
      <c r="CC534" s="283" t="str">
        <f t="shared" si="698"/>
        <v xml:space="preserve"> </v>
      </c>
      <c r="CD534" s="283"/>
      <c r="CE534" s="282" t="str">
        <f t="shared" si="699"/>
        <v xml:space="preserve"> </v>
      </c>
      <c r="CF534" s="282" t="str">
        <f t="shared" si="700"/>
        <v xml:space="preserve"> </v>
      </c>
      <c r="CG534" s="278" t="str">
        <f t="shared" ref="CG534:CG597" si="747">IF(SUM(I534:T534)&lt;90," ",AJ534)</f>
        <v xml:space="preserve"> </v>
      </c>
      <c r="CH534" s="278" t="str">
        <f t="shared" ref="CH534:CH597" si="748">IF(SUM(I534:T534)&lt;90," ",IF(AJ534+AL534&gt;8,8-AJ534,AL534))</f>
        <v xml:space="preserve"> </v>
      </c>
      <c r="CI534" s="278" t="str">
        <f t="shared" si="701"/>
        <v xml:space="preserve"> </v>
      </c>
      <c r="CJ534" s="278" t="str">
        <f t="shared" si="702"/>
        <v xml:space="preserve"> </v>
      </c>
      <c r="CK534" s="278"/>
      <c r="CL534" s="278" t="str">
        <f t="shared" si="703"/>
        <v xml:space="preserve"> </v>
      </c>
      <c r="CM534" s="278" t="str">
        <f t="shared" si="704"/>
        <v xml:space="preserve"> </v>
      </c>
      <c r="CN534" s="278" t="str">
        <f t="shared" ref="CN534:CN597" si="749">IF(SUM(I534:T534)&lt;90," ",AM534)</f>
        <v xml:space="preserve"> </v>
      </c>
      <c r="CO534" s="278" t="str">
        <f t="shared" si="705"/>
        <v xml:space="preserve"> </v>
      </c>
      <c r="CP534" s="278" t="str">
        <f t="shared" ref="CP534:CP597" si="750">IF(SUM(I534:T534)&lt;90," ",AP534)</f>
        <v xml:space="preserve"> </v>
      </c>
      <c r="CQ534" s="278" t="str">
        <f t="shared" si="706"/>
        <v xml:space="preserve"> </v>
      </c>
      <c r="CR534" s="278" t="str">
        <f t="shared" ref="CR534:CR597" si="751">IF(SUM(I534:T534)&lt;90," ",AO534)</f>
        <v xml:space="preserve"> </v>
      </c>
      <c r="CS534" s="278" t="str">
        <f t="shared" si="707"/>
        <v xml:space="preserve"> </v>
      </c>
      <c r="CT534" s="278"/>
      <c r="CU534" s="278" t="str">
        <f t="shared" ref="CU534:CU597" si="752">IF(SUM(I534:T534)&lt;90," ",AQ534)</f>
        <v xml:space="preserve"> </v>
      </c>
      <c r="CV534" s="278" t="str">
        <f t="shared" si="708"/>
        <v xml:space="preserve"> </v>
      </c>
      <c r="CW534" s="278" t="str">
        <f t="shared" si="709"/>
        <v xml:space="preserve"> </v>
      </c>
      <c r="CX534" s="278"/>
      <c r="CY534" s="278" t="str">
        <f t="shared" si="710"/>
        <v xml:space="preserve"> </v>
      </c>
      <c r="CZ534" s="278" t="str">
        <f t="shared" ref="CZ534:CZ597" si="753">IF(SUM(I534:T534)&lt;90," ",AS534)</f>
        <v xml:space="preserve"> </v>
      </c>
      <c r="DA534" s="278" t="str">
        <f t="shared" si="711"/>
        <v xml:space="preserve"> </v>
      </c>
      <c r="DB534" s="278"/>
      <c r="DC534" s="278" t="str">
        <f t="shared" si="712"/>
        <v xml:space="preserve"> </v>
      </c>
      <c r="DD534" s="278" t="str">
        <f t="shared" ref="DD534:DD597" si="754">IF(SUM(I534:T534)&lt;90," ",AT534)</f>
        <v xml:space="preserve"> </v>
      </c>
      <c r="DE534" s="278" t="str">
        <f t="shared" ref="DE534:DE597" si="755">IF(SUM(I534:T534)&lt;90," ",AU534)</f>
        <v xml:space="preserve"> </v>
      </c>
      <c r="DF534" s="278" t="str">
        <f t="shared" si="713"/>
        <v xml:space="preserve"> </v>
      </c>
      <c r="DG534" s="283" t="str">
        <f t="shared" si="720"/>
        <v xml:space="preserve"> </v>
      </c>
      <c r="DH534" s="283"/>
      <c r="DI534" s="277" t="str">
        <f t="shared" si="714"/>
        <v xml:space="preserve"> </v>
      </c>
      <c r="DJ534" s="277" t="str">
        <f t="shared" si="715"/>
        <v xml:space="preserve"> </v>
      </c>
      <c r="DK534" s="277" t="str">
        <f t="shared" si="716"/>
        <v xml:space="preserve"> </v>
      </c>
      <c r="DL534" s="278" t="str">
        <f t="shared" si="717"/>
        <v xml:space="preserve"> </v>
      </c>
    </row>
    <row r="535" spans="21:116" x14ac:dyDescent="0.25">
      <c r="U535" s="276" t="str">
        <f t="shared" si="721"/>
        <v xml:space="preserve"> </v>
      </c>
      <c r="V535" s="277" t="str">
        <f>IF(SUM(I535:T535)&lt;90," ",I535/stab.data!$U$7)</f>
        <v xml:space="preserve"> </v>
      </c>
      <c r="W535" s="277" t="str">
        <f>IF(SUM(I535:T535)&lt;90," ",J535/stab.data!$U$8)</f>
        <v xml:space="preserve"> </v>
      </c>
      <c r="X535" s="277" t="str">
        <f>IF(SUM(I535:T535)&lt;90," ",K535*2/stab.data!$U$9)</f>
        <v xml:space="preserve"> </v>
      </c>
      <c r="Y535" s="277" t="str">
        <f>IF(SUM(I535:T535)&lt;90," ",L535*2/stab.data!$U$10)</f>
        <v xml:space="preserve"> </v>
      </c>
      <c r="Z535" s="277" t="str">
        <f>IF(SUM(I535:T535)&lt;90," ",M535/stab.data!$U$11)</f>
        <v xml:space="preserve"> </v>
      </c>
      <c r="AA535" s="277" t="str">
        <f>IF(SUM(I535:T535)&lt;90," ",N535/stab.data!$U$12)</f>
        <v xml:space="preserve"> </v>
      </c>
      <c r="AB535" s="277" t="str">
        <f>IF(SUM(I535:T535)&lt;90," ",O535/stab.data!$U$13)</f>
        <v xml:space="preserve"> </v>
      </c>
      <c r="AC535" s="277" t="str">
        <f>IF(SUM(I535:T535)&lt;90," ",P535/stab.data!$U$14)</f>
        <v xml:space="preserve"> </v>
      </c>
      <c r="AD535" s="277" t="str">
        <f>IF(SUM(I535:T535)&lt;90," ",Q535*2/stab.data!$U$15)</f>
        <v xml:space="preserve"> </v>
      </c>
      <c r="AE535" s="277" t="str">
        <f>IF(SUM(I535:T535)&lt;90," ",R535*2/stab.data!$U$16)</f>
        <v xml:space="preserve"> </v>
      </c>
      <c r="AF535" s="277" t="str">
        <f>IF(SUM(I535:T535)&lt;90," ",S535/stab.data!$U$17)</f>
        <v xml:space="preserve"> </v>
      </c>
      <c r="AG535" s="277" t="str">
        <f>IF(SUM(I535:T535)&lt;90," ",T535/stab.data!$U$18)</f>
        <v xml:space="preserve"> </v>
      </c>
      <c r="AH535" s="277" t="str">
        <f t="shared" si="722"/>
        <v xml:space="preserve"> </v>
      </c>
      <c r="AI535" s="277" t="str">
        <f t="shared" si="723"/>
        <v xml:space="preserve"> </v>
      </c>
      <c r="AJ535" s="278" t="str">
        <f t="shared" si="724"/>
        <v xml:space="preserve"> </v>
      </c>
      <c r="AK535" s="278" t="str">
        <f t="shared" si="725"/>
        <v xml:space="preserve"> </v>
      </c>
      <c r="AL535" s="278" t="str">
        <f t="shared" si="726"/>
        <v xml:space="preserve"> </v>
      </c>
      <c r="AM535" s="278" t="str">
        <f t="shared" si="727"/>
        <v xml:space="preserve"> </v>
      </c>
      <c r="AN535" s="278" t="str">
        <f t="shared" si="728"/>
        <v xml:space="preserve"> </v>
      </c>
      <c r="AO535" s="278" t="str">
        <f t="shared" si="729"/>
        <v xml:space="preserve"> </v>
      </c>
      <c r="AP535" s="278" t="str">
        <f t="shared" si="730"/>
        <v xml:space="preserve"> </v>
      </c>
      <c r="AQ535" s="278" t="str">
        <f t="shared" si="731"/>
        <v xml:space="preserve"> </v>
      </c>
      <c r="AR535" s="278" t="str">
        <f t="shared" si="732"/>
        <v xml:space="preserve"> </v>
      </c>
      <c r="AS535" s="278" t="str">
        <f t="shared" si="733"/>
        <v xml:space="preserve"> </v>
      </c>
      <c r="AT535" s="278" t="str">
        <f t="shared" si="734"/>
        <v xml:space="preserve"> </v>
      </c>
      <c r="AU535" s="278" t="str">
        <f t="shared" si="735"/>
        <v xml:space="preserve"> </v>
      </c>
      <c r="AV535" s="277" t="str">
        <f t="shared" si="736"/>
        <v xml:space="preserve"> </v>
      </c>
      <c r="AW535" s="277" t="str">
        <f t="shared" si="737"/>
        <v xml:space="preserve"> </v>
      </c>
      <c r="AX535" s="277" t="str">
        <f>IF(SUM(I535:T535)&lt;90," ",CO535*AH535*stab.data!$U$20/13/2)</f>
        <v xml:space="preserve"> </v>
      </c>
      <c r="AY535" s="277" t="str">
        <f>IF(SUM(I535:T535)&lt;90," ",CQ535*AH535*stab.data!$U$11/13)</f>
        <v xml:space="preserve"> </v>
      </c>
      <c r="AZ535" s="277" t="str">
        <f t="shared" si="738"/>
        <v xml:space="preserve"> </v>
      </c>
      <c r="BA535" s="279" t="str">
        <f t="shared" si="739"/>
        <v xml:space="preserve"> </v>
      </c>
      <c r="BB535" s="280" t="str">
        <f>IF(SUM(I535:T535)&lt;90," ",EXP('eq. coef.'!$C$104+'eq. coef.'!$C$105*'Amp-TB2 calc'!AJ535+'eq. coef.'!$C$106*'Amp-TB2 calc'!AK535+'eq. coef.'!$C$107*'Amp-TB2 calc'!AL535+'eq. coef.'!$C$108*'Amp-TB2 calc'!AN535+'eq. coef.'!$C$109*'Amp-TB2 calc'!AP535+'eq. coef.'!$C$110*'Amp-TB2 calc'!AQ535+'eq. coef.'!$C$111*'Amp-TB2 calc'!AR535+'eq. coef.'!$C$112*'Amp-TB2 calc'!AS535))</f>
        <v xml:space="preserve"> </v>
      </c>
      <c r="BC535" s="281" t="str">
        <f>IF(SUM(I535:T535)&lt;90," ",EXP('eq. coef.'!$C$176+'eq. coef.'!$C$177*'Amp-TB2 calc'!AJ535+'eq. coef.'!$C$178*'Amp-TB2 calc'!AK535+'eq. coef.'!$C$179*'Amp-TB2 calc'!AL535+'eq. coef.'!$C$180*'Amp-TB2 calc'!AN535+'eq. coef.'!$C$181*'Amp-TB2 calc'!AP535+'eq. coef.'!$C$182*'Amp-TB2 calc'!AQ535+'eq. coef.'!$C$183*'Amp-TB2 calc'!AR535+'eq. coef.'!$C$184*'Amp-TB2 calc'!AS535))</f>
        <v xml:space="preserve"> </v>
      </c>
      <c r="BD535" s="281" t="str">
        <f>IF(SUM(I535:T535)&lt;90," ",('eq. coef.'!$C$234+'eq. coef.'!$C$235*'Amp-TB2 calc'!AJ535+'eq. coef.'!$C$236*'Amp-TB2 calc'!AK535+'eq. coef.'!$C$237*'Amp-TB2 calc'!AL535+'eq. coef.'!$C$238*'Amp-TB2 calc'!AN535+'eq. coef.'!$C$239*'Amp-TB2 calc'!AP535+'eq. coef.'!$C$240*'Amp-TB2 calc'!AQ535+'eq. coef.'!$C$241*'Amp-TB2 calc'!AR535+'eq. coef.'!$C$242*'Amp-TB2 calc'!AS535))</f>
        <v xml:space="preserve"> </v>
      </c>
      <c r="BE535" s="281" t="str">
        <f>IF(SUM(I535:T535)&lt;90," ",('eq. coef.'!$C$270+'eq. coef.'!$C$271*'Amp-TB2 calc'!AJ535+'eq. coef.'!$C$272*'Amp-TB2 calc'!AK535+'eq. coef.'!$C$273*'Amp-TB2 calc'!AL535+'eq. coef.'!$C$274*'Amp-TB2 calc'!AN535+'eq. coef.'!$C$275*'Amp-TB2 calc'!AP535+'eq. coef.'!$C$276*'Amp-TB2 calc'!AQ535+'eq. coef.'!$C$277*'Amp-TB2 calc'!AR535+'eq. coef.'!$C$278*'Amp-TB2 calc'!AS535))</f>
        <v xml:space="preserve"> </v>
      </c>
      <c r="BF535" s="281" t="str">
        <f>IF(SUM(I535:T535)&lt;90," ",EXP('eq. coef.'!$C$328+'eq. coef.'!$C$329*'Amp-TB2 calc'!AJ535+'eq. coef.'!$C$330*'Amp-TB2 calc'!AK535+'eq. coef.'!$C$331*'Amp-TB2 calc'!AL535+'eq. coef.'!$C$332*'Amp-TB2 calc'!AN535+'eq. coef.'!$C$333*'Amp-TB2 calc'!AP535+'eq. coef.'!$C$334*'Amp-TB2 calc'!AQ535+'eq. coef.'!$C$335*'Amp-TB2 calc'!AR535+'eq. coef.'!$C$336*'Amp-TB2 calc'!AS535))</f>
        <v xml:space="preserve"> </v>
      </c>
      <c r="BG535" s="282" t="str">
        <f t="shared" si="691"/>
        <v xml:space="preserve"> </v>
      </c>
      <c r="BH535" s="385" t="str">
        <f t="shared" si="718"/>
        <v xml:space="preserve"> </v>
      </c>
      <c r="BI535" s="385" t="str">
        <f t="shared" si="719"/>
        <v xml:space="preserve"> </v>
      </c>
      <c r="BJ535" s="281" t="str">
        <f t="shared" si="692"/>
        <v xml:space="preserve"> </v>
      </c>
      <c r="BK535" s="283" t="str">
        <f t="shared" si="740"/>
        <v xml:space="preserve"> </v>
      </c>
      <c r="BL535" s="281" t="str">
        <f t="shared" si="741"/>
        <v xml:space="preserve"> </v>
      </c>
      <c r="BM535" s="284" t="str">
        <f t="shared" si="693"/>
        <v xml:space="preserve"> </v>
      </c>
      <c r="BN535" s="285" t="str">
        <f>IF(SUM(I535:T535)&lt;90," ",'eq. coef.'!$C$360+'eq. coef.'!$C$361*'Amp-TB2 calc'!AJ535+'eq. coef.'!$C$362*'Amp-TB2 calc'!AK535+'eq. coef.'!$C$363*'Amp-TB2 calc'!AL535+'eq. coef.'!$C$364*'Amp-TB2 calc'!AN535+'eq. coef.'!$C$365*'Amp-TB2 calc'!AP535+'eq. coef.'!$C$366*'Amp-TB2 calc'!AQ535+'eq. coef.'!$C$367*'Amp-TB2 calc'!AR535+'eq. coef.'!$C$368*'Amp-TB2 calc'!AS535+'eq. coef.'!$C$369*LN(BQ535))</f>
        <v xml:space="preserve"> </v>
      </c>
      <c r="BO535" s="286" t="str">
        <f t="shared" si="742"/>
        <v xml:space="preserve"> </v>
      </c>
      <c r="BP535" s="333" t="str">
        <f t="shared" si="694"/>
        <v xml:space="preserve"> </v>
      </c>
      <c r="BQ535" s="287" t="str">
        <f t="shared" si="743"/>
        <v xml:space="preserve"> </v>
      </c>
      <c r="BR535" s="281" t="str">
        <f t="shared" si="695"/>
        <v xml:space="preserve"> </v>
      </c>
      <c r="BS535" s="283"/>
      <c r="BT535" s="283">
        <f t="shared" si="744"/>
        <v>0</v>
      </c>
      <c r="BU535" s="283">
        <f t="shared" si="745"/>
        <v>0</v>
      </c>
      <c r="BV535" s="281" t="str">
        <f t="shared" si="696"/>
        <v xml:space="preserve"> </v>
      </c>
      <c r="BW535" s="288"/>
      <c r="BX535" s="289" t="str">
        <f>IF(SUM(I535:T535)&lt;90," ",'eq. coef.'!$B$1128*'Amp-TB2 calc'!CH535+'eq. coef.'!$B$1129*'Amp-TB2 calc'!CL535+'eq. coef.'!$B$1130*'Amp-TB2 calc'!CM535+'eq. coef.'!$B$1131*'Amp-TB2 calc'!CO535+'eq. coef.'!$B$1132*'Amp-TB2 calc'!CP535+'eq. coef.'!$B$1133*'Amp-TB2 calc'!CQ535+'eq. coef.'!$B$1134*'Amp-TB2 calc'!CR535+'eq. coef.'!$B$1135*'Amp-TB2 calc'!CU535+'eq. coef.'!$B$1135*'Amp-TB2 calc'!CY535+'eq. coef.'!$B$1137*'Amp-TB2 calc'!CZ535)</f>
        <v xml:space="preserve"> </v>
      </c>
      <c r="BY535" s="290" t="str">
        <f t="shared" si="746"/>
        <v xml:space="preserve"> </v>
      </c>
      <c r="BZ535" s="291"/>
      <c r="CA535" s="290" t="str">
        <f t="shared" si="697"/>
        <v xml:space="preserve"> </v>
      </c>
      <c r="CB535" s="289" t="str">
        <f>IF(SUM(I535:T535)&lt;90," ",EXP('eq. coef.'!$C$396+'eq. coef.'!$C$397*'Amp-TB2 calc'!AJ535+'eq. coef.'!$C$398*'Amp-TB2 calc'!AK535+'eq. coef.'!$C$399*'Amp-TB2 calc'!AL535+'eq. coef.'!$C$400*'Amp-TB2 calc'!AN535+'eq. coef.'!$C$401*'Amp-TB2 calc'!AP535+'eq. coef.'!$C$402*'Amp-TB2 calc'!AQ535+'eq. coef.'!$C$403*'Amp-TB2 calc'!AR535+'eq. coef.'!$C$404*'Amp-TB2 calc'!AS535+'eq. coef.'!$C$405*LN('Amp-TB2 calc'!BQ535)))</f>
        <v xml:space="preserve"> </v>
      </c>
      <c r="CC535" s="283" t="str">
        <f t="shared" si="698"/>
        <v xml:space="preserve"> </v>
      </c>
      <c r="CD535" s="283"/>
      <c r="CE535" s="282" t="str">
        <f t="shared" si="699"/>
        <v xml:space="preserve"> </v>
      </c>
      <c r="CF535" s="282" t="str">
        <f t="shared" si="700"/>
        <v xml:space="preserve"> </v>
      </c>
      <c r="CG535" s="278" t="str">
        <f t="shared" si="747"/>
        <v xml:space="preserve"> </v>
      </c>
      <c r="CH535" s="278" t="str">
        <f t="shared" si="748"/>
        <v xml:space="preserve"> </v>
      </c>
      <c r="CI535" s="278" t="str">
        <f t="shared" si="701"/>
        <v xml:space="preserve"> </v>
      </c>
      <c r="CJ535" s="278" t="str">
        <f t="shared" si="702"/>
        <v xml:space="preserve"> </v>
      </c>
      <c r="CK535" s="278"/>
      <c r="CL535" s="278" t="str">
        <f t="shared" si="703"/>
        <v xml:space="preserve"> </v>
      </c>
      <c r="CM535" s="278" t="str">
        <f t="shared" si="704"/>
        <v xml:space="preserve"> </v>
      </c>
      <c r="CN535" s="278" t="str">
        <f t="shared" si="749"/>
        <v xml:space="preserve"> </v>
      </c>
      <c r="CO535" s="278" t="str">
        <f t="shared" si="705"/>
        <v xml:space="preserve"> </v>
      </c>
      <c r="CP535" s="278" t="str">
        <f t="shared" si="750"/>
        <v xml:space="preserve"> </v>
      </c>
      <c r="CQ535" s="278" t="str">
        <f t="shared" si="706"/>
        <v xml:space="preserve"> </v>
      </c>
      <c r="CR535" s="278" t="str">
        <f t="shared" si="751"/>
        <v xml:space="preserve"> </v>
      </c>
      <c r="CS535" s="278" t="str">
        <f t="shared" si="707"/>
        <v xml:space="preserve"> </v>
      </c>
      <c r="CT535" s="278"/>
      <c r="CU535" s="278" t="str">
        <f t="shared" si="752"/>
        <v xml:space="preserve"> </v>
      </c>
      <c r="CV535" s="278" t="str">
        <f t="shared" si="708"/>
        <v xml:space="preserve"> </v>
      </c>
      <c r="CW535" s="278" t="str">
        <f t="shared" si="709"/>
        <v xml:space="preserve"> </v>
      </c>
      <c r="CX535" s="278"/>
      <c r="CY535" s="278" t="str">
        <f t="shared" si="710"/>
        <v xml:space="preserve"> </v>
      </c>
      <c r="CZ535" s="278" t="str">
        <f t="shared" si="753"/>
        <v xml:space="preserve"> </v>
      </c>
      <c r="DA535" s="278" t="str">
        <f t="shared" si="711"/>
        <v xml:space="preserve"> </v>
      </c>
      <c r="DB535" s="278"/>
      <c r="DC535" s="278" t="str">
        <f t="shared" si="712"/>
        <v xml:space="preserve"> </v>
      </c>
      <c r="DD535" s="278" t="str">
        <f t="shared" si="754"/>
        <v xml:space="preserve"> </v>
      </c>
      <c r="DE535" s="278" t="str">
        <f t="shared" si="755"/>
        <v xml:space="preserve"> </v>
      </c>
      <c r="DF535" s="278" t="str">
        <f t="shared" si="713"/>
        <v xml:space="preserve"> </v>
      </c>
      <c r="DG535" s="283" t="str">
        <f t="shared" si="720"/>
        <v xml:space="preserve"> </v>
      </c>
      <c r="DH535" s="283"/>
      <c r="DI535" s="277" t="str">
        <f t="shared" si="714"/>
        <v xml:space="preserve"> </v>
      </c>
      <c r="DJ535" s="277" t="str">
        <f t="shared" si="715"/>
        <v xml:space="preserve"> </v>
      </c>
      <c r="DK535" s="277" t="str">
        <f t="shared" si="716"/>
        <v xml:space="preserve"> </v>
      </c>
      <c r="DL535" s="278" t="str">
        <f t="shared" si="717"/>
        <v xml:space="preserve"> </v>
      </c>
    </row>
    <row r="536" spans="21:116" x14ac:dyDescent="0.25">
      <c r="U536" s="276" t="str">
        <f t="shared" si="721"/>
        <v xml:space="preserve"> </v>
      </c>
      <c r="V536" s="277" t="str">
        <f>IF(SUM(I536:T536)&lt;90," ",I536/stab.data!$U$7)</f>
        <v xml:space="preserve"> </v>
      </c>
      <c r="W536" s="277" t="str">
        <f>IF(SUM(I536:T536)&lt;90," ",J536/stab.data!$U$8)</f>
        <v xml:space="preserve"> </v>
      </c>
      <c r="X536" s="277" t="str">
        <f>IF(SUM(I536:T536)&lt;90," ",K536*2/stab.data!$U$9)</f>
        <v xml:space="preserve"> </v>
      </c>
      <c r="Y536" s="277" t="str">
        <f>IF(SUM(I536:T536)&lt;90," ",L536*2/stab.data!$U$10)</f>
        <v xml:space="preserve"> </v>
      </c>
      <c r="Z536" s="277" t="str">
        <f>IF(SUM(I536:T536)&lt;90," ",M536/stab.data!$U$11)</f>
        <v xml:space="preserve"> </v>
      </c>
      <c r="AA536" s="277" t="str">
        <f>IF(SUM(I536:T536)&lt;90," ",N536/stab.data!$U$12)</f>
        <v xml:space="preserve"> </v>
      </c>
      <c r="AB536" s="277" t="str">
        <f>IF(SUM(I536:T536)&lt;90," ",O536/stab.data!$U$13)</f>
        <v xml:space="preserve"> </v>
      </c>
      <c r="AC536" s="277" t="str">
        <f>IF(SUM(I536:T536)&lt;90," ",P536/stab.data!$U$14)</f>
        <v xml:space="preserve"> </v>
      </c>
      <c r="AD536" s="277" t="str">
        <f>IF(SUM(I536:T536)&lt;90," ",Q536*2/stab.data!$U$15)</f>
        <v xml:space="preserve"> </v>
      </c>
      <c r="AE536" s="277" t="str">
        <f>IF(SUM(I536:T536)&lt;90," ",R536*2/stab.data!$U$16)</f>
        <v xml:space="preserve"> </v>
      </c>
      <c r="AF536" s="277" t="str">
        <f>IF(SUM(I536:T536)&lt;90," ",S536/stab.data!$U$17)</f>
        <v xml:space="preserve"> </v>
      </c>
      <c r="AG536" s="277" t="str">
        <f>IF(SUM(I536:T536)&lt;90," ",T536/stab.data!$U$18)</f>
        <v xml:space="preserve"> </v>
      </c>
      <c r="AH536" s="277" t="str">
        <f t="shared" si="722"/>
        <v xml:space="preserve"> </v>
      </c>
      <c r="AI536" s="277" t="str">
        <f t="shared" si="723"/>
        <v xml:space="preserve"> </v>
      </c>
      <c r="AJ536" s="278" t="str">
        <f t="shared" si="724"/>
        <v xml:space="preserve"> </v>
      </c>
      <c r="AK536" s="278" t="str">
        <f t="shared" si="725"/>
        <v xml:space="preserve"> </v>
      </c>
      <c r="AL536" s="278" t="str">
        <f t="shared" si="726"/>
        <v xml:space="preserve"> </v>
      </c>
      <c r="AM536" s="278" t="str">
        <f t="shared" si="727"/>
        <v xml:space="preserve"> </v>
      </c>
      <c r="AN536" s="278" t="str">
        <f t="shared" si="728"/>
        <v xml:space="preserve"> </v>
      </c>
      <c r="AO536" s="278" t="str">
        <f t="shared" si="729"/>
        <v xml:space="preserve"> </v>
      </c>
      <c r="AP536" s="278" t="str">
        <f t="shared" si="730"/>
        <v xml:space="preserve"> </v>
      </c>
      <c r="AQ536" s="278" t="str">
        <f t="shared" si="731"/>
        <v xml:space="preserve"> </v>
      </c>
      <c r="AR536" s="278" t="str">
        <f t="shared" si="732"/>
        <v xml:space="preserve"> </v>
      </c>
      <c r="AS536" s="278" t="str">
        <f t="shared" si="733"/>
        <v xml:space="preserve"> </v>
      </c>
      <c r="AT536" s="278" t="str">
        <f t="shared" si="734"/>
        <v xml:space="preserve"> </v>
      </c>
      <c r="AU536" s="278" t="str">
        <f t="shared" si="735"/>
        <v xml:space="preserve"> </v>
      </c>
      <c r="AV536" s="277" t="str">
        <f t="shared" si="736"/>
        <v xml:space="preserve"> </v>
      </c>
      <c r="AW536" s="277" t="str">
        <f t="shared" si="737"/>
        <v xml:space="preserve"> </v>
      </c>
      <c r="AX536" s="277" t="str">
        <f>IF(SUM(I536:T536)&lt;90," ",CO536*AH536*stab.data!$U$20/13/2)</f>
        <v xml:space="preserve"> </v>
      </c>
      <c r="AY536" s="277" t="str">
        <f>IF(SUM(I536:T536)&lt;90," ",CQ536*AH536*stab.data!$U$11/13)</f>
        <v xml:space="preserve"> </v>
      </c>
      <c r="AZ536" s="277" t="str">
        <f t="shared" si="738"/>
        <v xml:space="preserve"> </v>
      </c>
      <c r="BA536" s="279" t="str">
        <f t="shared" si="739"/>
        <v xml:space="preserve"> </v>
      </c>
      <c r="BB536" s="280" t="str">
        <f>IF(SUM(I536:T536)&lt;90," ",EXP('eq. coef.'!$C$104+'eq. coef.'!$C$105*'Amp-TB2 calc'!AJ536+'eq. coef.'!$C$106*'Amp-TB2 calc'!AK536+'eq. coef.'!$C$107*'Amp-TB2 calc'!AL536+'eq. coef.'!$C$108*'Amp-TB2 calc'!AN536+'eq. coef.'!$C$109*'Amp-TB2 calc'!AP536+'eq. coef.'!$C$110*'Amp-TB2 calc'!AQ536+'eq. coef.'!$C$111*'Amp-TB2 calc'!AR536+'eq. coef.'!$C$112*'Amp-TB2 calc'!AS536))</f>
        <v xml:space="preserve"> </v>
      </c>
      <c r="BC536" s="281" t="str">
        <f>IF(SUM(I536:T536)&lt;90," ",EXP('eq. coef.'!$C$176+'eq. coef.'!$C$177*'Amp-TB2 calc'!AJ536+'eq. coef.'!$C$178*'Amp-TB2 calc'!AK536+'eq. coef.'!$C$179*'Amp-TB2 calc'!AL536+'eq. coef.'!$C$180*'Amp-TB2 calc'!AN536+'eq. coef.'!$C$181*'Amp-TB2 calc'!AP536+'eq. coef.'!$C$182*'Amp-TB2 calc'!AQ536+'eq. coef.'!$C$183*'Amp-TB2 calc'!AR536+'eq. coef.'!$C$184*'Amp-TB2 calc'!AS536))</f>
        <v xml:space="preserve"> </v>
      </c>
      <c r="BD536" s="281" t="str">
        <f>IF(SUM(I536:T536)&lt;90," ",('eq. coef.'!$C$234+'eq. coef.'!$C$235*'Amp-TB2 calc'!AJ536+'eq. coef.'!$C$236*'Amp-TB2 calc'!AK536+'eq. coef.'!$C$237*'Amp-TB2 calc'!AL536+'eq. coef.'!$C$238*'Amp-TB2 calc'!AN536+'eq. coef.'!$C$239*'Amp-TB2 calc'!AP536+'eq. coef.'!$C$240*'Amp-TB2 calc'!AQ536+'eq. coef.'!$C$241*'Amp-TB2 calc'!AR536+'eq. coef.'!$C$242*'Amp-TB2 calc'!AS536))</f>
        <v xml:space="preserve"> </v>
      </c>
      <c r="BE536" s="281" t="str">
        <f>IF(SUM(I536:T536)&lt;90," ",('eq. coef.'!$C$270+'eq. coef.'!$C$271*'Amp-TB2 calc'!AJ536+'eq. coef.'!$C$272*'Amp-TB2 calc'!AK536+'eq. coef.'!$C$273*'Amp-TB2 calc'!AL536+'eq. coef.'!$C$274*'Amp-TB2 calc'!AN536+'eq. coef.'!$C$275*'Amp-TB2 calc'!AP536+'eq. coef.'!$C$276*'Amp-TB2 calc'!AQ536+'eq. coef.'!$C$277*'Amp-TB2 calc'!AR536+'eq. coef.'!$C$278*'Amp-TB2 calc'!AS536))</f>
        <v xml:space="preserve"> </v>
      </c>
      <c r="BF536" s="281" t="str">
        <f>IF(SUM(I536:T536)&lt;90," ",EXP('eq. coef.'!$C$328+'eq. coef.'!$C$329*'Amp-TB2 calc'!AJ536+'eq. coef.'!$C$330*'Amp-TB2 calc'!AK536+'eq. coef.'!$C$331*'Amp-TB2 calc'!AL536+'eq. coef.'!$C$332*'Amp-TB2 calc'!AN536+'eq. coef.'!$C$333*'Amp-TB2 calc'!AP536+'eq. coef.'!$C$334*'Amp-TB2 calc'!AQ536+'eq. coef.'!$C$335*'Amp-TB2 calc'!AR536+'eq. coef.'!$C$336*'Amp-TB2 calc'!AS536))</f>
        <v xml:space="preserve"> </v>
      </c>
      <c r="BG536" s="282" t="str">
        <f t="shared" si="691"/>
        <v xml:space="preserve"> </v>
      </c>
      <c r="BH536" s="385" t="str">
        <f t="shared" si="718"/>
        <v xml:space="preserve"> </v>
      </c>
      <c r="BI536" s="385" t="str">
        <f t="shared" si="719"/>
        <v xml:space="preserve"> </v>
      </c>
      <c r="BJ536" s="281" t="str">
        <f t="shared" si="692"/>
        <v xml:space="preserve"> </v>
      </c>
      <c r="BK536" s="283" t="str">
        <f t="shared" si="740"/>
        <v xml:space="preserve"> </v>
      </c>
      <c r="BL536" s="281" t="str">
        <f t="shared" si="741"/>
        <v xml:space="preserve"> </v>
      </c>
      <c r="BM536" s="284" t="str">
        <f t="shared" si="693"/>
        <v xml:space="preserve"> </v>
      </c>
      <c r="BN536" s="285" t="str">
        <f>IF(SUM(I536:T536)&lt;90," ",'eq. coef.'!$C$360+'eq. coef.'!$C$361*'Amp-TB2 calc'!AJ536+'eq. coef.'!$C$362*'Amp-TB2 calc'!AK536+'eq. coef.'!$C$363*'Amp-TB2 calc'!AL536+'eq. coef.'!$C$364*'Amp-TB2 calc'!AN536+'eq. coef.'!$C$365*'Amp-TB2 calc'!AP536+'eq. coef.'!$C$366*'Amp-TB2 calc'!AQ536+'eq. coef.'!$C$367*'Amp-TB2 calc'!AR536+'eq. coef.'!$C$368*'Amp-TB2 calc'!AS536+'eq. coef.'!$C$369*LN(BQ536))</f>
        <v xml:space="preserve"> </v>
      </c>
      <c r="BO536" s="286" t="str">
        <f t="shared" si="742"/>
        <v xml:space="preserve"> </v>
      </c>
      <c r="BP536" s="333" t="str">
        <f t="shared" si="694"/>
        <v xml:space="preserve"> </v>
      </c>
      <c r="BQ536" s="287" t="str">
        <f t="shared" si="743"/>
        <v xml:space="preserve"> </v>
      </c>
      <c r="BR536" s="281" t="str">
        <f t="shared" si="695"/>
        <v xml:space="preserve"> </v>
      </c>
      <c r="BS536" s="283"/>
      <c r="BT536" s="283">
        <f t="shared" si="744"/>
        <v>0</v>
      </c>
      <c r="BU536" s="283">
        <f t="shared" si="745"/>
        <v>0</v>
      </c>
      <c r="BV536" s="281" t="str">
        <f t="shared" si="696"/>
        <v xml:space="preserve"> </v>
      </c>
      <c r="BW536" s="288"/>
      <c r="BX536" s="289" t="str">
        <f>IF(SUM(I536:T536)&lt;90," ",'eq. coef.'!$B$1128*'Amp-TB2 calc'!CH536+'eq. coef.'!$B$1129*'Amp-TB2 calc'!CL536+'eq. coef.'!$B$1130*'Amp-TB2 calc'!CM536+'eq. coef.'!$B$1131*'Amp-TB2 calc'!CO536+'eq. coef.'!$B$1132*'Amp-TB2 calc'!CP536+'eq. coef.'!$B$1133*'Amp-TB2 calc'!CQ536+'eq. coef.'!$B$1134*'Amp-TB2 calc'!CR536+'eq. coef.'!$B$1135*'Amp-TB2 calc'!CU536+'eq. coef.'!$B$1135*'Amp-TB2 calc'!CY536+'eq. coef.'!$B$1137*'Amp-TB2 calc'!CZ536)</f>
        <v xml:space="preserve"> </v>
      </c>
      <c r="BY536" s="290" t="str">
        <f t="shared" si="746"/>
        <v xml:space="preserve"> </v>
      </c>
      <c r="BZ536" s="291"/>
      <c r="CA536" s="290" t="str">
        <f t="shared" si="697"/>
        <v xml:space="preserve"> </v>
      </c>
      <c r="CB536" s="289" t="str">
        <f>IF(SUM(I536:T536)&lt;90," ",EXP('eq. coef.'!$C$396+'eq. coef.'!$C$397*'Amp-TB2 calc'!AJ536+'eq. coef.'!$C$398*'Amp-TB2 calc'!AK536+'eq. coef.'!$C$399*'Amp-TB2 calc'!AL536+'eq. coef.'!$C$400*'Amp-TB2 calc'!AN536+'eq. coef.'!$C$401*'Amp-TB2 calc'!AP536+'eq. coef.'!$C$402*'Amp-TB2 calc'!AQ536+'eq. coef.'!$C$403*'Amp-TB2 calc'!AR536+'eq. coef.'!$C$404*'Amp-TB2 calc'!AS536+'eq. coef.'!$C$405*LN('Amp-TB2 calc'!BQ536)))</f>
        <v xml:space="preserve"> </v>
      </c>
      <c r="CC536" s="283" t="str">
        <f t="shared" si="698"/>
        <v xml:space="preserve"> </v>
      </c>
      <c r="CD536" s="283"/>
      <c r="CE536" s="282" t="str">
        <f t="shared" si="699"/>
        <v xml:space="preserve"> </v>
      </c>
      <c r="CF536" s="282" t="str">
        <f t="shared" si="700"/>
        <v xml:space="preserve"> </v>
      </c>
      <c r="CG536" s="278" t="str">
        <f t="shared" si="747"/>
        <v xml:space="preserve"> </v>
      </c>
      <c r="CH536" s="278" t="str">
        <f t="shared" si="748"/>
        <v xml:space="preserve"> </v>
      </c>
      <c r="CI536" s="278" t="str">
        <f t="shared" si="701"/>
        <v xml:space="preserve"> </v>
      </c>
      <c r="CJ536" s="278" t="str">
        <f t="shared" si="702"/>
        <v xml:space="preserve"> </v>
      </c>
      <c r="CK536" s="278"/>
      <c r="CL536" s="278" t="str">
        <f t="shared" si="703"/>
        <v xml:space="preserve"> </v>
      </c>
      <c r="CM536" s="278" t="str">
        <f t="shared" si="704"/>
        <v xml:space="preserve"> </v>
      </c>
      <c r="CN536" s="278" t="str">
        <f t="shared" si="749"/>
        <v xml:space="preserve"> </v>
      </c>
      <c r="CO536" s="278" t="str">
        <f t="shared" si="705"/>
        <v xml:space="preserve"> </v>
      </c>
      <c r="CP536" s="278" t="str">
        <f t="shared" si="750"/>
        <v xml:space="preserve"> </v>
      </c>
      <c r="CQ536" s="278" t="str">
        <f t="shared" si="706"/>
        <v xml:space="preserve"> </v>
      </c>
      <c r="CR536" s="278" t="str">
        <f t="shared" si="751"/>
        <v xml:space="preserve"> </v>
      </c>
      <c r="CS536" s="278" t="str">
        <f t="shared" si="707"/>
        <v xml:space="preserve"> </v>
      </c>
      <c r="CT536" s="278"/>
      <c r="CU536" s="278" t="str">
        <f t="shared" si="752"/>
        <v xml:space="preserve"> </v>
      </c>
      <c r="CV536" s="278" t="str">
        <f t="shared" si="708"/>
        <v xml:space="preserve"> </v>
      </c>
      <c r="CW536" s="278" t="str">
        <f t="shared" si="709"/>
        <v xml:space="preserve"> </v>
      </c>
      <c r="CX536" s="278"/>
      <c r="CY536" s="278" t="str">
        <f t="shared" si="710"/>
        <v xml:space="preserve"> </v>
      </c>
      <c r="CZ536" s="278" t="str">
        <f t="shared" si="753"/>
        <v xml:space="preserve"> </v>
      </c>
      <c r="DA536" s="278" t="str">
        <f t="shared" si="711"/>
        <v xml:space="preserve"> </v>
      </c>
      <c r="DB536" s="278"/>
      <c r="DC536" s="278" t="str">
        <f t="shared" si="712"/>
        <v xml:space="preserve"> </v>
      </c>
      <c r="DD536" s="278" t="str">
        <f t="shared" si="754"/>
        <v xml:space="preserve"> </v>
      </c>
      <c r="DE536" s="278" t="str">
        <f t="shared" si="755"/>
        <v xml:space="preserve"> </v>
      </c>
      <c r="DF536" s="278" t="str">
        <f t="shared" si="713"/>
        <v xml:space="preserve"> </v>
      </c>
      <c r="DG536" s="283" t="str">
        <f t="shared" si="720"/>
        <v xml:space="preserve"> </v>
      </c>
      <c r="DH536" s="283"/>
      <c r="DI536" s="277" t="str">
        <f t="shared" si="714"/>
        <v xml:space="preserve"> </v>
      </c>
      <c r="DJ536" s="277" t="str">
        <f t="shared" si="715"/>
        <v xml:space="preserve"> </v>
      </c>
      <c r="DK536" s="277" t="str">
        <f t="shared" si="716"/>
        <v xml:space="preserve"> </v>
      </c>
      <c r="DL536" s="278" t="str">
        <f t="shared" si="717"/>
        <v xml:space="preserve"> </v>
      </c>
    </row>
    <row r="537" spans="21:116" x14ac:dyDescent="0.25">
      <c r="U537" s="276" t="str">
        <f t="shared" si="721"/>
        <v xml:space="preserve"> </v>
      </c>
      <c r="V537" s="277" t="str">
        <f>IF(SUM(I537:T537)&lt;90," ",I537/stab.data!$U$7)</f>
        <v xml:space="preserve"> </v>
      </c>
      <c r="W537" s="277" t="str">
        <f>IF(SUM(I537:T537)&lt;90," ",J537/stab.data!$U$8)</f>
        <v xml:space="preserve"> </v>
      </c>
      <c r="X537" s="277" t="str">
        <f>IF(SUM(I537:T537)&lt;90," ",K537*2/stab.data!$U$9)</f>
        <v xml:space="preserve"> </v>
      </c>
      <c r="Y537" s="277" t="str">
        <f>IF(SUM(I537:T537)&lt;90," ",L537*2/stab.data!$U$10)</f>
        <v xml:space="preserve"> </v>
      </c>
      <c r="Z537" s="277" t="str">
        <f>IF(SUM(I537:T537)&lt;90," ",M537/stab.data!$U$11)</f>
        <v xml:space="preserve"> </v>
      </c>
      <c r="AA537" s="277" t="str">
        <f>IF(SUM(I537:T537)&lt;90," ",N537/stab.data!$U$12)</f>
        <v xml:space="preserve"> </v>
      </c>
      <c r="AB537" s="277" t="str">
        <f>IF(SUM(I537:T537)&lt;90," ",O537/stab.data!$U$13)</f>
        <v xml:space="preserve"> </v>
      </c>
      <c r="AC537" s="277" t="str">
        <f>IF(SUM(I537:T537)&lt;90," ",P537/stab.data!$U$14)</f>
        <v xml:space="preserve"> </v>
      </c>
      <c r="AD537" s="277" t="str">
        <f>IF(SUM(I537:T537)&lt;90," ",Q537*2/stab.data!$U$15)</f>
        <v xml:space="preserve"> </v>
      </c>
      <c r="AE537" s="277" t="str">
        <f>IF(SUM(I537:T537)&lt;90," ",R537*2/stab.data!$U$16)</f>
        <v xml:space="preserve"> </v>
      </c>
      <c r="AF537" s="277" t="str">
        <f>IF(SUM(I537:T537)&lt;90," ",S537/stab.data!$U$17)</f>
        <v xml:space="preserve"> </v>
      </c>
      <c r="AG537" s="277" t="str">
        <f>IF(SUM(I537:T537)&lt;90," ",T537/stab.data!$U$18)</f>
        <v xml:space="preserve"> </v>
      </c>
      <c r="AH537" s="277" t="str">
        <f t="shared" si="722"/>
        <v xml:space="preserve"> </v>
      </c>
      <c r="AI537" s="277" t="str">
        <f t="shared" si="723"/>
        <v xml:space="preserve"> </v>
      </c>
      <c r="AJ537" s="278" t="str">
        <f t="shared" si="724"/>
        <v xml:space="preserve"> </v>
      </c>
      <c r="AK537" s="278" t="str">
        <f t="shared" si="725"/>
        <v xml:space="preserve"> </v>
      </c>
      <c r="AL537" s="278" t="str">
        <f t="shared" si="726"/>
        <v xml:space="preserve"> </v>
      </c>
      <c r="AM537" s="278" t="str">
        <f t="shared" si="727"/>
        <v xml:space="preserve"> </v>
      </c>
      <c r="AN537" s="278" t="str">
        <f t="shared" si="728"/>
        <v xml:space="preserve"> </v>
      </c>
      <c r="AO537" s="278" t="str">
        <f t="shared" si="729"/>
        <v xml:space="preserve"> </v>
      </c>
      <c r="AP537" s="278" t="str">
        <f t="shared" si="730"/>
        <v xml:space="preserve"> </v>
      </c>
      <c r="AQ537" s="278" t="str">
        <f t="shared" si="731"/>
        <v xml:space="preserve"> </v>
      </c>
      <c r="AR537" s="278" t="str">
        <f t="shared" si="732"/>
        <v xml:space="preserve"> </v>
      </c>
      <c r="AS537" s="278" t="str">
        <f t="shared" si="733"/>
        <v xml:space="preserve"> </v>
      </c>
      <c r="AT537" s="278" t="str">
        <f t="shared" si="734"/>
        <v xml:space="preserve"> </v>
      </c>
      <c r="AU537" s="278" t="str">
        <f t="shared" si="735"/>
        <v xml:space="preserve"> </v>
      </c>
      <c r="AV537" s="277" t="str">
        <f t="shared" si="736"/>
        <v xml:space="preserve"> </v>
      </c>
      <c r="AW537" s="277" t="str">
        <f t="shared" si="737"/>
        <v xml:space="preserve"> </v>
      </c>
      <c r="AX537" s="277" t="str">
        <f>IF(SUM(I537:T537)&lt;90," ",CO537*AH537*stab.data!$U$20/13/2)</f>
        <v xml:space="preserve"> </v>
      </c>
      <c r="AY537" s="277" t="str">
        <f>IF(SUM(I537:T537)&lt;90," ",CQ537*AH537*stab.data!$U$11/13)</f>
        <v xml:space="preserve"> </v>
      </c>
      <c r="AZ537" s="277" t="str">
        <f t="shared" si="738"/>
        <v xml:space="preserve"> </v>
      </c>
      <c r="BA537" s="279" t="str">
        <f t="shared" si="739"/>
        <v xml:space="preserve"> </v>
      </c>
      <c r="BB537" s="280" t="str">
        <f>IF(SUM(I537:T537)&lt;90," ",EXP('eq. coef.'!$C$104+'eq. coef.'!$C$105*'Amp-TB2 calc'!AJ537+'eq. coef.'!$C$106*'Amp-TB2 calc'!AK537+'eq. coef.'!$C$107*'Amp-TB2 calc'!AL537+'eq. coef.'!$C$108*'Amp-TB2 calc'!AN537+'eq. coef.'!$C$109*'Amp-TB2 calc'!AP537+'eq. coef.'!$C$110*'Amp-TB2 calc'!AQ537+'eq. coef.'!$C$111*'Amp-TB2 calc'!AR537+'eq. coef.'!$C$112*'Amp-TB2 calc'!AS537))</f>
        <v xml:space="preserve"> </v>
      </c>
      <c r="BC537" s="281" t="str">
        <f>IF(SUM(I537:T537)&lt;90," ",EXP('eq. coef.'!$C$176+'eq. coef.'!$C$177*'Amp-TB2 calc'!AJ537+'eq. coef.'!$C$178*'Amp-TB2 calc'!AK537+'eq. coef.'!$C$179*'Amp-TB2 calc'!AL537+'eq. coef.'!$C$180*'Amp-TB2 calc'!AN537+'eq. coef.'!$C$181*'Amp-TB2 calc'!AP537+'eq. coef.'!$C$182*'Amp-TB2 calc'!AQ537+'eq. coef.'!$C$183*'Amp-TB2 calc'!AR537+'eq. coef.'!$C$184*'Amp-TB2 calc'!AS537))</f>
        <v xml:space="preserve"> </v>
      </c>
      <c r="BD537" s="281" t="str">
        <f>IF(SUM(I537:T537)&lt;90," ",('eq. coef.'!$C$234+'eq. coef.'!$C$235*'Amp-TB2 calc'!AJ537+'eq. coef.'!$C$236*'Amp-TB2 calc'!AK537+'eq. coef.'!$C$237*'Amp-TB2 calc'!AL537+'eq. coef.'!$C$238*'Amp-TB2 calc'!AN537+'eq. coef.'!$C$239*'Amp-TB2 calc'!AP537+'eq. coef.'!$C$240*'Amp-TB2 calc'!AQ537+'eq. coef.'!$C$241*'Amp-TB2 calc'!AR537+'eq. coef.'!$C$242*'Amp-TB2 calc'!AS537))</f>
        <v xml:space="preserve"> </v>
      </c>
      <c r="BE537" s="281" t="str">
        <f>IF(SUM(I537:T537)&lt;90," ",('eq. coef.'!$C$270+'eq. coef.'!$C$271*'Amp-TB2 calc'!AJ537+'eq. coef.'!$C$272*'Amp-TB2 calc'!AK537+'eq. coef.'!$C$273*'Amp-TB2 calc'!AL537+'eq. coef.'!$C$274*'Amp-TB2 calc'!AN537+'eq. coef.'!$C$275*'Amp-TB2 calc'!AP537+'eq. coef.'!$C$276*'Amp-TB2 calc'!AQ537+'eq. coef.'!$C$277*'Amp-TB2 calc'!AR537+'eq. coef.'!$C$278*'Amp-TB2 calc'!AS537))</f>
        <v xml:space="preserve"> </v>
      </c>
      <c r="BF537" s="281" t="str">
        <f>IF(SUM(I537:T537)&lt;90," ",EXP('eq. coef.'!$C$328+'eq. coef.'!$C$329*'Amp-TB2 calc'!AJ537+'eq. coef.'!$C$330*'Amp-TB2 calc'!AK537+'eq. coef.'!$C$331*'Amp-TB2 calc'!AL537+'eq. coef.'!$C$332*'Amp-TB2 calc'!AN537+'eq. coef.'!$C$333*'Amp-TB2 calc'!AP537+'eq. coef.'!$C$334*'Amp-TB2 calc'!AQ537+'eq. coef.'!$C$335*'Amp-TB2 calc'!AR537+'eq. coef.'!$C$336*'Amp-TB2 calc'!AS537))</f>
        <v xml:space="preserve"> </v>
      </c>
      <c r="BG537" s="282" t="str">
        <f t="shared" si="691"/>
        <v xml:space="preserve"> </v>
      </c>
      <c r="BH537" s="385" t="str">
        <f t="shared" si="718"/>
        <v xml:space="preserve"> </v>
      </c>
      <c r="BI537" s="385" t="str">
        <f t="shared" si="719"/>
        <v xml:space="preserve"> </v>
      </c>
      <c r="BJ537" s="281" t="str">
        <f t="shared" si="692"/>
        <v xml:space="preserve"> </v>
      </c>
      <c r="BK537" s="283" t="str">
        <f t="shared" si="740"/>
        <v xml:space="preserve"> </v>
      </c>
      <c r="BL537" s="281" t="str">
        <f t="shared" si="741"/>
        <v xml:space="preserve"> </v>
      </c>
      <c r="BM537" s="284" t="str">
        <f t="shared" si="693"/>
        <v xml:space="preserve"> </v>
      </c>
      <c r="BN537" s="285" t="str">
        <f>IF(SUM(I537:T537)&lt;90," ",'eq. coef.'!$C$360+'eq. coef.'!$C$361*'Amp-TB2 calc'!AJ537+'eq. coef.'!$C$362*'Amp-TB2 calc'!AK537+'eq. coef.'!$C$363*'Amp-TB2 calc'!AL537+'eq. coef.'!$C$364*'Amp-TB2 calc'!AN537+'eq. coef.'!$C$365*'Amp-TB2 calc'!AP537+'eq. coef.'!$C$366*'Amp-TB2 calc'!AQ537+'eq. coef.'!$C$367*'Amp-TB2 calc'!AR537+'eq. coef.'!$C$368*'Amp-TB2 calc'!AS537+'eq. coef.'!$C$369*LN(BQ537))</f>
        <v xml:space="preserve"> </v>
      </c>
      <c r="BO537" s="286" t="str">
        <f t="shared" si="742"/>
        <v xml:space="preserve"> </v>
      </c>
      <c r="BP537" s="333" t="str">
        <f t="shared" si="694"/>
        <v xml:space="preserve"> </v>
      </c>
      <c r="BQ537" s="287" t="str">
        <f t="shared" si="743"/>
        <v xml:space="preserve"> </v>
      </c>
      <c r="BR537" s="281" t="str">
        <f t="shared" si="695"/>
        <v xml:space="preserve"> </v>
      </c>
      <c r="BS537" s="283"/>
      <c r="BT537" s="283">
        <f t="shared" si="744"/>
        <v>0</v>
      </c>
      <c r="BU537" s="283">
        <f t="shared" si="745"/>
        <v>0</v>
      </c>
      <c r="BV537" s="281" t="str">
        <f t="shared" si="696"/>
        <v xml:space="preserve"> </v>
      </c>
      <c r="BW537" s="288"/>
      <c r="BX537" s="289" t="str">
        <f>IF(SUM(I537:T537)&lt;90," ",'eq. coef.'!$B$1128*'Amp-TB2 calc'!CH537+'eq. coef.'!$B$1129*'Amp-TB2 calc'!CL537+'eq. coef.'!$B$1130*'Amp-TB2 calc'!CM537+'eq. coef.'!$B$1131*'Amp-TB2 calc'!CO537+'eq. coef.'!$B$1132*'Amp-TB2 calc'!CP537+'eq. coef.'!$B$1133*'Amp-TB2 calc'!CQ537+'eq. coef.'!$B$1134*'Amp-TB2 calc'!CR537+'eq. coef.'!$B$1135*'Amp-TB2 calc'!CU537+'eq. coef.'!$B$1135*'Amp-TB2 calc'!CY537+'eq. coef.'!$B$1137*'Amp-TB2 calc'!CZ537)</f>
        <v xml:space="preserve"> </v>
      </c>
      <c r="BY537" s="290" t="str">
        <f t="shared" si="746"/>
        <v xml:space="preserve"> </v>
      </c>
      <c r="BZ537" s="291"/>
      <c r="CA537" s="290" t="str">
        <f t="shared" si="697"/>
        <v xml:space="preserve"> </v>
      </c>
      <c r="CB537" s="289" t="str">
        <f>IF(SUM(I537:T537)&lt;90," ",EXP('eq. coef.'!$C$396+'eq. coef.'!$C$397*'Amp-TB2 calc'!AJ537+'eq. coef.'!$C$398*'Amp-TB2 calc'!AK537+'eq. coef.'!$C$399*'Amp-TB2 calc'!AL537+'eq. coef.'!$C$400*'Amp-TB2 calc'!AN537+'eq. coef.'!$C$401*'Amp-TB2 calc'!AP537+'eq. coef.'!$C$402*'Amp-TB2 calc'!AQ537+'eq. coef.'!$C$403*'Amp-TB2 calc'!AR537+'eq. coef.'!$C$404*'Amp-TB2 calc'!AS537+'eq. coef.'!$C$405*LN('Amp-TB2 calc'!BQ537)))</f>
        <v xml:space="preserve"> </v>
      </c>
      <c r="CC537" s="283" t="str">
        <f t="shared" si="698"/>
        <v xml:space="preserve"> </v>
      </c>
      <c r="CD537" s="283"/>
      <c r="CE537" s="282" t="str">
        <f t="shared" si="699"/>
        <v xml:space="preserve"> </v>
      </c>
      <c r="CF537" s="282" t="str">
        <f t="shared" si="700"/>
        <v xml:space="preserve"> </v>
      </c>
      <c r="CG537" s="278" t="str">
        <f t="shared" si="747"/>
        <v xml:space="preserve"> </v>
      </c>
      <c r="CH537" s="278" t="str">
        <f t="shared" si="748"/>
        <v xml:space="preserve"> </v>
      </c>
      <c r="CI537" s="278" t="str">
        <f t="shared" si="701"/>
        <v xml:space="preserve"> </v>
      </c>
      <c r="CJ537" s="278" t="str">
        <f t="shared" si="702"/>
        <v xml:space="preserve"> </v>
      </c>
      <c r="CK537" s="278"/>
      <c r="CL537" s="278" t="str">
        <f t="shared" si="703"/>
        <v xml:space="preserve"> </v>
      </c>
      <c r="CM537" s="278" t="str">
        <f t="shared" si="704"/>
        <v xml:space="preserve"> </v>
      </c>
      <c r="CN537" s="278" t="str">
        <f t="shared" si="749"/>
        <v xml:space="preserve"> </v>
      </c>
      <c r="CO537" s="278" t="str">
        <f t="shared" si="705"/>
        <v xml:space="preserve"> </v>
      </c>
      <c r="CP537" s="278" t="str">
        <f t="shared" si="750"/>
        <v xml:space="preserve"> </v>
      </c>
      <c r="CQ537" s="278" t="str">
        <f t="shared" si="706"/>
        <v xml:space="preserve"> </v>
      </c>
      <c r="CR537" s="278" t="str">
        <f t="shared" si="751"/>
        <v xml:space="preserve"> </v>
      </c>
      <c r="CS537" s="278" t="str">
        <f t="shared" si="707"/>
        <v xml:space="preserve"> </v>
      </c>
      <c r="CT537" s="278"/>
      <c r="CU537" s="278" t="str">
        <f t="shared" si="752"/>
        <v xml:space="preserve"> </v>
      </c>
      <c r="CV537" s="278" t="str">
        <f t="shared" si="708"/>
        <v xml:space="preserve"> </v>
      </c>
      <c r="CW537" s="278" t="str">
        <f t="shared" si="709"/>
        <v xml:space="preserve"> </v>
      </c>
      <c r="CX537" s="278"/>
      <c r="CY537" s="278" t="str">
        <f t="shared" si="710"/>
        <v xml:space="preserve"> </v>
      </c>
      <c r="CZ537" s="278" t="str">
        <f t="shared" si="753"/>
        <v xml:space="preserve"> </v>
      </c>
      <c r="DA537" s="278" t="str">
        <f t="shared" si="711"/>
        <v xml:space="preserve"> </v>
      </c>
      <c r="DB537" s="278"/>
      <c r="DC537" s="278" t="str">
        <f t="shared" si="712"/>
        <v xml:space="preserve"> </v>
      </c>
      <c r="DD537" s="278" t="str">
        <f t="shared" si="754"/>
        <v xml:space="preserve"> </v>
      </c>
      <c r="DE537" s="278" t="str">
        <f t="shared" si="755"/>
        <v xml:space="preserve"> </v>
      </c>
      <c r="DF537" s="278" t="str">
        <f t="shared" si="713"/>
        <v xml:space="preserve"> </v>
      </c>
      <c r="DG537" s="283" t="str">
        <f t="shared" si="720"/>
        <v xml:space="preserve"> </v>
      </c>
      <c r="DH537" s="283"/>
      <c r="DI537" s="277" t="str">
        <f t="shared" si="714"/>
        <v xml:space="preserve"> </v>
      </c>
      <c r="DJ537" s="277" t="str">
        <f t="shared" si="715"/>
        <v xml:space="preserve"> </v>
      </c>
      <c r="DK537" s="277" t="str">
        <f t="shared" si="716"/>
        <v xml:space="preserve"> </v>
      </c>
      <c r="DL537" s="278" t="str">
        <f t="shared" si="717"/>
        <v xml:space="preserve"> </v>
      </c>
    </row>
    <row r="538" spans="21:116" x14ac:dyDescent="0.25">
      <c r="U538" s="276" t="str">
        <f t="shared" si="721"/>
        <v xml:space="preserve"> </v>
      </c>
      <c r="V538" s="277" t="str">
        <f>IF(SUM(I538:T538)&lt;90," ",I538/stab.data!$U$7)</f>
        <v xml:space="preserve"> </v>
      </c>
      <c r="W538" s="277" t="str">
        <f>IF(SUM(I538:T538)&lt;90," ",J538/stab.data!$U$8)</f>
        <v xml:space="preserve"> </v>
      </c>
      <c r="X538" s="277" t="str">
        <f>IF(SUM(I538:T538)&lt;90," ",K538*2/stab.data!$U$9)</f>
        <v xml:space="preserve"> </v>
      </c>
      <c r="Y538" s="277" t="str">
        <f>IF(SUM(I538:T538)&lt;90," ",L538*2/stab.data!$U$10)</f>
        <v xml:space="preserve"> </v>
      </c>
      <c r="Z538" s="277" t="str">
        <f>IF(SUM(I538:T538)&lt;90," ",M538/stab.data!$U$11)</f>
        <v xml:space="preserve"> </v>
      </c>
      <c r="AA538" s="277" t="str">
        <f>IF(SUM(I538:T538)&lt;90," ",N538/stab.data!$U$12)</f>
        <v xml:space="preserve"> </v>
      </c>
      <c r="AB538" s="277" t="str">
        <f>IF(SUM(I538:T538)&lt;90," ",O538/stab.data!$U$13)</f>
        <v xml:space="preserve"> </v>
      </c>
      <c r="AC538" s="277" t="str">
        <f>IF(SUM(I538:T538)&lt;90," ",P538/stab.data!$U$14)</f>
        <v xml:space="preserve"> </v>
      </c>
      <c r="AD538" s="277" t="str">
        <f>IF(SUM(I538:T538)&lt;90," ",Q538*2/stab.data!$U$15)</f>
        <v xml:space="preserve"> </v>
      </c>
      <c r="AE538" s="277" t="str">
        <f>IF(SUM(I538:T538)&lt;90," ",R538*2/stab.data!$U$16)</f>
        <v xml:space="preserve"> </v>
      </c>
      <c r="AF538" s="277" t="str">
        <f>IF(SUM(I538:T538)&lt;90," ",S538/stab.data!$U$17)</f>
        <v xml:space="preserve"> </v>
      </c>
      <c r="AG538" s="277" t="str">
        <f>IF(SUM(I538:T538)&lt;90," ",T538/stab.data!$U$18)</f>
        <v xml:space="preserve"> </v>
      </c>
      <c r="AH538" s="277" t="str">
        <f t="shared" si="722"/>
        <v xml:space="preserve"> </v>
      </c>
      <c r="AI538" s="277" t="str">
        <f t="shared" si="723"/>
        <v xml:space="preserve"> </v>
      </c>
      <c r="AJ538" s="278" t="str">
        <f t="shared" si="724"/>
        <v xml:space="preserve"> </v>
      </c>
      <c r="AK538" s="278" t="str">
        <f t="shared" si="725"/>
        <v xml:space="preserve"> </v>
      </c>
      <c r="AL538" s="278" t="str">
        <f t="shared" si="726"/>
        <v xml:space="preserve"> </v>
      </c>
      <c r="AM538" s="278" t="str">
        <f t="shared" si="727"/>
        <v xml:space="preserve"> </v>
      </c>
      <c r="AN538" s="278" t="str">
        <f t="shared" si="728"/>
        <v xml:space="preserve"> </v>
      </c>
      <c r="AO538" s="278" t="str">
        <f t="shared" si="729"/>
        <v xml:space="preserve"> </v>
      </c>
      <c r="AP538" s="278" t="str">
        <f t="shared" si="730"/>
        <v xml:space="preserve"> </v>
      </c>
      <c r="AQ538" s="278" t="str">
        <f t="shared" si="731"/>
        <v xml:space="preserve"> </v>
      </c>
      <c r="AR538" s="278" t="str">
        <f t="shared" si="732"/>
        <v xml:space="preserve"> </v>
      </c>
      <c r="AS538" s="278" t="str">
        <f t="shared" si="733"/>
        <v xml:space="preserve"> </v>
      </c>
      <c r="AT538" s="278" t="str">
        <f t="shared" si="734"/>
        <v xml:space="preserve"> </v>
      </c>
      <c r="AU538" s="278" t="str">
        <f t="shared" si="735"/>
        <v xml:space="preserve"> </v>
      </c>
      <c r="AV538" s="277" t="str">
        <f t="shared" si="736"/>
        <v xml:space="preserve"> </v>
      </c>
      <c r="AW538" s="277" t="str">
        <f t="shared" si="737"/>
        <v xml:space="preserve"> </v>
      </c>
      <c r="AX538" s="277" t="str">
        <f>IF(SUM(I538:T538)&lt;90," ",CO538*AH538*stab.data!$U$20/13/2)</f>
        <v xml:space="preserve"> </v>
      </c>
      <c r="AY538" s="277" t="str">
        <f>IF(SUM(I538:T538)&lt;90," ",CQ538*AH538*stab.data!$U$11/13)</f>
        <v xml:space="preserve"> </v>
      </c>
      <c r="AZ538" s="277" t="str">
        <f t="shared" si="738"/>
        <v xml:space="preserve"> </v>
      </c>
      <c r="BA538" s="279" t="str">
        <f t="shared" si="739"/>
        <v xml:space="preserve"> </v>
      </c>
      <c r="BB538" s="280" t="str">
        <f>IF(SUM(I538:T538)&lt;90," ",EXP('eq. coef.'!$C$104+'eq. coef.'!$C$105*'Amp-TB2 calc'!AJ538+'eq. coef.'!$C$106*'Amp-TB2 calc'!AK538+'eq. coef.'!$C$107*'Amp-TB2 calc'!AL538+'eq. coef.'!$C$108*'Amp-TB2 calc'!AN538+'eq. coef.'!$C$109*'Amp-TB2 calc'!AP538+'eq. coef.'!$C$110*'Amp-TB2 calc'!AQ538+'eq. coef.'!$C$111*'Amp-TB2 calc'!AR538+'eq. coef.'!$C$112*'Amp-TB2 calc'!AS538))</f>
        <v xml:space="preserve"> </v>
      </c>
      <c r="BC538" s="281" t="str">
        <f>IF(SUM(I538:T538)&lt;90," ",EXP('eq. coef.'!$C$176+'eq. coef.'!$C$177*'Amp-TB2 calc'!AJ538+'eq. coef.'!$C$178*'Amp-TB2 calc'!AK538+'eq. coef.'!$C$179*'Amp-TB2 calc'!AL538+'eq. coef.'!$C$180*'Amp-TB2 calc'!AN538+'eq. coef.'!$C$181*'Amp-TB2 calc'!AP538+'eq. coef.'!$C$182*'Amp-TB2 calc'!AQ538+'eq. coef.'!$C$183*'Amp-TB2 calc'!AR538+'eq. coef.'!$C$184*'Amp-TB2 calc'!AS538))</f>
        <v xml:space="preserve"> </v>
      </c>
      <c r="BD538" s="281" t="str">
        <f>IF(SUM(I538:T538)&lt;90," ",('eq. coef.'!$C$234+'eq. coef.'!$C$235*'Amp-TB2 calc'!AJ538+'eq. coef.'!$C$236*'Amp-TB2 calc'!AK538+'eq. coef.'!$C$237*'Amp-TB2 calc'!AL538+'eq. coef.'!$C$238*'Amp-TB2 calc'!AN538+'eq. coef.'!$C$239*'Amp-TB2 calc'!AP538+'eq. coef.'!$C$240*'Amp-TB2 calc'!AQ538+'eq. coef.'!$C$241*'Amp-TB2 calc'!AR538+'eq. coef.'!$C$242*'Amp-TB2 calc'!AS538))</f>
        <v xml:space="preserve"> </v>
      </c>
      <c r="BE538" s="281" t="str">
        <f>IF(SUM(I538:T538)&lt;90," ",('eq. coef.'!$C$270+'eq. coef.'!$C$271*'Amp-TB2 calc'!AJ538+'eq. coef.'!$C$272*'Amp-TB2 calc'!AK538+'eq. coef.'!$C$273*'Amp-TB2 calc'!AL538+'eq. coef.'!$C$274*'Amp-TB2 calc'!AN538+'eq. coef.'!$C$275*'Amp-TB2 calc'!AP538+'eq. coef.'!$C$276*'Amp-TB2 calc'!AQ538+'eq. coef.'!$C$277*'Amp-TB2 calc'!AR538+'eq. coef.'!$C$278*'Amp-TB2 calc'!AS538))</f>
        <v xml:space="preserve"> </v>
      </c>
      <c r="BF538" s="281" t="str">
        <f>IF(SUM(I538:T538)&lt;90," ",EXP('eq. coef.'!$C$328+'eq. coef.'!$C$329*'Amp-TB2 calc'!AJ538+'eq. coef.'!$C$330*'Amp-TB2 calc'!AK538+'eq. coef.'!$C$331*'Amp-TB2 calc'!AL538+'eq. coef.'!$C$332*'Amp-TB2 calc'!AN538+'eq. coef.'!$C$333*'Amp-TB2 calc'!AP538+'eq. coef.'!$C$334*'Amp-TB2 calc'!AQ538+'eq. coef.'!$C$335*'Amp-TB2 calc'!AR538+'eq. coef.'!$C$336*'Amp-TB2 calc'!AS538))</f>
        <v xml:space="preserve"> </v>
      </c>
      <c r="BG538" s="282" t="str">
        <f t="shared" si="691"/>
        <v xml:space="preserve"> </v>
      </c>
      <c r="BH538" s="385" t="str">
        <f t="shared" si="718"/>
        <v xml:space="preserve"> </v>
      </c>
      <c r="BI538" s="385" t="str">
        <f t="shared" si="719"/>
        <v xml:space="preserve"> </v>
      </c>
      <c r="BJ538" s="281" t="str">
        <f t="shared" si="692"/>
        <v xml:space="preserve"> </v>
      </c>
      <c r="BK538" s="283" t="str">
        <f t="shared" si="740"/>
        <v xml:space="preserve"> </v>
      </c>
      <c r="BL538" s="281" t="str">
        <f t="shared" si="741"/>
        <v xml:space="preserve"> </v>
      </c>
      <c r="BM538" s="284" t="str">
        <f t="shared" si="693"/>
        <v xml:space="preserve"> </v>
      </c>
      <c r="BN538" s="285" t="str">
        <f>IF(SUM(I538:T538)&lt;90," ",'eq. coef.'!$C$360+'eq. coef.'!$C$361*'Amp-TB2 calc'!AJ538+'eq. coef.'!$C$362*'Amp-TB2 calc'!AK538+'eq. coef.'!$C$363*'Amp-TB2 calc'!AL538+'eq. coef.'!$C$364*'Amp-TB2 calc'!AN538+'eq. coef.'!$C$365*'Amp-TB2 calc'!AP538+'eq. coef.'!$C$366*'Amp-TB2 calc'!AQ538+'eq. coef.'!$C$367*'Amp-TB2 calc'!AR538+'eq. coef.'!$C$368*'Amp-TB2 calc'!AS538+'eq. coef.'!$C$369*LN(BQ538))</f>
        <v xml:space="preserve"> </v>
      </c>
      <c r="BO538" s="286" t="str">
        <f t="shared" si="742"/>
        <v xml:space="preserve"> </v>
      </c>
      <c r="BP538" s="333" t="str">
        <f t="shared" si="694"/>
        <v xml:space="preserve"> </v>
      </c>
      <c r="BQ538" s="287" t="str">
        <f t="shared" si="743"/>
        <v xml:space="preserve"> </v>
      </c>
      <c r="BR538" s="281" t="str">
        <f t="shared" si="695"/>
        <v xml:space="preserve"> </v>
      </c>
      <c r="BS538" s="283"/>
      <c r="BT538" s="283">
        <f t="shared" si="744"/>
        <v>0</v>
      </c>
      <c r="BU538" s="283">
        <f t="shared" si="745"/>
        <v>0</v>
      </c>
      <c r="BV538" s="281" t="str">
        <f t="shared" si="696"/>
        <v xml:space="preserve"> </v>
      </c>
      <c r="BW538" s="288"/>
      <c r="BX538" s="289" t="str">
        <f>IF(SUM(I538:T538)&lt;90," ",'eq. coef.'!$B$1128*'Amp-TB2 calc'!CH538+'eq. coef.'!$B$1129*'Amp-TB2 calc'!CL538+'eq. coef.'!$B$1130*'Amp-TB2 calc'!CM538+'eq. coef.'!$B$1131*'Amp-TB2 calc'!CO538+'eq. coef.'!$B$1132*'Amp-TB2 calc'!CP538+'eq. coef.'!$B$1133*'Amp-TB2 calc'!CQ538+'eq. coef.'!$B$1134*'Amp-TB2 calc'!CR538+'eq. coef.'!$B$1135*'Amp-TB2 calc'!CU538+'eq. coef.'!$B$1135*'Amp-TB2 calc'!CY538+'eq. coef.'!$B$1137*'Amp-TB2 calc'!CZ538)</f>
        <v xml:space="preserve"> </v>
      </c>
      <c r="BY538" s="290" t="str">
        <f t="shared" si="746"/>
        <v xml:space="preserve"> </v>
      </c>
      <c r="BZ538" s="291"/>
      <c r="CA538" s="290" t="str">
        <f t="shared" si="697"/>
        <v xml:space="preserve"> </v>
      </c>
      <c r="CB538" s="289" t="str">
        <f>IF(SUM(I538:T538)&lt;90," ",EXP('eq. coef.'!$C$396+'eq. coef.'!$C$397*'Amp-TB2 calc'!AJ538+'eq. coef.'!$C$398*'Amp-TB2 calc'!AK538+'eq. coef.'!$C$399*'Amp-TB2 calc'!AL538+'eq. coef.'!$C$400*'Amp-TB2 calc'!AN538+'eq. coef.'!$C$401*'Amp-TB2 calc'!AP538+'eq. coef.'!$C$402*'Amp-TB2 calc'!AQ538+'eq. coef.'!$C$403*'Amp-TB2 calc'!AR538+'eq. coef.'!$C$404*'Amp-TB2 calc'!AS538+'eq. coef.'!$C$405*LN('Amp-TB2 calc'!BQ538)))</f>
        <v xml:space="preserve"> </v>
      </c>
      <c r="CC538" s="283" t="str">
        <f t="shared" si="698"/>
        <v xml:space="preserve"> </v>
      </c>
      <c r="CD538" s="283"/>
      <c r="CE538" s="282" t="str">
        <f t="shared" si="699"/>
        <v xml:space="preserve"> </v>
      </c>
      <c r="CF538" s="282" t="str">
        <f t="shared" si="700"/>
        <v xml:space="preserve"> </v>
      </c>
      <c r="CG538" s="278" t="str">
        <f t="shared" si="747"/>
        <v xml:space="preserve"> </v>
      </c>
      <c r="CH538" s="278" t="str">
        <f t="shared" si="748"/>
        <v xml:space="preserve"> </v>
      </c>
      <c r="CI538" s="278" t="str">
        <f t="shared" si="701"/>
        <v xml:space="preserve"> </v>
      </c>
      <c r="CJ538" s="278" t="str">
        <f t="shared" si="702"/>
        <v xml:space="preserve"> </v>
      </c>
      <c r="CK538" s="278"/>
      <c r="CL538" s="278" t="str">
        <f t="shared" si="703"/>
        <v xml:space="preserve"> </v>
      </c>
      <c r="CM538" s="278" t="str">
        <f t="shared" si="704"/>
        <v xml:space="preserve"> </v>
      </c>
      <c r="CN538" s="278" t="str">
        <f t="shared" si="749"/>
        <v xml:space="preserve"> </v>
      </c>
      <c r="CO538" s="278" t="str">
        <f t="shared" si="705"/>
        <v xml:space="preserve"> </v>
      </c>
      <c r="CP538" s="278" t="str">
        <f t="shared" si="750"/>
        <v xml:space="preserve"> </v>
      </c>
      <c r="CQ538" s="278" t="str">
        <f t="shared" si="706"/>
        <v xml:space="preserve"> </v>
      </c>
      <c r="CR538" s="278" t="str">
        <f t="shared" si="751"/>
        <v xml:space="preserve"> </v>
      </c>
      <c r="CS538" s="278" t="str">
        <f t="shared" si="707"/>
        <v xml:space="preserve"> </v>
      </c>
      <c r="CT538" s="278"/>
      <c r="CU538" s="278" t="str">
        <f t="shared" si="752"/>
        <v xml:space="preserve"> </v>
      </c>
      <c r="CV538" s="278" t="str">
        <f t="shared" si="708"/>
        <v xml:space="preserve"> </v>
      </c>
      <c r="CW538" s="278" t="str">
        <f t="shared" si="709"/>
        <v xml:space="preserve"> </v>
      </c>
      <c r="CX538" s="278"/>
      <c r="CY538" s="278" t="str">
        <f t="shared" si="710"/>
        <v xml:space="preserve"> </v>
      </c>
      <c r="CZ538" s="278" t="str">
        <f t="shared" si="753"/>
        <v xml:space="preserve"> </v>
      </c>
      <c r="DA538" s="278" t="str">
        <f t="shared" si="711"/>
        <v xml:space="preserve"> </v>
      </c>
      <c r="DB538" s="278"/>
      <c r="DC538" s="278" t="str">
        <f t="shared" si="712"/>
        <v xml:space="preserve"> </v>
      </c>
      <c r="DD538" s="278" t="str">
        <f t="shared" si="754"/>
        <v xml:space="preserve"> </v>
      </c>
      <c r="DE538" s="278" t="str">
        <f t="shared" si="755"/>
        <v xml:space="preserve"> </v>
      </c>
      <c r="DF538" s="278" t="str">
        <f t="shared" si="713"/>
        <v xml:space="preserve"> </v>
      </c>
      <c r="DG538" s="283" t="str">
        <f t="shared" si="720"/>
        <v xml:space="preserve"> </v>
      </c>
      <c r="DH538" s="283"/>
      <c r="DI538" s="277" t="str">
        <f t="shared" si="714"/>
        <v xml:space="preserve"> </v>
      </c>
      <c r="DJ538" s="277" t="str">
        <f t="shared" si="715"/>
        <v xml:space="preserve"> </v>
      </c>
      <c r="DK538" s="277" t="str">
        <f t="shared" si="716"/>
        <v xml:space="preserve"> </v>
      </c>
      <c r="DL538" s="278" t="str">
        <f t="shared" si="717"/>
        <v xml:space="preserve"> </v>
      </c>
    </row>
    <row r="539" spans="21:116" x14ac:dyDescent="0.25">
      <c r="U539" s="276" t="str">
        <f t="shared" si="721"/>
        <v xml:space="preserve"> </v>
      </c>
      <c r="V539" s="277" t="str">
        <f>IF(SUM(I539:T539)&lt;90," ",I539/stab.data!$U$7)</f>
        <v xml:space="preserve"> </v>
      </c>
      <c r="W539" s="277" t="str">
        <f>IF(SUM(I539:T539)&lt;90," ",J539/stab.data!$U$8)</f>
        <v xml:space="preserve"> </v>
      </c>
      <c r="X539" s="277" t="str">
        <f>IF(SUM(I539:T539)&lt;90," ",K539*2/stab.data!$U$9)</f>
        <v xml:space="preserve"> </v>
      </c>
      <c r="Y539" s="277" t="str">
        <f>IF(SUM(I539:T539)&lt;90," ",L539*2/stab.data!$U$10)</f>
        <v xml:space="preserve"> </v>
      </c>
      <c r="Z539" s="277" t="str">
        <f>IF(SUM(I539:T539)&lt;90," ",M539/stab.data!$U$11)</f>
        <v xml:space="preserve"> </v>
      </c>
      <c r="AA539" s="277" t="str">
        <f>IF(SUM(I539:T539)&lt;90," ",N539/stab.data!$U$12)</f>
        <v xml:space="preserve"> </v>
      </c>
      <c r="AB539" s="277" t="str">
        <f>IF(SUM(I539:T539)&lt;90," ",O539/stab.data!$U$13)</f>
        <v xml:space="preserve"> </v>
      </c>
      <c r="AC539" s="277" t="str">
        <f>IF(SUM(I539:T539)&lt;90," ",P539/stab.data!$U$14)</f>
        <v xml:space="preserve"> </v>
      </c>
      <c r="AD539" s="277" t="str">
        <f>IF(SUM(I539:T539)&lt;90," ",Q539*2/stab.data!$U$15)</f>
        <v xml:space="preserve"> </v>
      </c>
      <c r="AE539" s="277" t="str">
        <f>IF(SUM(I539:T539)&lt;90," ",R539*2/stab.data!$U$16)</f>
        <v xml:space="preserve"> </v>
      </c>
      <c r="AF539" s="277" t="str">
        <f>IF(SUM(I539:T539)&lt;90," ",S539/stab.data!$U$17)</f>
        <v xml:space="preserve"> </v>
      </c>
      <c r="AG539" s="277" t="str">
        <f>IF(SUM(I539:T539)&lt;90," ",T539/stab.data!$U$18)</f>
        <v xml:space="preserve"> </v>
      </c>
      <c r="AH539" s="277" t="str">
        <f t="shared" si="722"/>
        <v xml:space="preserve"> </v>
      </c>
      <c r="AI539" s="277" t="str">
        <f t="shared" si="723"/>
        <v xml:space="preserve"> </v>
      </c>
      <c r="AJ539" s="278" t="str">
        <f t="shared" si="724"/>
        <v xml:space="preserve"> </v>
      </c>
      <c r="AK539" s="278" t="str">
        <f t="shared" si="725"/>
        <v xml:space="preserve"> </v>
      </c>
      <c r="AL539" s="278" t="str">
        <f t="shared" si="726"/>
        <v xml:space="preserve"> </v>
      </c>
      <c r="AM539" s="278" t="str">
        <f t="shared" si="727"/>
        <v xml:space="preserve"> </v>
      </c>
      <c r="AN539" s="278" t="str">
        <f t="shared" si="728"/>
        <v xml:space="preserve"> </v>
      </c>
      <c r="AO539" s="278" t="str">
        <f t="shared" si="729"/>
        <v xml:space="preserve"> </v>
      </c>
      <c r="AP539" s="278" t="str">
        <f t="shared" si="730"/>
        <v xml:space="preserve"> </v>
      </c>
      <c r="AQ539" s="278" t="str">
        <f t="shared" si="731"/>
        <v xml:space="preserve"> </v>
      </c>
      <c r="AR539" s="278" t="str">
        <f t="shared" si="732"/>
        <v xml:space="preserve"> </v>
      </c>
      <c r="AS539" s="278" t="str">
        <f t="shared" si="733"/>
        <v xml:space="preserve"> </v>
      </c>
      <c r="AT539" s="278" t="str">
        <f t="shared" si="734"/>
        <v xml:space="preserve"> </v>
      </c>
      <c r="AU539" s="278" t="str">
        <f t="shared" si="735"/>
        <v xml:space="preserve"> </v>
      </c>
      <c r="AV539" s="277" t="str">
        <f t="shared" si="736"/>
        <v xml:space="preserve"> </v>
      </c>
      <c r="AW539" s="277" t="str">
        <f t="shared" si="737"/>
        <v xml:space="preserve"> </v>
      </c>
      <c r="AX539" s="277" t="str">
        <f>IF(SUM(I539:T539)&lt;90," ",CO539*AH539*stab.data!$U$20/13/2)</f>
        <v xml:space="preserve"> </v>
      </c>
      <c r="AY539" s="277" t="str">
        <f>IF(SUM(I539:T539)&lt;90," ",CQ539*AH539*stab.data!$U$11/13)</f>
        <v xml:space="preserve"> </v>
      </c>
      <c r="AZ539" s="277" t="str">
        <f t="shared" si="738"/>
        <v xml:space="preserve"> </v>
      </c>
      <c r="BA539" s="279" t="str">
        <f t="shared" si="739"/>
        <v xml:space="preserve"> </v>
      </c>
      <c r="BB539" s="280" t="str">
        <f>IF(SUM(I539:T539)&lt;90," ",EXP('eq. coef.'!$C$104+'eq. coef.'!$C$105*'Amp-TB2 calc'!AJ539+'eq. coef.'!$C$106*'Amp-TB2 calc'!AK539+'eq. coef.'!$C$107*'Amp-TB2 calc'!AL539+'eq. coef.'!$C$108*'Amp-TB2 calc'!AN539+'eq. coef.'!$C$109*'Amp-TB2 calc'!AP539+'eq. coef.'!$C$110*'Amp-TB2 calc'!AQ539+'eq. coef.'!$C$111*'Amp-TB2 calc'!AR539+'eq. coef.'!$C$112*'Amp-TB2 calc'!AS539))</f>
        <v xml:space="preserve"> </v>
      </c>
      <c r="BC539" s="281" t="str">
        <f>IF(SUM(I539:T539)&lt;90," ",EXP('eq. coef.'!$C$176+'eq. coef.'!$C$177*'Amp-TB2 calc'!AJ539+'eq. coef.'!$C$178*'Amp-TB2 calc'!AK539+'eq. coef.'!$C$179*'Amp-TB2 calc'!AL539+'eq. coef.'!$C$180*'Amp-TB2 calc'!AN539+'eq. coef.'!$C$181*'Amp-TB2 calc'!AP539+'eq. coef.'!$C$182*'Amp-TB2 calc'!AQ539+'eq. coef.'!$C$183*'Amp-TB2 calc'!AR539+'eq. coef.'!$C$184*'Amp-TB2 calc'!AS539))</f>
        <v xml:space="preserve"> </v>
      </c>
      <c r="BD539" s="281" t="str">
        <f>IF(SUM(I539:T539)&lt;90," ",('eq. coef.'!$C$234+'eq. coef.'!$C$235*'Amp-TB2 calc'!AJ539+'eq. coef.'!$C$236*'Amp-TB2 calc'!AK539+'eq. coef.'!$C$237*'Amp-TB2 calc'!AL539+'eq. coef.'!$C$238*'Amp-TB2 calc'!AN539+'eq. coef.'!$C$239*'Amp-TB2 calc'!AP539+'eq. coef.'!$C$240*'Amp-TB2 calc'!AQ539+'eq. coef.'!$C$241*'Amp-TB2 calc'!AR539+'eq. coef.'!$C$242*'Amp-TB2 calc'!AS539))</f>
        <v xml:space="preserve"> </v>
      </c>
      <c r="BE539" s="281" t="str">
        <f>IF(SUM(I539:T539)&lt;90," ",('eq. coef.'!$C$270+'eq. coef.'!$C$271*'Amp-TB2 calc'!AJ539+'eq. coef.'!$C$272*'Amp-TB2 calc'!AK539+'eq. coef.'!$C$273*'Amp-TB2 calc'!AL539+'eq. coef.'!$C$274*'Amp-TB2 calc'!AN539+'eq. coef.'!$C$275*'Amp-TB2 calc'!AP539+'eq. coef.'!$C$276*'Amp-TB2 calc'!AQ539+'eq. coef.'!$C$277*'Amp-TB2 calc'!AR539+'eq. coef.'!$C$278*'Amp-TB2 calc'!AS539))</f>
        <v xml:space="preserve"> </v>
      </c>
      <c r="BF539" s="281" t="str">
        <f>IF(SUM(I539:T539)&lt;90," ",EXP('eq. coef.'!$C$328+'eq. coef.'!$C$329*'Amp-TB2 calc'!AJ539+'eq. coef.'!$C$330*'Amp-TB2 calc'!AK539+'eq. coef.'!$C$331*'Amp-TB2 calc'!AL539+'eq. coef.'!$C$332*'Amp-TB2 calc'!AN539+'eq. coef.'!$C$333*'Amp-TB2 calc'!AP539+'eq. coef.'!$C$334*'Amp-TB2 calc'!AQ539+'eq. coef.'!$C$335*'Amp-TB2 calc'!AR539+'eq. coef.'!$C$336*'Amp-TB2 calc'!AS539))</f>
        <v xml:space="preserve"> </v>
      </c>
      <c r="BG539" s="282" t="str">
        <f t="shared" si="691"/>
        <v xml:space="preserve"> </v>
      </c>
      <c r="BH539" s="385" t="str">
        <f t="shared" si="718"/>
        <v xml:space="preserve"> </v>
      </c>
      <c r="BI539" s="385" t="str">
        <f t="shared" si="719"/>
        <v xml:space="preserve"> </v>
      </c>
      <c r="BJ539" s="281" t="str">
        <f t="shared" si="692"/>
        <v xml:space="preserve"> </v>
      </c>
      <c r="BK539" s="283" t="str">
        <f t="shared" si="740"/>
        <v xml:space="preserve"> </v>
      </c>
      <c r="BL539" s="281" t="str">
        <f t="shared" si="741"/>
        <v xml:space="preserve"> </v>
      </c>
      <c r="BM539" s="284" t="str">
        <f t="shared" si="693"/>
        <v xml:space="preserve"> </v>
      </c>
      <c r="BN539" s="285" t="str">
        <f>IF(SUM(I539:T539)&lt;90," ",'eq. coef.'!$C$360+'eq. coef.'!$C$361*'Amp-TB2 calc'!AJ539+'eq. coef.'!$C$362*'Amp-TB2 calc'!AK539+'eq. coef.'!$C$363*'Amp-TB2 calc'!AL539+'eq. coef.'!$C$364*'Amp-TB2 calc'!AN539+'eq. coef.'!$C$365*'Amp-TB2 calc'!AP539+'eq. coef.'!$C$366*'Amp-TB2 calc'!AQ539+'eq. coef.'!$C$367*'Amp-TB2 calc'!AR539+'eq. coef.'!$C$368*'Amp-TB2 calc'!AS539+'eq. coef.'!$C$369*LN(BQ539))</f>
        <v xml:space="preserve"> </v>
      </c>
      <c r="BO539" s="286" t="str">
        <f t="shared" si="742"/>
        <v xml:space="preserve"> </v>
      </c>
      <c r="BP539" s="333" t="str">
        <f t="shared" si="694"/>
        <v xml:space="preserve"> </v>
      </c>
      <c r="BQ539" s="287" t="str">
        <f t="shared" si="743"/>
        <v xml:space="preserve"> </v>
      </c>
      <c r="BR539" s="281" t="str">
        <f t="shared" si="695"/>
        <v xml:space="preserve"> </v>
      </c>
      <c r="BS539" s="283"/>
      <c r="BT539" s="283">
        <f t="shared" si="744"/>
        <v>0</v>
      </c>
      <c r="BU539" s="283">
        <f t="shared" si="745"/>
        <v>0</v>
      </c>
      <c r="BV539" s="281" t="str">
        <f t="shared" si="696"/>
        <v xml:space="preserve"> </v>
      </c>
      <c r="BW539" s="288"/>
      <c r="BX539" s="289" t="str">
        <f>IF(SUM(I539:T539)&lt;90," ",'eq. coef.'!$B$1128*'Amp-TB2 calc'!CH539+'eq. coef.'!$B$1129*'Amp-TB2 calc'!CL539+'eq. coef.'!$B$1130*'Amp-TB2 calc'!CM539+'eq. coef.'!$B$1131*'Amp-TB2 calc'!CO539+'eq. coef.'!$B$1132*'Amp-TB2 calc'!CP539+'eq. coef.'!$B$1133*'Amp-TB2 calc'!CQ539+'eq. coef.'!$B$1134*'Amp-TB2 calc'!CR539+'eq. coef.'!$B$1135*'Amp-TB2 calc'!CU539+'eq. coef.'!$B$1135*'Amp-TB2 calc'!CY539+'eq. coef.'!$B$1137*'Amp-TB2 calc'!CZ539)</f>
        <v xml:space="preserve"> </v>
      </c>
      <c r="BY539" s="290" t="str">
        <f t="shared" si="746"/>
        <v xml:space="preserve"> </v>
      </c>
      <c r="BZ539" s="291"/>
      <c r="CA539" s="290" t="str">
        <f t="shared" si="697"/>
        <v xml:space="preserve"> </v>
      </c>
      <c r="CB539" s="289" t="str">
        <f>IF(SUM(I539:T539)&lt;90," ",EXP('eq. coef.'!$C$396+'eq. coef.'!$C$397*'Amp-TB2 calc'!AJ539+'eq. coef.'!$C$398*'Amp-TB2 calc'!AK539+'eq. coef.'!$C$399*'Amp-TB2 calc'!AL539+'eq. coef.'!$C$400*'Amp-TB2 calc'!AN539+'eq. coef.'!$C$401*'Amp-TB2 calc'!AP539+'eq. coef.'!$C$402*'Amp-TB2 calc'!AQ539+'eq. coef.'!$C$403*'Amp-TB2 calc'!AR539+'eq. coef.'!$C$404*'Amp-TB2 calc'!AS539+'eq. coef.'!$C$405*LN('Amp-TB2 calc'!BQ539)))</f>
        <v xml:space="preserve"> </v>
      </c>
      <c r="CC539" s="283" t="str">
        <f t="shared" si="698"/>
        <v xml:space="preserve"> </v>
      </c>
      <c r="CD539" s="283"/>
      <c r="CE539" s="282" t="str">
        <f t="shared" si="699"/>
        <v xml:space="preserve"> </v>
      </c>
      <c r="CF539" s="282" t="str">
        <f t="shared" si="700"/>
        <v xml:space="preserve"> </v>
      </c>
      <c r="CG539" s="278" t="str">
        <f t="shared" si="747"/>
        <v xml:space="preserve"> </v>
      </c>
      <c r="CH539" s="278" t="str">
        <f t="shared" si="748"/>
        <v xml:space="preserve"> </v>
      </c>
      <c r="CI539" s="278" t="str">
        <f t="shared" si="701"/>
        <v xml:space="preserve"> </v>
      </c>
      <c r="CJ539" s="278" t="str">
        <f t="shared" si="702"/>
        <v xml:space="preserve"> </v>
      </c>
      <c r="CK539" s="278"/>
      <c r="CL539" s="278" t="str">
        <f t="shared" si="703"/>
        <v xml:space="preserve"> </v>
      </c>
      <c r="CM539" s="278" t="str">
        <f t="shared" si="704"/>
        <v xml:space="preserve"> </v>
      </c>
      <c r="CN539" s="278" t="str">
        <f t="shared" si="749"/>
        <v xml:space="preserve"> </v>
      </c>
      <c r="CO539" s="278" t="str">
        <f t="shared" si="705"/>
        <v xml:space="preserve"> </v>
      </c>
      <c r="CP539" s="278" t="str">
        <f t="shared" si="750"/>
        <v xml:space="preserve"> </v>
      </c>
      <c r="CQ539" s="278" t="str">
        <f t="shared" si="706"/>
        <v xml:space="preserve"> </v>
      </c>
      <c r="CR539" s="278" t="str">
        <f t="shared" si="751"/>
        <v xml:space="preserve"> </v>
      </c>
      <c r="CS539" s="278" t="str">
        <f t="shared" si="707"/>
        <v xml:space="preserve"> </v>
      </c>
      <c r="CT539" s="278"/>
      <c r="CU539" s="278" t="str">
        <f t="shared" si="752"/>
        <v xml:space="preserve"> </v>
      </c>
      <c r="CV539" s="278" t="str">
        <f t="shared" si="708"/>
        <v xml:space="preserve"> </v>
      </c>
      <c r="CW539" s="278" t="str">
        <f t="shared" si="709"/>
        <v xml:space="preserve"> </v>
      </c>
      <c r="CX539" s="278"/>
      <c r="CY539" s="278" t="str">
        <f t="shared" si="710"/>
        <v xml:space="preserve"> </v>
      </c>
      <c r="CZ539" s="278" t="str">
        <f t="shared" si="753"/>
        <v xml:space="preserve"> </v>
      </c>
      <c r="DA539" s="278" t="str">
        <f t="shared" si="711"/>
        <v xml:space="preserve"> </v>
      </c>
      <c r="DB539" s="278"/>
      <c r="DC539" s="278" t="str">
        <f t="shared" si="712"/>
        <v xml:space="preserve"> </v>
      </c>
      <c r="DD539" s="278" t="str">
        <f t="shared" si="754"/>
        <v xml:space="preserve"> </v>
      </c>
      <c r="DE539" s="278" t="str">
        <f t="shared" si="755"/>
        <v xml:space="preserve"> </v>
      </c>
      <c r="DF539" s="278" t="str">
        <f t="shared" si="713"/>
        <v xml:space="preserve"> </v>
      </c>
      <c r="DG539" s="283" t="str">
        <f t="shared" si="720"/>
        <v xml:space="preserve"> </v>
      </c>
      <c r="DH539" s="283"/>
      <c r="DI539" s="277" t="str">
        <f t="shared" si="714"/>
        <v xml:space="preserve"> </v>
      </c>
      <c r="DJ539" s="277" t="str">
        <f t="shared" si="715"/>
        <v xml:space="preserve"> </v>
      </c>
      <c r="DK539" s="277" t="str">
        <f t="shared" si="716"/>
        <v xml:space="preserve"> </v>
      </c>
      <c r="DL539" s="278" t="str">
        <f t="shared" si="717"/>
        <v xml:space="preserve"> </v>
      </c>
    </row>
    <row r="540" spans="21:116" x14ac:dyDescent="0.25">
      <c r="U540" s="276" t="str">
        <f t="shared" si="721"/>
        <v xml:space="preserve"> </v>
      </c>
      <c r="V540" s="277" t="str">
        <f>IF(SUM(I540:T540)&lt;90," ",I540/stab.data!$U$7)</f>
        <v xml:space="preserve"> </v>
      </c>
      <c r="W540" s="277" t="str">
        <f>IF(SUM(I540:T540)&lt;90," ",J540/stab.data!$U$8)</f>
        <v xml:space="preserve"> </v>
      </c>
      <c r="X540" s="277" t="str">
        <f>IF(SUM(I540:T540)&lt;90," ",K540*2/stab.data!$U$9)</f>
        <v xml:space="preserve"> </v>
      </c>
      <c r="Y540" s="277" t="str">
        <f>IF(SUM(I540:T540)&lt;90," ",L540*2/stab.data!$U$10)</f>
        <v xml:space="preserve"> </v>
      </c>
      <c r="Z540" s="277" t="str">
        <f>IF(SUM(I540:T540)&lt;90," ",M540/stab.data!$U$11)</f>
        <v xml:space="preserve"> </v>
      </c>
      <c r="AA540" s="277" t="str">
        <f>IF(SUM(I540:T540)&lt;90," ",N540/stab.data!$U$12)</f>
        <v xml:space="preserve"> </v>
      </c>
      <c r="AB540" s="277" t="str">
        <f>IF(SUM(I540:T540)&lt;90," ",O540/stab.data!$U$13)</f>
        <v xml:space="preserve"> </v>
      </c>
      <c r="AC540" s="277" t="str">
        <f>IF(SUM(I540:T540)&lt;90," ",P540/stab.data!$U$14)</f>
        <v xml:space="preserve"> </v>
      </c>
      <c r="AD540" s="277" t="str">
        <f>IF(SUM(I540:T540)&lt;90," ",Q540*2/stab.data!$U$15)</f>
        <v xml:space="preserve"> </v>
      </c>
      <c r="AE540" s="277" t="str">
        <f>IF(SUM(I540:T540)&lt;90," ",R540*2/stab.data!$U$16)</f>
        <v xml:space="preserve"> </v>
      </c>
      <c r="AF540" s="277" t="str">
        <f>IF(SUM(I540:T540)&lt;90," ",S540/stab.data!$U$17)</f>
        <v xml:space="preserve"> </v>
      </c>
      <c r="AG540" s="277" t="str">
        <f>IF(SUM(I540:T540)&lt;90," ",T540/stab.data!$U$18)</f>
        <v xml:space="preserve"> </v>
      </c>
      <c r="AH540" s="277" t="str">
        <f t="shared" si="722"/>
        <v xml:space="preserve"> </v>
      </c>
      <c r="AI540" s="277" t="str">
        <f t="shared" si="723"/>
        <v xml:space="preserve"> </v>
      </c>
      <c r="AJ540" s="278" t="str">
        <f t="shared" si="724"/>
        <v xml:space="preserve"> </v>
      </c>
      <c r="AK540" s="278" t="str">
        <f t="shared" si="725"/>
        <v xml:space="preserve"> </v>
      </c>
      <c r="AL540" s="278" t="str">
        <f t="shared" si="726"/>
        <v xml:space="preserve"> </v>
      </c>
      <c r="AM540" s="278" t="str">
        <f t="shared" si="727"/>
        <v xml:space="preserve"> </v>
      </c>
      <c r="AN540" s="278" t="str">
        <f t="shared" si="728"/>
        <v xml:space="preserve"> </v>
      </c>
      <c r="AO540" s="278" t="str">
        <f t="shared" si="729"/>
        <v xml:space="preserve"> </v>
      </c>
      <c r="AP540" s="278" t="str">
        <f t="shared" si="730"/>
        <v xml:space="preserve"> </v>
      </c>
      <c r="AQ540" s="278" t="str">
        <f t="shared" si="731"/>
        <v xml:space="preserve"> </v>
      </c>
      <c r="AR540" s="278" t="str">
        <f t="shared" si="732"/>
        <v xml:space="preserve"> </v>
      </c>
      <c r="AS540" s="278" t="str">
        <f t="shared" si="733"/>
        <v xml:space="preserve"> </v>
      </c>
      <c r="AT540" s="278" t="str">
        <f t="shared" si="734"/>
        <v xml:space="preserve"> </v>
      </c>
      <c r="AU540" s="278" t="str">
        <f t="shared" si="735"/>
        <v xml:space="preserve"> </v>
      </c>
      <c r="AV540" s="277" t="str">
        <f t="shared" si="736"/>
        <v xml:space="preserve"> </v>
      </c>
      <c r="AW540" s="277" t="str">
        <f t="shared" si="737"/>
        <v xml:space="preserve"> </v>
      </c>
      <c r="AX540" s="277" t="str">
        <f>IF(SUM(I540:T540)&lt;90," ",CO540*AH540*stab.data!$U$20/13/2)</f>
        <v xml:space="preserve"> </v>
      </c>
      <c r="AY540" s="277" t="str">
        <f>IF(SUM(I540:T540)&lt;90," ",CQ540*AH540*stab.data!$U$11/13)</f>
        <v xml:space="preserve"> </v>
      </c>
      <c r="AZ540" s="277" t="str">
        <f t="shared" si="738"/>
        <v xml:space="preserve"> </v>
      </c>
      <c r="BA540" s="279" t="str">
        <f t="shared" si="739"/>
        <v xml:space="preserve"> </v>
      </c>
      <c r="BB540" s="280" t="str">
        <f>IF(SUM(I540:T540)&lt;90," ",EXP('eq. coef.'!$C$104+'eq. coef.'!$C$105*'Amp-TB2 calc'!AJ540+'eq. coef.'!$C$106*'Amp-TB2 calc'!AK540+'eq. coef.'!$C$107*'Amp-TB2 calc'!AL540+'eq. coef.'!$C$108*'Amp-TB2 calc'!AN540+'eq. coef.'!$C$109*'Amp-TB2 calc'!AP540+'eq. coef.'!$C$110*'Amp-TB2 calc'!AQ540+'eq. coef.'!$C$111*'Amp-TB2 calc'!AR540+'eq. coef.'!$C$112*'Amp-TB2 calc'!AS540))</f>
        <v xml:space="preserve"> </v>
      </c>
      <c r="BC540" s="281" t="str">
        <f>IF(SUM(I540:T540)&lt;90," ",EXP('eq. coef.'!$C$176+'eq. coef.'!$C$177*'Amp-TB2 calc'!AJ540+'eq. coef.'!$C$178*'Amp-TB2 calc'!AK540+'eq. coef.'!$C$179*'Amp-TB2 calc'!AL540+'eq. coef.'!$C$180*'Amp-TB2 calc'!AN540+'eq. coef.'!$C$181*'Amp-TB2 calc'!AP540+'eq. coef.'!$C$182*'Amp-TB2 calc'!AQ540+'eq. coef.'!$C$183*'Amp-TB2 calc'!AR540+'eq. coef.'!$C$184*'Amp-TB2 calc'!AS540))</f>
        <v xml:space="preserve"> </v>
      </c>
      <c r="BD540" s="281" t="str">
        <f>IF(SUM(I540:T540)&lt;90," ",('eq. coef.'!$C$234+'eq. coef.'!$C$235*'Amp-TB2 calc'!AJ540+'eq. coef.'!$C$236*'Amp-TB2 calc'!AK540+'eq. coef.'!$C$237*'Amp-TB2 calc'!AL540+'eq. coef.'!$C$238*'Amp-TB2 calc'!AN540+'eq. coef.'!$C$239*'Amp-TB2 calc'!AP540+'eq. coef.'!$C$240*'Amp-TB2 calc'!AQ540+'eq. coef.'!$C$241*'Amp-TB2 calc'!AR540+'eq. coef.'!$C$242*'Amp-TB2 calc'!AS540))</f>
        <v xml:space="preserve"> </v>
      </c>
      <c r="BE540" s="281" t="str">
        <f>IF(SUM(I540:T540)&lt;90," ",('eq. coef.'!$C$270+'eq. coef.'!$C$271*'Amp-TB2 calc'!AJ540+'eq. coef.'!$C$272*'Amp-TB2 calc'!AK540+'eq. coef.'!$C$273*'Amp-TB2 calc'!AL540+'eq. coef.'!$C$274*'Amp-TB2 calc'!AN540+'eq. coef.'!$C$275*'Amp-TB2 calc'!AP540+'eq. coef.'!$C$276*'Amp-TB2 calc'!AQ540+'eq. coef.'!$C$277*'Amp-TB2 calc'!AR540+'eq. coef.'!$C$278*'Amp-TB2 calc'!AS540))</f>
        <v xml:space="preserve"> </v>
      </c>
      <c r="BF540" s="281" t="str">
        <f>IF(SUM(I540:T540)&lt;90," ",EXP('eq. coef.'!$C$328+'eq. coef.'!$C$329*'Amp-TB2 calc'!AJ540+'eq. coef.'!$C$330*'Amp-TB2 calc'!AK540+'eq. coef.'!$C$331*'Amp-TB2 calc'!AL540+'eq. coef.'!$C$332*'Amp-TB2 calc'!AN540+'eq. coef.'!$C$333*'Amp-TB2 calc'!AP540+'eq. coef.'!$C$334*'Amp-TB2 calc'!AQ540+'eq. coef.'!$C$335*'Amp-TB2 calc'!AR540+'eq. coef.'!$C$336*'Amp-TB2 calc'!AS540))</f>
        <v xml:space="preserve"> </v>
      </c>
      <c r="BG540" s="282" t="str">
        <f t="shared" si="691"/>
        <v xml:space="preserve"> </v>
      </c>
      <c r="BH540" s="385" t="str">
        <f t="shared" si="718"/>
        <v xml:space="preserve"> </v>
      </c>
      <c r="BI540" s="385" t="str">
        <f t="shared" si="719"/>
        <v xml:space="preserve"> </v>
      </c>
      <c r="BJ540" s="281" t="str">
        <f t="shared" si="692"/>
        <v xml:space="preserve"> </v>
      </c>
      <c r="BK540" s="283" t="str">
        <f t="shared" si="740"/>
        <v xml:space="preserve"> </v>
      </c>
      <c r="BL540" s="281" t="str">
        <f t="shared" si="741"/>
        <v xml:space="preserve"> </v>
      </c>
      <c r="BM540" s="284" t="str">
        <f t="shared" si="693"/>
        <v xml:space="preserve"> </v>
      </c>
      <c r="BN540" s="285" t="str">
        <f>IF(SUM(I540:T540)&lt;90," ",'eq. coef.'!$C$360+'eq. coef.'!$C$361*'Amp-TB2 calc'!AJ540+'eq. coef.'!$C$362*'Amp-TB2 calc'!AK540+'eq. coef.'!$C$363*'Amp-TB2 calc'!AL540+'eq. coef.'!$C$364*'Amp-TB2 calc'!AN540+'eq. coef.'!$C$365*'Amp-TB2 calc'!AP540+'eq. coef.'!$C$366*'Amp-TB2 calc'!AQ540+'eq. coef.'!$C$367*'Amp-TB2 calc'!AR540+'eq. coef.'!$C$368*'Amp-TB2 calc'!AS540+'eq. coef.'!$C$369*LN(BQ540))</f>
        <v xml:space="preserve"> </v>
      </c>
      <c r="BO540" s="286" t="str">
        <f t="shared" si="742"/>
        <v xml:space="preserve"> </v>
      </c>
      <c r="BP540" s="333" t="str">
        <f t="shared" si="694"/>
        <v xml:space="preserve"> </v>
      </c>
      <c r="BQ540" s="287" t="str">
        <f t="shared" si="743"/>
        <v xml:space="preserve"> </v>
      </c>
      <c r="BR540" s="281" t="str">
        <f t="shared" si="695"/>
        <v xml:space="preserve"> </v>
      </c>
      <c r="BS540" s="283"/>
      <c r="BT540" s="283">
        <f t="shared" si="744"/>
        <v>0</v>
      </c>
      <c r="BU540" s="283">
        <f t="shared" si="745"/>
        <v>0</v>
      </c>
      <c r="BV540" s="281" t="str">
        <f t="shared" si="696"/>
        <v xml:space="preserve"> </v>
      </c>
      <c r="BW540" s="288"/>
      <c r="BX540" s="289" t="str">
        <f>IF(SUM(I540:T540)&lt;90," ",'eq. coef.'!$B$1128*'Amp-TB2 calc'!CH540+'eq. coef.'!$B$1129*'Amp-TB2 calc'!CL540+'eq. coef.'!$B$1130*'Amp-TB2 calc'!CM540+'eq. coef.'!$B$1131*'Amp-TB2 calc'!CO540+'eq. coef.'!$B$1132*'Amp-TB2 calc'!CP540+'eq. coef.'!$B$1133*'Amp-TB2 calc'!CQ540+'eq. coef.'!$B$1134*'Amp-TB2 calc'!CR540+'eq. coef.'!$B$1135*'Amp-TB2 calc'!CU540+'eq. coef.'!$B$1135*'Amp-TB2 calc'!CY540+'eq. coef.'!$B$1137*'Amp-TB2 calc'!CZ540)</f>
        <v xml:space="preserve"> </v>
      </c>
      <c r="BY540" s="290" t="str">
        <f t="shared" si="746"/>
        <v xml:space="preserve"> </v>
      </c>
      <c r="BZ540" s="291"/>
      <c r="CA540" s="290" t="str">
        <f t="shared" si="697"/>
        <v xml:space="preserve"> </v>
      </c>
      <c r="CB540" s="289" t="str">
        <f>IF(SUM(I540:T540)&lt;90," ",EXP('eq. coef.'!$C$396+'eq. coef.'!$C$397*'Amp-TB2 calc'!AJ540+'eq. coef.'!$C$398*'Amp-TB2 calc'!AK540+'eq. coef.'!$C$399*'Amp-TB2 calc'!AL540+'eq. coef.'!$C$400*'Amp-TB2 calc'!AN540+'eq. coef.'!$C$401*'Amp-TB2 calc'!AP540+'eq. coef.'!$C$402*'Amp-TB2 calc'!AQ540+'eq. coef.'!$C$403*'Amp-TB2 calc'!AR540+'eq. coef.'!$C$404*'Amp-TB2 calc'!AS540+'eq. coef.'!$C$405*LN('Amp-TB2 calc'!BQ540)))</f>
        <v xml:space="preserve"> </v>
      </c>
      <c r="CC540" s="283" t="str">
        <f t="shared" si="698"/>
        <v xml:space="preserve"> </v>
      </c>
      <c r="CD540" s="283"/>
      <c r="CE540" s="282" t="str">
        <f t="shared" si="699"/>
        <v xml:space="preserve"> </v>
      </c>
      <c r="CF540" s="282" t="str">
        <f t="shared" si="700"/>
        <v xml:space="preserve"> </v>
      </c>
      <c r="CG540" s="278" t="str">
        <f t="shared" si="747"/>
        <v xml:space="preserve"> </v>
      </c>
      <c r="CH540" s="278" t="str">
        <f t="shared" si="748"/>
        <v xml:space="preserve"> </v>
      </c>
      <c r="CI540" s="278" t="str">
        <f t="shared" si="701"/>
        <v xml:space="preserve"> </v>
      </c>
      <c r="CJ540" s="278" t="str">
        <f t="shared" si="702"/>
        <v xml:space="preserve"> </v>
      </c>
      <c r="CK540" s="278"/>
      <c r="CL540" s="278" t="str">
        <f t="shared" si="703"/>
        <v xml:space="preserve"> </v>
      </c>
      <c r="CM540" s="278" t="str">
        <f t="shared" si="704"/>
        <v xml:space="preserve"> </v>
      </c>
      <c r="CN540" s="278" t="str">
        <f t="shared" si="749"/>
        <v xml:space="preserve"> </v>
      </c>
      <c r="CO540" s="278" t="str">
        <f t="shared" si="705"/>
        <v xml:space="preserve"> </v>
      </c>
      <c r="CP540" s="278" t="str">
        <f t="shared" si="750"/>
        <v xml:space="preserve"> </v>
      </c>
      <c r="CQ540" s="278" t="str">
        <f t="shared" si="706"/>
        <v xml:space="preserve"> </v>
      </c>
      <c r="CR540" s="278" t="str">
        <f t="shared" si="751"/>
        <v xml:space="preserve"> </v>
      </c>
      <c r="CS540" s="278" t="str">
        <f t="shared" si="707"/>
        <v xml:space="preserve"> </v>
      </c>
      <c r="CT540" s="278"/>
      <c r="CU540" s="278" t="str">
        <f t="shared" si="752"/>
        <v xml:space="preserve"> </v>
      </c>
      <c r="CV540" s="278" t="str">
        <f t="shared" si="708"/>
        <v xml:space="preserve"> </v>
      </c>
      <c r="CW540" s="278" t="str">
        <f t="shared" si="709"/>
        <v xml:space="preserve"> </v>
      </c>
      <c r="CX540" s="278"/>
      <c r="CY540" s="278" t="str">
        <f t="shared" si="710"/>
        <v xml:space="preserve"> </v>
      </c>
      <c r="CZ540" s="278" t="str">
        <f t="shared" si="753"/>
        <v xml:space="preserve"> </v>
      </c>
      <c r="DA540" s="278" t="str">
        <f t="shared" si="711"/>
        <v xml:space="preserve"> </v>
      </c>
      <c r="DB540" s="278"/>
      <c r="DC540" s="278" t="str">
        <f t="shared" si="712"/>
        <v xml:space="preserve"> </v>
      </c>
      <c r="DD540" s="278" t="str">
        <f t="shared" si="754"/>
        <v xml:space="preserve"> </v>
      </c>
      <c r="DE540" s="278" t="str">
        <f t="shared" si="755"/>
        <v xml:space="preserve"> </v>
      </c>
      <c r="DF540" s="278" t="str">
        <f t="shared" si="713"/>
        <v xml:space="preserve"> </v>
      </c>
      <c r="DG540" s="283" t="str">
        <f t="shared" si="720"/>
        <v xml:space="preserve"> </v>
      </c>
      <c r="DH540" s="283"/>
      <c r="DI540" s="277" t="str">
        <f t="shared" si="714"/>
        <v xml:space="preserve"> </v>
      </c>
      <c r="DJ540" s="277" t="str">
        <f t="shared" si="715"/>
        <v xml:space="preserve"> </v>
      </c>
      <c r="DK540" s="277" t="str">
        <f t="shared" si="716"/>
        <v xml:space="preserve"> </v>
      </c>
      <c r="DL540" s="278" t="str">
        <f t="shared" si="717"/>
        <v xml:space="preserve"> </v>
      </c>
    </row>
    <row r="541" spans="21:116" x14ac:dyDescent="0.25">
      <c r="U541" s="276" t="str">
        <f t="shared" si="721"/>
        <v xml:space="preserve"> </v>
      </c>
      <c r="V541" s="277" t="str">
        <f>IF(SUM(I541:T541)&lt;90," ",I541/stab.data!$U$7)</f>
        <v xml:space="preserve"> </v>
      </c>
      <c r="W541" s="277" t="str">
        <f>IF(SUM(I541:T541)&lt;90," ",J541/stab.data!$U$8)</f>
        <v xml:space="preserve"> </v>
      </c>
      <c r="X541" s="277" t="str">
        <f>IF(SUM(I541:T541)&lt;90," ",K541*2/stab.data!$U$9)</f>
        <v xml:space="preserve"> </v>
      </c>
      <c r="Y541" s="277" t="str">
        <f>IF(SUM(I541:T541)&lt;90," ",L541*2/stab.data!$U$10)</f>
        <v xml:space="preserve"> </v>
      </c>
      <c r="Z541" s="277" t="str">
        <f>IF(SUM(I541:T541)&lt;90," ",M541/stab.data!$U$11)</f>
        <v xml:space="preserve"> </v>
      </c>
      <c r="AA541" s="277" t="str">
        <f>IF(SUM(I541:T541)&lt;90," ",N541/stab.data!$U$12)</f>
        <v xml:space="preserve"> </v>
      </c>
      <c r="AB541" s="277" t="str">
        <f>IF(SUM(I541:T541)&lt;90," ",O541/stab.data!$U$13)</f>
        <v xml:space="preserve"> </v>
      </c>
      <c r="AC541" s="277" t="str">
        <f>IF(SUM(I541:T541)&lt;90," ",P541/stab.data!$U$14)</f>
        <v xml:space="preserve"> </v>
      </c>
      <c r="AD541" s="277" t="str">
        <f>IF(SUM(I541:T541)&lt;90," ",Q541*2/stab.data!$U$15)</f>
        <v xml:space="preserve"> </v>
      </c>
      <c r="AE541" s="277" t="str">
        <f>IF(SUM(I541:T541)&lt;90," ",R541*2/stab.data!$U$16)</f>
        <v xml:space="preserve"> </v>
      </c>
      <c r="AF541" s="277" t="str">
        <f>IF(SUM(I541:T541)&lt;90," ",S541/stab.data!$U$17)</f>
        <v xml:space="preserve"> </v>
      </c>
      <c r="AG541" s="277" t="str">
        <f>IF(SUM(I541:T541)&lt;90," ",T541/stab.data!$U$18)</f>
        <v xml:space="preserve"> </v>
      </c>
      <c r="AH541" s="277" t="str">
        <f t="shared" si="722"/>
        <v xml:space="preserve"> </v>
      </c>
      <c r="AI541" s="277" t="str">
        <f t="shared" si="723"/>
        <v xml:space="preserve"> </v>
      </c>
      <c r="AJ541" s="278" t="str">
        <f t="shared" si="724"/>
        <v xml:space="preserve"> </v>
      </c>
      <c r="AK541" s="278" t="str">
        <f t="shared" si="725"/>
        <v xml:space="preserve"> </v>
      </c>
      <c r="AL541" s="278" t="str">
        <f t="shared" si="726"/>
        <v xml:space="preserve"> </v>
      </c>
      <c r="AM541" s="278" t="str">
        <f t="shared" si="727"/>
        <v xml:space="preserve"> </v>
      </c>
      <c r="AN541" s="278" t="str">
        <f t="shared" si="728"/>
        <v xml:space="preserve"> </v>
      </c>
      <c r="AO541" s="278" t="str">
        <f t="shared" si="729"/>
        <v xml:space="preserve"> </v>
      </c>
      <c r="AP541" s="278" t="str">
        <f t="shared" si="730"/>
        <v xml:space="preserve"> </v>
      </c>
      <c r="AQ541" s="278" t="str">
        <f t="shared" si="731"/>
        <v xml:space="preserve"> </v>
      </c>
      <c r="AR541" s="278" t="str">
        <f t="shared" si="732"/>
        <v xml:space="preserve"> </v>
      </c>
      <c r="AS541" s="278" t="str">
        <f t="shared" si="733"/>
        <v xml:space="preserve"> </v>
      </c>
      <c r="AT541" s="278" t="str">
        <f t="shared" si="734"/>
        <v xml:space="preserve"> </v>
      </c>
      <c r="AU541" s="278" t="str">
        <f t="shared" si="735"/>
        <v xml:space="preserve"> </v>
      </c>
      <c r="AV541" s="277" t="str">
        <f t="shared" si="736"/>
        <v xml:space="preserve"> </v>
      </c>
      <c r="AW541" s="277" t="str">
        <f t="shared" si="737"/>
        <v xml:space="preserve"> </v>
      </c>
      <c r="AX541" s="277" t="str">
        <f>IF(SUM(I541:T541)&lt;90," ",CO541*AH541*stab.data!$U$20/13/2)</f>
        <v xml:space="preserve"> </v>
      </c>
      <c r="AY541" s="277" t="str">
        <f>IF(SUM(I541:T541)&lt;90," ",CQ541*AH541*stab.data!$U$11/13)</f>
        <v xml:space="preserve"> </v>
      </c>
      <c r="AZ541" s="277" t="str">
        <f t="shared" si="738"/>
        <v xml:space="preserve"> </v>
      </c>
      <c r="BA541" s="279" t="str">
        <f t="shared" si="739"/>
        <v xml:space="preserve"> </v>
      </c>
      <c r="BB541" s="280" t="str">
        <f>IF(SUM(I541:T541)&lt;90," ",EXP('eq. coef.'!$C$104+'eq. coef.'!$C$105*'Amp-TB2 calc'!AJ541+'eq. coef.'!$C$106*'Amp-TB2 calc'!AK541+'eq. coef.'!$C$107*'Amp-TB2 calc'!AL541+'eq. coef.'!$C$108*'Amp-TB2 calc'!AN541+'eq. coef.'!$C$109*'Amp-TB2 calc'!AP541+'eq. coef.'!$C$110*'Amp-TB2 calc'!AQ541+'eq. coef.'!$C$111*'Amp-TB2 calc'!AR541+'eq. coef.'!$C$112*'Amp-TB2 calc'!AS541))</f>
        <v xml:space="preserve"> </v>
      </c>
      <c r="BC541" s="281" t="str">
        <f>IF(SUM(I541:T541)&lt;90," ",EXP('eq. coef.'!$C$176+'eq. coef.'!$C$177*'Amp-TB2 calc'!AJ541+'eq. coef.'!$C$178*'Amp-TB2 calc'!AK541+'eq. coef.'!$C$179*'Amp-TB2 calc'!AL541+'eq. coef.'!$C$180*'Amp-TB2 calc'!AN541+'eq. coef.'!$C$181*'Amp-TB2 calc'!AP541+'eq. coef.'!$C$182*'Amp-TB2 calc'!AQ541+'eq. coef.'!$C$183*'Amp-TB2 calc'!AR541+'eq. coef.'!$C$184*'Amp-TB2 calc'!AS541))</f>
        <v xml:space="preserve"> </v>
      </c>
      <c r="BD541" s="281" t="str">
        <f>IF(SUM(I541:T541)&lt;90," ",('eq. coef.'!$C$234+'eq. coef.'!$C$235*'Amp-TB2 calc'!AJ541+'eq. coef.'!$C$236*'Amp-TB2 calc'!AK541+'eq. coef.'!$C$237*'Amp-TB2 calc'!AL541+'eq. coef.'!$C$238*'Amp-TB2 calc'!AN541+'eq. coef.'!$C$239*'Amp-TB2 calc'!AP541+'eq. coef.'!$C$240*'Amp-TB2 calc'!AQ541+'eq. coef.'!$C$241*'Amp-TB2 calc'!AR541+'eq. coef.'!$C$242*'Amp-TB2 calc'!AS541))</f>
        <v xml:space="preserve"> </v>
      </c>
      <c r="BE541" s="281" t="str">
        <f>IF(SUM(I541:T541)&lt;90," ",('eq. coef.'!$C$270+'eq. coef.'!$C$271*'Amp-TB2 calc'!AJ541+'eq. coef.'!$C$272*'Amp-TB2 calc'!AK541+'eq. coef.'!$C$273*'Amp-TB2 calc'!AL541+'eq. coef.'!$C$274*'Amp-TB2 calc'!AN541+'eq. coef.'!$C$275*'Amp-TB2 calc'!AP541+'eq. coef.'!$C$276*'Amp-TB2 calc'!AQ541+'eq. coef.'!$C$277*'Amp-TB2 calc'!AR541+'eq. coef.'!$C$278*'Amp-TB2 calc'!AS541))</f>
        <v xml:space="preserve"> </v>
      </c>
      <c r="BF541" s="281" t="str">
        <f>IF(SUM(I541:T541)&lt;90," ",EXP('eq. coef.'!$C$328+'eq. coef.'!$C$329*'Amp-TB2 calc'!AJ541+'eq. coef.'!$C$330*'Amp-TB2 calc'!AK541+'eq. coef.'!$C$331*'Amp-TB2 calc'!AL541+'eq. coef.'!$C$332*'Amp-TB2 calc'!AN541+'eq. coef.'!$C$333*'Amp-TB2 calc'!AP541+'eq. coef.'!$C$334*'Amp-TB2 calc'!AQ541+'eq. coef.'!$C$335*'Amp-TB2 calc'!AR541+'eq. coef.'!$C$336*'Amp-TB2 calc'!AS541))</f>
        <v xml:space="preserve"> </v>
      </c>
      <c r="BG541" s="282" t="str">
        <f t="shared" si="691"/>
        <v xml:space="preserve"> </v>
      </c>
      <c r="BH541" s="385" t="str">
        <f t="shared" si="718"/>
        <v xml:space="preserve"> </v>
      </c>
      <c r="BI541" s="385" t="str">
        <f t="shared" si="719"/>
        <v xml:space="preserve"> </v>
      </c>
      <c r="BJ541" s="281" t="str">
        <f t="shared" si="692"/>
        <v xml:space="preserve"> </v>
      </c>
      <c r="BK541" s="283" t="str">
        <f t="shared" si="740"/>
        <v xml:space="preserve"> </v>
      </c>
      <c r="BL541" s="281" t="str">
        <f t="shared" si="741"/>
        <v xml:space="preserve"> </v>
      </c>
      <c r="BM541" s="284" t="str">
        <f t="shared" si="693"/>
        <v xml:space="preserve"> </v>
      </c>
      <c r="BN541" s="285" t="str">
        <f>IF(SUM(I541:T541)&lt;90," ",'eq. coef.'!$C$360+'eq. coef.'!$C$361*'Amp-TB2 calc'!AJ541+'eq. coef.'!$C$362*'Amp-TB2 calc'!AK541+'eq. coef.'!$C$363*'Amp-TB2 calc'!AL541+'eq. coef.'!$C$364*'Amp-TB2 calc'!AN541+'eq. coef.'!$C$365*'Amp-TB2 calc'!AP541+'eq. coef.'!$C$366*'Amp-TB2 calc'!AQ541+'eq. coef.'!$C$367*'Amp-TB2 calc'!AR541+'eq. coef.'!$C$368*'Amp-TB2 calc'!AS541+'eq. coef.'!$C$369*LN(BQ541))</f>
        <v xml:space="preserve"> </v>
      </c>
      <c r="BO541" s="286" t="str">
        <f t="shared" si="742"/>
        <v xml:space="preserve"> </v>
      </c>
      <c r="BP541" s="333" t="str">
        <f t="shared" si="694"/>
        <v xml:space="preserve"> </v>
      </c>
      <c r="BQ541" s="287" t="str">
        <f t="shared" si="743"/>
        <v xml:space="preserve"> </v>
      </c>
      <c r="BR541" s="281" t="str">
        <f t="shared" si="695"/>
        <v xml:space="preserve"> </v>
      </c>
      <c r="BS541" s="283"/>
      <c r="BT541" s="283">
        <f t="shared" si="744"/>
        <v>0</v>
      </c>
      <c r="BU541" s="283">
        <f t="shared" si="745"/>
        <v>0</v>
      </c>
      <c r="BV541" s="281" t="str">
        <f t="shared" si="696"/>
        <v xml:space="preserve"> </v>
      </c>
      <c r="BW541" s="288"/>
      <c r="BX541" s="289" t="str">
        <f>IF(SUM(I541:T541)&lt;90," ",'eq. coef.'!$B$1128*'Amp-TB2 calc'!CH541+'eq. coef.'!$B$1129*'Amp-TB2 calc'!CL541+'eq. coef.'!$B$1130*'Amp-TB2 calc'!CM541+'eq. coef.'!$B$1131*'Amp-TB2 calc'!CO541+'eq. coef.'!$B$1132*'Amp-TB2 calc'!CP541+'eq. coef.'!$B$1133*'Amp-TB2 calc'!CQ541+'eq. coef.'!$B$1134*'Amp-TB2 calc'!CR541+'eq. coef.'!$B$1135*'Amp-TB2 calc'!CU541+'eq. coef.'!$B$1135*'Amp-TB2 calc'!CY541+'eq. coef.'!$B$1137*'Amp-TB2 calc'!CZ541)</f>
        <v xml:space="preserve"> </v>
      </c>
      <c r="BY541" s="290" t="str">
        <f t="shared" si="746"/>
        <v xml:space="preserve"> </v>
      </c>
      <c r="BZ541" s="291"/>
      <c r="CA541" s="290" t="str">
        <f t="shared" si="697"/>
        <v xml:space="preserve"> </v>
      </c>
      <c r="CB541" s="289" t="str">
        <f>IF(SUM(I541:T541)&lt;90," ",EXP('eq. coef.'!$C$396+'eq. coef.'!$C$397*'Amp-TB2 calc'!AJ541+'eq. coef.'!$C$398*'Amp-TB2 calc'!AK541+'eq. coef.'!$C$399*'Amp-TB2 calc'!AL541+'eq. coef.'!$C$400*'Amp-TB2 calc'!AN541+'eq. coef.'!$C$401*'Amp-TB2 calc'!AP541+'eq. coef.'!$C$402*'Amp-TB2 calc'!AQ541+'eq. coef.'!$C$403*'Amp-TB2 calc'!AR541+'eq. coef.'!$C$404*'Amp-TB2 calc'!AS541+'eq. coef.'!$C$405*LN('Amp-TB2 calc'!BQ541)))</f>
        <v xml:space="preserve"> </v>
      </c>
      <c r="CC541" s="283" t="str">
        <f t="shared" si="698"/>
        <v xml:space="preserve"> </v>
      </c>
      <c r="CD541" s="283"/>
      <c r="CE541" s="282" t="str">
        <f t="shared" si="699"/>
        <v xml:space="preserve"> </v>
      </c>
      <c r="CF541" s="282" t="str">
        <f t="shared" si="700"/>
        <v xml:space="preserve"> </v>
      </c>
      <c r="CG541" s="278" t="str">
        <f t="shared" si="747"/>
        <v xml:space="preserve"> </v>
      </c>
      <c r="CH541" s="278" t="str">
        <f t="shared" si="748"/>
        <v xml:space="preserve"> </v>
      </c>
      <c r="CI541" s="278" t="str">
        <f t="shared" si="701"/>
        <v xml:space="preserve"> </v>
      </c>
      <c r="CJ541" s="278" t="str">
        <f t="shared" si="702"/>
        <v xml:space="preserve"> </v>
      </c>
      <c r="CK541" s="278"/>
      <c r="CL541" s="278" t="str">
        <f t="shared" si="703"/>
        <v xml:space="preserve"> </v>
      </c>
      <c r="CM541" s="278" t="str">
        <f t="shared" si="704"/>
        <v xml:space="preserve"> </v>
      </c>
      <c r="CN541" s="278" t="str">
        <f t="shared" si="749"/>
        <v xml:space="preserve"> </v>
      </c>
      <c r="CO541" s="278" t="str">
        <f t="shared" si="705"/>
        <v xml:space="preserve"> </v>
      </c>
      <c r="CP541" s="278" t="str">
        <f t="shared" si="750"/>
        <v xml:space="preserve"> </v>
      </c>
      <c r="CQ541" s="278" t="str">
        <f t="shared" si="706"/>
        <v xml:space="preserve"> </v>
      </c>
      <c r="CR541" s="278" t="str">
        <f t="shared" si="751"/>
        <v xml:space="preserve"> </v>
      </c>
      <c r="CS541" s="278" t="str">
        <f t="shared" si="707"/>
        <v xml:space="preserve"> </v>
      </c>
      <c r="CT541" s="278"/>
      <c r="CU541" s="278" t="str">
        <f t="shared" si="752"/>
        <v xml:space="preserve"> </v>
      </c>
      <c r="CV541" s="278" t="str">
        <f t="shared" si="708"/>
        <v xml:space="preserve"> </v>
      </c>
      <c r="CW541" s="278" t="str">
        <f t="shared" si="709"/>
        <v xml:space="preserve"> </v>
      </c>
      <c r="CX541" s="278"/>
      <c r="CY541" s="278" t="str">
        <f t="shared" si="710"/>
        <v xml:space="preserve"> </v>
      </c>
      <c r="CZ541" s="278" t="str">
        <f t="shared" si="753"/>
        <v xml:space="preserve"> </v>
      </c>
      <c r="DA541" s="278" t="str">
        <f t="shared" si="711"/>
        <v xml:space="preserve"> </v>
      </c>
      <c r="DB541" s="278"/>
      <c r="DC541" s="278" t="str">
        <f t="shared" si="712"/>
        <v xml:space="preserve"> </v>
      </c>
      <c r="DD541" s="278" t="str">
        <f t="shared" si="754"/>
        <v xml:space="preserve"> </v>
      </c>
      <c r="DE541" s="278" t="str">
        <f t="shared" si="755"/>
        <v xml:space="preserve"> </v>
      </c>
      <c r="DF541" s="278" t="str">
        <f t="shared" si="713"/>
        <v xml:space="preserve"> </v>
      </c>
      <c r="DG541" s="283" t="str">
        <f t="shared" si="720"/>
        <v xml:space="preserve"> </v>
      </c>
      <c r="DH541" s="283"/>
      <c r="DI541" s="277" t="str">
        <f t="shared" si="714"/>
        <v xml:space="preserve"> </v>
      </c>
      <c r="DJ541" s="277" t="str">
        <f t="shared" si="715"/>
        <v xml:space="preserve"> </v>
      </c>
      <c r="DK541" s="277" t="str">
        <f t="shared" si="716"/>
        <v xml:space="preserve"> </v>
      </c>
      <c r="DL541" s="278" t="str">
        <f t="shared" si="717"/>
        <v xml:space="preserve"> </v>
      </c>
    </row>
    <row r="542" spans="21:116" x14ac:dyDescent="0.25">
      <c r="U542" s="276" t="str">
        <f t="shared" si="721"/>
        <v xml:space="preserve"> </v>
      </c>
      <c r="V542" s="277" t="str">
        <f>IF(SUM(I542:T542)&lt;90," ",I542/stab.data!$U$7)</f>
        <v xml:space="preserve"> </v>
      </c>
      <c r="W542" s="277" t="str">
        <f>IF(SUM(I542:T542)&lt;90," ",J542/stab.data!$U$8)</f>
        <v xml:space="preserve"> </v>
      </c>
      <c r="X542" s="277" t="str">
        <f>IF(SUM(I542:T542)&lt;90," ",K542*2/stab.data!$U$9)</f>
        <v xml:space="preserve"> </v>
      </c>
      <c r="Y542" s="277" t="str">
        <f>IF(SUM(I542:T542)&lt;90," ",L542*2/stab.data!$U$10)</f>
        <v xml:space="preserve"> </v>
      </c>
      <c r="Z542" s="277" t="str">
        <f>IF(SUM(I542:T542)&lt;90," ",M542/stab.data!$U$11)</f>
        <v xml:space="preserve"> </v>
      </c>
      <c r="AA542" s="277" t="str">
        <f>IF(SUM(I542:T542)&lt;90," ",N542/stab.data!$U$12)</f>
        <v xml:space="preserve"> </v>
      </c>
      <c r="AB542" s="277" t="str">
        <f>IF(SUM(I542:T542)&lt;90," ",O542/stab.data!$U$13)</f>
        <v xml:space="preserve"> </v>
      </c>
      <c r="AC542" s="277" t="str">
        <f>IF(SUM(I542:T542)&lt;90," ",P542/stab.data!$U$14)</f>
        <v xml:space="preserve"> </v>
      </c>
      <c r="AD542" s="277" t="str">
        <f>IF(SUM(I542:T542)&lt;90," ",Q542*2/stab.data!$U$15)</f>
        <v xml:space="preserve"> </v>
      </c>
      <c r="AE542" s="277" t="str">
        <f>IF(SUM(I542:T542)&lt;90," ",R542*2/stab.data!$U$16)</f>
        <v xml:space="preserve"> </v>
      </c>
      <c r="AF542" s="277" t="str">
        <f>IF(SUM(I542:T542)&lt;90," ",S542/stab.data!$U$17)</f>
        <v xml:space="preserve"> </v>
      </c>
      <c r="AG542" s="277" t="str">
        <f>IF(SUM(I542:T542)&lt;90," ",T542/stab.data!$U$18)</f>
        <v xml:space="preserve"> </v>
      </c>
      <c r="AH542" s="277" t="str">
        <f t="shared" si="722"/>
        <v xml:space="preserve"> </v>
      </c>
      <c r="AI542" s="277" t="str">
        <f t="shared" si="723"/>
        <v xml:space="preserve"> </v>
      </c>
      <c r="AJ542" s="278" t="str">
        <f t="shared" si="724"/>
        <v xml:space="preserve"> </v>
      </c>
      <c r="AK542" s="278" t="str">
        <f t="shared" si="725"/>
        <v xml:space="preserve"> </v>
      </c>
      <c r="AL542" s="278" t="str">
        <f t="shared" si="726"/>
        <v xml:space="preserve"> </v>
      </c>
      <c r="AM542" s="278" t="str">
        <f t="shared" si="727"/>
        <v xml:space="preserve"> </v>
      </c>
      <c r="AN542" s="278" t="str">
        <f t="shared" si="728"/>
        <v xml:space="preserve"> </v>
      </c>
      <c r="AO542" s="278" t="str">
        <f t="shared" si="729"/>
        <v xml:space="preserve"> </v>
      </c>
      <c r="AP542" s="278" t="str">
        <f t="shared" si="730"/>
        <v xml:space="preserve"> </v>
      </c>
      <c r="AQ542" s="278" t="str">
        <f t="shared" si="731"/>
        <v xml:space="preserve"> </v>
      </c>
      <c r="AR542" s="278" t="str">
        <f t="shared" si="732"/>
        <v xml:space="preserve"> </v>
      </c>
      <c r="AS542" s="278" t="str">
        <f t="shared" si="733"/>
        <v xml:space="preserve"> </v>
      </c>
      <c r="AT542" s="278" t="str">
        <f t="shared" si="734"/>
        <v xml:space="preserve"> </v>
      </c>
      <c r="AU542" s="278" t="str">
        <f t="shared" si="735"/>
        <v xml:space="preserve"> </v>
      </c>
      <c r="AV542" s="277" t="str">
        <f t="shared" si="736"/>
        <v xml:space="preserve"> </v>
      </c>
      <c r="AW542" s="277" t="str">
        <f t="shared" si="737"/>
        <v xml:space="preserve"> </v>
      </c>
      <c r="AX542" s="277" t="str">
        <f>IF(SUM(I542:T542)&lt;90," ",CO542*AH542*stab.data!$U$20/13/2)</f>
        <v xml:space="preserve"> </v>
      </c>
      <c r="AY542" s="277" t="str">
        <f>IF(SUM(I542:T542)&lt;90," ",CQ542*AH542*stab.data!$U$11/13)</f>
        <v xml:space="preserve"> </v>
      </c>
      <c r="AZ542" s="277" t="str">
        <f t="shared" si="738"/>
        <v xml:space="preserve"> </v>
      </c>
      <c r="BA542" s="279" t="str">
        <f t="shared" si="739"/>
        <v xml:space="preserve"> </v>
      </c>
      <c r="BB542" s="280" t="str">
        <f>IF(SUM(I542:T542)&lt;90," ",EXP('eq. coef.'!$C$104+'eq. coef.'!$C$105*'Amp-TB2 calc'!AJ542+'eq. coef.'!$C$106*'Amp-TB2 calc'!AK542+'eq. coef.'!$C$107*'Amp-TB2 calc'!AL542+'eq. coef.'!$C$108*'Amp-TB2 calc'!AN542+'eq. coef.'!$C$109*'Amp-TB2 calc'!AP542+'eq. coef.'!$C$110*'Amp-TB2 calc'!AQ542+'eq. coef.'!$C$111*'Amp-TB2 calc'!AR542+'eq. coef.'!$C$112*'Amp-TB2 calc'!AS542))</f>
        <v xml:space="preserve"> </v>
      </c>
      <c r="BC542" s="281" t="str">
        <f>IF(SUM(I542:T542)&lt;90," ",EXP('eq. coef.'!$C$176+'eq. coef.'!$C$177*'Amp-TB2 calc'!AJ542+'eq. coef.'!$C$178*'Amp-TB2 calc'!AK542+'eq. coef.'!$C$179*'Amp-TB2 calc'!AL542+'eq. coef.'!$C$180*'Amp-TB2 calc'!AN542+'eq. coef.'!$C$181*'Amp-TB2 calc'!AP542+'eq. coef.'!$C$182*'Amp-TB2 calc'!AQ542+'eq. coef.'!$C$183*'Amp-TB2 calc'!AR542+'eq. coef.'!$C$184*'Amp-TB2 calc'!AS542))</f>
        <v xml:space="preserve"> </v>
      </c>
      <c r="BD542" s="281" t="str">
        <f>IF(SUM(I542:T542)&lt;90," ",('eq. coef.'!$C$234+'eq. coef.'!$C$235*'Amp-TB2 calc'!AJ542+'eq. coef.'!$C$236*'Amp-TB2 calc'!AK542+'eq. coef.'!$C$237*'Amp-TB2 calc'!AL542+'eq. coef.'!$C$238*'Amp-TB2 calc'!AN542+'eq. coef.'!$C$239*'Amp-TB2 calc'!AP542+'eq. coef.'!$C$240*'Amp-TB2 calc'!AQ542+'eq. coef.'!$C$241*'Amp-TB2 calc'!AR542+'eq. coef.'!$C$242*'Amp-TB2 calc'!AS542))</f>
        <v xml:space="preserve"> </v>
      </c>
      <c r="BE542" s="281" t="str">
        <f>IF(SUM(I542:T542)&lt;90," ",('eq. coef.'!$C$270+'eq. coef.'!$C$271*'Amp-TB2 calc'!AJ542+'eq. coef.'!$C$272*'Amp-TB2 calc'!AK542+'eq. coef.'!$C$273*'Amp-TB2 calc'!AL542+'eq. coef.'!$C$274*'Amp-TB2 calc'!AN542+'eq. coef.'!$C$275*'Amp-TB2 calc'!AP542+'eq. coef.'!$C$276*'Amp-TB2 calc'!AQ542+'eq. coef.'!$C$277*'Amp-TB2 calc'!AR542+'eq. coef.'!$C$278*'Amp-TB2 calc'!AS542))</f>
        <v xml:space="preserve"> </v>
      </c>
      <c r="BF542" s="281" t="str">
        <f>IF(SUM(I542:T542)&lt;90," ",EXP('eq. coef.'!$C$328+'eq. coef.'!$C$329*'Amp-TB2 calc'!AJ542+'eq. coef.'!$C$330*'Amp-TB2 calc'!AK542+'eq. coef.'!$C$331*'Amp-TB2 calc'!AL542+'eq. coef.'!$C$332*'Amp-TB2 calc'!AN542+'eq. coef.'!$C$333*'Amp-TB2 calc'!AP542+'eq. coef.'!$C$334*'Amp-TB2 calc'!AQ542+'eq. coef.'!$C$335*'Amp-TB2 calc'!AR542+'eq. coef.'!$C$336*'Amp-TB2 calc'!AS542))</f>
        <v xml:space="preserve"> </v>
      </c>
      <c r="BG542" s="282" t="str">
        <f t="shared" si="691"/>
        <v xml:space="preserve"> </v>
      </c>
      <c r="BH542" s="385" t="str">
        <f t="shared" si="718"/>
        <v xml:space="preserve"> </v>
      </c>
      <c r="BI542" s="385" t="str">
        <f t="shared" si="719"/>
        <v xml:space="preserve"> </v>
      </c>
      <c r="BJ542" s="281" t="str">
        <f t="shared" si="692"/>
        <v xml:space="preserve"> </v>
      </c>
      <c r="BK542" s="283" t="str">
        <f t="shared" si="740"/>
        <v xml:space="preserve"> </v>
      </c>
      <c r="BL542" s="281" t="str">
        <f t="shared" si="741"/>
        <v xml:space="preserve"> </v>
      </c>
      <c r="BM542" s="284" t="str">
        <f t="shared" si="693"/>
        <v xml:space="preserve"> </v>
      </c>
      <c r="BN542" s="285" t="str">
        <f>IF(SUM(I542:T542)&lt;90," ",'eq. coef.'!$C$360+'eq. coef.'!$C$361*'Amp-TB2 calc'!AJ542+'eq. coef.'!$C$362*'Amp-TB2 calc'!AK542+'eq. coef.'!$C$363*'Amp-TB2 calc'!AL542+'eq. coef.'!$C$364*'Amp-TB2 calc'!AN542+'eq. coef.'!$C$365*'Amp-TB2 calc'!AP542+'eq. coef.'!$C$366*'Amp-TB2 calc'!AQ542+'eq. coef.'!$C$367*'Amp-TB2 calc'!AR542+'eq. coef.'!$C$368*'Amp-TB2 calc'!AS542+'eq. coef.'!$C$369*LN(BQ542))</f>
        <v xml:space="preserve"> </v>
      </c>
      <c r="BO542" s="286" t="str">
        <f t="shared" si="742"/>
        <v xml:space="preserve"> </v>
      </c>
      <c r="BP542" s="333" t="str">
        <f t="shared" si="694"/>
        <v xml:space="preserve"> </v>
      </c>
      <c r="BQ542" s="287" t="str">
        <f t="shared" si="743"/>
        <v xml:space="preserve"> </v>
      </c>
      <c r="BR542" s="281" t="str">
        <f t="shared" si="695"/>
        <v xml:space="preserve"> </v>
      </c>
      <c r="BS542" s="283"/>
      <c r="BT542" s="283">
        <f t="shared" si="744"/>
        <v>0</v>
      </c>
      <c r="BU542" s="283">
        <f t="shared" si="745"/>
        <v>0</v>
      </c>
      <c r="BV542" s="281" t="str">
        <f t="shared" si="696"/>
        <v xml:space="preserve"> </v>
      </c>
      <c r="BW542" s="288"/>
      <c r="BX542" s="289" t="str">
        <f>IF(SUM(I542:T542)&lt;90," ",'eq. coef.'!$B$1128*'Amp-TB2 calc'!CH542+'eq. coef.'!$B$1129*'Amp-TB2 calc'!CL542+'eq. coef.'!$B$1130*'Amp-TB2 calc'!CM542+'eq. coef.'!$B$1131*'Amp-TB2 calc'!CO542+'eq. coef.'!$B$1132*'Amp-TB2 calc'!CP542+'eq. coef.'!$B$1133*'Amp-TB2 calc'!CQ542+'eq. coef.'!$B$1134*'Amp-TB2 calc'!CR542+'eq. coef.'!$B$1135*'Amp-TB2 calc'!CU542+'eq. coef.'!$B$1135*'Amp-TB2 calc'!CY542+'eq. coef.'!$B$1137*'Amp-TB2 calc'!CZ542)</f>
        <v xml:space="preserve"> </v>
      </c>
      <c r="BY542" s="290" t="str">
        <f t="shared" si="746"/>
        <v xml:space="preserve"> </v>
      </c>
      <c r="BZ542" s="291"/>
      <c r="CA542" s="290" t="str">
        <f t="shared" si="697"/>
        <v xml:space="preserve"> </v>
      </c>
      <c r="CB542" s="289" t="str">
        <f>IF(SUM(I542:T542)&lt;90," ",EXP('eq. coef.'!$C$396+'eq. coef.'!$C$397*'Amp-TB2 calc'!AJ542+'eq. coef.'!$C$398*'Amp-TB2 calc'!AK542+'eq. coef.'!$C$399*'Amp-TB2 calc'!AL542+'eq. coef.'!$C$400*'Amp-TB2 calc'!AN542+'eq. coef.'!$C$401*'Amp-TB2 calc'!AP542+'eq. coef.'!$C$402*'Amp-TB2 calc'!AQ542+'eq. coef.'!$C$403*'Amp-TB2 calc'!AR542+'eq. coef.'!$C$404*'Amp-TB2 calc'!AS542+'eq. coef.'!$C$405*LN('Amp-TB2 calc'!BQ542)))</f>
        <v xml:space="preserve"> </v>
      </c>
      <c r="CC542" s="283" t="str">
        <f t="shared" si="698"/>
        <v xml:space="preserve"> </v>
      </c>
      <c r="CD542" s="283"/>
      <c r="CE542" s="282" t="str">
        <f t="shared" si="699"/>
        <v xml:space="preserve"> </v>
      </c>
      <c r="CF542" s="282" t="str">
        <f t="shared" si="700"/>
        <v xml:space="preserve"> </v>
      </c>
      <c r="CG542" s="278" t="str">
        <f t="shared" si="747"/>
        <v xml:space="preserve"> </v>
      </c>
      <c r="CH542" s="278" t="str">
        <f t="shared" si="748"/>
        <v xml:space="preserve"> </v>
      </c>
      <c r="CI542" s="278" t="str">
        <f t="shared" si="701"/>
        <v xml:space="preserve"> </v>
      </c>
      <c r="CJ542" s="278" t="str">
        <f t="shared" si="702"/>
        <v xml:space="preserve"> </v>
      </c>
      <c r="CK542" s="278"/>
      <c r="CL542" s="278" t="str">
        <f t="shared" si="703"/>
        <v xml:space="preserve"> </v>
      </c>
      <c r="CM542" s="278" t="str">
        <f t="shared" si="704"/>
        <v xml:space="preserve"> </v>
      </c>
      <c r="CN542" s="278" t="str">
        <f t="shared" si="749"/>
        <v xml:space="preserve"> </v>
      </c>
      <c r="CO542" s="278" t="str">
        <f t="shared" si="705"/>
        <v xml:space="preserve"> </v>
      </c>
      <c r="CP542" s="278" t="str">
        <f t="shared" si="750"/>
        <v xml:space="preserve"> </v>
      </c>
      <c r="CQ542" s="278" t="str">
        <f t="shared" si="706"/>
        <v xml:space="preserve"> </v>
      </c>
      <c r="CR542" s="278" t="str">
        <f t="shared" si="751"/>
        <v xml:space="preserve"> </v>
      </c>
      <c r="CS542" s="278" t="str">
        <f t="shared" si="707"/>
        <v xml:space="preserve"> </v>
      </c>
      <c r="CT542" s="278"/>
      <c r="CU542" s="278" t="str">
        <f t="shared" si="752"/>
        <v xml:space="preserve"> </v>
      </c>
      <c r="CV542" s="278" t="str">
        <f t="shared" si="708"/>
        <v xml:space="preserve"> </v>
      </c>
      <c r="CW542" s="278" t="str">
        <f t="shared" si="709"/>
        <v xml:space="preserve"> </v>
      </c>
      <c r="CX542" s="278"/>
      <c r="CY542" s="278" t="str">
        <f t="shared" si="710"/>
        <v xml:space="preserve"> </v>
      </c>
      <c r="CZ542" s="278" t="str">
        <f t="shared" si="753"/>
        <v xml:space="preserve"> </v>
      </c>
      <c r="DA542" s="278" t="str">
        <f t="shared" si="711"/>
        <v xml:space="preserve"> </v>
      </c>
      <c r="DB542" s="278"/>
      <c r="DC542" s="278" t="str">
        <f t="shared" si="712"/>
        <v xml:space="preserve"> </v>
      </c>
      <c r="DD542" s="278" t="str">
        <f t="shared" si="754"/>
        <v xml:space="preserve"> </v>
      </c>
      <c r="DE542" s="278" t="str">
        <f t="shared" si="755"/>
        <v xml:space="preserve"> </v>
      </c>
      <c r="DF542" s="278" t="str">
        <f t="shared" si="713"/>
        <v xml:space="preserve"> </v>
      </c>
      <c r="DG542" s="283" t="str">
        <f t="shared" si="720"/>
        <v xml:space="preserve"> </v>
      </c>
      <c r="DH542" s="283"/>
      <c r="DI542" s="277" t="str">
        <f t="shared" si="714"/>
        <v xml:space="preserve"> </v>
      </c>
      <c r="DJ542" s="277" t="str">
        <f t="shared" si="715"/>
        <v xml:space="preserve"> </v>
      </c>
      <c r="DK542" s="277" t="str">
        <f t="shared" si="716"/>
        <v xml:space="preserve"> </v>
      </c>
      <c r="DL542" s="278" t="str">
        <f t="shared" si="717"/>
        <v xml:space="preserve"> </v>
      </c>
    </row>
    <row r="543" spans="21:116" x14ac:dyDescent="0.25">
      <c r="U543" s="276" t="str">
        <f t="shared" si="721"/>
        <v xml:space="preserve"> </v>
      </c>
      <c r="V543" s="277" t="str">
        <f>IF(SUM(I543:T543)&lt;90," ",I543/stab.data!$U$7)</f>
        <v xml:space="preserve"> </v>
      </c>
      <c r="W543" s="277" t="str">
        <f>IF(SUM(I543:T543)&lt;90," ",J543/stab.data!$U$8)</f>
        <v xml:space="preserve"> </v>
      </c>
      <c r="X543" s="277" t="str">
        <f>IF(SUM(I543:T543)&lt;90," ",K543*2/stab.data!$U$9)</f>
        <v xml:space="preserve"> </v>
      </c>
      <c r="Y543" s="277" t="str">
        <f>IF(SUM(I543:T543)&lt;90," ",L543*2/stab.data!$U$10)</f>
        <v xml:space="preserve"> </v>
      </c>
      <c r="Z543" s="277" t="str">
        <f>IF(SUM(I543:T543)&lt;90," ",M543/stab.data!$U$11)</f>
        <v xml:space="preserve"> </v>
      </c>
      <c r="AA543" s="277" t="str">
        <f>IF(SUM(I543:T543)&lt;90," ",N543/stab.data!$U$12)</f>
        <v xml:space="preserve"> </v>
      </c>
      <c r="AB543" s="277" t="str">
        <f>IF(SUM(I543:T543)&lt;90," ",O543/stab.data!$U$13)</f>
        <v xml:space="preserve"> </v>
      </c>
      <c r="AC543" s="277" t="str">
        <f>IF(SUM(I543:T543)&lt;90," ",P543/stab.data!$U$14)</f>
        <v xml:space="preserve"> </v>
      </c>
      <c r="AD543" s="277" t="str">
        <f>IF(SUM(I543:T543)&lt;90," ",Q543*2/stab.data!$U$15)</f>
        <v xml:space="preserve"> </v>
      </c>
      <c r="AE543" s="277" t="str">
        <f>IF(SUM(I543:T543)&lt;90," ",R543*2/stab.data!$U$16)</f>
        <v xml:space="preserve"> </v>
      </c>
      <c r="AF543" s="277" t="str">
        <f>IF(SUM(I543:T543)&lt;90," ",S543/stab.data!$U$17)</f>
        <v xml:space="preserve"> </v>
      </c>
      <c r="AG543" s="277" t="str">
        <f>IF(SUM(I543:T543)&lt;90," ",T543/stab.data!$U$18)</f>
        <v xml:space="preserve"> </v>
      </c>
      <c r="AH543" s="277" t="str">
        <f t="shared" si="722"/>
        <v xml:space="preserve"> </v>
      </c>
      <c r="AI543" s="277" t="str">
        <f t="shared" si="723"/>
        <v xml:space="preserve"> </v>
      </c>
      <c r="AJ543" s="278" t="str">
        <f t="shared" si="724"/>
        <v xml:space="preserve"> </v>
      </c>
      <c r="AK543" s="278" t="str">
        <f t="shared" si="725"/>
        <v xml:space="preserve"> </v>
      </c>
      <c r="AL543" s="278" t="str">
        <f t="shared" si="726"/>
        <v xml:space="preserve"> </v>
      </c>
      <c r="AM543" s="278" t="str">
        <f t="shared" si="727"/>
        <v xml:space="preserve"> </v>
      </c>
      <c r="AN543" s="278" t="str">
        <f t="shared" si="728"/>
        <v xml:space="preserve"> </v>
      </c>
      <c r="AO543" s="278" t="str">
        <f t="shared" si="729"/>
        <v xml:space="preserve"> </v>
      </c>
      <c r="AP543" s="278" t="str">
        <f t="shared" si="730"/>
        <v xml:space="preserve"> </v>
      </c>
      <c r="AQ543" s="278" t="str">
        <f t="shared" si="731"/>
        <v xml:space="preserve"> </v>
      </c>
      <c r="AR543" s="278" t="str">
        <f t="shared" si="732"/>
        <v xml:space="preserve"> </v>
      </c>
      <c r="AS543" s="278" t="str">
        <f t="shared" si="733"/>
        <v xml:space="preserve"> </v>
      </c>
      <c r="AT543" s="278" t="str">
        <f t="shared" si="734"/>
        <v xml:space="preserve"> </v>
      </c>
      <c r="AU543" s="278" t="str">
        <f t="shared" si="735"/>
        <v xml:space="preserve"> </v>
      </c>
      <c r="AV543" s="277" t="str">
        <f t="shared" si="736"/>
        <v xml:space="preserve"> </v>
      </c>
      <c r="AW543" s="277" t="str">
        <f t="shared" si="737"/>
        <v xml:space="preserve"> </v>
      </c>
      <c r="AX543" s="277" t="str">
        <f>IF(SUM(I543:T543)&lt;90," ",CO543*AH543*stab.data!$U$20/13/2)</f>
        <v xml:space="preserve"> </v>
      </c>
      <c r="AY543" s="277" t="str">
        <f>IF(SUM(I543:T543)&lt;90," ",CQ543*AH543*stab.data!$U$11/13)</f>
        <v xml:space="preserve"> </v>
      </c>
      <c r="AZ543" s="277" t="str">
        <f t="shared" si="738"/>
        <v xml:space="preserve"> </v>
      </c>
      <c r="BA543" s="279" t="str">
        <f t="shared" si="739"/>
        <v xml:space="preserve"> </v>
      </c>
      <c r="BB543" s="280" t="str">
        <f>IF(SUM(I543:T543)&lt;90," ",EXP('eq. coef.'!$C$104+'eq. coef.'!$C$105*'Amp-TB2 calc'!AJ543+'eq. coef.'!$C$106*'Amp-TB2 calc'!AK543+'eq. coef.'!$C$107*'Amp-TB2 calc'!AL543+'eq. coef.'!$C$108*'Amp-TB2 calc'!AN543+'eq. coef.'!$C$109*'Amp-TB2 calc'!AP543+'eq. coef.'!$C$110*'Amp-TB2 calc'!AQ543+'eq. coef.'!$C$111*'Amp-TB2 calc'!AR543+'eq. coef.'!$C$112*'Amp-TB2 calc'!AS543))</f>
        <v xml:space="preserve"> </v>
      </c>
      <c r="BC543" s="281" t="str">
        <f>IF(SUM(I543:T543)&lt;90," ",EXP('eq. coef.'!$C$176+'eq. coef.'!$C$177*'Amp-TB2 calc'!AJ543+'eq. coef.'!$C$178*'Amp-TB2 calc'!AK543+'eq. coef.'!$C$179*'Amp-TB2 calc'!AL543+'eq. coef.'!$C$180*'Amp-TB2 calc'!AN543+'eq. coef.'!$C$181*'Amp-TB2 calc'!AP543+'eq. coef.'!$C$182*'Amp-TB2 calc'!AQ543+'eq. coef.'!$C$183*'Amp-TB2 calc'!AR543+'eq. coef.'!$C$184*'Amp-TB2 calc'!AS543))</f>
        <v xml:space="preserve"> </v>
      </c>
      <c r="BD543" s="281" t="str">
        <f>IF(SUM(I543:T543)&lt;90," ",('eq. coef.'!$C$234+'eq. coef.'!$C$235*'Amp-TB2 calc'!AJ543+'eq. coef.'!$C$236*'Amp-TB2 calc'!AK543+'eq. coef.'!$C$237*'Amp-TB2 calc'!AL543+'eq. coef.'!$C$238*'Amp-TB2 calc'!AN543+'eq. coef.'!$C$239*'Amp-TB2 calc'!AP543+'eq. coef.'!$C$240*'Amp-TB2 calc'!AQ543+'eq. coef.'!$C$241*'Amp-TB2 calc'!AR543+'eq. coef.'!$C$242*'Amp-TB2 calc'!AS543))</f>
        <v xml:space="preserve"> </v>
      </c>
      <c r="BE543" s="281" t="str">
        <f>IF(SUM(I543:T543)&lt;90," ",('eq. coef.'!$C$270+'eq. coef.'!$C$271*'Amp-TB2 calc'!AJ543+'eq. coef.'!$C$272*'Amp-TB2 calc'!AK543+'eq. coef.'!$C$273*'Amp-TB2 calc'!AL543+'eq. coef.'!$C$274*'Amp-TB2 calc'!AN543+'eq. coef.'!$C$275*'Amp-TB2 calc'!AP543+'eq. coef.'!$C$276*'Amp-TB2 calc'!AQ543+'eq. coef.'!$C$277*'Amp-TB2 calc'!AR543+'eq. coef.'!$C$278*'Amp-TB2 calc'!AS543))</f>
        <v xml:space="preserve"> </v>
      </c>
      <c r="BF543" s="281" t="str">
        <f>IF(SUM(I543:T543)&lt;90," ",EXP('eq. coef.'!$C$328+'eq. coef.'!$C$329*'Amp-TB2 calc'!AJ543+'eq. coef.'!$C$330*'Amp-TB2 calc'!AK543+'eq. coef.'!$C$331*'Amp-TB2 calc'!AL543+'eq. coef.'!$C$332*'Amp-TB2 calc'!AN543+'eq. coef.'!$C$333*'Amp-TB2 calc'!AP543+'eq. coef.'!$C$334*'Amp-TB2 calc'!AQ543+'eq. coef.'!$C$335*'Amp-TB2 calc'!AR543+'eq. coef.'!$C$336*'Amp-TB2 calc'!AS543))</f>
        <v xml:space="preserve"> </v>
      </c>
      <c r="BG543" s="282" t="str">
        <f t="shared" si="691"/>
        <v xml:space="preserve"> </v>
      </c>
      <c r="BH543" s="385" t="str">
        <f t="shared" si="718"/>
        <v xml:space="preserve"> </v>
      </c>
      <c r="BI543" s="385" t="str">
        <f t="shared" si="719"/>
        <v xml:space="preserve"> </v>
      </c>
      <c r="BJ543" s="281" t="str">
        <f t="shared" si="692"/>
        <v xml:space="preserve"> </v>
      </c>
      <c r="BK543" s="283" t="str">
        <f t="shared" si="740"/>
        <v xml:space="preserve"> </v>
      </c>
      <c r="BL543" s="281" t="str">
        <f t="shared" si="741"/>
        <v xml:space="preserve"> </v>
      </c>
      <c r="BM543" s="284" t="str">
        <f t="shared" si="693"/>
        <v xml:space="preserve"> </v>
      </c>
      <c r="BN543" s="285" t="str">
        <f>IF(SUM(I543:T543)&lt;90," ",'eq. coef.'!$C$360+'eq. coef.'!$C$361*'Amp-TB2 calc'!AJ543+'eq. coef.'!$C$362*'Amp-TB2 calc'!AK543+'eq. coef.'!$C$363*'Amp-TB2 calc'!AL543+'eq. coef.'!$C$364*'Amp-TB2 calc'!AN543+'eq. coef.'!$C$365*'Amp-TB2 calc'!AP543+'eq. coef.'!$C$366*'Amp-TB2 calc'!AQ543+'eq. coef.'!$C$367*'Amp-TB2 calc'!AR543+'eq. coef.'!$C$368*'Amp-TB2 calc'!AS543+'eq. coef.'!$C$369*LN(BQ543))</f>
        <v xml:space="preserve"> </v>
      </c>
      <c r="BO543" s="286" t="str">
        <f t="shared" si="742"/>
        <v xml:space="preserve"> </v>
      </c>
      <c r="BP543" s="333" t="str">
        <f t="shared" si="694"/>
        <v xml:space="preserve"> </v>
      </c>
      <c r="BQ543" s="287" t="str">
        <f t="shared" si="743"/>
        <v xml:space="preserve"> </v>
      </c>
      <c r="BR543" s="281" t="str">
        <f t="shared" si="695"/>
        <v xml:space="preserve"> </v>
      </c>
      <c r="BS543" s="283"/>
      <c r="BT543" s="283">
        <f t="shared" si="744"/>
        <v>0</v>
      </c>
      <c r="BU543" s="283">
        <f t="shared" si="745"/>
        <v>0</v>
      </c>
      <c r="BV543" s="281" t="str">
        <f t="shared" si="696"/>
        <v xml:space="preserve"> </v>
      </c>
      <c r="BW543" s="288"/>
      <c r="BX543" s="289" t="str">
        <f>IF(SUM(I543:T543)&lt;90," ",'eq. coef.'!$B$1128*'Amp-TB2 calc'!CH543+'eq. coef.'!$B$1129*'Amp-TB2 calc'!CL543+'eq. coef.'!$B$1130*'Amp-TB2 calc'!CM543+'eq. coef.'!$B$1131*'Amp-TB2 calc'!CO543+'eq. coef.'!$B$1132*'Amp-TB2 calc'!CP543+'eq. coef.'!$B$1133*'Amp-TB2 calc'!CQ543+'eq. coef.'!$B$1134*'Amp-TB2 calc'!CR543+'eq. coef.'!$B$1135*'Amp-TB2 calc'!CU543+'eq. coef.'!$B$1135*'Amp-TB2 calc'!CY543+'eq. coef.'!$B$1137*'Amp-TB2 calc'!CZ543)</f>
        <v xml:space="preserve"> </v>
      </c>
      <c r="BY543" s="290" t="str">
        <f t="shared" si="746"/>
        <v xml:space="preserve"> </v>
      </c>
      <c r="BZ543" s="291"/>
      <c r="CA543" s="290" t="str">
        <f t="shared" si="697"/>
        <v xml:space="preserve"> </v>
      </c>
      <c r="CB543" s="289" t="str">
        <f>IF(SUM(I543:T543)&lt;90," ",EXP('eq. coef.'!$C$396+'eq. coef.'!$C$397*'Amp-TB2 calc'!AJ543+'eq. coef.'!$C$398*'Amp-TB2 calc'!AK543+'eq. coef.'!$C$399*'Amp-TB2 calc'!AL543+'eq. coef.'!$C$400*'Amp-TB2 calc'!AN543+'eq. coef.'!$C$401*'Amp-TB2 calc'!AP543+'eq. coef.'!$C$402*'Amp-TB2 calc'!AQ543+'eq. coef.'!$C$403*'Amp-TB2 calc'!AR543+'eq. coef.'!$C$404*'Amp-TB2 calc'!AS543+'eq. coef.'!$C$405*LN('Amp-TB2 calc'!BQ543)))</f>
        <v xml:space="preserve"> </v>
      </c>
      <c r="CC543" s="283" t="str">
        <f t="shared" si="698"/>
        <v xml:space="preserve"> </v>
      </c>
      <c r="CD543" s="283"/>
      <c r="CE543" s="282" t="str">
        <f t="shared" si="699"/>
        <v xml:space="preserve"> </v>
      </c>
      <c r="CF543" s="282" t="str">
        <f t="shared" si="700"/>
        <v xml:space="preserve"> </v>
      </c>
      <c r="CG543" s="278" t="str">
        <f t="shared" si="747"/>
        <v xml:space="preserve"> </v>
      </c>
      <c r="CH543" s="278" t="str">
        <f t="shared" si="748"/>
        <v xml:space="preserve"> </v>
      </c>
      <c r="CI543" s="278" t="str">
        <f t="shared" si="701"/>
        <v xml:space="preserve"> </v>
      </c>
      <c r="CJ543" s="278" t="str">
        <f t="shared" si="702"/>
        <v xml:space="preserve"> </v>
      </c>
      <c r="CK543" s="278"/>
      <c r="CL543" s="278" t="str">
        <f t="shared" si="703"/>
        <v xml:space="preserve"> </v>
      </c>
      <c r="CM543" s="278" t="str">
        <f t="shared" si="704"/>
        <v xml:space="preserve"> </v>
      </c>
      <c r="CN543" s="278" t="str">
        <f t="shared" si="749"/>
        <v xml:space="preserve"> </v>
      </c>
      <c r="CO543" s="278" t="str">
        <f t="shared" si="705"/>
        <v xml:space="preserve"> </v>
      </c>
      <c r="CP543" s="278" t="str">
        <f t="shared" si="750"/>
        <v xml:space="preserve"> </v>
      </c>
      <c r="CQ543" s="278" t="str">
        <f t="shared" si="706"/>
        <v xml:space="preserve"> </v>
      </c>
      <c r="CR543" s="278" t="str">
        <f t="shared" si="751"/>
        <v xml:space="preserve"> </v>
      </c>
      <c r="CS543" s="278" t="str">
        <f t="shared" si="707"/>
        <v xml:space="preserve"> </v>
      </c>
      <c r="CT543" s="278"/>
      <c r="CU543" s="278" t="str">
        <f t="shared" si="752"/>
        <v xml:space="preserve"> </v>
      </c>
      <c r="CV543" s="278" t="str">
        <f t="shared" si="708"/>
        <v xml:space="preserve"> </v>
      </c>
      <c r="CW543" s="278" t="str">
        <f t="shared" si="709"/>
        <v xml:space="preserve"> </v>
      </c>
      <c r="CX543" s="278"/>
      <c r="CY543" s="278" t="str">
        <f t="shared" si="710"/>
        <v xml:space="preserve"> </v>
      </c>
      <c r="CZ543" s="278" t="str">
        <f t="shared" si="753"/>
        <v xml:space="preserve"> </v>
      </c>
      <c r="DA543" s="278" t="str">
        <f t="shared" si="711"/>
        <v xml:space="preserve"> </v>
      </c>
      <c r="DB543" s="278"/>
      <c r="DC543" s="278" t="str">
        <f t="shared" si="712"/>
        <v xml:space="preserve"> </v>
      </c>
      <c r="DD543" s="278" t="str">
        <f t="shared" si="754"/>
        <v xml:space="preserve"> </v>
      </c>
      <c r="DE543" s="278" t="str">
        <f t="shared" si="755"/>
        <v xml:space="preserve"> </v>
      </c>
      <c r="DF543" s="278" t="str">
        <f t="shared" si="713"/>
        <v xml:space="preserve"> </v>
      </c>
      <c r="DG543" s="283" t="str">
        <f t="shared" si="720"/>
        <v xml:space="preserve"> </v>
      </c>
      <c r="DH543" s="283"/>
      <c r="DI543" s="277" t="str">
        <f t="shared" si="714"/>
        <v xml:space="preserve"> </v>
      </c>
      <c r="DJ543" s="277" t="str">
        <f t="shared" si="715"/>
        <v xml:space="preserve"> </v>
      </c>
      <c r="DK543" s="277" t="str">
        <f t="shared" si="716"/>
        <v xml:space="preserve"> </v>
      </c>
      <c r="DL543" s="278" t="str">
        <f t="shared" si="717"/>
        <v xml:space="preserve"> </v>
      </c>
    </row>
    <row r="544" spans="21:116" x14ac:dyDescent="0.25">
      <c r="U544" s="276" t="str">
        <f t="shared" si="721"/>
        <v xml:space="preserve"> </v>
      </c>
      <c r="V544" s="277" t="str">
        <f>IF(SUM(I544:T544)&lt;90," ",I544/stab.data!$U$7)</f>
        <v xml:space="preserve"> </v>
      </c>
      <c r="W544" s="277" t="str">
        <f>IF(SUM(I544:T544)&lt;90," ",J544/stab.data!$U$8)</f>
        <v xml:space="preserve"> </v>
      </c>
      <c r="X544" s="277" t="str">
        <f>IF(SUM(I544:T544)&lt;90," ",K544*2/stab.data!$U$9)</f>
        <v xml:space="preserve"> </v>
      </c>
      <c r="Y544" s="277" t="str">
        <f>IF(SUM(I544:T544)&lt;90," ",L544*2/stab.data!$U$10)</f>
        <v xml:space="preserve"> </v>
      </c>
      <c r="Z544" s="277" t="str">
        <f>IF(SUM(I544:T544)&lt;90," ",M544/stab.data!$U$11)</f>
        <v xml:space="preserve"> </v>
      </c>
      <c r="AA544" s="277" t="str">
        <f>IF(SUM(I544:T544)&lt;90," ",N544/stab.data!$U$12)</f>
        <v xml:space="preserve"> </v>
      </c>
      <c r="AB544" s="277" t="str">
        <f>IF(SUM(I544:T544)&lt;90," ",O544/stab.data!$U$13)</f>
        <v xml:space="preserve"> </v>
      </c>
      <c r="AC544" s="277" t="str">
        <f>IF(SUM(I544:T544)&lt;90," ",P544/stab.data!$U$14)</f>
        <v xml:space="preserve"> </v>
      </c>
      <c r="AD544" s="277" t="str">
        <f>IF(SUM(I544:T544)&lt;90," ",Q544*2/stab.data!$U$15)</f>
        <v xml:space="preserve"> </v>
      </c>
      <c r="AE544" s="277" t="str">
        <f>IF(SUM(I544:T544)&lt;90," ",R544*2/stab.data!$U$16)</f>
        <v xml:space="preserve"> </v>
      </c>
      <c r="AF544" s="277" t="str">
        <f>IF(SUM(I544:T544)&lt;90," ",S544/stab.data!$U$17)</f>
        <v xml:space="preserve"> </v>
      </c>
      <c r="AG544" s="277" t="str">
        <f>IF(SUM(I544:T544)&lt;90," ",T544/stab.data!$U$18)</f>
        <v xml:space="preserve"> </v>
      </c>
      <c r="AH544" s="277" t="str">
        <f t="shared" si="722"/>
        <v xml:space="preserve"> </v>
      </c>
      <c r="AI544" s="277" t="str">
        <f t="shared" si="723"/>
        <v xml:space="preserve"> </v>
      </c>
      <c r="AJ544" s="278" t="str">
        <f t="shared" si="724"/>
        <v xml:space="preserve"> </v>
      </c>
      <c r="AK544" s="278" t="str">
        <f t="shared" si="725"/>
        <v xml:space="preserve"> </v>
      </c>
      <c r="AL544" s="278" t="str">
        <f t="shared" si="726"/>
        <v xml:space="preserve"> </v>
      </c>
      <c r="AM544" s="278" t="str">
        <f t="shared" si="727"/>
        <v xml:space="preserve"> </v>
      </c>
      <c r="AN544" s="278" t="str">
        <f t="shared" si="728"/>
        <v xml:space="preserve"> </v>
      </c>
      <c r="AO544" s="278" t="str">
        <f t="shared" si="729"/>
        <v xml:space="preserve"> </v>
      </c>
      <c r="AP544" s="278" t="str">
        <f t="shared" si="730"/>
        <v xml:space="preserve"> </v>
      </c>
      <c r="AQ544" s="278" t="str">
        <f t="shared" si="731"/>
        <v xml:space="preserve"> </v>
      </c>
      <c r="AR544" s="278" t="str">
        <f t="shared" si="732"/>
        <v xml:space="preserve"> </v>
      </c>
      <c r="AS544" s="278" t="str">
        <f t="shared" si="733"/>
        <v xml:space="preserve"> </v>
      </c>
      <c r="AT544" s="278" t="str">
        <f t="shared" si="734"/>
        <v xml:space="preserve"> </v>
      </c>
      <c r="AU544" s="278" t="str">
        <f t="shared" si="735"/>
        <v xml:space="preserve"> </v>
      </c>
      <c r="AV544" s="277" t="str">
        <f t="shared" si="736"/>
        <v xml:space="preserve"> </v>
      </c>
      <c r="AW544" s="277" t="str">
        <f t="shared" si="737"/>
        <v xml:space="preserve"> </v>
      </c>
      <c r="AX544" s="277" t="str">
        <f>IF(SUM(I544:T544)&lt;90," ",CO544*AH544*stab.data!$U$20/13/2)</f>
        <v xml:space="preserve"> </v>
      </c>
      <c r="AY544" s="277" t="str">
        <f>IF(SUM(I544:T544)&lt;90," ",CQ544*AH544*stab.data!$U$11/13)</f>
        <v xml:space="preserve"> </v>
      </c>
      <c r="AZ544" s="277" t="str">
        <f t="shared" si="738"/>
        <v xml:space="preserve"> </v>
      </c>
      <c r="BA544" s="279" t="str">
        <f t="shared" si="739"/>
        <v xml:space="preserve"> </v>
      </c>
      <c r="BB544" s="280" t="str">
        <f>IF(SUM(I544:T544)&lt;90," ",EXP('eq. coef.'!$C$104+'eq. coef.'!$C$105*'Amp-TB2 calc'!AJ544+'eq. coef.'!$C$106*'Amp-TB2 calc'!AK544+'eq. coef.'!$C$107*'Amp-TB2 calc'!AL544+'eq. coef.'!$C$108*'Amp-TB2 calc'!AN544+'eq. coef.'!$C$109*'Amp-TB2 calc'!AP544+'eq. coef.'!$C$110*'Amp-TB2 calc'!AQ544+'eq. coef.'!$C$111*'Amp-TB2 calc'!AR544+'eq. coef.'!$C$112*'Amp-TB2 calc'!AS544))</f>
        <v xml:space="preserve"> </v>
      </c>
      <c r="BC544" s="281" t="str">
        <f>IF(SUM(I544:T544)&lt;90," ",EXP('eq. coef.'!$C$176+'eq. coef.'!$C$177*'Amp-TB2 calc'!AJ544+'eq. coef.'!$C$178*'Amp-TB2 calc'!AK544+'eq. coef.'!$C$179*'Amp-TB2 calc'!AL544+'eq. coef.'!$C$180*'Amp-TB2 calc'!AN544+'eq. coef.'!$C$181*'Amp-TB2 calc'!AP544+'eq. coef.'!$C$182*'Amp-TB2 calc'!AQ544+'eq. coef.'!$C$183*'Amp-TB2 calc'!AR544+'eq. coef.'!$C$184*'Amp-TB2 calc'!AS544))</f>
        <v xml:space="preserve"> </v>
      </c>
      <c r="BD544" s="281" t="str">
        <f>IF(SUM(I544:T544)&lt;90," ",('eq. coef.'!$C$234+'eq. coef.'!$C$235*'Amp-TB2 calc'!AJ544+'eq. coef.'!$C$236*'Amp-TB2 calc'!AK544+'eq. coef.'!$C$237*'Amp-TB2 calc'!AL544+'eq. coef.'!$C$238*'Amp-TB2 calc'!AN544+'eq. coef.'!$C$239*'Amp-TB2 calc'!AP544+'eq. coef.'!$C$240*'Amp-TB2 calc'!AQ544+'eq. coef.'!$C$241*'Amp-TB2 calc'!AR544+'eq. coef.'!$C$242*'Amp-TB2 calc'!AS544))</f>
        <v xml:space="preserve"> </v>
      </c>
      <c r="BE544" s="281" t="str">
        <f>IF(SUM(I544:T544)&lt;90," ",('eq. coef.'!$C$270+'eq. coef.'!$C$271*'Amp-TB2 calc'!AJ544+'eq. coef.'!$C$272*'Amp-TB2 calc'!AK544+'eq. coef.'!$C$273*'Amp-TB2 calc'!AL544+'eq. coef.'!$C$274*'Amp-TB2 calc'!AN544+'eq. coef.'!$C$275*'Amp-TB2 calc'!AP544+'eq. coef.'!$C$276*'Amp-TB2 calc'!AQ544+'eq. coef.'!$C$277*'Amp-TB2 calc'!AR544+'eq. coef.'!$C$278*'Amp-TB2 calc'!AS544))</f>
        <v xml:space="preserve"> </v>
      </c>
      <c r="BF544" s="281" t="str">
        <f>IF(SUM(I544:T544)&lt;90," ",EXP('eq. coef.'!$C$328+'eq. coef.'!$C$329*'Amp-TB2 calc'!AJ544+'eq. coef.'!$C$330*'Amp-TB2 calc'!AK544+'eq. coef.'!$C$331*'Amp-TB2 calc'!AL544+'eq. coef.'!$C$332*'Amp-TB2 calc'!AN544+'eq. coef.'!$C$333*'Amp-TB2 calc'!AP544+'eq. coef.'!$C$334*'Amp-TB2 calc'!AQ544+'eq. coef.'!$C$335*'Amp-TB2 calc'!AR544+'eq. coef.'!$C$336*'Amp-TB2 calc'!AS544))</f>
        <v xml:space="preserve"> </v>
      </c>
      <c r="BG544" s="282" t="str">
        <f t="shared" si="691"/>
        <v xml:space="preserve"> </v>
      </c>
      <c r="BH544" s="385" t="str">
        <f t="shared" si="718"/>
        <v xml:space="preserve"> </v>
      </c>
      <c r="BI544" s="385" t="str">
        <f t="shared" si="719"/>
        <v xml:space="preserve"> </v>
      </c>
      <c r="BJ544" s="281" t="str">
        <f t="shared" si="692"/>
        <v xml:space="preserve"> </v>
      </c>
      <c r="BK544" s="283" t="str">
        <f t="shared" si="740"/>
        <v xml:space="preserve"> </v>
      </c>
      <c r="BL544" s="281" t="str">
        <f t="shared" si="741"/>
        <v xml:space="preserve"> </v>
      </c>
      <c r="BM544" s="284" t="str">
        <f t="shared" si="693"/>
        <v xml:space="preserve"> </v>
      </c>
      <c r="BN544" s="285" t="str">
        <f>IF(SUM(I544:T544)&lt;90," ",'eq. coef.'!$C$360+'eq. coef.'!$C$361*'Amp-TB2 calc'!AJ544+'eq. coef.'!$C$362*'Amp-TB2 calc'!AK544+'eq. coef.'!$C$363*'Amp-TB2 calc'!AL544+'eq. coef.'!$C$364*'Amp-TB2 calc'!AN544+'eq. coef.'!$C$365*'Amp-TB2 calc'!AP544+'eq. coef.'!$C$366*'Amp-TB2 calc'!AQ544+'eq. coef.'!$C$367*'Amp-TB2 calc'!AR544+'eq. coef.'!$C$368*'Amp-TB2 calc'!AS544+'eq. coef.'!$C$369*LN(BQ544))</f>
        <v xml:space="preserve"> </v>
      </c>
      <c r="BO544" s="286" t="str">
        <f t="shared" si="742"/>
        <v xml:space="preserve"> </v>
      </c>
      <c r="BP544" s="333" t="str">
        <f t="shared" si="694"/>
        <v xml:space="preserve"> </v>
      </c>
      <c r="BQ544" s="287" t="str">
        <f t="shared" si="743"/>
        <v xml:space="preserve"> </v>
      </c>
      <c r="BR544" s="281" t="str">
        <f t="shared" si="695"/>
        <v xml:space="preserve"> </v>
      </c>
      <c r="BS544" s="283"/>
      <c r="BT544" s="283">
        <f t="shared" si="744"/>
        <v>0</v>
      </c>
      <c r="BU544" s="283">
        <f t="shared" si="745"/>
        <v>0</v>
      </c>
      <c r="BV544" s="281" t="str">
        <f t="shared" si="696"/>
        <v xml:space="preserve"> </v>
      </c>
      <c r="BW544" s="288"/>
      <c r="BX544" s="289" t="str">
        <f>IF(SUM(I544:T544)&lt;90," ",'eq. coef.'!$B$1128*'Amp-TB2 calc'!CH544+'eq. coef.'!$B$1129*'Amp-TB2 calc'!CL544+'eq. coef.'!$B$1130*'Amp-TB2 calc'!CM544+'eq. coef.'!$B$1131*'Amp-TB2 calc'!CO544+'eq. coef.'!$B$1132*'Amp-TB2 calc'!CP544+'eq. coef.'!$B$1133*'Amp-TB2 calc'!CQ544+'eq. coef.'!$B$1134*'Amp-TB2 calc'!CR544+'eq. coef.'!$B$1135*'Amp-TB2 calc'!CU544+'eq. coef.'!$B$1135*'Amp-TB2 calc'!CY544+'eq. coef.'!$B$1137*'Amp-TB2 calc'!CZ544)</f>
        <v xml:space="preserve"> </v>
      </c>
      <c r="BY544" s="290" t="str">
        <f t="shared" si="746"/>
        <v xml:space="preserve"> </v>
      </c>
      <c r="BZ544" s="291"/>
      <c r="CA544" s="290" t="str">
        <f t="shared" si="697"/>
        <v xml:space="preserve"> </v>
      </c>
      <c r="CB544" s="289" t="str">
        <f>IF(SUM(I544:T544)&lt;90," ",EXP('eq. coef.'!$C$396+'eq. coef.'!$C$397*'Amp-TB2 calc'!AJ544+'eq. coef.'!$C$398*'Amp-TB2 calc'!AK544+'eq. coef.'!$C$399*'Amp-TB2 calc'!AL544+'eq. coef.'!$C$400*'Amp-TB2 calc'!AN544+'eq. coef.'!$C$401*'Amp-TB2 calc'!AP544+'eq. coef.'!$C$402*'Amp-TB2 calc'!AQ544+'eq. coef.'!$C$403*'Amp-TB2 calc'!AR544+'eq. coef.'!$C$404*'Amp-TB2 calc'!AS544+'eq. coef.'!$C$405*LN('Amp-TB2 calc'!BQ544)))</f>
        <v xml:space="preserve"> </v>
      </c>
      <c r="CC544" s="283" t="str">
        <f t="shared" si="698"/>
        <v xml:space="preserve"> </v>
      </c>
      <c r="CD544" s="283"/>
      <c r="CE544" s="282" t="str">
        <f t="shared" si="699"/>
        <v xml:space="preserve"> </v>
      </c>
      <c r="CF544" s="282" t="str">
        <f t="shared" si="700"/>
        <v xml:space="preserve"> </v>
      </c>
      <c r="CG544" s="278" t="str">
        <f t="shared" si="747"/>
        <v xml:space="preserve"> </v>
      </c>
      <c r="CH544" s="278" t="str">
        <f t="shared" si="748"/>
        <v xml:space="preserve"> </v>
      </c>
      <c r="CI544" s="278" t="str">
        <f t="shared" si="701"/>
        <v xml:space="preserve"> </v>
      </c>
      <c r="CJ544" s="278" t="str">
        <f t="shared" si="702"/>
        <v xml:space="preserve"> </v>
      </c>
      <c r="CK544" s="278"/>
      <c r="CL544" s="278" t="str">
        <f t="shared" si="703"/>
        <v xml:space="preserve"> </v>
      </c>
      <c r="CM544" s="278" t="str">
        <f t="shared" si="704"/>
        <v xml:space="preserve"> </v>
      </c>
      <c r="CN544" s="278" t="str">
        <f t="shared" si="749"/>
        <v xml:space="preserve"> </v>
      </c>
      <c r="CO544" s="278" t="str">
        <f t="shared" si="705"/>
        <v xml:space="preserve"> </v>
      </c>
      <c r="CP544" s="278" t="str">
        <f t="shared" si="750"/>
        <v xml:space="preserve"> </v>
      </c>
      <c r="CQ544" s="278" t="str">
        <f t="shared" si="706"/>
        <v xml:space="preserve"> </v>
      </c>
      <c r="CR544" s="278" t="str">
        <f t="shared" si="751"/>
        <v xml:space="preserve"> </v>
      </c>
      <c r="CS544" s="278" t="str">
        <f t="shared" si="707"/>
        <v xml:space="preserve"> </v>
      </c>
      <c r="CT544" s="278"/>
      <c r="CU544" s="278" t="str">
        <f t="shared" si="752"/>
        <v xml:space="preserve"> </v>
      </c>
      <c r="CV544" s="278" t="str">
        <f t="shared" si="708"/>
        <v xml:space="preserve"> </v>
      </c>
      <c r="CW544" s="278" t="str">
        <f t="shared" si="709"/>
        <v xml:space="preserve"> </v>
      </c>
      <c r="CX544" s="278"/>
      <c r="CY544" s="278" t="str">
        <f t="shared" si="710"/>
        <v xml:space="preserve"> </v>
      </c>
      <c r="CZ544" s="278" t="str">
        <f t="shared" si="753"/>
        <v xml:space="preserve"> </v>
      </c>
      <c r="DA544" s="278" t="str">
        <f t="shared" si="711"/>
        <v xml:space="preserve"> </v>
      </c>
      <c r="DB544" s="278"/>
      <c r="DC544" s="278" t="str">
        <f t="shared" si="712"/>
        <v xml:space="preserve"> </v>
      </c>
      <c r="DD544" s="278" t="str">
        <f t="shared" si="754"/>
        <v xml:space="preserve"> </v>
      </c>
      <c r="DE544" s="278" t="str">
        <f t="shared" si="755"/>
        <v xml:space="preserve"> </v>
      </c>
      <c r="DF544" s="278" t="str">
        <f t="shared" si="713"/>
        <v xml:space="preserve"> </v>
      </c>
      <c r="DG544" s="283" t="str">
        <f t="shared" si="720"/>
        <v xml:space="preserve"> </v>
      </c>
      <c r="DH544" s="283"/>
      <c r="DI544" s="277" t="str">
        <f t="shared" si="714"/>
        <v xml:space="preserve"> </v>
      </c>
      <c r="DJ544" s="277" t="str">
        <f t="shared" si="715"/>
        <v xml:space="preserve"> </v>
      </c>
      <c r="DK544" s="277" t="str">
        <f t="shared" si="716"/>
        <v xml:space="preserve"> </v>
      </c>
      <c r="DL544" s="278" t="str">
        <f t="shared" si="717"/>
        <v xml:space="preserve"> </v>
      </c>
    </row>
    <row r="545" spans="21:116" x14ac:dyDescent="0.25">
      <c r="U545" s="276" t="str">
        <f t="shared" si="721"/>
        <v xml:space="preserve"> </v>
      </c>
      <c r="V545" s="277" t="str">
        <f>IF(SUM(I545:T545)&lt;90," ",I545/stab.data!$U$7)</f>
        <v xml:space="preserve"> </v>
      </c>
      <c r="W545" s="277" t="str">
        <f>IF(SUM(I545:T545)&lt;90," ",J545/stab.data!$U$8)</f>
        <v xml:space="preserve"> </v>
      </c>
      <c r="X545" s="277" t="str">
        <f>IF(SUM(I545:T545)&lt;90," ",K545*2/stab.data!$U$9)</f>
        <v xml:space="preserve"> </v>
      </c>
      <c r="Y545" s="277" t="str">
        <f>IF(SUM(I545:T545)&lt;90," ",L545*2/stab.data!$U$10)</f>
        <v xml:space="preserve"> </v>
      </c>
      <c r="Z545" s="277" t="str">
        <f>IF(SUM(I545:T545)&lt;90," ",M545/stab.data!$U$11)</f>
        <v xml:space="preserve"> </v>
      </c>
      <c r="AA545" s="277" t="str">
        <f>IF(SUM(I545:T545)&lt;90," ",N545/stab.data!$U$12)</f>
        <v xml:space="preserve"> </v>
      </c>
      <c r="AB545" s="277" t="str">
        <f>IF(SUM(I545:T545)&lt;90," ",O545/stab.data!$U$13)</f>
        <v xml:space="preserve"> </v>
      </c>
      <c r="AC545" s="277" t="str">
        <f>IF(SUM(I545:T545)&lt;90," ",P545/stab.data!$U$14)</f>
        <v xml:space="preserve"> </v>
      </c>
      <c r="AD545" s="277" t="str">
        <f>IF(SUM(I545:T545)&lt;90," ",Q545*2/stab.data!$U$15)</f>
        <v xml:space="preserve"> </v>
      </c>
      <c r="AE545" s="277" t="str">
        <f>IF(SUM(I545:T545)&lt;90," ",R545*2/stab.data!$U$16)</f>
        <v xml:space="preserve"> </v>
      </c>
      <c r="AF545" s="277" t="str">
        <f>IF(SUM(I545:T545)&lt;90," ",S545/stab.data!$U$17)</f>
        <v xml:space="preserve"> </v>
      </c>
      <c r="AG545" s="277" t="str">
        <f>IF(SUM(I545:T545)&lt;90," ",T545/stab.data!$U$18)</f>
        <v xml:space="preserve"> </v>
      </c>
      <c r="AH545" s="277" t="str">
        <f t="shared" si="722"/>
        <v xml:space="preserve"> </v>
      </c>
      <c r="AI545" s="277" t="str">
        <f t="shared" si="723"/>
        <v xml:space="preserve"> </v>
      </c>
      <c r="AJ545" s="278" t="str">
        <f t="shared" si="724"/>
        <v xml:space="preserve"> </v>
      </c>
      <c r="AK545" s="278" t="str">
        <f t="shared" si="725"/>
        <v xml:space="preserve"> </v>
      </c>
      <c r="AL545" s="278" t="str">
        <f t="shared" si="726"/>
        <v xml:space="preserve"> </v>
      </c>
      <c r="AM545" s="278" t="str">
        <f t="shared" si="727"/>
        <v xml:space="preserve"> </v>
      </c>
      <c r="AN545" s="278" t="str">
        <f t="shared" si="728"/>
        <v xml:space="preserve"> </v>
      </c>
      <c r="AO545" s="278" t="str">
        <f t="shared" si="729"/>
        <v xml:space="preserve"> </v>
      </c>
      <c r="AP545" s="278" t="str">
        <f t="shared" si="730"/>
        <v xml:space="preserve"> </v>
      </c>
      <c r="AQ545" s="278" t="str">
        <f t="shared" si="731"/>
        <v xml:space="preserve"> </v>
      </c>
      <c r="AR545" s="278" t="str">
        <f t="shared" si="732"/>
        <v xml:space="preserve"> </v>
      </c>
      <c r="AS545" s="278" t="str">
        <f t="shared" si="733"/>
        <v xml:space="preserve"> </v>
      </c>
      <c r="AT545" s="278" t="str">
        <f t="shared" si="734"/>
        <v xml:space="preserve"> </v>
      </c>
      <c r="AU545" s="278" t="str">
        <f t="shared" si="735"/>
        <v xml:space="preserve"> </v>
      </c>
      <c r="AV545" s="277" t="str">
        <f t="shared" si="736"/>
        <v xml:space="preserve"> </v>
      </c>
      <c r="AW545" s="277" t="str">
        <f t="shared" si="737"/>
        <v xml:space="preserve"> </v>
      </c>
      <c r="AX545" s="277" t="str">
        <f>IF(SUM(I545:T545)&lt;90," ",CO545*AH545*stab.data!$U$20/13/2)</f>
        <v xml:space="preserve"> </v>
      </c>
      <c r="AY545" s="277" t="str">
        <f>IF(SUM(I545:T545)&lt;90," ",CQ545*AH545*stab.data!$U$11/13)</f>
        <v xml:space="preserve"> </v>
      </c>
      <c r="AZ545" s="277" t="str">
        <f t="shared" si="738"/>
        <v xml:space="preserve"> </v>
      </c>
      <c r="BA545" s="279" t="str">
        <f t="shared" si="739"/>
        <v xml:space="preserve"> </v>
      </c>
      <c r="BB545" s="280" t="str">
        <f>IF(SUM(I545:T545)&lt;90," ",EXP('eq. coef.'!$C$104+'eq. coef.'!$C$105*'Amp-TB2 calc'!AJ545+'eq. coef.'!$C$106*'Amp-TB2 calc'!AK545+'eq. coef.'!$C$107*'Amp-TB2 calc'!AL545+'eq. coef.'!$C$108*'Amp-TB2 calc'!AN545+'eq. coef.'!$C$109*'Amp-TB2 calc'!AP545+'eq. coef.'!$C$110*'Amp-TB2 calc'!AQ545+'eq. coef.'!$C$111*'Amp-TB2 calc'!AR545+'eq. coef.'!$C$112*'Amp-TB2 calc'!AS545))</f>
        <v xml:space="preserve"> </v>
      </c>
      <c r="BC545" s="281" t="str">
        <f>IF(SUM(I545:T545)&lt;90," ",EXP('eq. coef.'!$C$176+'eq. coef.'!$C$177*'Amp-TB2 calc'!AJ545+'eq. coef.'!$C$178*'Amp-TB2 calc'!AK545+'eq. coef.'!$C$179*'Amp-TB2 calc'!AL545+'eq. coef.'!$C$180*'Amp-TB2 calc'!AN545+'eq. coef.'!$C$181*'Amp-TB2 calc'!AP545+'eq. coef.'!$C$182*'Amp-TB2 calc'!AQ545+'eq. coef.'!$C$183*'Amp-TB2 calc'!AR545+'eq. coef.'!$C$184*'Amp-TB2 calc'!AS545))</f>
        <v xml:space="preserve"> </v>
      </c>
      <c r="BD545" s="281" t="str">
        <f>IF(SUM(I545:T545)&lt;90," ",('eq. coef.'!$C$234+'eq. coef.'!$C$235*'Amp-TB2 calc'!AJ545+'eq. coef.'!$C$236*'Amp-TB2 calc'!AK545+'eq. coef.'!$C$237*'Amp-TB2 calc'!AL545+'eq. coef.'!$C$238*'Amp-TB2 calc'!AN545+'eq. coef.'!$C$239*'Amp-TB2 calc'!AP545+'eq. coef.'!$C$240*'Amp-TB2 calc'!AQ545+'eq. coef.'!$C$241*'Amp-TB2 calc'!AR545+'eq. coef.'!$C$242*'Amp-TB2 calc'!AS545))</f>
        <v xml:space="preserve"> </v>
      </c>
      <c r="BE545" s="281" t="str">
        <f>IF(SUM(I545:T545)&lt;90," ",('eq. coef.'!$C$270+'eq. coef.'!$C$271*'Amp-TB2 calc'!AJ545+'eq. coef.'!$C$272*'Amp-TB2 calc'!AK545+'eq. coef.'!$C$273*'Amp-TB2 calc'!AL545+'eq. coef.'!$C$274*'Amp-TB2 calc'!AN545+'eq. coef.'!$C$275*'Amp-TB2 calc'!AP545+'eq. coef.'!$C$276*'Amp-TB2 calc'!AQ545+'eq. coef.'!$C$277*'Amp-TB2 calc'!AR545+'eq. coef.'!$C$278*'Amp-TB2 calc'!AS545))</f>
        <v xml:space="preserve"> </v>
      </c>
      <c r="BF545" s="281" t="str">
        <f>IF(SUM(I545:T545)&lt;90," ",EXP('eq. coef.'!$C$328+'eq. coef.'!$C$329*'Amp-TB2 calc'!AJ545+'eq. coef.'!$C$330*'Amp-TB2 calc'!AK545+'eq. coef.'!$C$331*'Amp-TB2 calc'!AL545+'eq. coef.'!$C$332*'Amp-TB2 calc'!AN545+'eq. coef.'!$C$333*'Amp-TB2 calc'!AP545+'eq. coef.'!$C$334*'Amp-TB2 calc'!AQ545+'eq. coef.'!$C$335*'Amp-TB2 calc'!AR545+'eq. coef.'!$C$336*'Amp-TB2 calc'!AS545))</f>
        <v xml:space="preserve"> </v>
      </c>
      <c r="BG545" s="282" t="str">
        <f t="shared" si="691"/>
        <v xml:space="preserve"> </v>
      </c>
      <c r="BH545" s="385" t="str">
        <f t="shared" si="718"/>
        <v xml:space="preserve"> </v>
      </c>
      <c r="BI545" s="385" t="str">
        <f t="shared" si="719"/>
        <v xml:space="preserve"> </v>
      </c>
      <c r="BJ545" s="281" t="str">
        <f t="shared" si="692"/>
        <v xml:space="preserve"> </v>
      </c>
      <c r="BK545" s="283" t="str">
        <f t="shared" si="740"/>
        <v xml:space="preserve"> </v>
      </c>
      <c r="BL545" s="281" t="str">
        <f t="shared" si="741"/>
        <v xml:space="preserve"> </v>
      </c>
      <c r="BM545" s="284" t="str">
        <f t="shared" si="693"/>
        <v xml:space="preserve"> </v>
      </c>
      <c r="BN545" s="285" t="str">
        <f>IF(SUM(I545:T545)&lt;90," ",'eq. coef.'!$C$360+'eq. coef.'!$C$361*'Amp-TB2 calc'!AJ545+'eq. coef.'!$C$362*'Amp-TB2 calc'!AK545+'eq. coef.'!$C$363*'Amp-TB2 calc'!AL545+'eq. coef.'!$C$364*'Amp-TB2 calc'!AN545+'eq. coef.'!$C$365*'Amp-TB2 calc'!AP545+'eq. coef.'!$C$366*'Amp-TB2 calc'!AQ545+'eq. coef.'!$C$367*'Amp-TB2 calc'!AR545+'eq. coef.'!$C$368*'Amp-TB2 calc'!AS545+'eq. coef.'!$C$369*LN(BQ545))</f>
        <v xml:space="preserve"> </v>
      </c>
      <c r="BO545" s="286" t="str">
        <f t="shared" si="742"/>
        <v xml:space="preserve"> </v>
      </c>
      <c r="BP545" s="333" t="str">
        <f t="shared" si="694"/>
        <v xml:space="preserve"> </v>
      </c>
      <c r="BQ545" s="287" t="str">
        <f t="shared" si="743"/>
        <v xml:space="preserve"> </v>
      </c>
      <c r="BR545" s="281" t="str">
        <f t="shared" si="695"/>
        <v xml:space="preserve"> </v>
      </c>
      <c r="BS545" s="283"/>
      <c r="BT545" s="283">
        <f t="shared" si="744"/>
        <v>0</v>
      </c>
      <c r="BU545" s="283">
        <f t="shared" si="745"/>
        <v>0</v>
      </c>
      <c r="BV545" s="281" t="str">
        <f t="shared" si="696"/>
        <v xml:space="preserve"> </v>
      </c>
      <c r="BW545" s="288"/>
      <c r="BX545" s="289" t="str">
        <f>IF(SUM(I545:T545)&lt;90," ",'eq. coef.'!$B$1128*'Amp-TB2 calc'!CH545+'eq. coef.'!$B$1129*'Amp-TB2 calc'!CL545+'eq. coef.'!$B$1130*'Amp-TB2 calc'!CM545+'eq. coef.'!$B$1131*'Amp-TB2 calc'!CO545+'eq. coef.'!$B$1132*'Amp-TB2 calc'!CP545+'eq. coef.'!$B$1133*'Amp-TB2 calc'!CQ545+'eq. coef.'!$B$1134*'Amp-TB2 calc'!CR545+'eq. coef.'!$B$1135*'Amp-TB2 calc'!CU545+'eq. coef.'!$B$1135*'Amp-TB2 calc'!CY545+'eq. coef.'!$B$1137*'Amp-TB2 calc'!CZ545)</f>
        <v xml:space="preserve"> </v>
      </c>
      <c r="BY545" s="290" t="str">
        <f t="shared" si="746"/>
        <v xml:space="preserve"> </v>
      </c>
      <c r="BZ545" s="291"/>
      <c r="CA545" s="290" t="str">
        <f t="shared" si="697"/>
        <v xml:space="preserve"> </v>
      </c>
      <c r="CB545" s="289" t="str">
        <f>IF(SUM(I545:T545)&lt;90," ",EXP('eq. coef.'!$C$396+'eq. coef.'!$C$397*'Amp-TB2 calc'!AJ545+'eq. coef.'!$C$398*'Amp-TB2 calc'!AK545+'eq. coef.'!$C$399*'Amp-TB2 calc'!AL545+'eq. coef.'!$C$400*'Amp-TB2 calc'!AN545+'eq. coef.'!$C$401*'Amp-TB2 calc'!AP545+'eq. coef.'!$C$402*'Amp-TB2 calc'!AQ545+'eq. coef.'!$C$403*'Amp-TB2 calc'!AR545+'eq. coef.'!$C$404*'Amp-TB2 calc'!AS545+'eq. coef.'!$C$405*LN('Amp-TB2 calc'!BQ545)))</f>
        <v xml:space="preserve"> </v>
      </c>
      <c r="CC545" s="283" t="str">
        <f t="shared" si="698"/>
        <v xml:space="preserve"> </v>
      </c>
      <c r="CD545" s="283"/>
      <c r="CE545" s="282" t="str">
        <f t="shared" si="699"/>
        <v xml:space="preserve"> </v>
      </c>
      <c r="CF545" s="282" t="str">
        <f t="shared" si="700"/>
        <v xml:space="preserve"> </v>
      </c>
      <c r="CG545" s="278" t="str">
        <f t="shared" si="747"/>
        <v xml:space="preserve"> </v>
      </c>
      <c r="CH545" s="278" t="str">
        <f t="shared" si="748"/>
        <v xml:space="preserve"> </v>
      </c>
      <c r="CI545" s="278" t="str">
        <f t="shared" si="701"/>
        <v xml:space="preserve"> </v>
      </c>
      <c r="CJ545" s="278" t="str">
        <f t="shared" si="702"/>
        <v xml:space="preserve"> </v>
      </c>
      <c r="CK545" s="278"/>
      <c r="CL545" s="278" t="str">
        <f t="shared" si="703"/>
        <v xml:space="preserve"> </v>
      </c>
      <c r="CM545" s="278" t="str">
        <f t="shared" si="704"/>
        <v xml:space="preserve"> </v>
      </c>
      <c r="CN545" s="278" t="str">
        <f t="shared" si="749"/>
        <v xml:space="preserve"> </v>
      </c>
      <c r="CO545" s="278" t="str">
        <f t="shared" si="705"/>
        <v xml:space="preserve"> </v>
      </c>
      <c r="CP545" s="278" t="str">
        <f t="shared" si="750"/>
        <v xml:space="preserve"> </v>
      </c>
      <c r="CQ545" s="278" t="str">
        <f t="shared" si="706"/>
        <v xml:space="preserve"> </v>
      </c>
      <c r="CR545" s="278" t="str">
        <f t="shared" si="751"/>
        <v xml:space="preserve"> </v>
      </c>
      <c r="CS545" s="278" t="str">
        <f t="shared" si="707"/>
        <v xml:space="preserve"> </v>
      </c>
      <c r="CT545" s="278"/>
      <c r="CU545" s="278" t="str">
        <f t="shared" si="752"/>
        <v xml:space="preserve"> </v>
      </c>
      <c r="CV545" s="278" t="str">
        <f t="shared" si="708"/>
        <v xml:space="preserve"> </v>
      </c>
      <c r="CW545" s="278" t="str">
        <f t="shared" si="709"/>
        <v xml:space="preserve"> </v>
      </c>
      <c r="CX545" s="278"/>
      <c r="CY545" s="278" t="str">
        <f t="shared" si="710"/>
        <v xml:space="preserve"> </v>
      </c>
      <c r="CZ545" s="278" t="str">
        <f t="shared" si="753"/>
        <v xml:space="preserve"> </v>
      </c>
      <c r="DA545" s="278" t="str">
        <f t="shared" si="711"/>
        <v xml:space="preserve"> </v>
      </c>
      <c r="DB545" s="278"/>
      <c r="DC545" s="278" t="str">
        <f t="shared" si="712"/>
        <v xml:space="preserve"> </v>
      </c>
      <c r="DD545" s="278" t="str">
        <f t="shared" si="754"/>
        <v xml:space="preserve"> </v>
      </c>
      <c r="DE545" s="278" t="str">
        <f t="shared" si="755"/>
        <v xml:space="preserve"> </v>
      </c>
      <c r="DF545" s="278" t="str">
        <f t="shared" si="713"/>
        <v xml:space="preserve"> </v>
      </c>
      <c r="DG545" s="283" t="str">
        <f t="shared" si="720"/>
        <v xml:space="preserve"> </v>
      </c>
      <c r="DH545" s="283"/>
      <c r="DI545" s="277" t="str">
        <f t="shared" si="714"/>
        <v xml:space="preserve"> </v>
      </c>
      <c r="DJ545" s="277" t="str">
        <f t="shared" si="715"/>
        <v xml:space="preserve"> </v>
      </c>
      <c r="DK545" s="277" t="str">
        <f t="shared" si="716"/>
        <v xml:space="preserve"> </v>
      </c>
      <c r="DL545" s="278" t="str">
        <f t="shared" si="717"/>
        <v xml:space="preserve"> </v>
      </c>
    </row>
    <row r="546" spans="21:116" x14ac:dyDescent="0.25">
      <c r="U546" s="276" t="str">
        <f t="shared" si="721"/>
        <v xml:space="preserve"> </v>
      </c>
      <c r="V546" s="277" t="str">
        <f>IF(SUM(I546:T546)&lt;90," ",I546/stab.data!$U$7)</f>
        <v xml:space="preserve"> </v>
      </c>
      <c r="W546" s="277" t="str">
        <f>IF(SUM(I546:T546)&lt;90," ",J546/stab.data!$U$8)</f>
        <v xml:space="preserve"> </v>
      </c>
      <c r="X546" s="277" t="str">
        <f>IF(SUM(I546:T546)&lt;90," ",K546*2/stab.data!$U$9)</f>
        <v xml:space="preserve"> </v>
      </c>
      <c r="Y546" s="277" t="str">
        <f>IF(SUM(I546:T546)&lt;90," ",L546*2/stab.data!$U$10)</f>
        <v xml:space="preserve"> </v>
      </c>
      <c r="Z546" s="277" t="str">
        <f>IF(SUM(I546:T546)&lt;90," ",M546/stab.data!$U$11)</f>
        <v xml:space="preserve"> </v>
      </c>
      <c r="AA546" s="277" t="str">
        <f>IF(SUM(I546:T546)&lt;90," ",N546/stab.data!$U$12)</f>
        <v xml:space="preserve"> </v>
      </c>
      <c r="AB546" s="277" t="str">
        <f>IF(SUM(I546:T546)&lt;90," ",O546/stab.data!$U$13)</f>
        <v xml:space="preserve"> </v>
      </c>
      <c r="AC546" s="277" t="str">
        <f>IF(SUM(I546:T546)&lt;90," ",P546/stab.data!$U$14)</f>
        <v xml:space="preserve"> </v>
      </c>
      <c r="AD546" s="277" t="str">
        <f>IF(SUM(I546:T546)&lt;90," ",Q546*2/stab.data!$U$15)</f>
        <v xml:space="preserve"> </v>
      </c>
      <c r="AE546" s="277" t="str">
        <f>IF(SUM(I546:T546)&lt;90," ",R546*2/stab.data!$U$16)</f>
        <v xml:space="preserve"> </v>
      </c>
      <c r="AF546" s="277" t="str">
        <f>IF(SUM(I546:T546)&lt;90," ",S546/stab.data!$U$17)</f>
        <v xml:space="preserve"> </v>
      </c>
      <c r="AG546" s="277" t="str">
        <f>IF(SUM(I546:T546)&lt;90," ",T546/stab.data!$U$18)</f>
        <v xml:space="preserve"> </v>
      </c>
      <c r="AH546" s="277" t="str">
        <f t="shared" si="722"/>
        <v xml:space="preserve"> </v>
      </c>
      <c r="AI546" s="277" t="str">
        <f t="shared" si="723"/>
        <v xml:space="preserve"> </v>
      </c>
      <c r="AJ546" s="278" t="str">
        <f t="shared" si="724"/>
        <v xml:space="preserve"> </v>
      </c>
      <c r="AK546" s="278" t="str">
        <f t="shared" si="725"/>
        <v xml:space="preserve"> </v>
      </c>
      <c r="AL546" s="278" t="str">
        <f t="shared" si="726"/>
        <v xml:space="preserve"> </v>
      </c>
      <c r="AM546" s="278" t="str">
        <f t="shared" si="727"/>
        <v xml:space="preserve"> </v>
      </c>
      <c r="AN546" s="278" t="str">
        <f t="shared" si="728"/>
        <v xml:space="preserve"> </v>
      </c>
      <c r="AO546" s="278" t="str">
        <f t="shared" si="729"/>
        <v xml:space="preserve"> </v>
      </c>
      <c r="AP546" s="278" t="str">
        <f t="shared" si="730"/>
        <v xml:space="preserve"> </v>
      </c>
      <c r="AQ546" s="278" t="str">
        <f t="shared" si="731"/>
        <v xml:space="preserve"> </v>
      </c>
      <c r="AR546" s="278" t="str">
        <f t="shared" si="732"/>
        <v xml:space="preserve"> </v>
      </c>
      <c r="AS546" s="278" t="str">
        <f t="shared" si="733"/>
        <v xml:space="preserve"> </v>
      </c>
      <c r="AT546" s="278" t="str">
        <f t="shared" si="734"/>
        <v xml:space="preserve"> </v>
      </c>
      <c r="AU546" s="278" t="str">
        <f t="shared" si="735"/>
        <v xml:space="preserve"> </v>
      </c>
      <c r="AV546" s="277" t="str">
        <f t="shared" si="736"/>
        <v xml:space="preserve"> </v>
      </c>
      <c r="AW546" s="277" t="str">
        <f t="shared" si="737"/>
        <v xml:space="preserve"> </v>
      </c>
      <c r="AX546" s="277" t="str">
        <f>IF(SUM(I546:T546)&lt;90," ",CO546*AH546*stab.data!$U$20/13/2)</f>
        <v xml:space="preserve"> </v>
      </c>
      <c r="AY546" s="277" t="str">
        <f>IF(SUM(I546:T546)&lt;90," ",CQ546*AH546*stab.data!$U$11/13)</f>
        <v xml:space="preserve"> </v>
      </c>
      <c r="AZ546" s="277" t="str">
        <f t="shared" si="738"/>
        <v xml:space="preserve"> </v>
      </c>
      <c r="BA546" s="279" t="str">
        <f t="shared" si="739"/>
        <v xml:space="preserve"> </v>
      </c>
      <c r="BB546" s="280" t="str">
        <f>IF(SUM(I546:T546)&lt;90," ",EXP('eq. coef.'!$C$104+'eq. coef.'!$C$105*'Amp-TB2 calc'!AJ546+'eq. coef.'!$C$106*'Amp-TB2 calc'!AK546+'eq. coef.'!$C$107*'Amp-TB2 calc'!AL546+'eq. coef.'!$C$108*'Amp-TB2 calc'!AN546+'eq. coef.'!$C$109*'Amp-TB2 calc'!AP546+'eq. coef.'!$C$110*'Amp-TB2 calc'!AQ546+'eq. coef.'!$C$111*'Amp-TB2 calc'!AR546+'eq. coef.'!$C$112*'Amp-TB2 calc'!AS546))</f>
        <v xml:space="preserve"> </v>
      </c>
      <c r="BC546" s="281" t="str">
        <f>IF(SUM(I546:T546)&lt;90," ",EXP('eq. coef.'!$C$176+'eq. coef.'!$C$177*'Amp-TB2 calc'!AJ546+'eq. coef.'!$C$178*'Amp-TB2 calc'!AK546+'eq. coef.'!$C$179*'Amp-TB2 calc'!AL546+'eq. coef.'!$C$180*'Amp-TB2 calc'!AN546+'eq. coef.'!$C$181*'Amp-TB2 calc'!AP546+'eq. coef.'!$C$182*'Amp-TB2 calc'!AQ546+'eq. coef.'!$C$183*'Amp-TB2 calc'!AR546+'eq. coef.'!$C$184*'Amp-TB2 calc'!AS546))</f>
        <v xml:space="preserve"> </v>
      </c>
      <c r="BD546" s="281" t="str">
        <f>IF(SUM(I546:T546)&lt;90," ",('eq. coef.'!$C$234+'eq. coef.'!$C$235*'Amp-TB2 calc'!AJ546+'eq. coef.'!$C$236*'Amp-TB2 calc'!AK546+'eq. coef.'!$C$237*'Amp-TB2 calc'!AL546+'eq. coef.'!$C$238*'Amp-TB2 calc'!AN546+'eq. coef.'!$C$239*'Amp-TB2 calc'!AP546+'eq. coef.'!$C$240*'Amp-TB2 calc'!AQ546+'eq. coef.'!$C$241*'Amp-TB2 calc'!AR546+'eq. coef.'!$C$242*'Amp-TB2 calc'!AS546))</f>
        <v xml:space="preserve"> </v>
      </c>
      <c r="BE546" s="281" t="str">
        <f>IF(SUM(I546:T546)&lt;90," ",('eq. coef.'!$C$270+'eq. coef.'!$C$271*'Amp-TB2 calc'!AJ546+'eq. coef.'!$C$272*'Amp-TB2 calc'!AK546+'eq. coef.'!$C$273*'Amp-TB2 calc'!AL546+'eq. coef.'!$C$274*'Amp-TB2 calc'!AN546+'eq. coef.'!$C$275*'Amp-TB2 calc'!AP546+'eq. coef.'!$C$276*'Amp-TB2 calc'!AQ546+'eq. coef.'!$C$277*'Amp-TB2 calc'!AR546+'eq. coef.'!$C$278*'Amp-TB2 calc'!AS546))</f>
        <v xml:space="preserve"> </v>
      </c>
      <c r="BF546" s="281" t="str">
        <f>IF(SUM(I546:T546)&lt;90," ",EXP('eq. coef.'!$C$328+'eq. coef.'!$C$329*'Amp-TB2 calc'!AJ546+'eq. coef.'!$C$330*'Amp-TB2 calc'!AK546+'eq. coef.'!$C$331*'Amp-TB2 calc'!AL546+'eq. coef.'!$C$332*'Amp-TB2 calc'!AN546+'eq. coef.'!$C$333*'Amp-TB2 calc'!AP546+'eq. coef.'!$C$334*'Amp-TB2 calc'!AQ546+'eq. coef.'!$C$335*'Amp-TB2 calc'!AR546+'eq. coef.'!$C$336*'Amp-TB2 calc'!AS546))</f>
        <v xml:space="preserve"> </v>
      </c>
      <c r="BG546" s="282" t="str">
        <f t="shared" si="691"/>
        <v xml:space="preserve"> </v>
      </c>
      <c r="BH546" s="385" t="str">
        <f t="shared" si="718"/>
        <v xml:space="preserve"> </v>
      </c>
      <c r="BI546" s="385" t="str">
        <f t="shared" si="719"/>
        <v xml:space="preserve"> </v>
      </c>
      <c r="BJ546" s="281" t="str">
        <f t="shared" si="692"/>
        <v xml:space="preserve"> </v>
      </c>
      <c r="BK546" s="283" t="str">
        <f t="shared" si="740"/>
        <v xml:space="preserve"> </v>
      </c>
      <c r="BL546" s="281" t="str">
        <f t="shared" si="741"/>
        <v xml:space="preserve"> </v>
      </c>
      <c r="BM546" s="284" t="str">
        <f t="shared" si="693"/>
        <v xml:space="preserve"> </v>
      </c>
      <c r="BN546" s="285" t="str">
        <f>IF(SUM(I546:T546)&lt;90," ",'eq. coef.'!$C$360+'eq. coef.'!$C$361*'Amp-TB2 calc'!AJ546+'eq. coef.'!$C$362*'Amp-TB2 calc'!AK546+'eq. coef.'!$C$363*'Amp-TB2 calc'!AL546+'eq. coef.'!$C$364*'Amp-TB2 calc'!AN546+'eq. coef.'!$C$365*'Amp-TB2 calc'!AP546+'eq. coef.'!$C$366*'Amp-TB2 calc'!AQ546+'eq. coef.'!$C$367*'Amp-TB2 calc'!AR546+'eq. coef.'!$C$368*'Amp-TB2 calc'!AS546+'eq. coef.'!$C$369*LN(BQ546))</f>
        <v xml:space="preserve"> </v>
      </c>
      <c r="BO546" s="286" t="str">
        <f t="shared" si="742"/>
        <v xml:space="preserve"> </v>
      </c>
      <c r="BP546" s="333" t="str">
        <f t="shared" si="694"/>
        <v xml:space="preserve"> </v>
      </c>
      <c r="BQ546" s="287" t="str">
        <f t="shared" si="743"/>
        <v xml:space="preserve"> </v>
      </c>
      <c r="BR546" s="281" t="str">
        <f t="shared" si="695"/>
        <v xml:space="preserve"> </v>
      </c>
      <c r="BS546" s="283"/>
      <c r="BT546" s="283">
        <f t="shared" si="744"/>
        <v>0</v>
      </c>
      <c r="BU546" s="283">
        <f t="shared" si="745"/>
        <v>0</v>
      </c>
      <c r="BV546" s="281" t="str">
        <f t="shared" si="696"/>
        <v xml:space="preserve"> </v>
      </c>
      <c r="BW546" s="288"/>
      <c r="BX546" s="289" t="str">
        <f>IF(SUM(I546:T546)&lt;90," ",'eq. coef.'!$B$1128*'Amp-TB2 calc'!CH546+'eq. coef.'!$B$1129*'Amp-TB2 calc'!CL546+'eq. coef.'!$B$1130*'Amp-TB2 calc'!CM546+'eq. coef.'!$B$1131*'Amp-TB2 calc'!CO546+'eq. coef.'!$B$1132*'Amp-TB2 calc'!CP546+'eq. coef.'!$B$1133*'Amp-TB2 calc'!CQ546+'eq. coef.'!$B$1134*'Amp-TB2 calc'!CR546+'eq. coef.'!$B$1135*'Amp-TB2 calc'!CU546+'eq. coef.'!$B$1135*'Amp-TB2 calc'!CY546+'eq. coef.'!$B$1137*'Amp-TB2 calc'!CZ546)</f>
        <v xml:space="preserve"> </v>
      </c>
      <c r="BY546" s="290" t="str">
        <f t="shared" si="746"/>
        <v xml:space="preserve"> </v>
      </c>
      <c r="BZ546" s="291"/>
      <c r="CA546" s="290" t="str">
        <f t="shared" si="697"/>
        <v xml:space="preserve"> </v>
      </c>
      <c r="CB546" s="289" t="str">
        <f>IF(SUM(I546:T546)&lt;90," ",EXP('eq. coef.'!$C$396+'eq. coef.'!$C$397*'Amp-TB2 calc'!AJ546+'eq. coef.'!$C$398*'Amp-TB2 calc'!AK546+'eq. coef.'!$C$399*'Amp-TB2 calc'!AL546+'eq. coef.'!$C$400*'Amp-TB2 calc'!AN546+'eq. coef.'!$C$401*'Amp-TB2 calc'!AP546+'eq. coef.'!$C$402*'Amp-TB2 calc'!AQ546+'eq. coef.'!$C$403*'Amp-TB2 calc'!AR546+'eq. coef.'!$C$404*'Amp-TB2 calc'!AS546+'eq. coef.'!$C$405*LN('Amp-TB2 calc'!BQ546)))</f>
        <v xml:space="preserve"> </v>
      </c>
      <c r="CC546" s="283" t="str">
        <f t="shared" si="698"/>
        <v xml:space="preserve"> </v>
      </c>
      <c r="CD546" s="283"/>
      <c r="CE546" s="282" t="str">
        <f t="shared" si="699"/>
        <v xml:space="preserve"> </v>
      </c>
      <c r="CF546" s="282" t="str">
        <f t="shared" si="700"/>
        <v xml:space="preserve"> </v>
      </c>
      <c r="CG546" s="278" t="str">
        <f t="shared" si="747"/>
        <v xml:space="preserve"> </v>
      </c>
      <c r="CH546" s="278" t="str">
        <f t="shared" si="748"/>
        <v xml:space="preserve"> </v>
      </c>
      <c r="CI546" s="278" t="str">
        <f t="shared" si="701"/>
        <v xml:space="preserve"> </v>
      </c>
      <c r="CJ546" s="278" t="str">
        <f t="shared" si="702"/>
        <v xml:space="preserve"> </v>
      </c>
      <c r="CK546" s="278"/>
      <c r="CL546" s="278" t="str">
        <f t="shared" si="703"/>
        <v xml:space="preserve"> </v>
      </c>
      <c r="CM546" s="278" t="str">
        <f t="shared" si="704"/>
        <v xml:space="preserve"> </v>
      </c>
      <c r="CN546" s="278" t="str">
        <f t="shared" si="749"/>
        <v xml:space="preserve"> </v>
      </c>
      <c r="CO546" s="278" t="str">
        <f t="shared" si="705"/>
        <v xml:space="preserve"> </v>
      </c>
      <c r="CP546" s="278" t="str">
        <f t="shared" si="750"/>
        <v xml:space="preserve"> </v>
      </c>
      <c r="CQ546" s="278" t="str">
        <f t="shared" si="706"/>
        <v xml:space="preserve"> </v>
      </c>
      <c r="CR546" s="278" t="str">
        <f t="shared" si="751"/>
        <v xml:space="preserve"> </v>
      </c>
      <c r="CS546" s="278" t="str">
        <f t="shared" si="707"/>
        <v xml:space="preserve"> </v>
      </c>
      <c r="CT546" s="278"/>
      <c r="CU546" s="278" t="str">
        <f t="shared" si="752"/>
        <v xml:space="preserve"> </v>
      </c>
      <c r="CV546" s="278" t="str">
        <f t="shared" si="708"/>
        <v xml:space="preserve"> </v>
      </c>
      <c r="CW546" s="278" t="str">
        <f t="shared" si="709"/>
        <v xml:space="preserve"> </v>
      </c>
      <c r="CX546" s="278"/>
      <c r="CY546" s="278" t="str">
        <f t="shared" si="710"/>
        <v xml:space="preserve"> </v>
      </c>
      <c r="CZ546" s="278" t="str">
        <f t="shared" si="753"/>
        <v xml:space="preserve"> </v>
      </c>
      <c r="DA546" s="278" t="str">
        <f t="shared" si="711"/>
        <v xml:space="preserve"> </v>
      </c>
      <c r="DB546" s="278"/>
      <c r="DC546" s="278" t="str">
        <f t="shared" si="712"/>
        <v xml:space="preserve"> </v>
      </c>
      <c r="DD546" s="278" t="str">
        <f t="shared" si="754"/>
        <v xml:space="preserve"> </v>
      </c>
      <c r="DE546" s="278" t="str">
        <f t="shared" si="755"/>
        <v xml:space="preserve"> </v>
      </c>
      <c r="DF546" s="278" t="str">
        <f t="shared" si="713"/>
        <v xml:space="preserve"> </v>
      </c>
      <c r="DG546" s="283" t="str">
        <f t="shared" si="720"/>
        <v xml:space="preserve"> </v>
      </c>
      <c r="DH546" s="283"/>
      <c r="DI546" s="277" t="str">
        <f t="shared" si="714"/>
        <v xml:space="preserve"> </v>
      </c>
      <c r="DJ546" s="277" t="str">
        <f t="shared" si="715"/>
        <v xml:space="preserve"> </v>
      </c>
      <c r="DK546" s="277" t="str">
        <f t="shared" si="716"/>
        <v xml:space="preserve"> </v>
      </c>
      <c r="DL546" s="278" t="str">
        <f t="shared" si="717"/>
        <v xml:space="preserve"> </v>
      </c>
    </row>
    <row r="547" spans="21:116" x14ac:dyDescent="0.25">
      <c r="U547" s="276" t="str">
        <f t="shared" si="721"/>
        <v xml:space="preserve"> </v>
      </c>
      <c r="V547" s="277" t="str">
        <f>IF(SUM(I547:T547)&lt;90," ",I547/stab.data!$U$7)</f>
        <v xml:space="preserve"> </v>
      </c>
      <c r="W547" s="277" t="str">
        <f>IF(SUM(I547:T547)&lt;90," ",J547/stab.data!$U$8)</f>
        <v xml:space="preserve"> </v>
      </c>
      <c r="X547" s="277" t="str">
        <f>IF(SUM(I547:T547)&lt;90," ",K547*2/stab.data!$U$9)</f>
        <v xml:space="preserve"> </v>
      </c>
      <c r="Y547" s="277" t="str">
        <f>IF(SUM(I547:T547)&lt;90," ",L547*2/stab.data!$U$10)</f>
        <v xml:space="preserve"> </v>
      </c>
      <c r="Z547" s="277" t="str">
        <f>IF(SUM(I547:T547)&lt;90," ",M547/stab.data!$U$11)</f>
        <v xml:space="preserve"> </v>
      </c>
      <c r="AA547" s="277" t="str">
        <f>IF(SUM(I547:T547)&lt;90," ",N547/stab.data!$U$12)</f>
        <v xml:space="preserve"> </v>
      </c>
      <c r="AB547" s="277" t="str">
        <f>IF(SUM(I547:T547)&lt;90," ",O547/stab.data!$U$13)</f>
        <v xml:space="preserve"> </v>
      </c>
      <c r="AC547" s="277" t="str">
        <f>IF(SUM(I547:T547)&lt;90," ",P547/stab.data!$U$14)</f>
        <v xml:space="preserve"> </v>
      </c>
      <c r="AD547" s="277" t="str">
        <f>IF(SUM(I547:T547)&lt;90," ",Q547*2/stab.data!$U$15)</f>
        <v xml:space="preserve"> </v>
      </c>
      <c r="AE547" s="277" t="str">
        <f>IF(SUM(I547:T547)&lt;90," ",R547*2/stab.data!$U$16)</f>
        <v xml:space="preserve"> </v>
      </c>
      <c r="AF547" s="277" t="str">
        <f>IF(SUM(I547:T547)&lt;90," ",S547/stab.data!$U$17)</f>
        <v xml:space="preserve"> </v>
      </c>
      <c r="AG547" s="277" t="str">
        <f>IF(SUM(I547:T547)&lt;90," ",T547/stab.data!$U$18)</f>
        <v xml:space="preserve"> </v>
      </c>
      <c r="AH547" s="277" t="str">
        <f t="shared" si="722"/>
        <v xml:space="preserve"> </v>
      </c>
      <c r="AI547" s="277" t="str">
        <f t="shared" si="723"/>
        <v xml:space="preserve"> </v>
      </c>
      <c r="AJ547" s="278" t="str">
        <f t="shared" si="724"/>
        <v xml:space="preserve"> </v>
      </c>
      <c r="AK547" s="278" t="str">
        <f t="shared" si="725"/>
        <v xml:space="preserve"> </v>
      </c>
      <c r="AL547" s="278" t="str">
        <f t="shared" si="726"/>
        <v xml:space="preserve"> </v>
      </c>
      <c r="AM547" s="278" t="str">
        <f t="shared" si="727"/>
        <v xml:space="preserve"> </v>
      </c>
      <c r="AN547" s="278" t="str">
        <f t="shared" si="728"/>
        <v xml:space="preserve"> </v>
      </c>
      <c r="AO547" s="278" t="str">
        <f t="shared" si="729"/>
        <v xml:space="preserve"> </v>
      </c>
      <c r="AP547" s="278" t="str">
        <f t="shared" si="730"/>
        <v xml:space="preserve"> </v>
      </c>
      <c r="AQ547" s="278" t="str">
        <f t="shared" si="731"/>
        <v xml:space="preserve"> </v>
      </c>
      <c r="AR547" s="278" t="str">
        <f t="shared" si="732"/>
        <v xml:space="preserve"> </v>
      </c>
      <c r="AS547" s="278" t="str">
        <f t="shared" si="733"/>
        <v xml:space="preserve"> </v>
      </c>
      <c r="AT547" s="278" t="str">
        <f t="shared" si="734"/>
        <v xml:space="preserve"> </v>
      </c>
      <c r="AU547" s="278" t="str">
        <f t="shared" si="735"/>
        <v xml:space="preserve"> </v>
      </c>
      <c r="AV547" s="277" t="str">
        <f t="shared" si="736"/>
        <v xml:space="preserve"> </v>
      </c>
      <c r="AW547" s="277" t="str">
        <f t="shared" si="737"/>
        <v xml:space="preserve"> </v>
      </c>
      <c r="AX547" s="277" t="str">
        <f>IF(SUM(I547:T547)&lt;90," ",CO547*AH547*stab.data!$U$20/13/2)</f>
        <v xml:space="preserve"> </v>
      </c>
      <c r="AY547" s="277" t="str">
        <f>IF(SUM(I547:T547)&lt;90," ",CQ547*AH547*stab.data!$U$11/13)</f>
        <v xml:space="preserve"> </v>
      </c>
      <c r="AZ547" s="277" t="str">
        <f t="shared" si="738"/>
        <v xml:space="preserve"> </v>
      </c>
      <c r="BA547" s="279" t="str">
        <f t="shared" si="739"/>
        <v xml:space="preserve"> </v>
      </c>
      <c r="BB547" s="280" t="str">
        <f>IF(SUM(I547:T547)&lt;90," ",EXP('eq. coef.'!$C$104+'eq. coef.'!$C$105*'Amp-TB2 calc'!AJ547+'eq. coef.'!$C$106*'Amp-TB2 calc'!AK547+'eq. coef.'!$C$107*'Amp-TB2 calc'!AL547+'eq. coef.'!$C$108*'Amp-TB2 calc'!AN547+'eq. coef.'!$C$109*'Amp-TB2 calc'!AP547+'eq. coef.'!$C$110*'Amp-TB2 calc'!AQ547+'eq. coef.'!$C$111*'Amp-TB2 calc'!AR547+'eq. coef.'!$C$112*'Amp-TB2 calc'!AS547))</f>
        <v xml:space="preserve"> </v>
      </c>
      <c r="BC547" s="281" t="str">
        <f>IF(SUM(I547:T547)&lt;90," ",EXP('eq. coef.'!$C$176+'eq. coef.'!$C$177*'Amp-TB2 calc'!AJ547+'eq. coef.'!$C$178*'Amp-TB2 calc'!AK547+'eq. coef.'!$C$179*'Amp-TB2 calc'!AL547+'eq. coef.'!$C$180*'Amp-TB2 calc'!AN547+'eq. coef.'!$C$181*'Amp-TB2 calc'!AP547+'eq. coef.'!$C$182*'Amp-TB2 calc'!AQ547+'eq. coef.'!$C$183*'Amp-TB2 calc'!AR547+'eq. coef.'!$C$184*'Amp-TB2 calc'!AS547))</f>
        <v xml:space="preserve"> </v>
      </c>
      <c r="BD547" s="281" t="str">
        <f>IF(SUM(I547:T547)&lt;90," ",('eq. coef.'!$C$234+'eq. coef.'!$C$235*'Amp-TB2 calc'!AJ547+'eq. coef.'!$C$236*'Amp-TB2 calc'!AK547+'eq. coef.'!$C$237*'Amp-TB2 calc'!AL547+'eq. coef.'!$C$238*'Amp-TB2 calc'!AN547+'eq. coef.'!$C$239*'Amp-TB2 calc'!AP547+'eq. coef.'!$C$240*'Amp-TB2 calc'!AQ547+'eq. coef.'!$C$241*'Amp-TB2 calc'!AR547+'eq. coef.'!$C$242*'Amp-TB2 calc'!AS547))</f>
        <v xml:space="preserve"> </v>
      </c>
      <c r="BE547" s="281" t="str">
        <f>IF(SUM(I547:T547)&lt;90," ",('eq. coef.'!$C$270+'eq. coef.'!$C$271*'Amp-TB2 calc'!AJ547+'eq. coef.'!$C$272*'Amp-TB2 calc'!AK547+'eq. coef.'!$C$273*'Amp-TB2 calc'!AL547+'eq. coef.'!$C$274*'Amp-TB2 calc'!AN547+'eq. coef.'!$C$275*'Amp-TB2 calc'!AP547+'eq. coef.'!$C$276*'Amp-TB2 calc'!AQ547+'eq. coef.'!$C$277*'Amp-TB2 calc'!AR547+'eq. coef.'!$C$278*'Amp-TB2 calc'!AS547))</f>
        <v xml:space="preserve"> </v>
      </c>
      <c r="BF547" s="281" t="str">
        <f>IF(SUM(I547:T547)&lt;90," ",EXP('eq. coef.'!$C$328+'eq. coef.'!$C$329*'Amp-TB2 calc'!AJ547+'eq. coef.'!$C$330*'Amp-TB2 calc'!AK547+'eq. coef.'!$C$331*'Amp-TB2 calc'!AL547+'eq. coef.'!$C$332*'Amp-TB2 calc'!AN547+'eq. coef.'!$C$333*'Amp-TB2 calc'!AP547+'eq. coef.'!$C$334*'Amp-TB2 calc'!AQ547+'eq. coef.'!$C$335*'Amp-TB2 calc'!AR547+'eq. coef.'!$C$336*'Amp-TB2 calc'!AS547))</f>
        <v xml:space="preserve"> </v>
      </c>
      <c r="BG547" s="282" t="str">
        <f t="shared" si="691"/>
        <v xml:space="preserve"> </v>
      </c>
      <c r="BH547" s="385" t="str">
        <f t="shared" si="718"/>
        <v xml:space="preserve"> </v>
      </c>
      <c r="BI547" s="385" t="str">
        <f t="shared" si="719"/>
        <v xml:space="preserve"> </v>
      </c>
      <c r="BJ547" s="281" t="str">
        <f t="shared" si="692"/>
        <v xml:space="preserve"> </v>
      </c>
      <c r="BK547" s="283" t="str">
        <f t="shared" si="740"/>
        <v xml:space="preserve"> </v>
      </c>
      <c r="BL547" s="281" t="str">
        <f t="shared" si="741"/>
        <v xml:space="preserve"> </v>
      </c>
      <c r="BM547" s="284" t="str">
        <f t="shared" si="693"/>
        <v xml:space="preserve"> </v>
      </c>
      <c r="BN547" s="285" t="str">
        <f>IF(SUM(I547:T547)&lt;90," ",'eq. coef.'!$C$360+'eq. coef.'!$C$361*'Amp-TB2 calc'!AJ547+'eq. coef.'!$C$362*'Amp-TB2 calc'!AK547+'eq. coef.'!$C$363*'Amp-TB2 calc'!AL547+'eq. coef.'!$C$364*'Amp-TB2 calc'!AN547+'eq. coef.'!$C$365*'Amp-TB2 calc'!AP547+'eq. coef.'!$C$366*'Amp-TB2 calc'!AQ547+'eq. coef.'!$C$367*'Amp-TB2 calc'!AR547+'eq. coef.'!$C$368*'Amp-TB2 calc'!AS547+'eq. coef.'!$C$369*LN(BQ547))</f>
        <v xml:space="preserve"> </v>
      </c>
      <c r="BO547" s="286" t="str">
        <f t="shared" si="742"/>
        <v xml:space="preserve"> </v>
      </c>
      <c r="BP547" s="333" t="str">
        <f t="shared" si="694"/>
        <v xml:space="preserve"> </v>
      </c>
      <c r="BQ547" s="287" t="str">
        <f t="shared" si="743"/>
        <v xml:space="preserve"> </v>
      </c>
      <c r="BR547" s="281" t="str">
        <f t="shared" si="695"/>
        <v xml:space="preserve"> </v>
      </c>
      <c r="BS547" s="283"/>
      <c r="BT547" s="283">
        <f t="shared" si="744"/>
        <v>0</v>
      </c>
      <c r="BU547" s="283">
        <f t="shared" si="745"/>
        <v>0</v>
      </c>
      <c r="BV547" s="281" t="str">
        <f t="shared" si="696"/>
        <v xml:space="preserve"> </v>
      </c>
      <c r="BW547" s="288"/>
      <c r="BX547" s="289" t="str">
        <f>IF(SUM(I547:T547)&lt;90," ",'eq. coef.'!$B$1128*'Amp-TB2 calc'!CH547+'eq. coef.'!$B$1129*'Amp-TB2 calc'!CL547+'eq. coef.'!$B$1130*'Amp-TB2 calc'!CM547+'eq. coef.'!$B$1131*'Amp-TB2 calc'!CO547+'eq. coef.'!$B$1132*'Amp-TB2 calc'!CP547+'eq. coef.'!$B$1133*'Amp-TB2 calc'!CQ547+'eq. coef.'!$B$1134*'Amp-TB2 calc'!CR547+'eq. coef.'!$B$1135*'Amp-TB2 calc'!CU547+'eq. coef.'!$B$1135*'Amp-TB2 calc'!CY547+'eq. coef.'!$B$1137*'Amp-TB2 calc'!CZ547)</f>
        <v xml:space="preserve"> </v>
      </c>
      <c r="BY547" s="290" t="str">
        <f t="shared" si="746"/>
        <v xml:space="preserve"> </v>
      </c>
      <c r="BZ547" s="291"/>
      <c r="CA547" s="290" t="str">
        <f t="shared" si="697"/>
        <v xml:space="preserve"> </v>
      </c>
      <c r="CB547" s="289" t="str">
        <f>IF(SUM(I547:T547)&lt;90," ",EXP('eq. coef.'!$C$396+'eq. coef.'!$C$397*'Amp-TB2 calc'!AJ547+'eq. coef.'!$C$398*'Amp-TB2 calc'!AK547+'eq. coef.'!$C$399*'Amp-TB2 calc'!AL547+'eq. coef.'!$C$400*'Amp-TB2 calc'!AN547+'eq. coef.'!$C$401*'Amp-TB2 calc'!AP547+'eq. coef.'!$C$402*'Amp-TB2 calc'!AQ547+'eq. coef.'!$C$403*'Amp-TB2 calc'!AR547+'eq. coef.'!$C$404*'Amp-TB2 calc'!AS547+'eq. coef.'!$C$405*LN('Amp-TB2 calc'!BQ547)))</f>
        <v xml:space="preserve"> </v>
      </c>
      <c r="CC547" s="283" t="str">
        <f t="shared" si="698"/>
        <v xml:space="preserve"> </v>
      </c>
      <c r="CD547" s="283"/>
      <c r="CE547" s="282" t="str">
        <f t="shared" si="699"/>
        <v xml:space="preserve"> </v>
      </c>
      <c r="CF547" s="282" t="str">
        <f t="shared" si="700"/>
        <v xml:space="preserve"> </v>
      </c>
      <c r="CG547" s="278" t="str">
        <f t="shared" si="747"/>
        <v xml:space="preserve"> </v>
      </c>
      <c r="CH547" s="278" t="str">
        <f t="shared" si="748"/>
        <v xml:space="preserve"> </v>
      </c>
      <c r="CI547" s="278" t="str">
        <f t="shared" si="701"/>
        <v xml:space="preserve"> </v>
      </c>
      <c r="CJ547" s="278" t="str">
        <f t="shared" si="702"/>
        <v xml:space="preserve"> </v>
      </c>
      <c r="CK547" s="278"/>
      <c r="CL547" s="278" t="str">
        <f t="shared" si="703"/>
        <v xml:space="preserve"> </v>
      </c>
      <c r="CM547" s="278" t="str">
        <f t="shared" si="704"/>
        <v xml:space="preserve"> </v>
      </c>
      <c r="CN547" s="278" t="str">
        <f t="shared" si="749"/>
        <v xml:space="preserve"> </v>
      </c>
      <c r="CO547" s="278" t="str">
        <f t="shared" si="705"/>
        <v xml:space="preserve"> </v>
      </c>
      <c r="CP547" s="278" t="str">
        <f t="shared" si="750"/>
        <v xml:space="preserve"> </v>
      </c>
      <c r="CQ547" s="278" t="str">
        <f t="shared" si="706"/>
        <v xml:space="preserve"> </v>
      </c>
      <c r="CR547" s="278" t="str">
        <f t="shared" si="751"/>
        <v xml:space="preserve"> </v>
      </c>
      <c r="CS547" s="278" t="str">
        <f t="shared" si="707"/>
        <v xml:space="preserve"> </v>
      </c>
      <c r="CT547" s="278"/>
      <c r="CU547" s="278" t="str">
        <f t="shared" si="752"/>
        <v xml:space="preserve"> </v>
      </c>
      <c r="CV547" s="278" t="str">
        <f t="shared" si="708"/>
        <v xml:space="preserve"> </v>
      </c>
      <c r="CW547" s="278" t="str">
        <f t="shared" si="709"/>
        <v xml:space="preserve"> </v>
      </c>
      <c r="CX547" s="278"/>
      <c r="CY547" s="278" t="str">
        <f t="shared" si="710"/>
        <v xml:space="preserve"> </v>
      </c>
      <c r="CZ547" s="278" t="str">
        <f t="shared" si="753"/>
        <v xml:space="preserve"> </v>
      </c>
      <c r="DA547" s="278" t="str">
        <f t="shared" si="711"/>
        <v xml:space="preserve"> </v>
      </c>
      <c r="DB547" s="278"/>
      <c r="DC547" s="278" t="str">
        <f t="shared" si="712"/>
        <v xml:space="preserve"> </v>
      </c>
      <c r="DD547" s="278" t="str">
        <f t="shared" si="754"/>
        <v xml:space="preserve"> </v>
      </c>
      <c r="DE547" s="278" t="str">
        <f t="shared" si="755"/>
        <v xml:space="preserve"> </v>
      </c>
      <c r="DF547" s="278" t="str">
        <f t="shared" si="713"/>
        <v xml:space="preserve"> </v>
      </c>
      <c r="DG547" s="283" t="str">
        <f t="shared" si="720"/>
        <v xml:space="preserve"> </v>
      </c>
      <c r="DH547" s="283"/>
      <c r="DI547" s="277" t="str">
        <f t="shared" si="714"/>
        <v xml:space="preserve"> </v>
      </c>
      <c r="DJ547" s="277" t="str">
        <f t="shared" si="715"/>
        <v xml:space="preserve"> </v>
      </c>
      <c r="DK547" s="277" t="str">
        <f t="shared" si="716"/>
        <v xml:space="preserve"> </v>
      </c>
      <c r="DL547" s="278" t="str">
        <f t="shared" si="717"/>
        <v xml:space="preserve"> </v>
      </c>
    </row>
    <row r="548" spans="21:116" x14ac:dyDescent="0.25">
      <c r="U548" s="276" t="str">
        <f t="shared" si="721"/>
        <v xml:space="preserve"> </v>
      </c>
      <c r="V548" s="277" t="str">
        <f>IF(SUM(I548:T548)&lt;90," ",I548/stab.data!$U$7)</f>
        <v xml:space="preserve"> </v>
      </c>
      <c r="W548" s="277" t="str">
        <f>IF(SUM(I548:T548)&lt;90," ",J548/stab.data!$U$8)</f>
        <v xml:space="preserve"> </v>
      </c>
      <c r="X548" s="277" t="str">
        <f>IF(SUM(I548:T548)&lt;90," ",K548*2/stab.data!$U$9)</f>
        <v xml:space="preserve"> </v>
      </c>
      <c r="Y548" s="277" t="str">
        <f>IF(SUM(I548:T548)&lt;90," ",L548*2/stab.data!$U$10)</f>
        <v xml:space="preserve"> </v>
      </c>
      <c r="Z548" s="277" t="str">
        <f>IF(SUM(I548:T548)&lt;90," ",M548/stab.data!$U$11)</f>
        <v xml:space="preserve"> </v>
      </c>
      <c r="AA548" s="277" t="str">
        <f>IF(SUM(I548:T548)&lt;90," ",N548/stab.data!$U$12)</f>
        <v xml:space="preserve"> </v>
      </c>
      <c r="AB548" s="277" t="str">
        <f>IF(SUM(I548:T548)&lt;90," ",O548/stab.data!$U$13)</f>
        <v xml:space="preserve"> </v>
      </c>
      <c r="AC548" s="277" t="str">
        <f>IF(SUM(I548:T548)&lt;90," ",P548/stab.data!$U$14)</f>
        <v xml:space="preserve"> </v>
      </c>
      <c r="AD548" s="277" t="str">
        <f>IF(SUM(I548:T548)&lt;90," ",Q548*2/stab.data!$U$15)</f>
        <v xml:space="preserve"> </v>
      </c>
      <c r="AE548" s="277" t="str">
        <f>IF(SUM(I548:T548)&lt;90," ",R548*2/stab.data!$U$16)</f>
        <v xml:space="preserve"> </v>
      </c>
      <c r="AF548" s="277" t="str">
        <f>IF(SUM(I548:T548)&lt;90," ",S548/stab.data!$U$17)</f>
        <v xml:space="preserve"> </v>
      </c>
      <c r="AG548" s="277" t="str">
        <f>IF(SUM(I548:T548)&lt;90," ",T548/stab.data!$U$18)</f>
        <v xml:space="preserve"> </v>
      </c>
      <c r="AH548" s="277" t="str">
        <f t="shared" si="722"/>
        <v xml:space="preserve"> </v>
      </c>
      <c r="AI548" s="277" t="str">
        <f t="shared" si="723"/>
        <v xml:space="preserve"> </v>
      </c>
      <c r="AJ548" s="278" t="str">
        <f t="shared" si="724"/>
        <v xml:space="preserve"> </v>
      </c>
      <c r="AK548" s="278" t="str">
        <f t="shared" si="725"/>
        <v xml:space="preserve"> </v>
      </c>
      <c r="AL548" s="278" t="str">
        <f t="shared" si="726"/>
        <v xml:space="preserve"> </v>
      </c>
      <c r="AM548" s="278" t="str">
        <f t="shared" si="727"/>
        <v xml:space="preserve"> </v>
      </c>
      <c r="AN548" s="278" t="str">
        <f t="shared" si="728"/>
        <v xml:space="preserve"> </v>
      </c>
      <c r="AO548" s="278" t="str">
        <f t="shared" si="729"/>
        <v xml:space="preserve"> </v>
      </c>
      <c r="AP548" s="278" t="str">
        <f t="shared" si="730"/>
        <v xml:space="preserve"> </v>
      </c>
      <c r="AQ548" s="278" t="str">
        <f t="shared" si="731"/>
        <v xml:space="preserve"> </v>
      </c>
      <c r="AR548" s="278" t="str">
        <f t="shared" si="732"/>
        <v xml:space="preserve"> </v>
      </c>
      <c r="AS548" s="278" t="str">
        <f t="shared" si="733"/>
        <v xml:space="preserve"> </v>
      </c>
      <c r="AT548" s="278" t="str">
        <f t="shared" si="734"/>
        <v xml:space="preserve"> </v>
      </c>
      <c r="AU548" s="278" t="str">
        <f t="shared" si="735"/>
        <v xml:space="preserve"> </v>
      </c>
      <c r="AV548" s="277" t="str">
        <f t="shared" si="736"/>
        <v xml:space="preserve"> </v>
      </c>
      <c r="AW548" s="277" t="str">
        <f t="shared" si="737"/>
        <v xml:space="preserve"> </v>
      </c>
      <c r="AX548" s="277" t="str">
        <f>IF(SUM(I548:T548)&lt;90," ",CO548*AH548*stab.data!$U$20/13/2)</f>
        <v xml:space="preserve"> </v>
      </c>
      <c r="AY548" s="277" t="str">
        <f>IF(SUM(I548:T548)&lt;90," ",CQ548*AH548*stab.data!$U$11/13)</f>
        <v xml:space="preserve"> </v>
      </c>
      <c r="AZ548" s="277" t="str">
        <f t="shared" si="738"/>
        <v xml:space="preserve"> </v>
      </c>
      <c r="BA548" s="279" t="str">
        <f t="shared" si="739"/>
        <v xml:space="preserve"> </v>
      </c>
      <c r="BB548" s="280" t="str">
        <f>IF(SUM(I548:T548)&lt;90," ",EXP('eq. coef.'!$C$104+'eq. coef.'!$C$105*'Amp-TB2 calc'!AJ548+'eq. coef.'!$C$106*'Amp-TB2 calc'!AK548+'eq. coef.'!$C$107*'Amp-TB2 calc'!AL548+'eq. coef.'!$C$108*'Amp-TB2 calc'!AN548+'eq. coef.'!$C$109*'Amp-TB2 calc'!AP548+'eq. coef.'!$C$110*'Amp-TB2 calc'!AQ548+'eq. coef.'!$C$111*'Amp-TB2 calc'!AR548+'eq. coef.'!$C$112*'Amp-TB2 calc'!AS548))</f>
        <v xml:space="preserve"> </v>
      </c>
      <c r="BC548" s="281" t="str">
        <f>IF(SUM(I548:T548)&lt;90," ",EXP('eq. coef.'!$C$176+'eq. coef.'!$C$177*'Amp-TB2 calc'!AJ548+'eq. coef.'!$C$178*'Amp-TB2 calc'!AK548+'eq. coef.'!$C$179*'Amp-TB2 calc'!AL548+'eq. coef.'!$C$180*'Amp-TB2 calc'!AN548+'eq. coef.'!$C$181*'Amp-TB2 calc'!AP548+'eq. coef.'!$C$182*'Amp-TB2 calc'!AQ548+'eq. coef.'!$C$183*'Amp-TB2 calc'!AR548+'eq. coef.'!$C$184*'Amp-TB2 calc'!AS548))</f>
        <v xml:space="preserve"> </v>
      </c>
      <c r="BD548" s="281" t="str">
        <f>IF(SUM(I548:T548)&lt;90," ",('eq. coef.'!$C$234+'eq. coef.'!$C$235*'Amp-TB2 calc'!AJ548+'eq. coef.'!$C$236*'Amp-TB2 calc'!AK548+'eq. coef.'!$C$237*'Amp-TB2 calc'!AL548+'eq. coef.'!$C$238*'Amp-TB2 calc'!AN548+'eq. coef.'!$C$239*'Amp-TB2 calc'!AP548+'eq. coef.'!$C$240*'Amp-TB2 calc'!AQ548+'eq. coef.'!$C$241*'Amp-TB2 calc'!AR548+'eq. coef.'!$C$242*'Amp-TB2 calc'!AS548))</f>
        <v xml:space="preserve"> </v>
      </c>
      <c r="BE548" s="281" t="str">
        <f>IF(SUM(I548:T548)&lt;90," ",('eq. coef.'!$C$270+'eq. coef.'!$C$271*'Amp-TB2 calc'!AJ548+'eq. coef.'!$C$272*'Amp-TB2 calc'!AK548+'eq. coef.'!$C$273*'Amp-TB2 calc'!AL548+'eq. coef.'!$C$274*'Amp-TB2 calc'!AN548+'eq. coef.'!$C$275*'Amp-TB2 calc'!AP548+'eq. coef.'!$C$276*'Amp-TB2 calc'!AQ548+'eq. coef.'!$C$277*'Amp-TB2 calc'!AR548+'eq. coef.'!$C$278*'Amp-TB2 calc'!AS548))</f>
        <v xml:space="preserve"> </v>
      </c>
      <c r="BF548" s="281" t="str">
        <f>IF(SUM(I548:T548)&lt;90," ",EXP('eq. coef.'!$C$328+'eq. coef.'!$C$329*'Amp-TB2 calc'!AJ548+'eq. coef.'!$C$330*'Amp-TB2 calc'!AK548+'eq. coef.'!$C$331*'Amp-TB2 calc'!AL548+'eq. coef.'!$C$332*'Amp-TB2 calc'!AN548+'eq. coef.'!$C$333*'Amp-TB2 calc'!AP548+'eq. coef.'!$C$334*'Amp-TB2 calc'!AQ548+'eq. coef.'!$C$335*'Amp-TB2 calc'!AR548+'eq. coef.'!$C$336*'Amp-TB2 calc'!AS548))</f>
        <v xml:space="preserve"> </v>
      </c>
      <c r="BG548" s="282" t="str">
        <f t="shared" si="691"/>
        <v xml:space="preserve"> </v>
      </c>
      <c r="BH548" s="385" t="str">
        <f t="shared" si="718"/>
        <v xml:space="preserve"> </v>
      </c>
      <c r="BI548" s="385" t="str">
        <f t="shared" si="719"/>
        <v xml:space="preserve"> </v>
      </c>
      <c r="BJ548" s="281" t="str">
        <f t="shared" si="692"/>
        <v xml:space="preserve"> </v>
      </c>
      <c r="BK548" s="283" t="str">
        <f t="shared" si="740"/>
        <v xml:space="preserve"> </v>
      </c>
      <c r="BL548" s="281" t="str">
        <f t="shared" si="741"/>
        <v xml:space="preserve"> </v>
      </c>
      <c r="BM548" s="284" t="str">
        <f t="shared" si="693"/>
        <v xml:space="preserve"> </v>
      </c>
      <c r="BN548" s="285" t="str">
        <f>IF(SUM(I548:T548)&lt;90," ",'eq. coef.'!$C$360+'eq. coef.'!$C$361*'Amp-TB2 calc'!AJ548+'eq. coef.'!$C$362*'Amp-TB2 calc'!AK548+'eq. coef.'!$C$363*'Amp-TB2 calc'!AL548+'eq. coef.'!$C$364*'Amp-TB2 calc'!AN548+'eq. coef.'!$C$365*'Amp-TB2 calc'!AP548+'eq. coef.'!$C$366*'Amp-TB2 calc'!AQ548+'eq. coef.'!$C$367*'Amp-TB2 calc'!AR548+'eq. coef.'!$C$368*'Amp-TB2 calc'!AS548+'eq. coef.'!$C$369*LN(BQ548))</f>
        <v xml:space="preserve"> </v>
      </c>
      <c r="BO548" s="286" t="str">
        <f t="shared" si="742"/>
        <v xml:space="preserve"> </v>
      </c>
      <c r="BP548" s="333" t="str">
        <f t="shared" si="694"/>
        <v xml:space="preserve"> </v>
      </c>
      <c r="BQ548" s="287" t="str">
        <f t="shared" si="743"/>
        <v xml:space="preserve"> </v>
      </c>
      <c r="BR548" s="281" t="str">
        <f t="shared" si="695"/>
        <v xml:space="preserve"> </v>
      </c>
      <c r="BS548" s="283"/>
      <c r="BT548" s="283">
        <f t="shared" si="744"/>
        <v>0</v>
      </c>
      <c r="BU548" s="283">
        <f t="shared" si="745"/>
        <v>0</v>
      </c>
      <c r="BV548" s="281" t="str">
        <f t="shared" si="696"/>
        <v xml:space="preserve"> </v>
      </c>
      <c r="BW548" s="288"/>
      <c r="BX548" s="289" t="str">
        <f>IF(SUM(I548:T548)&lt;90," ",'eq. coef.'!$B$1128*'Amp-TB2 calc'!CH548+'eq. coef.'!$B$1129*'Amp-TB2 calc'!CL548+'eq. coef.'!$B$1130*'Amp-TB2 calc'!CM548+'eq. coef.'!$B$1131*'Amp-TB2 calc'!CO548+'eq. coef.'!$B$1132*'Amp-TB2 calc'!CP548+'eq. coef.'!$B$1133*'Amp-TB2 calc'!CQ548+'eq. coef.'!$B$1134*'Amp-TB2 calc'!CR548+'eq. coef.'!$B$1135*'Amp-TB2 calc'!CU548+'eq. coef.'!$B$1135*'Amp-TB2 calc'!CY548+'eq. coef.'!$B$1137*'Amp-TB2 calc'!CZ548)</f>
        <v xml:space="preserve"> </v>
      </c>
      <c r="BY548" s="290" t="str">
        <f t="shared" si="746"/>
        <v xml:space="preserve"> </v>
      </c>
      <c r="BZ548" s="291"/>
      <c r="CA548" s="290" t="str">
        <f t="shared" si="697"/>
        <v xml:space="preserve"> </v>
      </c>
      <c r="CB548" s="289" t="str">
        <f>IF(SUM(I548:T548)&lt;90," ",EXP('eq. coef.'!$C$396+'eq. coef.'!$C$397*'Amp-TB2 calc'!AJ548+'eq. coef.'!$C$398*'Amp-TB2 calc'!AK548+'eq. coef.'!$C$399*'Amp-TB2 calc'!AL548+'eq. coef.'!$C$400*'Amp-TB2 calc'!AN548+'eq. coef.'!$C$401*'Amp-TB2 calc'!AP548+'eq. coef.'!$C$402*'Amp-TB2 calc'!AQ548+'eq. coef.'!$C$403*'Amp-TB2 calc'!AR548+'eq. coef.'!$C$404*'Amp-TB2 calc'!AS548+'eq. coef.'!$C$405*LN('Amp-TB2 calc'!BQ548)))</f>
        <v xml:space="preserve"> </v>
      </c>
      <c r="CC548" s="283" t="str">
        <f t="shared" si="698"/>
        <v xml:space="preserve"> </v>
      </c>
      <c r="CD548" s="283"/>
      <c r="CE548" s="282" t="str">
        <f t="shared" si="699"/>
        <v xml:space="preserve"> </v>
      </c>
      <c r="CF548" s="282" t="str">
        <f t="shared" si="700"/>
        <v xml:space="preserve"> </v>
      </c>
      <c r="CG548" s="278" t="str">
        <f t="shared" si="747"/>
        <v xml:space="preserve"> </v>
      </c>
      <c r="CH548" s="278" t="str">
        <f t="shared" si="748"/>
        <v xml:space="preserve"> </v>
      </c>
      <c r="CI548" s="278" t="str">
        <f t="shared" si="701"/>
        <v xml:space="preserve"> </v>
      </c>
      <c r="CJ548" s="278" t="str">
        <f t="shared" si="702"/>
        <v xml:space="preserve"> </v>
      </c>
      <c r="CK548" s="278"/>
      <c r="CL548" s="278" t="str">
        <f t="shared" si="703"/>
        <v xml:space="preserve"> </v>
      </c>
      <c r="CM548" s="278" t="str">
        <f t="shared" si="704"/>
        <v xml:space="preserve"> </v>
      </c>
      <c r="CN548" s="278" t="str">
        <f t="shared" si="749"/>
        <v xml:space="preserve"> </v>
      </c>
      <c r="CO548" s="278" t="str">
        <f t="shared" si="705"/>
        <v xml:space="preserve"> </v>
      </c>
      <c r="CP548" s="278" t="str">
        <f t="shared" si="750"/>
        <v xml:space="preserve"> </v>
      </c>
      <c r="CQ548" s="278" t="str">
        <f t="shared" si="706"/>
        <v xml:space="preserve"> </v>
      </c>
      <c r="CR548" s="278" t="str">
        <f t="shared" si="751"/>
        <v xml:space="preserve"> </v>
      </c>
      <c r="CS548" s="278" t="str">
        <f t="shared" si="707"/>
        <v xml:space="preserve"> </v>
      </c>
      <c r="CT548" s="278"/>
      <c r="CU548" s="278" t="str">
        <f t="shared" si="752"/>
        <v xml:space="preserve"> </v>
      </c>
      <c r="CV548" s="278" t="str">
        <f t="shared" si="708"/>
        <v xml:space="preserve"> </v>
      </c>
      <c r="CW548" s="278" t="str">
        <f t="shared" si="709"/>
        <v xml:space="preserve"> </v>
      </c>
      <c r="CX548" s="278"/>
      <c r="CY548" s="278" t="str">
        <f t="shared" si="710"/>
        <v xml:space="preserve"> </v>
      </c>
      <c r="CZ548" s="278" t="str">
        <f t="shared" si="753"/>
        <v xml:space="preserve"> </v>
      </c>
      <c r="DA548" s="278" t="str">
        <f t="shared" si="711"/>
        <v xml:space="preserve"> </v>
      </c>
      <c r="DB548" s="278"/>
      <c r="DC548" s="278" t="str">
        <f t="shared" si="712"/>
        <v xml:space="preserve"> </v>
      </c>
      <c r="DD548" s="278" t="str">
        <f t="shared" si="754"/>
        <v xml:space="preserve"> </v>
      </c>
      <c r="DE548" s="278" t="str">
        <f t="shared" si="755"/>
        <v xml:space="preserve"> </v>
      </c>
      <c r="DF548" s="278" t="str">
        <f t="shared" si="713"/>
        <v xml:space="preserve"> </v>
      </c>
      <c r="DG548" s="283" t="str">
        <f t="shared" si="720"/>
        <v xml:space="preserve"> </v>
      </c>
      <c r="DH548" s="283"/>
      <c r="DI548" s="277" t="str">
        <f t="shared" si="714"/>
        <v xml:space="preserve"> </v>
      </c>
      <c r="DJ548" s="277" t="str">
        <f t="shared" si="715"/>
        <v xml:space="preserve"> </v>
      </c>
      <c r="DK548" s="277" t="str">
        <f t="shared" si="716"/>
        <v xml:space="preserve"> </v>
      </c>
      <c r="DL548" s="278" t="str">
        <f t="shared" si="717"/>
        <v xml:space="preserve"> </v>
      </c>
    </row>
    <row r="549" spans="21:116" x14ac:dyDescent="0.25">
      <c r="U549" s="276" t="str">
        <f t="shared" si="721"/>
        <v xml:space="preserve"> </v>
      </c>
      <c r="V549" s="277" t="str">
        <f>IF(SUM(I549:T549)&lt;90," ",I549/stab.data!$U$7)</f>
        <v xml:space="preserve"> </v>
      </c>
      <c r="W549" s="277" t="str">
        <f>IF(SUM(I549:T549)&lt;90," ",J549/stab.data!$U$8)</f>
        <v xml:space="preserve"> </v>
      </c>
      <c r="X549" s="277" t="str">
        <f>IF(SUM(I549:T549)&lt;90," ",K549*2/stab.data!$U$9)</f>
        <v xml:space="preserve"> </v>
      </c>
      <c r="Y549" s="277" t="str">
        <f>IF(SUM(I549:T549)&lt;90," ",L549*2/stab.data!$U$10)</f>
        <v xml:space="preserve"> </v>
      </c>
      <c r="Z549" s="277" t="str">
        <f>IF(SUM(I549:T549)&lt;90," ",M549/stab.data!$U$11)</f>
        <v xml:space="preserve"> </v>
      </c>
      <c r="AA549" s="277" t="str">
        <f>IF(SUM(I549:T549)&lt;90," ",N549/stab.data!$U$12)</f>
        <v xml:space="preserve"> </v>
      </c>
      <c r="AB549" s="277" t="str">
        <f>IF(SUM(I549:T549)&lt;90," ",O549/stab.data!$U$13)</f>
        <v xml:space="preserve"> </v>
      </c>
      <c r="AC549" s="277" t="str">
        <f>IF(SUM(I549:T549)&lt;90," ",P549/stab.data!$U$14)</f>
        <v xml:space="preserve"> </v>
      </c>
      <c r="AD549" s="277" t="str">
        <f>IF(SUM(I549:T549)&lt;90," ",Q549*2/stab.data!$U$15)</f>
        <v xml:space="preserve"> </v>
      </c>
      <c r="AE549" s="277" t="str">
        <f>IF(SUM(I549:T549)&lt;90," ",R549*2/stab.data!$U$16)</f>
        <v xml:space="preserve"> </v>
      </c>
      <c r="AF549" s="277" t="str">
        <f>IF(SUM(I549:T549)&lt;90," ",S549/stab.data!$U$17)</f>
        <v xml:space="preserve"> </v>
      </c>
      <c r="AG549" s="277" t="str">
        <f>IF(SUM(I549:T549)&lt;90," ",T549/stab.data!$U$18)</f>
        <v xml:space="preserve"> </v>
      </c>
      <c r="AH549" s="277" t="str">
        <f t="shared" si="722"/>
        <v xml:space="preserve"> </v>
      </c>
      <c r="AI549" s="277" t="str">
        <f t="shared" si="723"/>
        <v xml:space="preserve"> </v>
      </c>
      <c r="AJ549" s="278" t="str">
        <f t="shared" si="724"/>
        <v xml:space="preserve"> </v>
      </c>
      <c r="AK549" s="278" t="str">
        <f t="shared" si="725"/>
        <v xml:space="preserve"> </v>
      </c>
      <c r="AL549" s="278" t="str">
        <f t="shared" si="726"/>
        <v xml:space="preserve"> </v>
      </c>
      <c r="AM549" s="278" t="str">
        <f t="shared" si="727"/>
        <v xml:space="preserve"> </v>
      </c>
      <c r="AN549" s="278" t="str">
        <f t="shared" si="728"/>
        <v xml:space="preserve"> </v>
      </c>
      <c r="AO549" s="278" t="str">
        <f t="shared" si="729"/>
        <v xml:space="preserve"> </v>
      </c>
      <c r="AP549" s="278" t="str">
        <f t="shared" si="730"/>
        <v xml:space="preserve"> </v>
      </c>
      <c r="AQ549" s="278" t="str">
        <f t="shared" si="731"/>
        <v xml:space="preserve"> </v>
      </c>
      <c r="AR549" s="278" t="str">
        <f t="shared" si="732"/>
        <v xml:space="preserve"> </v>
      </c>
      <c r="AS549" s="278" t="str">
        <f t="shared" si="733"/>
        <v xml:space="preserve"> </v>
      </c>
      <c r="AT549" s="278" t="str">
        <f t="shared" si="734"/>
        <v xml:space="preserve"> </v>
      </c>
      <c r="AU549" s="278" t="str">
        <f t="shared" si="735"/>
        <v xml:space="preserve"> </v>
      </c>
      <c r="AV549" s="277" t="str">
        <f t="shared" si="736"/>
        <v xml:space="preserve"> </v>
      </c>
      <c r="AW549" s="277" t="str">
        <f t="shared" si="737"/>
        <v xml:space="preserve"> </v>
      </c>
      <c r="AX549" s="277" t="str">
        <f>IF(SUM(I549:T549)&lt;90," ",CO549*AH549*stab.data!$U$20/13/2)</f>
        <v xml:space="preserve"> </v>
      </c>
      <c r="AY549" s="277" t="str">
        <f>IF(SUM(I549:T549)&lt;90," ",CQ549*AH549*stab.data!$U$11/13)</f>
        <v xml:space="preserve"> </v>
      </c>
      <c r="AZ549" s="277" t="str">
        <f t="shared" si="738"/>
        <v xml:space="preserve"> </v>
      </c>
      <c r="BA549" s="279" t="str">
        <f t="shared" si="739"/>
        <v xml:space="preserve"> </v>
      </c>
      <c r="BB549" s="280" t="str">
        <f>IF(SUM(I549:T549)&lt;90," ",EXP('eq. coef.'!$C$104+'eq. coef.'!$C$105*'Amp-TB2 calc'!AJ549+'eq. coef.'!$C$106*'Amp-TB2 calc'!AK549+'eq. coef.'!$C$107*'Amp-TB2 calc'!AL549+'eq. coef.'!$C$108*'Amp-TB2 calc'!AN549+'eq. coef.'!$C$109*'Amp-TB2 calc'!AP549+'eq. coef.'!$C$110*'Amp-TB2 calc'!AQ549+'eq. coef.'!$C$111*'Amp-TB2 calc'!AR549+'eq. coef.'!$C$112*'Amp-TB2 calc'!AS549))</f>
        <v xml:space="preserve"> </v>
      </c>
      <c r="BC549" s="281" t="str">
        <f>IF(SUM(I549:T549)&lt;90," ",EXP('eq. coef.'!$C$176+'eq. coef.'!$C$177*'Amp-TB2 calc'!AJ549+'eq. coef.'!$C$178*'Amp-TB2 calc'!AK549+'eq. coef.'!$C$179*'Amp-TB2 calc'!AL549+'eq. coef.'!$C$180*'Amp-TB2 calc'!AN549+'eq. coef.'!$C$181*'Amp-TB2 calc'!AP549+'eq. coef.'!$C$182*'Amp-TB2 calc'!AQ549+'eq. coef.'!$C$183*'Amp-TB2 calc'!AR549+'eq. coef.'!$C$184*'Amp-TB2 calc'!AS549))</f>
        <v xml:space="preserve"> </v>
      </c>
      <c r="BD549" s="281" t="str">
        <f>IF(SUM(I549:T549)&lt;90," ",('eq. coef.'!$C$234+'eq. coef.'!$C$235*'Amp-TB2 calc'!AJ549+'eq. coef.'!$C$236*'Amp-TB2 calc'!AK549+'eq. coef.'!$C$237*'Amp-TB2 calc'!AL549+'eq. coef.'!$C$238*'Amp-TB2 calc'!AN549+'eq. coef.'!$C$239*'Amp-TB2 calc'!AP549+'eq. coef.'!$C$240*'Amp-TB2 calc'!AQ549+'eq. coef.'!$C$241*'Amp-TB2 calc'!AR549+'eq. coef.'!$C$242*'Amp-TB2 calc'!AS549))</f>
        <v xml:space="preserve"> </v>
      </c>
      <c r="BE549" s="281" t="str">
        <f>IF(SUM(I549:T549)&lt;90," ",('eq. coef.'!$C$270+'eq. coef.'!$C$271*'Amp-TB2 calc'!AJ549+'eq. coef.'!$C$272*'Amp-TB2 calc'!AK549+'eq. coef.'!$C$273*'Amp-TB2 calc'!AL549+'eq. coef.'!$C$274*'Amp-TB2 calc'!AN549+'eq. coef.'!$C$275*'Amp-TB2 calc'!AP549+'eq. coef.'!$C$276*'Amp-TB2 calc'!AQ549+'eq. coef.'!$C$277*'Amp-TB2 calc'!AR549+'eq. coef.'!$C$278*'Amp-TB2 calc'!AS549))</f>
        <v xml:space="preserve"> </v>
      </c>
      <c r="BF549" s="281" t="str">
        <f>IF(SUM(I549:T549)&lt;90," ",EXP('eq. coef.'!$C$328+'eq. coef.'!$C$329*'Amp-TB2 calc'!AJ549+'eq. coef.'!$C$330*'Amp-TB2 calc'!AK549+'eq. coef.'!$C$331*'Amp-TB2 calc'!AL549+'eq. coef.'!$C$332*'Amp-TB2 calc'!AN549+'eq. coef.'!$C$333*'Amp-TB2 calc'!AP549+'eq. coef.'!$C$334*'Amp-TB2 calc'!AQ549+'eq. coef.'!$C$335*'Amp-TB2 calc'!AR549+'eq. coef.'!$C$336*'Amp-TB2 calc'!AS549))</f>
        <v xml:space="preserve"> </v>
      </c>
      <c r="BG549" s="282" t="str">
        <f t="shared" si="691"/>
        <v xml:space="preserve"> </v>
      </c>
      <c r="BH549" s="385" t="str">
        <f t="shared" si="718"/>
        <v xml:space="preserve"> </v>
      </c>
      <c r="BI549" s="385" t="str">
        <f t="shared" si="719"/>
        <v xml:space="preserve"> </v>
      </c>
      <c r="BJ549" s="281" t="str">
        <f t="shared" si="692"/>
        <v xml:space="preserve"> </v>
      </c>
      <c r="BK549" s="283" t="str">
        <f t="shared" si="740"/>
        <v xml:space="preserve"> </v>
      </c>
      <c r="BL549" s="281" t="str">
        <f t="shared" si="741"/>
        <v xml:space="preserve"> </v>
      </c>
      <c r="BM549" s="284" t="str">
        <f t="shared" si="693"/>
        <v xml:space="preserve"> </v>
      </c>
      <c r="BN549" s="285" t="str">
        <f>IF(SUM(I549:T549)&lt;90," ",'eq. coef.'!$C$360+'eq. coef.'!$C$361*'Amp-TB2 calc'!AJ549+'eq. coef.'!$C$362*'Amp-TB2 calc'!AK549+'eq. coef.'!$C$363*'Amp-TB2 calc'!AL549+'eq. coef.'!$C$364*'Amp-TB2 calc'!AN549+'eq. coef.'!$C$365*'Amp-TB2 calc'!AP549+'eq. coef.'!$C$366*'Amp-TB2 calc'!AQ549+'eq. coef.'!$C$367*'Amp-TB2 calc'!AR549+'eq. coef.'!$C$368*'Amp-TB2 calc'!AS549+'eq. coef.'!$C$369*LN(BQ549))</f>
        <v xml:space="preserve"> </v>
      </c>
      <c r="BO549" s="286" t="str">
        <f t="shared" si="742"/>
        <v xml:space="preserve"> </v>
      </c>
      <c r="BP549" s="333" t="str">
        <f t="shared" si="694"/>
        <v xml:space="preserve"> </v>
      </c>
      <c r="BQ549" s="287" t="str">
        <f t="shared" si="743"/>
        <v xml:space="preserve"> </v>
      </c>
      <c r="BR549" s="281" t="str">
        <f t="shared" si="695"/>
        <v xml:space="preserve"> </v>
      </c>
      <c r="BS549" s="283"/>
      <c r="BT549" s="283">
        <f t="shared" si="744"/>
        <v>0</v>
      </c>
      <c r="BU549" s="283">
        <f t="shared" si="745"/>
        <v>0</v>
      </c>
      <c r="BV549" s="281" t="str">
        <f t="shared" si="696"/>
        <v xml:space="preserve"> </v>
      </c>
      <c r="BW549" s="288"/>
      <c r="BX549" s="289" t="str">
        <f>IF(SUM(I549:T549)&lt;90," ",'eq. coef.'!$B$1128*'Amp-TB2 calc'!CH549+'eq. coef.'!$B$1129*'Amp-TB2 calc'!CL549+'eq. coef.'!$B$1130*'Amp-TB2 calc'!CM549+'eq. coef.'!$B$1131*'Amp-TB2 calc'!CO549+'eq. coef.'!$B$1132*'Amp-TB2 calc'!CP549+'eq. coef.'!$B$1133*'Amp-TB2 calc'!CQ549+'eq. coef.'!$B$1134*'Amp-TB2 calc'!CR549+'eq. coef.'!$B$1135*'Amp-TB2 calc'!CU549+'eq. coef.'!$B$1135*'Amp-TB2 calc'!CY549+'eq. coef.'!$B$1137*'Amp-TB2 calc'!CZ549)</f>
        <v xml:space="preserve"> </v>
      </c>
      <c r="BY549" s="290" t="str">
        <f t="shared" si="746"/>
        <v xml:space="preserve"> </v>
      </c>
      <c r="BZ549" s="291"/>
      <c r="CA549" s="290" t="str">
        <f t="shared" si="697"/>
        <v xml:space="preserve"> </v>
      </c>
      <c r="CB549" s="289" t="str">
        <f>IF(SUM(I549:T549)&lt;90," ",EXP('eq. coef.'!$C$396+'eq. coef.'!$C$397*'Amp-TB2 calc'!AJ549+'eq. coef.'!$C$398*'Amp-TB2 calc'!AK549+'eq. coef.'!$C$399*'Amp-TB2 calc'!AL549+'eq. coef.'!$C$400*'Amp-TB2 calc'!AN549+'eq. coef.'!$C$401*'Amp-TB2 calc'!AP549+'eq. coef.'!$C$402*'Amp-TB2 calc'!AQ549+'eq. coef.'!$C$403*'Amp-TB2 calc'!AR549+'eq. coef.'!$C$404*'Amp-TB2 calc'!AS549+'eq. coef.'!$C$405*LN('Amp-TB2 calc'!BQ549)))</f>
        <v xml:space="preserve"> </v>
      </c>
      <c r="CC549" s="283" t="str">
        <f t="shared" si="698"/>
        <v xml:space="preserve"> </v>
      </c>
      <c r="CD549" s="283"/>
      <c r="CE549" s="282" t="str">
        <f t="shared" si="699"/>
        <v xml:space="preserve"> </v>
      </c>
      <c r="CF549" s="282" t="str">
        <f t="shared" si="700"/>
        <v xml:space="preserve"> </v>
      </c>
      <c r="CG549" s="278" t="str">
        <f t="shared" si="747"/>
        <v xml:space="preserve"> </v>
      </c>
      <c r="CH549" s="278" t="str">
        <f t="shared" si="748"/>
        <v xml:space="preserve"> </v>
      </c>
      <c r="CI549" s="278" t="str">
        <f t="shared" si="701"/>
        <v xml:space="preserve"> </v>
      </c>
      <c r="CJ549" s="278" t="str">
        <f t="shared" si="702"/>
        <v xml:space="preserve"> </v>
      </c>
      <c r="CK549" s="278"/>
      <c r="CL549" s="278" t="str">
        <f t="shared" si="703"/>
        <v xml:space="preserve"> </v>
      </c>
      <c r="CM549" s="278" t="str">
        <f t="shared" si="704"/>
        <v xml:space="preserve"> </v>
      </c>
      <c r="CN549" s="278" t="str">
        <f t="shared" si="749"/>
        <v xml:space="preserve"> </v>
      </c>
      <c r="CO549" s="278" t="str">
        <f t="shared" si="705"/>
        <v xml:space="preserve"> </v>
      </c>
      <c r="CP549" s="278" t="str">
        <f t="shared" si="750"/>
        <v xml:space="preserve"> </v>
      </c>
      <c r="CQ549" s="278" t="str">
        <f t="shared" si="706"/>
        <v xml:space="preserve"> </v>
      </c>
      <c r="CR549" s="278" t="str">
        <f t="shared" si="751"/>
        <v xml:space="preserve"> </v>
      </c>
      <c r="CS549" s="278" t="str">
        <f t="shared" si="707"/>
        <v xml:space="preserve"> </v>
      </c>
      <c r="CT549" s="278"/>
      <c r="CU549" s="278" t="str">
        <f t="shared" si="752"/>
        <v xml:space="preserve"> </v>
      </c>
      <c r="CV549" s="278" t="str">
        <f t="shared" si="708"/>
        <v xml:space="preserve"> </v>
      </c>
      <c r="CW549" s="278" t="str">
        <f t="shared" si="709"/>
        <v xml:space="preserve"> </v>
      </c>
      <c r="CX549" s="278"/>
      <c r="CY549" s="278" t="str">
        <f t="shared" si="710"/>
        <v xml:space="preserve"> </v>
      </c>
      <c r="CZ549" s="278" t="str">
        <f t="shared" si="753"/>
        <v xml:space="preserve"> </v>
      </c>
      <c r="DA549" s="278" t="str">
        <f t="shared" si="711"/>
        <v xml:space="preserve"> </v>
      </c>
      <c r="DB549" s="278"/>
      <c r="DC549" s="278" t="str">
        <f t="shared" si="712"/>
        <v xml:space="preserve"> </v>
      </c>
      <c r="DD549" s="278" t="str">
        <f t="shared" si="754"/>
        <v xml:space="preserve"> </v>
      </c>
      <c r="DE549" s="278" t="str">
        <f t="shared" si="755"/>
        <v xml:space="preserve"> </v>
      </c>
      <c r="DF549" s="278" t="str">
        <f t="shared" si="713"/>
        <v xml:space="preserve"> </v>
      </c>
      <c r="DG549" s="283" t="str">
        <f t="shared" si="720"/>
        <v xml:space="preserve"> </v>
      </c>
      <c r="DH549" s="283"/>
      <c r="DI549" s="277" t="str">
        <f t="shared" si="714"/>
        <v xml:space="preserve"> </v>
      </c>
      <c r="DJ549" s="277" t="str">
        <f t="shared" si="715"/>
        <v xml:space="preserve"> </v>
      </c>
      <c r="DK549" s="277" t="str">
        <f t="shared" si="716"/>
        <v xml:space="preserve"> </v>
      </c>
      <c r="DL549" s="278" t="str">
        <f t="shared" si="717"/>
        <v xml:space="preserve"> </v>
      </c>
    </row>
    <row r="550" spans="21:116" x14ac:dyDescent="0.25">
      <c r="U550" s="276" t="str">
        <f t="shared" si="721"/>
        <v xml:space="preserve"> </v>
      </c>
      <c r="V550" s="277" t="str">
        <f>IF(SUM(I550:T550)&lt;90," ",I550/stab.data!$U$7)</f>
        <v xml:space="preserve"> </v>
      </c>
      <c r="W550" s="277" t="str">
        <f>IF(SUM(I550:T550)&lt;90," ",J550/stab.data!$U$8)</f>
        <v xml:space="preserve"> </v>
      </c>
      <c r="X550" s="277" t="str">
        <f>IF(SUM(I550:T550)&lt;90," ",K550*2/stab.data!$U$9)</f>
        <v xml:space="preserve"> </v>
      </c>
      <c r="Y550" s="277" t="str">
        <f>IF(SUM(I550:T550)&lt;90," ",L550*2/stab.data!$U$10)</f>
        <v xml:space="preserve"> </v>
      </c>
      <c r="Z550" s="277" t="str">
        <f>IF(SUM(I550:T550)&lt;90," ",M550/stab.data!$U$11)</f>
        <v xml:space="preserve"> </v>
      </c>
      <c r="AA550" s="277" t="str">
        <f>IF(SUM(I550:T550)&lt;90," ",N550/stab.data!$U$12)</f>
        <v xml:space="preserve"> </v>
      </c>
      <c r="AB550" s="277" t="str">
        <f>IF(SUM(I550:T550)&lt;90," ",O550/stab.data!$U$13)</f>
        <v xml:space="preserve"> </v>
      </c>
      <c r="AC550" s="277" t="str">
        <f>IF(SUM(I550:T550)&lt;90," ",P550/stab.data!$U$14)</f>
        <v xml:space="preserve"> </v>
      </c>
      <c r="AD550" s="277" t="str">
        <f>IF(SUM(I550:T550)&lt;90," ",Q550*2/stab.data!$U$15)</f>
        <v xml:space="preserve"> </v>
      </c>
      <c r="AE550" s="277" t="str">
        <f>IF(SUM(I550:T550)&lt;90," ",R550*2/stab.data!$U$16)</f>
        <v xml:space="preserve"> </v>
      </c>
      <c r="AF550" s="277" t="str">
        <f>IF(SUM(I550:T550)&lt;90," ",S550/stab.data!$U$17)</f>
        <v xml:space="preserve"> </v>
      </c>
      <c r="AG550" s="277" t="str">
        <f>IF(SUM(I550:T550)&lt;90," ",T550/stab.data!$U$18)</f>
        <v xml:space="preserve"> </v>
      </c>
      <c r="AH550" s="277" t="str">
        <f t="shared" si="722"/>
        <v xml:space="preserve"> </v>
      </c>
      <c r="AI550" s="277" t="str">
        <f t="shared" si="723"/>
        <v xml:space="preserve"> </v>
      </c>
      <c r="AJ550" s="278" t="str">
        <f t="shared" si="724"/>
        <v xml:space="preserve"> </v>
      </c>
      <c r="AK550" s="278" t="str">
        <f t="shared" si="725"/>
        <v xml:space="preserve"> </v>
      </c>
      <c r="AL550" s="278" t="str">
        <f t="shared" si="726"/>
        <v xml:space="preserve"> </v>
      </c>
      <c r="AM550" s="278" t="str">
        <f t="shared" si="727"/>
        <v xml:space="preserve"> </v>
      </c>
      <c r="AN550" s="278" t="str">
        <f t="shared" si="728"/>
        <v xml:space="preserve"> </v>
      </c>
      <c r="AO550" s="278" t="str">
        <f t="shared" si="729"/>
        <v xml:space="preserve"> </v>
      </c>
      <c r="AP550" s="278" t="str">
        <f t="shared" si="730"/>
        <v xml:space="preserve"> </v>
      </c>
      <c r="AQ550" s="278" t="str">
        <f t="shared" si="731"/>
        <v xml:space="preserve"> </v>
      </c>
      <c r="AR550" s="278" t="str">
        <f t="shared" si="732"/>
        <v xml:space="preserve"> </v>
      </c>
      <c r="AS550" s="278" t="str">
        <f t="shared" si="733"/>
        <v xml:space="preserve"> </v>
      </c>
      <c r="AT550" s="278" t="str">
        <f t="shared" si="734"/>
        <v xml:space="preserve"> </v>
      </c>
      <c r="AU550" s="278" t="str">
        <f t="shared" si="735"/>
        <v xml:space="preserve"> </v>
      </c>
      <c r="AV550" s="277" t="str">
        <f t="shared" si="736"/>
        <v xml:space="preserve"> </v>
      </c>
      <c r="AW550" s="277" t="str">
        <f t="shared" si="737"/>
        <v xml:space="preserve"> </v>
      </c>
      <c r="AX550" s="277" t="str">
        <f>IF(SUM(I550:T550)&lt;90," ",CO550*AH550*stab.data!$U$20/13/2)</f>
        <v xml:space="preserve"> </v>
      </c>
      <c r="AY550" s="277" t="str">
        <f>IF(SUM(I550:T550)&lt;90," ",CQ550*AH550*stab.data!$U$11/13)</f>
        <v xml:space="preserve"> </v>
      </c>
      <c r="AZ550" s="277" t="str">
        <f t="shared" si="738"/>
        <v xml:space="preserve"> </v>
      </c>
      <c r="BA550" s="279" t="str">
        <f t="shared" si="739"/>
        <v xml:space="preserve"> </v>
      </c>
      <c r="BB550" s="280" t="str">
        <f>IF(SUM(I550:T550)&lt;90," ",EXP('eq. coef.'!$C$104+'eq. coef.'!$C$105*'Amp-TB2 calc'!AJ550+'eq. coef.'!$C$106*'Amp-TB2 calc'!AK550+'eq. coef.'!$C$107*'Amp-TB2 calc'!AL550+'eq. coef.'!$C$108*'Amp-TB2 calc'!AN550+'eq. coef.'!$C$109*'Amp-TB2 calc'!AP550+'eq. coef.'!$C$110*'Amp-TB2 calc'!AQ550+'eq. coef.'!$C$111*'Amp-TB2 calc'!AR550+'eq. coef.'!$C$112*'Amp-TB2 calc'!AS550))</f>
        <v xml:space="preserve"> </v>
      </c>
      <c r="BC550" s="281" t="str">
        <f>IF(SUM(I550:T550)&lt;90," ",EXP('eq. coef.'!$C$176+'eq. coef.'!$C$177*'Amp-TB2 calc'!AJ550+'eq. coef.'!$C$178*'Amp-TB2 calc'!AK550+'eq. coef.'!$C$179*'Amp-TB2 calc'!AL550+'eq. coef.'!$C$180*'Amp-TB2 calc'!AN550+'eq. coef.'!$C$181*'Amp-TB2 calc'!AP550+'eq. coef.'!$C$182*'Amp-TB2 calc'!AQ550+'eq. coef.'!$C$183*'Amp-TB2 calc'!AR550+'eq. coef.'!$C$184*'Amp-TB2 calc'!AS550))</f>
        <v xml:space="preserve"> </v>
      </c>
      <c r="BD550" s="281" t="str">
        <f>IF(SUM(I550:T550)&lt;90," ",('eq. coef.'!$C$234+'eq. coef.'!$C$235*'Amp-TB2 calc'!AJ550+'eq. coef.'!$C$236*'Amp-TB2 calc'!AK550+'eq. coef.'!$C$237*'Amp-TB2 calc'!AL550+'eq. coef.'!$C$238*'Amp-TB2 calc'!AN550+'eq. coef.'!$C$239*'Amp-TB2 calc'!AP550+'eq. coef.'!$C$240*'Amp-TB2 calc'!AQ550+'eq. coef.'!$C$241*'Amp-TB2 calc'!AR550+'eq. coef.'!$C$242*'Amp-TB2 calc'!AS550))</f>
        <v xml:space="preserve"> </v>
      </c>
      <c r="BE550" s="281" t="str">
        <f>IF(SUM(I550:T550)&lt;90," ",('eq. coef.'!$C$270+'eq. coef.'!$C$271*'Amp-TB2 calc'!AJ550+'eq. coef.'!$C$272*'Amp-TB2 calc'!AK550+'eq. coef.'!$C$273*'Amp-TB2 calc'!AL550+'eq. coef.'!$C$274*'Amp-TB2 calc'!AN550+'eq. coef.'!$C$275*'Amp-TB2 calc'!AP550+'eq. coef.'!$C$276*'Amp-TB2 calc'!AQ550+'eq. coef.'!$C$277*'Amp-TB2 calc'!AR550+'eq. coef.'!$C$278*'Amp-TB2 calc'!AS550))</f>
        <v xml:space="preserve"> </v>
      </c>
      <c r="BF550" s="281" t="str">
        <f>IF(SUM(I550:T550)&lt;90," ",EXP('eq. coef.'!$C$328+'eq. coef.'!$C$329*'Amp-TB2 calc'!AJ550+'eq. coef.'!$C$330*'Amp-TB2 calc'!AK550+'eq. coef.'!$C$331*'Amp-TB2 calc'!AL550+'eq. coef.'!$C$332*'Amp-TB2 calc'!AN550+'eq. coef.'!$C$333*'Amp-TB2 calc'!AP550+'eq. coef.'!$C$334*'Amp-TB2 calc'!AQ550+'eq. coef.'!$C$335*'Amp-TB2 calc'!AR550+'eq. coef.'!$C$336*'Amp-TB2 calc'!AS550))</f>
        <v xml:space="preserve"> </v>
      </c>
      <c r="BG550" s="282" t="str">
        <f t="shared" si="691"/>
        <v xml:space="preserve"> </v>
      </c>
      <c r="BH550" s="385" t="str">
        <f t="shared" si="718"/>
        <v xml:space="preserve"> </v>
      </c>
      <c r="BI550" s="385" t="str">
        <f t="shared" si="719"/>
        <v xml:space="preserve"> </v>
      </c>
      <c r="BJ550" s="281" t="str">
        <f t="shared" si="692"/>
        <v xml:space="preserve"> </v>
      </c>
      <c r="BK550" s="283" t="str">
        <f t="shared" si="740"/>
        <v xml:space="preserve"> </v>
      </c>
      <c r="BL550" s="281" t="str">
        <f t="shared" si="741"/>
        <v xml:space="preserve"> </v>
      </c>
      <c r="BM550" s="284" t="str">
        <f t="shared" si="693"/>
        <v xml:space="preserve"> </v>
      </c>
      <c r="BN550" s="285" t="str">
        <f>IF(SUM(I550:T550)&lt;90," ",'eq. coef.'!$C$360+'eq. coef.'!$C$361*'Amp-TB2 calc'!AJ550+'eq. coef.'!$C$362*'Amp-TB2 calc'!AK550+'eq. coef.'!$C$363*'Amp-TB2 calc'!AL550+'eq. coef.'!$C$364*'Amp-TB2 calc'!AN550+'eq. coef.'!$C$365*'Amp-TB2 calc'!AP550+'eq. coef.'!$C$366*'Amp-TB2 calc'!AQ550+'eq. coef.'!$C$367*'Amp-TB2 calc'!AR550+'eq. coef.'!$C$368*'Amp-TB2 calc'!AS550+'eq. coef.'!$C$369*LN(BQ550))</f>
        <v xml:space="preserve"> </v>
      </c>
      <c r="BO550" s="286" t="str">
        <f t="shared" si="742"/>
        <v xml:space="preserve"> </v>
      </c>
      <c r="BP550" s="333" t="str">
        <f t="shared" si="694"/>
        <v xml:space="preserve"> </v>
      </c>
      <c r="BQ550" s="287" t="str">
        <f t="shared" si="743"/>
        <v xml:space="preserve"> </v>
      </c>
      <c r="BR550" s="281" t="str">
        <f t="shared" si="695"/>
        <v xml:space="preserve"> </v>
      </c>
      <c r="BS550" s="283"/>
      <c r="BT550" s="283">
        <f t="shared" si="744"/>
        <v>0</v>
      </c>
      <c r="BU550" s="283">
        <f t="shared" si="745"/>
        <v>0</v>
      </c>
      <c r="BV550" s="281" t="str">
        <f t="shared" si="696"/>
        <v xml:space="preserve"> </v>
      </c>
      <c r="BW550" s="288"/>
      <c r="BX550" s="289" t="str">
        <f>IF(SUM(I550:T550)&lt;90," ",'eq. coef.'!$B$1128*'Amp-TB2 calc'!CH550+'eq. coef.'!$B$1129*'Amp-TB2 calc'!CL550+'eq. coef.'!$B$1130*'Amp-TB2 calc'!CM550+'eq. coef.'!$B$1131*'Amp-TB2 calc'!CO550+'eq. coef.'!$B$1132*'Amp-TB2 calc'!CP550+'eq. coef.'!$B$1133*'Amp-TB2 calc'!CQ550+'eq. coef.'!$B$1134*'Amp-TB2 calc'!CR550+'eq. coef.'!$B$1135*'Amp-TB2 calc'!CU550+'eq. coef.'!$B$1135*'Amp-TB2 calc'!CY550+'eq. coef.'!$B$1137*'Amp-TB2 calc'!CZ550)</f>
        <v xml:space="preserve"> </v>
      </c>
      <c r="BY550" s="290" t="str">
        <f t="shared" si="746"/>
        <v xml:space="preserve"> </v>
      </c>
      <c r="BZ550" s="291"/>
      <c r="CA550" s="290" t="str">
        <f t="shared" si="697"/>
        <v xml:space="preserve"> </v>
      </c>
      <c r="CB550" s="289" t="str">
        <f>IF(SUM(I550:T550)&lt;90," ",EXP('eq. coef.'!$C$396+'eq. coef.'!$C$397*'Amp-TB2 calc'!AJ550+'eq. coef.'!$C$398*'Amp-TB2 calc'!AK550+'eq. coef.'!$C$399*'Amp-TB2 calc'!AL550+'eq. coef.'!$C$400*'Amp-TB2 calc'!AN550+'eq. coef.'!$C$401*'Amp-TB2 calc'!AP550+'eq. coef.'!$C$402*'Amp-TB2 calc'!AQ550+'eq. coef.'!$C$403*'Amp-TB2 calc'!AR550+'eq. coef.'!$C$404*'Amp-TB2 calc'!AS550+'eq. coef.'!$C$405*LN('Amp-TB2 calc'!BQ550)))</f>
        <v xml:space="preserve"> </v>
      </c>
      <c r="CC550" s="283" t="str">
        <f t="shared" si="698"/>
        <v xml:space="preserve"> </v>
      </c>
      <c r="CD550" s="283"/>
      <c r="CE550" s="282" t="str">
        <f t="shared" si="699"/>
        <v xml:space="preserve"> </v>
      </c>
      <c r="CF550" s="282" t="str">
        <f t="shared" si="700"/>
        <v xml:space="preserve"> </v>
      </c>
      <c r="CG550" s="278" t="str">
        <f t="shared" si="747"/>
        <v xml:space="preserve"> </v>
      </c>
      <c r="CH550" s="278" t="str">
        <f t="shared" si="748"/>
        <v xml:space="preserve"> </v>
      </c>
      <c r="CI550" s="278" t="str">
        <f t="shared" si="701"/>
        <v xml:space="preserve"> </v>
      </c>
      <c r="CJ550" s="278" t="str">
        <f t="shared" si="702"/>
        <v xml:space="preserve"> </v>
      </c>
      <c r="CK550" s="278"/>
      <c r="CL550" s="278" t="str">
        <f t="shared" si="703"/>
        <v xml:space="preserve"> </v>
      </c>
      <c r="CM550" s="278" t="str">
        <f t="shared" si="704"/>
        <v xml:space="preserve"> </v>
      </c>
      <c r="CN550" s="278" t="str">
        <f t="shared" si="749"/>
        <v xml:space="preserve"> </v>
      </c>
      <c r="CO550" s="278" t="str">
        <f t="shared" si="705"/>
        <v xml:space="preserve"> </v>
      </c>
      <c r="CP550" s="278" t="str">
        <f t="shared" si="750"/>
        <v xml:space="preserve"> </v>
      </c>
      <c r="CQ550" s="278" t="str">
        <f t="shared" si="706"/>
        <v xml:space="preserve"> </v>
      </c>
      <c r="CR550" s="278" t="str">
        <f t="shared" si="751"/>
        <v xml:space="preserve"> </v>
      </c>
      <c r="CS550" s="278" t="str">
        <f t="shared" si="707"/>
        <v xml:space="preserve"> </v>
      </c>
      <c r="CT550" s="278"/>
      <c r="CU550" s="278" t="str">
        <f t="shared" si="752"/>
        <v xml:space="preserve"> </v>
      </c>
      <c r="CV550" s="278" t="str">
        <f t="shared" si="708"/>
        <v xml:space="preserve"> </v>
      </c>
      <c r="CW550" s="278" t="str">
        <f t="shared" si="709"/>
        <v xml:space="preserve"> </v>
      </c>
      <c r="CX550" s="278"/>
      <c r="CY550" s="278" t="str">
        <f t="shared" si="710"/>
        <v xml:space="preserve"> </v>
      </c>
      <c r="CZ550" s="278" t="str">
        <f t="shared" si="753"/>
        <v xml:space="preserve"> </v>
      </c>
      <c r="DA550" s="278" t="str">
        <f t="shared" si="711"/>
        <v xml:space="preserve"> </v>
      </c>
      <c r="DB550" s="278"/>
      <c r="DC550" s="278" t="str">
        <f t="shared" si="712"/>
        <v xml:space="preserve"> </v>
      </c>
      <c r="DD550" s="278" t="str">
        <f t="shared" si="754"/>
        <v xml:space="preserve"> </v>
      </c>
      <c r="DE550" s="278" t="str">
        <f t="shared" si="755"/>
        <v xml:space="preserve"> </v>
      </c>
      <c r="DF550" s="278" t="str">
        <f t="shared" si="713"/>
        <v xml:space="preserve"> </v>
      </c>
      <c r="DG550" s="283" t="str">
        <f t="shared" si="720"/>
        <v xml:space="preserve"> </v>
      </c>
      <c r="DH550" s="283"/>
      <c r="DI550" s="277" t="str">
        <f t="shared" si="714"/>
        <v xml:space="preserve"> </v>
      </c>
      <c r="DJ550" s="277" t="str">
        <f t="shared" si="715"/>
        <v xml:space="preserve"> </v>
      </c>
      <c r="DK550" s="277" t="str">
        <f t="shared" si="716"/>
        <v xml:space="preserve"> </v>
      </c>
      <c r="DL550" s="278" t="str">
        <f t="shared" si="717"/>
        <v xml:space="preserve"> </v>
      </c>
    </row>
    <row r="551" spans="21:116" x14ac:dyDescent="0.25">
      <c r="U551" s="276" t="str">
        <f t="shared" si="721"/>
        <v xml:space="preserve"> </v>
      </c>
      <c r="V551" s="277" t="str">
        <f>IF(SUM(I551:T551)&lt;90," ",I551/stab.data!$U$7)</f>
        <v xml:space="preserve"> </v>
      </c>
      <c r="W551" s="277" t="str">
        <f>IF(SUM(I551:T551)&lt;90," ",J551/stab.data!$U$8)</f>
        <v xml:space="preserve"> </v>
      </c>
      <c r="X551" s="277" t="str">
        <f>IF(SUM(I551:T551)&lt;90," ",K551*2/stab.data!$U$9)</f>
        <v xml:space="preserve"> </v>
      </c>
      <c r="Y551" s="277" t="str">
        <f>IF(SUM(I551:T551)&lt;90," ",L551*2/stab.data!$U$10)</f>
        <v xml:space="preserve"> </v>
      </c>
      <c r="Z551" s="277" t="str">
        <f>IF(SUM(I551:T551)&lt;90," ",M551/stab.data!$U$11)</f>
        <v xml:space="preserve"> </v>
      </c>
      <c r="AA551" s="277" t="str">
        <f>IF(SUM(I551:T551)&lt;90," ",N551/stab.data!$U$12)</f>
        <v xml:space="preserve"> </v>
      </c>
      <c r="AB551" s="277" t="str">
        <f>IF(SUM(I551:T551)&lt;90," ",O551/stab.data!$U$13)</f>
        <v xml:space="preserve"> </v>
      </c>
      <c r="AC551" s="277" t="str">
        <f>IF(SUM(I551:T551)&lt;90," ",P551/stab.data!$U$14)</f>
        <v xml:space="preserve"> </v>
      </c>
      <c r="AD551" s="277" t="str">
        <f>IF(SUM(I551:T551)&lt;90," ",Q551*2/stab.data!$U$15)</f>
        <v xml:space="preserve"> </v>
      </c>
      <c r="AE551" s="277" t="str">
        <f>IF(SUM(I551:T551)&lt;90," ",R551*2/stab.data!$U$16)</f>
        <v xml:space="preserve"> </v>
      </c>
      <c r="AF551" s="277" t="str">
        <f>IF(SUM(I551:T551)&lt;90," ",S551/stab.data!$U$17)</f>
        <v xml:space="preserve"> </v>
      </c>
      <c r="AG551" s="277" t="str">
        <f>IF(SUM(I551:T551)&lt;90," ",T551/stab.data!$U$18)</f>
        <v xml:space="preserve"> </v>
      </c>
      <c r="AH551" s="277" t="str">
        <f t="shared" si="722"/>
        <v xml:space="preserve"> </v>
      </c>
      <c r="AI551" s="277" t="str">
        <f t="shared" si="723"/>
        <v xml:space="preserve"> </v>
      </c>
      <c r="AJ551" s="278" t="str">
        <f t="shared" si="724"/>
        <v xml:space="preserve"> </v>
      </c>
      <c r="AK551" s="278" t="str">
        <f t="shared" si="725"/>
        <v xml:space="preserve"> </v>
      </c>
      <c r="AL551" s="278" t="str">
        <f t="shared" si="726"/>
        <v xml:space="preserve"> </v>
      </c>
      <c r="AM551" s="278" t="str">
        <f t="shared" si="727"/>
        <v xml:space="preserve"> </v>
      </c>
      <c r="AN551" s="278" t="str">
        <f t="shared" si="728"/>
        <v xml:space="preserve"> </v>
      </c>
      <c r="AO551" s="278" t="str">
        <f t="shared" si="729"/>
        <v xml:space="preserve"> </v>
      </c>
      <c r="AP551" s="278" t="str">
        <f t="shared" si="730"/>
        <v xml:space="preserve"> </v>
      </c>
      <c r="AQ551" s="278" t="str">
        <f t="shared" si="731"/>
        <v xml:space="preserve"> </v>
      </c>
      <c r="AR551" s="278" t="str">
        <f t="shared" si="732"/>
        <v xml:space="preserve"> </v>
      </c>
      <c r="AS551" s="278" t="str">
        <f t="shared" si="733"/>
        <v xml:space="preserve"> </v>
      </c>
      <c r="AT551" s="278" t="str">
        <f t="shared" si="734"/>
        <v xml:space="preserve"> </v>
      </c>
      <c r="AU551" s="278" t="str">
        <f t="shared" si="735"/>
        <v xml:space="preserve"> </v>
      </c>
      <c r="AV551" s="277" t="str">
        <f t="shared" si="736"/>
        <v xml:space="preserve"> </v>
      </c>
      <c r="AW551" s="277" t="str">
        <f t="shared" si="737"/>
        <v xml:space="preserve"> </v>
      </c>
      <c r="AX551" s="277" t="str">
        <f>IF(SUM(I551:T551)&lt;90," ",CO551*AH551*stab.data!$U$20/13/2)</f>
        <v xml:space="preserve"> </v>
      </c>
      <c r="AY551" s="277" t="str">
        <f>IF(SUM(I551:T551)&lt;90," ",CQ551*AH551*stab.data!$U$11/13)</f>
        <v xml:space="preserve"> </v>
      </c>
      <c r="AZ551" s="277" t="str">
        <f t="shared" si="738"/>
        <v xml:space="preserve"> </v>
      </c>
      <c r="BA551" s="279" t="str">
        <f t="shared" si="739"/>
        <v xml:space="preserve"> </v>
      </c>
      <c r="BB551" s="280" t="str">
        <f>IF(SUM(I551:T551)&lt;90," ",EXP('eq. coef.'!$C$104+'eq. coef.'!$C$105*'Amp-TB2 calc'!AJ551+'eq. coef.'!$C$106*'Amp-TB2 calc'!AK551+'eq. coef.'!$C$107*'Amp-TB2 calc'!AL551+'eq. coef.'!$C$108*'Amp-TB2 calc'!AN551+'eq. coef.'!$C$109*'Amp-TB2 calc'!AP551+'eq. coef.'!$C$110*'Amp-TB2 calc'!AQ551+'eq. coef.'!$C$111*'Amp-TB2 calc'!AR551+'eq. coef.'!$C$112*'Amp-TB2 calc'!AS551))</f>
        <v xml:space="preserve"> </v>
      </c>
      <c r="BC551" s="281" t="str">
        <f>IF(SUM(I551:T551)&lt;90," ",EXP('eq. coef.'!$C$176+'eq. coef.'!$C$177*'Amp-TB2 calc'!AJ551+'eq. coef.'!$C$178*'Amp-TB2 calc'!AK551+'eq. coef.'!$C$179*'Amp-TB2 calc'!AL551+'eq. coef.'!$C$180*'Amp-TB2 calc'!AN551+'eq. coef.'!$C$181*'Amp-TB2 calc'!AP551+'eq. coef.'!$C$182*'Amp-TB2 calc'!AQ551+'eq. coef.'!$C$183*'Amp-TB2 calc'!AR551+'eq. coef.'!$C$184*'Amp-TB2 calc'!AS551))</f>
        <v xml:space="preserve"> </v>
      </c>
      <c r="BD551" s="281" t="str">
        <f>IF(SUM(I551:T551)&lt;90," ",('eq. coef.'!$C$234+'eq. coef.'!$C$235*'Amp-TB2 calc'!AJ551+'eq. coef.'!$C$236*'Amp-TB2 calc'!AK551+'eq. coef.'!$C$237*'Amp-TB2 calc'!AL551+'eq. coef.'!$C$238*'Amp-TB2 calc'!AN551+'eq. coef.'!$C$239*'Amp-TB2 calc'!AP551+'eq. coef.'!$C$240*'Amp-TB2 calc'!AQ551+'eq. coef.'!$C$241*'Amp-TB2 calc'!AR551+'eq. coef.'!$C$242*'Amp-TB2 calc'!AS551))</f>
        <v xml:space="preserve"> </v>
      </c>
      <c r="BE551" s="281" t="str">
        <f>IF(SUM(I551:T551)&lt;90," ",('eq. coef.'!$C$270+'eq. coef.'!$C$271*'Amp-TB2 calc'!AJ551+'eq. coef.'!$C$272*'Amp-TB2 calc'!AK551+'eq. coef.'!$C$273*'Amp-TB2 calc'!AL551+'eq. coef.'!$C$274*'Amp-TB2 calc'!AN551+'eq. coef.'!$C$275*'Amp-TB2 calc'!AP551+'eq. coef.'!$C$276*'Amp-TB2 calc'!AQ551+'eq. coef.'!$C$277*'Amp-TB2 calc'!AR551+'eq. coef.'!$C$278*'Amp-TB2 calc'!AS551))</f>
        <v xml:space="preserve"> </v>
      </c>
      <c r="BF551" s="281" t="str">
        <f>IF(SUM(I551:T551)&lt;90," ",EXP('eq. coef.'!$C$328+'eq. coef.'!$C$329*'Amp-TB2 calc'!AJ551+'eq. coef.'!$C$330*'Amp-TB2 calc'!AK551+'eq. coef.'!$C$331*'Amp-TB2 calc'!AL551+'eq. coef.'!$C$332*'Amp-TB2 calc'!AN551+'eq. coef.'!$C$333*'Amp-TB2 calc'!AP551+'eq. coef.'!$C$334*'Amp-TB2 calc'!AQ551+'eq. coef.'!$C$335*'Amp-TB2 calc'!AR551+'eq. coef.'!$C$336*'Amp-TB2 calc'!AS551))</f>
        <v xml:space="preserve"> </v>
      </c>
      <c r="BG551" s="282" t="str">
        <f t="shared" si="691"/>
        <v xml:space="preserve"> </v>
      </c>
      <c r="BH551" s="385" t="str">
        <f t="shared" si="718"/>
        <v xml:space="preserve"> </v>
      </c>
      <c r="BI551" s="385" t="str">
        <f t="shared" si="719"/>
        <v xml:space="preserve"> </v>
      </c>
      <c r="BJ551" s="281" t="str">
        <f t="shared" si="692"/>
        <v xml:space="preserve"> </v>
      </c>
      <c r="BK551" s="283" t="str">
        <f t="shared" si="740"/>
        <v xml:space="preserve"> </v>
      </c>
      <c r="BL551" s="281" t="str">
        <f t="shared" si="741"/>
        <v xml:space="preserve"> </v>
      </c>
      <c r="BM551" s="284" t="str">
        <f t="shared" si="693"/>
        <v xml:space="preserve"> </v>
      </c>
      <c r="BN551" s="285" t="str">
        <f>IF(SUM(I551:T551)&lt;90," ",'eq. coef.'!$C$360+'eq. coef.'!$C$361*'Amp-TB2 calc'!AJ551+'eq. coef.'!$C$362*'Amp-TB2 calc'!AK551+'eq. coef.'!$C$363*'Amp-TB2 calc'!AL551+'eq. coef.'!$C$364*'Amp-TB2 calc'!AN551+'eq. coef.'!$C$365*'Amp-TB2 calc'!AP551+'eq. coef.'!$C$366*'Amp-TB2 calc'!AQ551+'eq. coef.'!$C$367*'Amp-TB2 calc'!AR551+'eq. coef.'!$C$368*'Amp-TB2 calc'!AS551+'eq. coef.'!$C$369*LN(BQ551))</f>
        <v xml:space="preserve"> </v>
      </c>
      <c r="BO551" s="286" t="str">
        <f t="shared" si="742"/>
        <v xml:space="preserve"> </v>
      </c>
      <c r="BP551" s="333" t="str">
        <f t="shared" si="694"/>
        <v xml:space="preserve"> </v>
      </c>
      <c r="BQ551" s="287" t="str">
        <f t="shared" si="743"/>
        <v xml:space="preserve"> </v>
      </c>
      <c r="BR551" s="281" t="str">
        <f t="shared" si="695"/>
        <v xml:space="preserve"> </v>
      </c>
      <c r="BS551" s="283"/>
      <c r="BT551" s="283">
        <f t="shared" si="744"/>
        <v>0</v>
      </c>
      <c r="BU551" s="283">
        <f t="shared" si="745"/>
        <v>0</v>
      </c>
      <c r="BV551" s="281" t="str">
        <f t="shared" si="696"/>
        <v xml:space="preserve"> </v>
      </c>
      <c r="BW551" s="288"/>
      <c r="BX551" s="289" t="str">
        <f>IF(SUM(I551:T551)&lt;90," ",'eq. coef.'!$B$1128*'Amp-TB2 calc'!CH551+'eq. coef.'!$B$1129*'Amp-TB2 calc'!CL551+'eq. coef.'!$B$1130*'Amp-TB2 calc'!CM551+'eq. coef.'!$B$1131*'Amp-TB2 calc'!CO551+'eq. coef.'!$B$1132*'Amp-TB2 calc'!CP551+'eq. coef.'!$B$1133*'Amp-TB2 calc'!CQ551+'eq. coef.'!$B$1134*'Amp-TB2 calc'!CR551+'eq. coef.'!$B$1135*'Amp-TB2 calc'!CU551+'eq. coef.'!$B$1135*'Amp-TB2 calc'!CY551+'eq. coef.'!$B$1137*'Amp-TB2 calc'!CZ551)</f>
        <v xml:space="preserve"> </v>
      </c>
      <c r="BY551" s="290" t="str">
        <f t="shared" si="746"/>
        <v xml:space="preserve"> </v>
      </c>
      <c r="BZ551" s="291"/>
      <c r="CA551" s="290" t="str">
        <f t="shared" si="697"/>
        <v xml:space="preserve"> </v>
      </c>
      <c r="CB551" s="289" t="str">
        <f>IF(SUM(I551:T551)&lt;90," ",EXP('eq. coef.'!$C$396+'eq. coef.'!$C$397*'Amp-TB2 calc'!AJ551+'eq. coef.'!$C$398*'Amp-TB2 calc'!AK551+'eq. coef.'!$C$399*'Amp-TB2 calc'!AL551+'eq. coef.'!$C$400*'Amp-TB2 calc'!AN551+'eq. coef.'!$C$401*'Amp-TB2 calc'!AP551+'eq. coef.'!$C$402*'Amp-TB2 calc'!AQ551+'eq. coef.'!$C$403*'Amp-TB2 calc'!AR551+'eq. coef.'!$C$404*'Amp-TB2 calc'!AS551+'eq. coef.'!$C$405*LN('Amp-TB2 calc'!BQ551)))</f>
        <v xml:space="preserve"> </v>
      </c>
      <c r="CC551" s="283" t="str">
        <f t="shared" si="698"/>
        <v xml:space="preserve"> </v>
      </c>
      <c r="CD551" s="283"/>
      <c r="CE551" s="282" t="str">
        <f t="shared" si="699"/>
        <v xml:space="preserve"> </v>
      </c>
      <c r="CF551" s="282" t="str">
        <f t="shared" si="700"/>
        <v xml:space="preserve"> </v>
      </c>
      <c r="CG551" s="278" t="str">
        <f t="shared" si="747"/>
        <v xml:space="preserve"> </v>
      </c>
      <c r="CH551" s="278" t="str">
        <f t="shared" si="748"/>
        <v xml:space="preserve"> </v>
      </c>
      <c r="CI551" s="278" t="str">
        <f t="shared" si="701"/>
        <v xml:space="preserve"> </v>
      </c>
      <c r="CJ551" s="278" t="str">
        <f t="shared" si="702"/>
        <v xml:space="preserve"> </v>
      </c>
      <c r="CK551" s="278"/>
      <c r="CL551" s="278" t="str">
        <f t="shared" si="703"/>
        <v xml:space="preserve"> </v>
      </c>
      <c r="CM551" s="278" t="str">
        <f t="shared" si="704"/>
        <v xml:space="preserve"> </v>
      </c>
      <c r="CN551" s="278" t="str">
        <f t="shared" si="749"/>
        <v xml:space="preserve"> </v>
      </c>
      <c r="CO551" s="278" t="str">
        <f t="shared" si="705"/>
        <v xml:space="preserve"> </v>
      </c>
      <c r="CP551" s="278" t="str">
        <f t="shared" si="750"/>
        <v xml:space="preserve"> </v>
      </c>
      <c r="CQ551" s="278" t="str">
        <f t="shared" si="706"/>
        <v xml:space="preserve"> </v>
      </c>
      <c r="CR551" s="278" t="str">
        <f t="shared" si="751"/>
        <v xml:space="preserve"> </v>
      </c>
      <c r="CS551" s="278" t="str">
        <f t="shared" si="707"/>
        <v xml:space="preserve"> </v>
      </c>
      <c r="CT551" s="278"/>
      <c r="CU551" s="278" t="str">
        <f t="shared" si="752"/>
        <v xml:space="preserve"> </v>
      </c>
      <c r="CV551" s="278" t="str">
        <f t="shared" si="708"/>
        <v xml:space="preserve"> </v>
      </c>
      <c r="CW551" s="278" t="str">
        <f t="shared" si="709"/>
        <v xml:space="preserve"> </v>
      </c>
      <c r="CX551" s="278"/>
      <c r="CY551" s="278" t="str">
        <f t="shared" si="710"/>
        <v xml:space="preserve"> </v>
      </c>
      <c r="CZ551" s="278" t="str">
        <f t="shared" si="753"/>
        <v xml:space="preserve"> </v>
      </c>
      <c r="DA551" s="278" t="str">
        <f t="shared" si="711"/>
        <v xml:space="preserve"> </v>
      </c>
      <c r="DB551" s="278"/>
      <c r="DC551" s="278" t="str">
        <f t="shared" si="712"/>
        <v xml:space="preserve"> </v>
      </c>
      <c r="DD551" s="278" t="str">
        <f t="shared" si="754"/>
        <v xml:space="preserve"> </v>
      </c>
      <c r="DE551" s="278" t="str">
        <f t="shared" si="755"/>
        <v xml:space="preserve"> </v>
      </c>
      <c r="DF551" s="278" t="str">
        <f t="shared" si="713"/>
        <v xml:space="preserve"> </v>
      </c>
      <c r="DG551" s="283" t="str">
        <f t="shared" si="720"/>
        <v xml:space="preserve"> </v>
      </c>
      <c r="DH551" s="283"/>
      <c r="DI551" s="277" t="str">
        <f t="shared" si="714"/>
        <v xml:space="preserve"> </v>
      </c>
      <c r="DJ551" s="277" t="str">
        <f t="shared" si="715"/>
        <v xml:space="preserve"> </v>
      </c>
      <c r="DK551" s="277" t="str">
        <f t="shared" si="716"/>
        <v xml:space="preserve"> </v>
      </c>
      <c r="DL551" s="278" t="str">
        <f t="shared" si="717"/>
        <v xml:space="preserve"> </v>
      </c>
    </row>
    <row r="552" spans="21:116" x14ac:dyDescent="0.25">
      <c r="U552" s="276" t="str">
        <f t="shared" si="721"/>
        <v xml:space="preserve"> </v>
      </c>
      <c r="V552" s="277" t="str">
        <f>IF(SUM(I552:T552)&lt;90," ",I552/stab.data!$U$7)</f>
        <v xml:space="preserve"> </v>
      </c>
      <c r="W552" s="277" t="str">
        <f>IF(SUM(I552:T552)&lt;90," ",J552/stab.data!$U$8)</f>
        <v xml:space="preserve"> </v>
      </c>
      <c r="X552" s="277" t="str">
        <f>IF(SUM(I552:T552)&lt;90," ",K552*2/stab.data!$U$9)</f>
        <v xml:space="preserve"> </v>
      </c>
      <c r="Y552" s="277" t="str">
        <f>IF(SUM(I552:T552)&lt;90," ",L552*2/stab.data!$U$10)</f>
        <v xml:space="preserve"> </v>
      </c>
      <c r="Z552" s="277" t="str">
        <f>IF(SUM(I552:T552)&lt;90," ",M552/stab.data!$U$11)</f>
        <v xml:space="preserve"> </v>
      </c>
      <c r="AA552" s="277" t="str">
        <f>IF(SUM(I552:T552)&lt;90," ",N552/stab.data!$U$12)</f>
        <v xml:space="preserve"> </v>
      </c>
      <c r="AB552" s="277" t="str">
        <f>IF(SUM(I552:T552)&lt;90," ",O552/stab.data!$U$13)</f>
        <v xml:space="preserve"> </v>
      </c>
      <c r="AC552" s="277" t="str">
        <f>IF(SUM(I552:T552)&lt;90," ",P552/stab.data!$U$14)</f>
        <v xml:space="preserve"> </v>
      </c>
      <c r="AD552" s="277" t="str">
        <f>IF(SUM(I552:T552)&lt;90," ",Q552*2/stab.data!$U$15)</f>
        <v xml:space="preserve"> </v>
      </c>
      <c r="AE552" s="277" t="str">
        <f>IF(SUM(I552:T552)&lt;90," ",R552*2/stab.data!$U$16)</f>
        <v xml:space="preserve"> </v>
      </c>
      <c r="AF552" s="277" t="str">
        <f>IF(SUM(I552:T552)&lt;90," ",S552/stab.data!$U$17)</f>
        <v xml:space="preserve"> </v>
      </c>
      <c r="AG552" s="277" t="str">
        <f>IF(SUM(I552:T552)&lt;90," ",T552/stab.data!$U$18)</f>
        <v xml:space="preserve"> </v>
      </c>
      <c r="AH552" s="277" t="str">
        <f t="shared" si="722"/>
        <v xml:space="preserve"> </v>
      </c>
      <c r="AI552" s="277" t="str">
        <f t="shared" si="723"/>
        <v xml:space="preserve"> </v>
      </c>
      <c r="AJ552" s="278" t="str">
        <f t="shared" si="724"/>
        <v xml:space="preserve"> </v>
      </c>
      <c r="AK552" s="278" t="str">
        <f t="shared" si="725"/>
        <v xml:space="preserve"> </v>
      </c>
      <c r="AL552" s="278" t="str">
        <f t="shared" si="726"/>
        <v xml:space="preserve"> </v>
      </c>
      <c r="AM552" s="278" t="str">
        <f t="shared" si="727"/>
        <v xml:space="preserve"> </v>
      </c>
      <c r="AN552" s="278" t="str">
        <f t="shared" si="728"/>
        <v xml:space="preserve"> </v>
      </c>
      <c r="AO552" s="278" t="str">
        <f t="shared" si="729"/>
        <v xml:space="preserve"> </v>
      </c>
      <c r="AP552" s="278" t="str">
        <f t="shared" si="730"/>
        <v xml:space="preserve"> </v>
      </c>
      <c r="AQ552" s="278" t="str">
        <f t="shared" si="731"/>
        <v xml:space="preserve"> </v>
      </c>
      <c r="AR552" s="278" t="str">
        <f t="shared" si="732"/>
        <v xml:space="preserve"> </v>
      </c>
      <c r="AS552" s="278" t="str">
        <f t="shared" si="733"/>
        <v xml:space="preserve"> </v>
      </c>
      <c r="AT552" s="278" t="str">
        <f t="shared" si="734"/>
        <v xml:space="preserve"> </v>
      </c>
      <c r="AU552" s="278" t="str">
        <f t="shared" si="735"/>
        <v xml:space="preserve"> </v>
      </c>
      <c r="AV552" s="277" t="str">
        <f t="shared" si="736"/>
        <v xml:space="preserve"> </v>
      </c>
      <c r="AW552" s="277" t="str">
        <f t="shared" si="737"/>
        <v xml:space="preserve"> </v>
      </c>
      <c r="AX552" s="277" t="str">
        <f>IF(SUM(I552:T552)&lt;90," ",CO552*AH552*stab.data!$U$20/13/2)</f>
        <v xml:space="preserve"> </v>
      </c>
      <c r="AY552" s="277" t="str">
        <f>IF(SUM(I552:T552)&lt;90," ",CQ552*AH552*stab.data!$U$11/13)</f>
        <v xml:space="preserve"> </v>
      </c>
      <c r="AZ552" s="277" t="str">
        <f t="shared" si="738"/>
        <v xml:space="preserve"> </v>
      </c>
      <c r="BA552" s="279" t="str">
        <f t="shared" si="739"/>
        <v xml:space="preserve"> </v>
      </c>
      <c r="BB552" s="280" t="str">
        <f>IF(SUM(I552:T552)&lt;90," ",EXP('eq. coef.'!$C$104+'eq. coef.'!$C$105*'Amp-TB2 calc'!AJ552+'eq. coef.'!$C$106*'Amp-TB2 calc'!AK552+'eq. coef.'!$C$107*'Amp-TB2 calc'!AL552+'eq. coef.'!$C$108*'Amp-TB2 calc'!AN552+'eq. coef.'!$C$109*'Amp-TB2 calc'!AP552+'eq. coef.'!$C$110*'Amp-TB2 calc'!AQ552+'eq. coef.'!$C$111*'Amp-TB2 calc'!AR552+'eq. coef.'!$C$112*'Amp-TB2 calc'!AS552))</f>
        <v xml:space="preserve"> </v>
      </c>
      <c r="BC552" s="281" t="str">
        <f>IF(SUM(I552:T552)&lt;90," ",EXP('eq. coef.'!$C$176+'eq. coef.'!$C$177*'Amp-TB2 calc'!AJ552+'eq. coef.'!$C$178*'Amp-TB2 calc'!AK552+'eq. coef.'!$C$179*'Amp-TB2 calc'!AL552+'eq. coef.'!$C$180*'Amp-TB2 calc'!AN552+'eq. coef.'!$C$181*'Amp-TB2 calc'!AP552+'eq. coef.'!$C$182*'Amp-TB2 calc'!AQ552+'eq. coef.'!$C$183*'Amp-TB2 calc'!AR552+'eq. coef.'!$C$184*'Amp-TB2 calc'!AS552))</f>
        <v xml:space="preserve"> </v>
      </c>
      <c r="BD552" s="281" t="str">
        <f>IF(SUM(I552:T552)&lt;90," ",('eq. coef.'!$C$234+'eq. coef.'!$C$235*'Amp-TB2 calc'!AJ552+'eq. coef.'!$C$236*'Amp-TB2 calc'!AK552+'eq. coef.'!$C$237*'Amp-TB2 calc'!AL552+'eq. coef.'!$C$238*'Amp-TB2 calc'!AN552+'eq. coef.'!$C$239*'Amp-TB2 calc'!AP552+'eq. coef.'!$C$240*'Amp-TB2 calc'!AQ552+'eq. coef.'!$C$241*'Amp-TB2 calc'!AR552+'eq. coef.'!$C$242*'Amp-TB2 calc'!AS552))</f>
        <v xml:space="preserve"> </v>
      </c>
      <c r="BE552" s="281" t="str">
        <f>IF(SUM(I552:T552)&lt;90," ",('eq. coef.'!$C$270+'eq. coef.'!$C$271*'Amp-TB2 calc'!AJ552+'eq. coef.'!$C$272*'Amp-TB2 calc'!AK552+'eq. coef.'!$C$273*'Amp-TB2 calc'!AL552+'eq. coef.'!$C$274*'Amp-TB2 calc'!AN552+'eq. coef.'!$C$275*'Amp-TB2 calc'!AP552+'eq. coef.'!$C$276*'Amp-TB2 calc'!AQ552+'eq. coef.'!$C$277*'Amp-TB2 calc'!AR552+'eq. coef.'!$C$278*'Amp-TB2 calc'!AS552))</f>
        <v xml:space="preserve"> </v>
      </c>
      <c r="BF552" s="281" t="str">
        <f>IF(SUM(I552:T552)&lt;90," ",EXP('eq. coef.'!$C$328+'eq. coef.'!$C$329*'Amp-TB2 calc'!AJ552+'eq. coef.'!$C$330*'Amp-TB2 calc'!AK552+'eq. coef.'!$C$331*'Amp-TB2 calc'!AL552+'eq. coef.'!$C$332*'Amp-TB2 calc'!AN552+'eq. coef.'!$C$333*'Amp-TB2 calc'!AP552+'eq. coef.'!$C$334*'Amp-TB2 calc'!AQ552+'eq. coef.'!$C$335*'Amp-TB2 calc'!AR552+'eq. coef.'!$C$336*'Amp-TB2 calc'!AS552))</f>
        <v xml:space="preserve"> </v>
      </c>
      <c r="BG552" s="282" t="str">
        <f t="shared" si="691"/>
        <v xml:space="preserve"> </v>
      </c>
      <c r="BH552" s="385" t="str">
        <f t="shared" si="718"/>
        <v xml:space="preserve"> </v>
      </c>
      <c r="BI552" s="385" t="str">
        <f t="shared" si="719"/>
        <v xml:space="preserve"> </v>
      </c>
      <c r="BJ552" s="281" t="str">
        <f t="shared" si="692"/>
        <v xml:space="preserve"> </v>
      </c>
      <c r="BK552" s="283" t="str">
        <f t="shared" si="740"/>
        <v xml:space="preserve"> </v>
      </c>
      <c r="BL552" s="281" t="str">
        <f t="shared" si="741"/>
        <v xml:space="preserve"> </v>
      </c>
      <c r="BM552" s="284" t="str">
        <f t="shared" si="693"/>
        <v xml:space="preserve"> </v>
      </c>
      <c r="BN552" s="285" t="str">
        <f>IF(SUM(I552:T552)&lt;90," ",'eq. coef.'!$C$360+'eq. coef.'!$C$361*'Amp-TB2 calc'!AJ552+'eq. coef.'!$C$362*'Amp-TB2 calc'!AK552+'eq. coef.'!$C$363*'Amp-TB2 calc'!AL552+'eq. coef.'!$C$364*'Amp-TB2 calc'!AN552+'eq. coef.'!$C$365*'Amp-TB2 calc'!AP552+'eq. coef.'!$C$366*'Amp-TB2 calc'!AQ552+'eq. coef.'!$C$367*'Amp-TB2 calc'!AR552+'eq. coef.'!$C$368*'Amp-TB2 calc'!AS552+'eq. coef.'!$C$369*LN(BQ552))</f>
        <v xml:space="preserve"> </v>
      </c>
      <c r="BO552" s="286" t="str">
        <f t="shared" si="742"/>
        <v xml:space="preserve"> </v>
      </c>
      <c r="BP552" s="333" t="str">
        <f t="shared" si="694"/>
        <v xml:space="preserve"> </v>
      </c>
      <c r="BQ552" s="287" t="str">
        <f t="shared" si="743"/>
        <v xml:space="preserve"> </v>
      </c>
      <c r="BR552" s="281" t="str">
        <f t="shared" si="695"/>
        <v xml:space="preserve"> </v>
      </c>
      <c r="BS552" s="283"/>
      <c r="BT552" s="283">
        <f t="shared" si="744"/>
        <v>0</v>
      </c>
      <c r="BU552" s="283">
        <f t="shared" si="745"/>
        <v>0</v>
      </c>
      <c r="BV552" s="281" t="str">
        <f t="shared" si="696"/>
        <v xml:space="preserve"> </v>
      </c>
      <c r="BW552" s="288"/>
      <c r="BX552" s="289" t="str">
        <f>IF(SUM(I552:T552)&lt;90," ",'eq. coef.'!$B$1128*'Amp-TB2 calc'!CH552+'eq. coef.'!$B$1129*'Amp-TB2 calc'!CL552+'eq. coef.'!$B$1130*'Amp-TB2 calc'!CM552+'eq. coef.'!$B$1131*'Amp-TB2 calc'!CO552+'eq. coef.'!$B$1132*'Amp-TB2 calc'!CP552+'eq. coef.'!$B$1133*'Amp-TB2 calc'!CQ552+'eq. coef.'!$B$1134*'Amp-TB2 calc'!CR552+'eq. coef.'!$B$1135*'Amp-TB2 calc'!CU552+'eq. coef.'!$B$1135*'Amp-TB2 calc'!CY552+'eq. coef.'!$B$1137*'Amp-TB2 calc'!CZ552)</f>
        <v xml:space="preserve"> </v>
      </c>
      <c r="BY552" s="290" t="str">
        <f t="shared" si="746"/>
        <v xml:space="preserve"> </v>
      </c>
      <c r="BZ552" s="291"/>
      <c r="CA552" s="290" t="str">
        <f t="shared" si="697"/>
        <v xml:space="preserve"> </v>
      </c>
      <c r="CB552" s="289" t="str">
        <f>IF(SUM(I552:T552)&lt;90," ",EXP('eq. coef.'!$C$396+'eq. coef.'!$C$397*'Amp-TB2 calc'!AJ552+'eq. coef.'!$C$398*'Amp-TB2 calc'!AK552+'eq. coef.'!$C$399*'Amp-TB2 calc'!AL552+'eq. coef.'!$C$400*'Amp-TB2 calc'!AN552+'eq. coef.'!$C$401*'Amp-TB2 calc'!AP552+'eq. coef.'!$C$402*'Amp-TB2 calc'!AQ552+'eq. coef.'!$C$403*'Amp-TB2 calc'!AR552+'eq. coef.'!$C$404*'Amp-TB2 calc'!AS552+'eq. coef.'!$C$405*LN('Amp-TB2 calc'!BQ552)))</f>
        <v xml:space="preserve"> </v>
      </c>
      <c r="CC552" s="283" t="str">
        <f t="shared" si="698"/>
        <v xml:space="preserve"> </v>
      </c>
      <c r="CD552" s="283"/>
      <c r="CE552" s="282" t="str">
        <f t="shared" si="699"/>
        <v xml:space="preserve"> </v>
      </c>
      <c r="CF552" s="282" t="str">
        <f t="shared" si="700"/>
        <v xml:space="preserve"> </v>
      </c>
      <c r="CG552" s="278" t="str">
        <f t="shared" si="747"/>
        <v xml:space="preserve"> </v>
      </c>
      <c r="CH552" s="278" t="str">
        <f t="shared" si="748"/>
        <v xml:space="preserve"> </v>
      </c>
      <c r="CI552" s="278" t="str">
        <f t="shared" si="701"/>
        <v xml:space="preserve"> </v>
      </c>
      <c r="CJ552" s="278" t="str">
        <f t="shared" si="702"/>
        <v xml:space="preserve"> </v>
      </c>
      <c r="CK552" s="278"/>
      <c r="CL552" s="278" t="str">
        <f t="shared" si="703"/>
        <v xml:space="preserve"> </v>
      </c>
      <c r="CM552" s="278" t="str">
        <f t="shared" si="704"/>
        <v xml:space="preserve"> </v>
      </c>
      <c r="CN552" s="278" t="str">
        <f t="shared" si="749"/>
        <v xml:space="preserve"> </v>
      </c>
      <c r="CO552" s="278" t="str">
        <f t="shared" si="705"/>
        <v xml:space="preserve"> </v>
      </c>
      <c r="CP552" s="278" t="str">
        <f t="shared" si="750"/>
        <v xml:space="preserve"> </v>
      </c>
      <c r="CQ552" s="278" t="str">
        <f t="shared" si="706"/>
        <v xml:space="preserve"> </v>
      </c>
      <c r="CR552" s="278" t="str">
        <f t="shared" si="751"/>
        <v xml:space="preserve"> </v>
      </c>
      <c r="CS552" s="278" t="str">
        <f t="shared" si="707"/>
        <v xml:space="preserve"> </v>
      </c>
      <c r="CT552" s="278"/>
      <c r="CU552" s="278" t="str">
        <f t="shared" si="752"/>
        <v xml:space="preserve"> </v>
      </c>
      <c r="CV552" s="278" t="str">
        <f t="shared" si="708"/>
        <v xml:space="preserve"> </v>
      </c>
      <c r="CW552" s="278" t="str">
        <f t="shared" si="709"/>
        <v xml:space="preserve"> </v>
      </c>
      <c r="CX552" s="278"/>
      <c r="CY552" s="278" t="str">
        <f t="shared" si="710"/>
        <v xml:space="preserve"> </v>
      </c>
      <c r="CZ552" s="278" t="str">
        <f t="shared" si="753"/>
        <v xml:space="preserve"> </v>
      </c>
      <c r="DA552" s="278" t="str">
        <f t="shared" si="711"/>
        <v xml:space="preserve"> </v>
      </c>
      <c r="DB552" s="278"/>
      <c r="DC552" s="278" t="str">
        <f t="shared" si="712"/>
        <v xml:space="preserve"> </v>
      </c>
      <c r="DD552" s="278" t="str">
        <f t="shared" si="754"/>
        <v xml:space="preserve"> </v>
      </c>
      <c r="DE552" s="278" t="str">
        <f t="shared" si="755"/>
        <v xml:space="preserve"> </v>
      </c>
      <c r="DF552" s="278" t="str">
        <f t="shared" si="713"/>
        <v xml:space="preserve"> </v>
      </c>
      <c r="DG552" s="283" t="str">
        <f t="shared" si="720"/>
        <v xml:space="preserve"> </v>
      </c>
      <c r="DH552" s="283"/>
      <c r="DI552" s="277" t="str">
        <f t="shared" si="714"/>
        <v xml:space="preserve"> </v>
      </c>
      <c r="DJ552" s="277" t="str">
        <f t="shared" si="715"/>
        <v xml:space="preserve"> </v>
      </c>
      <c r="DK552" s="277" t="str">
        <f t="shared" si="716"/>
        <v xml:space="preserve"> </v>
      </c>
      <c r="DL552" s="278" t="str">
        <f t="shared" si="717"/>
        <v xml:space="preserve"> </v>
      </c>
    </row>
    <row r="553" spans="21:116" x14ac:dyDescent="0.25">
      <c r="U553" s="276" t="str">
        <f t="shared" si="721"/>
        <v xml:space="preserve"> </v>
      </c>
      <c r="V553" s="277" t="str">
        <f>IF(SUM(I553:T553)&lt;90," ",I553/stab.data!$U$7)</f>
        <v xml:space="preserve"> </v>
      </c>
      <c r="W553" s="277" t="str">
        <f>IF(SUM(I553:T553)&lt;90," ",J553/stab.data!$U$8)</f>
        <v xml:space="preserve"> </v>
      </c>
      <c r="X553" s="277" t="str">
        <f>IF(SUM(I553:T553)&lt;90," ",K553*2/stab.data!$U$9)</f>
        <v xml:space="preserve"> </v>
      </c>
      <c r="Y553" s="277" t="str">
        <f>IF(SUM(I553:T553)&lt;90," ",L553*2/stab.data!$U$10)</f>
        <v xml:space="preserve"> </v>
      </c>
      <c r="Z553" s="277" t="str">
        <f>IF(SUM(I553:T553)&lt;90," ",M553/stab.data!$U$11)</f>
        <v xml:space="preserve"> </v>
      </c>
      <c r="AA553" s="277" t="str">
        <f>IF(SUM(I553:T553)&lt;90," ",N553/stab.data!$U$12)</f>
        <v xml:space="preserve"> </v>
      </c>
      <c r="AB553" s="277" t="str">
        <f>IF(SUM(I553:T553)&lt;90," ",O553/stab.data!$U$13)</f>
        <v xml:space="preserve"> </v>
      </c>
      <c r="AC553" s="277" t="str">
        <f>IF(SUM(I553:T553)&lt;90," ",P553/stab.data!$U$14)</f>
        <v xml:space="preserve"> </v>
      </c>
      <c r="AD553" s="277" t="str">
        <f>IF(SUM(I553:T553)&lt;90," ",Q553*2/stab.data!$U$15)</f>
        <v xml:space="preserve"> </v>
      </c>
      <c r="AE553" s="277" t="str">
        <f>IF(SUM(I553:T553)&lt;90," ",R553*2/stab.data!$U$16)</f>
        <v xml:space="preserve"> </v>
      </c>
      <c r="AF553" s="277" t="str">
        <f>IF(SUM(I553:T553)&lt;90," ",S553/stab.data!$U$17)</f>
        <v xml:space="preserve"> </v>
      </c>
      <c r="AG553" s="277" t="str">
        <f>IF(SUM(I553:T553)&lt;90," ",T553/stab.data!$U$18)</f>
        <v xml:space="preserve"> </v>
      </c>
      <c r="AH553" s="277" t="str">
        <f t="shared" si="722"/>
        <v xml:space="preserve"> </v>
      </c>
      <c r="AI553" s="277" t="str">
        <f t="shared" si="723"/>
        <v xml:space="preserve"> </v>
      </c>
      <c r="AJ553" s="278" t="str">
        <f t="shared" si="724"/>
        <v xml:space="preserve"> </v>
      </c>
      <c r="AK553" s="278" t="str">
        <f t="shared" si="725"/>
        <v xml:space="preserve"> </v>
      </c>
      <c r="AL553" s="278" t="str">
        <f t="shared" si="726"/>
        <v xml:space="preserve"> </v>
      </c>
      <c r="AM553" s="278" t="str">
        <f t="shared" si="727"/>
        <v xml:space="preserve"> </v>
      </c>
      <c r="AN553" s="278" t="str">
        <f t="shared" si="728"/>
        <v xml:space="preserve"> </v>
      </c>
      <c r="AO553" s="278" t="str">
        <f t="shared" si="729"/>
        <v xml:space="preserve"> </v>
      </c>
      <c r="AP553" s="278" t="str">
        <f t="shared" si="730"/>
        <v xml:space="preserve"> </v>
      </c>
      <c r="AQ553" s="278" t="str">
        <f t="shared" si="731"/>
        <v xml:space="preserve"> </v>
      </c>
      <c r="AR553" s="278" t="str">
        <f t="shared" si="732"/>
        <v xml:space="preserve"> </v>
      </c>
      <c r="AS553" s="278" t="str">
        <f t="shared" si="733"/>
        <v xml:space="preserve"> </v>
      </c>
      <c r="AT553" s="278" t="str">
        <f t="shared" si="734"/>
        <v xml:space="preserve"> </v>
      </c>
      <c r="AU553" s="278" t="str">
        <f t="shared" si="735"/>
        <v xml:space="preserve"> </v>
      </c>
      <c r="AV553" s="277" t="str">
        <f t="shared" si="736"/>
        <v xml:space="preserve"> </v>
      </c>
      <c r="AW553" s="277" t="str">
        <f t="shared" si="737"/>
        <v xml:space="preserve"> </v>
      </c>
      <c r="AX553" s="277" t="str">
        <f>IF(SUM(I553:T553)&lt;90," ",CO553*AH553*stab.data!$U$20/13/2)</f>
        <v xml:space="preserve"> </v>
      </c>
      <c r="AY553" s="277" t="str">
        <f>IF(SUM(I553:T553)&lt;90," ",CQ553*AH553*stab.data!$U$11/13)</f>
        <v xml:space="preserve"> </v>
      </c>
      <c r="AZ553" s="277" t="str">
        <f t="shared" si="738"/>
        <v xml:space="preserve"> </v>
      </c>
      <c r="BA553" s="279" t="str">
        <f t="shared" si="739"/>
        <v xml:space="preserve"> </v>
      </c>
      <c r="BB553" s="280" t="str">
        <f>IF(SUM(I553:T553)&lt;90," ",EXP('eq. coef.'!$C$104+'eq. coef.'!$C$105*'Amp-TB2 calc'!AJ553+'eq. coef.'!$C$106*'Amp-TB2 calc'!AK553+'eq. coef.'!$C$107*'Amp-TB2 calc'!AL553+'eq. coef.'!$C$108*'Amp-TB2 calc'!AN553+'eq. coef.'!$C$109*'Amp-TB2 calc'!AP553+'eq. coef.'!$C$110*'Amp-TB2 calc'!AQ553+'eq. coef.'!$C$111*'Amp-TB2 calc'!AR553+'eq. coef.'!$C$112*'Amp-TB2 calc'!AS553))</f>
        <v xml:space="preserve"> </v>
      </c>
      <c r="BC553" s="281" t="str">
        <f>IF(SUM(I553:T553)&lt;90," ",EXP('eq. coef.'!$C$176+'eq. coef.'!$C$177*'Amp-TB2 calc'!AJ553+'eq. coef.'!$C$178*'Amp-TB2 calc'!AK553+'eq. coef.'!$C$179*'Amp-TB2 calc'!AL553+'eq. coef.'!$C$180*'Amp-TB2 calc'!AN553+'eq. coef.'!$C$181*'Amp-TB2 calc'!AP553+'eq. coef.'!$C$182*'Amp-TB2 calc'!AQ553+'eq. coef.'!$C$183*'Amp-TB2 calc'!AR553+'eq. coef.'!$C$184*'Amp-TB2 calc'!AS553))</f>
        <v xml:space="preserve"> </v>
      </c>
      <c r="BD553" s="281" t="str">
        <f>IF(SUM(I553:T553)&lt;90," ",('eq. coef.'!$C$234+'eq. coef.'!$C$235*'Amp-TB2 calc'!AJ553+'eq. coef.'!$C$236*'Amp-TB2 calc'!AK553+'eq. coef.'!$C$237*'Amp-TB2 calc'!AL553+'eq. coef.'!$C$238*'Amp-TB2 calc'!AN553+'eq. coef.'!$C$239*'Amp-TB2 calc'!AP553+'eq. coef.'!$C$240*'Amp-TB2 calc'!AQ553+'eq. coef.'!$C$241*'Amp-TB2 calc'!AR553+'eq. coef.'!$C$242*'Amp-TB2 calc'!AS553))</f>
        <v xml:space="preserve"> </v>
      </c>
      <c r="BE553" s="281" t="str">
        <f>IF(SUM(I553:T553)&lt;90," ",('eq. coef.'!$C$270+'eq. coef.'!$C$271*'Amp-TB2 calc'!AJ553+'eq. coef.'!$C$272*'Amp-TB2 calc'!AK553+'eq. coef.'!$C$273*'Amp-TB2 calc'!AL553+'eq. coef.'!$C$274*'Amp-TB2 calc'!AN553+'eq. coef.'!$C$275*'Amp-TB2 calc'!AP553+'eq. coef.'!$C$276*'Amp-TB2 calc'!AQ553+'eq. coef.'!$C$277*'Amp-TB2 calc'!AR553+'eq. coef.'!$C$278*'Amp-TB2 calc'!AS553))</f>
        <v xml:space="preserve"> </v>
      </c>
      <c r="BF553" s="281" t="str">
        <f>IF(SUM(I553:T553)&lt;90," ",EXP('eq. coef.'!$C$328+'eq. coef.'!$C$329*'Amp-TB2 calc'!AJ553+'eq. coef.'!$C$330*'Amp-TB2 calc'!AK553+'eq. coef.'!$C$331*'Amp-TB2 calc'!AL553+'eq. coef.'!$C$332*'Amp-TB2 calc'!AN553+'eq. coef.'!$C$333*'Amp-TB2 calc'!AP553+'eq. coef.'!$C$334*'Amp-TB2 calc'!AQ553+'eq. coef.'!$C$335*'Amp-TB2 calc'!AR553+'eq. coef.'!$C$336*'Amp-TB2 calc'!AS553))</f>
        <v xml:space="preserve"> </v>
      </c>
      <c r="BG553" s="282" t="str">
        <f t="shared" si="691"/>
        <v xml:space="preserve"> </v>
      </c>
      <c r="BH553" s="385" t="str">
        <f t="shared" si="718"/>
        <v xml:space="preserve"> </v>
      </c>
      <c r="BI553" s="385" t="str">
        <f t="shared" si="719"/>
        <v xml:space="preserve"> </v>
      </c>
      <c r="BJ553" s="281" t="str">
        <f t="shared" si="692"/>
        <v xml:space="preserve"> </v>
      </c>
      <c r="BK553" s="283" t="str">
        <f t="shared" si="740"/>
        <v xml:space="preserve"> </v>
      </c>
      <c r="BL553" s="281" t="str">
        <f t="shared" si="741"/>
        <v xml:space="preserve"> </v>
      </c>
      <c r="BM553" s="284" t="str">
        <f t="shared" si="693"/>
        <v xml:space="preserve"> </v>
      </c>
      <c r="BN553" s="285" t="str">
        <f>IF(SUM(I553:T553)&lt;90," ",'eq. coef.'!$C$360+'eq. coef.'!$C$361*'Amp-TB2 calc'!AJ553+'eq. coef.'!$C$362*'Amp-TB2 calc'!AK553+'eq. coef.'!$C$363*'Amp-TB2 calc'!AL553+'eq. coef.'!$C$364*'Amp-TB2 calc'!AN553+'eq. coef.'!$C$365*'Amp-TB2 calc'!AP553+'eq. coef.'!$C$366*'Amp-TB2 calc'!AQ553+'eq. coef.'!$C$367*'Amp-TB2 calc'!AR553+'eq. coef.'!$C$368*'Amp-TB2 calc'!AS553+'eq. coef.'!$C$369*LN(BQ553))</f>
        <v xml:space="preserve"> </v>
      </c>
      <c r="BO553" s="286" t="str">
        <f t="shared" si="742"/>
        <v xml:space="preserve"> </v>
      </c>
      <c r="BP553" s="333" t="str">
        <f t="shared" si="694"/>
        <v xml:space="preserve"> </v>
      </c>
      <c r="BQ553" s="287" t="str">
        <f t="shared" si="743"/>
        <v xml:space="preserve"> </v>
      </c>
      <c r="BR553" s="281" t="str">
        <f t="shared" si="695"/>
        <v xml:space="preserve"> </v>
      </c>
      <c r="BS553" s="283"/>
      <c r="BT553" s="283">
        <f t="shared" si="744"/>
        <v>0</v>
      </c>
      <c r="BU553" s="283">
        <f t="shared" si="745"/>
        <v>0</v>
      </c>
      <c r="BV553" s="281" t="str">
        <f t="shared" si="696"/>
        <v xml:space="preserve"> </v>
      </c>
      <c r="BW553" s="288"/>
      <c r="BX553" s="289" t="str">
        <f>IF(SUM(I553:T553)&lt;90," ",'eq. coef.'!$B$1128*'Amp-TB2 calc'!CH553+'eq. coef.'!$B$1129*'Amp-TB2 calc'!CL553+'eq. coef.'!$B$1130*'Amp-TB2 calc'!CM553+'eq. coef.'!$B$1131*'Amp-TB2 calc'!CO553+'eq. coef.'!$B$1132*'Amp-TB2 calc'!CP553+'eq. coef.'!$B$1133*'Amp-TB2 calc'!CQ553+'eq. coef.'!$B$1134*'Amp-TB2 calc'!CR553+'eq. coef.'!$B$1135*'Amp-TB2 calc'!CU553+'eq. coef.'!$B$1135*'Amp-TB2 calc'!CY553+'eq. coef.'!$B$1137*'Amp-TB2 calc'!CZ553)</f>
        <v xml:space="preserve"> </v>
      </c>
      <c r="BY553" s="290" t="str">
        <f t="shared" si="746"/>
        <v xml:space="preserve"> </v>
      </c>
      <c r="BZ553" s="291"/>
      <c r="CA553" s="290" t="str">
        <f t="shared" si="697"/>
        <v xml:space="preserve"> </v>
      </c>
      <c r="CB553" s="289" t="str">
        <f>IF(SUM(I553:T553)&lt;90," ",EXP('eq. coef.'!$C$396+'eq. coef.'!$C$397*'Amp-TB2 calc'!AJ553+'eq. coef.'!$C$398*'Amp-TB2 calc'!AK553+'eq. coef.'!$C$399*'Amp-TB2 calc'!AL553+'eq. coef.'!$C$400*'Amp-TB2 calc'!AN553+'eq. coef.'!$C$401*'Amp-TB2 calc'!AP553+'eq. coef.'!$C$402*'Amp-TB2 calc'!AQ553+'eq. coef.'!$C$403*'Amp-TB2 calc'!AR553+'eq. coef.'!$C$404*'Amp-TB2 calc'!AS553+'eq. coef.'!$C$405*LN('Amp-TB2 calc'!BQ553)))</f>
        <v xml:space="preserve"> </v>
      </c>
      <c r="CC553" s="283" t="str">
        <f t="shared" si="698"/>
        <v xml:space="preserve"> </v>
      </c>
      <c r="CD553" s="283"/>
      <c r="CE553" s="282" t="str">
        <f t="shared" si="699"/>
        <v xml:space="preserve"> </v>
      </c>
      <c r="CF553" s="282" t="str">
        <f t="shared" si="700"/>
        <v xml:space="preserve"> </v>
      </c>
      <c r="CG553" s="278" t="str">
        <f t="shared" si="747"/>
        <v xml:space="preserve"> </v>
      </c>
      <c r="CH553" s="278" t="str">
        <f t="shared" si="748"/>
        <v xml:space="preserve"> </v>
      </c>
      <c r="CI553" s="278" t="str">
        <f t="shared" si="701"/>
        <v xml:space="preserve"> </v>
      </c>
      <c r="CJ553" s="278" t="str">
        <f t="shared" si="702"/>
        <v xml:space="preserve"> </v>
      </c>
      <c r="CK553" s="278"/>
      <c r="CL553" s="278" t="str">
        <f t="shared" si="703"/>
        <v xml:space="preserve"> </v>
      </c>
      <c r="CM553" s="278" t="str">
        <f t="shared" si="704"/>
        <v xml:space="preserve"> </v>
      </c>
      <c r="CN553" s="278" t="str">
        <f t="shared" si="749"/>
        <v xml:space="preserve"> </v>
      </c>
      <c r="CO553" s="278" t="str">
        <f t="shared" si="705"/>
        <v xml:space="preserve"> </v>
      </c>
      <c r="CP553" s="278" t="str">
        <f t="shared" si="750"/>
        <v xml:space="preserve"> </v>
      </c>
      <c r="CQ553" s="278" t="str">
        <f t="shared" si="706"/>
        <v xml:space="preserve"> </v>
      </c>
      <c r="CR553" s="278" t="str">
        <f t="shared" si="751"/>
        <v xml:space="preserve"> </v>
      </c>
      <c r="CS553" s="278" t="str">
        <f t="shared" si="707"/>
        <v xml:space="preserve"> </v>
      </c>
      <c r="CT553" s="278"/>
      <c r="CU553" s="278" t="str">
        <f t="shared" si="752"/>
        <v xml:space="preserve"> </v>
      </c>
      <c r="CV553" s="278" t="str">
        <f t="shared" si="708"/>
        <v xml:space="preserve"> </v>
      </c>
      <c r="CW553" s="278" t="str">
        <f t="shared" si="709"/>
        <v xml:space="preserve"> </v>
      </c>
      <c r="CX553" s="278"/>
      <c r="CY553" s="278" t="str">
        <f t="shared" si="710"/>
        <v xml:space="preserve"> </v>
      </c>
      <c r="CZ553" s="278" t="str">
        <f t="shared" si="753"/>
        <v xml:space="preserve"> </v>
      </c>
      <c r="DA553" s="278" t="str">
        <f t="shared" si="711"/>
        <v xml:space="preserve"> </v>
      </c>
      <c r="DB553" s="278"/>
      <c r="DC553" s="278" t="str">
        <f t="shared" si="712"/>
        <v xml:space="preserve"> </v>
      </c>
      <c r="DD553" s="278" t="str">
        <f t="shared" si="754"/>
        <v xml:space="preserve"> </v>
      </c>
      <c r="DE553" s="278" t="str">
        <f t="shared" si="755"/>
        <v xml:space="preserve"> </v>
      </c>
      <c r="DF553" s="278" t="str">
        <f t="shared" si="713"/>
        <v xml:space="preserve"> </v>
      </c>
      <c r="DG553" s="283" t="str">
        <f t="shared" si="720"/>
        <v xml:space="preserve"> </v>
      </c>
      <c r="DH553" s="283"/>
      <c r="DI553" s="277" t="str">
        <f t="shared" si="714"/>
        <v xml:space="preserve"> </v>
      </c>
      <c r="DJ553" s="277" t="str">
        <f t="shared" si="715"/>
        <v xml:space="preserve"> </v>
      </c>
      <c r="DK553" s="277" t="str">
        <f t="shared" si="716"/>
        <v xml:space="preserve"> </v>
      </c>
      <c r="DL553" s="278" t="str">
        <f t="shared" si="717"/>
        <v xml:space="preserve"> </v>
      </c>
    </row>
    <row r="554" spans="21:116" x14ac:dyDescent="0.25">
      <c r="U554" s="276" t="str">
        <f t="shared" si="721"/>
        <v xml:space="preserve"> </v>
      </c>
      <c r="V554" s="277" t="str">
        <f>IF(SUM(I554:T554)&lt;90," ",I554/stab.data!$U$7)</f>
        <v xml:space="preserve"> </v>
      </c>
      <c r="W554" s="277" t="str">
        <f>IF(SUM(I554:T554)&lt;90," ",J554/stab.data!$U$8)</f>
        <v xml:space="preserve"> </v>
      </c>
      <c r="X554" s="277" t="str">
        <f>IF(SUM(I554:T554)&lt;90," ",K554*2/stab.data!$U$9)</f>
        <v xml:space="preserve"> </v>
      </c>
      <c r="Y554" s="277" t="str">
        <f>IF(SUM(I554:T554)&lt;90," ",L554*2/stab.data!$U$10)</f>
        <v xml:space="preserve"> </v>
      </c>
      <c r="Z554" s="277" t="str">
        <f>IF(SUM(I554:T554)&lt;90," ",M554/stab.data!$U$11)</f>
        <v xml:space="preserve"> </v>
      </c>
      <c r="AA554" s="277" t="str">
        <f>IF(SUM(I554:T554)&lt;90," ",N554/stab.data!$U$12)</f>
        <v xml:space="preserve"> </v>
      </c>
      <c r="AB554" s="277" t="str">
        <f>IF(SUM(I554:T554)&lt;90," ",O554/stab.data!$U$13)</f>
        <v xml:space="preserve"> </v>
      </c>
      <c r="AC554" s="277" t="str">
        <f>IF(SUM(I554:T554)&lt;90," ",P554/stab.data!$U$14)</f>
        <v xml:space="preserve"> </v>
      </c>
      <c r="AD554" s="277" t="str">
        <f>IF(SUM(I554:T554)&lt;90," ",Q554*2/stab.data!$U$15)</f>
        <v xml:space="preserve"> </v>
      </c>
      <c r="AE554" s="277" t="str">
        <f>IF(SUM(I554:T554)&lt;90," ",R554*2/stab.data!$U$16)</f>
        <v xml:space="preserve"> </v>
      </c>
      <c r="AF554" s="277" t="str">
        <f>IF(SUM(I554:T554)&lt;90," ",S554/stab.data!$U$17)</f>
        <v xml:space="preserve"> </v>
      </c>
      <c r="AG554" s="277" t="str">
        <f>IF(SUM(I554:T554)&lt;90," ",T554/stab.data!$U$18)</f>
        <v xml:space="preserve"> </v>
      </c>
      <c r="AH554" s="277" t="str">
        <f t="shared" si="722"/>
        <v xml:space="preserve"> </v>
      </c>
      <c r="AI554" s="277" t="str">
        <f t="shared" si="723"/>
        <v xml:space="preserve"> </v>
      </c>
      <c r="AJ554" s="278" t="str">
        <f t="shared" si="724"/>
        <v xml:space="preserve"> </v>
      </c>
      <c r="AK554" s="278" t="str">
        <f t="shared" si="725"/>
        <v xml:space="preserve"> </v>
      </c>
      <c r="AL554" s="278" t="str">
        <f t="shared" si="726"/>
        <v xml:space="preserve"> </v>
      </c>
      <c r="AM554" s="278" t="str">
        <f t="shared" si="727"/>
        <v xml:space="preserve"> </v>
      </c>
      <c r="AN554" s="278" t="str">
        <f t="shared" si="728"/>
        <v xml:space="preserve"> </v>
      </c>
      <c r="AO554" s="278" t="str">
        <f t="shared" si="729"/>
        <v xml:space="preserve"> </v>
      </c>
      <c r="AP554" s="278" t="str">
        <f t="shared" si="730"/>
        <v xml:space="preserve"> </v>
      </c>
      <c r="AQ554" s="278" t="str">
        <f t="shared" si="731"/>
        <v xml:space="preserve"> </v>
      </c>
      <c r="AR554" s="278" t="str">
        <f t="shared" si="732"/>
        <v xml:space="preserve"> </v>
      </c>
      <c r="AS554" s="278" t="str">
        <f t="shared" si="733"/>
        <v xml:space="preserve"> </v>
      </c>
      <c r="AT554" s="278" t="str">
        <f t="shared" si="734"/>
        <v xml:space="preserve"> </v>
      </c>
      <c r="AU554" s="278" t="str">
        <f t="shared" si="735"/>
        <v xml:space="preserve"> </v>
      </c>
      <c r="AV554" s="277" t="str">
        <f t="shared" si="736"/>
        <v xml:space="preserve"> </v>
      </c>
      <c r="AW554" s="277" t="str">
        <f t="shared" si="737"/>
        <v xml:space="preserve"> </v>
      </c>
      <c r="AX554" s="277" t="str">
        <f>IF(SUM(I554:T554)&lt;90," ",CO554*AH554*stab.data!$U$20/13/2)</f>
        <v xml:space="preserve"> </v>
      </c>
      <c r="AY554" s="277" t="str">
        <f>IF(SUM(I554:T554)&lt;90," ",CQ554*AH554*stab.data!$U$11/13)</f>
        <v xml:space="preserve"> </v>
      </c>
      <c r="AZ554" s="277" t="str">
        <f t="shared" si="738"/>
        <v xml:space="preserve"> </v>
      </c>
      <c r="BA554" s="279" t="str">
        <f t="shared" si="739"/>
        <v xml:space="preserve"> </v>
      </c>
      <c r="BB554" s="280" t="str">
        <f>IF(SUM(I554:T554)&lt;90," ",EXP('eq. coef.'!$C$104+'eq. coef.'!$C$105*'Amp-TB2 calc'!AJ554+'eq. coef.'!$C$106*'Amp-TB2 calc'!AK554+'eq. coef.'!$C$107*'Amp-TB2 calc'!AL554+'eq. coef.'!$C$108*'Amp-TB2 calc'!AN554+'eq. coef.'!$C$109*'Amp-TB2 calc'!AP554+'eq. coef.'!$C$110*'Amp-TB2 calc'!AQ554+'eq. coef.'!$C$111*'Amp-TB2 calc'!AR554+'eq. coef.'!$C$112*'Amp-TB2 calc'!AS554))</f>
        <v xml:space="preserve"> </v>
      </c>
      <c r="BC554" s="281" t="str">
        <f>IF(SUM(I554:T554)&lt;90," ",EXP('eq. coef.'!$C$176+'eq. coef.'!$C$177*'Amp-TB2 calc'!AJ554+'eq. coef.'!$C$178*'Amp-TB2 calc'!AK554+'eq. coef.'!$C$179*'Amp-TB2 calc'!AL554+'eq. coef.'!$C$180*'Amp-TB2 calc'!AN554+'eq. coef.'!$C$181*'Amp-TB2 calc'!AP554+'eq. coef.'!$C$182*'Amp-TB2 calc'!AQ554+'eq. coef.'!$C$183*'Amp-TB2 calc'!AR554+'eq. coef.'!$C$184*'Amp-TB2 calc'!AS554))</f>
        <v xml:space="preserve"> </v>
      </c>
      <c r="BD554" s="281" t="str">
        <f>IF(SUM(I554:T554)&lt;90," ",('eq. coef.'!$C$234+'eq. coef.'!$C$235*'Amp-TB2 calc'!AJ554+'eq. coef.'!$C$236*'Amp-TB2 calc'!AK554+'eq. coef.'!$C$237*'Amp-TB2 calc'!AL554+'eq. coef.'!$C$238*'Amp-TB2 calc'!AN554+'eq. coef.'!$C$239*'Amp-TB2 calc'!AP554+'eq. coef.'!$C$240*'Amp-TB2 calc'!AQ554+'eq. coef.'!$C$241*'Amp-TB2 calc'!AR554+'eq. coef.'!$C$242*'Amp-TB2 calc'!AS554))</f>
        <v xml:space="preserve"> </v>
      </c>
      <c r="BE554" s="281" t="str">
        <f>IF(SUM(I554:T554)&lt;90," ",('eq. coef.'!$C$270+'eq. coef.'!$C$271*'Amp-TB2 calc'!AJ554+'eq. coef.'!$C$272*'Amp-TB2 calc'!AK554+'eq. coef.'!$C$273*'Amp-TB2 calc'!AL554+'eq. coef.'!$C$274*'Amp-TB2 calc'!AN554+'eq. coef.'!$C$275*'Amp-TB2 calc'!AP554+'eq. coef.'!$C$276*'Amp-TB2 calc'!AQ554+'eq. coef.'!$C$277*'Amp-TB2 calc'!AR554+'eq. coef.'!$C$278*'Amp-TB2 calc'!AS554))</f>
        <v xml:space="preserve"> </v>
      </c>
      <c r="BF554" s="281" t="str">
        <f>IF(SUM(I554:T554)&lt;90," ",EXP('eq. coef.'!$C$328+'eq. coef.'!$C$329*'Amp-TB2 calc'!AJ554+'eq. coef.'!$C$330*'Amp-TB2 calc'!AK554+'eq. coef.'!$C$331*'Amp-TB2 calc'!AL554+'eq. coef.'!$C$332*'Amp-TB2 calc'!AN554+'eq. coef.'!$C$333*'Amp-TB2 calc'!AP554+'eq. coef.'!$C$334*'Amp-TB2 calc'!AQ554+'eq. coef.'!$C$335*'Amp-TB2 calc'!AR554+'eq. coef.'!$C$336*'Amp-TB2 calc'!AS554))</f>
        <v xml:space="preserve"> </v>
      </c>
      <c r="BG554" s="282" t="str">
        <f t="shared" si="691"/>
        <v xml:space="preserve"> </v>
      </c>
      <c r="BH554" s="385" t="str">
        <f t="shared" si="718"/>
        <v xml:space="preserve"> </v>
      </c>
      <c r="BI554" s="385" t="str">
        <f t="shared" si="719"/>
        <v xml:space="preserve"> </v>
      </c>
      <c r="BJ554" s="281" t="str">
        <f t="shared" si="692"/>
        <v xml:space="preserve"> </v>
      </c>
      <c r="BK554" s="283" t="str">
        <f t="shared" si="740"/>
        <v xml:space="preserve"> </v>
      </c>
      <c r="BL554" s="281" t="str">
        <f t="shared" si="741"/>
        <v xml:space="preserve"> </v>
      </c>
      <c r="BM554" s="284" t="str">
        <f t="shared" si="693"/>
        <v xml:space="preserve"> </v>
      </c>
      <c r="BN554" s="285" t="str">
        <f>IF(SUM(I554:T554)&lt;90," ",'eq. coef.'!$C$360+'eq. coef.'!$C$361*'Amp-TB2 calc'!AJ554+'eq. coef.'!$C$362*'Amp-TB2 calc'!AK554+'eq. coef.'!$C$363*'Amp-TB2 calc'!AL554+'eq. coef.'!$C$364*'Amp-TB2 calc'!AN554+'eq. coef.'!$C$365*'Amp-TB2 calc'!AP554+'eq. coef.'!$C$366*'Amp-TB2 calc'!AQ554+'eq. coef.'!$C$367*'Amp-TB2 calc'!AR554+'eq. coef.'!$C$368*'Amp-TB2 calc'!AS554+'eq. coef.'!$C$369*LN(BQ554))</f>
        <v xml:space="preserve"> </v>
      </c>
      <c r="BO554" s="286" t="str">
        <f t="shared" si="742"/>
        <v xml:space="preserve"> </v>
      </c>
      <c r="BP554" s="333" t="str">
        <f t="shared" si="694"/>
        <v xml:space="preserve"> </v>
      </c>
      <c r="BQ554" s="287" t="str">
        <f t="shared" si="743"/>
        <v xml:space="preserve"> </v>
      </c>
      <c r="BR554" s="281" t="str">
        <f t="shared" si="695"/>
        <v xml:space="preserve"> </v>
      </c>
      <c r="BS554" s="283"/>
      <c r="BT554" s="283">
        <f t="shared" si="744"/>
        <v>0</v>
      </c>
      <c r="BU554" s="283">
        <f t="shared" si="745"/>
        <v>0</v>
      </c>
      <c r="BV554" s="281" t="str">
        <f t="shared" si="696"/>
        <v xml:space="preserve"> </v>
      </c>
      <c r="BW554" s="288"/>
      <c r="BX554" s="289" t="str">
        <f>IF(SUM(I554:T554)&lt;90," ",'eq. coef.'!$B$1128*'Amp-TB2 calc'!CH554+'eq. coef.'!$B$1129*'Amp-TB2 calc'!CL554+'eq. coef.'!$B$1130*'Amp-TB2 calc'!CM554+'eq. coef.'!$B$1131*'Amp-TB2 calc'!CO554+'eq. coef.'!$B$1132*'Amp-TB2 calc'!CP554+'eq. coef.'!$B$1133*'Amp-TB2 calc'!CQ554+'eq. coef.'!$B$1134*'Amp-TB2 calc'!CR554+'eq. coef.'!$B$1135*'Amp-TB2 calc'!CU554+'eq. coef.'!$B$1135*'Amp-TB2 calc'!CY554+'eq. coef.'!$B$1137*'Amp-TB2 calc'!CZ554)</f>
        <v xml:space="preserve"> </v>
      </c>
      <c r="BY554" s="290" t="str">
        <f t="shared" si="746"/>
        <v xml:space="preserve"> </v>
      </c>
      <c r="BZ554" s="291"/>
      <c r="CA554" s="290" t="str">
        <f t="shared" si="697"/>
        <v xml:space="preserve"> </v>
      </c>
      <c r="CB554" s="289" t="str">
        <f>IF(SUM(I554:T554)&lt;90," ",EXP('eq. coef.'!$C$396+'eq. coef.'!$C$397*'Amp-TB2 calc'!AJ554+'eq. coef.'!$C$398*'Amp-TB2 calc'!AK554+'eq. coef.'!$C$399*'Amp-TB2 calc'!AL554+'eq. coef.'!$C$400*'Amp-TB2 calc'!AN554+'eq. coef.'!$C$401*'Amp-TB2 calc'!AP554+'eq. coef.'!$C$402*'Amp-TB2 calc'!AQ554+'eq. coef.'!$C$403*'Amp-TB2 calc'!AR554+'eq. coef.'!$C$404*'Amp-TB2 calc'!AS554+'eq. coef.'!$C$405*LN('Amp-TB2 calc'!BQ554)))</f>
        <v xml:space="preserve"> </v>
      </c>
      <c r="CC554" s="283" t="str">
        <f t="shared" si="698"/>
        <v xml:space="preserve"> </v>
      </c>
      <c r="CD554" s="283"/>
      <c r="CE554" s="282" t="str">
        <f t="shared" si="699"/>
        <v xml:space="preserve"> </v>
      </c>
      <c r="CF554" s="282" t="str">
        <f t="shared" si="700"/>
        <v xml:space="preserve"> </v>
      </c>
      <c r="CG554" s="278" t="str">
        <f t="shared" si="747"/>
        <v xml:space="preserve"> </v>
      </c>
      <c r="CH554" s="278" t="str">
        <f t="shared" si="748"/>
        <v xml:space="preserve"> </v>
      </c>
      <c r="CI554" s="278" t="str">
        <f t="shared" si="701"/>
        <v xml:space="preserve"> </v>
      </c>
      <c r="CJ554" s="278" t="str">
        <f t="shared" si="702"/>
        <v xml:space="preserve"> </v>
      </c>
      <c r="CK554" s="278"/>
      <c r="CL554" s="278" t="str">
        <f t="shared" si="703"/>
        <v xml:space="preserve"> </v>
      </c>
      <c r="CM554" s="278" t="str">
        <f t="shared" si="704"/>
        <v xml:space="preserve"> </v>
      </c>
      <c r="CN554" s="278" t="str">
        <f t="shared" si="749"/>
        <v xml:space="preserve"> </v>
      </c>
      <c r="CO554" s="278" t="str">
        <f t="shared" si="705"/>
        <v xml:space="preserve"> </v>
      </c>
      <c r="CP554" s="278" t="str">
        <f t="shared" si="750"/>
        <v xml:space="preserve"> </v>
      </c>
      <c r="CQ554" s="278" t="str">
        <f t="shared" si="706"/>
        <v xml:space="preserve"> </v>
      </c>
      <c r="CR554" s="278" t="str">
        <f t="shared" si="751"/>
        <v xml:space="preserve"> </v>
      </c>
      <c r="CS554" s="278" t="str">
        <f t="shared" si="707"/>
        <v xml:space="preserve"> </v>
      </c>
      <c r="CT554" s="278"/>
      <c r="CU554" s="278" t="str">
        <f t="shared" si="752"/>
        <v xml:space="preserve"> </v>
      </c>
      <c r="CV554" s="278" t="str">
        <f t="shared" si="708"/>
        <v xml:space="preserve"> </v>
      </c>
      <c r="CW554" s="278" t="str">
        <f t="shared" si="709"/>
        <v xml:space="preserve"> </v>
      </c>
      <c r="CX554" s="278"/>
      <c r="CY554" s="278" t="str">
        <f t="shared" si="710"/>
        <v xml:space="preserve"> </v>
      </c>
      <c r="CZ554" s="278" t="str">
        <f t="shared" si="753"/>
        <v xml:space="preserve"> </v>
      </c>
      <c r="DA554" s="278" t="str">
        <f t="shared" si="711"/>
        <v xml:space="preserve"> </v>
      </c>
      <c r="DB554" s="278"/>
      <c r="DC554" s="278" t="str">
        <f t="shared" si="712"/>
        <v xml:space="preserve"> </v>
      </c>
      <c r="DD554" s="278" t="str">
        <f t="shared" si="754"/>
        <v xml:space="preserve"> </v>
      </c>
      <c r="DE554" s="278" t="str">
        <f t="shared" si="755"/>
        <v xml:space="preserve"> </v>
      </c>
      <c r="DF554" s="278" t="str">
        <f t="shared" si="713"/>
        <v xml:space="preserve"> </v>
      </c>
      <c r="DG554" s="283" t="str">
        <f t="shared" si="720"/>
        <v xml:space="preserve"> </v>
      </c>
      <c r="DH554" s="283"/>
      <c r="DI554" s="277" t="str">
        <f t="shared" si="714"/>
        <v xml:space="preserve"> </v>
      </c>
      <c r="DJ554" s="277" t="str">
        <f t="shared" si="715"/>
        <v xml:space="preserve"> </v>
      </c>
      <c r="DK554" s="277" t="str">
        <f t="shared" si="716"/>
        <v xml:space="preserve"> </v>
      </c>
      <c r="DL554" s="278" t="str">
        <f t="shared" si="717"/>
        <v xml:space="preserve"> </v>
      </c>
    </row>
    <row r="555" spans="21:116" x14ac:dyDescent="0.25">
      <c r="U555" s="276" t="str">
        <f t="shared" si="721"/>
        <v xml:space="preserve"> </v>
      </c>
      <c r="V555" s="277" t="str">
        <f>IF(SUM(I555:T555)&lt;90," ",I555/stab.data!$U$7)</f>
        <v xml:space="preserve"> </v>
      </c>
      <c r="W555" s="277" t="str">
        <f>IF(SUM(I555:T555)&lt;90," ",J555/stab.data!$U$8)</f>
        <v xml:space="preserve"> </v>
      </c>
      <c r="X555" s="277" t="str">
        <f>IF(SUM(I555:T555)&lt;90," ",K555*2/stab.data!$U$9)</f>
        <v xml:space="preserve"> </v>
      </c>
      <c r="Y555" s="277" t="str">
        <f>IF(SUM(I555:T555)&lt;90," ",L555*2/stab.data!$U$10)</f>
        <v xml:space="preserve"> </v>
      </c>
      <c r="Z555" s="277" t="str">
        <f>IF(SUM(I555:T555)&lt;90," ",M555/stab.data!$U$11)</f>
        <v xml:space="preserve"> </v>
      </c>
      <c r="AA555" s="277" t="str">
        <f>IF(SUM(I555:T555)&lt;90," ",N555/stab.data!$U$12)</f>
        <v xml:space="preserve"> </v>
      </c>
      <c r="AB555" s="277" t="str">
        <f>IF(SUM(I555:T555)&lt;90," ",O555/stab.data!$U$13)</f>
        <v xml:space="preserve"> </v>
      </c>
      <c r="AC555" s="277" t="str">
        <f>IF(SUM(I555:T555)&lt;90," ",P555/stab.data!$U$14)</f>
        <v xml:space="preserve"> </v>
      </c>
      <c r="AD555" s="277" t="str">
        <f>IF(SUM(I555:T555)&lt;90," ",Q555*2/stab.data!$U$15)</f>
        <v xml:space="preserve"> </v>
      </c>
      <c r="AE555" s="277" t="str">
        <f>IF(SUM(I555:T555)&lt;90," ",R555*2/stab.data!$U$16)</f>
        <v xml:space="preserve"> </v>
      </c>
      <c r="AF555" s="277" t="str">
        <f>IF(SUM(I555:T555)&lt;90," ",S555/stab.data!$U$17)</f>
        <v xml:space="preserve"> </v>
      </c>
      <c r="AG555" s="277" t="str">
        <f>IF(SUM(I555:T555)&lt;90," ",T555/stab.data!$U$18)</f>
        <v xml:space="preserve"> </v>
      </c>
      <c r="AH555" s="277" t="str">
        <f t="shared" si="722"/>
        <v xml:space="preserve"> </v>
      </c>
      <c r="AI555" s="277" t="str">
        <f t="shared" si="723"/>
        <v xml:space="preserve"> </v>
      </c>
      <c r="AJ555" s="278" t="str">
        <f t="shared" si="724"/>
        <v xml:space="preserve"> </v>
      </c>
      <c r="AK555" s="278" t="str">
        <f t="shared" si="725"/>
        <v xml:space="preserve"> </v>
      </c>
      <c r="AL555" s="278" t="str">
        <f t="shared" si="726"/>
        <v xml:space="preserve"> </v>
      </c>
      <c r="AM555" s="278" t="str">
        <f t="shared" si="727"/>
        <v xml:space="preserve"> </v>
      </c>
      <c r="AN555" s="278" t="str">
        <f t="shared" si="728"/>
        <v xml:space="preserve"> </v>
      </c>
      <c r="AO555" s="278" t="str">
        <f t="shared" si="729"/>
        <v xml:space="preserve"> </v>
      </c>
      <c r="AP555" s="278" t="str">
        <f t="shared" si="730"/>
        <v xml:space="preserve"> </v>
      </c>
      <c r="AQ555" s="278" t="str">
        <f t="shared" si="731"/>
        <v xml:space="preserve"> </v>
      </c>
      <c r="AR555" s="278" t="str">
        <f t="shared" si="732"/>
        <v xml:space="preserve"> </v>
      </c>
      <c r="AS555" s="278" t="str">
        <f t="shared" si="733"/>
        <v xml:space="preserve"> </v>
      </c>
      <c r="AT555" s="278" t="str">
        <f t="shared" si="734"/>
        <v xml:space="preserve"> </v>
      </c>
      <c r="AU555" s="278" t="str">
        <f t="shared" si="735"/>
        <v xml:space="preserve"> </v>
      </c>
      <c r="AV555" s="277" t="str">
        <f t="shared" si="736"/>
        <v xml:space="preserve"> </v>
      </c>
      <c r="AW555" s="277" t="str">
        <f t="shared" si="737"/>
        <v xml:space="preserve"> </v>
      </c>
      <c r="AX555" s="277" t="str">
        <f>IF(SUM(I555:T555)&lt;90," ",CO555*AH555*stab.data!$U$20/13/2)</f>
        <v xml:space="preserve"> </v>
      </c>
      <c r="AY555" s="277" t="str">
        <f>IF(SUM(I555:T555)&lt;90," ",CQ555*AH555*stab.data!$U$11/13)</f>
        <v xml:space="preserve"> </v>
      </c>
      <c r="AZ555" s="277" t="str">
        <f t="shared" si="738"/>
        <v xml:space="preserve"> </v>
      </c>
      <c r="BA555" s="279" t="str">
        <f t="shared" si="739"/>
        <v xml:space="preserve"> </v>
      </c>
      <c r="BB555" s="280" t="str">
        <f>IF(SUM(I555:T555)&lt;90," ",EXP('eq. coef.'!$C$104+'eq. coef.'!$C$105*'Amp-TB2 calc'!AJ555+'eq. coef.'!$C$106*'Amp-TB2 calc'!AK555+'eq. coef.'!$C$107*'Amp-TB2 calc'!AL555+'eq. coef.'!$C$108*'Amp-TB2 calc'!AN555+'eq. coef.'!$C$109*'Amp-TB2 calc'!AP555+'eq. coef.'!$C$110*'Amp-TB2 calc'!AQ555+'eq. coef.'!$C$111*'Amp-TB2 calc'!AR555+'eq. coef.'!$C$112*'Amp-TB2 calc'!AS555))</f>
        <v xml:space="preserve"> </v>
      </c>
      <c r="BC555" s="281" t="str">
        <f>IF(SUM(I555:T555)&lt;90," ",EXP('eq. coef.'!$C$176+'eq. coef.'!$C$177*'Amp-TB2 calc'!AJ555+'eq. coef.'!$C$178*'Amp-TB2 calc'!AK555+'eq. coef.'!$C$179*'Amp-TB2 calc'!AL555+'eq. coef.'!$C$180*'Amp-TB2 calc'!AN555+'eq. coef.'!$C$181*'Amp-TB2 calc'!AP555+'eq. coef.'!$C$182*'Amp-TB2 calc'!AQ555+'eq. coef.'!$C$183*'Amp-TB2 calc'!AR555+'eq. coef.'!$C$184*'Amp-TB2 calc'!AS555))</f>
        <v xml:space="preserve"> </v>
      </c>
      <c r="BD555" s="281" t="str">
        <f>IF(SUM(I555:T555)&lt;90," ",('eq. coef.'!$C$234+'eq. coef.'!$C$235*'Amp-TB2 calc'!AJ555+'eq. coef.'!$C$236*'Amp-TB2 calc'!AK555+'eq. coef.'!$C$237*'Amp-TB2 calc'!AL555+'eq. coef.'!$C$238*'Amp-TB2 calc'!AN555+'eq. coef.'!$C$239*'Amp-TB2 calc'!AP555+'eq. coef.'!$C$240*'Amp-TB2 calc'!AQ555+'eq. coef.'!$C$241*'Amp-TB2 calc'!AR555+'eq. coef.'!$C$242*'Amp-TB2 calc'!AS555))</f>
        <v xml:space="preserve"> </v>
      </c>
      <c r="BE555" s="281" t="str">
        <f>IF(SUM(I555:T555)&lt;90," ",('eq. coef.'!$C$270+'eq. coef.'!$C$271*'Amp-TB2 calc'!AJ555+'eq. coef.'!$C$272*'Amp-TB2 calc'!AK555+'eq. coef.'!$C$273*'Amp-TB2 calc'!AL555+'eq. coef.'!$C$274*'Amp-TB2 calc'!AN555+'eq. coef.'!$C$275*'Amp-TB2 calc'!AP555+'eq. coef.'!$C$276*'Amp-TB2 calc'!AQ555+'eq. coef.'!$C$277*'Amp-TB2 calc'!AR555+'eq. coef.'!$C$278*'Amp-TB2 calc'!AS555))</f>
        <v xml:space="preserve"> </v>
      </c>
      <c r="BF555" s="281" t="str">
        <f>IF(SUM(I555:T555)&lt;90," ",EXP('eq. coef.'!$C$328+'eq. coef.'!$C$329*'Amp-TB2 calc'!AJ555+'eq. coef.'!$C$330*'Amp-TB2 calc'!AK555+'eq. coef.'!$C$331*'Amp-TB2 calc'!AL555+'eq. coef.'!$C$332*'Amp-TB2 calc'!AN555+'eq. coef.'!$C$333*'Amp-TB2 calc'!AP555+'eq. coef.'!$C$334*'Amp-TB2 calc'!AQ555+'eq. coef.'!$C$335*'Amp-TB2 calc'!AR555+'eq. coef.'!$C$336*'Amp-TB2 calc'!AS555))</f>
        <v xml:space="preserve"> </v>
      </c>
      <c r="BG555" s="282" t="str">
        <f t="shared" si="691"/>
        <v xml:space="preserve"> </v>
      </c>
      <c r="BH555" s="385" t="str">
        <f t="shared" si="718"/>
        <v xml:space="preserve"> </v>
      </c>
      <c r="BI555" s="385" t="str">
        <f t="shared" si="719"/>
        <v xml:space="preserve"> </v>
      </c>
      <c r="BJ555" s="281" t="str">
        <f t="shared" si="692"/>
        <v xml:space="preserve"> </v>
      </c>
      <c r="BK555" s="283" t="str">
        <f t="shared" si="740"/>
        <v xml:space="preserve"> </v>
      </c>
      <c r="BL555" s="281" t="str">
        <f t="shared" si="741"/>
        <v xml:space="preserve"> </v>
      </c>
      <c r="BM555" s="284" t="str">
        <f t="shared" si="693"/>
        <v xml:space="preserve"> </v>
      </c>
      <c r="BN555" s="285" t="str">
        <f>IF(SUM(I555:T555)&lt;90," ",'eq. coef.'!$C$360+'eq. coef.'!$C$361*'Amp-TB2 calc'!AJ555+'eq. coef.'!$C$362*'Amp-TB2 calc'!AK555+'eq. coef.'!$C$363*'Amp-TB2 calc'!AL555+'eq. coef.'!$C$364*'Amp-TB2 calc'!AN555+'eq. coef.'!$C$365*'Amp-TB2 calc'!AP555+'eq. coef.'!$C$366*'Amp-TB2 calc'!AQ555+'eq. coef.'!$C$367*'Amp-TB2 calc'!AR555+'eq. coef.'!$C$368*'Amp-TB2 calc'!AS555+'eq. coef.'!$C$369*LN(BQ555))</f>
        <v xml:space="preserve"> </v>
      </c>
      <c r="BO555" s="286" t="str">
        <f t="shared" si="742"/>
        <v xml:space="preserve"> </v>
      </c>
      <c r="BP555" s="333" t="str">
        <f t="shared" si="694"/>
        <v xml:space="preserve"> </v>
      </c>
      <c r="BQ555" s="287" t="str">
        <f t="shared" si="743"/>
        <v xml:space="preserve"> </v>
      </c>
      <c r="BR555" s="281" t="str">
        <f t="shared" si="695"/>
        <v xml:space="preserve"> </v>
      </c>
      <c r="BS555" s="283"/>
      <c r="BT555" s="283">
        <f t="shared" si="744"/>
        <v>0</v>
      </c>
      <c r="BU555" s="283">
        <f t="shared" si="745"/>
        <v>0</v>
      </c>
      <c r="BV555" s="281" t="str">
        <f t="shared" si="696"/>
        <v xml:space="preserve"> </v>
      </c>
      <c r="BW555" s="288"/>
      <c r="BX555" s="289" t="str">
        <f>IF(SUM(I555:T555)&lt;90," ",'eq. coef.'!$B$1128*'Amp-TB2 calc'!CH555+'eq. coef.'!$B$1129*'Amp-TB2 calc'!CL555+'eq. coef.'!$B$1130*'Amp-TB2 calc'!CM555+'eq. coef.'!$B$1131*'Amp-TB2 calc'!CO555+'eq. coef.'!$B$1132*'Amp-TB2 calc'!CP555+'eq. coef.'!$B$1133*'Amp-TB2 calc'!CQ555+'eq. coef.'!$B$1134*'Amp-TB2 calc'!CR555+'eq. coef.'!$B$1135*'Amp-TB2 calc'!CU555+'eq. coef.'!$B$1135*'Amp-TB2 calc'!CY555+'eq. coef.'!$B$1137*'Amp-TB2 calc'!CZ555)</f>
        <v xml:space="preserve"> </v>
      </c>
      <c r="BY555" s="290" t="str">
        <f t="shared" si="746"/>
        <v xml:space="preserve"> </v>
      </c>
      <c r="BZ555" s="291"/>
      <c r="CA555" s="290" t="str">
        <f t="shared" si="697"/>
        <v xml:space="preserve"> </v>
      </c>
      <c r="CB555" s="289" t="str">
        <f>IF(SUM(I555:T555)&lt;90," ",EXP('eq. coef.'!$C$396+'eq. coef.'!$C$397*'Amp-TB2 calc'!AJ555+'eq. coef.'!$C$398*'Amp-TB2 calc'!AK555+'eq. coef.'!$C$399*'Amp-TB2 calc'!AL555+'eq. coef.'!$C$400*'Amp-TB2 calc'!AN555+'eq. coef.'!$C$401*'Amp-TB2 calc'!AP555+'eq. coef.'!$C$402*'Amp-TB2 calc'!AQ555+'eq. coef.'!$C$403*'Amp-TB2 calc'!AR555+'eq. coef.'!$C$404*'Amp-TB2 calc'!AS555+'eq. coef.'!$C$405*LN('Amp-TB2 calc'!BQ555)))</f>
        <v xml:space="preserve"> </v>
      </c>
      <c r="CC555" s="283" t="str">
        <f t="shared" si="698"/>
        <v xml:space="preserve"> </v>
      </c>
      <c r="CD555" s="283"/>
      <c r="CE555" s="282" t="str">
        <f t="shared" si="699"/>
        <v xml:space="preserve"> </v>
      </c>
      <c r="CF555" s="282" t="str">
        <f t="shared" si="700"/>
        <v xml:space="preserve"> </v>
      </c>
      <c r="CG555" s="278" t="str">
        <f t="shared" si="747"/>
        <v xml:space="preserve"> </v>
      </c>
      <c r="CH555" s="278" t="str">
        <f t="shared" si="748"/>
        <v xml:space="preserve"> </v>
      </c>
      <c r="CI555" s="278" t="str">
        <f t="shared" si="701"/>
        <v xml:space="preserve"> </v>
      </c>
      <c r="CJ555" s="278" t="str">
        <f t="shared" si="702"/>
        <v xml:space="preserve"> </v>
      </c>
      <c r="CK555" s="278"/>
      <c r="CL555" s="278" t="str">
        <f t="shared" si="703"/>
        <v xml:space="preserve"> </v>
      </c>
      <c r="CM555" s="278" t="str">
        <f t="shared" si="704"/>
        <v xml:space="preserve"> </v>
      </c>
      <c r="CN555" s="278" t="str">
        <f t="shared" si="749"/>
        <v xml:space="preserve"> </v>
      </c>
      <c r="CO555" s="278" t="str">
        <f t="shared" si="705"/>
        <v xml:space="preserve"> </v>
      </c>
      <c r="CP555" s="278" t="str">
        <f t="shared" si="750"/>
        <v xml:space="preserve"> </v>
      </c>
      <c r="CQ555" s="278" t="str">
        <f t="shared" si="706"/>
        <v xml:space="preserve"> </v>
      </c>
      <c r="CR555" s="278" t="str">
        <f t="shared" si="751"/>
        <v xml:space="preserve"> </v>
      </c>
      <c r="CS555" s="278" t="str">
        <f t="shared" si="707"/>
        <v xml:space="preserve"> </v>
      </c>
      <c r="CT555" s="278"/>
      <c r="CU555" s="278" t="str">
        <f t="shared" si="752"/>
        <v xml:space="preserve"> </v>
      </c>
      <c r="CV555" s="278" t="str">
        <f t="shared" si="708"/>
        <v xml:space="preserve"> </v>
      </c>
      <c r="CW555" s="278" t="str">
        <f t="shared" si="709"/>
        <v xml:space="preserve"> </v>
      </c>
      <c r="CX555" s="278"/>
      <c r="CY555" s="278" t="str">
        <f t="shared" si="710"/>
        <v xml:space="preserve"> </v>
      </c>
      <c r="CZ555" s="278" t="str">
        <f t="shared" si="753"/>
        <v xml:space="preserve"> </v>
      </c>
      <c r="DA555" s="278" t="str">
        <f t="shared" si="711"/>
        <v xml:space="preserve"> </v>
      </c>
      <c r="DB555" s="278"/>
      <c r="DC555" s="278" t="str">
        <f t="shared" si="712"/>
        <v xml:space="preserve"> </v>
      </c>
      <c r="DD555" s="278" t="str">
        <f t="shared" si="754"/>
        <v xml:space="preserve"> </v>
      </c>
      <c r="DE555" s="278" t="str">
        <f t="shared" si="755"/>
        <v xml:space="preserve"> </v>
      </c>
      <c r="DF555" s="278" t="str">
        <f t="shared" si="713"/>
        <v xml:space="preserve"> </v>
      </c>
      <c r="DG555" s="283" t="str">
        <f t="shared" si="720"/>
        <v xml:space="preserve"> </v>
      </c>
      <c r="DH555" s="283"/>
      <c r="DI555" s="277" t="str">
        <f t="shared" si="714"/>
        <v xml:space="preserve"> </v>
      </c>
      <c r="DJ555" s="277" t="str">
        <f t="shared" si="715"/>
        <v xml:space="preserve"> </v>
      </c>
      <c r="DK555" s="277" t="str">
        <f t="shared" si="716"/>
        <v xml:space="preserve"> </v>
      </c>
      <c r="DL555" s="278" t="str">
        <f t="shared" si="717"/>
        <v xml:space="preserve"> </v>
      </c>
    </row>
    <row r="556" spans="21:116" x14ac:dyDescent="0.25">
      <c r="U556" s="276" t="str">
        <f t="shared" si="721"/>
        <v xml:space="preserve"> </v>
      </c>
      <c r="V556" s="277" t="str">
        <f>IF(SUM(I556:T556)&lt;90," ",I556/stab.data!$U$7)</f>
        <v xml:space="preserve"> </v>
      </c>
      <c r="W556" s="277" t="str">
        <f>IF(SUM(I556:T556)&lt;90," ",J556/stab.data!$U$8)</f>
        <v xml:space="preserve"> </v>
      </c>
      <c r="X556" s="277" t="str">
        <f>IF(SUM(I556:T556)&lt;90," ",K556*2/stab.data!$U$9)</f>
        <v xml:space="preserve"> </v>
      </c>
      <c r="Y556" s="277" t="str">
        <f>IF(SUM(I556:T556)&lt;90," ",L556*2/stab.data!$U$10)</f>
        <v xml:space="preserve"> </v>
      </c>
      <c r="Z556" s="277" t="str">
        <f>IF(SUM(I556:T556)&lt;90," ",M556/stab.data!$U$11)</f>
        <v xml:space="preserve"> </v>
      </c>
      <c r="AA556" s="277" t="str">
        <f>IF(SUM(I556:T556)&lt;90," ",N556/stab.data!$U$12)</f>
        <v xml:space="preserve"> </v>
      </c>
      <c r="AB556" s="277" t="str">
        <f>IF(SUM(I556:T556)&lt;90," ",O556/stab.data!$U$13)</f>
        <v xml:space="preserve"> </v>
      </c>
      <c r="AC556" s="277" t="str">
        <f>IF(SUM(I556:T556)&lt;90," ",P556/stab.data!$U$14)</f>
        <v xml:space="preserve"> </v>
      </c>
      <c r="AD556" s="277" t="str">
        <f>IF(SUM(I556:T556)&lt;90," ",Q556*2/stab.data!$U$15)</f>
        <v xml:space="preserve"> </v>
      </c>
      <c r="AE556" s="277" t="str">
        <f>IF(SUM(I556:T556)&lt;90," ",R556*2/stab.data!$U$16)</f>
        <v xml:space="preserve"> </v>
      </c>
      <c r="AF556" s="277" t="str">
        <f>IF(SUM(I556:T556)&lt;90," ",S556/stab.data!$U$17)</f>
        <v xml:space="preserve"> </v>
      </c>
      <c r="AG556" s="277" t="str">
        <f>IF(SUM(I556:T556)&lt;90," ",T556/stab.data!$U$18)</f>
        <v xml:space="preserve"> </v>
      </c>
      <c r="AH556" s="277" t="str">
        <f t="shared" si="722"/>
        <v xml:space="preserve"> </v>
      </c>
      <c r="AI556" s="277" t="str">
        <f t="shared" si="723"/>
        <v xml:space="preserve"> </v>
      </c>
      <c r="AJ556" s="278" t="str">
        <f t="shared" si="724"/>
        <v xml:space="preserve"> </v>
      </c>
      <c r="AK556" s="278" t="str">
        <f t="shared" si="725"/>
        <v xml:space="preserve"> </v>
      </c>
      <c r="AL556" s="278" t="str">
        <f t="shared" si="726"/>
        <v xml:space="preserve"> </v>
      </c>
      <c r="AM556" s="278" t="str">
        <f t="shared" si="727"/>
        <v xml:space="preserve"> </v>
      </c>
      <c r="AN556" s="278" t="str">
        <f t="shared" si="728"/>
        <v xml:space="preserve"> </v>
      </c>
      <c r="AO556" s="278" t="str">
        <f t="shared" si="729"/>
        <v xml:space="preserve"> </v>
      </c>
      <c r="AP556" s="278" t="str">
        <f t="shared" si="730"/>
        <v xml:space="preserve"> </v>
      </c>
      <c r="AQ556" s="278" t="str">
        <f t="shared" si="731"/>
        <v xml:space="preserve"> </v>
      </c>
      <c r="AR556" s="278" t="str">
        <f t="shared" si="732"/>
        <v xml:space="preserve"> </v>
      </c>
      <c r="AS556" s="278" t="str">
        <f t="shared" si="733"/>
        <v xml:space="preserve"> </v>
      </c>
      <c r="AT556" s="278" t="str">
        <f t="shared" si="734"/>
        <v xml:space="preserve"> </v>
      </c>
      <c r="AU556" s="278" t="str">
        <f t="shared" si="735"/>
        <v xml:space="preserve"> </v>
      </c>
      <c r="AV556" s="277" t="str">
        <f t="shared" si="736"/>
        <v xml:space="preserve"> </v>
      </c>
      <c r="AW556" s="277" t="str">
        <f t="shared" si="737"/>
        <v xml:space="preserve"> </v>
      </c>
      <c r="AX556" s="277" t="str">
        <f>IF(SUM(I556:T556)&lt;90," ",CO556*AH556*stab.data!$U$20/13/2)</f>
        <v xml:space="preserve"> </v>
      </c>
      <c r="AY556" s="277" t="str">
        <f>IF(SUM(I556:T556)&lt;90," ",CQ556*AH556*stab.data!$U$11/13)</f>
        <v xml:space="preserve"> </v>
      </c>
      <c r="AZ556" s="277" t="str">
        <f t="shared" si="738"/>
        <v xml:space="preserve"> </v>
      </c>
      <c r="BA556" s="279" t="str">
        <f t="shared" si="739"/>
        <v xml:space="preserve"> </v>
      </c>
      <c r="BB556" s="280" t="str">
        <f>IF(SUM(I556:T556)&lt;90," ",EXP('eq. coef.'!$C$104+'eq. coef.'!$C$105*'Amp-TB2 calc'!AJ556+'eq. coef.'!$C$106*'Amp-TB2 calc'!AK556+'eq. coef.'!$C$107*'Amp-TB2 calc'!AL556+'eq. coef.'!$C$108*'Amp-TB2 calc'!AN556+'eq. coef.'!$C$109*'Amp-TB2 calc'!AP556+'eq. coef.'!$C$110*'Amp-TB2 calc'!AQ556+'eq. coef.'!$C$111*'Amp-TB2 calc'!AR556+'eq. coef.'!$C$112*'Amp-TB2 calc'!AS556))</f>
        <v xml:space="preserve"> </v>
      </c>
      <c r="BC556" s="281" t="str">
        <f>IF(SUM(I556:T556)&lt;90," ",EXP('eq. coef.'!$C$176+'eq. coef.'!$C$177*'Amp-TB2 calc'!AJ556+'eq. coef.'!$C$178*'Amp-TB2 calc'!AK556+'eq. coef.'!$C$179*'Amp-TB2 calc'!AL556+'eq. coef.'!$C$180*'Amp-TB2 calc'!AN556+'eq. coef.'!$C$181*'Amp-TB2 calc'!AP556+'eq. coef.'!$C$182*'Amp-TB2 calc'!AQ556+'eq. coef.'!$C$183*'Amp-TB2 calc'!AR556+'eq. coef.'!$C$184*'Amp-TB2 calc'!AS556))</f>
        <v xml:space="preserve"> </v>
      </c>
      <c r="BD556" s="281" t="str">
        <f>IF(SUM(I556:T556)&lt;90," ",('eq. coef.'!$C$234+'eq. coef.'!$C$235*'Amp-TB2 calc'!AJ556+'eq. coef.'!$C$236*'Amp-TB2 calc'!AK556+'eq. coef.'!$C$237*'Amp-TB2 calc'!AL556+'eq. coef.'!$C$238*'Amp-TB2 calc'!AN556+'eq. coef.'!$C$239*'Amp-TB2 calc'!AP556+'eq. coef.'!$C$240*'Amp-TB2 calc'!AQ556+'eq. coef.'!$C$241*'Amp-TB2 calc'!AR556+'eq. coef.'!$C$242*'Amp-TB2 calc'!AS556))</f>
        <v xml:space="preserve"> </v>
      </c>
      <c r="BE556" s="281" t="str">
        <f>IF(SUM(I556:T556)&lt;90," ",('eq. coef.'!$C$270+'eq. coef.'!$C$271*'Amp-TB2 calc'!AJ556+'eq. coef.'!$C$272*'Amp-TB2 calc'!AK556+'eq. coef.'!$C$273*'Amp-TB2 calc'!AL556+'eq. coef.'!$C$274*'Amp-TB2 calc'!AN556+'eq. coef.'!$C$275*'Amp-TB2 calc'!AP556+'eq. coef.'!$C$276*'Amp-TB2 calc'!AQ556+'eq. coef.'!$C$277*'Amp-TB2 calc'!AR556+'eq. coef.'!$C$278*'Amp-TB2 calc'!AS556))</f>
        <v xml:space="preserve"> </v>
      </c>
      <c r="BF556" s="281" t="str">
        <f>IF(SUM(I556:T556)&lt;90," ",EXP('eq. coef.'!$C$328+'eq. coef.'!$C$329*'Amp-TB2 calc'!AJ556+'eq. coef.'!$C$330*'Amp-TB2 calc'!AK556+'eq. coef.'!$C$331*'Amp-TB2 calc'!AL556+'eq. coef.'!$C$332*'Amp-TB2 calc'!AN556+'eq. coef.'!$C$333*'Amp-TB2 calc'!AP556+'eq. coef.'!$C$334*'Amp-TB2 calc'!AQ556+'eq. coef.'!$C$335*'Amp-TB2 calc'!AR556+'eq. coef.'!$C$336*'Amp-TB2 calc'!AS556))</f>
        <v xml:space="preserve"> </v>
      </c>
      <c r="BG556" s="282" t="str">
        <f t="shared" si="691"/>
        <v xml:space="preserve"> </v>
      </c>
      <c r="BH556" s="385" t="str">
        <f t="shared" si="718"/>
        <v xml:space="preserve"> </v>
      </c>
      <c r="BI556" s="385" t="str">
        <f t="shared" si="719"/>
        <v xml:space="preserve"> </v>
      </c>
      <c r="BJ556" s="281" t="str">
        <f t="shared" si="692"/>
        <v xml:space="preserve"> </v>
      </c>
      <c r="BK556" s="283" t="str">
        <f t="shared" si="740"/>
        <v xml:space="preserve"> </v>
      </c>
      <c r="BL556" s="281" t="str">
        <f t="shared" si="741"/>
        <v xml:space="preserve"> </v>
      </c>
      <c r="BM556" s="284" t="str">
        <f t="shared" si="693"/>
        <v xml:space="preserve"> </v>
      </c>
      <c r="BN556" s="285" t="str">
        <f>IF(SUM(I556:T556)&lt;90," ",'eq. coef.'!$C$360+'eq. coef.'!$C$361*'Amp-TB2 calc'!AJ556+'eq. coef.'!$C$362*'Amp-TB2 calc'!AK556+'eq. coef.'!$C$363*'Amp-TB2 calc'!AL556+'eq. coef.'!$C$364*'Amp-TB2 calc'!AN556+'eq. coef.'!$C$365*'Amp-TB2 calc'!AP556+'eq. coef.'!$C$366*'Amp-TB2 calc'!AQ556+'eq. coef.'!$C$367*'Amp-TB2 calc'!AR556+'eq. coef.'!$C$368*'Amp-TB2 calc'!AS556+'eq. coef.'!$C$369*LN(BQ556))</f>
        <v xml:space="preserve"> </v>
      </c>
      <c r="BO556" s="286" t="str">
        <f t="shared" si="742"/>
        <v xml:space="preserve"> </v>
      </c>
      <c r="BP556" s="333" t="str">
        <f t="shared" si="694"/>
        <v xml:space="preserve"> </v>
      </c>
      <c r="BQ556" s="287" t="str">
        <f t="shared" si="743"/>
        <v xml:space="preserve"> </v>
      </c>
      <c r="BR556" s="281" t="str">
        <f t="shared" si="695"/>
        <v xml:space="preserve"> </v>
      </c>
      <c r="BS556" s="283"/>
      <c r="BT556" s="283">
        <f t="shared" si="744"/>
        <v>0</v>
      </c>
      <c r="BU556" s="283">
        <f t="shared" si="745"/>
        <v>0</v>
      </c>
      <c r="BV556" s="281" t="str">
        <f t="shared" si="696"/>
        <v xml:space="preserve"> </v>
      </c>
      <c r="BW556" s="288"/>
      <c r="BX556" s="289" t="str">
        <f>IF(SUM(I556:T556)&lt;90," ",'eq. coef.'!$B$1128*'Amp-TB2 calc'!CH556+'eq. coef.'!$B$1129*'Amp-TB2 calc'!CL556+'eq. coef.'!$B$1130*'Amp-TB2 calc'!CM556+'eq. coef.'!$B$1131*'Amp-TB2 calc'!CO556+'eq. coef.'!$B$1132*'Amp-TB2 calc'!CP556+'eq. coef.'!$B$1133*'Amp-TB2 calc'!CQ556+'eq. coef.'!$B$1134*'Amp-TB2 calc'!CR556+'eq. coef.'!$B$1135*'Amp-TB2 calc'!CU556+'eq. coef.'!$B$1135*'Amp-TB2 calc'!CY556+'eq. coef.'!$B$1137*'Amp-TB2 calc'!CZ556)</f>
        <v xml:space="preserve"> </v>
      </c>
      <c r="BY556" s="290" t="str">
        <f t="shared" si="746"/>
        <v xml:space="preserve"> </v>
      </c>
      <c r="BZ556" s="291"/>
      <c r="CA556" s="290" t="str">
        <f t="shared" si="697"/>
        <v xml:space="preserve"> </v>
      </c>
      <c r="CB556" s="289" t="str">
        <f>IF(SUM(I556:T556)&lt;90," ",EXP('eq. coef.'!$C$396+'eq. coef.'!$C$397*'Amp-TB2 calc'!AJ556+'eq. coef.'!$C$398*'Amp-TB2 calc'!AK556+'eq. coef.'!$C$399*'Amp-TB2 calc'!AL556+'eq. coef.'!$C$400*'Amp-TB2 calc'!AN556+'eq. coef.'!$C$401*'Amp-TB2 calc'!AP556+'eq. coef.'!$C$402*'Amp-TB2 calc'!AQ556+'eq. coef.'!$C$403*'Amp-TB2 calc'!AR556+'eq. coef.'!$C$404*'Amp-TB2 calc'!AS556+'eq. coef.'!$C$405*LN('Amp-TB2 calc'!BQ556)))</f>
        <v xml:space="preserve"> </v>
      </c>
      <c r="CC556" s="283" t="str">
        <f t="shared" si="698"/>
        <v xml:space="preserve"> </v>
      </c>
      <c r="CD556" s="283"/>
      <c r="CE556" s="282" t="str">
        <f t="shared" si="699"/>
        <v xml:space="preserve"> </v>
      </c>
      <c r="CF556" s="282" t="str">
        <f t="shared" si="700"/>
        <v xml:space="preserve"> </v>
      </c>
      <c r="CG556" s="278" t="str">
        <f t="shared" si="747"/>
        <v xml:space="preserve"> </v>
      </c>
      <c r="CH556" s="278" t="str">
        <f t="shared" si="748"/>
        <v xml:space="preserve"> </v>
      </c>
      <c r="CI556" s="278" t="str">
        <f t="shared" si="701"/>
        <v xml:space="preserve"> </v>
      </c>
      <c r="CJ556" s="278" t="str">
        <f t="shared" si="702"/>
        <v xml:space="preserve"> </v>
      </c>
      <c r="CK556" s="278"/>
      <c r="CL556" s="278" t="str">
        <f t="shared" si="703"/>
        <v xml:space="preserve"> </v>
      </c>
      <c r="CM556" s="278" t="str">
        <f t="shared" si="704"/>
        <v xml:space="preserve"> </v>
      </c>
      <c r="CN556" s="278" t="str">
        <f t="shared" si="749"/>
        <v xml:space="preserve"> </v>
      </c>
      <c r="CO556" s="278" t="str">
        <f t="shared" si="705"/>
        <v xml:space="preserve"> </v>
      </c>
      <c r="CP556" s="278" t="str">
        <f t="shared" si="750"/>
        <v xml:space="preserve"> </v>
      </c>
      <c r="CQ556" s="278" t="str">
        <f t="shared" si="706"/>
        <v xml:space="preserve"> </v>
      </c>
      <c r="CR556" s="278" t="str">
        <f t="shared" si="751"/>
        <v xml:space="preserve"> </v>
      </c>
      <c r="CS556" s="278" t="str">
        <f t="shared" si="707"/>
        <v xml:space="preserve"> </v>
      </c>
      <c r="CT556" s="278"/>
      <c r="CU556" s="278" t="str">
        <f t="shared" si="752"/>
        <v xml:space="preserve"> </v>
      </c>
      <c r="CV556" s="278" t="str">
        <f t="shared" si="708"/>
        <v xml:space="preserve"> </v>
      </c>
      <c r="CW556" s="278" t="str">
        <f t="shared" si="709"/>
        <v xml:space="preserve"> </v>
      </c>
      <c r="CX556" s="278"/>
      <c r="CY556" s="278" t="str">
        <f t="shared" si="710"/>
        <v xml:space="preserve"> </v>
      </c>
      <c r="CZ556" s="278" t="str">
        <f t="shared" si="753"/>
        <v xml:space="preserve"> </v>
      </c>
      <c r="DA556" s="278" t="str">
        <f t="shared" si="711"/>
        <v xml:space="preserve"> </v>
      </c>
      <c r="DB556" s="278"/>
      <c r="DC556" s="278" t="str">
        <f t="shared" si="712"/>
        <v xml:space="preserve"> </v>
      </c>
      <c r="DD556" s="278" t="str">
        <f t="shared" si="754"/>
        <v xml:space="preserve"> </v>
      </c>
      <c r="DE556" s="278" t="str">
        <f t="shared" si="755"/>
        <v xml:space="preserve"> </v>
      </c>
      <c r="DF556" s="278" t="str">
        <f t="shared" si="713"/>
        <v xml:space="preserve"> </v>
      </c>
      <c r="DG556" s="283" t="str">
        <f t="shared" si="720"/>
        <v xml:space="preserve"> </v>
      </c>
      <c r="DH556" s="283"/>
      <c r="DI556" s="277" t="str">
        <f t="shared" si="714"/>
        <v xml:space="preserve"> </v>
      </c>
      <c r="DJ556" s="277" t="str">
        <f t="shared" si="715"/>
        <v xml:space="preserve"> </v>
      </c>
      <c r="DK556" s="277" t="str">
        <f t="shared" si="716"/>
        <v xml:space="preserve"> </v>
      </c>
      <c r="DL556" s="278" t="str">
        <f t="shared" si="717"/>
        <v xml:space="preserve"> </v>
      </c>
    </row>
    <row r="557" spans="21:116" x14ac:dyDescent="0.25">
      <c r="U557" s="276" t="str">
        <f t="shared" si="721"/>
        <v xml:space="preserve"> </v>
      </c>
      <c r="V557" s="277" t="str">
        <f>IF(SUM(I557:T557)&lt;90," ",I557/stab.data!$U$7)</f>
        <v xml:space="preserve"> </v>
      </c>
      <c r="W557" s="277" t="str">
        <f>IF(SUM(I557:T557)&lt;90," ",J557/stab.data!$U$8)</f>
        <v xml:space="preserve"> </v>
      </c>
      <c r="X557" s="277" t="str">
        <f>IF(SUM(I557:T557)&lt;90," ",K557*2/stab.data!$U$9)</f>
        <v xml:space="preserve"> </v>
      </c>
      <c r="Y557" s="277" t="str">
        <f>IF(SUM(I557:T557)&lt;90," ",L557*2/stab.data!$U$10)</f>
        <v xml:space="preserve"> </v>
      </c>
      <c r="Z557" s="277" t="str">
        <f>IF(SUM(I557:T557)&lt;90," ",M557/stab.data!$U$11)</f>
        <v xml:space="preserve"> </v>
      </c>
      <c r="AA557" s="277" t="str">
        <f>IF(SUM(I557:T557)&lt;90," ",N557/stab.data!$U$12)</f>
        <v xml:space="preserve"> </v>
      </c>
      <c r="AB557" s="277" t="str">
        <f>IF(SUM(I557:T557)&lt;90," ",O557/stab.data!$U$13)</f>
        <v xml:space="preserve"> </v>
      </c>
      <c r="AC557" s="277" t="str">
        <f>IF(SUM(I557:T557)&lt;90," ",P557/stab.data!$U$14)</f>
        <v xml:space="preserve"> </v>
      </c>
      <c r="AD557" s="277" t="str">
        <f>IF(SUM(I557:T557)&lt;90," ",Q557*2/stab.data!$U$15)</f>
        <v xml:space="preserve"> </v>
      </c>
      <c r="AE557" s="277" t="str">
        <f>IF(SUM(I557:T557)&lt;90," ",R557*2/stab.data!$U$16)</f>
        <v xml:space="preserve"> </v>
      </c>
      <c r="AF557" s="277" t="str">
        <f>IF(SUM(I557:T557)&lt;90," ",S557/stab.data!$U$17)</f>
        <v xml:space="preserve"> </v>
      </c>
      <c r="AG557" s="277" t="str">
        <f>IF(SUM(I557:T557)&lt;90," ",T557/stab.data!$U$18)</f>
        <v xml:space="preserve"> </v>
      </c>
      <c r="AH557" s="277" t="str">
        <f t="shared" si="722"/>
        <v xml:space="preserve"> </v>
      </c>
      <c r="AI557" s="277" t="str">
        <f t="shared" si="723"/>
        <v xml:space="preserve"> </v>
      </c>
      <c r="AJ557" s="278" t="str">
        <f t="shared" si="724"/>
        <v xml:space="preserve"> </v>
      </c>
      <c r="AK557" s="278" t="str">
        <f t="shared" si="725"/>
        <v xml:space="preserve"> </v>
      </c>
      <c r="AL557" s="278" t="str">
        <f t="shared" si="726"/>
        <v xml:space="preserve"> </v>
      </c>
      <c r="AM557" s="278" t="str">
        <f t="shared" si="727"/>
        <v xml:space="preserve"> </v>
      </c>
      <c r="AN557" s="278" t="str">
        <f t="shared" si="728"/>
        <v xml:space="preserve"> </v>
      </c>
      <c r="AO557" s="278" t="str">
        <f t="shared" si="729"/>
        <v xml:space="preserve"> </v>
      </c>
      <c r="AP557" s="278" t="str">
        <f t="shared" si="730"/>
        <v xml:space="preserve"> </v>
      </c>
      <c r="AQ557" s="278" t="str">
        <f t="shared" si="731"/>
        <v xml:space="preserve"> </v>
      </c>
      <c r="AR557" s="278" t="str">
        <f t="shared" si="732"/>
        <v xml:space="preserve"> </v>
      </c>
      <c r="AS557" s="278" t="str">
        <f t="shared" si="733"/>
        <v xml:space="preserve"> </v>
      </c>
      <c r="AT557" s="278" t="str">
        <f t="shared" si="734"/>
        <v xml:space="preserve"> </v>
      </c>
      <c r="AU557" s="278" t="str">
        <f t="shared" si="735"/>
        <v xml:space="preserve"> </v>
      </c>
      <c r="AV557" s="277" t="str">
        <f t="shared" si="736"/>
        <v xml:space="preserve"> </v>
      </c>
      <c r="AW557" s="277" t="str">
        <f t="shared" si="737"/>
        <v xml:space="preserve"> </v>
      </c>
      <c r="AX557" s="277" t="str">
        <f>IF(SUM(I557:T557)&lt;90," ",CO557*AH557*stab.data!$U$20/13/2)</f>
        <v xml:space="preserve"> </v>
      </c>
      <c r="AY557" s="277" t="str">
        <f>IF(SUM(I557:T557)&lt;90," ",CQ557*AH557*stab.data!$U$11/13)</f>
        <v xml:space="preserve"> </v>
      </c>
      <c r="AZ557" s="277" t="str">
        <f t="shared" si="738"/>
        <v xml:space="preserve"> </v>
      </c>
      <c r="BA557" s="279" t="str">
        <f t="shared" si="739"/>
        <v xml:space="preserve"> </v>
      </c>
      <c r="BB557" s="280" t="str">
        <f>IF(SUM(I557:T557)&lt;90," ",EXP('eq. coef.'!$C$104+'eq. coef.'!$C$105*'Amp-TB2 calc'!AJ557+'eq. coef.'!$C$106*'Amp-TB2 calc'!AK557+'eq. coef.'!$C$107*'Amp-TB2 calc'!AL557+'eq. coef.'!$C$108*'Amp-TB2 calc'!AN557+'eq. coef.'!$C$109*'Amp-TB2 calc'!AP557+'eq. coef.'!$C$110*'Amp-TB2 calc'!AQ557+'eq. coef.'!$C$111*'Amp-TB2 calc'!AR557+'eq. coef.'!$C$112*'Amp-TB2 calc'!AS557))</f>
        <v xml:space="preserve"> </v>
      </c>
      <c r="BC557" s="281" t="str">
        <f>IF(SUM(I557:T557)&lt;90," ",EXP('eq. coef.'!$C$176+'eq. coef.'!$C$177*'Amp-TB2 calc'!AJ557+'eq. coef.'!$C$178*'Amp-TB2 calc'!AK557+'eq. coef.'!$C$179*'Amp-TB2 calc'!AL557+'eq. coef.'!$C$180*'Amp-TB2 calc'!AN557+'eq. coef.'!$C$181*'Amp-TB2 calc'!AP557+'eq. coef.'!$C$182*'Amp-TB2 calc'!AQ557+'eq. coef.'!$C$183*'Amp-TB2 calc'!AR557+'eq. coef.'!$C$184*'Amp-TB2 calc'!AS557))</f>
        <v xml:space="preserve"> </v>
      </c>
      <c r="BD557" s="281" t="str">
        <f>IF(SUM(I557:T557)&lt;90," ",('eq. coef.'!$C$234+'eq. coef.'!$C$235*'Amp-TB2 calc'!AJ557+'eq. coef.'!$C$236*'Amp-TB2 calc'!AK557+'eq. coef.'!$C$237*'Amp-TB2 calc'!AL557+'eq. coef.'!$C$238*'Amp-TB2 calc'!AN557+'eq. coef.'!$C$239*'Amp-TB2 calc'!AP557+'eq. coef.'!$C$240*'Amp-TB2 calc'!AQ557+'eq. coef.'!$C$241*'Amp-TB2 calc'!AR557+'eq. coef.'!$C$242*'Amp-TB2 calc'!AS557))</f>
        <v xml:space="preserve"> </v>
      </c>
      <c r="BE557" s="281" t="str">
        <f>IF(SUM(I557:T557)&lt;90," ",('eq. coef.'!$C$270+'eq. coef.'!$C$271*'Amp-TB2 calc'!AJ557+'eq. coef.'!$C$272*'Amp-TB2 calc'!AK557+'eq. coef.'!$C$273*'Amp-TB2 calc'!AL557+'eq. coef.'!$C$274*'Amp-TB2 calc'!AN557+'eq. coef.'!$C$275*'Amp-TB2 calc'!AP557+'eq. coef.'!$C$276*'Amp-TB2 calc'!AQ557+'eq. coef.'!$C$277*'Amp-TB2 calc'!AR557+'eq. coef.'!$C$278*'Amp-TB2 calc'!AS557))</f>
        <v xml:space="preserve"> </v>
      </c>
      <c r="BF557" s="281" t="str">
        <f>IF(SUM(I557:T557)&lt;90," ",EXP('eq. coef.'!$C$328+'eq. coef.'!$C$329*'Amp-TB2 calc'!AJ557+'eq. coef.'!$C$330*'Amp-TB2 calc'!AK557+'eq. coef.'!$C$331*'Amp-TB2 calc'!AL557+'eq. coef.'!$C$332*'Amp-TB2 calc'!AN557+'eq. coef.'!$C$333*'Amp-TB2 calc'!AP557+'eq. coef.'!$C$334*'Amp-TB2 calc'!AQ557+'eq. coef.'!$C$335*'Amp-TB2 calc'!AR557+'eq. coef.'!$C$336*'Amp-TB2 calc'!AS557))</f>
        <v xml:space="preserve"> </v>
      </c>
      <c r="BG557" s="282" t="str">
        <f t="shared" si="691"/>
        <v xml:space="preserve"> </v>
      </c>
      <c r="BH557" s="385" t="str">
        <f t="shared" si="718"/>
        <v xml:space="preserve"> </v>
      </c>
      <c r="BI557" s="385" t="str">
        <f t="shared" si="719"/>
        <v xml:space="preserve"> </v>
      </c>
      <c r="BJ557" s="281" t="str">
        <f t="shared" si="692"/>
        <v xml:space="preserve"> </v>
      </c>
      <c r="BK557" s="283" t="str">
        <f t="shared" si="740"/>
        <v xml:space="preserve"> </v>
      </c>
      <c r="BL557" s="281" t="str">
        <f t="shared" si="741"/>
        <v xml:space="preserve"> </v>
      </c>
      <c r="BM557" s="284" t="str">
        <f t="shared" si="693"/>
        <v xml:space="preserve"> </v>
      </c>
      <c r="BN557" s="285" t="str">
        <f>IF(SUM(I557:T557)&lt;90," ",'eq. coef.'!$C$360+'eq. coef.'!$C$361*'Amp-TB2 calc'!AJ557+'eq. coef.'!$C$362*'Amp-TB2 calc'!AK557+'eq. coef.'!$C$363*'Amp-TB2 calc'!AL557+'eq. coef.'!$C$364*'Amp-TB2 calc'!AN557+'eq. coef.'!$C$365*'Amp-TB2 calc'!AP557+'eq. coef.'!$C$366*'Amp-TB2 calc'!AQ557+'eq. coef.'!$C$367*'Amp-TB2 calc'!AR557+'eq. coef.'!$C$368*'Amp-TB2 calc'!AS557+'eq. coef.'!$C$369*LN(BQ557))</f>
        <v xml:space="preserve"> </v>
      </c>
      <c r="BO557" s="286" t="str">
        <f t="shared" si="742"/>
        <v xml:space="preserve"> </v>
      </c>
      <c r="BP557" s="333" t="str">
        <f t="shared" si="694"/>
        <v xml:space="preserve"> </v>
      </c>
      <c r="BQ557" s="287" t="str">
        <f t="shared" si="743"/>
        <v xml:space="preserve"> </v>
      </c>
      <c r="BR557" s="281" t="str">
        <f t="shared" si="695"/>
        <v xml:space="preserve"> </v>
      </c>
      <c r="BS557" s="283"/>
      <c r="BT557" s="283">
        <f t="shared" si="744"/>
        <v>0</v>
      </c>
      <c r="BU557" s="283">
        <f t="shared" si="745"/>
        <v>0</v>
      </c>
      <c r="BV557" s="281" t="str">
        <f t="shared" si="696"/>
        <v xml:space="preserve"> </v>
      </c>
      <c r="BW557" s="288"/>
      <c r="BX557" s="289" t="str">
        <f>IF(SUM(I557:T557)&lt;90," ",'eq. coef.'!$B$1128*'Amp-TB2 calc'!CH557+'eq. coef.'!$B$1129*'Amp-TB2 calc'!CL557+'eq. coef.'!$B$1130*'Amp-TB2 calc'!CM557+'eq. coef.'!$B$1131*'Amp-TB2 calc'!CO557+'eq. coef.'!$B$1132*'Amp-TB2 calc'!CP557+'eq. coef.'!$B$1133*'Amp-TB2 calc'!CQ557+'eq. coef.'!$B$1134*'Amp-TB2 calc'!CR557+'eq. coef.'!$B$1135*'Amp-TB2 calc'!CU557+'eq. coef.'!$B$1135*'Amp-TB2 calc'!CY557+'eq. coef.'!$B$1137*'Amp-TB2 calc'!CZ557)</f>
        <v xml:space="preserve"> </v>
      </c>
      <c r="BY557" s="290" t="str">
        <f t="shared" si="746"/>
        <v xml:space="preserve"> </v>
      </c>
      <c r="BZ557" s="291"/>
      <c r="CA557" s="290" t="str">
        <f t="shared" si="697"/>
        <v xml:space="preserve"> </v>
      </c>
      <c r="CB557" s="289" t="str">
        <f>IF(SUM(I557:T557)&lt;90," ",EXP('eq. coef.'!$C$396+'eq. coef.'!$C$397*'Amp-TB2 calc'!AJ557+'eq. coef.'!$C$398*'Amp-TB2 calc'!AK557+'eq. coef.'!$C$399*'Amp-TB2 calc'!AL557+'eq. coef.'!$C$400*'Amp-TB2 calc'!AN557+'eq. coef.'!$C$401*'Amp-TB2 calc'!AP557+'eq. coef.'!$C$402*'Amp-TB2 calc'!AQ557+'eq. coef.'!$C$403*'Amp-TB2 calc'!AR557+'eq. coef.'!$C$404*'Amp-TB2 calc'!AS557+'eq. coef.'!$C$405*LN('Amp-TB2 calc'!BQ557)))</f>
        <v xml:space="preserve"> </v>
      </c>
      <c r="CC557" s="283" t="str">
        <f t="shared" si="698"/>
        <v xml:space="preserve"> </v>
      </c>
      <c r="CD557" s="283"/>
      <c r="CE557" s="282" t="str">
        <f t="shared" si="699"/>
        <v xml:space="preserve"> </v>
      </c>
      <c r="CF557" s="282" t="str">
        <f t="shared" si="700"/>
        <v xml:space="preserve"> </v>
      </c>
      <c r="CG557" s="278" t="str">
        <f t="shared" si="747"/>
        <v xml:space="preserve"> </v>
      </c>
      <c r="CH557" s="278" t="str">
        <f t="shared" si="748"/>
        <v xml:space="preserve"> </v>
      </c>
      <c r="CI557" s="278" t="str">
        <f t="shared" si="701"/>
        <v xml:space="preserve"> </v>
      </c>
      <c r="CJ557" s="278" t="str">
        <f t="shared" si="702"/>
        <v xml:space="preserve"> </v>
      </c>
      <c r="CK557" s="278"/>
      <c r="CL557" s="278" t="str">
        <f t="shared" si="703"/>
        <v xml:space="preserve"> </v>
      </c>
      <c r="CM557" s="278" t="str">
        <f t="shared" si="704"/>
        <v xml:space="preserve"> </v>
      </c>
      <c r="CN557" s="278" t="str">
        <f t="shared" si="749"/>
        <v xml:space="preserve"> </v>
      </c>
      <c r="CO557" s="278" t="str">
        <f t="shared" si="705"/>
        <v xml:space="preserve"> </v>
      </c>
      <c r="CP557" s="278" t="str">
        <f t="shared" si="750"/>
        <v xml:space="preserve"> </v>
      </c>
      <c r="CQ557" s="278" t="str">
        <f t="shared" si="706"/>
        <v xml:space="preserve"> </v>
      </c>
      <c r="CR557" s="278" t="str">
        <f t="shared" si="751"/>
        <v xml:space="preserve"> </v>
      </c>
      <c r="CS557" s="278" t="str">
        <f t="shared" si="707"/>
        <v xml:space="preserve"> </v>
      </c>
      <c r="CT557" s="278"/>
      <c r="CU557" s="278" t="str">
        <f t="shared" si="752"/>
        <v xml:space="preserve"> </v>
      </c>
      <c r="CV557" s="278" t="str">
        <f t="shared" si="708"/>
        <v xml:space="preserve"> </v>
      </c>
      <c r="CW557" s="278" t="str">
        <f t="shared" si="709"/>
        <v xml:space="preserve"> </v>
      </c>
      <c r="CX557" s="278"/>
      <c r="CY557" s="278" t="str">
        <f t="shared" si="710"/>
        <v xml:space="preserve"> </v>
      </c>
      <c r="CZ557" s="278" t="str">
        <f t="shared" si="753"/>
        <v xml:space="preserve"> </v>
      </c>
      <c r="DA557" s="278" t="str">
        <f t="shared" si="711"/>
        <v xml:space="preserve"> </v>
      </c>
      <c r="DB557" s="278"/>
      <c r="DC557" s="278" t="str">
        <f t="shared" si="712"/>
        <v xml:space="preserve"> </v>
      </c>
      <c r="DD557" s="278" t="str">
        <f t="shared" si="754"/>
        <v xml:space="preserve"> </v>
      </c>
      <c r="DE557" s="278" t="str">
        <f t="shared" si="755"/>
        <v xml:space="preserve"> </v>
      </c>
      <c r="DF557" s="278" t="str">
        <f t="shared" si="713"/>
        <v xml:space="preserve"> </v>
      </c>
      <c r="DG557" s="283" t="str">
        <f t="shared" si="720"/>
        <v xml:space="preserve"> </v>
      </c>
      <c r="DH557" s="283"/>
      <c r="DI557" s="277" t="str">
        <f t="shared" si="714"/>
        <v xml:space="preserve"> </v>
      </c>
      <c r="DJ557" s="277" t="str">
        <f t="shared" si="715"/>
        <v xml:space="preserve"> </v>
      </c>
      <c r="DK557" s="277" t="str">
        <f t="shared" si="716"/>
        <v xml:space="preserve"> </v>
      </c>
      <c r="DL557" s="278" t="str">
        <f t="shared" si="717"/>
        <v xml:space="preserve"> </v>
      </c>
    </row>
    <row r="558" spans="21:116" x14ac:dyDescent="0.25">
      <c r="U558" s="276" t="str">
        <f t="shared" si="721"/>
        <v xml:space="preserve"> </v>
      </c>
      <c r="V558" s="277" t="str">
        <f>IF(SUM(I558:T558)&lt;90," ",I558/stab.data!$U$7)</f>
        <v xml:space="preserve"> </v>
      </c>
      <c r="W558" s="277" t="str">
        <f>IF(SUM(I558:T558)&lt;90," ",J558/stab.data!$U$8)</f>
        <v xml:space="preserve"> </v>
      </c>
      <c r="X558" s="277" t="str">
        <f>IF(SUM(I558:T558)&lt;90," ",K558*2/stab.data!$U$9)</f>
        <v xml:space="preserve"> </v>
      </c>
      <c r="Y558" s="277" t="str">
        <f>IF(SUM(I558:T558)&lt;90," ",L558*2/stab.data!$U$10)</f>
        <v xml:space="preserve"> </v>
      </c>
      <c r="Z558" s="277" t="str">
        <f>IF(SUM(I558:T558)&lt;90," ",M558/stab.data!$U$11)</f>
        <v xml:space="preserve"> </v>
      </c>
      <c r="AA558" s="277" t="str">
        <f>IF(SUM(I558:T558)&lt;90," ",N558/stab.data!$U$12)</f>
        <v xml:space="preserve"> </v>
      </c>
      <c r="AB558" s="277" t="str">
        <f>IF(SUM(I558:T558)&lt;90," ",O558/stab.data!$U$13)</f>
        <v xml:space="preserve"> </v>
      </c>
      <c r="AC558" s="277" t="str">
        <f>IF(SUM(I558:T558)&lt;90," ",P558/stab.data!$U$14)</f>
        <v xml:space="preserve"> </v>
      </c>
      <c r="AD558" s="277" t="str">
        <f>IF(SUM(I558:T558)&lt;90," ",Q558*2/stab.data!$U$15)</f>
        <v xml:space="preserve"> </v>
      </c>
      <c r="AE558" s="277" t="str">
        <f>IF(SUM(I558:T558)&lt;90," ",R558*2/stab.data!$U$16)</f>
        <v xml:space="preserve"> </v>
      </c>
      <c r="AF558" s="277" t="str">
        <f>IF(SUM(I558:T558)&lt;90," ",S558/stab.data!$U$17)</f>
        <v xml:space="preserve"> </v>
      </c>
      <c r="AG558" s="277" t="str">
        <f>IF(SUM(I558:T558)&lt;90," ",T558/stab.data!$U$18)</f>
        <v xml:space="preserve"> </v>
      </c>
      <c r="AH558" s="277" t="str">
        <f t="shared" si="722"/>
        <v xml:space="preserve"> </v>
      </c>
      <c r="AI558" s="277" t="str">
        <f t="shared" si="723"/>
        <v xml:space="preserve"> </v>
      </c>
      <c r="AJ558" s="278" t="str">
        <f t="shared" si="724"/>
        <v xml:space="preserve"> </v>
      </c>
      <c r="AK558" s="278" t="str">
        <f t="shared" si="725"/>
        <v xml:space="preserve"> </v>
      </c>
      <c r="AL558" s="278" t="str">
        <f t="shared" si="726"/>
        <v xml:space="preserve"> </v>
      </c>
      <c r="AM558" s="278" t="str">
        <f t="shared" si="727"/>
        <v xml:space="preserve"> </v>
      </c>
      <c r="AN558" s="278" t="str">
        <f t="shared" si="728"/>
        <v xml:space="preserve"> </v>
      </c>
      <c r="AO558" s="278" t="str">
        <f t="shared" si="729"/>
        <v xml:space="preserve"> </v>
      </c>
      <c r="AP558" s="278" t="str">
        <f t="shared" si="730"/>
        <v xml:space="preserve"> </v>
      </c>
      <c r="AQ558" s="278" t="str">
        <f t="shared" si="731"/>
        <v xml:space="preserve"> </v>
      </c>
      <c r="AR558" s="278" t="str">
        <f t="shared" si="732"/>
        <v xml:space="preserve"> </v>
      </c>
      <c r="AS558" s="278" t="str">
        <f t="shared" si="733"/>
        <v xml:space="preserve"> </v>
      </c>
      <c r="AT558" s="278" t="str">
        <f t="shared" si="734"/>
        <v xml:space="preserve"> </v>
      </c>
      <c r="AU558" s="278" t="str">
        <f t="shared" si="735"/>
        <v xml:space="preserve"> </v>
      </c>
      <c r="AV558" s="277" t="str">
        <f t="shared" si="736"/>
        <v xml:space="preserve"> </v>
      </c>
      <c r="AW558" s="277" t="str">
        <f t="shared" si="737"/>
        <v xml:space="preserve"> </v>
      </c>
      <c r="AX558" s="277" t="str">
        <f>IF(SUM(I558:T558)&lt;90," ",CO558*AH558*stab.data!$U$20/13/2)</f>
        <v xml:space="preserve"> </v>
      </c>
      <c r="AY558" s="277" t="str">
        <f>IF(SUM(I558:T558)&lt;90," ",CQ558*AH558*stab.data!$U$11/13)</f>
        <v xml:space="preserve"> </v>
      </c>
      <c r="AZ558" s="277" t="str">
        <f t="shared" si="738"/>
        <v xml:space="preserve"> </v>
      </c>
      <c r="BA558" s="279" t="str">
        <f t="shared" si="739"/>
        <v xml:space="preserve"> </v>
      </c>
      <c r="BB558" s="280" t="str">
        <f>IF(SUM(I558:T558)&lt;90," ",EXP('eq. coef.'!$C$104+'eq. coef.'!$C$105*'Amp-TB2 calc'!AJ558+'eq. coef.'!$C$106*'Amp-TB2 calc'!AK558+'eq. coef.'!$C$107*'Amp-TB2 calc'!AL558+'eq. coef.'!$C$108*'Amp-TB2 calc'!AN558+'eq. coef.'!$C$109*'Amp-TB2 calc'!AP558+'eq. coef.'!$C$110*'Amp-TB2 calc'!AQ558+'eq. coef.'!$C$111*'Amp-TB2 calc'!AR558+'eq. coef.'!$C$112*'Amp-TB2 calc'!AS558))</f>
        <v xml:space="preserve"> </v>
      </c>
      <c r="BC558" s="281" t="str">
        <f>IF(SUM(I558:T558)&lt;90," ",EXP('eq. coef.'!$C$176+'eq. coef.'!$C$177*'Amp-TB2 calc'!AJ558+'eq. coef.'!$C$178*'Amp-TB2 calc'!AK558+'eq. coef.'!$C$179*'Amp-TB2 calc'!AL558+'eq. coef.'!$C$180*'Amp-TB2 calc'!AN558+'eq. coef.'!$C$181*'Amp-TB2 calc'!AP558+'eq. coef.'!$C$182*'Amp-TB2 calc'!AQ558+'eq. coef.'!$C$183*'Amp-TB2 calc'!AR558+'eq. coef.'!$C$184*'Amp-TB2 calc'!AS558))</f>
        <v xml:space="preserve"> </v>
      </c>
      <c r="BD558" s="281" t="str">
        <f>IF(SUM(I558:T558)&lt;90," ",('eq. coef.'!$C$234+'eq. coef.'!$C$235*'Amp-TB2 calc'!AJ558+'eq. coef.'!$C$236*'Amp-TB2 calc'!AK558+'eq. coef.'!$C$237*'Amp-TB2 calc'!AL558+'eq. coef.'!$C$238*'Amp-TB2 calc'!AN558+'eq. coef.'!$C$239*'Amp-TB2 calc'!AP558+'eq. coef.'!$C$240*'Amp-TB2 calc'!AQ558+'eq. coef.'!$C$241*'Amp-TB2 calc'!AR558+'eq. coef.'!$C$242*'Amp-TB2 calc'!AS558))</f>
        <v xml:space="preserve"> </v>
      </c>
      <c r="BE558" s="281" t="str">
        <f>IF(SUM(I558:T558)&lt;90," ",('eq. coef.'!$C$270+'eq. coef.'!$C$271*'Amp-TB2 calc'!AJ558+'eq. coef.'!$C$272*'Amp-TB2 calc'!AK558+'eq. coef.'!$C$273*'Amp-TB2 calc'!AL558+'eq. coef.'!$C$274*'Amp-TB2 calc'!AN558+'eq. coef.'!$C$275*'Amp-TB2 calc'!AP558+'eq. coef.'!$C$276*'Amp-TB2 calc'!AQ558+'eq. coef.'!$C$277*'Amp-TB2 calc'!AR558+'eq. coef.'!$C$278*'Amp-TB2 calc'!AS558))</f>
        <v xml:space="preserve"> </v>
      </c>
      <c r="BF558" s="281" t="str">
        <f>IF(SUM(I558:T558)&lt;90," ",EXP('eq. coef.'!$C$328+'eq. coef.'!$C$329*'Amp-TB2 calc'!AJ558+'eq. coef.'!$C$330*'Amp-TB2 calc'!AK558+'eq. coef.'!$C$331*'Amp-TB2 calc'!AL558+'eq. coef.'!$C$332*'Amp-TB2 calc'!AN558+'eq. coef.'!$C$333*'Amp-TB2 calc'!AP558+'eq. coef.'!$C$334*'Amp-TB2 calc'!AQ558+'eq. coef.'!$C$335*'Amp-TB2 calc'!AR558+'eq. coef.'!$C$336*'Amp-TB2 calc'!AS558))</f>
        <v xml:space="preserve"> </v>
      </c>
      <c r="BG558" s="282" t="str">
        <f t="shared" si="691"/>
        <v xml:space="preserve"> </v>
      </c>
      <c r="BH558" s="385" t="str">
        <f t="shared" si="718"/>
        <v xml:space="preserve"> </v>
      </c>
      <c r="BI558" s="385" t="str">
        <f t="shared" si="719"/>
        <v xml:space="preserve"> </v>
      </c>
      <c r="BJ558" s="281" t="str">
        <f t="shared" si="692"/>
        <v xml:space="preserve"> </v>
      </c>
      <c r="BK558" s="283" t="str">
        <f t="shared" si="740"/>
        <v xml:space="preserve"> </v>
      </c>
      <c r="BL558" s="281" t="str">
        <f t="shared" si="741"/>
        <v xml:space="preserve"> </v>
      </c>
      <c r="BM558" s="284" t="str">
        <f t="shared" si="693"/>
        <v xml:space="preserve"> </v>
      </c>
      <c r="BN558" s="285" t="str">
        <f>IF(SUM(I558:T558)&lt;90," ",'eq. coef.'!$C$360+'eq. coef.'!$C$361*'Amp-TB2 calc'!AJ558+'eq. coef.'!$C$362*'Amp-TB2 calc'!AK558+'eq. coef.'!$C$363*'Amp-TB2 calc'!AL558+'eq. coef.'!$C$364*'Amp-TB2 calc'!AN558+'eq. coef.'!$C$365*'Amp-TB2 calc'!AP558+'eq. coef.'!$C$366*'Amp-TB2 calc'!AQ558+'eq. coef.'!$C$367*'Amp-TB2 calc'!AR558+'eq. coef.'!$C$368*'Amp-TB2 calc'!AS558+'eq. coef.'!$C$369*LN(BQ558))</f>
        <v xml:space="preserve"> </v>
      </c>
      <c r="BO558" s="286" t="str">
        <f t="shared" si="742"/>
        <v xml:space="preserve"> </v>
      </c>
      <c r="BP558" s="333" t="str">
        <f t="shared" si="694"/>
        <v xml:space="preserve"> </v>
      </c>
      <c r="BQ558" s="287" t="str">
        <f t="shared" si="743"/>
        <v xml:space="preserve"> </v>
      </c>
      <c r="BR558" s="281" t="str">
        <f t="shared" si="695"/>
        <v xml:space="preserve"> </v>
      </c>
      <c r="BS558" s="283"/>
      <c r="BT558" s="283">
        <f t="shared" si="744"/>
        <v>0</v>
      </c>
      <c r="BU558" s="283">
        <f t="shared" si="745"/>
        <v>0</v>
      </c>
      <c r="BV558" s="281" t="str">
        <f t="shared" si="696"/>
        <v xml:space="preserve"> </v>
      </c>
      <c r="BW558" s="288"/>
      <c r="BX558" s="289" t="str">
        <f>IF(SUM(I558:T558)&lt;90," ",'eq. coef.'!$B$1128*'Amp-TB2 calc'!CH558+'eq. coef.'!$B$1129*'Amp-TB2 calc'!CL558+'eq. coef.'!$B$1130*'Amp-TB2 calc'!CM558+'eq. coef.'!$B$1131*'Amp-TB2 calc'!CO558+'eq. coef.'!$B$1132*'Amp-TB2 calc'!CP558+'eq. coef.'!$B$1133*'Amp-TB2 calc'!CQ558+'eq. coef.'!$B$1134*'Amp-TB2 calc'!CR558+'eq. coef.'!$B$1135*'Amp-TB2 calc'!CU558+'eq. coef.'!$B$1135*'Amp-TB2 calc'!CY558+'eq. coef.'!$B$1137*'Amp-TB2 calc'!CZ558)</f>
        <v xml:space="preserve"> </v>
      </c>
      <c r="BY558" s="290" t="str">
        <f t="shared" si="746"/>
        <v xml:space="preserve"> </v>
      </c>
      <c r="BZ558" s="291"/>
      <c r="CA558" s="290" t="str">
        <f t="shared" si="697"/>
        <v xml:space="preserve"> </v>
      </c>
      <c r="CB558" s="289" t="str">
        <f>IF(SUM(I558:T558)&lt;90," ",EXP('eq. coef.'!$C$396+'eq. coef.'!$C$397*'Amp-TB2 calc'!AJ558+'eq. coef.'!$C$398*'Amp-TB2 calc'!AK558+'eq. coef.'!$C$399*'Amp-TB2 calc'!AL558+'eq. coef.'!$C$400*'Amp-TB2 calc'!AN558+'eq. coef.'!$C$401*'Amp-TB2 calc'!AP558+'eq. coef.'!$C$402*'Amp-TB2 calc'!AQ558+'eq. coef.'!$C$403*'Amp-TB2 calc'!AR558+'eq. coef.'!$C$404*'Amp-TB2 calc'!AS558+'eq. coef.'!$C$405*LN('Amp-TB2 calc'!BQ558)))</f>
        <v xml:space="preserve"> </v>
      </c>
      <c r="CC558" s="283" t="str">
        <f t="shared" si="698"/>
        <v xml:space="preserve"> </v>
      </c>
      <c r="CD558" s="283"/>
      <c r="CE558" s="282" t="str">
        <f t="shared" si="699"/>
        <v xml:space="preserve"> </v>
      </c>
      <c r="CF558" s="282" t="str">
        <f t="shared" si="700"/>
        <v xml:space="preserve"> </v>
      </c>
      <c r="CG558" s="278" t="str">
        <f t="shared" si="747"/>
        <v xml:space="preserve"> </v>
      </c>
      <c r="CH558" s="278" t="str">
        <f t="shared" si="748"/>
        <v xml:space="preserve"> </v>
      </c>
      <c r="CI558" s="278" t="str">
        <f t="shared" si="701"/>
        <v xml:space="preserve"> </v>
      </c>
      <c r="CJ558" s="278" t="str">
        <f t="shared" si="702"/>
        <v xml:space="preserve"> </v>
      </c>
      <c r="CK558" s="278"/>
      <c r="CL558" s="278" t="str">
        <f t="shared" si="703"/>
        <v xml:space="preserve"> </v>
      </c>
      <c r="CM558" s="278" t="str">
        <f t="shared" si="704"/>
        <v xml:space="preserve"> </v>
      </c>
      <c r="CN558" s="278" t="str">
        <f t="shared" si="749"/>
        <v xml:space="preserve"> </v>
      </c>
      <c r="CO558" s="278" t="str">
        <f t="shared" si="705"/>
        <v xml:space="preserve"> </v>
      </c>
      <c r="CP558" s="278" t="str">
        <f t="shared" si="750"/>
        <v xml:space="preserve"> </v>
      </c>
      <c r="CQ558" s="278" t="str">
        <f t="shared" si="706"/>
        <v xml:space="preserve"> </v>
      </c>
      <c r="CR558" s="278" t="str">
        <f t="shared" si="751"/>
        <v xml:space="preserve"> </v>
      </c>
      <c r="CS558" s="278" t="str">
        <f t="shared" si="707"/>
        <v xml:space="preserve"> </v>
      </c>
      <c r="CT558" s="278"/>
      <c r="CU558" s="278" t="str">
        <f t="shared" si="752"/>
        <v xml:space="preserve"> </v>
      </c>
      <c r="CV558" s="278" t="str">
        <f t="shared" si="708"/>
        <v xml:space="preserve"> </v>
      </c>
      <c r="CW558" s="278" t="str">
        <f t="shared" si="709"/>
        <v xml:space="preserve"> </v>
      </c>
      <c r="CX558" s="278"/>
      <c r="CY558" s="278" t="str">
        <f t="shared" si="710"/>
        <v xml:space="preserve"> </v>
      </c>
      <c r="CZ558" s="278" t="str">
        <f t="shared" si="753"/>
        <v xml:space="preserve"> </v>
      </c>
      <c r="DA558" s="278" t="str">
        <f t="shared" si="711"/>
        <v xml:space="preserve"> </v>
      </c>
      <c r="DB558" s="278"/>
      <c r="DC558" s="278" t="str">
        <f t="shared" si="712"/>
        <v xml:space="preserve"> </v>
      </c>
      <c r="DD558" s="278" t="str">
        <f t="shared" si="754"/>
        <v xml:space="preserve"> </v>
      </c>
      <c r="DE558" s="278" t="str">
        <f t="shared" si="755"/>
        <v xml:space="preserve"> </v>
      </c>
      <c r="DF558" s="278" t="str">
        <f t="shared" si="713"/>
        <v xml:space="preserve"> </v>
      </c>
      <c r="DG558" s="283" t="str">
        <f t="shared" si="720"/>
        <v xml:space="preserve"> </v>
      </c>
      <c r="DH558" s="283"/>
      <c r="DI558" s="277" t="str">
        <f t="shared" si="714"/>
        <v xml:space="preserve"> </v>
      </c>
      <c r="DJ558" s="277" t="str">
        <f t="shared" si="715"/>
        <v xml:space="preserve"> </v>
      </c>
      <c r="DK558" s="277" t="str">
        <f t="shared" si="716"/>
        <v xml:space="preserve"> </v>
      </c>
      <c r="DL558" s="278" t="str">
        <f t="shared" si="717"/>
        <v xml:space="preserve"> </v>
      </c>
    </row>
    <row r="559" spans="21:116" x14ac:dyDescent="0.25">
      <c r="U559" s="276" t="str">
        <f t="shared" si="721"/>
        <v xml:space="preserve"> </v>
      </c>
      <c r="V559" s="277" t="str">
        <f>IF(SUM(I559:T559)&lt;90," ",I559/stab.data!$U$7)</f>
        <v xml:space="preserve"> </v>
      </c>
      <c r="W559" s="277" t="str">
        <f>IF(SUM(I559:T559)&lt;90," ",J559/stab.data!$U$8)</f>
        <v xml:space="preserve"> </v>
      </c>
      <c r="X559" s="277" t="str">
        <f>IF(SUM(I559:T559)&lt;90," ",K559*2/stab.data!$U$9)</f>
        <v xml:space="preserve"> </v>
      </c>
      <c r="Y559" s="277" t="str">
        <f>IF(SUM(I559:T559)&lt;90," ",L559*2/stab.data!$U$10)</f>
        <v xml:space="preserve"> </v>
      </c>
      <c r="Z559" s="277" t="str">
        <f>IF(SUM(I559:T559)&lt;90," ",M559/stab.data!$U$11)</f>
        <v xml:space="preserve"> </v>
      </c>
      <c r="AA559" s="277" t="str">
        <f>IF(SUM(I559:T559)&lt;90," ",N559/stab.data!$U$12)</f>
        <v xml:space="preserve"> </v>
      </c>
      <c r="AB559" s="277" t="str">
        <f>IF(SUM(I559:T559)&lt;90," ",O559/stab.data!$U$13)</f>
        <v xml:space="preserve"> </v>
      </c>
      <c r="AC559" s="277" t="str">
        <f>IF(SUM(I559:T559)&lt;90," ",P559/stab.data!$U$14)</f>
        <v xml:space="preserve"> </v>
      </c>
      <c r="AD559" s="277" t="str">
        <f>IF(SUM(I559:T559)&lt;90," ",Q559*2/stab.data!$U$15)</f>
        <v xml:space="preserve"> </v>
      </c>
      <c r="AE559" s="277" t="str">
        <f>IF(SUM(I559:T559)&lt;90," ",R559*2/stab.data!$U$16)</f>
        <v xml:space="preserve"> </v>
      </c>
      <c r="AF559" s="277" t="str">
        <f>IF(SUM(I559:T559)&lt;90," ",S559/stab.data!$U$17)</f>
        <v xml:space="preserve"> </v>
      </c>
      <c r="AG559" s="277" t="str">
        <f>IF(SUM(I559:T559)&lt;90," ",T559/stab.data!$U$18)</f>
        <v xml:space="preserve"> </v>
      </c>
      <c r="AH559" s="277" t="str">
        <f t="shared" si="722"/>
        <v xml:space="preserve"> </v>
      </c>
      <c r="AI559" s="277" t="str">
        <f t="shared" si="723"/>
        <v xml:space="preserve"> </v>
      </c>
      <c r="AJ559" s="278" t="str">
        <f t="shared" si="724"/>
        <v xml:space="preserve"> </v>
      </c>
      <c r="AK559" s="278" t="str">
        <f t="shared" si="725"/>
        <v xml:space="preserve"> </v>
      </c>
      <c r="AL559" s="278" t="str">
        <f t="shared" si="726"/>
        <v xml:space="preserve"> </v>
      </c>
      <c r="AM559" s="278" t="str">
        <f t="shared" si="727"/>
        <v xml:space="preserve"> </v>
      </c>
      <c r="AN559" s="278" t="str">
        <f t="shared" si="728"/>
        <v xml:space="preserve"> </v>
      </c>
      <c r="AO559" s="278" t="str">
        <f t="shared" si="729"/>
        <v xml:space="preserve"> </v>
      </c>
      <c r="AP559" s="278" t="str">
        <f t="shared" si="730"/>
        <v xml:space="preserve"> </v>
      </c>
      <c r="AQ559" s="278" t="str">
        <f t="shared" si="731"/>
        <v xml:space="preserve"> </v>
      </c>
      <c r="AR559" s="278" t="str">
        <f t="shared" si="732"/>
        <v xml:space="preserve"> </v>
      </c>
      <c r="AS559" s="278" t="str">
        <f t="shared" si="733"/>
        <v xml:space="preserve"> </v>
      </c>
      <c r="AT559" s="278" t="str">
        <f t="shared" si="734"/>
        <v xml:space="preserve"> </v>
      </c>
      <c r="AU559" s="278" t="str">
        <f t="shared" si="735"/>
        <v xml:space="preserve"> </v>
      </c>
      <c r="AV559" s="277" t="str">
        <f t="shared" si="736"/>
        <v xml:space="preserve"> </v>
      </c>
      <c r="AW559" s="277" t="str">
        <f t="shared" si="737"/>
        <v xml:space="preserve"> </v>
      </c>
      <c r="AX559" s="277" t="str">
        <f>IF(SUM(I559:T559)&lt;90," ",CO559*AH559*stab.data!$U$20/13/2)</f>
        <v xml:space="preserve"> </v>
      </c>
      <c r="AY559" s="277" t="str">
        <f>IF(SUM(I559:T559)&lt;90," ",CQ559*AH559*stab.data!$U$11/13)</f>
        <v xml:space="preserve"> </v>
      </c>
      <c r="AZ559" s="277" t="str">
        <f t="shared" si="738"/>
        <v xml:space="preserve"> </v>
      </c>
      <c r="BA559" s="279" t="str">
        <f t="shared" si="739"/>
        <v xml:space="preserve"> </v>
      </c>
      <c r="BB559" s="280" t="str">
        <f>IF(SUM(I559:T559)&lt;90," ",EXP('eq. coef.'!$C$104+'eq. coef.'!$C$105*'Amp-TB2 calc'!AJ559+'eq. coef.'!$C$106*'Amp-TB2 calc'!AK559+'eq. coef.'!$C$107*'Amp-TB2 calc'!AL559+'eq. coef.'!$C$108*'Amp-TB2 calc'!AN559+'eq. coef.'!$C$109*'Amp-TB2 calc'!AP559+'eq. coef.'!$C$110*'Amp-TB2 calc'!AQ559+'eq. coef.'!$C$111*'Amp-TB2 calc'!AR559+'eq. coef.'!$C$112*'Amp-TB2 calc'!AS559))</f>
        <v xml:space="preserve"> </v>
      </c>
      <c r="BC559" s="281" t="str">
        <f>IF(SUM(I559:T559)&lt;90," ",EXP('eq. coef.'!$C$176+'eq. coef.'!$C$177*'Amp-TB2 calc'!AJ559+'eq. coef.'!$C$178*'Amp-TB2 calc'!AK559+'eq. coef.'!$C$179*'Amp-TB2 calc'!AL559+'eq. coef.'!$C$180*'Amp-TB2 calc'!AN559+'eq. coef.'!$C$181*'Amp-TB2 calc'!AP559+'eq. coef.'!$C$182*'Amp-TB2 calc'!AQ559+'eq. coef.'!$C$183*'Amp-TB2 calc'!AR559+'eq. coef.'!$C$184*'Amp-TB2 calc'!AS559))</f>
        <v xml:space="preserve"> </v>
      </c>
      <c r="BD559" s="281" t="str">
        <f>IF(SUM(I559:T559)&lt;90," ",('eq. coef.'!$C$234+'eq. coef.'!$C$235*'Amp-TB2 calc'!AJ559+'eq. coef.'!$C$236*'Amp-TB2 calc'!AK559+'eq. coef.'!$C$237*'Amp-TB2 calc'!AL559+'eq. coef.'!$C$238*'Amp-TB2 calc'!AN559+'eq. coef.'!$C$239*'Amp-TB2 calc'!AP559+'eq. coef.'!$C$240*'Amp-TB2 calc'!AQ559+'eq. coef.'!$C$241*'Amp-TB2 calc'!AR559+'eq. coef.'!$C$242*'Amp-TB2 calc'!AS559))</f>
        <v xml:space="preserve"> </v>
      </c>
      <c r="BE559" s="281" t="str">
        <f>IF(SUM(I559:T559)&lt;90," ",('eq. coef.'!$C$270+'eq. coef.'!$C$271*'Amp-TB2 calc'!AJ559+'eq. coef.'!$C$272*'Amp-TB2 calc'!AK559+'eq. coef.'!$C$273*'Amp-TB2 calc'!AL559+'eq. coef.'!$C$274*'Amp-TB2 calc'!AN559+'eq. coef.'!$C$275*'Amp-TB2 calc'!AP559+'eq. coef.'!$C$276*'Amp-TB2 calc'!AQ559+'eq. coef.'!$C$277*'Amp-TB2 calc'!AR559+'eq. coef.'!$C$278*'Amp-TB2 calc'!AS559))</f>
        <v xml:space="preserve"> </v>
      </c>
      <c r="BF559" s="281" t="str">
        <f>IF(SUM(I559:T559)&lt;90," ",EXP('eq. coef.'!$C$328+'eq. coef.'!$C$329*'Amp-TB2 calc'!AJ559+'eq. coef.'!$C$330*'Amp-TB2 calc'!AK559+'eq. coef.'!$C$331*'Amp-TB2 calc'!AL559+'eq. coef.'!$C$332*'Amp-TB2 calc'!AN559+'eq. coef.'!$C$333*'Amp-TB2 calc'!AP559+'eq. coef.'!$C$334*'Amp-TB2 calc'!AQ559+'eq. coef.'!$C$335*'Amp-TB2 calc'!AR559+'eq. coef.'!$C$336*'Amp-TB2 calc'!AS559))</f>
        <v xml:space="preserve"> </v>
      </c>
      <c r="BG559" s="282" t="str">
        <f t="shared" si="691"/>
        <v xml:space="preserve"> </v>
      </c>
      <c r="BH559" s="385" t="str">
        <f t="shared" si="718"/>
        <v xml:space="preserve"> </v>
      </c>
      <c r="BI559" s="385" t="str">
        <f t="shared" si="719"/>
        <v xml:space="preserve"> </v>
      </c>
      <c r="BJ559" s="281" t="str">
        <f t="shared" si="692"/>
        <v xml:space="preserve"> </v>
      </c>
      <c r="BK559" s="283" t="str">
        <f t="shared" si="740"/>
        <v xml:space="preserve"> </v>
      </c>
      <c r="BL559" s="281" t="str">
        <f t="shared" si="741"/>
        <v xml:space="preserve"> </v>
      </c>
      <c r="BM559" s="284" t="str">
        <f t="shared" si="693"/>
        <v xml:space="preserve"> </v>
      </c>
      <c r="BN559" s="285" t="str">
        <f>IF(SUM(I559:T559)&lt;90," ",'eq. coef.'!$C$360+'eq. coef.'!$C$361*'Amp-TB2 calc'!AJ559+'eq. coef.'!$C$362*'Amp-TB2 calc'!AK559+'eq. coef.'!$C$363*'Amp-TB2 calc'!AL559+'eq. coef.'!$C$364*'Amp-TB2 calc'!AN559+'eq. coef.'!$C$365*'Amp-TB2 calc'!AP559+'eq. coef.'!$C$366*'Amp-TB2 calc'!AQ559+'eq. coef.'!$C$367*'Amp-TB2 calc'!AR559+'eq. coef.'!$C$368*'Amp-TB2 calc'!AS559+'eq. coef.'!$C$369*LN(BQ559))</f>
        <v xml:space="preserve"> </v>
      </c>
      <c r="BO559" s="286" t="str">
        <f t="shared" si="742"/>
        <v xml:space="preserve"> </v>
      </c>
      <c r="BP559" s="333" t="str">
        <f t="shared" si="694"/>
        <v xml:space="preserve"> </v>
      </c>
      <c r="BQ559" s="287" t="str">
        <f t="shared" si="743"/>
        <v xml:space="preserve"> </v>
      </c>
      <c r="BR559" s="281" t="str">
        <f t="shared" si="695"/>
        <v xml:space="preserve"> </v>
      </c>
      <c r="BS559" s="283"/>
      <c r="BT559" s="283">
        <f t="shared" si="744"/>
        <v>0</v>
      </c>
      <c r="BU559" s="283">
        <f t="shared" si="745"/>
        <v>0</v>
      </c>
      <c r="BV559" s="281" t="str">
        <f t="shared" si="696"/>
        <v xml:space="preserve"> </v>
      </c>
      <c r="BW559" s="288"/>
      <c r="BX559" s="289" t="str">
        <f>IF(SUM(I559:T559)&lt;90," ",'eq. coef.'!$B$1128*'Amp-TB2 calc'!CH559+'eq. coef.'!$B$1129*'Amp-TB2 calc'!CL559+'eq. coef.'!$B$1130*'Amp-TB2 calc'!CM559+'eq. coef.'!$B$1131*'Amp-TB2 calc'!CO559+'eq. coef.'!$B$1132*'Amp-TB2 calc'!CP559+'eq. coef.'!$B$1133*'Amp-TB2 calc'!CQ559+'eq. coef.'!$B$1134*'Amp-TB2 calc'!CR559+'eq. coef.'!$B$1135*'Amp-TB2 calc'!CU559+'eq. coef.'!$B$1135*'Amp-TB2 calc'!CY559+'eq. coef.'!$B$1137*'Amp-TB2 calc'!CZ559)</f>
        <v xml:space="preserve"> </v>
      </c>
      <c r="BY559" s="290" t="str">
        <f t="shared" si="746"/>
        <v xml:space="preserve"> </v>
      </c>
      <c r="BZ559" s="291"/>
      <c r="CA559" s="290" t="str">
        <f t="shared" si="697"/>
        <v xml:space="preserve"> </v>
      </c>
      <c r="CB559" s="289" t="str">
        <f>IF(SUM(I559:T559)&lt;90," ",EXP('eq. coef.'!$C$396+'eq. coef.'!$C$397*'Amp-TB2 calc'!AJ559+'eq. coef.'!$C$398*'Amp-TB2 calc'!AK559+'eq. coef.'!$C$399*'Amp-TB2 calc'!AL559+'eq. coef.'!$C$400*'Amp-TB2 calc'!AN559+'eq. coef.'!$C$401*'Amp-TB2 calc'!AP559+'eq. coef.'!$C$402*'Amp-TB2 calc'!AQ559+'eq. coef.'!$C$403*'Amp-TB2 calc'!AR559+'eq. coef.'!$C$404*'Amp-TB2 calc'!AS559+'eq. coef.'!$C$405*LN('Amp-TB2 calc'!BQ559)))</f>
        <v xml:space="preserve"> </v>
      </c>
      <c r="CC559" s="283" t="str">
        <f t="shared" si="698"/>
        <v xml:space="preserve"> </v>
      </c>
      <c r="CD559" s="283"/>
      <c r="CE559" s="282" t="str">
        <f t="shared" si="699"/>
        <v xml:space="preserve"> </v>
      </c>
      <c r="CF559" s="282" t="str">
        <f t="shared" si="700"/>
        <v xml:space="preserve"> </v>
      </c>
      <c r="CG559" s="278" t="str">
        <f t="shared" si="747"/>
        <v xml:space="preserve"> </v>
      </c>
      <c r="CH559" s="278" t="str">
        <f t="shared" si="748"/>
        <v xml:space="preserve"> </v>
      </c>
      <c r="CI559" s="278" t="str">
        <f t="shared" si="701"/>
        <v xml:space="preserve"> </v>
      </c>
      <c r="CJ559" s="278" t="str">
        <f t="shared" si="702"/>
        <v xml:space="preserve"> </v>
      </c>
      <c r="CK559" s="278"/>
      <c r="CL559" s="278" t="str">
        <f t="shared" si="703"/>
        <v xml:space="preserve"> </v>
      </c>
      <c r="CM559" s="278" t="str">
        <f t="shared" si="704"/>
        <v xml:space="preserve"> </v>
      </c>
      <c r="CN559" s="278" t="str">
        <f t="shared" si="749"/>
        <v xml:space="preserve"> </v>
      </c>
      <c r="CO559" s="278" t="str">
        <f t="shared" si="705"/>
        <v xml:space="preserve"> </v>
      </c>
      <c r="CP559" s="278" t="str">
        <f t="shared" si="750"/>
        <v xml:space="preserve"> </v>
      </c>
      <c r="CQ559" s="278" t="str">
        <f t="shared" si="706"/>
        <v xml:space="preserve"> </v>
      </c>
      <c r="CR559" s="278" t="str">
        <f t="shared" si="751"/>
        <v xml:space="preserve"> </v>
      </c>
      <c r="CS559" s="278" t="str">
        <f t="shared" si="707"/>
        <v xml:space="preserve"> </v>
      </c>
      <c r="CT559" s="278"/>
      <c r="CU559" s="278" t="str">
        <f t="shared" si="752"/>
        <v xml:space="preserve"> </v>
      </c>
      <c r="CV559" s="278" t="str">
        <f t="shared" si="708"/>
        <v xml:space="preserve"> </v>
      </c>
      <c r="CW559" s="278" t="str">
        <f t="shared" si="709"/>
        <v xml:space="preserve"> </v>
      </c>
      <c r="CX559" s="278"/>
      <c r="CY559" s="278" t="str">
        <f t="shared" si="710"/>
        <v xml:space="preserve"> </v>
      </c>
      <c r="CZ559" s="278" t="str">
        <f t="shared" si="753"/>
        <v xml:space="preserve"> </v>
      </c>
      <c r="DA559" s="278" t="str">
        <f t="shared" si="711"/>
        <v xml:space="preserve"> </v>
      </c>
      <c r="DB559" s="278"/>
      <c r="DC559" s="278" t="str">
        <f t="shared" si="712"/>
        <v xml:space="preserve"> </v>
      </c>
      <c r="DD559" s="278" t="str">
        <f t="shared" si="754"/>
        <v xml:space="preserve"> </v>
      </c>
      <c r="DE559" s="278" t="str">
        <f t="shared" si="755"/>
        <v xml:space="preserve"> </v>
      </c>
      <c r="DF559" s="278" t="str">
        <f t="shared" si="713"/>
        <v xml:space="preserve"> </v>
      </c>
      <c r="DG559" s="283" t="str">
        <f t="shared" si="720"/>
        <v xml:space="preserve"> </v>
      </c>
      <c r="DH559" s="283"/>
      <c r="DI559" s="277" t="str">
        <f t="shared" si="714"/>
        <v xml:space="preserve"> </v>
      </c>
      <c r="DJ559" s="277" t="str">
        <f t="shared" si="715"/>
        <v xml:space="preserve"> </v>
      </c>
      <c r="DK559" s="277" t="str">
        <f t="shared" si="716"/>
        <v xml:space="preserve"> </v>
      </c>
      <c r="DL559" s="278" t="str">
        <f t="shared" si="717"/>
        <v xml:space="preserve"> </v>
      </c>
    </row>
    <row r="560" spans="21:116" x14ac:dyDescent="0.25">
      <c r="U560" s="276" t="str">
        <f t="shared" si="721"/>
        <v xml:space="preserve"> </v>
      </c>
      <c r="V560" s="277" t="str">
        <f>IF(SUM(I560:T560)&lt;90," ",I560/stab.data!$U$7)</f>
        <v xml:space="preserve"> </v>
      </c>
      <c r="W560" s="277" t="str">
        <f>IF(SUM(I560:T560)&lt;90," ",J560/stab.data!$U$8)</f>
        <v xml:space="preserve"> </v>
      </c>
      <c r="X560" s="277" t="str">
        <f>IF(SUM(I560:T560)&lt;90," ",K560*2/stab.data!$U$9)</f>
        <v xml:space="preserve"> </v>
      </c>
      <c r="Y560" s="277" t="str">
        <f>IF(SUM(I560:T560)&lt;90," ",L560*2/stab.data!$U$10)</f>
        <v xml:space="preserve"> </v>
      </c>
      <c r="Z560" s="277" t="str">
        <f>IF(SUM(I560:T560)&lt;90," ",M560/stab.data!$U$11)</f>
        <v xml:space="preserve"> </v>
      </c>
      <c r="AA560" s="277" t="str">
        <f>IF(SUM(I560:T560)&lt;90," ",N560/stab.data!$U$12)</f>
        <v xml:space="preserve"> </v>
      </c>
      <c r="AB560" s="277" t="str">
        <f>IF(SUM(I560:T560)&lt;90," ",O560/stab.data!$U$13)</f>
        <v xml:space="preserve"> </v>
      </c>
      <c r="AC560" s="277" t="str">
        <f>IF(SUM(I560:T560)&lt;90," ",P560/stab.data!$U$14)</f>
        <v xml:space="preserve"> </v>
      </c>
      <c r="AD560" s="277" t="str">
        <f>IF(SUM(I560:T560)&lt;90," ",Q560*2/stab.data!$U$15)</f>
        <v xml:space="preserve"> </v>
      </c>
      <c r="AE560" s="277" t="str">
        <f>IF(SUM(I560:T560)&lt;90," ",R560*2/stab.data!$U$16)</f>
        <v xml:space="preserve"> </v>
      </c>
      <c r="AF560" s="277" t="str">
        <f>IF(SUM(I560:T560)&lt;90," ",S560/stab.data!$U$17)</f>
        <v xml:space="preserve"> </v>
      </c>
      <c r="AG560" s="277" t="str">
        <f>IF(SUM(I560:T560)&lt;90," ",T560/stab.data!$U$18)</f>
        <v xml:space="preserve"> </v>
      </c>
      <c r="AH560" s="277" t="str">
        <f t="shared" si="722"/>
        <v xml:space="preserve"> </v>
      </c>
      <c r="AI560" s="277" t="str">
        <f t="shared" si="723"/>
        <v xml:space="preserve"> </v>
      </c>
      <c r="AJ560" s="278" t="str">
        <f t="shared" si="724"/>
        <v xml:space="preserve"> </v>
      </c>
      <c r="AK560" s="278" t="str">
        <f t="shared" si="725"/>
        <v xml:space="preserve"> </v>
      </c>
      <c r="AL560" s="278" t="str">
        <f t="shared" si="726"/>
        <v xml:space="preserve"> </v>
      </c>
      <c r="AM560" s="278" t="str">
        <f t="shared" si="727"/>
        <v xml:space="preserve"> </v>
      </c>
      <c r="AN560" s="278" t="str">
        <f t="shared" si="728"/>
        <v xml:space="preserve"> </v>
      </c>
      <c r="AO560" s="278" t="str">
        <f t="shared" si="729"/>
        <v xml:space="preserve"> </v>
      </c>
      <c r="AP560" s="278" t="str">
        <f t="shared" si="730"/>
        <v xml:space="preserve"> </v>
      </c>
      <c r="AQ560" s="278" t="str">
        <f t="shared" si="731"/>
        <v xml:space="preserve"> </v>
      </c>
      <c r="AR560" s="278" t="str">
        <f t="shared" si="732"/>
        <v xml:space="preserve"> </v>
      </c>
      <c r="AS560" s="278" t="str">
        <f t="shared" si="733"/>
        <v xml:space="preserve"> </v>
      </c>
      <c r="AT560" s="278" t="str">
        <f t="shared" si="734"/>
        <v xml:space="preserve"> </v>
      </c>
      <c r="AU560" s="278" t="str">
        <f t="shared" si="735"/>
        <v xml:space="preserve"> </v>
      </c>
      <c r="AV560" s="277" t="str">
        <f t="shared" si="736"/>
        <v xml:space="preserve"> </v>
      </c>
      <c r="AW560" s="277" t="str">
        <f t="shared" si="737"/>
        <v xml:space="preserve"> </v>
      </c>
      <c r="AX560" s="277" t="str">
        <f>IF(SUM(I560:T560)&lt;90," ",CO560*AH560*stab.data!$U$20/13/2)</f>
        <v xml:space="preserve"> </v>
      </c>
      <c r="AY560" s="277" t="str">
        <f>IF(SUM(I560:T560)&lt;90," ",CQ560*AH560*stab.data!$U$11/13)</f>
        <v xml:space="preserve"> </v>
      </c>
      <c r="AZ560" s="277" t="str">
        <f t="shared" si="738"/>
        <v xml:space="preserve"> </v>
      </c>
      <c r="BA560" s="279" t="str">
        <f t="shared" si="739"/>
        <v xml:space="preserve"> </v>
      </c>
      <c r="BB560" s="280" t="str">
        <f>IF(SUM(I560:T560)&lt;90," ",EXP('eq. coef.'!$C$104+'eq. coef.'!$C$105*'Amp-TB2 calc'!AJ560+'eq. coef.'!$C$106*'Amp-TB2 calc'!AK560+'eq. coef.'!$C$107*'Amp-TB2 calc'!AL560+'eq. coef.'!$C$108*'Amp-TB2 calc'!AN560+'eq. coef.'!$C$109*'Amp-TB2 calc'!AP560+'eq. coef.'!$C$110*'Amp-TB2 calc'!AQ560+'eq. coef.'!$C$111*'Amp-TB2 calc'!AR560+'eq. coef.'!$C$112*'Amp-TB2 calc'!AS560))</f>
        <v xml:space="preserve"> </v>
      </c>
      <c r="BC560" s="281" t="str">
        <f>IF(SUM(I560:T560)&lt;90," ",EXP('eq. coef.'!$C$176+'eq. coef.'!$C$177*'Amp-TB2 calc'!AJ560+'eq. coef.'!$C$178*'Amp-TB2 calc'!AK560+'eq. coef.'!$C$179*'Amp-TB2 calc'!AL560+'eq. coef.'!$C$180*'Amp-TB2 calc'!AN560+'eq. coef.'!$C$181*'Amp-TB2 calc'!AP560+'eq. coef.'!$C$182*'Amp-TB2 calc'!AQ560+'eq. coef.'!$C$183*'Amp-TB2 calc'!AR560+'eq. coef.'!$C$184*'Amp-TB2 calc'!AS560))</f>
        <v xml:space="preserve"> </v>
      </c>
      <c r="BD560" s="281" t="str">
        <f>IF(SUM(I560:T560)&lt;90," ",('eq. coef.'!$C$234+'eq. coef.'!$C$235*'Amp-TB2 calc'!AJ560+'eq. coef.'!$C$236*'Amp-TB2 calc'!AK560+'eq. coef.'!$C$237*'Amp-TB2 calc'!AL560+'eq. coef.'!$C$238*'Amp-TB2 calc'!AN560+'eq. coef.'!$C$239*'Amp-TB2 calc'!AP560+'eq. coef.'!$C$240*'Amp-TB2 calc'!AQ560+'eq. coef.'!$C$241*'Amp-TB2 calc'!AR560+'eq. coef.'!$C$242*'Amp-TB2 calc'!AS560))</f>
        <v xml:space="preserve"> </v>
      </c>
      <c r="BE560" s="281" t="str">
        <f>IF(SUM(I560:T560)&lt;90," ",('eq. coef.'!$C$270+'eq. coef.'!$C$271*'Amp-TB2 calc'!AJ560+'eq. coef.'!$C$272*'Amp-TB2 calc'!AK560+'eq. coef.'!$C$273*'Amp-TB2 calc'!AL560+'eq. coef.'!$C$274*'Amp-TB2 calc'!AN560+'eq. coef.'!$C$275*'Amp-TB2 calc'!AP560+'eq. coef.'!$C$276*'Amp-TB2 calc'!AQ560+'eq. coef.'!$C$277*'Amp-TB2 calc'!AR560+'eq. coef.'!$C$278*'Amp-TB2 calc'!AS560))</f>
        <v xml:space="preserve"> </v>
      </c>
      <c r="BF560" s="281" t="str">
        <f>IF(SUM(I560:T560)&lt;90," ",EXP('eq. coef.'!$C$328+'eq. coef.'!$C$329*'Amp-TB2 calc'!AJ560+'eq. coef.'!$C$330*'Amp-TB2 calc'!AK560+'eq. coef.'!$C$331*'Amp-TB2 calc'!AL560+'eq. coef.'!$C$332*'Amp-TB2 calc'!AN560+'eq. coef.'!$C$333*'Amp-TB2 calc'!AP560+'eq. coef.'!$C$334*'Amp-TB2 calc'!AQ560+'eq. coef.'!$C$335*'Amp-TB2 calc'!AR560+'eq. coef.'!$C$336*'Amp-TB2 calc'!AS560))</f>
        <v xml:space="preserve"> </v>
      </c>
      <c r="BG560" s="282" t="str">
        <f t="shared" si="691"/>
        <v xml:space="preserve"> </v>
      </c>
      <c r="BH560" s="385" t="str">
        <f t="shared" si="718"/>
        <v xml:space="preserve"> </v>
      </c>
      <c r="BI560" s="385" t="str">
        <f t="shared" si="719"/>
        <v xml:space="preserve"> </v>
      </c>
      <c r="BJ560" s="281" t="str">
        <f t="shared" si="692"/>
        <v xml:space="preserve"> </v>
      </c>
      <c r="BK560" s="283" t="str">
        <f t="shared" si="740"/>
        <v xml:space="preserve"> </v>
      </c>
      <c r="BL560" s="281" t="str">
        <f t="shared" si="741"/>
        <v xml:space="preserve"> </v>
      </c>
      <c r="BM560" s="284" t="str">
        <f t="shared" si="693"/>
        <v xml:space="preserve"> </v>
      </c>
      <c r="BN560" s="285" t="str">
        <f>IF(SUM(I560:T560)&lt;90," ",'eq. coef.'!$C$360+'eq. coef.'!$C$361*'Amp-TB2 calc'!AJ560+'eq. coef.'!$C$362*'Amp-TB2 calc'!AK560+'eq. coef.'!$C$363*'Amp-TB2 calc'!AL560+'eq. coef.'!$C$364*'Amp-TB2 calc'!AN560+'eq. coef.'!$C$365*'Amp-TB2 calc'!AP560+'eq. coef.'!$C$366*'Amp-TB2 calc'!AQ560+'eq. coef.'!$C$367*'Amp-TB2 calc'!AR560+'eq. coef.'!$C$368*'Amp-TB2 calc'!AS560+'eq. coef.'!$C$369*LN(BQ560))</f>
        <v xml:space="preserve"> </v>
      </c>
      <c r="BO560" s="286" t="str">
        <f t="shared" si="742"/>
        <v xml:space="preserve"> </v>
      </c>
      <c r="BP560" s="333" t="str">
        <f t="shared" si="694"/>
        <v xml:space="preserve"> </v>
      </c>
      <c r="BQ560" s="287" t="str">
        <f t="shared" si="743"/>
        <v xml:space="preserve"> </v>
      </c>
      <c r="BR560" s="281" t="str">
        <f t="shared" si="695"/>
        <v xml:space="preserve"> </v>
      </c>
      <c r="BS560" s="283"/>
      <c r="BT560" s="283">
        <f t="shared" si="744"/>
        <v>0</v>
      </c>
      <c r="BU560" s="283">
        <f t="shared" si="745"/>
        <v>0</v>
      </c>
      <c r="BV560" s="281" t="str">
        <f t="shared" si="696"/>
        <v xml:space="preserve"> </v>
      </c>
      <c r="BW560" s="288"/>
      <c r="BX560" s="289" t="str">
        <f>IF(SUM(I560:T560)&lt;90," ",'eq. coef.'!$B$1128*'Amp-TB2 calc'!CH560+'eq. coef.'!$B$1129*'Amp-TB2 calc'!CL560+'eq. coef.'!$B$1130*'Amp-TB2 calc'!CM560+'eq. coef.'!$B$1131*'Amp-TB2 calc'!CO560+'eq. coef.'!$B$1132*'Amp-TB2 calc'!CP560+'eq. coef.'!$B$1133*'Amp-TB2 calc'!CQ560+'eq. coef.'!$B$1134*'Amp-TB2 calc'!CR560+'eq. coef.'!$B$1135*'Amp-TB2 calc'!CU560+'eq. coef.'!$B$1135*'Amp-TB2 calc'!CY560+'eq. coef.'!$B$1137*'Amp-TB2 calc'!CZ560)</f>
        <v xml:space="preserve"> </v>
      </c>
      <c r="BY560" s="290" t="str">
        <f t="shared" si="746"/>
        <v xml:space="preserve"> </v>
      </c>
      <c r="BZ560" s="291"/>
      <c r="CA560" s="290" t="str">
        <f t="shared" si="697"/>
        <v xml:space="preserve"> </v>
      </c>
      <c r="CB560" s="289" t="str">
        <f>IF(SUM(I560:T560)&lt;90," ",EXP('eq. coef.'!$C$396+'eq. coef.'!$C$397*'Amp-TB2 calc'!AJ560+'eq. coef.'!$C$398*'Amp-TB2 calc'!AK560+'eq. coef.'!$C$399*'Amp-TB2 calc'!AL560+'eq. coef.'!$C$400*'Amp-TB2 calc'!AN560+'eq. coef.'!$C$401*'Amp-TB2 calc'!AP560+'eq. coef.'!$C$402*'Amp-TB2 calc'!AQ560+'eq. coef.'!$C$403*'Amp-TB2 calc'!AR560+'eq. coef.'!$C$404*'Amp-TB2 calc'!AS560+'eq. coef.'!$C$405*LN('Amp-TB2 calc'!BQ560)))</f>
        <v xml:space="preserve"> </v>
      </c>
      <c r="CC560" s="283" t="str">
        <f t="shared" si="698"/>
        <v xml:space="preserve"> </v>
      </c>
      <c r="CD560" s="283"/>
      <c r="CE560" s="282" t="str">
        <f t="shared" si="699"/>
        <v xml:space="preserve"> </v>
      </c>
      <c r="CF560" s="282" t="str">
        <f t="shared" si="700"/>
        <v xml:space="preserve"> </v>
      </c>
      <c r="CG560" s="278" t="str">
        <f t="shared" si="747"/>
        <v xml:space="preserve"> </v>
      </c>
      <c r="CH560" s="278" t="str">
        <f t="shared" si="748"/>
        <v xml:space="preserve"> </v>
      </c>
      <c r="CI560" s="278" t="str">
        <f t="shared" si="701"/>
        <v xml:space="preserve"> </v>
      </c>
      <c r="CJ560" s="278" t="str">
        <f t="shared" si="702"/>
        <v xml:space="preserve"> </v>
      </c>
      <c r="CK560" s="278"/>
      <c r="CL560" s="278" t="str">
        <f t="shared" si="703"/>
        <v xml:space="preserve"> </v>
      </c>
      <c r="CM560" s="278" t="str">
        <f t="shared" si="704"/>
        <v xml:space="preserve"> </v>
      </c>
      <c r="CN560" s="278" t="str">
        <f t="shared" si="749"/>
        <v xml:space="preserve"> </v>
      </c>
      <c r="CO560" s="278" t="str">
        <f t="shared" si="705"/>
        <v xml:space="preserve"> </v>
      </c>
      <c r="CP560" s="278" t="str">
        <f t="shared" si="750"/>
        <v xml:space="preserve"> </v>
      </c>
      <c r="CQ560" s="278" t="str">
        <f t="shared" si="706"/>
        <v xml:space="preserve"> </v>
      </c>
      <c r="CR560" s="278" t="str">
        <f t="shared" si="751"/>
        <v xml:space="preserve"> </v>
      </c>
      <c r="CS560" s="278" t="str">
        <f t="shared" si="707"/>
        <v xml:space="preserve"> </v>
      </c>
      <c r="CT560" s="278"/>
      <c r="CU560" s="278" t="str">
        <f t="shared" si="752"/>
        <v xml:space="preserve"> </v>
      </c>
      <c r="CV560" s="278" t="str">
        <f t="shared" si="708"/>
        <v xml:space="preserve"> </v>
      </c>
      <c r="CW560" s="278" t="str">
        <f t="shared" si="709"/>
        <v xml:space="preserve"> </v>
      </c>
      <c r="CX560" s="278"/>
      <c r="CY560" s="278" t="str">
        <f t="shared" si="710"/>
        <v xml:space="preserve"> </v>
      </c>
      <c r="CZ560" s="278" t="str">
        <f t="shared" si="753"/>
        <v xml:space="preserve"> </v>
      </c>
      <c r="DA560" s="278" t="str">
        <f t="shared" si="711"/>
        <v xml:space="preserve"> </v>
      </c>
      <c r="DB560" s="278"/>
      <c r="DC560" s="278" t="str">
        <f t="shared" si="712"/>
        <v xml:space="preserve"> </v>
      </c>
      <c r="DD560" s="278" t="str">
        <f t="shared" si="754"/>
        <v xml:space="preserve"> </v>
      </c>
      <c r="DE560" s="278" t="str">
        <f t="shared" si="755"/>
        <v xml:space="preserve"> </v>
      </c>
      <c r="DF560" s="278" t="str">
        <f t="shared" si="713"/>
        <v xml:space="preserve"> </v>
      </c>
      <c r="DG560" s="283" t="str">
        <f t="shared" si="720"/>
        <v xml:space="preserve"> </v>
      </c>
      <c r="DH560" s="283"/>
      <c r="DI560" s="277" t="str">
        <f t="shared" si="714"/>
        <v xml:space="preserve"> </v>
      </c>
      <c r="DJ560" s="277" t="str">
        <f t="shared" si="715"/>
        <v xml:space="preserve"> </v>
      </c>
      <c r="DK560" s="277" t="str">
        <f t="shared" si="716"/>
        <v xml:space="preserve"> </v>
      </c>
      <c r="DL560" s="278" t="str">
        <f t="shared" si="717"/>
        <v xml:space="preserve"> </v>
      </c>
    </row>
    <row r="561" spans="21:116" x14ac:dyDescent="0.25">
      <c r="U561" s="276" t="str">
        <f t="shared" si="721"/>
        <v xml:space="preserve"> </v>
      </c>
      <c r="V561" s="277" t="str">
        <f>IF(SUM(I561:T561)&lt;90," ",I561/stab.data!$U$7)</f>
        <v xml:space="preserve"> </v>
      </c>
      <c r="W561" s="277" t="str">
        <f>IF(SUM(I561:T561)&lt;90," ",J561/stab.data!$U$8)</f>
        <v xml:space="preserve"> </v>
      </c>
      <c r="X561" s="277" t="str">
        <f>IF(SUM(I561:T561)&lt;90," ",K561*2/stab.data!$U$9)</f>
        <v xml:space="preserve"> </v>
      </c>
      <c r="Y561" s="277" t="str">
        <f>IF(SUM(I561:T561)&lt;90," ",L561*2/stab.data!$U$10)</f>
        <v xml:space="preserve"> </v>
      </c>
      <c r="Z561" s="277" t="str">
        <f>IF(SUM(I561:T561)&lt;90," ",M561/stab.data!$U$11)</f>
        <v xml:space="preserve"> </v>
      </c>
      <c r="AA561" s="277" t="str">
        <f>IF(SUM(I561:T561)&lt;90," ",N561/stab.data!$U$12)</f>
        <v xml:space="preserve"> </v>
      </c>
      <c r="AB561" s="277" t="str">
        <f>IF(SUM(I561:T561)&lt;90," ",O561/stab.data!$U$13)</f>
        <v xml:space="preserve"> </v>
      </c>
      <c r="AC561" s="277" t="str">
        <f>IF(SUM(I561:T561)&lt;90," ",P561/stab.data!$U$14)</f>
        <v xml:space="preserve"> </v>
      </c>
      <c r="AD561" s="277" t="str">
        <f>IF(SUM(I561:T561)&lt;90," ",Q561*2/stab.data!$U$15)</f>
        <v xml:space="preserve"> </v>
      </c>
      <c r="AE561" s="277" t="str">
        <f>IF(SUM(I561:T561)&lt;90," ",R561*2/stab.data!$U$16)</f>
        <v xml:space="preserve"> </v>
      </c>
      <c r="AF561" s="277" t="str">
        <f>IF(SUM(I561:T561)&lt;90," ",S561/stab.data!$U$17)</f>
        <v xml:space="preserve"> </v>
      </c>
      <c r="AG561" s="277" t="str">
        <f>IF(SUM(I561:T561)&lt;90," ",T561/stab.data!$U$18)</f>
        <v xml:space="preserve"> </v>
      </c>
      <c r="AH561" s="277" t="str">
        <f t="shared" si="722"/>
        <v xml:space="preserve"> </v>
      </c>
      <c r="AI561" s="277" t="str">
        <f t="shared" si="723"/>
        <v xml:space="preserve"> </v>
      </c>
      <c r="AJ561" s="278" t="str">
        <f t="shared" si="724"/>
        <v xml:space="preserve"> </v>
      </c>
      <c r="AK561" s="278" t="str">
        <f t="shared" si="725"/>
        <v xml:space="preserve"> </v>
      </c>
      <c r="AL561" s="278" t="str">
        <f t="shared" si="726"/>
        <v xml:space="preserve"> </v>
      </c>
      <c r="AM561" s="278" t="str">
        <f t="shared" si="727"/>
        <v xml:space="preserve"> </v>
      </c>
      <c r="AN561" s="278" t="str">
        <f t="shared" si="728"/>
        <v xml:space="preserve"> </v>
      </c>
      <c r="AO561" s="278" t="str">
        <f t="shared" si="729"/>
        <v xml:space="preserve"> </v>
      </c>
      <c r="AP561" s="278" t="str">
        <f t="shared" si="730"/>
        <v xml:space="preserve"> </v>
      </c>
      <c r="AQ561" s="278" t="str">
        <f t="shared" si="731"/>
        <v xml:space="preserve"> </v>
      </c>
      <c r="AR561" s="278" t="str">
        <f t="shared" si="732"/>
        <v xml:space="preserve"> </v>
      </c>
      <c r="AS561" s="278" t="str">
        <f t="shared" si="733"/>
        <v xml:space="preserve"> </v>
      </c>
      <c r="AT561" s="278" t="str">
        <f t="shared" si="734"/>
        <v xml:space="preserve"> </v>
      </c>
      <c r="AU561" s="278" t="str">
        <f t="shared" si="735"/>
        <v xml:space="preserve"> </v>
      </c>
      <c r="AV561" s="277" t="str">
        <f t="shared" si="736"/>
        <v xml:space="preserve"> </v>
      </c>
      <c r="AW561" s="277" t="str">
        <f t="shared" si="737"/>
        <v xml:space="preserve"> </v>
      </c>
      <c r="AX561" s="277" t="str">
        <f>IF(SUM(I561:T561)&lt;90," ",CO561*AH561*stab.data!$U$20/13/2)</f>
        <v xml:space="preserve"> </v>
      </c>
      <c r="AY561" s="277" t="str">
        <f>IF(SUM(I561:T561)&lt;90," ",CQ561*AH561*stab.data!$U$11/13)</f>
        <v xml:space="preserve"> </v>
      </c>
      <c r="AZ561" s="277" t="str">
        <f t="shared" si="738"/>
        <v xml:space="preserve"> </v>
      </c>
      <c r="BA561" s="279" t="str">
        <f t="shared" si="739"/>
        <v xml:space="preserve"> </v>
      </c>
      <c r="BB561" s="280" t="str">
        <f>IF(SUM(I561:T561)&lt;90," ",EXP('eq. coef.'!$C$104+'eq. coef.'!$C$105*'Amp-TB2 calc'!AJ561+'eq. coef.'!$C$106*'Amp-TB2 calc'!AK561+'eq. coef.'!$C$107*'Amp-TB2 calc'!AL561+'eq. coef.'!$C$108*'Amp-TB2 calc'!AN561+'eq. coef.'!$C$109*'Amp-TB2 calc'!AP561+'eq. coef.'!$C$110*'Amp-TB2 calc'!AQ561+'eq. coef.'!$C$111*'Amp-TB2 calc'!AR561+'eq. coef.'!$C$112*'Amp-TB2 calc'!AS561))</f>
        <v xml:space="preserve"> </v>
      </c>
      <c r="BC561" s="281" t="str">
        <f>IF(SUM(I561:T561)&lt;90," ",EXP('eq. coef.'!$C$176+'eq. coef.'!$C$177*'Amp-TB2 calc'!AJ561+'eq. coef.'!$C$178*'Amp-TB2 calc'!AK561+'eq. coef.'!$C$179*'Amp-TB2 calc'!AL561+'eq. coef.'!$C$180*'Amp-TB2 calc'!AN561+'eq. coef.'!$C$181*'Amp-TB2 calc'!AP561+'eq. coef.'!$C$182*'Amp-TB2 calc'!AQ561+'eq. coef.'!$C$183*'Amp-TB2 calc'!AR561+'eq. coef.'!$C$184*'Amp-TB2 calc'!AS561))</f>
        <v xml:space="preserve"> </v>
      </c>
      <c r="BD561" s="281" t="str">
        <f>IF(SUM(I561:T561)&lt;90," ",('eq. coef.'!$C$234+'eq. coef.'!$C$235*'Amp-TB2 calc'!AJ561+'eq. coef.'!$C$236*'Amp-TB2 calc'!AK561+'eq. coef.'!$C$237*'Amp-TB2 calc'!AL561+'eq. coef.'!$C$238*'Amp-TB2 calc'!AN561+'eq. coef.'!$C$239*'Amp-TB2 calc'!AP561+'eq. coef.'!$C$240*'Amp-TB2 calc'!AQ561+'eq. coef.'!$C$241*'Amp-TB2 calc'!AR561+'eq. coef.'!$C$242*'Amp-TB2 calc'!AS561))</f>
        <v xml:space="preserve"> </v>
      </c>
      <c r="BE561" s="281" t="str">
        <f>IF(SUM(I561:T561)&lt;90," ",('eq. coef.'!$C$270+'eq. coef.'!$C$271*'Amp-TB2 calc'!AJ561+'eq. coef.'!$C$272*'Amp-TB2 calc'!AK561+'eq. coef.'!$C$273*'Amp-TB2 calc'!AL561+'eq. coef.'!$C$274*'Amp-TB2 calc'!AN561+'eq. coef.'!$C$275*'Amp-TB2 calc'!AP561+'eq. coef.'!$C$276*'Amp-TB2 calc'!AQ561+'eq. coef.'!$C$277*'Amp-TB2 calc'!AR561+'eq. coef.'!$C$278*'Amp-TB2 calc'!AS561))</f>
        <v xml:space="preserve"> </v>
      </c>
      <c r="BF561" s="281" t="str">
        <f>IF(SUM(I561:T561)&lt;90," ",EXP('eq. coef.'!$C$328+'eq. coef.'!$C$329*'Amp-TB2 calc'!AJ561+'eq. coef.'!$C$330*'Amp-TB2 calc'!AK561+'eq. coef.'!$C$331*'Amp-TB2 calc'!AL561+'eq. coef.'!$C$332*'Amp-TB2 calc'!AN561+'eq. coef.'!$C$333*'Amp-TB2 calc'!AP561+'eq. coef.'!$C$334*'Amp-TB2 calc'!AQ561+'eq. coef.'!$C$335*'Amp-TB2 calc'!AR561+'eq. coef.'!$C$336*'Amp-TB2 calc'!AS561))</f>
        <v xml:space="preserve"> </v>
      </c>
      <c r="BG561" s="282" t="str">
        <f t="shared" si="691"/>
        <v xml:space="preserve"> </v>
      </c>
      <c r="BH561" s="385" t="str">
        <f t="shared" si="718"/>
        <v xml:space="preserve"> </v>
      </c>
      <c r="BI561" s="385" t="str">
        <f t="shared" si="719"/>
        <v xml:space="preserve"> </v>
      </c>
      <c r="BJ561" s="281" t="str">
        <f t="shared" si="692"/>
        <v xml:space="preserve"> </v>
      </c>
      <c r="BK561" s="283" t="str">
        <f t="shared" si="740"/>
        <v xml:space="preserve"> </v>
      </c>
      <c r="BL561" s="281" t="str">
        <f t="shared" si="741"/>
        <v xml:space="preserve"> </v>
      </c>
      <c r="BM561" s="284" t="str">
        <f t="shared" si="693"/>
        <v xml:space="preserve"> </v>
      </c>
      <c r="BN561" s="285" t="str">
        <f>IF(SUM(I561:T561)&lt;90," ",'eq. coef.'!$C$360+'eq. coef.'!$C$361*'Amp-TB2 calc'!AJ561+'eq. coef.'!$C$362*'Amp-TB2 calc'!AK561+'eq. coef.'!$C$363*'Amp-TB2 calc'!AL561+'eq. coef.'!$C$364*'Amp-TB2 calc'!AN561+'eq. coef.'!$C$365*'Amp-TB2 calc'!AP561+'eq. coef.'!$C$366*'Amp-TB2 calc'!AQ561+'eq. coef.'!$C$367*'Amp-TB2 calc'!AR561+'eq. coef.'!$C$368*'Amp-TB2 calc'!AS561+'eq. coef.'!$C$369*LN(BQ561))</f>
        <v xml:space="preserve"> </v>
      </c>
      <c r="BO561" s="286" t="str">
        <f t="shared" si="742"/>
        <v xml:space="preserve"> </v>
      </c>
      <c r="BP561" s="333" t="str">
        <f t="shared" si="694"/>
        <v xml:space="preserve"> </v>
      </c>
      <c r="BQ561" s="287" t="str">
        <f t="shared" si="743"/>
        <v xml:space="preserve"> </v>
      </c>
      <c r="BR561" s="281" t="str">
        <f t="shared" si="695"/>
        <v xml:space="preserve"> </v>
      </c>
      <c r="BS561" s="283"/>
      <c r="BT561" s="283">
        <f t="shared" si="744"/>
        <v>0</v>
      </c>
      <c r="BU561" s="283">
        <f t="shared" si="745"/>
        <v>0</v>
      </c>
      <c r="BV561" s="281" t="str">
        <f t="shared" si="696"/>
        <v xml:space="preserve"> </v>
      </c>
      <c r="BW561" s="288"/>
      <c r="BX561" s="289" t="str">
        <f>IF(SUM(I561:T561)&lt;90," ",'eq. coef.'!$B$1128*'Amp-TB2 calc'!CH561+'eq. coef.'!$B$1129*'Amp-TB2 calc'!CL561+'eq. coef.'!$B$1130*'Amp-TB2 calc'!CM561+'eq. coef.'!$B$1131*'Amp-TB2 calc'!CO561+'eq. coef.'!$B$1132*'Amp-TB2 calc'!CP561+'eq. coef.'!$B$1133*'Amp-TB2 calc'!CQ561+'eq. coef.'!$B$1134*'Amp-TB2 calc'!CR561+'eq. coef.'!$B$1135*'Amp-TB2 calc'!CU561+'eq. coef.'!$B$1135*'Amp-TB2 calc'!CY561+'eq. coef.'!$B$1137*'Amp-TB2 calc'!CZ561)</f>
        <v xml:space="preserve"> </v>
      </c>
      <c r="BY561" s="290" t="str">
        <f t="shared" si="746"/>
        <v xml:space="preserve"> </v>
      </c>
      <c r="BZ561" s="291"/>
      <c r="CA561" s="290" t="str">
        <f t="shared" si="697"/>
        <v xml:space="preserve"> </v>
      </c>
      <c r="CB561" s="289" t="str">
        <f>IF(SUM(I561:T561)&lt;90," ",EXP('eq. coef.'!$C$396+'eq. coef.'!$C$397*'Amp-TB2 calc'!AJ561+'eq. coef.'!$C$398*'Amp-TB2 calc'!AK561+'eq. coef.'!$C$399*'Amp-TB2 calc'!AL561+'eq. coef.'!$C$400*'Amp-TB2 calc'!AN561+'eq. coef.'!$C$401*'Amp-TB2 calc'!AP561+'eq. coef.'!$C$402*'Amp-TB2 calc'!AQ561+'eq. coef.'!$C$403*'Amp-TB2 calc'!AR561+'eq. coef.'!$C$404*'Amp-TB2 calc'!AS561+'eq. coef.'!$C$405*LN('Amp-TB2 calc'!BQ561)))</f>
        <v xml:space="preserve"> </v>
      </c>
      <c r="CC561" s="283" t="str">
        <f t="shared" si="698"/>
        <v xml:space="preserve"> </v>
      </c>
      <c r="CD561" s="283"/>
      <c r="CE561" s="282" t="str">
        <f t="shared" si="699"/>
        <v xml:space="preserve"> </v>
      </c>
      <c r="CF561" s="282" t="str">
        <f t="shared" si="700"/>
        <v xml:space="preserve"> </v>
      </c>
      <c r="CG561" s="278" t="str">
        <f t="shared" si="747"/>
        <v xml:space="preserve"> </v>
      </c>
      <c r="CH561" s="278" t="str">
        <f t="shared" si="748"/>
        <v xml:space="preserve"> </v>
      </c>
      <c r="CI561" s="278" t="str">
        <f t="shared" si="701"/>
        <v xml:space="preserve"> </v>
      </c>
      <c r="CJ561" s="278" t="str">
        <f t="shared" si="702"/>
        <v xml:space="preserve"> </v>
      </c>
      <c r="CK561" s="278"/>
      <c r="CL561" s="278" t="str">
        <f t="shared" si="703"/>
        <v xml:space="preserve"> </v>
      </c>
      <c r="CM561" s="278" t="str">
        <f t="shared" si="704"/>
        <v xml:space="preserve"> </v>
      </c>
      <c r="CN561" s="278" t="str">
        <f t="shared" si="749"/>
        <v xml:space="preserve"> </v>
      </c>
      <c r="CO561" s="278" t="str">
        <f t="shared" si="705"/>
        <v xml:space="preserve"> </v>
      </c>
      <c r="CP561" s="278" t="str">
        <f t="shared" si="750"/>
        <v xml:space="preserve"> </v>
      </c>
      <c r="CQ561" s="278" t="str">
        <f t="shared" si="706"/>
        <v xml:space="preserve"> </v>
      </c>
      <c r="CR561" s="278" t="str">
        <f t="shared" si="751"/>
        <v xml:space="preserve"> </v>
      </c>
      <c r="CS561" s="278" t="str">
        <f t="shared" si="707"/>
        <v xml:space="preserve"> </v>
      </c>
      <c r="CT561" s="278"/>
      <c r="CU561" s="278" t="str">
        <f t="shared" si="752"/>
        <v xml:space="preserve"> </v>
      </c>
      <c r="CV561" s="278" t="str">
        <f t="shared" si="708"/>
        <v xml:space="preserve"> </v>
      </c>
      <c r="CW561" s="278" t="str">
        <f t="shared" si="709"/>
        <v xml:space="preserve"> </v>
      </c>
      <c r="CX561" s="278"/>
      <c r="CY561" s="278" t="str">
        <f t="shared" si="710"/>
        <v xml:space="preserve"> </v>
      </c>
      <c r="CZ561" s="278" t="str">
        <f t="shared" si="753"/>
        <v xml:space="preserve"> </v>
      </c>
      <c r="DA561" s="278" t="str">
        <f t="shared" si="711"/>
        <v xml:space="preserve"> </v>
      </c>
      <c r="DB561" s="278"/>
      <c r="DC561" s="278" t="str">
        <f t="shared" si="712"/>
        <v xml:space="preserve"> </v>
      </c>
      <c r="DD561" s="278" t="str">
        <f t="shared" si="754"/>
        <v xml:space="preserve"> </v>
      </c>
      <c r="DE561" s="278" t="str">
        <f t="shared" si="755"/>
        <v xml:space="preserve"> </v>
      </c>
      <c r="DF561" s="278" t="str">
        <f t="shared" si="713"/>
        <v xml:space="preserve"> </v>
      </c>
      <c r="DG561" s="283" t="str">
        <f t="shared" si="720"/>
        <v xml:space="preserve"> </v>
      </c>
      <c r="DH561" s="283"/>
      <c r="DI561" s="277" t="str">
        <f t="shared" si="714"/>
        <v xml:space="preserve"> </v>
      </c>
      <c r="DJ561" s="277" t="str">
        <f t="shared" si="715"/>
        <v xml:space="preserve"> </v>
      </c>
      <c r="DK561" s="277" t="str">
        <f t="shared" si="716"/>
        <v xml:space="preserve"> </v>
      </c>
      <c r="DL561" s="278" t="str">
        <f t="shared" si="717"/>
        <v xml:space="preserve"> </v>
      </c>
    </row>
    <row r="562" spans="21:116" x14ac:dyDescent="0.25">
      <c r="U562" s="276" t="str">
        <f t="shared" si="721"/>
        <v xml:space="preserve"> </v>
      </c>
      <c r="V562" s="277" t="str">
        <f>IF(SUM(I562:T562)&lt;90," ",I562/stab.data!$U$7)</f>
        <v xml:space="preserve"> </v>
      </c>
      <c r="W562" s="277" t="str">
        <f>IF(SUM(I562:T562)&lt;90," ",J562/stab.data!$U$8)</f>
        <v xml:space="preserve"> </v>
      </c>
      <c r="X562" s="277" t="str">
        <f>IF(SUM(I562:T562)&lt;90," ",K562*2/stab.data!$U$9)</f>
        <v xml:space="preserve"> </v>
      </c>
      <c r="Y562" s="277" t="str">
        <f>IF(SUM(I562:T562)&lt;90," ",L562*2/stab.data!$U$10)</f>
        <v xml:space="preserve"> </v>
      </c>
      <c r="Z562" s="277" t="str">
        <f>IF(SUM(I562:T562)&lt;90," ",M562/stab.data!$U$11)</f>
        <v xml:space="preserve"> </v>
      </c>
      <c r="AA562" s="277" t="str">
        <f>IF(SUM(I562:T562)&lt;90," ",N562/stab.data!$U$12)</f>
        <v xml:space="preserve"> </v>
      </c>
      <c r="AB562" s="277" t="str">
        <f>IF(SUM(I562:T562)&lt;90," ",O562/stab.data!$U$13)</f>
        <v xml:space="preserve"> </v>
      </c>
      <c r="AC562" s="277" t="str">
        <f>IF(SUM(I562:T562)&lt;90," ",P562/stab.data!$U$14)</f>
        <v xml:space="preserve"> </v>
      </c>
      <c r="AD562" s="277" t="str">
        <f>IF(SUM(I562:T562)&lt;90," ",Q562*2/stab.data!$U$15)</f>
        <v xml:space="preserve"> </v>
      </c>
      <c r="AE562" s="277" t="str">
        <f>IF(SUM(I562:T562)&lt;90," ",R562*2/stab.data!$U$16)</f>
        <v xml:space="preserve"> </v>
      </c>
      <c r="AF562" s="277" t="str">
        <f>IF(SUM(I562:T562)&lt;90," ",S562/stab.data!$U$17)</f>
        <v xml:space="preserve"> </v>
      </c>
      <c r="AG562" s="277" t="str">
        <f>IF(SUM(I562:T562)&lt;90," ",T562/stab.data!$U$18)</f>
        <v xml:space="preserve"> </v>
      </c>
      <c r="AH562" s="277" t="str">
        <f t="shared" si="722"/>
        <v xml:space="preserve"> </v>
      </c>
      <c r="AI562" s="277" t="str">
        <f t="shared" si="723"/>
        <v xml:space="preserve"> </v>
      </c>
      <c r="AJ562" s="278" t="str">
        <f t="shared" si="724"/>
        <v xml:space="preserve"> </v>
      </c>
      <c r="AK562" s="278" t="str">
        <f t="shared" si="725"/>
        <v xml:space="preserve"> </v>
      </c>
      <c r="AL562" s="278" t="str">
        <f t="shared" si="726"/>
        <v xml:space="preserve"> </v>
      </c>
      <c r="AM562" s="278" t="str">
        <f t="shared" si="727"/>
        <v xml:space="preserve"> </v>
      </c>
      <c r="AN562" s="278" t="str">
        <f t="shared" si="728"/>
        <v xml:space="preserve"> </v>
      </c>
      <c r="AO562" s="278" t="str">
        <f t="shared" si="729"/>
        <v xml:space="preserve"> </v>
      </c>
      <c r="AP562" s="278" t="str">
        <f t="shared" si="730"/>
        <v xml:space="preserve"> </v>
      </c>
      <c r="AQ562" s="278" t="str">
        <f t="shared" si="731"/>
        <v xml:space="preserve"> </v>
      </c>
      <c r="AR562" s="278" t="str">
        <f t="shared" si="732"/>
        <v xml:space="preserve"> </v>
      </c>
      <c r="AS562" s="278" t="str">
        <f t="shared" si="733"/>
        <v xml:space="preserve"> </v>
      </c>
      <c r="AT562" s="278" t="str">
        <f t="shared" si="734"/>
        <v xml:space="preserve"> </v>
      </c>
      <c r="AU562" s="278" t="str">
        <f t="shared" si="735"/>
        <v xml:space="preserve"> </v>
      </c>
      <c r="AV562" s="277" t="str">
        <f t="shared" si="736"/>
        <v xml:space="preserve"> </v>
      </c>
      <c r="AW562" s="277" t="str">
        <f t="shared" si="737"/>
        <v xml:space="preserve"> </v>
      </c>
      <c r="AX562" s="277" t="str">
        <f>IF(SUM(I562:T562)&lt;90," ",CO562*AH562*stab.data!$U$20/13/2)</f>
        <v xml:space="preserve"> </v>
      </c>
      <c r="AY562" s="277" t="str">
        <f>IF(SUM(I562:T562)&lt;90," ",CQ562*AH562*stab.data!$U$11/13)</f>
        <v xml:space="preserve"> </v>
      </c>
      <c r="AZ562" s="277" t="str">
        <f t="shared" si="738"/>
        <v xml:space="preserve"> </v>
      </c>
      <c r="BA562" s="279" t="str">
        <f t="shared" si="739"/>
        <v xml:space="preserve"> </v>
      </c>
      <c r="BB562" s="280" t="str">
        <f>IF(SUM(I562:T562)&lt;90," ",EXP('eq. coef.'!$C$104+'eq. coef.'!$C$105*'Amp-TB2 calc'!AJ562+'eq. coef.'!$C$106*'Amp-TB2 calc'!AK562+'eq. coef.'!$C$107*'Amp-TB2 calc'!AL562+'eq. coef.'!$C$108*'Amp-TB2 calc'!AN562+'eq. coef.'!$C$109*'Amp-TB2 calc'!AP562+'eq. coef.'!$C$110*'Amp-TB2 calc'!AQ562+'eq. coef.'!$C$111*'Amp-TB2 calc'!AR562+'eq. coef.'!$C$112*'Amp-TB2 calc'!AS562))</f>
        <v xml:space="preserve"> </v>
      </c>
      <c r="BC562" s="281" t="str">
        <f>IF(SUM(I562:T562)&lt;90," ",EXP('eq. coef.'!$C$176+'eq. coef.'!$C$177*'Amp-TB2 calc'!AJ562+'eq. coef.'!$C$178*'Amp-TB2 calc'!AK562+'eq. coef.'!$C$179*'Amp-TB2 calc'!AL562+'eq. coef.'!$C$180*'Amp-TB2 calc'!AN562+'eq. coef.'!$C$181*'Amp-TB2 calc'!AP562+'eq. coef.'!$C$182*'Amp-TB2 calc'!AQ562+'eq. coef.'!$C$183*'Amp-TB2 calc'!AR562+'eq. coef.'!$C$184*'Amp-TB2 calc'!AS562))</f>
        <v xml:space="preserve"> </v>
      </c>
      <c r="BD562" s="281" t="str">
        <f>IF(SUM(I562:T562)&lt;90," ",('eq. coef.'!$C$234+'eq. coef.'!$C$235*'Amp-TB2 calc'!AJ562+'eq. coef.'!$C$236*'Amp-TB2 calc'!AK562+'eq. coef.'!$C$237*'Amp-TB2 calc'!AL562+'eq. coef.'!$C$238*'Amp-TB2 calc'!AN562+'eq. coef.'!$C$239*'Amp-TB2 calc'!AP562+'eq. coef.'!$C$240*'Amp-TB2 calc'!AQ562+'eq. coef.'!$C$241*'Amp-TB2 calc'!AR562+'eq. coef.'!$C$242*'Amp-TB2 calc'!AS562))</f>
        <v xml:space="preserve"> </v>
      </c>
      <c r="BE562" s="281" t="str">
        <f>IF(SUM(I562:T562)&lt;90," ",('eq. coef.'!$C$270+'eq. coef.'!$C$271*'Amp-TB2 calc'!AJ562+'eq. coef.'!$C$272*'Amp-TB2 calc'!AK562+'eq. coef.'!$C$273*'Amp-TB2 calc'!AL562+'eq. coef.'!$C$274*'Amp-TB2 calc'!AN562+'eq. coef.'!$C$275*'Amp-TB2 calc'!AP562+'eq. coef.'!$C$276*'Amp-TB2 calc'!AQ562+'eq. coef.'!$C$277*'Amp-TB2 calc'!AR562+'eq. coef.'!$C$278*'Amp-TB2 calc'!AS562))</f>
        <v xml:space="preserve"> </v>
      </c>
      <c r="BF562" s="281" t="str">
        <f>IF(SUM(I562:T562)&lt;90," ",EXP('eq. coef.'!$C$328+'eq. coef.'!$C$329*'Amp-TB2 calc'!AJ562+'eq. coef.'!$C$330*'Amp-TB2 calc'!AK562+'eq. coef.'!$C$331*'Amp-TB2 calc'!AL562+'eq. coef.'!$C$332*'Amp-TB2 calc'!AN562+'eq. coef.'!$C$333*'Amp-TB2 calc'!AP562+'eq. coef.'!$C$334*'Amp-TB2 calc'!AQ562+'eq. coef.'!$C$335*'Amp-TB2 calc'!AR562+'eq. coef.'!$C$336*'Amp-TB2 calc'!AS562))</f>
        <v xml:space="preserve"> </v>
      </c>
      <c r="BG562" s="282" t="str">
        <f t="shared" si="691"/>
        <v xml:space="preserve"> </v>
      </c>
      <c r="BH562" s="385" t="str">
        <f t="shared" si="718"/>
        <v xml:space="preserve"> </v>
      </c>
      <c r="BI562" s="385" t="str">
        <f t="shared" si="719"/>
        <v xml:space="preserve"> </v>
      </c>
      <c r="BJ562" s="281" t="str">
        <f t="shared" si="692"/>
        <v xml:space="preserve"> </v>
      </c>
      <c r="BK562" s="283" t="str">
        <f t="shared" si="740"/>
        <v xml:space="preserve"> </v>
      </c>
      <c r="BL562" s="281" t="str">
        <f t="shared" si="741"/>
        <v xml:space="preserve"> </v>
      </c>
      <c r="BM562" s="284" t="str">
        <f t="shared" si="693"/>
        <v xml:space="preserve"> </v>
      </c>
      <c r="BN562" s="285" t="str">
        <f>IF(SUM(I562:T562)&lt;90," ",'eq. coef.'!$C$360+'eq. coef.'!$C$361*'Amp-TB2 calc'!AJ562+'eq. coef.'!$C$362*'Amp-TB2 calc'!AK562+'eq. coef.'!$C$363*'Amp-TB2 calc'!AL562+'eq. coef.'!$C$364*'Amp-TB2 calc'!AN562+'eq. coef.'!$C$365*'Amp-TB2 calc'!AP562+'eq. coef.'!$C$366*'Amp-TB2 calc'!AQ562+'eq. coef.'!$C$367*'Amp-TB2 calc'!AR562+'eq. coef.'!$C$368*'Amp-TB2 calc'!AS562+'eq. coef.'!$C$369*LN(BQ562))</f>
        <v xml:space="preserve"> </v>
      </c>
      <c r="BO562" s="286" t="str">
        <f t="shared" si="742"/>
        <v xml:space="preserve"> </v>
      </c>
      <c r="BP562" s="333" t="str">
        <f t="shared" si="694"/>
        <v xml:space="preserve"> </v>
      </c>
      <c r="BQ562" s="287" t="str">
        <f t="shared" si="743"/>
        <v xml:space="preserve"> </v>
      </c>
      <c r="BR562" s="281" t="str">
        <f t="shared" si="695"/>
        <v xml:space="preserve"> </v>
      </c>
      <c r="BS562" s="283"/>
      <c r="BT562" s="283">
        <f t="shared" si="744"/>
        <v>0</v>
      </c>
      <c r="BU562" s="283">
        <f t="shared" si="745"/>
        <v>0</v>
      </c>
      <c r="BV562" s="281" t="str">
        <f t="shared" si="696"/>
        <v xml:space="preserve"> </v>
      </c>
      <c r="BW562" s="288"/>
      <c r="BX562" s="289" t="str">
        <f>IF(SUM(I562:T562)&lt;90," ",'eq. coef.'!$B$1128*'Amp-TB2 calc'!CH562+'eq. coef.'!$B$1129*'Amp-TB2 calc'!CL562+'eq. coef.'!$B$1130*'Amp-TB2 calc'!CM562+'eq. coef.'!$B$1131*'Amp-TB2 calc'!CO562+'eq. coef.'!$B$1132*'Amp-TB2 calc'!CP562+'eq. coef.'!$B$1133*'Amp-TB2 calc'!CQ562+'eq. coef.'!$B$1134*'Amp-TB2 calc'!CR562+'eq. coef.'!$B$1135*'Amp-TB2 calc'!CU562+'eq. coef.'!$B$1135*'Amp-TB2 calc'!CY562+'eq. coef.'!$B$1137*'Amp-TB2 calc'!CZ562)</f>
        <v xml:space="preserve"> </v>
      </c>
      <c r="BY562" s="290" t="str">
        <f t="shared" si="746"/>
        <v xml:space="preserve"> </v>
      </c>
      <c r="BZ562" s="291"/>
      <c r="CA562" s="290" t="str">
        <f t="shared" si="697"/>
        <v xml:space="preserve"> </v>
      </c>
      <c r="CB562" s="289" t="str">
        <f>IF(SUM(I562:T562)&lt;90," ",EXP('eq. coef.'!$C$396+'eq. coef.'!$C$397*'Amp-TB2 calc'!AJ562+'eq. coef.'!$C$398*'Amp-TB2 calc'!AK562+'eq. coef.'!$C$399*'Amp-TB2 calc'!AL562+'eq. coef.'!$C$400*'Amp-TB2 calc'!AN562+'eq. coef.'!$C$401*'Amp-TB2 calc'!AP562+'eq. coef.'!$C$402*'Amp-TB2 calc'!AQ562+'eq. coef.'!$C$403*'Amp-TB2 calc'!AR562+'eq. coef.'!$C$404*'Amp-TB2 calc'!AS562+'eq. coef.'!$C$405*LN('Amp-TB2 calc'!BQ562)))</f>
        <v xml:space="preserve"> </v>
      </c>
      <c r="CC562" s="283" t="str">
        <f t="shared" si="698"/>
        <v xml:space="preserve"> </v>
      </c>
      <c r="CD562" s="283"/>
      <c r="CE562" s="282" t="str">
        <f t="shared" si="699"/>
        <v xml:space="preserve"> </v>
      </c>
      <c r="CF562" s="282" t="str">
        <f t="shared" si="700"/>
        <v xml:space="preserve"> </v>
      </c>
      <c r="CG562" s="278" t="str">
        <f t="shared" si="747"/>
        <v xml:space="preserve"> </v>
      </c>
      <c r="CH562" s="278" t="str">
        <f t="shared" si="748"/>
        <v xml:space="preserve"> </v>
      </c>
      <c r="CI562" s="278" t="str">
        <f t="shared" si="701"/>
        <v xml:space="preserve"> </v>
      </c>
      <c r="CJ562" s="278" t="str">
        <f t="shared" si="702"/>
        <v xml:space="preserve"> </v>
      </c>
      <c r="CK562" s="278"/>
      <c r="CL562" s="278" t="str">
        <f t="shared" si="703"/>
        <v xml:space="preserve"> </v>
      </c>
      <c r="CM562" s="278" t="str">
        <f t="shared" si="704"/>
        <v xml:space="preserve"> </v>
      </c>
      <c r="CN562" s="278" t="str">
        <f t="shared" si="749"/>
        <v xml:space="preserve"> </v>
      </c>
      <c r="CO562" s="278" t="str">
        <f t="shared" si="705"/>
        <v xml:space="preserve"> </v>
      </c>
      <c r="CP562" s="278" t="str">
        <f t="shared" si="750"/>
        <v xml:space="preserve"> </v>
      </c>
      <c r="CQ562" s="278" t="str">
        <f t="shared" si="706"/>
        <v xml:space="preserve"> </v>
      </c>
      <c r="CR562" s="278" t="str">
        <f t="shared" si="751"/>
        <v xml:space="preserve"> </v>
      </c>
      <c r="CS562" s="278" t="str">
        <f t="shared" si="707"/>
        <v xml:space="preserve"> </v>
      </c>
      <c r="CT562" s="278"/>
      <c r="CU562" s="278" t="str">
        <f t="shared" si="752"/>
        <v xml:space="preserve"> </v>
      </c>
      <c r="CV562" s="278" t="str">
        <f t="shared" si="708"/>
        <v xml:space="preserve"> </v>
      </c>
      <c r="CW562" s="278" t="str">
        <f t="shared" si="709"/>
        <v xml:space="preserve"> </v>
      </c>
      <c r="CX562" s="278"/>
      <c r="CY562" s="278" t="str">
        <f t="shared" si="710"/>
        <v xml:space="preserve"> </v>
      </c>
      <c r="CZ562" s="278" t="str">
        <f t="shared" si="753"/>
        <v xml:space="preserve"> </v>
      </c>
      <c r="DA562" s="278" t="str">
        <f t="shared" si="711"/>
        <v xml:space="preserve"> </v>
      </c>
      <c r="DB562" s="278"/>
      <c r="DC562" s="278" t="str">
        <f t="shared" si="712"/>
        <v xml:space="preserve"> </v>
      </c>
      <c r="DD562" s="278" t="str">
        <f t="shared" si="754"/>
        <v xml:space="preserve"> </v>
      </c>
      <c r="DE562" s="278" t="str">
        <f t="shared" si="755"/>
        <v xml:space="preserve"> </v>
      </c>
      <c r="DF562" s="278" t="str">
        <f t="shared" si="713"/>
        <v xml:space="preserve"> </v>
      </c>
      <c r="DG562" s="283" t="str">
        <f t="shared" si="720"/>
        <v xml:space="preserve"> </v>
      </c>
      <c r="DH562" s="283"/>
      <c r="DI562" s="277" t="str">
        <f t="shared" si="714"/>
        <v xml:space="preserve"> </v>
      </c>
      <c r="DJ562" s="277" t="str">
        <f t="shared" si="715"/>
        <v xml:space="preserve"> </v>
      </c>
      <c r="DK562" s="277" t="str">
        <f t="shared" si="716"/>
        <v xml:space="preserve"> </v>
      </c>
      <c r="DL562" s="278" t="str">
        <f t="shared" si="717"/>
        <v xml:space="preserve"> </v>
      </c>
    </row>
    <row r="563" spans="21:116" x14ac:dyDescent="0.25">
      <c r="U563" s="276" t="str">
        <f t="shared" si="721"/>
        <v xml:space="preserve"> </v>
      </c>
      <c r="V563" s="277" t="str">
        <f>IF(SUM(I563:T563)&lt;90," ",I563/stab.data!$U$7)</f>
        <v xml:space="preserve"> </v>
      </c>
      <c r="W563" s="277" t="str">
        <f>IF(SUM(I563:T563)&lt;90," ",J563/stab.data!$U$8)</f>
        <v xml:space="preserve"> </v>
      </c>
      <c r="X563" s="277" t="str">
        <f>IF(SUM(I563:T563)&lt;90," ",K563*2/stab.data!$U$9)</f>
        <v xml:space="preserve"> </v>
      </c>
      <c r="Y563" s="277" t="str">
        <f>IF(SUM(I563:T563)&lt;90," ",L563*2/stab.data!$U$10)</f>
        <v xml:space="preserve"> </v>
      </c>
      <c r="Z563" s="277" t="str">
        <f>IF(SUM(I563:T563)&lt;90," ",M563/stab.data!$U$11)</f>
        <v xml:space="preserve"> </v>
      </c>
      <c r="AA563" s="277" t="str">
        <f>IF(SUM(I563:T563)&lt;90," ",N563/stab.data!$U$12)</f>
        <v xml:space="preserve"> </v>
      </c>
      <c r="AB563" s="277" t="str">
        <f>IF(SUM(I563:T563)&lt;90," ",O563/stab.data!$U$13)</f>
        <v xml:space="preserve"> </v>
      </c>
      <c r="AC563" s="277" t="str">
        <f>IF(SUM(I563:T563)&lt;90," ",P563/stab.data!$U$14)</f>
        <v xml:space="preserve"> </v>
      </c>
      <c r="AD563" s="277" t="str">
        <f>IF(SUM(I563:T563)&lt;90," ",Q563*2/stab.data!$U$15)</f>
        <v xml:space="preserve"> </v>
      </c>
      <c r="AE563" s="277" t="str">
        <f>IF(SUM(I563:T563)&lt;90," ",R563*2/stab.data!$U$16)</f>
        <v xml:space="preserve"> </v>
      </c>
      <c r="AF563" s="277" t="str">
        <f>IF(SUM(I563:T563)&lt;90," ",S563/stab.data!$U$17)</f>
        <v xml:space="preserve"> </v>
      </c>
      <c r="AG563" s="277" t="str">
        <f>IF(SUM(I563:T563)&lt;90," ",T563/stab.data!$U$18)</f>
        <v xml:space="preserve"> </v>
      </c>
      <c r="AH563" s="277" t="str">
        <f t="shared" si="722"/>
        <v xml:space="preserve"> </v>
      </c>
      <c r="AI563" s="277" t="str">
        <f t="shared" si="723"/>
        <v xml:space="preserve"> </v>
      </c>
      <c r="AJ563" s="278" t="str">
        <f t="shared" si="724"/>
        <v xml:space="preserve"> </v>
      </c>
      <c r="AK563" s="278" t="str">
        <f t="shared" si="725"/>
        <v xml:space="preserve"> </v>
      </c>
      <c r="AL563" s="278" t="str">
        <f t="shared" si="726"/>
        <v xml:space="preserve"> </v>
      </c>
      <c r="AM563" s="278" t="str">
        <f t="shared" si="727"/>
        <v xml:space="preserve"> </v>
      </c>
      <c r="AN563" s="278" t="str">
        <f t="shared" si="728"/>
        <v xml:space="preserve"> </v>
      </c>
      <c r="AO563" s="278" t="str">
        <f t="shared" si="729"/>
        <v xml:space="preserve"> </v>
      </c>
      <c r="AP563" s="278" t="str">
        <f t="shared" si="730"/>
        <v xml:space="preserve"> </v>
      </c>
      <c r="AQ563" s="278" t="str">
        <f t="shared" si="731"/>
        <v xml:space="preserve"> </v>
      </c>
      <c r="AR563" s="278" t="str">
        <f t="shared" si="732"/>
        <v xml:space="preserve"> </v>
      </c>
      <c r="AS563" s="278" t="str">
        <f t="shared" si="733"/>
        <v xml:space="preserve"> </v>
      </c>
      <c r="AT563" s="278" t="str">
        <f t="shared" si="734"/>
        <v xml:space="preserve"> </v>
      </c>
      <c r="AU563" s="278" t="str">
        <f t="shared" si="735"/>
        <v xml:space="preserve"> </v>
      </c>
      <c r="AV563" s="277" t="str">
        <f t="shared" si="736"/>
        <v xml:space="preserve"> </v>
      </c>
      <c r="AW563" s="277" t="str">
        <f t="shared" si="737"/>
        <v xml:space="preserve"> </v>
      </c>
      <c r="AX563" s="277" t="str">
        <f>IF(SUM(I563:T563)&lt;90," ",CO563*AH563*stab.data!$U$20/13/2)</f>
        <v xml:space="preserve"> </v>
      </c>
      <c r="AY563" s="277" t="str">
        <f>IF(SUM(I563:T563)&lt;90," ",CQ563*AH563*stab.data!$U$11/13)</f>
        <v xml:space="preserve"> </v>
      </c>
      <c r="AZ563" s="277" t="str">
        <f t="shared" si="738"/>
        <v xml:space="preserve"> </v>
      </c>
      <c r="BA563" s="279" t="str">
        <f t="shared" si="739"/>
        <v xml:space="preserve"> </v>
      </c>
      <c r="BB563" s="280" t="str">
        <f>IF(SUM(I563:T563)&lt;90," ",EXP('eq. coef.'!$C$104+'eq. coef.'!$C$105*'Amp-TB2 calc'!AJ563+'eq. coef.'!$C$106*'Amp-TB2 calc'!AK563+'eq. coef.'!$C$107*'Amp-TB2 calc'!AL563+'eq. coef.'!$C$108*'Amp-TB2 calc'!AN563+'eq. coef.'!$C$109*'Amp-TB2 calc'!AP563+'eq. coef.'!$C$110*'Amp-TB2 calc'!AQ563+'eq. coef.'!$C$111*'Amp-TB2 calc'!AR563+'eq. coef.'!$C$112*'Amp-TB2 calc'!AS563))</f>
        <v xml:space="preserve"> </v>
      </c>
      <c r="BC563" s="281" t="str">
        <f>IF(SUM(I563:T563)&lt;90," ",EXP('eq. coef.'!$C$176+'eq. coef.'!$C$177*'Amp-TB2 calc'!AJ563+'eq. coef.'!$C$178*'Amp-TB2 calc'!AK563+'eq. coef.'!$C$179*'Amp-TB2 calc'!AL563+'eq. coef.'!$C$180*'Amp-TB2 calc'!AN563+'eq. coef.'!$C$181*'Amp-TB2 calc'!AP563+'eq. coef.'!$C$182*'Amp-TB2 calc'!AQ563+'eq. coef.'!$C$183*'Amp-TB2 calc'!AR563+'eq. coef.'!$C$184*'Amp-TB2 calc'!AS563))</f>
        <v xml:space="preserve"> </v>
      </c>
      <c r="BD563" s="281" t="str">
        <f>IF(SUM(I563:T563)&lt;90," ",('eq. coef.'!$C$234+'eq. coef.'!$C$235*'Amp-TB2 calc'!AJ563+'eq. coef.'!$C$236*'Amp-TB2 calc'!AK563+'eq. coef.'!$C$237*'Amp-TB2 calc'!AL563+'eq. coef.'!$C$238*'Amp-TB2 calc'!AN563+'eq. coef.'!$C$239*'Amp-TB2 calc'!AP563+'eq. coef.'!$C$240*'Amp-TB2 calc'!AQ563+'eq. coef.'!$C$241*'Amp-TB2 calc'!AR563+'eq. coef.'!$C$242*'Amp-TB2 calc'!AS563))</f>
        <v xml:space="preserve"> </v>
      </c>
      <c r="BE563" s="281" t="str">
        <f>IF(SUM(I563:T563)&lt;90," ",('eq. coef.'!$C$270+'eq. coef.'!$C$271*'Amp-TB2 calc'!AJ563+'eq. coef.'!$C$272*'Amp-TB2 calc'!AK563+'eq. coef.'!$C$273*'Amp-TB2 calc'!AL563+'eq. coef.'!$C$274*'Amp-TB2 calc'!AN563+'eq. coef.'!$C$275*'Amp-TB2 calc'!AP563+'eq. coef.'!$C$276*'Amp-TB2 calc'!AQ563+'eq. coef.'!$C$277*'Amp-TB2 calc'!AR563+'eq. coef.'!$C$278*'Amp-TB2 calc'!AS563))</f>
        <v xml:space="preserve"> </v>
      </c>
      <c r="BF563" s="281" t="str">
        <f>IF(SUM(I563:T563)&lt;90," ",EXP('eq. coef.'!$C$328+'eq. coef.'!$C$329*'Amp-TB2 calc'!AJ563+'eq. coef.'!$C$330*'Amp-TB2 calc'!AK563+'eq. coef.'!$C$331*'Amp-TB2 calc'!AL563+'eq. coef.'!$C$332*'Amp-TB2 calc'!AN563+'eq. coef.'!$C$333*'Amp-TB2 calc'!AP563+'eq. coef.'!$C$334*'Amp-TB2 calc'!AQ563+'eq. coef.'!$C$335*'Amp-TB2 calc'!AR563+'eq. coef.'!$C$336*'Amp-TB2 calc'!AS563))</f>
        <v xml:space="preserve"> </v>
      </c>
      <c r="BG563" s="282" t="str">
        <f t="shared" si="691"/>
        <v xml:space="preserve"> </v>
      </c>
      <c r="BH563" s="385" t="str">
        <f t="shared" si="718"/>
        <v xml:space="preserve"> </v>
      </c>
      <c r="BI563" s="385" t="str">
        <f t="shared" si="719"/>
        <v xml:space="preserve"> </v>
      </c>
      <c r="BJ563" s="281" t="str">
        <f t="shared" si="692"/>
        <v xml:space="preserve"> </v>
      </c>
      <c r="BK563" s="283" t="str">
        <f t="shared" si="740"/>
        <v xml:space="preserve"> </v>
      </c>
      <c r="BL563" s="281" t="str">
        <f t="shared" si="741"/>
        <v xml:space="preserve"> </v>
      </c>
      <c r="BM563" s="284" t="str">
        <f t="shared" si="693"/>
        <v xml:space="preserve"> </v>
      </c>
      <c r="BN563" s="285" t="str">
        <f>IF(SUM(I563:T563)&lt;90," ",'eq. coef.'!$C$360+'eq. coef.'!$C$361*'Amp-TB2 calc'!AJ563+'eq. coef.'!$C$362*'Amp-TB2 calc'!AK563+'eq. coef.'!$C$363*'Amp-TB2 calc'!AL563+'eq. coef.'!$C$364*'Amp-TB2 calc'!AN563+'eq. coef.'!$C$365*'Amp-TB2 calc'!AP563+'eq. coef.'!$C$366*'Amp-TB2 calc'!AQ563+'eq. coef.'!$C$367*'Amp-TB2 calc'!AR563+'eq. coef.'!$C$368*'Amp-TB2 calc'!AS563+'eq. coef.'!$C$369*LN(BQ563))</f>
        <v xml:space="preserve"> </v>
      </c>
      <c r="BO563" s="286" t="str">
        <f t="shared" si="742"/>
        <v xml:space="preserve"> </v>
      </c>
      <c r="BP563" s="333" t="str">
        <f t="shared" si="694"/>
        <v xml:space="preserve"> </v>
      </c>
      <c r="BQ563" s="287" t="str">
        <f t="shared" si="743"/>
        <v xml:space="preserve"> </v>
      </c>
      <c r="BR563" s="281" t="str">
        <f t="shared" si="695"/>
        <v xml:space="preserve"> </v>
      </c>
      <c r="BS563" s="283"/>
      <c r="BT563" s="283">
        <f t="shared" si="744"/>
        <v>0</v>
      </c>
      <c r="BU563" s="283">
        <f t="shared" si="745"/>
        <v>0</v>
      </c>
      <c r="BV563" s="281" t="str">
        <f t="shared" si="696"/>
        <v xml:space="preserve"> </v>
      </c>
      <c r="BW563" s="288"/>
      <c r="BX563" s="289" t="str">
        <f>IF(SUM(I563:T563)&lt;90," ",'eq. coef.'!$B$1128*'Amp-TB2 calc'!CH563+'eq. coef.'!$B$1129*'Amp-TB2 calc'!CL563+'eq. coef.'!$B$1130*'Amp-TB2 calc'!CM563+'eq. coef.'!$B$1131*'Amp-TB2 calc'!CO563+'eq. coef.'!$B$1132*'Amp-TB2 calc'!CP563+'eq. coef.'!$B$1133*'Amp-TB2 calc'!CQ563+'eq. coef.'!$B$1134*'Amp-TB2 calc'!CR563+'eq. coef.'!$B$1135*'Amp-TB2 calc'!CU563+'eq. coef.'!$B$1135*'Amp-TB2 calc'!CY563+'eq. coef.'!$B$1137*'Amp-TB2 calc'!CZ563)</f>
        <v xml:space="preserve"> </v>
      </c>
      <c r="BY563" s="290" t="str">
        <f t="shared" si="746"/>
        <v xml:space="preserve"> </v>
      </c>
      <c r="BZ563" s="291"/>
      <c r="CA563" s="290" t="str">
        <f t="shared" si="697"/>
        <v xml:space="preserve"> </v>
      </c>
      <c r="CB563" s="289" t="str">
        <f>IF(SUM(I563:T563)&lt;90," ",EXP('eq. coef.'!$C$396+'eq. coef.'!$C$397*'Amp-TB2 calc'!AJ563+'eq. coef.'!$C$398*'Amp-TB2 calc'!AK563+'eq. coef.'!$C$399*'Amp-TB2 calc'!AL563+'eq. coef.'!$C$400*'Amp-TB2 calc'!AN563+'eq. coef.'!$C$401*'Amp-TB2 calc'!AP563+'eq. coef.'!$C$402*'Amp-TB2 calc'!AQ563+'eq. coef.'!$C$403*'Amp-TB2 calc'!AR563+'eq. coef.'!$C$404*'Amp-TB2 calc'!AS563+'eq. coef.'!$C$405*LN('Amp-TB2 calc'!BQ563)))</f>
        <v xml:space="preserve"> </v>
      </c>
      <c r="CC563" s="283" t="str">
        <f t="shared" si="698"/>
        <v xml:space="preserve"> </v>
      </c>
      <c r="CD563" s="283"/>
      <c r="CE563" s="282" t="str">
        <f t="shared" si="699"/>
        <v xml:space="preserve"> </v>
      </c>
      <c r="CF563" s="282" t="str">
        <f t="shared" si="700"/>
        <v xml:space="preserve"> </v>
      </c>
      <c r="CG563" s="278" t="str">
        <f t="shared" si="747"/>
        <v xml:space="preserve"> </v>
      </c>
      <c r="CH563" s="278" t="str">
        <f t="shared" si="748"/>
        <v xml:space="preserve"> </v>
      </c>
      <c r="CI563" s="278" t="str">
        <f t="shared" si="701"/>
        <v xml:space="preserve"> </v>
      </c>
      <c r="CJ563" s="278" t="str">
        <f t="shared" si="702"/>
        <v xml:space="preserve"> </v>
      </c>
      <c r="CK563" s="278"/>
      <c r="CL563" s="278" t="str">
        <f t="shared" si="703"/>
        <v xml:space="preserve"> </v>
      </c>
      <c r="CM563" s="278" t="str">
        <f t="shared" si="704"/>
        <v xml:space="preserve"> </v>
      </c>
      <c r="CN563" s="278" t="str">
        <f t="shared" si="749"/>
        <v xml:space="preserve"> </v>
      </c>
      <c r="CO563" s="278" t="str">
        <f t="shared" si="705"/>
        <v xml:space="preserve"> </v>
      </c>
      <c r="CP563" s="278" t="str">
        <f t="shared" si="750"/>
        <v xml:space="preserve"> </v>
      </c>
      <c r="CQ563" s="278" t="str">
        <f t="shared" si="706"/>
        <v xml:space="preserve"> </v>
      </c>
      <c r="CR563" s="278" t="str">
        <f t="shared" si="751"/>
        <v xml:space="preserve"> </v>
      </c>
      <c r="CS563" s="278" t="str">
        <f t="shared" si="707"/>
        <v xml:space="preserve"> </v>
      </c>
      <c r="CT563" s="278"/>
      <c r="CU563" s="278" t="str">
        <f t="shared" si="752"/>
        <v xml:space="preserve"> </v>
      </c>
      <c r="CV563" s="278" t="str">
        <f t="shared" si="708"/>
        <v xml:space="preserve"> </v>
      </c>
      <c r="CW563" s="278" t="str">
        <f t="shared" si="709"/>
        <v xml:space="preserve"> </v>
      </c>
      <c r="CX563" s="278"/>
      <c r="CY563" s="278" t="str">
        <f t="shared" si="710"/>
        <v xml:space="preserve"> </v>
      </c>
      <c r="CZ563" s="278" t="str">
        <f t="shared" si="753"/>
        <v xml:space="preserve"> </v>
      </c>
      <c r="DA563" s="278" t="str">
        <f t="shared" si="711"/>
        <v xml:space="preserve"> </v>
      </c>
      <c r="DB563" s="278"/>
      <c r="DC563" s="278" t="str">
        <f t="shared" si="712"/>
        <v xml:space="preserve"> </v>
      </c>
      <c r="DD563" s="278" t="str">
        <f t="shared" si="754"/>
        <v xml:space="preserve"> </v>
      </c>
      <c r="DE563" s="278" t="str">
        <f t="shared" si="755"/>
        <v xml:space="preserve"> </v>
      </c>
      <c r="DF563" s="278" t="str">
        <f t="shared" si="713"/>
        <v xml:space="preserve"> </v>
      </c>
      <c r="DG563" s="283" t="str">
        <f t="shared" si="720"/>
        <v xml:space="preserve"> </v>
      </c>
      <c r="DH563" s="283"/>
      <c r="DI563" s="277" t="str">
        <f t="shared" si="714"/>
        <v xml:space="preserve"> </v>
      </c>
      <c r="DJ563" s="277" t="str">
        <f t="shared" si="715"/>
        <v xml:space="preserve"> </v>
      </c>
      <c r="DK563" s="277" t="str">
        <f t="shared" si="716"/>
        <v xml:space="preserve"> </v>
      </c>
      <c r="DL563" s="278" t="str">
        <f t="shared" si="717"/>
        <v xml:space="preserve"> </v>
      </c>
    </row>
    <row r="564" spans="21:116" x14ac:dyDescent="0.25">
      <c r="U564" s="276" t="str">
        <f t="shared" si="721"/>
        <v xml:space="preserve"> </v>
      </c>
      <c r="V564" s="277" t="str">
        <f>IF(SUM(I564:T564)&lt;90," ",I564/stab.data!$U$7)</f>
        <v xml:space="preserve"> </v>
      </c>
      <c r="W564" s="277" t="str">
        <f>IF(SUM(I564:T564)&lt;90," ",J564/stab.data!$U$8)</f>
        <v xml:space="preserve"> </v>
      </c>
      <c r="X564" s="277" t="str">
        <f>IF(SUM(I564:T564)&lt;90," ",K564*2/stab.data!$U$9)</f>
        <v xml:space="preserve"> </v>
      </c>
      <c r="Y564" s="277" t="str">
        <f>IF(SUM(I564:T564)&lt;90," ",L564*2/stab.data!$U$10)</f>
        <v xml:space="preserve"> </v>
      </c>
      <c r="Z564" s="277" t="str">
        <f>IF(SUM(I564:T564)&lt;90," ",M564/stab.data!$U$11)</f>
        <v xml:space="preserve"> </v>
      </c>
      <c r="AA564" s="277" t="str">
        <f>IF(SUM(I564:T564)&lt;90," ",N564/stab.data!$U$12)</f>
        <v xml:space="preserve"> </v>
      </c>
      <c r="AB564" s="277" t="str">
        <f>IF(SUM(I564:T564)&lt;90," ",O564/stab.data!$U$13)</f>
        <v xml:space="preserve"> </v>
      </c>
      <c r="AC564" s="277" t="str">
        <f>IF(SUM(I564:T564)&lt;90," ",P564/stab.data!$U$14)</f>
        <v xml:space="preserve"> </v>
      </c>
      <c r="AD564" s="277" t="str">
        <f>IF(SUM(I564:T564)&lt;90," ",Q564*2/stab.data!$U$15)</f>
        <v xml:space="preserve"> </v>
      </c>
      <c r="AE564" s="277" t="str">
        <f>IF(SUM(I564:T564)&lt;90," ",R564*2/stab.data!$U$16)</f>
        <v xml:space="preserve"> </v>
      </c>
      <c r="AF564" s="277" t="str">
        <f>IF(SUM(I564:T564)&lt;90," ",S564/stab.data!$U$17)</f>
        <v xml:space="preserve"> </v>
      </c>
      <c r="AG564" s="277" t="str">
        <f>IF(SUM(I564:T564)&lt;90," ",T564/stab.data!$U$18)</f>
        <v xml:space="preserve"> </v>
      </c>
      <c r="AH564" s="277" t="str">
        <f t="shared" si="722"/>
        <v xml:space="preserve"> </v>
      </c>
      <c r="AI564" s="277" t="str">
        <f t="shared" si="723"/>
        <v xml:space="preserve"> </v>
      </c>
      <c r="AJ564" s="278" t="str">
        <f t="shared" si="724"/>
        <v xml:space="preserve"> </v>
      </c>
      <c r="AK564" s="278" t="str">
        <f t="shared" si="725"/>
        <v xml:space="preserve"> </v>
      </c>
      <c r="AL564" s="278" t="str">
        <f t="shared" si="726"/>
        <v xml:space="preserve"> </v>
      </c>
      <c r="AM564" s="278" t="str">
        <f t="shared" si="727"/>
        <v xml:space="preserve"> </v>
      </c>
      <c r="AN564" s="278" t="str">
        <f t="shared" si="728"/>
        <v xml:space="preserve"> </v>
      </c>
      <c r="AO564" s="278" t="str">
        <f t="shared" si="729"/>
        <v xml:space="preserve"> </v>
      </c>
      <c r="AP564" s="278" t="str">
        <f t="shared" si="730"/>
        <v xml:space="preserve"> </v>
      </c>
      <c r="AQ564" s="278" t="str">
        <f t="shared" si="731"/>
        <v xml:space="preserve"> </v>
      </c>
      <c r="AR564" s="278" t="str">
        <f t="shared" si="732"/>
        <v xml:space="preserve"> </v>
      </c>
      <c r="AS564" s="278" t="str">
        <f t="shared" si="733"/>
        <v xml:space="preserve"> </v>
      </c>
      <c r="AT564" s="278" t="str">
        <f t="shared" si="734"/>
        <v xml:space="preserve"> </v>
      </c>
      <c r="AU564" s="278" t="str">
        <f t="shared" si="735"/>
        <v xml:space="preserve"> </v>
      </c>
      <c r="AV564" s="277" t="str">
        <f t="shared" si="736"/>
        <v xml:space="preserve"> </v>
      </c>
      <c r="AW564" s="277" t="str">
        <f t="shared" si="737"/>
        <v xml:space="preserve"> </v>
      </c>
      <c r="AX564" s="277" t="str">
        <f>IF(SUM(I564:T564)&lt;90," ",CO564*AH564*stab.data!$U$20/13/2)</f>
        <v xml:space="preserve"> </v>
      </c>
      <c r="AY564" s="277" t="str">
        <f>IF(SUM(I564:T564)&lt;90," ",CQ564*AH564*stab.data!$U$11/13)</f>
        <v xml:space="preserve"> </v>
      </c>
      <c r="AZ564" s="277" t="str">
        <f t="shared" si="738"/>
        <v xml:space="preserve"> </v>
      </c>
      <c r="BA564" s="279" t="str">
        <f t="shared" si="739"/>
        <v xml:space="preserve"> </v>
      </c>
      <c r="BB564" s="280" t="str">
        <f>IF(SUM(I564:T564)&lt;90," ",EXP('eq. coef.'!$C$104+'eq. coef.'!$C$105*'Amp-TB2 calc'!AJ564+'eq. coef.'!$C$106*'Amp-TB2 calc'!AK564+'eq. coef.'!$C$107*'Amp-TB2 calc'!AL564+'eq. coef.'!$C$108*'Amp-TB2 calc'!AN564+'eq. coef.'!$C$109*'Amp-TB2 calc'!AP564+'eq. coef.'!$C$110*'Amp-TB2 calc'!AQ564+'eq. coef.'!$C$111*'Amp-TB2 calc'!AR564+'eq. coef.'!$C$112*'Amp-TB2 calc'!AS564))</f>
        <v xml:space="preserve"> </v>
      </c>
      <c r="BC564" s="281" t="str">
        <f>IF(SUM(I564:T564)&lt;90," ",EXP('eq. coef.'!$C$176+'eq. coef.'!$C$177*'Amp-TB2 calc'!AJ564+'eq. coef.'!$C$178*'Amp-TB2 calc'!AK564+'eq. coef.'!$C$179*'Amp-TB2 calc'!AL564+'eq. coef.'!$C$180*'Amp-TB2 calc'!AN564+'eq. coef.'!$C$181*'Amp-TB2 calc'!AP564+'eq. coef.'!$C$182*'Amp-TB2 calc'!AQ564+'eq. coef.'!$C$183*'Amp-TB2 calc'!AR564+'eq. coef.'!$C$184*'Amp-TB2 calc'!AS564))</f>
        <v xml:space="preserve"> </v>
      </c>
      <c r="BD564" s="281" t="str">
        <f>IF(SUM(I564:T564)&lt;90," ",('eq. coef.'!$C$234+'eq. coef.'!$C$235*'Amp-TB2 calc'!AJ564+'eq. coef.'!$C$236*'Amp-TB2 calc'!AK564+'eq. coef.'!$C$237*'Amp-TB2 calc'!AL564+'eq. coef.'!$C$238*'Amp-TB2 calc'!AN564+'eq. coef.'!$C$239*'Amp-TB2 calc'!AP564+'eq. coef.'!$C$240*'Amp-TB2 calc'!AQ564+'eq. coef.'!$C$241*'Amp-TB2 calc'!AR564+'eq. coef.'!$C$242*'Amp-TB2 calc'!AS564))</f>
        <v xml:space="preserve"> </v>
      </c>
      <c r="BE564" s="281" t="str">
        <f>IF(SUM(I564:T564)&lt;90," ",('eq. coef.'!$C$270+'eq. coef.'!$C$271*'Amp-TB2 calc'!AJ564+'eq. coef.'!$C$272*'Amp-TB2 calc'!AK564+'eq. coef.'!$C$273*'Amp-TB2 calc'!AL564+'eq. coef.'!$C$274*'Amp-TB2 calc'!AN564+'eq. coef.'!$C$275*'Amp-TB2 calc'!AP564+'eq. coef.'!$C$276*'Amp-TB2 calc'!AQ564+'eq. coef.'!$C$277*'Amp-TB2 calc'!AR564+'eq. coef.'!$C$278*'Amp-TB2 calc'!AS564))</f>
        <v xml:space="preserve"> </v>
      </c>
      <c r="BF564" s="281" t="str">
        <f>IF(SUM(I564:T564)&lt;90," ",EXP('eq. coef.'!$C$328+'eq. coef.'!$C$329*'Amp-TB2 calc'!AJ564+'eq. coef.'!$C$330*'Amp-TB2 calc'!AK564+'eq. coef.'!$C$331*'Amp-TB2 calc'!AL564+'eq. coef.'!$C$332*'Amp-TB2 calc'!AN564+'eq. coef.'!$C$333*'Amp-TB2 calc'!AP564+'eq. coef.'!$C$334*'Amp-TB2 calc'!AQ564+'eq. coef.'!$C$335*'Amp-TB2 calc'!AR564+'eq. coef.'!$C$336*'Amp-TB2 calc'!AS564))</f>
        <v xml:space="preserve"> </v>
      </c>
      <c r="BG564" s="282" t="str">
        <f t="shared" si="691"/>
        <v xml:space="preserve"> </v>
      </c>
      <c r="BH564" s="385" t="str">
        <f t="shared" si="718"/>
        <v xml:space="preserve"> </v>
      </c>
      <c r="BI564" s="385" t="str">
        <f t="shared" si="719"/>
        <v xml:space="preserve"> </v>
      </c>
      <c r="BJ564" s="281" t="str">
        <f t="shared" si="692"/>
        <v xml:space="preserve"> </v>
      </c>
      <c r="BK564" s="283" t="str">
        <f t="shared" si="740"/>
        <v xml:space="preserve"> </v>
      </c>
      <c r="BL564" s="281" t="str">
        <f t="shared" si="741"/>
        <v xml:space="preserve"> </v>
      </c>
      <c r="BM564" s="284" t="str">
        <f t="shared" si="693"/>
        <v xml:space="preserve"> </v>
      </c>
      <c r="BN564" s="285" t="str">
        <f>IF(SUM(I564:T564)&lt;90," ",'eq. coef.'!$C$360+'eq. coef.'!$C$361*'Amp-TB2 calc'!AJ564+'eq. coef.'!$C$362*'Amp-TB2 calc'!AK564+'eq. coef.'!$C$363*'Amp-TB2 calc'!AL564+'eq. coef.'!$C$364*'Amp-TB2 calc'!AN564+'eq. coef.'!$C$365*'Amp-TB2 calc'!AP564+'eq. coef.'!$C$366*'Amp-TB2 calc'!AQ564+'eq. coef.'!$C$367*'Amp-TB2 calc'!AR564+'eq. coef.'!$C$368*'Amp-TB2 calc'!AS564+'eq. coef.'!$C$369*LN(BQ564))</f>
        <v xml:space="preserve"> </v>
      </c>
      <c r="BO564" s="286" t="str">
        <f t="shared" si="742"/>
        <v xml:space="preserve"> </v>
      </c>
      <c r="BP564" s="333" t="str">
        <f t="shared" si="694"/>
        <v xml:space="preserve"> </v>
      </c>
      <c r="BQ564" s="287" t="str">
        <f t="shared" si="743"/>
        <v xml:space="preserve"> </v>
      </c>
      <c r="BR564" s="281" t="str">
        <f t="shared" si="695"/>
        <v xml:space="preserve"> </v>
      </c>
      <c r="BS564" s="283"/>
      <c r="BT564" s="283">
        <f t="shared" si="744"/>
        <v>0</v>
      </c>
      <c r="BU564" s="283">
        <f t="shared" si="745"/>
        <v>0</v>
      </c>
      <c r="BV564" s="281" t="str">
        <f t="shared" si="696"/>
        <v xml:space="preserve"> </v>
      </c>
      <c r="BW564" s="288"/>
      <c r="BX564" s="289" t="str">
        <f>IF(SUM(I564:T564)&lt;90," ",'eq. coef.'!$B$1128*'Amp-TB2 calc'!CH564+'eq. coef.'!$B$1129*'Amp-TB2 calc'!CL564+'eq. coef.'!$B$1130*'Amp-TB2 calc'!CM564+'eq. coef.'!$B$1131*'Amp-TB2 calc'!CO564+'eq. coef.'!$B$1132*'Amp-TB2 calc'!CP564+'eq. coef.'!$B$1133*'Amp-TB2 calc'!CQ564+'eq. coef.'!$B$1134*'Amp-TB2 calc'!CR564+'eq. coef.'!$B$1135*'Amp-TB2 calc'!CU564+'eq. coef.'!$B$1135*'Amp-TB2 calc'!CY564+'eq. coef.'!$B$1137*'Amp-TB2 calc'!CZ564)</f>
        <v xml:space="preserve"> </v>
      </c>
      <c r="BY564" s="290" t="str">
        <f t="shared" si="746"/>
        <v xml:space="preserve"> </v>
      </c>
      <c r="BZ564" s="291"/>
      <c r="CA564" s="290" t="str">
        <f t="shared" si="697"/>
        <v xml:space="preserve"> </v>
      </c>
      <c r="CB564" s="289" t="str">
        <f>IF(SUM(I564:T564)&lt;90," ",EXP('eq. coef.'!$C$396+'eq. coef.'!$C$397*'Amp-TB2 calc'!AJ564+'eq. coef.'!$C$398*'Amp-TB2 calc'!AK564+'eq. coef.'!$C$399*'Amp-TB2 calc'!AL564+'eq. coef.'!$C$400*'Amp-TB2 calc'!AN564+'eq. coef.'!$C$401*'Amp-TB2 calc'!AP564+'eq. coef.'!$C$402*'Amp-TB2 calc'!AQ564+'eq. coef.'!$C$403*'Amp-TB2 calc'!AR564+'eq. coef.'!$C$404*'Amp-TB2 calc'!AS564+'eq. coef.'!$C$405*LN('Amp-TB2 calc'!BQ564)))</f>
        <v xml:space="preserve"> </v>
      </c>
      <c r="CC564" s="283" t="str">
        <f t="shared" si="698"/>
        <v xml:space="preserve"> </v>
      </c>
      <c r="CD564" s="283"/>
      <c r="CE564" s="282" t="str">
        <f t="shared" si="699"/>
        <v xml:space="preserve"> </v>
      </c>
      <c r="CF564" s="282" t="str">
        <f t="shared" si="700"/>
        <v xml:space="preserve"> </v>
      </c>
      <c r="CG564" s="278" t="str">
        <f t="shared" si="747"/>
        <v xml:space="preserve"> </v>
      </c>
      <c r="CH564" s="278" t="str">
        <f t="shared" si="748"/>
        <v xml:space="preserve"> </v>
      </c>
      <c r="CI564" s="278" t="str">
        <f t="shared" si="701"/>
        <v xml:space="preserve"> </v>
      </c>
      <c r="CJ564" s="278" t="str">
        <f t="shared" si="702"/>
        <v xml:space="preserve"> </v>
      </c>
      <c r="CK564" s="278"/>
      <c r="CL564" s="278" t="str">
        <f t="shared" si="703"/>
        <v xml:space="preserve"> </v>
      </c>
      <c r="CM564" s="278" t="str">
        <f t="shared" si="704"/>
        <v xml:space="preserve"> </v>
      </c>
      <c r="CN564" s="278" t="str">
        <f t="shared" si="749"/>
        <v xml:space="preserve"> </v>
      </c>
      <c r="CO564" s="278" t="str">
        <f t="shared" si="705"/>
        <v xml:space="preserve"> </v>
      </c>
      <c r="CP564" s="278" t="str">
        <f t="shared" si="750"/>
        <v xml:space="preserve"> </v>
      </c>
      <c r="CQ564" s="278" t="str">
        <f t="shared" si="706"/>
        <v xml:space="preserve"> </v>
      </c>
      <c r="CR564" s="278" t="str">
        <f t="shared" si="751"/>
        <v xml:space="preserve"> </v>
      </c>
      <c r="CS564" s="278" t="str">
        <f t="shared" si="707"/>
        <v xml:space="preserve"> </v>
      </c>
      <c r="CT564" s="278"/>
      <c r="CU564" s="278" t="str">
        <f t="shared" si="752"/>
        <v xml:space="preserve"> </v>
      </c>
      <c r="CV564" s="278" t="str">
        <f t="shared" si="708"/>
        <v xml:space="preserve"> </v>
      </c>
      <c r="CW564" s="278" t="str">
        <f t="shared" si="709"/>
        <v xml:space="preserve"> </v>
      </c>
      <c r="CX564" s="278"/>
      <c r="CY564" s="278" t="str">
        <f t="shared" si="710"/>
        <v xml:space="preserve"> </v>
      </c>
      <c r="CZ564" s="278" t="str">
        <f t="shared" si="753"/>
        <v xml:space="preserve"> </v>
      </c>
      <c r="DA564" s="278" t="str">
        <f t="shared" si="711"/>
        <v xml:space="preserve"> </v>
      </c>
      <c r="DB564" s="278"/>
      <c r="DC564" s="278" t="str">
        <f t="shared" si="712"/>
        <v xml:space="preserve"> </v>
      </c>
      <c r="DD564" s="278" t="str">
        <f t="shared" si="754"/>
        <v xml:space="preserve"> </v>
      </c>
      <c r="DE564" s="278" t="str">
        <f t="shared" si="755"/>
        <v xml:space="preserve"> </v>
      </c>
      <c r="DF564" s="278" t="str">
        <f t="shared" si="713"/>
        <v xml:space="preserve"> </v>
      </c>
      <c r="DG564" s="283" t="str">
        <f t="shared" si="720"/>
        <v xml:space="preserve"> </v>
      </c>
      <c r="DH564" s="283"/>
      <c r="DI564" s="277" t="str">
        <f t="shared" si="714"/>
        <v xml:space="preserve"> </v>
      </c>
      <c r="DJ564" s="277" t="str">
        <f t="shared" si="715"/>
        <v xml:space="preserve"> </v>
      </c>
      <c r="DK564" s="277" t="str">
        <f t="shared" si="716"/>
        <v xml:space="preserve"> </v>
      </c>
      <c r="DL564" s="278" t="str">
        <f t="shared" si="717"/>
        <v xml:space="preserve"> </v>
      </c>
    </row>
    <row r="565" spans="21:116" x14ac:dyDescent="0.25">
      <c r="U565" s="276" t="str">
        <f t="shared" si="721"/>
        <v xml:space="preserve"> </v>
      </c>
      <c r="V565" s="277" t="str">
        <f>IF(SUM(I565:T565)&lt;90," ",I565/stab.data!$U$7)</f>
        <v xml:space="preserve"> </v>
      </c>
      <c r="W565" s="277" t="str">
        <f>IF(SUM(I565:T565)&lt;90," ",J565/stab.data!$U$8)</f>
        <v xml:space="preserve"> </v>
      </c>
      <c r="X565" s="277" t="str">
        <f>IF(SUM(I565:T565)&lt;90," ",K565*2/stab.data!$U$9)</f>
        <v xml:space="preserve"> </v>
      </c>
      <c r="Y565" s="277" t="str">
        <f>IF(SUM(I565:T565)&lt;90," ",L565*2/stab.data!$U$10)</f>
        <v xml:space="preserve"> </v>
      </c>
      <c r="Z565" s="277" t="str">
        <f>IF(SUM(I565:T565)&lt;90," ",M565/stab.data!$U$11)</f>
        <v xml:space="preserve"> </v>
      </c>
      <c r="AA565" s="277" t="str">
        <f>IF(SUM(I565:T565)&lt;90," ",N565/stab.data!$U$12)</f>
        <v xml:space="preserve"> </v>
      </c>
      <c r="AB565" s="277" t="str">
        <f>IF(SUM(I565:T565)&lt;90," ",O565/stab.data!$U$13)</f>
        <v xml:space="preserve"> </v>
      </c>
      <c r="AC565" s="277" t="str">
        <f>IF(SUM(I565:T565)&lt;90," ",P565/stab.data!$U$14)</f>
        <v xml:space="preserve"> </v>
      </c>
      <c r="AD565" s="277" t="str">
        <f>IF(SUM(I565:T565)&lt;90," ",Q565*2/stab.data!$U$15)</f>
        <v xml:space="preserve"> </v>
      </c>
      <c r="AE565" s="277" t="str">
        <f>IF(SUM(I565:T565)&lt;90," ",R565*2/stab.data!$U$16)</f>
        <v xml:space="preserve"> </v>
      </c>
      <c r="AF565" s="277" t="str">
        <f>IF(SUM(I565:T565)&lt;90," ",S565/stab.data!$U$17)</f>
        <v xml:space="preserve"> </v>
      </c>
      <c r="AG565" s="277" t="str">
        <f>IF(SUM(I565:T565)&lt;90," ",T565/stab.data!$U$18)</f>
        <v xml:space="preserve"> </v>
      </c>
      <c r="AH565" s="277" t="str">
        <f t="shared" si="722"/>
        <v xml:space="preserve"> </v>
      </c>
      <c r="AI565" s="277" t="str">
        <f t="shared" si="723"/>
        <v xml:space="preserve"> </v>
      </c>
      <c r="AJ565" s="278" t="str">
        <f t="shared" si="724"/>
        <v xml:space="preserve"> </v>
      </c>
      <c r="AK565" s="278" t="str">
        <f t="shared" si="725"/>
        <v xml:space="preserve"> </v>
      </c>
      <c r="AL565" s="278" t="str">
        <f t="shared" si="726"/>
        <v xml:space="preserve"> </v>
      </c>
      <c r="AM565" s="278" t="str">
        <f t="shared" si="727"/>
        <v xml:space="preserve"> </v>
      </c>
      <c r="AN565" s="278" t="str">
        <f t="shared" si="728"/>
        <v xml:space="preserve"> </v>
      </c>
      <c r="AO565" s="278" t="str">
        <f t="shared" si="729"/>
        <v xml:space="preserve"> </v>
      </c>
      <c r="AP565" s="278" t="str">
        <f t="shared" si="730"/>
        <v xml:space="preserve"> </v>
      </c>
      <c r="AQ565" s="278" t="str">
        <f t="shared" si="731"/>
        <v xml:space="preserve"> </v>
      </c>
      <c r="AR565" s="278" t="str">
        <f t="shared" si="732"/>
        <v xml:space="preserve"> </v>
      </c>
      <c r="AS565" s="278" t="str">
        <f t="shared" si="733"/>
        <v xml:space="preserve"> </v>
      </c>
      <c r="AT565" s="278" t="str">
        <f t="shared" si="734"/>
        <v xml:space="preserve"> </v>
      </c>
      <c r="AU565" s="278" t="str">
        <f t="shared" si="735"/>
        <v xml:space="preserve"> </v>
      </c>
      <c r="AV565" s="277" t="str">
        <f t="shared" si="736"/>
        <v xml:space="preserve"> </v>
      </c>
      <c r="AW565" s="277" t="str">
        <f t="shared" si="737"/>
        <v xml:space="preserve"> </v>
      </c>
      <c r="AX565" s="277" t="str">
        <f>IF(SUM(I565:T565)&lt;90," ",CO565*AH565*stab.data!$U$20/13/2)</f>
        <v xml:space="preserve"> </v>
      </c>
      <c r="AY565" s="277" t="str">
        <f>IF(SUM(I565:T565)&lt;90," ",CQ565*AH565*stab.data!$U$11/13)</f>
        <v xml:space="preserve"> </v>
      </c>
      <c r="AZ565" s="277" t="str">
        <f t="shared" si="738"/>
        <v xml:space="preserve"> </v>
      </c>
      <c r="BA565" s="279" t="str">
        <f t="shared" si="739"/>
        <v xml:space="preserve"> </v>
      </c>
      <c r="BB565" s="280" t="str">
        <f>IF(SUM(I565:T565)&lt;90," ",EXP('eq. coef.'!$C$104+'eq. coef.'!$C$105*'Amp-TB2 calc'!AJ565+'eq. coef.'!$C$106*'Amp-TB2 calc'!AK565+'eq. coef.'!$C$107*'Amp-TB2 calc'!AL565+'eq. coef.'!$C$108*'Amp-TB2 calc'!AN565+'eq. coef.'!$C$109*'Amp-TB2 calc'!AP565+'eq. coef.'!$C$110*'Amp-TB2 calc'!AQ565+'eq. coef.'!$C$111*'Amp-TB2 calc'!AR565+'eq. coef.'!$C$112*'Amp-TB2 calc'!AS565))</f>
        <v xml:space="preserve"> </v>
      </c>
      <c r="BC565" s="281" t="str">
        <f>IF(SUM(I565:T565)&lt;90," ",EXP('eq. coef.'!$C$176+'eq. coef.'!$C$177*'Amp-TB2 calc'!AJ565+'eq. coef.'!$C$178*'Amp-TB2 calc'!AK565+'eq. coef.'!$C$179*'Amp-TB2 calc'!AL565+'eq. coef.'!$C$180*'Amp-TB2 calc'!AN565+'eq. coef.'!$C$181*'Amp-TB2 calc'!AP565+'eq. coef.'!$C$182*'Amp-TB2 calc'!AQ565+'eq. coef.'!$C$183*'Amp-TB2 calc'!AR565+'eq. coef.'!$C$184*'Amp-TB2 calc'!AS565))</f>
        <v xml:space="preserve"> </v>
      </c>
      <c r="BD565" s="281" t="str">
        <f>IF(SUM(I565:T565)&lt;90," ",('eq. coef.'!$C$234+'eq. coef.'!$C$235*'Amp-TB2 calc'!AJ565+'eq. coef.'!$C$236*'Amp-TB2 calc'!AK565+'eq. coef.'!$C$237*'Amp-TB2 calc'!AL565+'eq. coef.'!$C$238*'Amp-TB2 calc'!AN565+'eq. coef.'!$C$239*'Amp-TB2 calc'!AP565+'eq. coef.'!$C$240*'Amp-TB2 calc'!AQ565+'eq. coef.'!$C$241*'Amp-TB2 calc'!AR565+'eq. coef.'!$C$242*'Amp-TB2 calc'!AS565))</f>
        <v xml:space="preserve"> </v>
      </c>
      <c r="BE565" s="281" t="str">
        <f>IF(SUM(I565:T565)&lt;90," ",('eq. coef.'!$C$270+'eq. coef.'!$C$271*'Amp-TB2 calc'!AJ565+'eq. coef.'!$C$272*'Amp-TB2 calc'!AK565+'eq. coef.'!$C$273*'Amp-TB2 calc'!AL565+'eq. coef.'!$C$274*'Amp-TB2 calc'!AN565+'eq. coef.'!$C$275*'Amp-TB2 calc'!AP565+'eq. coef.'!$C$276*'Amp-TB2 calc'!AQ565+'eq. coef.'!$C$277*'Amp-TB2 calc'!AR565+'eq. coef.'!$C$278*'Amp-TB2 calc'!AS565))</f>
        <v xml:space="preserve"> </v>
      </c>
      <c r="BF565" s="281" t="str">
        <f>IF(SUM(I565:T565)&lt;90," ",EXP('eq. coef.'!$C$328+'eq. coef.'!$C$329*'Amp-TB2 calc'!AJ565+'eq. coef.'!$C$330*'Amp-TB2 calc'!AK565+'eq. coef.'!$C$331*'Amp-TB2 calc'!AL565+'eq. coef.'!$C$332*'Amp-TB2 calc'!AN565+'eq. coef.'!$C$333*'Amp-TB2 calc'!AP565+'eq. coef.'!$C$334*'Amp-TB2 calc'!AQ565+'eq. coef.'!$C$335*'Amp-TB2 calc'!AR565+'eq. coef.'!$C$336*'Amp-TB2 calc'!AS565))</f>
        <v xml:space="preserve"> </v>
      </c>
      <c r="BG565" s="282" t="str">
        <f t="shared" si="691"/>
        <v xml:space="preserve"> </v>
      </c>
      <c r="BH565" s="385" t="str">
        <f t="shared" si="718"/>
        <v xml:space="preserve"> </v>
      </c>
      <c r="BI565" s="385" t="str">
        <f t="shared" si="719"/>
        <v xml:space="preserve"> </v>
      </c>
      <c r="BJ565" s="281" t="str">
        <f t="shared" si="692"/>
        <v xml:space="preserve"> </v>
      </c>
      <c r="BK565" s="283" t="str">
        <f t="shared" si="740"/>
        <v xml:space="preserve"> </v>
      </c>
      <c r="BL565" s="281" t="str">
        <f t="shared" si="741"/>
        <v xml:space="preserve"> </v>
      </c>
      <c r="BM565" s="284" t="str">
        <f t="shared" si="693"/>
        <v xml:space="preserve"> </v>
      </c>
      <c r="BN565" s="285" t="str">
        <f>IF(SUM(I565:T565)&lt;90," ",'eq. coef.'!$C$360+'eq. coef.'!$C$361*'Amp-TB2 calc'!AJ565+'eq. coef.'!$C$362*'Amp-TB2 calc'!AK565+'eq. coef.'!$C$363*'Amp-TB2 calc'!AL565+'eq. coef.'!$C$364*'Amp-TB2 calc'!AN565+'eq. coef.'!$C$365*'Amp-TB2 calc'!AP565+'eq. coef.'!$C$366*'Amp-TB2 calc'!AQ565+'eq. coef.'!$C$367*'Amp-TB2 calc'!AR565+'eq. coef.'!$C$368*'Amp-TB2 calc'!AS565+'eq. coef.'!$C$369*LN(BQ565))</f>
        <v xml:space="preserve"> </v>
      </c>
      <c r="BO565" s="286" t="str">
        <f t="shared" si="742"/>
        <v xml:space="preserve"> </v>
      </c>
      <c r="BP565" s="333" t="str">
        <f t="shared" si="694"/>
        <v xml:space="preserve"> </v>
      </c>
      <c r="BQ565" s="287" t="str">
        <f t="shared" si="743"/>
        <v xml:space="preserve"> </v>
      </c>
      <c r="BR565" s="281" t="str">
        <f t="shared" si="695"/>
        <v xml:space="preserve"> </v>
      </c>
      <c r="BS565" s="283"/>
      <c r="BT565" s="283">
        <f t="shared" si="744"/>
        <v>0</v>
      </c>
      <c r="BU565" s="283">
        <f t="shared" si="745"/>
        <v>0</v>
      </c>
      <c r="BV565" s="281" t="str">
        <f t="shared" si="696"/>
        <v xml:space="preserve"> </v>
      </c>
      <c r="BW565" s="288"/>
      <c r="BX565" s="289" t="str">
        <f>IF(SUM(I565:T565)&lt;90," ",'eq. coef.'!$B$1128*'Amp-TB2 calc'!CH565+'eq. coef.'!$B$1129*'Amp-TB2 calc'!CL565+'eq. coef.'!$B$1130*'Amp-TB2 calc'!CM565+'eq. coef.'!$B$1131*'Amp-TB2 calc'!CO565+'eq. coef.'!$B$1132*'Amp-TB2 calc'!CP565+'eq. coef.'!$B$1133*'Amp-TB2 calc'!CQ565+'eq. coef.'!$B$1134*'Amp-TB2 calc'!CR565+'eq. coef.'!$B$1135*'Amp-TB2 calc'!CU565+'eq. coef.'!$B$1135*'Amp-TB2 calc'!CY565+'eq. coef.'!$B$1137*'Amp-TB2 calc'!CZ565)</f>
        <v xml:space="preserve"> </v>
      </c>
      <c r="BY565" s="290" t="str">
        <f t="shared" si="746"/>
        <v xml:space="preserve"> </v>
      </c>
      <c r="BZ565" s="291"/>
      <c r="CA565" s="290" t="str">
        <f t="shared" si="697"/>
        <v xml:space="preserve"> </v>
      </c>
      <c r="CB565" s="289" t="str">
        <f>IF(SUM(I565:T565)&lt;90," ",EXP('eq. coef.'!$C$396+'eq. coef.'!$C$397*'Amp-TB2 calc'!AJ565+'eq. coef.'!$C$398*'Amp-TB2 calc'!AK565+'eq. coef.'!$C$399*'Amp-TB2 calc'!AL565+'eq. coef.'!$C$400*'Amp-TB2 calc'!AN565+'eq. coef.'!$C$401*'Amp-TB2 calc'!AP565+'eq. coef.'!$C$402*'Amp-TB2 calc'!AQ565+'eq. coef.'!$C$403*'Amp-TB2 calc'!AR565+'eq. coef.'!$C$404*'Amp-TB2 calc'!AS565+'eq. coef.'!$C$405*LN('Amp-TB2 calc'!BQ565)))</f>
        <v xml:space="preserve"> </v>
      </c>
      <c r="CC565" s="283" t="str">
        <f t="shared" si="698"/>
        <v xml:space="preserve"> </v>
      </c>
      <c r="CD565" s="283"/>
      <c r="CE565" s="282" t="str">
        <f t="shared" si="699"/>
        <v xml:space="preserve"> </v>
      </c>
      <c r="CF565" s="282" t="str">
        <f t="shared" si="700"/>
        <v xml:space="preserve"> </v>
      </c>
      <c r="CG565" s="278" t="str">
        <f t="shared" si="747"/>
        <v xml:space="preserve"> </v>
      </c>
      <c r="CH565" s="278" t="str">
        <f t="shared" si="748"/>
        <v xml:space="preserve"> </v>
      </c>
      <c r="CI565" s="278" t="str">
        <f t="shared" si="701"/>
        <v xml:space="preserve"> </v>
      </c>
      <c r="CJ565" s="278" t="str">
        <f t="shared" si="702"/>
        <v xml:space="preserve"> </v>
      </c>
      <c r="CK565" s="278"/>
      <c r="CL565" s="278" t="str">
        <f t="shared" si="703"/>
        <v xml:space="preserve"> </v>
      </c>
      <c r="CM565" s="278" t="str">
        <f t="shared" si="704"/>
        <v xml:space="preserve"> </v>
      </c>
      <c r="CN565" s="278" t="str">
        <f t="shared" si="749"/>
        <v xml:space="preserve"> </v>
      </c>
      <c r="CO565" s="278" t="str">
        <f t="shared" si="705"/>
        <v xml:space="preserve"> </v>
      </c>
      <c r="CP565" s="278" t="str">
        <f t="shared" si="750"/>
        <v xml:space="preserve"> </v>
      </c>
      <c r="CQ565" s="278" t="str">
        <f t="shared" si="706"/>
        <v xml:space="preserve"> </v>
      </c>
      <c r="CR565" s="278" t="str">
        <f t="shared" si="751"/>
        <v xml:space="preserve"> </v>
      </c>
      <c r="CS565" s="278" t="str">
        <f t="shared" si="707"/>
        <v xml:space="preserve"> </v>
      </c>
      <c r="CT565" s="278"/>
      <c r="CU565" s="278" t="str">
        <f t="shared" si="752"/>
        <v xml:space="preserve"> </v>
      </c>
      <c r="CV565" s="278" t="str">
        <f t="shared" si="708"/>
        <v xml:space="preserve"> </v>
      </c>
      <c r="CW565" s="278" t="str">
        <f t="shared" si="709"/>
        <v xml:space="preserve"> </v>
      </c>
      <c r="CX565" s="278"/>
      <c r="CY565" s="278" t="str">
        <f t="shared" si="710"/>
        <v xml:space="preserve"> </v>
      </c>
      <c r="CZ565" s="278" t="str">
        <f t="shared" si="753"/>
        <v xml:space="preserve"> </v>
      </c>
      <c r="DA565" s="278" t="str">
        <f t="shared" si="711"/>
        <v xml:space="preserve"> </v>
      </c>
      <c r="DB565" s="278"/>
      <c r="DC565" s="278" t="str">
        <f t="shared" si="712"/>
        <v xml:space="preserve"> </v>
      </c>
      <c r="DD565" s="278" t="str">
        <f t="shared" si="754"/>
        <v xml:space="preserve"> </v>
      </c>
      <c r="DE565" s="278" t="str">
        <f t="shared" si="755"/>
        <v xml:space="preserve"> </v>
      </c>
      <c r="DF565" s="278" t="str">
        <f t="shared" si="713"/>
        <v xml:space="preserve"> </v>
      </c>
      <c r="DG565" s="283" t="str">
        <f t="shared" si="720"/>
        <v xml:space="preserve"> </v>
      </c>
      <c r="DH565" s="283"/>
      <c r="DI565" s="277" t="str">
        <f t="shared" si="714"/>
        <v xml:space="preserve"> </v>
      </c>
      <c r="DJ565" s="277" t="str">
        <f t="shared" si="715"/>
        <v xml:space="preserve"> </v>
      </c>
      <c r="DK565" s="277" t="str">
        <f t="shared" si="716"/>
        <v xml:space="preserve"> </v>
      </c>
      <c r="DL565" s="278" t="str">
        <f t="shared" si="717"/>
        <v xml:space="preserve"> </v>
      </c>
    </row>
    <row r="566" spans="21:116" x14ac:dyDescent="0.25">
      <c r="U566" s="276" t="str">
        <f t="shared" si="721"/>
        <v xml:space="preserve"> </v>
      </c>
      <c r="V566" s="277" t="str">
        <f>IF(SUM(I566:T566)&lt;90," ",I566/stab.data!$U$7)</f>
        <v xml:space="preserve"> </v>
      </c>
      <c r="W566" s="277" t="str">
        <f>IF(SUM(I566:T566)&lt;90," ",J566/stab.data!$U$8)</f>
        <v xml:space="preserve"> </v>
      </c>
      <c r="X566" s="277" t="str">
        <f>IF(SUM(I566:T566)&lt;90," ",K566*2/stab.data!$U$9)</f>
        <v xml:space="preserve"> </v>
      </c>
      <c r="Y566" s="277" t="str">
        <f>IF(SUM(I566:T566)&lt;90," ",L566*2/stab.data!$U$10)</f>
        <v xml:space="preserve"> </v>
      </c>
      <c r="Z566" s="277" t="str">
        <f>IF(SUM(I566:T566)&lt;90," ",M566/stab.data!$U$11)</f>
        <v xml:space="preserve"> </v>
      </c>
      <c r="AA566" s="277" t="str">
        <f>IF(SUM(I566:T566)&lt;90," ",N566/stab.data!$U$12)</f>
        <v xml:space="preserve"> </v>
      </c>
      <c r="AB566" s="277" t="str">
        <f>IF(SUM(I566:T566)&lt;90," ",O566/stab.data!$U$13)</f>
        <v xml:space="preserve"> </v>
      </c>
      <c r="AC566" s="277" t="str">
        <f>IF(SUM(I566:T566)&lt;90," ",P566/stab.data!$U$14)</f>
        <v xml:space="preserve"> </v>
      </c>
      <c r="AD566" s="277" t="str">
        <f>IF(SUM(I566:T566)&lt;90," ",Q566*2/stab.data!$U$15)</f>
        <v xml:space="preserve"> </v>
      </c>
      <c r="AE566" s="277" t="str">
        <f>IF(SUM(I566:T566)&lt;90," ",R566*2/stab.data!$U$16)</f>
        <v xml:space="preserve"> </v>
      </c>
      <c r="AF566" s="277" t="str">
        <f>IF(SUM(I566:T566)&lt;90," ",S566/stab.data!$U$17)</f>
        <v xml:space="preserve"> </v>
      </c>
      <c r="AG566" s="277" t="str">
        <f>IF(SUM(I566:T566)&lt;90," ",T566/stab.data!$U$18)</f>
        <v xml:space="preserve"> </v>
      </c>
      <c r="AH566" s="277" t="str">
        <f t="shared" si="722"/>
        <v xml:space="preserve"> </v>
      </c>
      <c r="AI566" s="277" t="str">
        <f t="shared" si="723"/>
        <v xml:space="preserve"> </v>
      </c>
      <c r="AJ566" s="278" t="str">
        <f t="shared" si="724"/>
        <v xml:space="preserve"> </v>
      </c>
      <c r="AK566" s="278" t="str">
        <f t="shared" si="725"/>
        <v xml:space="preserve"> </v>
      </c>
      <c r="AL566" s="278" t="str">
        <f t="shared" si="726"/>
        <v xml:space="preserve"> </v>
      </c>
      <c r="AM566" s="278" t="str">
        <f t="shared" si="727"/>
        <v xml:space="preserve"> </v>
      </c>
      <c r="AN566" s="278" t="str">
        <f t="shared" si="728"/>
        <v xml:space="preserve"> </v>
      </c>
      <c r="AO566" s="278" t="str">
        <f t="shared" si="729"/>
        <v xml:space="preserve"> </v>
      </c>
      <c r="AP566" s="278" t="str">
        <f t="shared" si="730"/>
        <v xml:space="preserve"> </v>
      </c>
      <c r="AQ566" s="278" t="str">
        <f t="shared" si="731"/>
        <v xml:space="preserve"> </v>
      </c>
      <c r="AR566" s="278" t="str">
        <f t="shared" si="732"/>
        <v xml:space="preserve"> </v>
      </c>
      <c r="AS566" s="278" t="str">
        <f t="shared" si="733"/>
        <v xml:space="preserve"> </v>
      </c>
      <c r="AT566" s="278" t="str">
        <f t="shared" si="734"/>
        <v xml:space="preserve"> </v>
      </c>
      <c r="AU566" s="278" t="str">
        <f t="shared" si="735"/>
        <v xml:space="preserve"> </v>
      </c>
      <c r="AV566" s="277" t="str">
        <f t="shared" si="736"/>
        <v xml:space="preserve"> </v>
      </c>
      <c r="AW566" s="277" t="str">
        <f t="shared" si="737"/>
        <v xml:space="preserve"> </v>
      </c>
      <c r="AX566" s="277" t="str">
        <f>IF(SUM(I566:T566)&lt;90," ",CO566*AH566*stab.data!$U$20/13/2)</f>
        <v xml:space="preserve"> </v>
      </c>
      <c r="AY566" s="277" t="str">
        <f>IF(SUM(I566:T566)&lt;90," ",CQ566*AH566*stab.data!$U$11/13)</f>
        <v xml:space="preserve"> </v>
      </c>
      <c r="AZ566" s="277" t="str">
        <f t="shared" si="738"/>
        <v xml:space="preserve"> </v>
      </c>
      <c r="BA566" s="279" t="str">
        <f t="shared" si="739"/>
        <v xml:space="preserve"> </v>
      </c>
      <c r="BB566" s="280" t="str">
        <f>IF(SUM(I566:T566)&lt;90," ",EXP('eq. coef.'!$C$104+'eq. coef.'!$C$105*'Amp-TB2 calc'!AJ566+'eq. coef.'!$C$106*'Amp-TB2 calc'!AK566+'eq. coef.'!$C$107*'Amp-TB2 calc'!AL566+'eq. coef.'!$C$108*'Amp-TB2 calc'!AN566+'eq. coef.'!$C$109*'Amp-TB2 calc'!AP566+'eq. coef.'!$C$110*'Amp-TB2 calc'!AQ566+'eq. coef.'!$C$111*'Amp-TB2 calc'!AR566+'eq. coef.'!$C$112*'Amp-TB2 calc'!AS566))</f>
        <v xml:space="preserve"> </v>
      </c>
      <c r="BC566" s="281" t="str">
        <f>IF(SUM(I566:T566)&lt;90," ",EXP('eq. coef.'!$C$176+'eq. coef.'!$C$177*'Amp-TB2 calc'!AJ566+'eq. coef.'!$C$178*'Amp-TB2 calc'!AK566+'eq. coef.'!$C$179*'Amp-TB2 calc'!AL566+'eq. coef.'!$C$180*'Amp-TB2 calc'!AN566+'eq. coef.'!$C$181*'Amp-TB2 calc'!AP566+'eq. coef.'!$C$182*'Amp-TB2 calc'!AQ566+'eq. coef.'!$C$183*'Amp-TB2 calc'!AR566+'eq. coef.'!$C$184*'Amp-TB2 calc'!AS566))</f>
        <v xml:space="preserve"> </v>
      </c>
      <c r="BD566" s="281" t="str">
        <f>IF(SUM(I566:T566)&lt;90," ",('eq. coef.'!$C$234+'eq. coef.'!$C$235*'Amp-TB2 calc'!AJ566+'eq. coef.'!$C$236*'Amp-TB2 calc'!AK566+'eq. coef.'!$C$237*'Amp-TB2 calc'!AL566+'eq. coef.'!$C$238*'Amp-TB2 calc'!AN566+'eq. coef.'!$C$239*'Amp-TB2 calc'!AP566+'eq. coef.'!$C$240*'Amp-TB2 calc'!AQ566+'eq. coef.'!$C$241*'Amp-TB2 calc'!AR566+'eq. coef.'!$C$242*'Amp-TB2 calc'!AS566))</f>
        <v xml:space="preserve"> </v>
      </c>
      <c r="BE566" s="281" t="str">
        <f>IF(SUM(I566:T566)&lt;90," ",('eq. coef.'!$C$270+'eq. coef.'!$C$271*'Amp-TB2 calc'!AJ566+'eq. coef.'!$C$272*'Amp-TB2 calc'!AK566+'eq. coef.'!$C$273*'Amp-TB2 calc'!AL566+'eq. coef.'!$C$274*'Amp-TB2 calc'!AN566+'eq. coef.'!$C$275*'Amp-TB2 calc'!AP566+'eq. coef.'!$C$276*'Amp-TB2 calc'!AQ566+'eq. coef.'!$C$277*'Amp-TB2 calc'!AR566+'eq. coef.'!$C$278*'Amp-TB2 calc'!AS566))</f>
        <v xml:space="preserve"> </v>
      </c>
      <c r="BF566" s="281" t="str">
        <f>IF(SUM(I566:T566)&lt;90," ",EXP('eq. coef.'!$C$328+'eq. coef.'!$C$329*'Amp-TB2 calc'!AJ566+'eq. coef.'!$C$330*'Amp-TB2 calc'!AK566+'eq. coef.'!$C$331*'Amp-TB2 calc'!AL566+'eq. coef.'!$C$332*'Amp-TB2 calc'!AN566+'eq. coef.'!$C$333*'Amp-TB2 calc'!AP566+'eq. coef.'!$C$334*'Amp-TB2 calc'!AQ566+'eq. coef.'!$C$335*'Amp-TB2 calc'!AR566+'eq. coef.'!$C$336*'Amp-TB2 calc'!AS566))</f>
        <v xml:space="preserve"> </v>
      </c>
      <c r="BG566" s="282" t="str">
        <f t="shared" si="691"/>
        <v xml:space="preserve"> </v>
      </c>
      <c r="BH566" s="385" t="str">
        <f t="shared" si="718"/>
        <v xml:space="preserve"> </v>
      </c>
      <c r="BI566" s="385" t="str">
        <f t="shared" si="719"/>
        <v xml:space="preserve"> </v>
      </c>
      <c r="BJ566" s="281" t="str">
        <f t="shared" si="692"/>
        <v xml:space="preserve"> </v>
      </c>
      <c r="BK566" s="283" t="str">
        <f t="shared" si="740"/>
        <v xml:space="preserve"> </v>
      </c>
      <c r="BL566" s="281" t="str">
        <f t="shared" si="741"/>
        <v xml:space="preserve"> </v>
      </c>
      <c r="BM566" s="284" t="str">
        <f t="shared" si="693"/>
        <v xml:space="preserve"> </v>
      </c>
      <c r="BN566" s="285" t="str">
        <f>IF(SUM(I566:T566)&lt;90," ",'eq. coef.'!$C$360+'eq. coef.'!$C$361*'Amp-TB2 calc'!AJ566+'eq. coef.'!$C$362*'Amp-TB2 calc'!AK566+'eq. coef.'!$C$363*'Amp-TB2 calc'!AL566+'eq. coef.'!$C$364*'Amp-TB2 calc'!AN566+'eq. coef.'!$C$365*'Amp-TB2 calc'!AP566+'eq. coef.'!$C$366*'Amp-TB2 calc'!AQ566+'eq. coef.'!$C$367*'Amp-TB2 calc'!AR566+'eq. coef.'!$C$368*'Amp-TB2 calc'!AS566+'eq. coef.'!$C$369*LN(BQ566))</f>
        <v xml:space="preserve"> </v>
      </c>
      <c r="BO566" s="286" t="str">
        <f t="shared" si="742"/>
        <v xml:space="preserve"> </v>
      </c>
      <c r="BP566" s="333" t="str">
        <f t="shared" si="694"/>
        <v xml:space="preserve"> </v>
      </c>
      <c r="BQ566" s="287" t="str">
        <f t="shared" si="743"/>
        <v xml:space="preserve"> </v>
      </c>
      <c r="BR566" s="281" t="str">
        <f t="shared" si="695"/>
        <v xml:space="preserve"> </v>
      </c>
      <c r="BS566" s="283"/>
      <c r="BT566" s="283">
        <f t="shared" si="744"/>
        <v>0</v>
      </c>
      <c r="BU566" s="283">
        <f t="shared" si="745"/>
        <v>0</v>
      </c>
      <c r="BV566" s="281" t="str">
        <f t="shared" si="696"/>
        <v xml:space="preserve"> </v>
      </c>
      <c r="BW566" s="288"/>
      <c r="BX566" s="289" t="str">
        <f>IF(SUM(I566:T566)&lt;90," ",'eq. coef.'!$B$1128*'Amp-TB2 calc'!CH566+'eq. coef.'!$B$1129*'Amp-TB2 calc'!CL566+'eq. coef.'!$B$1130*'Amp-TB2 calc'!CM566+'eq. coef.'!$B$1131*'Amp-TB2 calc'!CO566+'eq. coef.'!$B$1132*'Amp-TB2 calc'!CP566+'eq. coef.'!$B$1133*'Amp-TB2 calc'!CQ566+'eq. coef.'!$B$1134*'Amp-TB2 calc'!CR566+'eq. coef.'!$B$1135*'Amp-TB2 calc'!CU566+'eq. coef.'!$B$1135*'Amp-TB2 calc'!CY566+'eq. coef.'!$B$1137*'Amp-TB2 calc'!CZ566)</f>
        <v xml:space="preserve"> </v>
      </c>
      <c r="BY566" s="290" t="str">
        <f t="shared" si="746"/>
        <v xml:space="preserve"> </v>
      </c>
      <c r="BZ566" s="291"/>
      <c r="CA566" s="290" t="str">
        <f t="shared" si="697"/>
        <v xml:space="preserve"> </v>
      </c>
      <c r="CB566" s="289" t="str">
        <f>IF(SUM(I566:T566)&lt;90," ",EXP('eq. coef.'!$C$396+'eq. coef.'!$C$397*'Amp-TB2 calc'!AJ566+'eq. coef.'!$C$398*'Amp-TB2 calc'!AK566+'eq. coef.'!$C$399*'Amp-TB2 calc'!AL566+'eq. coef.'!$C$400*'Amp-TB2 calc'!AN566+'eq. coef.'!$C$401*'Amp-TB2 calc'!AP566+'eq. coef.'!$C$402*'Amp-TB2 calc'!AQ566+'eq. coef.'!$C$403*'Amp-TB2 calc'!AR566+'eq. coef.'!$C$404*'Amp-TB2 calc'!AS566+'eq. coef.'!$C$405*LN('Amp-TB2 calc'!BQ566)))</f>
        <v xml:space="preserve"> </v>
      </c>
      <c r="CC566" s="283" t="str">
        <f t="shared" si="698"/>
        <v xml:space="preserve"> </v>
      </c>
      <c r="CD566" s="283"/>
      <c r="CE566" s="282" t="str">
        <f t="shared" si="699"/>
        <v xml:space="preserve"> </v>
      </c>
      <c r="CF566" s="282" t="str">
        <f t="shared" si="700"/>
        <v xml:space="preserve"> </v>
      </c>
      <c r="CG566" s="278" t="str">
        <f t="shared" si="747"/>
        <v xml:space="preserve"> </v>
      </c>
      <c r="CH566" s="278" t="str">
        <f t="shared" si="748"/>
        <v xml:space="preserve"> </v>
      </c>
      <c r="CI566" s="278" t="str">
        <f t="shared" si="701"/>
        <v xml:space="preserve"> </v>
      </c>
      <c r="CJ566" s="278" t="str">
        <f t="shared" si="702"/>
        <v xml:space="preserve"> </v>
      </c>
      <c r="CK566" s="278"/>
      <c r="CL566" s="278" t="str">
        <f t="shared" si="703"/>
        <v xml:space="preserve"> </v>
      </c>
      <c r="CM566" s="278" t="str">
        <f t="shared" si="704"/>
        <v xml:space="preserve"> </v>
      </c>
      <c r="CN566" s="278" t="str">
        <f t="shared" si="749"/>
        <v xml:space="preserve"> </v>
      </c>
      <c r="CO566" s="278" t="str">
        <f t="shared" si="705"/>
        <v xml:space="preserve"> </v>
      </c>
      <c r="CP566" s="278" t="str">
        <f t="shared" si="750"/>
        <v xml:space="preserve"> </v>
      </c>
      <c r="CQ566" s="278" t="str">
        <f t="shared" si="706"/>
        <v xml:space="preserve"> </v>
      </c>
      <c r="CR566" s="278" t="str">
        <f t="shared" si="751"/>
        <v xml:space="preserve"> </v>
      </c>
      <c r="CS566" s="278" t="str">
        <f t="shared" si="707"/>
        <v xml:space="preserve"> </v>
      </c>
      <c r="CT566" s="278"/>
      <c r="CU566" s="278" t="str">
        <f t="shared" si="752"/>
        <v xml:space="preserve"> </v>
      </c>
      <c r="CV566" s="278" t="str">
        <f t="shared" si="708"/>
        <v xml:space="preserve"> </v>
      </c>
      <c r="CW566" s="278" t="str">
        <f t="shared" si="709"/>
        <v xml:space="preserve"> </v>
      </c>
      <c r="CX566" s="278"/>
      <c r="CY566" s="278" t="str">
        <f t="shared" si="710"/>
        <v xml:space="preserve"> </v>
      </c>
      <c r="CZ566" s="278" t="str">
        <f t="shared" si="753"/>
        <v xml:space="preserve"> </v>
      </c>
      <c r="DA566" s="278" t="str">
        <f t="shared" si="711"/>
        <v xml:space="preserve"> </v>
      </c>
      <c r="DB566" s="278"/>
      <c r="DC566" s="278" t="str">
        <f t="shared" si="712"/>
        <v xml:space="preserve"> </v>
      </c>
      <c r="DD566" s="278" t="str">
        <f t="shared" si="754"/>
        <v xml:space="preserve"> </v>
      </c>
      <c r="DE566" s="278" t="str">
        <f t="shared" si="755"/>
        <v xml:space="preserve"> </v>
      </c>
      <c r="DF566" s="278" t="str">
        <f t="shared" si="713"/>
        <v xml:space="preserve"> </v>
      </c>
      <c r="DG566" s="283" t="str">
        <f t="shared" si="720"/>
        <v xml:space="preserve"> </v>
      </c>
      <c r="DH566" s="283"/>
      <c r="DI566" s="277" t="str">
        <f t="shared" si="714"/>
        <v xml:space="preserve"> </v>
      </c>
      <c r="DJ566" s="277" t="str">
        <f t="shared" si="715"/>
        <v xml:space="preserve"> </v>
      </c>
      <c r="DK566" s="277" t="str">
        <f t="shared" si="716"/>
        <v xml:space="preserve"> </v>
      </c>
      <c r="DL566" s="278" t="str">
        <f t="shared" si="717"/>
        <v xml:space="preserve"> </v>
      </c>
    </row>
    <row r="567" spans="21:116" x14ac:dyDescent="0.25">
      <c r="U567" s="276" t="str">
        <f t="shared" si="721"/>
        <v xml:space="preserve"> </v>
      </c>
      <c r="V567" s="277" t="str">
        <f>IF(SUM(I567:T567)&lt;90," ",I567/stab.data!$U$7)</f>
        <v xml:space="preserve"> </v>
      </c>
      <c r="W567" s="277" t="str">
        <f>IF(SUM(I567:T567)&lt;90," ",J567/stab.data!$U$8)</f>
        <v xml:space="preserve"> </v>
      </c>
      <c r="X567" s="277" t="str">
        <f>IF(SUM(I567:T567)&lt;90," ",K567*2/stab.data!$U$9)</f>
        <v xml:space="preserve"> </v>
      </c>
      <c r="Y567" s="277" t="str">
        <f>IF(SUM(I567:T567)&lt;90," ",L567*2/stab.data!$U$10)</f>
        <v xml:space="preserve"> </v>
      </c>
      <c r="Z567" s="277" t="str">
        <f>IF(SUM(I567:T567)&lt;90," ",M567/stab.data!$U$11)</f>
        <v xml:space="preserve"> </v>
      </c>
      <c r="AA567" s="277" t="str">
        <f>IF(SUM(I567:T567)&lt;90," ",N567/stab.data!$U$12)</f>
        <v xml:space="preserve"> </v>
      </c>
      <c r="AB567" s="277" t="str">
        <f>IF(SUM(I567:T567)&lt;90," ",O567/stab.data!$U$13)</f>
        <v xml:space="preserve"> </v>
      </c>
      <c r="AC567" s="277" t="str">
        <f>IF(SUM(I567:T567)&lt;90," ",P567/stab.data!$U$14)</f>
        <v xml:space="preserve"> </v>
      </c>
      <c r="AD567" s="277" t="str">
        <f>IF(SUM(I567:T567)&lt;90," ",Q567*2/stab.data!$U$15)</f>
        <v xml:space="preserve"> </v>
      </c>
      <c r="AE567" s="277" t="str">
        <f>IF(SUM(I567:T567)&lt;90," ",R567*2/stab.data!$U$16)</f>
        <v xml:space="preserve"> </v>
      </c>
      <c r="AF567" s="277" t="str">
        <f>IF(SUM(I567:T567)&lt;90," ",S567/stab.data!$U$17)</f>
        <v xml:space="preserve"> </v>
      </c>
      <c r="AG567" s="277" t="str">
        <f>IF(SUM(I567:T567)&lt;90," ",T567/stab.data!$U$18)</f>
        <v xml:space="preserve"> </v>
      </c>
      <c r="AH567" s="277" t="str">
        <f t="shared" si="722"/>
        <v xml:space="preserve"> </v>
      </c>
      <c r="AI567" s="277" t="str">
        <f t="shared" si="723"/>
        <v xml:space="preserve"> </v>
      </c>
      <c r="AJ567" s="278" t="str">
        <f t="shared" si="724"/>
        <v xml:space="preserve"> </v>
      </c>
      <c r="AK567" s="278" t="str">
        <f t="shared" si="725"/>
        <v xml:space="preserve"> </v>
      </c>
      <c r="AL567" s="278" t="str">
        <f t="shared" si="726"/>
        <v xml:space="preserve"> </v>
      </c>
      <c r="AM567" s="278" t="str">
        <f t="shared" si="727"/>
        <v xml:space="preserve"> </v>
      </c>
      <c r="AN567" s="278" t="str">
        <f t="shared" si="728"/>
        <v xml:space="preserve"> </v>
      </c>
      <c r="AO567" s="278" t="str">
        <f t="shared" si="729"/>
        <v xml:space="preserve"> </v>
      </c>
      <c r="AP567" s="278" t="str">
        <f t="shared" si="730"/>
        <v xml:space="preserve"> </v>
      </c>
      <c r="AQ567" s="278" t="str">
        <f t="shared" si="731"/>
        <v xml:space="preserve"> </v>
      </c>
      <c r="AR567" s="278" t="str">
        <f t="shared" si="732"/>
        <v xml:space="preserve"> </v>
      </c>
      <c r="AS567" s="278" t="str">
        <f t="shared" si="733"/>
        <v xml:space="preserve"> </v>
      </c>
      <c r="AT567" s="278" t="str">
        <f t="shared" si="734"/>
        <v xml:space="preserve"> </v>
      </c>
      <c r="AU567" s="278" t="str">
        <f t="shared" si="735"/>
        <v xml:space="preserve"> </v>
      </c>
      <c r="AV567" s="277" t="str">
        <f t="shared" si="736"/>
        <v xml:space="preserve"> </v>
      </c>
      <c r="AW567" s="277" t="str">
        <f t="shared" si="737"/>
        <v xml:space="preserve"> </v>
      </c>
      <c r="AX567" s="277" t="str">
        <f>IF(SUM(I567:T567)&lt;90," ",CO567*AH567*stab.data!$U$20/13/2)</f>
        <v xml:space="preserve"> </v>
      </c>
      <c r="AY567" s="277" t="str">
        <f>IF(SUM(I567:T567)&lt;90," ",CQ567*AH567*stab.data!$U$11/13)</f>
        <v xml:space="preserve"> </v>
      </c>
      <c r="AZ567" s="277" t="str">
        <f t="shared" si="738"/>
        <v xml:space="preserve"> </v>
      </c>
      <c r="BA567" s="279" t="str">
        <f t="shared" si="739"/>
        <v xml:space="preserve"> </v>
      </c>
      <c r="BB567" s="280" t="str">
        <f>IF(SUM(I567:T567)&lt;90," ",EXP('eq. coef.'!$C$104+'eq. coef.'!$C$105*'Amp-TB2 calc'!AJ567+'eq. coef.'!$C$106*'Amp-TB2 calc'!AK567+'eq. coef.'!$C$107*'Amp-TB2 calc'!AL567+'eq. coef.'!$C$108*'Amp-TB2 calc'!AN567+'eq. coef.'!$C$109*'Amp-TB2 calc'!AP567+'eq. coef.'!$C$110*'Amp-TB2 calc'!AQ567+'eq. coef.'!$C$111*'Amp-TB2 calc'!AR567+'eq. coef.'!$C$112*'Amp-TB2 calc'!AS567))</f>
        <v xml:space="preserve"> </v>
      </c>
      <c r="BC567" s="281" t="str">
        <f>IF(SUM(I567:T567)&lt;90," ",EXP('eq. coef.'!$C$176+'eq. coef.'!$C$177*'Amp-TB2 calc'!AJ567+'eq. coef.'!$C$178*'Amp-TB2 calc'!AK567+'eq. coef.'!$C$179*'Amp-TB2 calc'!AL567+'eq. coef.'!$C$180*'Amp-TB2 calc'!AN567+'eq. coef.'!$C$181*'Amp-TB2 calc'!AP567+'eq. coef.'!$C$182*'Amp-TB2 calc'!AQ567+'eq. coef.'!$C$183*'Amp-TB2 calc'!AR567+'eq. coef.'!$C$184*'Amp-TB2 calc'!AS567))</f>
        <v xml:space="preserve"> </v>
      </c>
      <c r="BD567" s="281" t="str">
        <f>IF(SUM(I567:T567)&lt;90," ",('eq. coef.'!$C$234+'eq. coef.'!$C$235*'Amp-TB2 calc'!AJ567+'eq. coef.'!$C$236*'Amp-TB2 calc'!AK567+'eq. coef.'!$C$237*'Amp-TB2 calc'!AL567+'eq. coef.'!$C$238*'Amp-TB2 calc'!AN567+'eq. coef.'!$C$239*'Amp-TB2 calc'!AP567+'eq. coef.'!$C$240*'Amp-TB2 calc'!AQ567+'eq. coef.'!$C$241*'Amp-TB2 calc'!AR567+'eq. coef.'!$C$242*'Amp-TB2 calc'!AS567))</f>
        <v xml:space="preserve"> </v>
      </c>
      <c r="BE567" s="281" t="str">
        <f>IF(SUM(I567:T567)&lt;90," ",('eq. coef.'!$C$270+'eq. coef.'!$C$271*'Amp-TB2 calc'!AJ567+'eq. coef.'!$C$272*'Amp-TB2 calc'!AK567+'eq. coef.'!$C$273*'Amp-TB2 calc'!AL567+'eq. coef.'!$C$274*'Amp-TB2 calc'!AN567+'eq. coef.'!$C$275*'Amp-TB2 calc'!AP567+'eq. coef.'!$C$276*'Amp-TB2 calc'!AQ567+'eq. coef.'!$C$277*'Amp-TB2 calc'!AR567+'eq. coef.'!$C$278*'Amp-TB2 calc'!AS567))</f>
        <v xml:space="preserve"> </v>
      </c>
      <c r="BF567" s="281" t="str">
        <f>IF(SUM(I567:T567)&lt;90," ",EXP('eq. coef.'!$C$328+'eq. coef.'!$C$329*'Amp-TB2 calc'!AJ567+'eq. coef.'!$C$330*'Amp-TB2 calc'!AK567+'eq. coef.'!$C$331*'Amp-TB2 calc'!AL567+'eq. coef.'!$C$332*'Amp-TB2 calc'!AN567+'eq. coef.'!$C$333*'Amp-TB2 calc'!AP567+'eq. coef.'!$C$334*'Amp-TB2 calc'!AQ567+'eq. coef.'!$C$335*'Amp-TB2 calc'!AR567+'eq. coef.'!$C$336*'Amp-TB2 calc'!AS567))</f>
        <v xml:space="preserve"> </v>
      </c>
      <c r="BG567" s="282" t="str">
        <f t="shared" si="691"/>
        <v xml:space="preserve"> </v>
      </c>
      <c r="BH567" s="385" t="str">
        <f t="shared" si="718"/>
        <v xml:space="preserve"> </v>
      </c>
      <c r="BI567" s="385" t="str">
        <f t="shared" si="719"/>
        <v xml:space="preserve"> </v>
      </c>
      <c r="BJ567" s="281" t="str">
        <f t="shared" si="692"/>
        <v xml:space="preserve"> </v>
      </c>
      <c r="BK567" s="283" t="str">
        <f t="shared" si="740"/>
        <v xml:space="preserve"> </v>
      </c>
      <c r="BL567" s="281" t="str">
        <f t="shared" si="741"/>
        <v xml:space="preserve"> </v>
      </c>
      <c r="BM567" s="284" t="str">
        <f t="shared" si="693"/>
        <v xml:space="preserve"> </v>
      </c>
      <c r="BN567" s="285" t="str">
        <f>IF(SUM(I567:T567)&lt;90," ",'eq. coef.'!$C$360+'eq. coef.'!$C$361*'Amp-TB2 calc'!AJ567+'eq. coef.'!$C$362*'Amp-TB2 calc'!AK567+'eq. coef.'!$C$363*'Amp-TB2 calc'!AL567+'eq. coef.'!$C$364*'Amp-TB2 calc'!AN567+'eq. coef.'!$C$365*'Amp-TB2 calc'!AP567+'eq. coef.'!$C$366*'Amp-TB2 calc'!AQ567+'eq. coef.'!$C$367*'Amp-TB2 calc'!AR567+'eq. coef.'!$C$368*'Amp-TB2 calc'!AS567+'eq. coef.'!$C$369*LN(BQ567))</f>
        <v xml:space="preserve"> </v>
      </c>
      <c r="BO567" s="286" t="str">
        <f t="shared" si="742"/>
        <v xml:space="preserve"> </v>
      </c>
      <c r="BP567" s="333" t="str">
        <f t="shared" si="694"/>
        <v xml:space="preserve"> </v>
      </c>
      <c r="BQ567" s="287" t="str">
        <f t="shared" si="743"/>
        <v xml:space="preserve"> </v>
      </c>
      <c r="BR567" s="281" t="str">
        <f t="shared" si="695"/>
        <v xml:space="preserve"> </v>
      </c>
      <c r="BS567" s="283"/>
      <c r="BT567" s="283">
        <f t="shared" si="744"/>
        <v>0</v>
      </c>
      <c r="BU567" s="283">
        <f t="shared" si="745"/>
        <v>0</v>
      </c>
      <c r="BV567" s="281" t="str">
        <f t="shared" si="696"/>
        <v xml:space="preserve"> </v>
      </c>
      <c r="BW567" s="288"/>
      <c r="BX567" s="289" t="str">
        <f>IF(SUM(I567:T567)&lt;90," ",'eq. coef.'!$B$1128*'Amp-TB2 calc'!CH567+'eq. coef.'!$B$1129*'Amp-TB2 calc'!CL567+'eq. coef.'!$B$1130*'Amp-TB2 calc'!CM567+'eq. coef.'!$B$1131*'Amp-TB2 calc'!CO567+'eq. coef.'!$B$1132*'Amp-TB2 calc'!CP567+'eq. coef.'!$B$1133*'Amp-TB2 calc'!CQ567+'eq. coef.'!$B$1134*'Amp-TB2 calc'!CR567+'eq. coef.'!$B$1135*'Amp-TB2 calc'!CU567+'eq. coef.'!$B$1135*'Amp-TB2 calc'!CY567+'eq. coef.'!$B$1137*'Amp-TB2 calc'!CZ567)</f>
        <v xml:space="preserve"> </v>
      </c>
      <c r="BY567" s="290" t="str">
        <f t="shared" si="746"/>
        <v xml:space="preserve"> </v>
      </c>
      <c r="BZ567" s="291"/>
      <c r="CA567" s="290" t="str">
        <f t="shared" si="697"/>
        <v xml:space="preserve"> </v>
      </c>
      <c r="CB567" s="289" t="str">
        <f>IF(SUM(I567:T567)&lt;90," ",EXP('eq. coef.'!$C$396+'eq. coef.'!$C$397*'Amp-TB2 calc'!AJ567+'eq. coef.'!$C$398*'Amp-TB2 calc'!AK567+'eq. coef.'!$C$399*'Amp-TB2 calc'!AL567+'eq. coef.'!$C$400*'Amp-TB2 calc'!AN567+'eq. coef.'!$C$401*'Amp-TB2 calc'!AP567+'eq. coef.'!$C$402*'Amp-TB2 calc'!AQ567+'eq. coef.'!$C$403*'Amp-TB2 calc'!AR567+'eq. coef.'!$C$404*'Amp-TB2 calc'!AS567+'eq. coef.'!$C$405*LN('Amp-TB2 calc'!BQ567)))</f>
        <v xml:space="preserve"> </v>
      </c>
      <c r="CC567" s="283" t="str">
        <f t="shared" si="698"/>
        <v xml:space="preserve"> </v>
      </c>
      <c r="CD567" s="283"/>
      <c r="CE567" s="282" t="str">
        <f t="shared" si="699"/>
        <v xml:space="preserve"> </v>
      </c>
      <c r="CF567" s="282" t="str">
        <f t="shared" si="700"/>
        <v xml:space="preserve"> </v>
      </c>
      <c r="CG567" s="278" t="str">
        <f t="shared" si="747"/>
        <v xml:space="preserve"> </v>
      </c>
      <c r="CH567" s="278" t="str">
        <f t="shared" si="748"/>
        <v xml:space="preserve"> </v>
      </c>
      <c r="CI567" s="278" t="str">
        <f t="shared" si="701"/>
        <v xml:space="preserve"> </v>
      </c>
      <c r="CJ567" s="278" t="str">
        <f t="shared" si="702"/>
        <v xml:space="preserve"> </v>
      </c>
      <c r="CK567" s="278"/>
      <c r="CL567" s="278" t="str">
        <f t="shared" si="703"/>
        <v xml:space="preserve"> </v>
      </c>
      <c r="CM567" s="278" t="str">
        <f t="shared" si="704"/>
        <v xml:space="preserve"> </v>
      </c>
      <c r="CN567" s="278" t="str">
        <f t="shared" si="749"/>
        <v xml:space="preserve"> </v>
      </c>
      <c r="CO567" s="278" t="str">
        <f t="shared" si="705"/>
        <v xml:space="preserve"> </v>
      </c>
      <c r="CP567" s="278" t="str">
        <f t="shared" si="750"/>
        <v xml:space="preserve"> </v>
      </c>
      <c r="CQ567" s="278" t="str">
        <f t="shared" si="706"/>
        <v xml:space="preserve"> </v>
      </c>
      <c r="CR567" s="278" t="str">
        <f t="shared" si="751"/>
        <v xml:space="preserve"> </v>
      </c>
      <c r="CS567" s="278" t="str">
        <f t="shared" si="707"/>
        <v xml:space="preserve"> </v>
      </c>
      <c r="CT567" s="278"/>
      <c r="CU567" s="278" t="str">
        <f t="shared" si="752"/>
        <v xml:space="preserve"> </v>
      </c>
      <c r="CV567" s="278" t="str">
        <f t="shared" si="708"/>
        <v xml:space="preserve"> </v>
      </c>
      <c r="CW567" s="278" t="str">
        <f t="shared" si="709"/>
        <v xml:space="preserve"> </v>
      </c>
      <c r="CX567" s="278"/>
      <c r="CY567" s="278" t="str">
        <f t="shared" si="710"/>
        <v xml:space="preserve"> </v>
      </c>
      <c r="CZ567" s="278" t="str">
        <f t="shared" si="753"/>
        <v xml:space="preserve"> </v>
      </c>
      <c r="DA567" s="278" t="str">
        <f t="shared" si="711"/>
        <v xml:space="preserve"> </v>
      </c>
      <c r="DB567" s="278"/>
      <c r="DC567" s="278" t="str">
        <f t="shared" si="712"/>
        <v xml:space="preserve"> </v>
      </c>
      <c r="DD567" s="278" t="str">
        <f t="shared" si="754"/>
        <v xml:space="preserve"> </v>
      </c>
      <c r="DE567" s="278" t="str">
        <f t="shared" si="755"/>
        <v xml:space="preserve"> </v>
      </c>
      <c r="DF567" s="278" t="str">
        <f t="shared" si="713"/>
        <v xml:space="preserve"> </v>
      </c>
      <c r="DG567" s="283" t="str">
        <f t="shared" si="720"/>
        <v xml:space="preserve"> </v>
      </c>
      <c r="DH567" s="283"/>
      <c r="DI567" s="277" t="str">
        <f t="shared" si="714"/>
        <v xml:space="preserve"> </v>
      </c>
      <c r="DJ567" s="277" t="str">
        <f t="shared" si="715"/>
        <v xml:space="preserve"> </v>
      </c>
      <c r="DK567" s="277" t="str">
        <f t="shared" si="716"/>
        <v xml:space="preserve"> </v>
      </c>
      <c r="DL567" s="278" t="str">
        <f t="shared" si="717"/>
        <v xml:space="preserve"> </v>
      </c>
    </row>
    <row r="568" spans="21:116" x14ac:dyDescent="0.25">
      <c r="U568" s="276" t="str">
        <f t="shared" si="721"/>
        <v xml:space="preserve"> </v>
      </c>
      <c r="V568" s="277" t="str">
        <f>IF(SUM(I568:T568)&lt;90," ",I568/stab.data!$U$7)</f>
        <v xml:space="preserve"> </v>
      </c>
      <c r="W568" s="277" t="str">
        <f>IF(SUM(I568:T568)&lt;90," ",J568/stab.data!$U$8)</f>
        <v xml:space="preserve"> </v>
      </c>
      <c r="X568" s="277" t="str">
        <f>IF(SUM(I568:T568)&lt;90," ",K568*2/stab.data!$U$9)</f>
        <v xml:space="preserve"> </v>
      </c>
      <c r="Y568" s="277" t="str">
        <f>IF(SUM(I568:T568)&lt;90," ",L568*2/stab.data!$U$10)</f>
        <v xml:space="preserve"> </v>
      </c>
      <c r="Z568" s="277" t="str">
        <f>IF(SUM(I568:T568)&lt;90," ",M568/stab.data!$U$11)</f>
        <v xml:space="preserve"> </v>
      </c>
      <c r="AA568" s="277" t="str">
        <f>IF(SUM(I568:T568)&lt;90," ",N568/stab.data!$U$12)</f>
        <v xml:space="preserve"> </v>
      </c>
      <c r="AB568" s="277" t="str">
        <f>IF(SUM(I568:T568)&lt;90," ",O568/stab.data!$U$13)</f>
        <v xml:space="preserve"> </v>
      </c>
      <c r="AC568" s="277" t="str">
        <f>IF(SUM(I568:T568)&lt;90," ",P568/stab.data!$U$14)</f>
        <v xml:space="preserve"> </v>
      </c>
      <c r="AD568" s="277" t="str">
        <f>IF(SUM(I568:T568)&lt;90," ",Q568*2/stab.data!$U$15)</f>
        <v xml:space="preserve"> </v>
      </c>
      <c r="AE568" s="277" t="str">
        <f>IF(SUM(I568:T568)&lt;90," ",R568*2/stab.data!$U$16)</f>
        <v xml:space="preserve"> </v>
      </c>
      <c r="AF568" s="277" t="str">
        <f>IF(SUM(I568:T568)&lt;90," ",S568/stab.data!$U$17)</f>
        <v xml:space="preserve"> </v>
      </c>
      <c r="AG568" s="277" t="str">
        <f>IF(SUM(I568:T568)&lt;90," ",T568/stab.data!$U$18)</f>
        <v xml:space="preserve"> </v>
      </c>
      <c r="AH568" s="277" t="str">
        <f t="shared" si="722"/>
        <v xml:space="preserve"> </v>
      </c>
      <c r="AI568" s="277" t="str">
        <f t="shared" si="723"/>
        <v xml:space="preserve"> </v>
      </c>
      <c r="AJ568" s="278" t="str">
        <f t="shared" si="724"/>
        <v xml:space="preserve"> </v>
      </c>
      <c r="AK568" s="278" t="str">
        <f t="shared" si="725"/>
        <v xml:space="preserve"> </v>
      </c>
      <c r="AL568" s="278" t="str">
        <f t="shared" si="726"/>
        <v xml:space="preserve"> </v>
      </c>
      <c r="AM568" s="278" t="str">
        <f t="shared" si="727"/>
        <v xml:space="preserve"> </v>
      </c>
      <c r="AN568" s="278" t="str">
        <f t="shared" si="728"/>
        <v xml:space="preserve"> </v>
      </c>
      <c r="AO568" s="278" t="str">
        <f t="shared" si="729"/>
        <v xml:space="preserve"> </v>
      </c>
      <c r="AP568" s="278" t="str">
        <f t="shared" si="730"/>
        <v xml:space="preserve"> </v>
      </c>
      <c r="AQ568" s="278" t="str">
        <f t="shared" si="731"/>
        <v xml:space="preserve"> </v>
      </c>
      <c r="AR568" s="278" t="str">
        <f t="shared" si="732"/>
        <v xml:space="preserve"> </v>
      </c>
      <c r="AS568" s="278" t="str">
        <f t="shared" si="733"/>
        <v xml:space="preserve"> </v>
      </c>
      <c r="AT568" s="278" t="str">
        <f t="shared" si="734"/>
        <v xml:space="preserve"> </v>
      </c>
      <c r="AU568" s="278" t="str">
        <f t="shared" si="735"/>
        <v xml:space="preserve"> </v>
      </c>
      <c r="AV568" s="277" t="str">
        <f t="shared" si="736"/>
        <v xml:space="preserve"> </v>
      </c>
      <c r="AW568" s="277" t="str">
        <f t="shared" si="737"/>
        <v xml:space="preserve"> </v>
      </c>
      <c r="AX568" s="277" t="str">
        <f>IF(SUM(I568:T568)&lt;90," ",CO568*AH568*stab.data!$U$20/13/2)</f>
        <v xml:space="preserve"> </v>
      </c>
      <c r="AY568" s="277" t="str">
        <f>IF(SUM(I568:T568)&lt;90," ",CQ568*AH568*stab.data!$U$11/13)</f>
        <v xml:space="preserve"> </v>
      </c>
      <c r="AZ568" s="277" t="str">
        <f t="shared" si="738"/>
        <v xml:space="preserve"> </v>
      </c>
      <c r="BA568" s="279" t="str">
        <f t="shared" si="739"/>
        <v xml:space="preserve"> </v>
      </c>
      <c r="BB568" s="280" t="str">
        <f>IF(SUM(I568:T568)&lt;90," ",EXP('eq. coef.'!$C$104+'eq. coef.'!$C$105*'Amp-TB2 calc'!AJ568+'eq. coef.'!$C$106*'Amp-TB2 calc'!AK568+'eq. coef.'!$C$107*'Amp-TB2 calc'!AL568+'eq. coef.'!$C$108*'Amp-TB2 calc'!AN568+'eq. coef.'!$C$109*'Amp-TB2 calc'!AP568+'eq. coef.'!$C$110*'Amp-TB2 calc'!AQ568+'eq. coef.'!$C$111*'Amp-TB2 calc'!AR568+'eq. coef.'!$C$112*'Amp-TB2 calc'!AS568))</f>
        <v xml:space="preserve"> </v>
      </c>
      <c r="BC568" s="281" t="str">
        <f>IF(SUM(I568:T568)&lt;90," ",EXP('eq. coef.'!$C$176+'eq. coef.'!$C$177*'Amp-TB2 calc'!AJ568+'eq. coef.'!$C$178*'Amp-TB2 calc'!AK568+'eq. coef.'!$C$179*'Amp-TB2 calc'!AL568+'eq. coef.'!$C$180*'Amp-TB2 calc'!AN568+'eq. coef.'!$C$181*'Amp-TB2 calc'!AP568+'eq. coef.'!$C$182*'Amp-TB2 calc'!AQ568+'eq. coef.'!$C$183*'Amp-TB2 calc'!AR568+'eq. coef.'!$C$184*'Amp-TB2 calc'!AS568))</f>
        <v xml:space="preserve"> </v>
      </c>
      <c r="BD568" s="281" t="str">
        <f>IF(SUM(I568:T568)&lt;90," ",('eq. coef.'!$C$234+'eq. coef.'!$C$235*'Amp-TB2 calc'!AJ568+'eq. coef.'!$C$236*'Amp-TB2 calc'!AK568+'eq. coef.'!$C$237*'Amp-TB2 calc'!AL568+'eq. coef.'!$C$238*'Amp-TB2 calc'!AN568+'eq. coef.'!$C$239*'Amp-TB2 calc'!AP568+'eq. coef.'!$C$240*'Amp-TB2 calc'!AQ568+'eq. coef.'!$C$241*'Amp-TB2 calc'!AR568+'eq. coef.'!$C$242*'Amp-TB2 calc'!AS568))</f>
        <v xml:space="preserve"> </v>
      </c>
      <c r="BE568" s="281" t="str">
        <f>IF(SUM(I568:T568)&lt;90," ",('eq. coef.'!$C$270+'eq. coef.'!$C$271*'Amp-TB2 calc'!AJ568+'eq. coef.'!$C$272*'Amp-TB2 calc'!AK568+'eq. coef.'!$C$273*'Amp-TB2 calc'!AL568+'eq. coef.'!$C$274*'Amp-TB2 calc'!AN568+'eq. coef.'!$C$275*'Amp-TB2 calc'!AP568+'eq. coef.'!$C$276*'Amp-TB2 calc'!AQ568+'eq. coef.'!$C$277*'Amp-TB2 calc'!AR568+'eq. coef.'!$C$278*'Amp-TB2 calc'!AS568))</f>
        <v xml:space="preserve"> </v>
      </c>
      <c r="BF568" s="281" t="str">
        <f>IF(SUM(I568:T568)&lt;90," ",EXP('eq. coef.'!$C$328+'eq. coef.'!$C$329*'Amp-TB2 calc'!AJ568+'eq. coef.'!$C$330*'Amp-TB2 calc'!AK568+'eq. coef.'!$C$331*'Amp-TB2 calc'!AL568+'eq. coef.'!$C$332*'Amp-TB2 calc'!AN568+'eq. coef.'!$C$333*'Amp-TB2 calc'!AP568+'eq. coef.'!$C$334*'Amp-TB2 calc'!AQ568+'eq. coef.'!$C$335*'Amp-TB2 calc'!AR568+'eq. coef.'!$C$336*'Amp-TB2 calc'!AS568))</f>
        <v xml:space="preserve"> </v>
      </c>
      <c r="BG568" s="282" t="str">
        <f t="shared" si="691"/>
        <v xml:space="preserve"> </v>
      </c>
      <c r="BH568" s="385" t="str">
        <f t="shared" si="718"/>
        <v xml:space="preserve"> </v>
      </c>
      <c r="BI568" s="385" t="str">
        <f t="shared" si="719"/>
        <v xml:space="preserve"> </v>
      </c>
      <c r="BJ568" s="281" t="str">
        <f t="shared" si="692"/>
        <v xml:space="preserve"> </v>
      </c>
      <c r="BK568" s="283" t="str">
        <f t="shared" si="740"/>
        <v xml:space="preserve"> </v>
      </c>
      <c r="BL568" s="281" t="str">
        <f t="shared" si="741"/>
        <v xml:space="preserve"> </v>
      </c>
      <c r="BM568" s="284" t="str">
        <f t="shared" si="693"/>
        <v xml:space="preserve"> </v>
      </c>
      <c r="BN568" s="285" t="str">
        <f>IF(SUM(I568:T568)&lt;90," ",'eq. coef.'!$C$360+'eq. coef.'!$C$361*'Amp-TB2 calc'!AJ568+'eq. coef.'!$C$362*'Amp-TB2 calc'!AK568+'eq. coef.'!$C$363*'Amp-TB2 calc'!AL568+'eq. coef.'!$C$364*'Amp-TB2 calc'!AN568+'eq. coef.'!$C$365*'Amp-TB2 calc'!AP568+'eq. coef.'!$C$366*'Amp-TB2 calc'!AQ568+'eq. coef.'!$C$367*'Amp-TB2 calc'!AR568+'eq. coef.'!$C$368*'Amp-TB2 calc'!AS568+'eq. coef.'!$C$369*LN(BQ568))</f>
        <v xml:space="preserve"> </v>
      </c>
      <c r="BO568" s="286" t="str">
        <f t="shared" si="742"/>
        <v xml:space="preserve"> </v>
      </c>
      <c r="BP568" s="333" t="str">
        <f t="shared" si="694"/>
        <v xml:space="preserve"> </v>
      </c>
      <c r="BQ568" s="287" t="str">
        <f t="shared" si="743"/>
        <v xml:space="preserve"> </v>
      </c>
      <c r="BR568" s="281" t="str">
        <f t="shared" si="695"/>
        <v xml:space="preserve"> </v>
      </c>
      <c r="BS568" s="283"/>
      <c r="BT568" s="283">
        <f t="shared" si="744"/>
        <v>0</v>
      </c>
      <c r="BU568" s="283">
        <f t="shared" si="745"/>
        <v>0</v>
      </c>
      <c r="BV568" s="281" t="str">
        <f t="shared" si="696"/>
        <v xml:space="preserve"> </v>
      </c>
      <c r="BW568" s="288"/>
      <c r="BX568" s="289" t="str">
        <f>IF(SUM(I568:T568)&lt;90," ",'eq. coef.'!$B$1128*'Amp-TB2 calc'!CH568+'eq. coef.'!$B$1129*'Amp-TB2 calc'!CL568+'eq. coef.'!$B$1130*'Amp-TB2 calc'!CM568+'eq. coef.'!$B$1131*'Amp-TB2 calc'!CO568+'eq. coef.'!$B$1132*'Amp-TB2 calc'!CP568+'eq. coef.'!$B$1133*'Amp-TB2 calc'!CQ568+'eq. coef.'!$B$1134*'Amp-TB2 calc'!CR568+'eq. coef.'!$B$1135*'Amp-TB2 calc'!CU568+'eq. coef.'!$B$1135*'Amp-TB2 calc'!CY568+'eq. coef.'!$B$1137*'Amp-TB2 calc'!CZ568)</f>
        <v xml:space="preserve"> </v>
      </c>
      <c r="BY568" s="290" t="str">
        <f t="shared" si="746"/>
        <v xml:space="preserve"> </v>
      </c>
      <c r="BZ568" s="291"/>
      <c r="CA568" s="290" t="str">
        <f t="shared" si="697"/>
        <v xml:space="preserve"> </v>
      </c>
      <c r="CB568" s="289" t="str">
        <f>IF(SUM(I568:T568)&lt;90," ",EXP('eq. coef.'!$C$396+'eq. coef.'!$C$397*'Amp-TB2 calc'!AJ568+'eq. coef.'!$C$398*'Amp-TB2 calc'!AK568+'eq. coef.'!$C$399*'Amp-TB2 calc'!AL568+'eq. coef.'!$C$400*'Amp-TB2 calc'!AN568+'eq. coef.'!$C$401*'Amp-TB2 calc'!AP568+'eq. coef.'!$C$402*'Amp-TB2 calc'!AQ568+'eq. coef.'!$C$403*'Amp-TB2 calc'!AR568+'eq. coef.'!$C$404*'Amp-TB2 calc'!AS568+'eq. coef.'!$C$405*LN('Amp-TB2 calc'!BQ568)))</f>
        <v xml:space="preserve"> </v>
      </c>
      <c r="CC568" s="283" t="str">
        <f t="shared" si="698"/>
        <v xml:space="preserve"> </v>
      </c>
      <c r="CD568" s="283"/>
      <c r="CE568" s="282" t="str">
        <f t="shared" si="699"/>
        <v xml:space="preserve"> </v>
      </c>
      <c r="CF568" s="282" t="str">
        <f t="shared" si="700"/>
        <v xml:space="preserve"> </v>
      </c>
      <c r="CG568" s="278" t="str">
        <f t="shared" si="747"/>
        <v xml:space="preserve"> </v>
      </c>
      <c r="CH568" s="278" t="str">
        <f t="shared" si="748"/>
        <v xml:space="preserve"> </v>
      </c>
      <c r="CI568" s="278" t="str">
        <f t="shared" si="701"/>
        <v xml:space="preserve"> </v>
      </c>
      <c r="CJ568" s="278" t="str">
        <f t="shared" si="702"/>
        <v xml:space="preserve"> </v>
      </c>
      <c r="CK568" s="278"/>
      <c r="CL568" s="278" t="str">
        <f t="shared" si="703"/>
        <v xml:space="preserve"> </v>
      </c>
      <c r="CM568" s="278" t="str">
        <f t="shared" si="704"/>
        <v xml:space="preserve"> </v>
      </c>
      <c r="CN568" s="278" t="str">
        <f t="shared" si="749"/>
        <v xml:space="preserve"> </v>
      </c>
      <c r="CO568" s="278" t="str">
        <f t="shared" si="705"/>
        <v xml:space="preserve"> </v>
      </c>
      <c r="CP568" s="278" t="str">
        <f t="shared" si="750"/>
        <v xml:space="preserve"> </v>
      </c>
      <c r="CQ568" s="278" t="str">
        <f t="shared" si="706"/>
        <v xml:space="preserve"> </v>
      </c>
      <c r="CR568" s="278" t="str">
        <f t="shared" si="751"/>
        <v xml:space="preserve"> </v>
      </c>
      <c r="CS568" s="278" t="str">
        <f t="shared" si="707"/>
        <v xml:space="preserve"> </v>
      </c>
      <c r="CT568" s="278"/>
      <c r="CU568" s="278" t="str">
        <f t="shared" si="752"/>
        <v xml:space="preserve"> </v>
      </c>
      <c r="CV568" s="278" t="str">
        <f t="shared" si="708"/>
        <v xml:space="preserve"> </v>
      </c>
      <c r="CW568" s="278" t="str">
        <f t="shared" si="709"/>
        <v xml:space="preserve"> </v>
      </c>
      <c r="CX568" s="278"/>
      <c r="CY568" s="278" t="str">
        <f t="shared" si="710"/>
        <v xml:space="preserve"> </v>
      </c>
      <c r="CZ568" s="278" t="str">
        <f t="shared" si="753"/>
        <v xml:space="preserve"> </v>
      </c>
      <c r="DA568" s="278" t="str">
        <f t="shared" si="711"/>
        <v xml:space="preserve"> </v>
      </c>
      <c r="DB568" s="278"/>
      <c r="DC568" s="278" t="str">
        <f t="shared" si="712"/>
        <v xml:space="preserve"> </v>
      </c>
      <c r="DD568" s="278" t="str">
        <f t="shared" si="754"/>
        <v xml:space="preserve"> </v>
      </c>
      <c r="DE568" s="278" t="str">
        <f t="shared" si="755"/>
        <v xml:space="preserve"> </v>
      </c>
      <c r="DF568" s="278" t="str">
        <f t="shared" si="713"/>
        <v xml:space="preserve"> </v>
      </c>
      <c r="DG568" s="283" t="str">
        <f t="shared" si="720"/>
        <v xml:space="preserve"> </v>
      </c>
      <c r="DH568" s="283"/>
      <c r="DI568" s="277" t="str">
        <f t="shared" si="714"/>
        <v xml:space="preserve"> </v>
      </c>
      <c r="DJ568" s="277" t="str">
        <f t="shared" si="715"/>
        <v xml:space="preserve"> </v>
      </c>
      <c r="DK568" s="277" t="str">
        <f t="shared" si="716"/>
        <v xml:space="preserve"> </v>
      </c>
      <c r="DL568" s="278" t="str">
        <f t="shared" si="717"/>
        <v xml:space="preserve"> </v>
      </c>
    </row>
    <row r="569" spans="21:116" x14ac:dyDescent="0.25">
      <c r="U569" s="276" t="str">
        <f t="shared" si="721"/>
        <v xml:space="preserve"> </v>
      </c>
      <c r="V569" s="277" t="str">
        <f>IF(SUM(I569:T569)&lt;90," ",I569/stab.data!$U$7)</f>
        <v xml:space="preserve"> </v>
      </c>
      <c r="W569" s="277" t="str">
        <f>IF(SUM(I569:T569)&lt;90," ",J569/stab.data!$U$8)</f>
        <v xml:space="preserve"> </v>
      </c>
      <c r="X569" s="277" t="str">
        <f>IF(SUM(I569:T569)&lt;90," ",K569*2/stab.data!$U$9)</f>
        <v xml:space="preserve"> </v>
      </c>
      <c r="Y569" s="277" t="str">
        <f>IF(SUM(I569:T569)&lt;90," ",L569*2/stab.data!$U$10)</f>
        <v xml:space="preserve"> </v>
      </c>
      <c r="Z569" s="277" t="str">
        <f>IF(SUM(I569:T569)&lt;90," ",M569/stab.data!$U$11)</f>
        <v xml:space="preserve"> </v>
      </c>
      <c r="AA569" s="277" t="str">
        <f>IF(SUM(I569:T569)&lt;90," ",N569/stab.data!$U$12)</f>
        <v xml:space="preserve"> </v>
      </c>
      <c r="AB569" s="277" t="str">
        <f>IF(SUM(I569:T569)&lt;90," ",O569/stab.data!$U$13)</f>
        <v xml:space="preserve"> </v>
      </c>
      <c r="AC569" s="277" t="str">
        <f>IF(SUM(I569:T569)&lt;90," ",P569/stab.data!$U$14)</f>
        <v xml:space="preserve"> </v>
      </c>
      <c r="AD569" s="277" t="str">
        <f>IF(SUM(I569:T569)&lt;90," ",Q569*2/stab.data!$U$15)</f>
        <v xml:space="preserve"> </v>
      </c>
      <c r="AE569" s="277" t="str">
        <f>IF(SUM(I569:T569)&lt;90," ",R569*2/stab.data!$U$16)</f>
        <v xml:space="preserve"> </v>
      </c>
      <c r="AF569" s="277" t="str">
        <f>IF(SUM(I569:T569)&lt;90," ",S569/stab.data!$U$17)</f>
        <v xml:space="preserve"> </v>
      </c>
      <c r="AG569" s="277" t="str">
        <f>IF(SUM(I569:T569)&lt;90," ",T569/stab.data!$U$18)</f>
        <v xml:space="preserve"> </v>
      </c>
      <c r="AH569" s="277" t="str">
        <f t="shared" si="722"/>
        <v xml:space="preserve"> </v>
      </c>
      <c r="AI569" s="277" t="str">
        <f t="shared" si="723"/>
        <v xml:space="preserve"> </v>
      </c>
      <c r="AJ569" s="278" t="str">
        <f t="shared" si="724"/>
        <v xml:space="preserve"> </v>
      </c>
      <c r="AK569" s="278" t="str">
        <f t="shared" si="725"/>
        <v xml:space="preserve"> </v>
      </c>
      <c r="AL569" s="278" t="str">
        <f t="shared" si="726"/>
        <v xml:space="preserve"> </v>
      </c>
      <c r="AM569" s="278" t="str">
        <f t="shared" si="727"/>
        <v xml:space="preserve"> </v>
      </c>
      <c r="AN569" s="278" t="str">
        <f t="shared" si="728"/>
        <v xml:space="preserve"> </v>
      </c>
      <c r="AO569" s="278" t="str">
        <f t="shared" si="729"/>
        <v xml:space="preserve"> </v>
      </c>
      <c r="AP569" s="278" t="str">
        <f t="shared" si="730"/>
        <v xml:space="preserve"> </v>
      </c>
      <c r="AQ569" s="278" t="str">
        <f t="shared" si="731"/>
        <v xml:space="preserve"> </v>
      </c>
      <c r="AR569" s="278" t="str">
        <f t="shared" si="732"/>
        <v xml:space="preserve"> </v>
      </c>
      <c r="AS569" s="278" t="str">
        <f t="shared" si="733"/>
        <v xml:space="preserve"> </v>
      </c>
      <c r="AT569" s="278" t="str">
        <f t="shared" si="734"/>
        <v xml:space="preserve"> </v>
      </c>
      <c r="AU569" s="278" t="str">
        <f t="shared" si="735"/>
        <v xml:space="preserve"> </v>
      </c>
      <c r="AV569" s="277" t="str">
        <f t="shared" si="736"/>
        <v xml:space="preserve"> </v>
      </c>
      <c r="AW569" s="277" t="str">
        <f t="shared" si="737"/>
        <v xml:space="preserve"> </v>
      </c>
      <c r="AX569" s="277" t="str">
        <f>IF(SUM(I569:T569)&lt;90," ",CO569*AH569*stab.data!$U$20/13/2)</f>
        <v xml:space="preserve"> </v>
      </c>
      <c r="AY569" s="277" t="str">
        <f>IF(SUM(I569:T569)&lt;90," ",CQ569*AH569*stab.data!$U$11/13)</f>
        <v xml:space="preserve"> </v>
      </c>
      <c r="AZ569" s="277" t="str">
        <f t="shared" si="738"/>
        <v xml:space="preserve"> </v>
      </c>
      <c r="BA569" s="279" t="str">
        <f t="shared" si="739"/>
        <v xml:space="preserve"> </v>
      </c>
      <c r="BB569" s="280" t="str">
        <f>IF(SUM(I569:T569)&lt;90," ",EXP('eq. coef.'!$C$104+'eq. coef.'!$C$105*'Amp-TB2 calc'!AJ569+'eq. coef.'!$C$106*'Amp-TB2 calc'!AK569+'eq. coef.'!$C$107*'Amp-TB2 calc'!AL569+'eq. coef.'!$C$108*'Amp-TB2 calc'!AN569+'eq. coef.'!$C$109*'Amp-TB2 calc'!AP569+'eq. coef.'!$C$110*'Amp-TB2 calc'!AQ569+'eq. coef.'!$C$111*'Amp-TB2 calc'!AR569+'eq. coef.'!$C$112*'Amp-TB2 calc'!AS569))</f>
        <v xml:space="preserve"> </v>
      </c>
      <c r="BC569" s="281" t="str">
        <f>IF(SUM(I569:T569)&lt;90," ",EXP('eq. coef.'!$C$176+'eq. coef.'!$C$177*'Amp-TB2 calc'!AJ569+'eq. coef.'!$C$178*'Amp-TB2 calc'!AK569+'eq. coef.'!$C$179*'Amp-TB2 calc'!AL569+'eq. coef.'!$C$180*'Amp-TB2 calc'!AN569+'eq. coef.'!$C$181*'Amp-TB2 calc'!AP569+'eq. coef.'!$C$182*'Amp-TB2 calc'!AQ569+'eq. coef.'!$C$183*'Amp-TB2 calc'!AR569+'eq. coef.'!$C$184*'Amp-TB2 calc'!AS569))</f>
        <v xml:space="preserve"> </v>
      </c>
      <c r="BD569" s="281" t="str">
        <f>IF(SUM(I569:T569)&lt;90," ",('eq. coef.'!$C$234+'eq. coef.'!$C$235*'Amp-TB2 calc'!AJ569+'eq. coef.'!$C$236*'Amp-TB2 calc'!AK569+'eq. coef.'!$C$237*'Amp-TB2 calc'!AL569+'eq. coef.'!$C$238*'Amp-TB2 calc'!AN569+'eq. coef.'!$C$239*'Amp-TB2 calc'!AP569+'eq. coef.'!$C$240*'Amp-TB2 calc'!AQ569+'eq. coef.'!$C$241*'Amp-TB2 calc'!AR569+'eq. coef.'!$C$242*'Amp-TB2 calc'!AS569))</f>
        <v xml:space="preserve"> </v>
      </c>
      <c r="BE569" s="281" t="str">
        <f>IF(SUM(I569:T569)&lt;90," ",('eq. coef.'!$C$270+'eq. coef.'!$C$271*'Amp-TB2 calc'!AJ569+'eq. coef.'!$C$272*'Amp-TB2 calc'!AK569+'eq. coef.'!$C$273*'Amp-TB2 calc'!AL569+'eq. coef.'!$C$274*'Amp-TB2 calc'!AN569+'eq. coef.'!$C$275*'Amp-TB2 calc'!AP569+'eq. coef.'!$C$276*'Amp-TB2 calc'!AQ569+'eq. coef.'!$C$277*'Amp-TB2 calc'!AR569+'eq. coef.'!$C$278*'Amp-TB2 calc'!AS569))</f>
        <v xml:space="preserve"> </v>
      </c>
      <c r="BF569" s="281" t="str">
        <f>IF(SUM(I569:T569)&lt;90," ",EXP('eq. coef.'!$C$328+'eq. coef.'!$C$329*'Amp-TB2 calc'!AJ569+'eq. coef.'!$C$330*'Amp-TB2 calc'!AK569+'eq. coef.'!$C$331*'Amp-TB2 calc'!AL569+'eq. coef.'!$C$332*'Amp-TB2 calc'!AN569+'eq. coef.'!$C$333*'Amp-TB2 calc'!AP569+'eq. coef.'!$C$334*'Amp-TB2 calc'!AQ569+'eq. coef.'!$C$335*'Amp-TB2 calc'!AR569+'eq. coef.'!$C$336*'Amp-TB2 calc'!AS569))</f>
        <v xml:space="preserve"> </v>
      </c>
      <c r="BG569" s="282" t="str">
        <f t="shared" si="691"/>
        <v xml:space="preserve"> </v>
      </c>
      <c r="BH569" s="385" t="str">
        <f t="shared" si="718"/>
        <v xml:space="preserve"> </v>
      </c>
      <c r="BI569" s="385" t="str">
        <f t="shared" si="719"/>
        <v xml:space="preserve"> </v>
      </c>
      <c r="BJ569" s="281" t="str">
        <f t="shared" si="692"/>
        <v xml:space="preserve"> </v>
      </c>
      <c r="BK569" s="283" t="str">
        <f t="shared" si="740"/>
        <v xml:space="preserve"> </v>
      </c>
      <c r="BL569" s="281" t="str">
        <f t="shared" si="741"/>
        <v xml:space="preserve"> </v>
      </c>
      <c r="BM569" s="284" t="str">
        <f t="shared" si="693"/>
        <v xml:space="preserve"> </v>
      </c>
      <c r="BN569" s="285" t="str">
        <f>IF(SUM(I569:T569)&lt;90," ",'eq. coef.'!$C$360+'eq. coef.'!$C$361*'Amp-TB2 calc'!AJ569+'eq. coef.'!$C$362*'Amp-TB2 calc'!AK569+'eq. coef.'!$C$363*'Amp-TB2 calc'!AL569+'eq. coef.'!$C$364*'Amp-TB2 calc'!AN569+'eq. coef.'!$C$365*'Amp-TB2 calc'!AP569+'eq. coef.'!$C$366*'Amp-TB2 calc'!AQ569+'eq. coef.'!$C$367*'Amp-TB2 calc'!AR569+'eq. coef.'!$C$368*'Amp-TB2 calc'!AS569+'eq. coef.'!$C$369*LN(BQ569))</f>
        <v xml:space="preserve"> </v>
      </c>
      <c r="BO569" s="286" t="str">
        <f t="shared" si="742"/>
        <v xml:space="preserve"> </v>
      </c>
      <c r="BP569" s="333" t="str">
        <f t="shared" si="694"/>
        <v xml:space="preserve"> </v>
      </c>
      <c r="BQ569" s="287" t="str">
        <f t="shared" si="743"/>
        <v xml:space="preserve"> </v>
      </c>
      <c r="BR569" s="281" t="str">
        <f t="shared" si="695"/>
        <v xml:space="preserve"> </v>
      </c>
      <c r="BS569" s="283"/>
      <c r="BT569" s="283">
        <f t="shared" si="744"/>
        <v>0</v>
      </c>
      <c r="BU569" s="283">
        <f t="shared" si="745"/>
        <v>0</v>
      </c>
      <c r="BV569" s="281" t="str">
        <f t="shared" si="696"/>
        <v xml:space="preserve"> </v>
      </c>
      <c r="BW569" s="288"/>
      <c r="BX569" s="289" t="str">
        <f>IF(SUM(I569:T569)&lt;90," ",'eq. coef.'!$B$1128*'Amp-TB2 calc'!CH569+'eq. coef.'!$B$1129*'Amp-TB2 calc'!CL569+'eq. coef.'!$B$1130*'Amp-TB2 calc'!CM569+'eq. coef.'!$B$1131*'Amp-TB2 calc'!CO569+'eq. coef.'!$B$1132*'Amp-TB2 calc'!CP569+'eq. coef.'!$B$1133*'Amp-TB2 calc'!CQ569+'eq. coef.'!$B$1134*'Amp-TB2 calc'!CR569+'eq. coef.'!$B$1135*'Amp-TB2 calc'!CU569+'eq. coef.'!$B$1135*'Amp-TB2 calc'!CY569+'eq. coef.'!$B$1137*'Amp-TB2 calc'!CZ569)</f>
        <v xml:space="preserve"> </v>
      </c>
      <c r="BY569" s="290" t="str">
        <f t="shared" si="746"/>
        <v xml:space="preserve"> </v>
      </c>
      <c r="BZ569" s="291"/>
      <c r="CA569" s="290" t="str">
        <f t="shared" si="697"/>
        <v xml:space="preserve"> </v>
      </c>
      <c r="CB569" s="289" t="str">
        <f>IF(SUM(I569:T569)&lt;90," ",EXP('eq. coef.'!$C$396+'eq. coef.'!$C$397*'Amp-TB2 calc'!AJ569+'eq. coef.'!$C$398*'Amp-TB2 calc'!AK569+'eq. coef.'!$C$399*'Amp-TB2 calc'!AL569+'eq. coef.'!$C$400*'Amp-TB2 calc'!AN569+'eq. coef.'!$C$401*'Amp-TB2 calc'!AP569+'eq. coef.'!$C$402*'Amp-TB2 calc'!AQ569+'eq. coef.'!$C$403*'Amp-TB2 calc'!AR569+'eq. coef.'!$C$404*'Amp-TB2 calc'!AS569+'eq. coef.'!$C$405*LN('Amp-TB2 calc'!BQ569)))</f>
        <v xml:space="preserve"> </v>
      </c>
      <c r="CC569" s="283" t="str">
        <f t="shared" si="698"/>
        <v xml:space="preserve"> </v>
      </c>
      <c r="CD569" s="283"/>
      <c r="CE569" s="282" t="str">
        <f t="shared" si="699"/>
        <v xml:space="preserve"> </v>
      </c>
      <c r="CF569" s="282" t="str">
        <f t="shared" si="700"/>
        <v xml:space="preserve"> </v>
      </c>
      <c r="CG569" s="278" t="str">
        <f t="shared" si="747"/>
        <v xml:space="preserve"> </v>
      </c>
      <c r="CH569" s="278" t="str">
        <f t="shared" si="748"/>
        <v xml:space="preserve"> </v>
      </c>
      <c r="CI569" s="278" t="str">
        <f t="shared" si="701"/>
        <v xml:space="preserve"> </v>
      </c>
      <c r="CJ569" s="278" t="str">
        <f t="shared" si="702"/>
        <v xml:space="preserve"> </v>
      </c>
      <c r="CK569" s="278"/>
      <c r="CL569" s="278" t="str">
        <f t="shared" si="703"/>
        <v xml:space="preserve"> </v>
      </c>
      <c r="CM569" s="278" t="str">
        <f t="shared" si="704"/>
        <v xml:space="preserve"> </v>
      </c>
      <c r="CN569" s="278" t="str">
        <f t="shared" si="749"/>
        <v xml:space="preserve"> </v>
      </c>
      <c r="CO569" s="278" t="str">
        <f t="shared" si="705"/>
        <v xml:space="preserve"> </v>
      </c>
      <c r="CP569" s="278" t="str">
        <f t="shared" si="750"/>
        <v xml:space="preserve"> </v>
      </c>
      <c r="CQ569" s="278" t="str">
        <f t="shared" si="706"/>
        <v xml:space="preserve"> </v>
      </c>
      <c r="CR569" s="278" t="str">
        <f t="shared" si="751"/>
        <v xml:space="preserve"> </v>
      </c>
      <c r="CS569" s="278" t="str">
        <f t="shared" si="707"/>
        <v xml:space="preserve"> </v>
      </c>
      <c r="CT569" s="278"/>
      <c r="CU569" s="278" t="str">
        <f t="shared" si="752"/>
        <v xml:space="preserve"> </v>
      </c>
      <c r="CV569" s="278" t="str">
        <f t="shared" si="708"/>
        <v xml:space="preserve"> </v>
      </c>
      <c r="CW569" s="278" t="str">
        <f t="shared" si="709"/>
        <v xml:space="preserve"> </v>
      </c>
      <c r="CX569" s="278"/>
      <c r="CY569" s="278" t="str">
        <f t="shared" si="710"/>
        <v xml:space="preserve"> </v>
      </c>
      <c r="CZ569" s="278" t="str">
        <f t="shared" si="753"/>
        <v xml:space="preserve"> </v>
      </c>
      <c r="DA569" s="278" t="str">
        <f t="shared" si="711"/>
        <v xml:space="preserve"> </v>
      </c>
      <c r="DB569" s="278"/>
      <c r="DC569" s="278" t="str">
        <f t="shared" si="712"/>
        <v xml:space="preserve"> </v>
      </c>
      <c r="DD569" s="278" t="str">
        <f t="shared" si="754"/>
        <v xml:space="preserve"> </v>
      </c>
      <c r="DE569" s="278" t="str">
        <f t="shared" si="755"/>
        <v xml:space="preserve"> </v>
      </c>
      <c r="DF569" s="278" t="str">
        <f t="shared" si="713"/>
        <v xml:space="preserve"> </v>
      </c>
      <c r="DG569" s="283" t="str">
        <f t="shared" si="720"/>
        <v xml:space="preserve"> </v>
      </c>
      <c r="DH569" s="283"/>
      <c r="DI569" s="277" t="str">
        <f t="shared" si="714"/>
        <v xml:space="preserve"> </v>
      </c>
      <c r="DJ569" s="277" t="str">
        <f t="shared" si="715"/>
        <v xml:space="preserve"> </v>
      </c>
      <c r="DK569" s="277" t="str">
        <f t="shared" si="716"/>
        <v xml:space="preserve"> </v>
      </c>
      <c r="DL569" s="278" t="str">
        <f t="shared" si="717"/>
        <v xml:space="preserve"> </v>
      </c>
    </row>
    <row r="570" spans="21:116" x14ac:dyDescent="0.25">
      <c r="U570" s="276" t="str">
        <f t="shared" si="721"/>
        <v xml:space="preserve"> </v>
      </c>
      <c r="V570" s="277" t="str">
        <f>IF(SUM(I570:T570)&lt;90," ",I570/stab.data!$U$7)</f>
        <v xml:space="preserve"> </v>
      </c>
      <c r="W570" s="277" t="str">
        <f>IF(SUM(I570:T570)&lt;90," ",J570/stab.data!$U$8)</f>
        <v xml:space="preserve"> </v>
      </c>
      <c r="X570" s="277" t="str">
        <f>IF(SUM(I570:T570)&lt;90," ",K570*2/stab.data!$U$9)</f>
        <v xml:space="preserve"> </v>
      </c>
      <c r="Y570" s="277" t="str">
        <f>IF(SUM(I570:T570)&lt;90," ",L570*2/stab.data!$U$10)</f>
        <v xml:space="preserve"> </v>
      </c>
      <c r="Z570" s="277" t="str">
        <f>IF(SUM(I570:T570)&lt;90," ",M570/stab.data!$U$11)</f>
        <v xml:space="preserve"> </v>
      </c>
      <c r="AA570" s="277" t="str">
        <f>IF(SUM(I570:T570)&lt;90," ",N570/stab.data!$U$12)</f>
        <v xml:space="preserve"> </v>
      </c>
      <c r="AB570" s="277" t="str">
        <f>IF(SUM(I570:T570)&lt;90," ",O570/stab.data!$U$13)</f>
        <v xml:space="preserve"> </v>
      </c>
      <c r="AC570" s="277" t="str">
        <f>IF(SUM(I570:T570)&lt;90," ",P570/stab.data!$U$14)</f>
        <v xml:space="preserve"> </v>
      </c>
      <c r="AD570" s="277" t="str">
        <f>IF(SUM(I570:T570)&lt;90," ",Q570*2/stab.data!$U$15)</f>
        <v xml:space="preserve"> </v>
      </c>
      <c r="AE570" s="277" t="str">
        <f>IF(SUM(I570:T570)&lt;90," ",R570*2/stab.data!$U$16)</f>
        <v xml:space="preserve"> </v>
      </c>
      <c r="AF570" s="277" t="str">
        <f>IF(SUM(I570:T570)&lt;90," ",S570/stab.data!$U$17)</f>
        <v xml:space="preserve"> </v>
      </c>
      <c r="AG570" s="277" t="str">
        <f>IF(SUM(I570:T570)&lt;90," ",T570/stab.data!$U$18)</f>
        <v xml:space="preserve"> </v>
      </c>
      <c r="AH570" s="277" t="str">
        <f t="shared" si="722"/>
        <v xml:space="preserve"> </v>
      </c>
      <c r="AI570" s="277" t="str">
        <f t="shared" si="723"/>
        <v xml:space="preserve"> </v>
      </c>
      <c r="AJ570" s="278" t="str">
        <f t="shared" si="724"/>
        <v xml:space="preserve"> </v>
      </c>
      <c r="AK570" s="278" t="str">
        <f t="shared" si="725"/>
        <v xml:space="preserve"> </v>
      </c>
      <c r="AL570" s="278" t="str">
        <f t="shared" si="726"/>
        <v xml:space="preserve"> </v>
      </c>
      <c r="AM570" s="278" t="str">
        <f t="shared" si="727"/>
        <v xml:space="preserve"> </v>
      </c>
      <c r="AN570" s="278" t="str">
        <f t="shared" si="728"/>
        <v xml:space="preserve"> </v>
      </c>
      <c r="AO570" s="278" t="str">
        <f t="shared" si="729"/>
        <v xml:space="preserve"> </v>
      </c>
      <c r="AP570" s="278" t="str">
        <f t="shared" si="730"/>
        <v xml:space="preserve"> </v>
      </c>
      <c r="AQ570" s="278" t="str">
        <f t="shared" si="731"/>
        <v xml:space="preserve"> </v>
      </c>
      <c r="AR570" s="278" t="str">
        <f t="shared" si="732"/>
        <v xml:space="preserve"> </v>
      </c>
      <c r="AS570" s="278" t="str">
        <f t="shared" si="733"/>
        <v xml:space="preserve"> </v>
      </c>
      <c r="AT570" s="278" t="str">
        <f t="shared" si="734"/>
        <v xml:space="preserve"> </v>
      </c>
      <c r="AU570" s="278" t="str">
        <f t="shared" si="735"/>
        <v xml:space="preserve"> </v>
      </c>
      <c r="AV570" s="277" t="str">
        <f t="shared" si="736"/>
        <v xml:space="preserve"> </v>
      </c>
      <c r="AW570" s="277" t="str">
        <f t="shared" si="737"/>
        <v xml:space="preserve"> </v>
      </c>
      <c r="AX570" s="277" t="str">
        <f>IF(SUM(I570:T570)&lt;90," ",CO570*AH570*stab.data!$U$20/13/2)</f>
        <v xml:space="preserve"> </v>
      </c>
      <c r="AY570" s="277" t="str">
        <f>IF(SUM(I570:T570)&lt;90," ",CQ570*AH570*stab.data!$U$11/13)</f>
        <v xml:space="preserve"> </v>
      </c>
      <c r="AZ570" s="277" t="str">
        <f t="shared" si="738"/>
        <v xml:space="preserve"> </v>
      </c>
      <c r="BA570" s="279" t="str">
        <f t="shared" si="739"/>
        <v xml:space="preserve"> </v>
      </c>
      <c r="BB570" s="280" t="str">
        <f>IF(SUM(I570:T570)&lt;90," ",EXP('eq. coef.'!$C$104+'eq. coef.'!$C$105*'Amp-TB2 calc'!AJ570+'eq. coef.'!$C$106*'Amp-TB2 calc'!AK570+'eq. coef.'!$C$107*'Amp-TB2 calc'!AL570+'eq. coef.'!$C$108*'Amp-TB2 calc'!AN570+'eq. coef.'!$C$109*'Amp-TB2 calc'!AP570+'eq. coef.'!$C$110*'Amp-TB2 calc'!AQ570+'eq. coef.'!$C$111*'Amp-TB2 calc'!AR570+'eq. coef.'!$C$112*'Amp-TB2 calc'!AS570))</f>
        <v xml:space="preserve"> </v>
      </c>
      <c r="BC570" s="281" t="str">
        <f>IF(SUM(I570:T570)&lt;90," ",EXP('eq. coef.'!$C$176+'eq. coef.'!$C$177*'Amp-TB2 calc'!AJ570+'eq. coef.'!$C$178*'Amp-TB2 calc'!AK570+'eq. coef.'!$C$179*'Amp-TB2 calc'!AL570+'eq. coef.'!$C$180*'Amp-TB2 calc'!AN570+'eq. coef.'!$C$181*'Amp-TB2 calc'!AP570+'eq. coef.'!$C$182*'Amp-TB2 calc'!AQ570+'eq. coef.'!$C$183*'Amp-TB2 calc'!AR570+'eq. coef.'!$C$184*'Amp-TB2 calc'!AS570))</f>
        <v xml:space="preserve"> </v>
      </c>
      <c r="BD570" s="281" t="str">
        <f>IF(SUM(I570:T570)&lt;90," ",('eq. coef.'!$C$234+'eq. coef.'!$C$235*'Amp-TB2 calc'!AJ570+'eq. coef.'!$C$236*'Amp-TB2 calc'!AK570+'eq. coef.'!$C$237*'Amp-TB2 calc'!AL570+'eq. coef.'!$C$238*'Amp-TB2 calc'!AN570+'eq. coef.'!$C$239*'Amp-TB2 calc'!AP570+'eq. coef.'!$C$240*'Amp-TB2 calc'!AQ570+'eq. coef.'!$C$241*'Amp-TB2 calc'!AR570+'eq. coef.'!$C$242*'Amp-TB2 calc'!AS570))</f>
        <v xml:space="preserve"> </v>
      </c>
      <c r="BE570" s="281" t="str">
        <f>IF(SUM(I570:T570)&lt;90," ",('eq. coef.'!$C$270+'eq. coef.'!$C$271*'Amp-TB2 calc'!AJ570+'eq. coef.'!$C$272*'Amp-TB2 calc'!AK570+'eq. coef.'!$C$273*'Amp-TB2 calc'!AL570+'eq. coef.'!$C$274*'Amp-TB2 calc'!AN570+'eq. coef.'!$C$275*'Amp-TB2 calc'!AP570+'eq. coef.'!$C$276*'Amp-TB2 calc'!AQ570+'eq. coef.'!$C$277*'Amp-TB2 calc'!AR570+'eq. coef.'!$C$278*'Amp-TB2 calc'!AS570))</f>
        <v xml:space="preserve"> </v>
      </c>
      <c r="BF570" s="281" t="str">
        <f>IF(SUM(I570:T570)&lt;90," ",EXP('eq. coef.'!$C$328+'eq. coef.'!$C$329*'Amp-TB2 calc'!AJ570+'eq. coef.'!$C$330*'Amp-TB2 calc'!AK570+'eq. coef.'!$C$331*'Amp-TB2 calc'!AL570+'eq. coef.'!$C$332*'Amp-TB2 calc'!AN570+'eq. coef.'!$C$333*'Amp-TB2 calc'!AP570+'eq. coef.'!$C$334*'Amp-TB2 calc'!AQ570+'eq. coef.'!$C$335*'Amp-TB2 calc'!AR570+'eq. coef.'!$C$336*'Amp-TB2 calc'!AS570))</f>
        <v xml:space="preserve"> </v>
      </c>
      <c r="BG570" s="282" t="str">
        <f t="shared" si="691"/>
        <v xml:space="preserve"> </v>
      </c>
      <c r="BH570" s="385" t="str">
        <f t="shared" si="718"/>
        <v xml:space="preserve"> </v>
      </c>
      <c r="BI570" s="385" t="str">
        <f t="shared" si="719"/>
        <v xml:space="preserve"> </v>
      </c>
      <c r="BJ570" s="281" t="str">
        <f t="shared" si="692"/>
        <v xml:space="preserve"> </v>
      </c>
      <c r="BK570" s="283" t="str">
        <f t="shared" si="740"/>
        <v xml:space="preserve"> </v>
      </c>
      <c r="BL570" s="281" t="str">
        <f t="shared" si="741"/>
        <v xml:space="preserve"> </v>
      </c>
      <c r="BM570" s="284" t="str">
        <f t="shared" si="693"/>
        <v xml:space="preserve"> </v>
      </c>
      <c r="BN570" s="285" t="str">
        <f>IF(SUM(I570:T570)&lt;90," ",'eq. coef.'!$C$360+'eq. coef.'!$C$361*'Amp-TB2 calc'!AJ570+'eq. coef.'!$C$362*'Amp-TB2 calc'!AK570+'eq. coef.'!$C$363*'Amp-TB2 calc'!AL570+'eq. coef.'!$C$364*'Amp-TB2 calc'!AN570+'eq. coef.'!$C$365*'Amp-TB2 calc'!AP570+'eq. coef.'!$C$366*'Amp-TB2 calc'!AQ570+'eq. coef.'!$C$367*'Amp-TB2 calc'!AR570+'eq. coef.'!$C$368*'Amp-TB2 calc'!AS570+'eq. coef.'!$C$369*LN(BQ570))</f>
        <v xml:space="preserve"> </v>
      </c>
      <c r="BO570" s="286" t="str">
        <f t="shared" si="742"/>
        <v xml:space="preserve"> </v>
      </c>
      <c r="BP570" s="333" t="str">
        <f t="shared" si="694"/>
        <v xml:space="preserve"> </v>
      </c>
      <c r="BQ570" s="287" t="str">
        <f t="shared" si="743"/>
        <v xml:space="preserve"> </v>
      </c>
      <c r="BR570" s="281" t="str">
        <f t="shared" si="695"/>
        <v xml:space="preserve"> </v>
      </c>
      <c r="BS570" s="283"/>
      <c r="BT570" s="283">
        <f t="shared" si="744"/>
        <v>0</v>
      </c>
      <c r="BU570" s="283">
        <f t="shared" si="745"/>
        <v>0</v>
      </c>
      <c r="BV570" s="281" t="str">
        <f t="shared" si="696"/>
        <v xml:space="preserve"> </v>
      </c>
      <c r="BW570" s="288"/>
      <c r="BX570" s="289" t="str">
        <f>IF(SUM(I570:T570)&lt;90," ",'eq. coef.'!$B$1128*'Amp-TB2 calc'!CH570+'eq. coef.'!$B$1129*'Amp-TB2 calc'!CL570+'eq. coef.'!$B$1130*'Amp-TB2 calc'!CM570+'eq. coef.'!$B$1131*'Amp-TB2 calc'!CO570+'eq. coef.'!$B$1132*'Amp-TB2 calc'!CP570+'eq. coef.'!$B$1133*'Amp-TB2 calc'!CQ570+'eq. coef.'!$B$1134*'Amp-TB2 calc'!CR570+'eq. coef.'!$B$1135*'Amp-TB2 calc'!CU570+'eq. coef.'!$B$1135*'Amp-TB2 calc'!CY570+'eq. coef.'!$B$1137*'Amp-TB2 calc'!CZ570)</f>
        <v xml:space="preserve"> </v>
      </c>
      <c r="BY570" s="290" t="str">
        <f t="shared" si="746"/>
        <v xml:space="preserve"> </v>
      </c>
      <c r="BZ570" s="291"/>
      <c r="CA570" s="290" t="str">
        <f t="shared" si="697"/>
        <v xml:space="preserve"> </v>
      </c>
      <c r="CB570" s="289" t="str">
        <f>IF(SUM(I570:T570)&lt;90," ",EXP('eq. coef.'!$C$396+'eq. coef.'!$C$397*'Amp-TB2 calc'!AJ570+'eq. coef.'!$C$398*'Amp-TB2 calc'!AK570+'eq. coef.'!$C$399*'Amp-TB2 calc'!AL570+'eq. coef.'!$C$400*'Amp-TB2 calc'!AN570+'eq. coef.'!$C$401*'Amp-TB2 calc'!AP570+'eq. coef.'!$C$402*'Amp-TB2 calc'!AQ570+'eq. coef.'!$C$403*'Amp-TB2 calc'!AR570+'eq. coef.'!$C$404*'Amp-TB2 calc'!AS570+'eq. coef.'!$C$405*LN('Amp-TB2 calc'!BQ570)))</f>
        <v xml:space="preserve"> </v>
      </c>
      <c r="CC570" s="283" t="str">
        <f t="shared" si="698"/>
        <v xml:space="preserve"> </v>
      </c>
      <c r="CD570" s="283"/>
      <c r="CE570" s="282" t="str">
        <f t="shared" si="699"/>
        <v xml:space="preserve"> </v>
      </c>
      <c r="CF570" s="282" t="str">
        <f t="shared" si="700"/>
        <v xml:space="preserve"> </v>
      </c>
      <c r="CG570" s="278" t="str">
        <f t="shared" si="747"/>
        <v xml:space="preserve"> </v>
      </c>
      <c r="CH570" s="278" t="str">
        <f t="shared" si="748"/>
        <v xml:space="preserve"> </v>
      </c>
      <c r="CI570" s="278" t="str">
        <f t="shared" si="701"/>
        <v xml:space="preserve"> </v>
      </c>
      <c r="CJ570" s="278" t="str">
        <f t="shared" si="702"/>
        <v xml:space="preserve"> </v>
      </c>
      <c r="CK570" s="278"/>
      <c r="CL570" s="278" t="str">
        <f t="shared" si="703"/>
        <v xml:space="preserve"> </v>
      </c>
      <c r="CM570" s="278" t="str">
        <f t="shared" si="704"/>
        <v xml:space="preserve"> </v>
      </c>
      <c r="CN570" s="278" t="str">
        <f t="shared" si="749"/>
        <v xml:space="preserve"> </v>
      </c>
      <c r="CO570" s="278" t="str">
        <f t="shared" si="705"/>
        <v xml:space="preserve"> </v>
      </c>
      <c r="CP570" s="278" t="str">
        <f t="shared" si="750"/>
        <v xml:space="preserve"> </v>
      </c>
      <c r="CQ570" s="278" t="str">
        <f t="shared" si="706"/>
        <v xml:space="preserve"> </v>
      </c>
      <c r="CR570" s="278" t="str">
        <f t="shared" si="751"/>
        <v xml:space="preserve"> </v>
      </c>
      <c r="CS570" s="278" t="str">
        <f t="shared" si="707"/>
        <v xml:space="preserve"> </v>
      </c>
      <c r="CT570" s="278"/>
      <c r="CU570" s="278" t="str">
        <f t="shared" si="752"/>
        <v xml:space="preserve"> </v>
      </c>
      <c r="CV570" s="278" t="str">
        <f t="shared" si="708"/>
        <v xml:space="preserve"> </v>
      </c>
      <c r="CW570" s="278" t="str">
        <f t="shared" si="709"/>
        <v xml:space="preserve"> </v>
      </c>
      <c r="CX570" s="278"/>
      <c r="CY570" s="278" t="str">
        <f t="shared" si="710"/>
        <v xml:space="preserve"> </v>
      </c>
      <c r="CZ570" s="278" t="str">
        <f t="shared" si="753"/>
        <v xml:space="preserve"> </v>
      </c>
      <c r="DA570" s="278" t="str">
        <f t="shared" si="711"/>
        <v xml:space="preserve"> </v>
      </c>
      <c r="DB570" s="278"/>
      <c r="DC570" s="278" t="str">
        <f t="shared" si="712"/>
        <v xml:space="preserve"> </v>
      </c>
      <c r="DD570" s="278" t="str">
        <f t="shared" si="754"/>
        <v xml:space="preserve"> </v>
      </c>
      <c r="DE570" s="278" t="str">
        <f t="shared" si="755"/>
        <v xml:space="preserve"> </v>
      </c>
      <c r="DF570" s="278" t="str">
        <f t="shared" si="713"/>
        <v xml:space="preserve"> </v>
      </c>
      <c r="DG570" s="283" t="str">
        <f t="shared" si="720"/>
        <v xml:space="preserve"> </v>
      </c>
      <c r="DH570" s="283"/>
      <c r="DI570" s="277" t="str">
        <f t="shared" si="714"/>
        <v xml:space="preserve"> </v>
      </c>
      <c r="DJ570" s="277" t="str">
        <f t="shared" si="715"/>
        <v xml:space="preserve"> </v>
      </c>
      <c r="DK570" s="277" t="str">
        <f t="shared" si="716"/>
        <v xml:space="preserve"> </v>
      </c>
      <c r="DL570" s="278" t="str">
        <f t="shared" si="717"/>
        <v xml:space="preserve"> </v>
      </c>
    </row>
    <row r="571" spans="21:116" x14ac:dyDescent="0.25">
      <c r="U571" s="276" t="str">
        <f t="shared" si="721"/>
        <v xml:space="preserve"> </v>
      </c>
      <c r="V571" s="277" t="str">
        <f>IF(SUM(I571:T571)&lt;90," ",I571/stab.data!$U$7)</f>
        <v xml:space="preserve"> </v>
      </c>
      <c r="W571" s="277" t="str">
        <f>IF(SUM(I571:T571)&lt;90," ",J571/stab.data!$U$8)</f>
        <v xml:space="preserve"> </v>
      </c>
      <c r="X571" s="277" t="str">
        <f>IF(SUM(I571:T571)&lt;90," ",K571*2/stab.data!$U$9)</f>
        <v xml:space="preserve"> </v>
      </c>
      <c r="Y571" s="277" t="str">
        <f>IF(SUM(I571:T571)&lt;90," ",L571*2/stab.data!$U$10)</f>
        <v xml:space="preserve"> </v>
      </c>
      <c r="Z571" s="277" t="str">
        <f>IF(SUM(I571:T571)&lt;90," ",M571/stab.data!$U$11)</f>
        <v xml:space="preserve"> </v>
      </c>
      <c r="AA571" s="277" t="str">
        <f>IF(SUM(I571:T571)&lt;90," ",N571/stab.data!$U$12)</f>
        <v xml:space="preserve"> </v>
      </c>
      <c r="AB571" s="277" t="str">
        <f>IF(SUM(I571:T571)&lt;90," ",O571/stab.data!$U$13)</f>
        <v xml:space="preserve"> </v>
      </c>
      <c r="AC571" s="277" t="str">
        <f>IF(SUM(I571:T571)&lt;90," ",P571/stab.data!$U$14)</f>
        <v xml:space="preserve"> </v>
      </c>
      <c r="AD571" s="277" t="str">
        <f>IF(SUM(I571:T571)&lt;90," ",Q571*2/stab.data!$U$15)</f>
        <v xml:space="preserve"> </v>
      </c>
      <c r="AE571" s="277" t="str">
        <f>IF(SUM(I571:T571)&lt;90," ",R571*2/stab.data!$U$16)</f>
        <v xml:space="preserve"> </v>
      </c>
      <c r="AF571" s="277" t="str">
        <f>IF(SUM(I571:T571)&lt;90," ",S571/stab.data!$U$17)</f>
        <v xml:space="preserve"> </v>
      </c>
      <c r="AG571" s="277" t="str">
        <f>IF(SUM(I571:T571)&lt;90," ",T571/stab.data!$U$18)</f>
        <v xml:space="preserve"> </v>
      </c>
      <c r="AH571" s="277" t="str">
        <f t="shared" si="722"/>
        <v xml:space="preserve"> </v>
      </c>
      <c r="AI571" s="277" t="str">
        <f t="shared" si="723"/>
        <v xml:space="preserve"> </v>
      </c>
      <c r="AJ571" s="278" t="str">
        <f t="shared" si="724"/>
        <v xml:space="preserve"> </v>
      </c>
      <c r="AK571" s="278" t="str">
        <f t="shared" si="725"/>
        <v xml:space="preserve"> </v>
      </c>
      <c r="AL571" s="278" t="str">
        <f t="shared" si="726"/>
        <v xml:space="preserve"> </v>
      </c>
      <c r="AM571" s="278" t="str">
        <f t="shared" si="727"/>
        <v xml:space="preserve"> </v>
      </c>
      <c r="AN571" s="278" t="str">
        <f t="shared" si="728"/>
        <v xml:space="preserve"> </v>
      </c>
      <c r="AO571" s="278" t="str">
        <f t="shared" si="729"/>
        <v xml:space="preserve"> </v>
      </c>
      <c r="AP571" s="278" t="str">
        <f t="shared" si="730"/>
        <v xml:space="preserve"> </v>
      </c>
      <c r="AQ571" s="278" t="str">
        <f t="shared" si="731"/>
        <v xml:space="preserve"> </v>
      </c>
      <c r="AR571" s="278" t="str">
        <f t="shared" si="732"/>
        <v xml:space="preserve"> </v>
      </c>
      <c r="AS571" s="278" t="str">
        <f t="shared" si="733"/>
        <v xml:space="preserve"> </v>
      </c>
      <c r="AT571" s="278" t="str">
        <f t="shared" si="734"/>
        <v xml:space="preserve"> </v>
      </c>
      <c r="AU571" s="278" t="str">
        <f t="shared" si="735"/>
        <v xml:space="preserve"> </v>
      </c>
      <c r="AV571" s="277" t="str">
        <f t="shared" si="736"/>
        <v xml:space="preserve"> </v>
      </c>
      <c r="AW571" s="277" t="str">
        <f t="shared" si="737"/>
        <v xml:space="preserve"> </v>
      </c>
      <c r="AX571" s="277" t="str">
        <f>IF(SUM(I571:T571)&lt;90," ",CO571*AH571*stab.data!$U$20/13/2)</f>
        <v xml:space="preserve"> </v>
      </c>
      <c r="AY571" s="277" t="str">
        <f>IF(SUM(I571:T571)&lt;90," ",CQ571*AH571*stab.data!$U$11/13)</f>
        <v xml:space="preserve"> </v>
      </c>
      <c r="AZ571" s="277" t="str">
        <f t="shared" si="738"/>
        <v xml:space="preserve"> </v>
      </c>
      <c r="BA571" s="279" t="str">
        <f t="shared" si="739"/>
        <v xml:space="preserve"> </v>
      </c>
      <c r="BB571" s="280" t="str">
        <f>IF(SUM(I571:T571)&lt;90," ",EXP('eq. coef.'!$C$104+'eq. coef.'!$C$105*'Amp-TB2 calc'!AJ571+'eq. coef.'!$C$106*'Amp-TB2 calc'!AK571+'eq. coef.'!$C$107*'Amp-TB2 calc'!AL571+'eq. coef.'!$C$108*'Amp-TB2 calc'!AN571+'eq. coef.'!$C$109*'Amp-TB2 calc'!AP571+'eq. coef.'!$C$110*'Amp-TB2 calc'!AQ571+'eq. coef.'!$C$111*'Amp-TB2 calc'!AR571+'eq. coef.'!$C$112*'Amp-TB2 calc'!AS571))</f>
        <v xml:space="preserve"> </v>
      </c>
      <c r="BC571" s="281" t="str">
        <f>IF(SUM(I571:T571)&lt;90," ",EXP('eq. coef.'!$C$176+'eq. coef.'!$C$177*'Amp-TB2 calc'!AJ571+'eq. coef.'!$C$178*'Amp-TB2 calc'!AK571+'eq. coef.'!$C$179*'Amp-TB2 calc'!AL571+'eq. coef.'!$C$180*'Amp-TB2 calc'!AN571+'eq. coef.'!$C$181*'Amp-TB2 calc'!AP571+'eq. coef.'!$C$182*'Amp-TB2 calc'!AQ571+'eq. coef.'!$C$183*'Amp-TB2 calc'!AR571+'eq. coef.'!$C$184*'Amp-TB2 calc'!AS571))</f>
        <v xml:space="preserve"> </v>
      </c>
      <c r="BD571" s="281" t="str">
        <f>IF(SUM(I571:T571)&lt;90," ",('eq. coef.'!$C$234+'eq. coef.'!$C$235*'Amp-TB2 calc'!AJ571+'eq. coef.'!$C$236*'Amp-TB2 calc'!AK571+'eq. coef.'!$C$237*'Amp-TB2 calc'!AL571+'eq. coef.'!$C$238*'Amp-TB2 calc'!AN571+'eq. coef.'!$C$239*'Amp-TB2 calc'!AP571+'eq. coef.'!$C$240*'Amp-TB2 calc'!AQ571+'eq. coef.'!$C$241*'Amp-TB2 calc'!AR571+'eq. coef.'!$C$242*'Amp-TB2 calc'!AS571))</f>
        <v xml:space="preserve"> </v>
      </c>
      <c r="BE571" s="281" t="str">
        <f>IF(SUM(I571:T571)&lt;90," ",('eq. coef.'!$C$270+'eq. coef.'!$C$271*'Amp-TB2 calc'!AJ571+'eq. coef.'!$C$272*'Amp-TB2 calc'!AK571+'eq. coef.'!$C$273*'Amp-TB2 calc'!AL571+'eq. coef.'!$C$274*'Amp-TB2 calc'!AN571+'eq. coef.'!$C$275*'Amp-TB2 calc'!AP571+'eq. coef.'!$C$276*'Amp-TB2 calc'!AQ571+'eq. coef.'!$C$277*'Amp-TB2 calc'!AR571+'eq. coef.'!$C$278*'Amp-TB2 calc'!AS571))</f>
        <v xml:space="preserve"> </v>
      </c>
      <c r="BF571" s="281" t="str">
        <f>IF(SUM(I571:T571)&lt;90," ",EXP('eq. coef.'!$C$328+'eq. coef.'!$C$329*'Amp-TB2 calc'!AJ571+'eq. coef.'!$C$330*'Amp-TB2 calc'!AK571+'eq. coef.'!$C$331*'Amp-TB2 calc'!AL571+'eq. coef.'!$C$332*'Amp-TB2 calc'!AN571+'eq. coef.'!$C$333*'Amp-TB2 calc'!AP571+'eq. coef.'!$C$334*'Amp-TB2 calc'!AQ571+'eq. coef.'!$C$335*'Amp-TB2 calc'!AR571+'eq. coef.'!$C$336*'Amp-TB2 calc'!AS571))</f>
        <v xml:space="preserve"> </v>
      </c>
      <c r="BG571" s="282" t="str">
        <f t="shared" si="691"/>
        <v xml:space="preserve"> </v>
      </c>
      <c r="BH571" s="385" t="str">
        <f t="shared" si="718"/>
        <v xml:space="preserve"> </v>
      </c>
      <c r="BI571" s="385" t="str">
        <f t="shared" si="719"/>
        <v xml:space="preserve"> </v>
      </c>
      <c r="BJ571" s="281" t="str">
        <f t="shared" si="692"/>
        <v xml:space="preserve"> </v>
      </c>
      <c r="BK571" s="283" t="str">
        <f t="shared" si="740"/>
        <v xml:space="preserve"> </v>
      </c>
      <c r="BL571" s="281" t="str">
        <f t="shared" si="741"/>
        <v xml:space="preserve"> </v>
      </c>
      <c r="BM571" s="284" t="str">
        <f t="shared" si="693"/>
        <v xml:space="preserve"> </v>
      </c>
      <c r="BN571" s="285" t="str">
        <f>IF(SUM(I571:T571)&lt;90," ",'eq. coef.'!$C$360+'eq. coef.'!$C$361*'Amp-TB2 calc'!AJ571+'eq. coef.'!$C$362*'Amp-TB2 calc'!AK571+'eq. coef.'!$C$363*'Amp-TB2 calc'!AL571+'eq. coef.'!$C$364*'Amp-TB2 calc'!AN571+'eq. coef.'!$C$365*'Amp-TB2 calc'!AP571+'eq. coef.'!$C$366*'Amp-TB2 calc'!AQ571+'eq. coef.'!$C$367*'Amp-TB2 calc'!AR571+'eq. coef.'!$C$368*'Amp-TB2 calc'!AS571+'eq. coef.'!$C$369*LN(BQ571))</f>
        <v xml:space="preserve"> </v>
      </c>
      <c r="BO571" s="286" t="str">
        <f t="shared" si="742"/>
        <v xml:space="preserve"> </v>
      </c>
      <c r="BP571" s="333" t="str">
        <f t="shared" si="694"/>
        <v xml:space="preserve"> </v>
      </c>
      <c r="BQ571" s="287" t="str">
        <f t="shared" si="743"/>
        <v xml:space="preserve"> </v>
      </c>
      <c r="BR571" s="281" t="str">
        <f t="shared" si="695"/>
        <v xml:space="preserve"> </v>
      </c>
      <c r="BS571" s="283"/>
      <c r="BT571" s="283">
        <f t="shared" si="744"/>
        <v>0</v>
      </c>
      <c r="BU571" s="283">
        <f t="shared" si="745"/>
        <v>0</v>
      </c>
      <c r="BV571" s="281" t="str">
        <f t="shared" si="696"/>
        <v xml:space="preserve"> </v>
      </c>
      <c r="BW571" s="288"/>
      <c r="BX571" s="289" t="str">
        <f>IF(SUM(I571:T571)&lt;90," ",'eq. coef.'!$B$1128*'Amp-TB2 calc'!CH571+'eq. coef.'!$B$1129*'Amp-TB2 calc'!CL571+'eq. coef.'!$B$1130*'Amp-TB2 calc'!CM571+'eq. coef.'!$B$1131*'Amp-TB2 calc'!CO571+'eq. coef.'!$B$1132*'Amp-TB2 calc'!CP571+'eq. coef.'!$B$1133*'Amp-TB2 calc'!CQ571+'eq. coef.'!$B$1134*'Amp-TB2 calc'!CR571+'eq. coef.'!$B$1135*'Amp-TB2 calc'!CU571+'eq. coef.'!$B$1135*'Amp-TB2 calc'!CY571+'eq. coef.'!$B$1137*'Amp-TB2 calc'!CZ571)</f>
        <v xml:space="preserve"> </v>
      </c>
      <c r="BY571" s="290" t="str">
        <f t="shared" si="746"/>
        <v xml:space="preserve"> </v>
      </c>
      <c r="BZ571" s="291"/>
      <c r="CA571" s="290" t="str">
        <f t="shared" si="697"/>
        <v xml:space="preserve"> </v>
      </c>
      <c r="CB571" s="289" t="str">
        <f>IF(SUM(I571:T571)&lt;90," ",EXP('eq. coef.'!$C$396+'eq. coef.'!$C$397*'Amp-TB2 calc'!AJ571+'eq. coef.'!$C$398*'Amp-TB2 calc'!AK571+'eq. coef.'!$C$399*'Amp-TB2 calc'!AL571+'eq. coef.'!$C$400*'Amp-TB2 calc'!AN571+'eq. coef.'!$C$401*'Amp-TB2 calc'!AP571+'eq. coef.'!$C$402*'Amp-TB2 calc'!AQ571+'eq. coef.'!$C$403*'Amp-TB2 calc'!AR571+'eq. coef.'!$C$404*'Amp-TB2 calc'!AS571+'eq. coef.'!$C$405*LN('Amp-TB2 calc'!BQ571)))</f>
        <v xml:space="preserve"> </v>
      </c>
      <c r="CC571" s="283" t="str">
        <f t="shared" si="698"/>
        <v xml:space="preserve"> </v>
      </c>
      <c r="CD571" s="283"/>
      <c r="CE571" s="282" t="str">
        <f t="shared" si="699"/>
        <v xml:space="preserve"> </v>
      </c>
      <c r="CF571" s="282" t="str">
        <f t="shared" si="700"/>
        <v xml:space="preserve"> </v>
      </c>
      <c r="CG571" s="278" t="str">
        <f t="shared" si="747"/>
        <v xml:space="preserve"> </v>
      </c>
      <c r="CH571" s="278" t="str">
        <f t="shared" si="748"/>
        <v xml:space="preserve"> </v>
      </c>
      <c r="CI571" s="278" t="str">
        <f t="shared" si="701"/>
        <v xml:space="preserve"> </v>
      </c>
      <c r="CJ571" s="278" t="str">
        <f t="shared" si="702"/>
        <v xml:space="preserve"> </v>
      </c>
      <c r="CK571" s="278"/>
      <c r="CL571" s="278" t="str">
        <f t="shared" si="703"/>
        <v xml:space="preserve"> </v>
      </c>
      <c r="CM571" s="278" t="str">
        <f t="shared" si="704"/>
        <v xml:space="preserve"> </v>
      </c>
      <c r="CN571" s="278" t="str">
        <f t="shared" si="749"/>
        <v xml:space="preserve"> </v>
      </c>
      <c r="CO571" s="278" t="str">
        <f t="shared" si="705"/>
        <v xml:space="preserve"> </v>
      </c>
      <c r="CP571" s="278" t="str">
        <f t="shared" si="750"/>
        <v xml:space="preserve"> </v>
      </c>
      <c r="CQ571" s="278" t="str">
        <f t="shared" si="706"/>
        <v xml:space="preserve"> </v>
      </c>
      <c r="CR571" s="278" t="str">
        <f t="shared" si="751"/>
        <v xml:space="preserve"> </v>
      </c>
      <c r="CS571" s="278" t="str">
        <f t="shared" si="707"/>
        <v xml:space="preserve"> </v>
      </c>
      <c r="CT571" s="278"/>
      <c r="CU571" s="278" t="str">
        <f t="shared" si="752"/>
        <v xml:space="preserve"> </v>
      </c>
      <c r="CV571" s="278" t="str">
        <f t="shared" si="708"/>
        <v xml:space="preserve"> </v>
      </c>
      <c r="CW571" s="278" t="str">
        <f t="shared" si="709"/>
        <v xml:space="preserve"> </v>
      </c>
      <c r="CX571" s="278"/>
      <c r="CY571" s="278" t="str">
        <f t="shared" si="710"/>
        <v xml:space="preserve"> </v>
      </c>
      <c r="CZ571" s="278" t="str">
        <f t="shared" si="753"/>
        <v xml:space="preserve"> </v>
      </c>
      <c r="DA571" s="278" t="str">
        <f t="shared" si="711"/>
        <v xml:space="preserve"> </v>
      </c>
      <c r="DB571" s="278"/>
      <c r="DC571" s="278" t="str">
        <f t="shared" si="712"/>
        <v xml:space="preserve"> </v>
      </c>
      <c r="DD571" s="278" t="str">
        <f t="shared" si="754"/>
        <v xml:space="preserve"> </v>
      </c>
      <c r="DE571" s="278" t="str">
        <f t="shared" si="755"/>
        <v xml:space="preserve"> </v>
      </c>
      <c r="DF571" s="278" t="str">
        <f t="shared" si="713"/>
        <v xml:space="preserve"> </v>
      </c>
      <c r="DG571" s="283" t="str">
        <f t="shared" si="720"/>
        <v xml:space="preserve"> </v>
      </c>
      <c r="DH571" s="283"/>
      <c r="DI571" s="277" t="str">
        <f t="shared" si="714"/>
        <v xml:space="preserve"> </v>
      </c>
      <c r="DJ571" s="277" t="str">
        <f t="shared" si="715"/>
        <v xml:space="preserve"> </v>
      </c>
      <c r="DK571" s="277" t="str">
        <f t="shared" si="716"/>
        <v xml:space="preserve"> </v>
      </c>
      <c r="DL571" s="278" t="str">
        <f t="shared" si="717"/>
        <v xml:space="preserve"> </v>
      </c>
    </row>
    <row r="572" spans="21:116" x14ac:dyDescent="0.25">
      <c r="U572" s="276" t="str">
        <f t="shared" si="721"/>
        <v xml:space="preserve"> </v>
      </c>
      <c r="V572" s="277" t="str">
        <f>IF(SUM(I572:T572)&lt;90," ",I572/stab.data!$U$7)</f>
        <v xml:space="preserve"> </v>
      </c>
      <c r="W572" s="277" t="str">
        <f>IF(SUM(I572:T572)&lt;90," ",J572/stab.data!$U$8)</f>
        <v xml:space="preserve"> </v>
      </c>
      <c r="X572" s="277" t="str">
        <f>IF(SUM(I572:T572)&lt;90," ",K572*2/stab.data!$U$9)</f>
        <v xml:space="preserve"> </v>
      </c>
      <c r="Y572" s="277" t="str">
        <f>IF(SUM(I572:T572)&lt;90," ",L572*2/stab.data!$U$10)</f>
        <v xml:space="preserve"> </v>
      </c>
      <c r="Z572" s="277" t="str">
        <f>IF(SUM(I572:T572)&lt;90," ",M572/stab.data!$U$11)</f>
        <v xml:space="preserve"> </v>
      </c>
      <c r="AA572" s="277" t="str">
        <f>IF(SUM(I572:T572)&lt;90," ",N572/stab.data!$U$12)</f>
        <v xml:space="preserve"> </v>
      </c>
      <c r="AB572" s="277" t="str">
        <f>IF(SUM(I572:T572)&lt;90," ",O572/stab.data!$U$13)</f>
        <v xml:space="preserve"> </v>
      </c>
      <c r="AC572" s="277" t="str">
        <f>IF(SUM(I572:T572)&lt;90," ",P572/stab.data!$U$14)</f>
        <v xml:space="preserve"> </v>
      </c>
      <c r="AD572" s="277" t="str">
        <f>IF(SUM(I572:T572)&lt;90," ",Q572*2/stab.data!$U$15)</f>
        <v xml:space="preserve"> </v>
      </c>
      <c r="AE572" s="277" t="str">
        <f>IF(SUM(I572:T572)&lt;90," ",R572*2/stab.data!$U$16)</f>
        <v xml:space="preserve"> </v>
      </c>
      <c r="AF572" s="277" t="str">
        <f>IF(SUM(I572:T572)&lt;90," ",S572/stab.data!$U$17)</f>
        <v xml:space="preserve"> </v>
      </c>
      <c r="AG572" s="277" t="str">
        <f>IF(SUM(I572:T572)&lt;90," ",T572/stab.data!$U$18)</f>
        <v xml:space="preserve"> </v>
      </c>
      <c r="AH572" s="277" t="str">
        <f t="shared" si="722"/>
        <v xml:space="preserve"> </v>
      </c>
      <c r="AI572" s="277" t="str">
        <f t="shared" si="723"/>
        <v xml:space="preserve"> </v>
      </c>
      <c r="AJ572" s="278" t="str">
        <f t="shared" si="724"/>
        <v xml:space="preserve"> </v>
      </c>
      <c r="AK572" s="278" t="str">
        <f t="shared" si="725"/>
        <v xml:space="preserve"> </v>
      </c>
      <c r="AL572" s="278" t="str">
        <f t="shared" si="726"/>
        <v xml:space="preserve"> </v>
      </c>
      <c r="AM572" s="278" t="str">
        <f t="shared" si="727"/>
        <v xml:space="preserve"> </v>
      </c>
      <c r="AN572" s="278" t="str">
        <f t="shared" si="728"/>
        <v xml:space="preserve"> </v>
      </c>
      <c r="AO572" s="278" t="str">
        <f t="shared" si="729"/>
        <v xml:space="preserve"> </v>
      </c>
      <c r="AP572" s="278" t="str">
        <f t="shared" si="730"/>
        <v xml:space="preserve"> </v>
      </c>
      <c r="AQ572" s="278" t="str">
        <f t="shared" si="731"/>
        <v xml:space="preserve"> </v>
      </c>
      <c r="AR572" s="278" t="str">
        <f t="shared" si="732"/>
        <v xml:space="preserve"> </v>
      </c>
      <c r="AS572" s="278" t="str">
        <f t="shared" si="733"/>
        <v xml:space="preserve"> </v>
      </c>
      <c r="AT572" s="278" t="str">
        <f t="shared" si="734"/>
        <v xml:space="preserve"> </v>
      </c>
      <c r="AU572" s="278" t="str">
        <f t="shared" si="735"/>
        <v xml:space="preserve"> </v>
      </c>
      <c r="AV572" s="277" t="str">
        <f t="shared" si="736"/>
        <v xml:space="preserve"> </v>
      </c>
      <c r="AW572" s="277" t="str">
        <f t="shared" si="737"/>
        <v xml:space="preserve"> </v>
      </c>
      <c r="AX572" s="277" t="str">
        <f>IF(SUM(I572:T572)&lt;90," ",CO572*AH572*stab.data!$U$20/13/2)</f>
        <v xml:space="preserve"> </v>
      </c>
      <c r="AY572" s="277" t="str">
        <f>IF(SUM(I572:T572)&lt;90," ",CQ572*AH572*stab.data!$U$11/13)</f>
        <v xml:space="preserve"> </v>
      </c>
      <c r="AZ572" s="277" t="str">
        <f t="shared" si="738"/>
        <v xml:space="preserve"> </v>
      </c>
      <c r="BA572" s="279" t="str">
        <f t="shared" si="739"/>
        <v xml:space="preserve"> </v>
      </c>
      <c r="BB572" s="280" t="str">
        <f>IF(SUM(I572:T572)&lt;90," ",EXP('eq. coef.'!$C$104+'eq. coef.'!$C$105*'Amp-TB2 calc'!AJ572+'eq. coef.'!$C$106*'Amp-TB2 calc'!AK572+'eq. coef.'!$C$107*'Amp-TB2 calc'!AL572+'eq. coef.'!$C$108*'Amp-TB2 calc'!AN572+'eq. coef.'!$C$109*'Amp-TB2 calc'!AP572+'eq. coef.'!$C$110*'Amp-TB2 calc'!AQ572+'eq. coef.'!$C$111*'Amp-TB2 calc'!AR572+'eq. coef.'!$C$112*'Amp-TB2 calc'!AS572))</f>
        <v xml:space="preserve"> </v>
      </c>
      <c r="BC572" s="281" t="str">
        <f>IF(SUM(I572:T572)&lt;90," ",EXP('eq. coef.'!$C$176+'eq. coef.'!$C$177*'Amp-TB2 calc'!AJ572+'eq. coef.'!$C$178*'Amp-TB2 calc'!AK572+'eq. coef.'!$C$179*'Amp-TB2 calc'!AL572+'eq. coef.'!$C$180*'Amp-TB2 calc'!AN572+'eq. coef.'!$C$181*'Amp-TB2 calc'!AP572+'eq. coef.'!$C$182*'Amp-TB2 calc'!AQ572+'eq. coef.'!$C$183*'Amp-TB2 calc'!AR572+'eq. coef.'!$C$184*'Amp-TB2 calc'!AS572))</f>
        <v xml:space="preserve"> </v>
      </c>
      <c r="BD572" s="281" t="str">
        <f>IF(SUM(I572:T572)&lt;90," ",('eq. coef.'!$C$234+'eq. coef.'!$C$235*'Amp-TB2 calc'!AJ572+'eq. coef.'!$C$236*'Amp-TB2 calc'!AK572+'eq. coef.'!$C$237*'Amp-TB2 calc'!AL572+'eq. coef.'!$C$238*'Amp-TB2 calc'!AN572+'eq. coef.'!$C$239*'Amp-TB2 calc'!AP572+'eq. coef.'!$C$240*'Amp-TB2 calc'!AQ572+'eq. coef.'!$C$241*'Amp-TB2 calc'!AR572+'eq. coef.'!$C$242*'Amp-TB2 calc'!AS572))</f>
        <v xml:space="preserve"> </v>
      </c>
      <c r="BE572" s="281" t="str">
        <f>IF(SUM(I572:T572)&lt;90," ",('eq. coef.'!$C$270+'eq. coef.'!$C$271*'Amp-TB2 calc'!AJ572+'eq. coef.'!$C$272*'Amp-TB2 calc'!AK572+'eq. coef.'!$C$273*'Amp-TB2 calc'!AL572+'eq. coef.'!$C$274*'Amp-TB2 calc'!AN572+'eq. coef.'!$C$275*'Amp-TB2 calc'!AP572+'eq. coef.'!$C$276*'Amp-TB2 calc'!AQ572+'eq. coef.'!$C$277*'Amp-TB2 calc'!AR572+'eq. coef.'!$C$278*'Amp-TB2 calc'!AS572))</f>
        <v xml:space="preserve"> </v>
      </c>
      <c r="BF572" s="281" t="str">
        <f>IF(SUM(I572:T572)&lt;90," ",EXP('eq. coef.'!$C$328+'eq. coef.'!$C$329*'Amp-TB2 calc'!AJ572+'eq. coef.'!$C$330*'Amp-TB2 calc'!AK572+'eq. coef.'!$C$331*'Amp-TB2 calc'!AL572+'eq. coef.'!$C$332*'Amp-TB2 calc'!AN572+'eq. coef.'!$C$333*'Amp-TB2 calc'!AP572+'eq. coef.'!$C$334*'Amp-TB2 calc'!AQ572+'eq. coef.'!$C$335*'Amp-TB2 calc'!AR572+'eq. coef.'!$C$336*'Amp-TB2 calc'!AS572))</f>
        <v xml:space="preserve"> </v>
      </c>
      <c r="BG572" s="282" t="str">
        <f t="shared" si="691"/>
        <v xml:space="preserve"> </v>
      </c>
      <c r="BH572" s="385" t="str">
        <f t="shared" si="718"/>
        <v xml:space="preserve"> </v>
      </c>
      <c r="BI572" s="385" t="str">
        <f t="shared" si="719"/>
        <v xml:space="preserve"> </v>
      </c>
      <c r="BJ572" s="281" t="str">
        <f t="shared" si="692"/>
        <v xml:space="preserve"> </v>
      </c>
      <c r="BK572" s="283" t="str">
        <f t="shared" si="740"/>
        <v xml:space="preserve"> </v>
      </c>
      <c r="BL572" s="281" t="str">
        <f t="shared" si="741"/>
        <v xml:space="preserve"> </v>
      </c>
      <c r="BM572" s="284" t="str">
        <f t="shared" si="693"/>
        <v xml:space="preserve"> </v>
      </c>
      <c r="BN572" s="285" t="str">
        <f>IF(SUM(I572:T572)&lt;90," ",'eq. coef.'!$C$360+'eq. coef.'!$C$361*'Amp-TB2 calc'!AJ572+'eq. coef.'!$C$362*'Amp-TB2 calc'!AK572+'eq. coef.'!$C$363*'Amp-TB2 calc'!AL572+'eq. coef.'!$C$364*'Amp-TB2 calc'!AN572+'eq. coef.'!$C$365*'Amp-TB2 calc'!AP572+'eq. coef.'!$C$366*'Amp-TB2 calc'!AQ572+'eq. coef.'!$C$367*'Amp-TB2 calc'!AR572+'eq. coef.'!$C$368*'Amp-TB2 calc'!AS572+'eq. coef.'!$C$369*LN(BQ572))</f>
        <v xml:space="preserve"> </v>
      </c>
      <c r="BO572" s="286" t="str">
        <f t="shared" si="742"/>
        <v xml:space="preserve"> </v>
      </c>
      <c r="BP572" s="333" t="str">
        <f t="shared" si="694"/>
        <v xml:space="preserve"> </v>
      </c>
      <c r="BQ572" s="287" t="str">
        <f t="shared" si="743"/>
        <v xml:space="preserve"> </v>
      </c>
      <c r="BR572" s="281" t="str">
        <f t="shared" si="695"/>
        <v xml:space="preserve"> </v>
      </c>
      <c r="BS572" s="283"/>
      <c r="BT572" s="283">
        <f t="shared" si="744"/>
        <v>0</v>
      </c>
      <c r="BU572" s="283">
        <f t="shared" si="745"/>
        <v>0</v>
      </c>
      <c r="BV572" s="281" t="str">
        <f t="shared" si="696"/>
        <v xml:space="preserve"> </v>
      </c>
      <c r="BW572" s="288"/>
      <c r="BX572" s="289" t="str">
        <f>IF(SUM(I572:T572)&lt;90," ",'eq. coef.'!$B$1128*'Amp-TB2 calc'!CH572+'eq. coef.'!$B$1129*'Amp-TB2 calc'!CL572+'eq. coef.'!$B$1130*'Amp-TB2 calc'!CM572+'eq. coef.'!$B$1131*'Amp-TB2 calc'!CO572+'eq. coef.'!$B$1132*'Amp-TB2 calc'!CP572+'eq. coef.'!$B$1133*'Amp-TB2 calc'!CQ572+'eq. coef.'!$B$1134*'Amp-TB2 calc'!CR572+'eq. coef.'!$B$1135*'Amp-TB2 calc'!CU572+'eq. coef.'!$B$1135*'Amp-TB2 calc'!CY572+'eq. coef.'!$B$1137*'Amp-TB2 calc'!CZ572)</f>
        <v xml:space="preserve"> </v>
      </c>
      <c r="BY572" s="290" t="str">
        <f t="shared" si="746"/>
        <v xml:space="preserve"> </v>
      </c>
      <c r="BZ572" s="291"/>
      <c r="CA572" s="290" t="str">
        <f t="shared" si="697"/>
        <v xml:space="preserve"> </v>
      </c>
      <c r="CB572" s="289" t="str">
        <f>IF(SUM(I572:T572)&lt;90," ",EXP('eq. coef.'!$C$396+'eq. coef.'!$C$397*'Amp-TB2 calc'!AJ572+'eq. coef.'!$C$398*'Amp-TB2 calc'!AK572+'eq. coef.'!$C$399*'Amp-TB2 calc'!AL572+'eq. coef.'!$C$400*'Amp-TB2 calc'!AN572+'eq. coef.'!$C$401*'Amp-TB2 calc'!AP572+'eq. coef.'!$C$402*'Amp-TB2 calc'!AQ572+'eq. coef.'!$C$403*'Amp-TB2 calc'!AR572+'eq. coef.'!$C$404*'Amp-TB2 calc'!AS572+'eq. coef.'!$C$405*LN('Amp-TB2 calc'!BQ572)))</f>
        <v xml:space="preserve"> </v>
      </c>
      <c r="CC572" s="283" t="str">
        <f t="shared" si="698"/>
        <v xml:space="preserve"> </v>
      </c>
      <c r="CD572" s="283"/>
      <c r="CE572" s="282" t="str">
        <f t="shared" si="699"/>
        <v xml:space="preserve"> </v>
      </c>
      <c r="CF572" s="282" t="str">
        <f t="shared" si="700"/>
        <v xml:space="preserve"> </v>
      </c>
      <c r="CG572" s="278" t="str">
        <f t="shared" si="747"/>
        <v xml:space="preserve"> </v>
      </c>
      <c r="CH572" s="278" t="str">
        <f t="shared" si="748"/>
        <v xml:space="preserve"> </v>
      </c>
      <c r="CI572" s="278" t="str">
        <f t="shared" si="701"/>
        <v xml:space="preserve"> </v>
      </c>
      <c r="CJ572" s="278" t="str">
        <f t="shared" si="702"/>
        <v xml:space="preserve"> </v>
      </c>
      <c r="CK572" s="278"/>
      <c r="CL572" s="278" t="str">
        <f t="shared" si="703"/>
        <v xml:space="preserve"> </v>
      </c>
      <c r="CM572" s="278" t="str">
        <f t="shared" si="704"/>
        <v xml:space="preserve"> </v>
      </c>
      <c r="CN572" s="278" t="str">
        <f t="shared" si="749"/>
        <v xml:space="preserve"> </v>
      </c>
      <c r="CO572" s="278" t="str">
        <f t="shared" si="705"/>
        <v xml:space="preserve"> </v>
      </c>
      <c r="CP572" s="278" t="str">
        <f t="shared" si="750"/>
        <v xml:space="preserve"> </v>
      </c>
      <c r="CQ572" s="278" t="str">
        <f t="shared" si="706"/>
        <v xml:space="preserve"> </v>
      </c>
      <c r="CR572" s="278" t="str">
        <f t="shared" si="751"/>
        <v xml:space="preserve"> </v>
      </c>
      <c r="CS572" s="278" t="str">
        <f t="shared" si="707"/>
        <v xml:space="preserve"> </v>
      </c>
      <c r="CT572" s="278"/>
      <c r="CU572" s="278" t="str">
        <f t="shared" si="752"/>
        <v xml:space="preserve"> </v>
      </c>
      <c r="CV572" s="278" t="str">
        <f t="shared" si="708"/>
        <v xml:space="preserve"> </v>
      </c>
      <c r="CW572" s="278" t="str">
        <f t="shared" si="709"/>
        <v xml:space="preserve"> </v>
      </c>
      <c r="CX572" s="278"/>
      <c r="CY572" s="278" t="str">
        <f t="shared" si="710"/>
        <v xml:space="preserve"> </v>
      </c>
      <c r="CZ572" s="278" t="str">
        <f t="shared" si="753"/>
        <v xml:space="preserve"> </v>
      </c>
      <c r="DA572" s="278" t="str">
        <f t="shared" si="711"/>
        <v xml:space="preserve"> </v>
      </c>
      <c r="DB572" s="278"/>
      <c r="DC572" s="278" t="str">
        <f t="shared" si="712"/>
        <v xml:space="preserve"> </v>
      </c>
      <c r="DD572" s="278" t="str">
        <f t="shared" si="754"/>
        <v xml:space="preserve"> </v>
      </c>
      <c r="DE572" s="278" t="str">
        <f t="shared" si="755"/>
        <v xml:space="preserve"> </v>
      </c>
      <c r="DF572" s="278" t="str">
        <f t="shared" si="713"/>
        <v xml:space="preserve"> </v>
      </c>
      <c r="DG572" s="283" t="str">
        <f t="shared" si="720"/>
        <v xml:space="preserve"> </v>
      </c>
      <c r="DH572" s="283"/>
      <c r="DI572" s="277" t="str">
        <f t="shared" si="714"/>
        <v xml:space="preserve"> </v>
      </c>
      <c r="DJ572" s="277" t="str">
        <f t="shared" si="715"/>
        <v xml:space="preserve"> </v>
      </c>
      <c r="DK572" s="277" t="str">
        <f t="shared" si="716"/>
        <v xml:space="preserve"> </v>
      </c>
      <c r="DL572" s="278" t="str">
        <f t="shared" si="717"/>
        <v xml:space="preserve"> </v>
      </c>
    </row>
    <row r="573" spans="21:116" x14ac:dyDescent="0.25">
      <c r="U573" s="276" t="str">
        <f t="shared" si="721"/>
        <v xml:space="preserve"> </v>
      </c>
      <c r="V573" s="277" t="str">
        <f>IF(SUM(I573:T573)&lt;90," ",I573/stab.data!$U$7)</f>
        <v xml:space="preserve"> </v>
      </c>
      <c r="W573" s="277" t="str">
        <f>IF(SUM(I573:T573)&lt;90," ",J573/stab.data!$U$8)</f>
        <v xml:space="preserve"> </v>
      </c>
      <c r="X573" s="277" t="str">
        <f>IF(SUM(I573:T573)&lt;90," ",K573*2/stab.data!$U$9)</f>
        <v xml:space="preserve"> </v>
      </c>
      <c r="Y573" s="277" t="str">
        <f>IF(SUM(I573:T573)&lt;90," ",L573*2/stab.data!$U$10)</f>
        <v xml:space="preserve"> </v>
      </c>
      <c r="Z573" s="277" t="str">
        <f>IF(SUM(I573:T573)&lt;90," ",M573/stab.data!$U$11)</f>
        <v xml:space="preserve"> </v>
      </c>
      <c r="AA573" s="277" t="str">
        <f>IF(SUM(I573:T573)&lt;90," ",N573/stab.data!$U$12)</f>
        <v xml:space="preserve"> </v>
      </c>
      <c r="AB573" s="277" t="str">
        <f>IF(SUM(I573:T573)&lt;90," ",O573/stab.data!$U$13)</f>
        <v xml:space="preserve"> </v>
      </c>
      <c r="AC573" s="277" t="str">
        <f>IF(SUM(I573:T573)&lt;90," ",P573/stab.data!$U$14)</f>
        <v xml:space="preserve"> </v>
      </c>
      <c r="AD573" s="277" t="str">
        <f>IF(SUM(I573:T573)&lt;90," ",Q573*2/stab.data!$U$15)</f>
        <v xml:space="preserve"> </v>
      </c>
      <c r="AE573" s="277" t="str">
        <f>IF(SUM(I573:T573)&lt;90," ",R573*2/stab.data!$U$16)</f>
        <v xml:space="preserve"> </v>
      </c>
      <c r="AF573" s="277" t="str">
        <f>IF(SUM(I573:T573)&lt;90," ",S573/stab.data!$U$17)</f>
        <v xml:space="preserve"> </v>
      </c>
      <c r="AG573" s="277" t="str">
        <f>IF(SUM(I573:T573)&lt;90," ",T573/stab.data!$U$18)</f>
        <v xml:space="preserve"> </v>
      </c>
      <c r="AH573" s="277" t="str">
        <f t="shared" si="722"/>
        <v xml:space="preserve"> </v>
      </c>
      <c r="AI573" s="277" t="str">
        <f t="shared" si="723"/>
        <v xml:space="preserve"> </v>
      </c>
      <c r="AJ573" s="278" t="str">
        <f t="shared" si="724"/>
        <v xml:space="preserve"> </v>
      </c>
      <c r="AK573" s="278" t="str">
        <f t="shared" si="725"/>
        <v xml:space="preserve"> </v>
      </c>
      <c r="AL573" s="278" t="str">
        <f t="shared" si="726"/>
        <v xml:space="preserve"> </v>
      </c>
      <c r="AM573" s="278" t="str">
        <f t="shared" si="727"/>
        <v xml:space="preserve"> </v>
      </c>
      <c r="AN573" s="278" t="str">
        <f t="shared" si="728"/>
        <v xml:space="preserve"> </v>
      </c>
      <c r="AO573" s="278" t="str">
        <f t="shared" si="729"/>
        <v xml:space="preserve"> </v>
      </c>
      <c r="AP573" s="278" t="str">
        <f t="shared" si="730"/>
        <v xml:space="preserve"> </v>
      </c>
      <c r="AQ573" s="278" t="str">
        <f t="shared" si="731"/>
        <v xml:space="preserve"> </v>
      </c>
      <c r="AR573" s="278" t="str">
        <f t="shared" si="732"/>
        <v xml:space="preserve"> </v>
      </c>
      <c r="AS573" s="278" t="str">
        <f t="shared" si="733"/>
        <v xml:space="preserve"> </v>
      </c>
      <c r="AT573" s="278" t="str">
        <f t="shared" si="734"/>
        <v xml:space="preserve"> </v>
      </c>
      <c r="AU573" s="278" t="str">
        <f t="shared" si="735"/>
        <v xml:space="preserve"> </v>
      </c>
      <c r="AV573" s="277" t="str">
        <f t="shared" si="736"/>
        <v xml:space="preserve"> </v>
      </c>
      <c r="AW573" s="277" t="str">
        <f t="shared" si="737"/>
        <v xml:space="preserve"> </v>
      </c>
      <c r="AX573" s="277" t="str">
        <f>IF(SUM(I573:T573)&lt;90," ",CO573*AH573*stab.data!$U$20/13/2)</f>
        <v xml:space="preserve"> </v>
      </c>
      <c r="AY573" s="277" t="str">
        <f>IF(SUM(I573:T573)&lt;90," ",CQ573*AH573*stab.data!$U$11/13)</f>
        <v xml:space="preserve"> </v>
      </c>
      <c r="AZ573" s="277" t="str">
        <f t="shared" si="738"/>
        <v xml:space="preserve"> </v>
      </c>
      <c r="BA573" s="279" t="str">
        <f t="shared" si="739"/>
        <v xml:space="preserve"> </v>
      </c>
      <c r="BB573" s="280" t="str">
        <f>IF(SUM(I573:T573)&lt;90," ",EXP('eq. coef.'!$C$104+'eq. coef.'!$C$105*'Amp-TB2 calc'!AJ573+'eq. coef.'!$C$106*'Amp-TB2 calc'!AK573+'eq. coef.'!$C$107*'Amp-TB2 calc'!AL573+'eq. coef.'!$C$108*'Amp-TB2 calc'!AN573+'eq. coef.'!$C$109*'Amp-TB2 calc'!AP573+'eq. coef.'!$C$110*'Amp-TB2 calc'!AQ573+'eq. coef.'!$C$111*'Amp-TB2 calc'!AR573+'eq. coef.'!$C$112*'Amp-TB2 calc'!AS573))</f>
        <v xml:space="preserve"> </v>
      </c>
      <c r="BC573" s="281" t="str">
        <f>IF(SUM(I573:T573)&lt;90," ",EXP('eq. coef.'!$C$176+'eq. coef.'!$C$177*'Amp-TB2 calc'!AJ573+'eq. coef.'!$C$178*'Amp-TB2 calc'!AK573+'eq. coef.'!$C$179*'Amp-TB2 calc'!AL573+'eq. coef.'!$C$180*'Amp-TB2 calc'!AN573+'eq. coef.'!$C$181*'Amp-TB2 calc'!AP573+'eq. coef.'!$C$182*'Amp-TB2 calc'!AQ573+'eq. coef.'!$C$183*'Amp-TB2 calc'!AR573+'eq. coef.'!$C$184*'Amp-TB2 calc'!AS573))</f>
        <v xml:space="preserve"> </v>
      </c>
      <c r="BD573" s="281" t="str">
        <f>IF(SUM(I573:T573)&lt;90," ",('eq. coef.'!$C$234+'eq. coef.'!$C$235*'Amp-TB2 calc'!AJ573+'eq. coef.'!$C$236*'Amp-TB2 calc'!AK573+'eq. coef.'!$C$237*'Amp-TB2 calc'!AL573+'eq. coef.'!$C$238*'Amp-TB2 calc'!AN573+'eq. coef.'!$C$239*'Amp-TB2 calc'!AP573+'eq. coef.'!$C$240*'Amp-TB2 calc'!AQ573+'eq. coef.'!$C$241*'Amp-TB2 calc'!AR573+'eq. coef.'!$C$242*'Amp-TB2 calc'!AS573))</f>
        <v xml:space="preserve"> </v>
      </c>
      <c r="BE573" s="281" t="str">
        <f>IF(SUM(I573:T573)&lt;90," ",('eq. coef.'!$C$270+'eq. coef.'!$C$271*'Amp-TB2 calc'!AJ573+'eq. coef.'!$C$272*'Amp-TB2 calc'!AK573+'eq. coef.'!$C$273*'Amp-TB2 calc'!AL573+'eq. coef.'!$C$274*'Amp-TB2 calc'!AN573+'eq. coef.'!$C$275*'Amp-TB2 calc'!AP573+'eq. coef.'!$C$276*'Amp-TB2 calc'!AQ573+'eq. coef.'!$C$277*'Amp-TB2 calc'!AR573+'eq. coef.'!$C$278*'Amp-TB2 calc'!AS573))</f>
        <v xml:space="preserve"> </v>
      </c>
      <c r="BF573" s="281" t="str">
        <f>IF(SUM(I573:T573)&lt;90," ",EXP('eq. coef.'!$C$328+'eq. coef.'!$C$329*'Amp-TB2 calc'!AJ573+'eq. coef.'!$C$330*'Amp-TB2 calc'!AK573+'eq. coef.'!$C$331*'Amp-TB2 calc'!AL573+'eq. coef.'!$C$332*'Amp-TB2 calc'!AN573+'eq. coef.'!$C$333*'Amp-TB2 calc'!AP573+'eq. coef.'!$C$334*'Amp-TB2 calc'!AQ573+'eq. coef.'!$C$335*'Amp-TB2 calc'!AR573+'eq. coef.'!$C$336*'Amp-TB2 calc'!AS573))</f>
        <v xml:space="preserve"> </v>
      </c>
      <c r="BG573" s="282" t="str">
        <f t="shared" si="691"/>
        <v xml:space="preserve"> </v>
      </c>
      <c r="BH573" s="385" t="str">
        <f t="shared" si="718"/>
        <v xml:space="preserve"> </v>
      </c>
      <c r="BI573" s="385" t="str">
        <f t="shared" si="719"/>
        <v xml:space="preserve"> </v>
      </c>
      <c r="BJ573" s="281" t="str">
        <f t="shared" si="692"/>
        <v xml:space="preserve"> </v>
      </c>
      <c r="BK573" s="283" t="str">
        <f t="shared" si="740"/>
        <v xml:space="preserve"> </v>
      </c>
      <c r="BL573" s="281" t="str">
        <f t="shared" si="741"/>
        <v xml:space="preserve"> </v>
      </c>
      <c r="BM573" s="284" t="str">
        <f t="shared" si="693"/>
        <v xml:space="preserve"> </v>
      </c>
      <c r="BN573" s="285" t="str">
        <f>IF(SUM(I573:T573)&lt;90," ",'eq. coef.'!$C$360+'eq. coef.'!$C$361*'Amp-TB2 calc'!AJ573+'eq. coef.'!$C$362*'Amp-TB2 calc'!AK573+'eq. coef.'!$C$363*'Amp-TB2 calc'!AL573+'eq. coef.'!$C$364*'Amp-TB2 calc'!AN573+'eq. coef.'!$C$365*'Amp-TB2 calc'!AP573+'eq. coef.'!$C$366*'Amp-TB2 calc'!AQ573+'eq. coef.'!$C$367*'Amp-TB2 calc'!AR573+'eq. coef.'!$C$368*'Amp-TB2 calc'!AS573+'eq. coef.'!$C$369*LN(BQ573))</f>
        <v xml:space="preserve"> </v>
      </c>
      <c r="BO573" s="286" t="str">
        <f t="shared" si="742"/>
        <v xml:space="preserve"> </v>
      </c>
      <c r="BP573" s="333" t="str">
        <f t="shared" si="694"/>
        <v xml:space="preserve"> </v>
      </c>
      <c r="BQ573" s="287" t="str">
        <f t="shared" si="743"/>
        <v xml:space="preserve"> </v>
      </c>
      <c r="BR573" s="281" t="str">
        <f t="shared" si="695"/>
        <v xml:space="preserve"> </v>
      </c>
      <c r="BS573" s="283"/>
      <c r="BT573" s="283">
        <f t="shared" si="744"/>
        <v>0</v>
      </c>
      <c r="BU573" s="283">
        <f t="shared" si="745"/>
        <v>0</v>
      </c>
      <c r="BV573" s="281" t="str">
        <f t="shared" si="696"/>
        <v xml:space="preserve"> </v>
      </c>
      <c r="BW573" s="288"/>
      <c r="BX573" s="289" t="str">
        <f>IF(SUM(I573:T573)&lt;90," ",'eq. coef.'!$B$1128*'Amp-TB2 calc'!CH573+'eq. coef.'!$B$1129*'Amp-TB2 calc'!CL573+'eq. coef.'!$B$1130*'Amp-TB2 calc'!CM573+'eq. coef.'!$B$1131*'Amp-TB2 calc'!CO573+'eq. coef.'!$B$1132*'Amp-TB2 calc'!CP573+'eq. coef.'!$B$1133*'Amp-TB2 calc'!CQ573+'eq. coef.'!$B$1134*'Amp-TB2 calc'!CR573+'eq. coef.'!$B$1135*'Amp-TB2 calc'!CU573+'eq. coef.'!$B$1135*'Amp-TB2 calc'!CY573+'eq. coef.'!$B$1137*'Amp-TB2 calc'!CZ573)</f>
        <v xml:space="preserve"> </v>
      </c>
      <c r="BY573" s="290" t="str">
        <f t="shared" si="746"/>
        <v xml:space="preserve"> </v>
      </c>
      <c r="BZ573" s="291"/>
      <c r="CA573" s="290" t="str">
        <f t="shared" si="697"/>
        <v xml:space="preserve"> </v>
      </c>
      <c r="CB573" s="289" t="str">
        <f>IF(SUM(I573:T573)&lt;90," ",EXP('eq. coef.'!$C$396+'eq. coef.'!$C$397*'Amp-TB2 calc'!AJ573+'eq. coef.'!$C$398*'Amp-TB2 calc'!AK573+'eq. coef.'!$C$399*'Amp-TB2 calc'!AL573+'eq. coef.'!$C$400*'Amp-TB2 calc'!AN573+'eq. coef.'!$C$401*'Amp-TB2 calc'!AP573+'eq. coef.'!$C$402*'Amp-TB2 calc'!AQ573+'eq. coef.'!$C$403*'Amp-TB2 calc'!AR573+'eq. coef.'!$C$404*'Amp-TB2 calc'!AS573+'eq. coef.'!$C$405*LN('Amp-TB2 calc'!BQ573)))</f>
        <v xml:space="preserve"> </v>
      </c>
      <c r="CC573" s="283" t="str">
        <f t="shared" si="698"/>
        <v xml:space="preserve"> </v>
      </c>
      <c r="CD573" s="283"/>
      <c r="CE573" s="282" t="str">
        <f t="shared" si="699"/>
        <v xml:space="preserve"> </v>
      </c>
      <c r="CF573" s="282" t="str">
        <f t="shared" si="700"/>
        <v xml:space="preserve"> </v>
      </c>
      <c r="CG573" s="278" t="str">
        <f t="shared" si="747"/>
        <v xml:space="preserve"> </v>
      </c>
      <c r="CH573" s="278" t="str">
        <f t="shared" si="748"/>
        <v xml:space="preserve"> </v>
      </c>
      <c r="CI573" s="278" t="str">
        <f t="shared" si="701"/>
        <v xml:space="preserve"> </v>
      </c>
      <c r="CJ573" s="278" t="str">
        <f t="shared" si="702"/>
        <v xml:space="preserve"> </v>
      </c>
      <c r="CK573" s="278"/>
      <c r="CL573" s="278" t="str">
        <f t="shared" si="703"/>
        <v xml:space="preserve"> </v>
      </c>
      <c r="CM573" s="278" t="str">
        <f t="shared" si="704"/>
        <v xml:space="preserve"> </v>
      </c>
      <c r="CN573" s="278" t="str">
        <f t="shared" si="749"/>
        <v xml:space="preserve"> </v>
      </c>
      <c r="CO573" s="278" t="str">
        <f t="shared" si="705"/>
        <v xml:space="preserve"> </v>
      </c>
      <c r="CP573" s="278" t="str">
        <f t="shared" si="750"/>
        <v xml:space="preserve"> </v>
      </c>
      <c r="CQ573" s="278" t="str">
        <f t="shared" si="706"/>
        <v xml:space="preserve"> </v>
      </c>
      <c r="CR573" s="278" t="str">
        <f t="shared" si="751"/>
        <v xml:space="preserve"> </v>
      </c>
      <c r="CS573" s="278" t="str">
        <f t="shared" si="707"/>
        <v xml:space="preserve"> </v>
      </c>
      <c r="CT573" s="278"/>
      <c r="CU573" s="278" t="str">
        <f t="shared" si="752"/>
        <v xml:space="preserve"> </v>
      </c>
      <c r="CV573" s="278" t="str">
        <f t="shared" si="708"/>
        <v xml:space="preserve"> </v>
      </c>
      <c r="CW573" s="278" t="str">
        <f t="shared" si="709"/>
        <v xml:space="preserve"> </v>
      </c>
      <c r="CX573" s="278"/>
      <c r="CY573" s="278" t="str">
        <f t="shared" si="710"/>
        <v xml:space="preserve"> </v>
      </c>
      <c r="CZ573" s="278" t="str">
        <f t="shared" si="753"/>
        <v xml:space="preserve"> </v>
      </c>
      <c r="DA573" s="278" t="str">
        <f t="shared" si="711"/>
        <v xml:space="preserve"> </v>
      </c>
      <c r="DB573" s="278"/>
      <c r="DC573" s="278" t="str">
        <f t="shared" si="712"/>
        <v xml:space="preserve"> </v>
      </c>
      <c r="DD573" s="278" t="str">
        <f t="shared" si="754"/>
        <v xml:space="preserve"> </v>
      </c>
      <c r="DE573" s="278" t="str">
        <f t="shared" si="755"/>
        <v xml:space="preserve"> </v>
      </c>
      <c r="DF573" s="278" t="str">
        <f t="shared" si="713"/>
        <v xml:space="preserve"> </v>
      </c>
      <c r="DG573" s="283" t="str">
        <f t="shared" si="720"/>
        <v xml:space="preserve"> </v>
      </c>
      <c r="DH573" s="283"/>
      <c r="DI573" s="277" t="str">
        <f t="shared" si="714"/>
        <v xml:space="preserve"> </v>
      </c>
      <c r="DJ573" s="277" t="str">
        <f t="shared" si="715"/>
        <v xml:space="preserve"> </v>
      </c>
      <c r="DK573" s="277" t="str">
        <f t="shared" si="716"/>
        <v xml:space="preserve"> </v>
      </c>
      <c r="DL573" s="278" t="str">
        <f t="shared" si="717"/>
        <v xml:space="preserve"> </v>
      </c>
    </row>
    <row r="574" spans="21:116" x14ac:dyDescent="0.25">
      <c r="U574" s="276" t="str">
        <f t="shared" si="721"/>
        <v xml:space="preserve"> </v>
      </c>
      <c r="V574" s="277" t="str">
        <f>IF(SUM(I574:T574)&lt;90," ",I574/stab.data!$U$7)</f>
        <v xml:space="preserve"> </v>
      </c>
      <c r="W574" s="277" t="str">
        <f>IF(SUM(I574:T574)&lt;90," ",J574/stab.data!$U$8)</f>
        <v xml:space="preserve"> </v>
      </c>
      <c r="X574" s="277" t="str">
        <f>IF(SUM(I574:T574)&lt;90," ",K574*2/stab.data!$U$9)</f>
        <v xml:space="preserve"> </v>
      </c>
      <c r="Y574" s="277" t="str">
        <f>IF(SUM(I574:T574)&lt;90," ",L574*2/stab.data!$U$10)</f>
        <v xml:space="preserve"> </v>
      </c>
      <c r="Z574" s="277" t="str">
        <f>IF(SUM(I574:T574)&lt;90," ",M574/stab.data!$U$11)</f>
        <v xml:space="preserve"> </v>
      </c>
      <c r="AA574" s="277" t="str">
        <f>IF(SUM(I574:T574)&lt;90," ",N574/stab.data!$U$12)</f>
        <v xml:space="preserve"> </v>
      </c>
      <c r="AB574" s="277" t="str">
        <f>IF(SUM(I574:T574)&lt;90," ",O574/stab.data!$U$13)</f>
        <v xml:space="preserve"> </v>
      </c>
      <c r="AC574" s="277" t="str">
        <f>IF(SUM(I574:T574)&lt;90," ",P574/stab.data!$U$14)</f>
        <v xml:space="preserve"> </v>
      </c>
      <c r="AD574" s="277" t="str">
        <f>IF(SUM(I574:T574)&lt;90," ",Q574*2/stab.data!$U$15)</f>
        <v xml:space="preserve"> </v>
      </c>
      <c r="AE574" s="277" t="str">
        <f>IF(SUM(I574:T574)&lt;90," ",R574*2/stab.data!$U$16)</f>
        <v xml:space="preserve"> </v>
      </c>
      <c r="AF574" s="277" t="str">
        <f>IF(SUM(I574:T574)&lt;90," ",S574/stab.data!$U$17)</f>
        <v xml:space="preserve"> </v>
      </c>
      <c r="AG574" s="277" t="str">
        <f>IF(SUM(I574:T574)&lt;90," ",T574/stab.data!$U$18)</f>
        <v xml:space="preserve"> </v>
      </c>
      <c r="AH574" s="277" t="str">
        <f t="shared" si="722"/>
        <v xml:space="preserve"> </v>
      </c>
      <c r="AI574" s="277" t="str">
        <f t="shared" si="723"/>
        <v xml:space="preserve"> </v>
      </c>
      <c r="AJ574" s="278" t="str">
        <f t="shared" si="724"/>
        <v xml:space="preserve"> </v>
      </c>
      <c r="AK574" s="278" t="str">
        <f t="shared" si="725"/>
        <v xml:space="preserve"> </v>
      </c>
      <c r="AL574" s="278" t="str">
        <f t="shared" si="726"/>
        <v xml:space="preserve"> </v>
      </c>
      <c r="AM574" s="278" t="str">
        <f t="shared" si="727"/>
        <v xml:space="preserve"> </v>
      </c>
      <c r="AN574" s="278" t="str">
        <f t="shared" si="728"/>
        <v xml:space="preserve"> </v>
      </c>
      <c r="AO574" s="278" t="str">
        <f t="shared" si="729"/>
        <v xml:space="preserve"> </v>
      </c>
      <c r="AP574" s="278" t="str">
        <f t="shared" si="730"/>
        <v xml:space="preserve"> </v>
      </c>
      <c r="AQ574" s="278" t="str">
        <f t="shared" si="731"/>
        <v xml:space="preserve"> </v>
      </c>
      <c r="AR574" s="278" t="str">
        <f t="shared" si="732"/>
        <v xml:space="preserve"> </v>
      </c>
      <c r="AS574" s="278" t="str">
        <f t="shared" si="733"/>
        <v xml:space="preserve"> </v>
      </c>
      <c r="AT574" s="278" t="str">
        <f t="shared" si="734"/>
        <v xml:space="preserve"> </v>
      </c>
      <c r="AU574" s="278" t="str">
        <f t="shared" si="735"/>
        <v xml:space="preserve"> </v>
      </c>
      <c r="AV574" s="277" t="str">
        <f t="shared" si="736"/>
        <v xml:space="preserve"> </v>
      </c>
      <c r="AW574" s="277" t="str">
        <f t="shared" si="737"/>
        <v xml:space="preserve"> </v>
      </c>
      <c r="AX574" s="277" t="str">
        <f>IF(SUM(I574:T574)&lt;90," ",CO574*AH574*stab.data!$U$20/13/2)</f>
        <v xml:space="preserve"> </v>
      </c>
      <c r="AY574" s="277" t="str">
        <f>IF(SUM(I574:T574)&lt;90," ",CQ574*AH574*stab.data!$U$11/13)</f>
        <v xml:space="preserve"> </v>
      </c>
      <c r="AZ574" s="277" t="str">
        <f t="shared" si="738"/>
        <v xml:space="preserve"> </v>
      </c>
      <c r="BA574" s="279" t="str">
        <f t="shared" si="739"/>
        <v xml:space="preserve"> </v>
      </c>
      <c r="BB574" s="280" t="str">
        <f>IF(SUM(I574:T574)&lt;90," ",EXP('eq. coef.'!$C$104+'eq. coef.'!$C$105*'Amp-TB2 calc'!AJ574+'eq. coef.'!$C$106*'Amp-TB2 calc'!AK574+'eq. coef.'!$C$107*'Amp-TB2 calc'!AL574+'eq. coef.'!$C$108*'Amp-TB2 calc'!AN574+'eq. coef.'!$C$109*'Amp-TB2 calc'!AP574+'eq. coef.'!$C$110*'Amp-TB2 calc'!AQ574+'eq. coef.'!$C$111*'Amp-TB2 calc'!AR574+'eq. coef.'!$C$112*'Amp-TB2 calc'!AS574))</f>
        <v xml:space="preserve"> </v>
      </c>
      <c r="BC574" s="281" t="str">
        <f>IF(SUM(I574:T574)&lt;90," ",EXP('eq. coef.'!$C$176+'eq. coef.'!$C$177*'Amp-TB2 calc'!AJ574+'eq. coef.'!$C$178*'Amp-TB2 calc'!AK574+'eq. coef.'!$C$179*'Amp-TB2 calc'!AL574+'eq. coef.'!$C$180*'Amp-TB2 calc'!AN574+'eq. coef.'!$C$181*'Amp-TB2 calc'!AP574+'eq. coef.'!$C$182*'Amp-TB2 calc'!AQ574+'eq. coef.'!$C$183*'Amp-TB2 calc'!AR574+'eq. coef.'!$C$184*'Amp-TB2 calc'!AS574))</f>
        <v xml:space="preserve"> </v>
      </c>
      <c r="BD574" s="281" t="str">
        <f>IF(SUM(I574:T574)&lt;90," ",('eq. coef.'!$C$234+'eq. coef.'!$C$235*'Amp-TB2 calc'!AJ574+'eq. coef.'!$C$236*'Amp-TB2 calc'!AK574+'eq. coef.'!$C$237*'Amp-TB2 calc'!AL574+'eq. coef.'!$C$238*'Amp-TB2 calc'!AN574+'eq. coef.'!$C$239*'Amp-TB2 calc'!AP574+'eq. coef.'!$C$240*'Amp-TB2 calc'!AQ574+'eq. coef.'!$C$241*'Amp-TB2 calc'!AR574+'eq. coef.'!$C$242*'Amp-TB2 calc'!AS574))</f>
        <v xml:space="preserve"> </v>
      </c>
      <c r="BE574" s="281" t="str">
        <f>IF(SUM(I574:T574)&lt;90," ",('eq. coef.'!$C$270+'eq. coef.'!$C$271*'Amp-TB2 calc'!AJ574+'eq. coef.'!$C$272*'Amp-TB2 calc'!AK574+'eq. coef.'!$C$273*'Amp-TB2 calc'!AL574+'eq. coef.'!$C$274*'Amp-TB2 calc'!AN574+'eq. coef.'!$C$275*'Amp-TB2 calc'!AP574+'eq. coef.'!$C$276*'Amp-TB2 calc'!AQ574+'eq. coef.'!$C$277*'Amp-TB2 calc'!AR574+'eq. coef.'!$C$278*'Amp-TB2 calc'!AS574))</f>
        <v xml:space="preserve"> </v>
      </c>
      <c r="BF574" s="281" t="str">
        <f>IF(SUM(I574:T574)&lt;90," ",EXP('eq. coef.'!$C$328+'eq. coef.'!$C$329*'Amp-TB2 calc'!AJ574+'eq. coef.'!$C$330*'Amp-TB2 calc'!AK574+'eq. coef.'!$C$331*'Amp-TB2 calc'!AL574+'eq. coef.'!$C$332*'Amp-TB2 calc'!AN574+'eq. coef.'!$C$333*'Amp-TB2 calc'!AP574+'eq. coef.'!$C$334*'Amp-TB2 calc'!AQ574+'eq. coef.'!$C$335*'Amp-TB2 calc'!AR574+'eq. coef.'!$C$336*'Amp-TB2 calc'!AS574))</f>
        <v xml:space="preserve"> </v>
      </c>
      <c r="BG574" s="282" t="str">
        <f t="shared" si="691"/>
        <v xml:space="preserve"> </v>
      </c>
      <c r="BH574" s="385" t="str">
        <f t="shared" si="718"/>
        <v xml:space="preserve"> </v>
      </c>
      <c r="BI574" s="385" t="str">
        <f t="shared" si="719"/>
        <v xml:space="preserve"> </v>
      </c>
      <c r="BJ574" s="281" t="str">
        <f t="shared" si="692"/>
        <v xml:space="preserve"> </v>
      </c>
      <c r="BK574" s="283" t="str">
        <f t="shared" si="740"/>
        <v xml:space="preserve"> </v>
      </c>
      <c r="BL574" s="281" t="str">
        <f t="shared" si="741"/>
        <v xml:space="preserve"> </v>
      </c>
      <c r="BM574" s="284" t="str">
        <f t="shared" si="693"/>
        <v xml:space="preserve"> </v>
      </c>
      <c r="BN574" s="285" t="str">
        <f>IF(SUM(I574:T574)&lt;90," ",'eq. coef.'!$C$360+'eq. coef.'!$C$361*'Amp-TB2 calc'!AJ574+'eq. coef.'!$C$362*'Amp-TB2 calc'!AK574+'eq. coef.'!$C$363*'Amp-TB2 calc'!AL574+'eq. coef.'!$C$364*'Amp-TB2 calc'!AN574+'eq. coef.'!$C$365*'Amp-TB2 calc'!AP574+'eq. coef.'!$C$366*'Amp-TB2 calc'!AQ574+'eq. coef.'!$C$367*'Amp-TB2 calc'!AR574+'eq. coef.'!$C$368*'Amp-TB2 calc'!AS574+'eq. coef.'!$C$369*LN(BQ574))</f>
        <v xml:space="preserve"> </v>
      </c>
      <c r="BO574" s="286" t="str">
        <f t="shared" si="742"/>
        <v xml:space="preserve"> </v>
      </c>
      <c r="BP574" s="333" t="str">
        <f t="shared" si="694"/>
        <v xml:space="preserve"> </v>
      </c>
      <c r="BQ574" s="287" t="str">
        <f t="shared" si="743"/>
        <v xml:space="preserve"> </v>
      </c>
      <c r="BR574" s="281" t="str">
        <f t="shared" si="695"/>
        <v xml:space="preserve"> </v>
      </c>
      <c r="BS574" s="283"/>
      <c r="BT574" s="283">
        <f t="shared" si="744"/>
        <v>0</v>
      </c>
      <c r="BU574" s="283">
        <f t="shared" si="745"/>
        <v>0</v>
      </c>
      <c r="BV574" s="281" t="str">
        <f t="shared" si="696"/>
        <v xml:space="preserve"> </v>
      </c>
      <c r="BW574" s="288"/>
      <c r="BX574" s="289" t="str">
        <f>IF(SUM(I574:T574)&lt;90," ",'eq. coef.'!$B$1128*'Amp-TB2 calc'!CH574+'eq. coef.'!$B$1129*'Amp-TB2 calc'!CL574+'eq. coef.'!$B$1130*'Amp-TB2 calc'!CM574+'eq. coef.'!$B$1131*'Amp-TB2 calc'!CO574+'eq. coef.'!$B$1132*'Amp-TB2 calc'!CP574+'eq. coef.'!$B$1133*'Amp-TB2 calc'!CQ574+'eq. coef.'!$B$1134*'Amp-TB2 calc'!CR574+'eq. coef.'!$B$1135*'Amp-TB2 calc'!CU574+'eq. coef.'!$B$1135*'Amp-TB2 calc'!CY574+'eq. coef.'!$B$1137*'Amp-TB2 calc'!CZ574)</f>
        <v xml:space="preserve"> </v>
      </c>
      <c r="BY574" s="290" t="str">
        <f t="shared" si="746"/>
        <v xml:space="preserve"> </v>
      </c>
      <c r="BZ574" s="291"/>
      <c r="CA574" s="290" t="str">
        <f t="shared" si="697"/>
        <v xml:space="preserve"> </v>
      </c>
      <c r="CB574" s="289" t="str">
        <f>IF(SUM(I574:T574)&lt;90," ",EXP('eq. coef.'!$C$396+'eq. coef.'!$C$397*'Amp-TB2 calc'!AJ574+'eq. coef.'!$C$398*'Amp-TB2 calc'!AK574+'eq. coef.'!$C$399*'Amp-TB2 calc'!AL574+'eq. coef.'!$C$400*'Amp-TB2 calc'!AN574+'eq. coef.'!$C$401*'Amp-TB2 calc'!AP574+'eq. coef.'!$C$402*'Amp-TB2 calc'!AQ574+'eq. coef.'!$C$403*'Amp-TB2 calc'!AR574+'eq. coef.'!$C$404*'Amp-TB2 calc'!AS574+'eq. coef.'!$C$405*LN('Amp-TB2 calc'!BQ574)))</f>
        <v xml:space="preserve"> </v>
      </c>
      <c r="CC574" s="283" t="str">
        <f t="shared" si="698"/>
        <v xml:space="preserve"> </v>
      </c>
      <c r="CD574" s="283"/>
      <c r="CE574" s="282" t="str">
        <f t="shared" si="699"/>
        <v xml:space="preserve"> </v>
      </c>
      <c r="CF574" s="282" t="str">
        <f t="shared" si="700"/>
        <v xml:space="preserve"> </v>
      </c>
      <c r="CG574" s="278" t="str">
        <f t="shared" si="747"/>
        <v xml:space="preserve"> </v>
      </c>
      <c r="CH574" s="278" t="str">
        <f t="shared" si="748"/>
        <v xml:space="preserve"> </v>
      </c>
      <c r="CI574" s="278" t="str">
        <f t="shared" si="701"/>
        <v xml:space="preserve"> </v>
      </c>
      <c r="CJ574" s="278" t="str">
        <f t="shared" si="702"/>
        <v xml:space="preserve"> </v>
      </c>
      <c r="CK574" s="278"/>
      <c r="CL574" s="278" t="str">
        <f t="shared" si="703"/>
        <v xml:space="preserve"> </v>
      </c>
      <c r="CM574" s="278" t="str">
        <f t="shared" si="704"/>
        <v xml:space="preserve"> </v>
      </c>
      <c r="CN574" s="278" t="str">
        <f t="shared" si="749"/>
        <v xml:space="preserve"> </v>
      </c>
      <c r="CO574" s="278" t="str">
        <f t="shared" si="705"/>
        <v xml:space="preserve"> </v>
      </c>
      <c r="CP574" s="278" t="str">
        <f t="shared" si="750"/>
        <v xml:space="preserve"> </v>
      </c>
      <c r="CQ574" s="278" t="str">
        <f t="shared" si="706"/>
        <v xml:space="preserve"> </v>
      </c>
      <c r="CR574" s="278" t="str">
        <f t="shared" si="751"/>
        <v xml:space="preserve"> </v>
      </c>
      <c r="CS574" s="278" t="str">
        <f t="shared" si="707"/>
        <v xml:space="preserve"> </v>
      </c>
      <c r="CT574" s="278"/>
      <c r="CU574" s="278" t="str">
        <f t="shared" si="752"/>
        <v xml:space="preserve"> </v>
      </c>
      <c r="CV574" s="278" t="str">
        <f t="shared" si="708"/>
        <v xml:space="preserve"> </v>
      </c>
      <c r="CW574" s="278" t="str">
        <f t="shared" si="709"/>
        <v xml:space="preserve"> </v>
      </c>
      <c r="CX574" s="278"/>
      <c r="CY574" s="278" t="str">
        <f t="shared" si="710"/>
        <v xml:space="preserve"> </v>
      </c>
      <c r="CZ574" s="278" t="str">
        <f t="shared" si="753"/>
        <v xml:space="preserve"> </v>
      </c>
      <c r="DA574" s="278" t="str">
        <f t="shared" si="711"/>
        <v xml:space="preserve"> </v>
      </c>
      <c r="DB574" s="278"/>
      <c r="DC574" s="278" t="str">
        <f t="shared" si="712"/>
        <v xml:space="preserve"> </v>
      </c>
      <c r="DD574" s="278" t="str">
        <f t="shared" si="754"/>
        <v xml:space="preserve"> </v>
      </c>
      <c r="DE574" s="278" t="str">
        <f t="shared" si="755"/>
        <v xml:space="preserve"> </v>
      </c>
      <c r="DF574" s="278" t="str">
        <f t="shared" si="713"/>
        <v xml:space="preserve"> </v>
      </c>
      <c r="DG574" s="283" t="str">
        <f t="shared" si="720"/>
        <v xml:space="preserve"> </v>
      </c>
      <c r="DH574" s="283"/>
      <c r="DI574" s="277" t="str">
        <f t="shared" si="714"/>
        <v xml:space="preserve"> </v>
      </c>
      <c r="DJ574" s="277" t="str">
        <f t="shared" si="715"/>
        <v xml:space="preserve"> </v>
      </c>
      <c r="DK574" s="277" t="str">
        <f t="shared" si="716"/>
        <v xml:space="preserve"> </v>
      </c>
      <c r="DL574" s="278" t="str">
        <f t="shared" si="717"/>
        <v xml:space="preserve"> </v>
      </c>
    </row>
    <row r="575" spans="21:116" x14ac:dyDescent="0.25">
      <c r="U575" s="276" t="str">
        <f t="shared" si="721"/>
        <v xml:space="preserve"> </v>
      </c>
      <c r="V575" s="277" t="str">
        <f>IF(SUM(I575:T575)&lt;90," ",I575/stab.data!$U$7)</f>
        <v xml:space="preserve"> </v>
      </c>
      <c r="W575" s="277" t="str">
        <f>IF(SUM(I575:T575)&lt;90," ",J575/stab.data!$U$8)</f>
        <v xml:space="preserve"> </v>
      </c>
      <c r="X575" s="277" t="str">
        <f>IF(SUM(I575:T575)&lt;90," ",K575*2/stab.data!$U$9)</f>
        <v xml:space="preserve"> </v>
      </c>
      <c r="Y575" s="277" t="str">
        <f>IF(SUM(I575:T575)&lt;90," ",L575*2/stab.data!$U$10)</f>
        <v xml:space="preserve"> </v>
      </c>
      <c r="Z575" s="277" t="str">
        <f>IF(SUM(I575:T575)&lt;90," ",M575/stab.data!$U$11)</f>
        <v xml:space="preserve"> </v>
      </c>
      <c r="AA575" s="277" t="str">
        <f>IF(SUM(I575:T575)&lt;90," ",N575/stab.data!$U$12)</f>
        <v xml:space="preserve"> </v>
      </c>
      <c r="AB575" s="277" t="str">
        <f>IF(SUM(I575:T575)&lt;90," ",O575/stab.data!$U$13)</f>
        <v xml:space="preserve"> </v>
      </c>
      <c r="AC575" s="277" t="str">
        <f>IF(SUM(I575:T575)&lt;90," ",P575/stab.data!$U$14)</f>
        <v xml:space="preserve"> </v>
      </c>
      <c r="AD575" s="277" t="str">
        <f>IF(SUM(I575:T575)&lt;90," ",Q575*2/stab.data!$U$15)</f>
        <v xml:space="preserve"> </v>
      </c>
      <c r="AE575" s="277" t="str">
        <f>IF(SUM(I575:T575)&lt;90," ",R575*2/stab.data!$U$16)</f>
        <v xml:space="preserve"> </v>
      </c>
      <c r="AF575" s="277" t="str">
        <f>IF(SUM(I575:T575)&lt;90," ",S575/stab.data!$U$17)</f>
        <v xml:space="preserve"> </v>
      </c>
      <c r="AG575" s="277" t="str">
        <f>IF(SUM(I575:T575)&lt;90," ",T575/stab.data!$U$18)</f>
        <v xml:space="preserve"> </v>
      </c>
      <c r="AH575" s="277" t="str">
        <f t="shared" si="722"/>
        <v xml:space="preserve"> </v>
      </c>
      <c r="AI575" s="277" t="str">
        <f t="shared" si="723"/>
        <v xml:space="preserve"> </v>
      </c>
      <c r="AJ575" s="278" t="str">
        <f t="shared" si="724"/>
        <v xml:space="preserve"> </v>
      </c>
      <c r="AK575" s="278" t="str">
        <f t="shared" si="725"/>
        <v xml:space="preserve"> </v>
      </c>
      <c r="AL575" s="278" t="str">
        <f t="shared" si="726"/>
        <v xml:space="preserve"> </v>
      </c>
      <c r="AM575" s="278" t="str">
        <f t="shared" si="727"/>
        <v xml:space="preserve"> </v>
      </c>
      <c r="AN575" s="278" t="str">
        <f t="shared" si="728"/>
        <v xml:space="preserve"> </v>
      </c>
      <c r="AO575" s="278" t="str">
        <f t="shared" si="729"/>
        <v xml:space="preserve"> </v>
      </c>
      <c r="AP575" s="278" t="str">
        <f t="shared" si="730"/>
        <v xml:space="preserve"> </v>
      </c>
      <c r="AQ575" s="278" t="str">
        <f t="shared" si="731"/>
        <v xml:space="preserve"> </v>
      </c>
      <c r="AR575" s="278" t="str">
        <f t="shared" si="732"/>
        <v xml:space="preserve"> </v>
      </c>
      <c r="AS575" s="278" t="str">
        <f t="shared" si="733"/>
        <v xml:space="preserve"> </v>
      </c>
      <c r="AT575" s="278" t="str">
        <f t="shared" si="734"/>
        <v xml:space="preserve"> </v>
      </c>
      <c r="AU575" s="278" t="str">
        <f t="shared" si="735"/>
        <v xml:space="preserve"> </v>
      </c>
      <c r="AV575" s="277" t="str">
        <f t="shared" si="736"/>
        <v xml:space="preserve"> </v>
      </c>
      <c r="AW575" s="277" t="str">
        <f t="shared" si="737"/>
        <v xml:space="preserve"> </v>
      </c>
      <c r="AX575" s="277" t="str">
        <f>IF(SUM(I575:T575)&lt;90," ",CO575*AH575*stab.data!$U$20/13/2)</f>
        <v xml:space="preserve"> </v>
      </c>
      <c r="AY575" s="277" t="str">
        <f>IF(SUM(I575:T575)&lt;90," ",CQ575*AH575*stab.data!$U$11/13)</f>
        <v xml:space="preserve"> </v>
      </c>
      <c r="AZ575" s="277" t="str">
        <f t="shared" si="738"/>
        <v xml:space="preserve"> </v>
      </c>
      <c r="BA575" s="279" t="str">
        <f t="shared" si="739"/>
        <v xml:space="preserve"> </v>
      </c>
      <c r="BB575" s="280" t="str">
        <f>IF(SUM(I575:T575)&lt;90," ",EXP('eq. coef.'!$C$104+'eq. coef.'!$C$105*'Amp-TB2 calc'!AJ575+'eq. coef.'!$C$106*'Amp-TB2 calc'!AK575+'eq. coef.'!$C$107*'Amp-TB2 calc'!AL575+'eq. coef.'!$C$108*'Amp-TB2 calc'!AN575+'eq. coef.'!$C$109*'Amp-TB2 calc'!AP575+'eq. coef.'!$C$110*'Amp-TB2 calc'!AQ575+'eq. coef.'!$C$111*'Amp-TB2 calc'!AR575+'eq. coef.'!$C$112*'Amp-TB2 calc'!AS575))</f>
        <v xml:space="preserve"> </v>
      </c>
      <c r="BC575" s="281" t="str">
        <f>IF(SUM(I575:T575)&lt;90," ",EXP('eq. coef.'!$C$176+'eq. coef.'!$C$177*'Amp-TB2 calc'!AJ575+'eq. coef.'!$C$178*'Amp-TB2 calc'!AK575+'eq. coef.'!$C$179*'Amp-TB2 calc'!AL575+'eq. coef.'!$C$180*'Amp-TB2 calc'!AN575+'eq. coef.'!$C$181*'Amp-TB2 calc'!AP575+'eq. coef.'!$C$182*'Amp-TB2 calc'!AQ575+'eq. coef.'!$C$183*'Amp-TB2 calc'!AR575+'eq. coef.'!$C$184*'Amp-TB2 calc'!AS575))</f>
        <v xml:space="preserve"> </v>
      </c>
      <c r="BD575" s="281" t="str">
        <f>IF(SUM(I575:T575)&lt;90," ",('eq. coef.'!$C$234+'eq. coef.'!$C$235*'Amp-TB2 calc'!AJ575+'eq. coef.'!$C$236*'Amp-TB2 calc'!AK575+'eq. coef.'!$C$237*'Amp-TB2 calc'!AL575+'eq. coef.'!$C$238*'Amp-TB2 calc'!AN575+'eq. coef.'!$C$239*'Amp-TB2 calc'!AP575+'eq. coef.'!$C$240*'Amp-TB2 calc'!AQ575+'eq. coef.'!$C$241*'Amp-TB2 calc'!AR575+'eq. coef.'!$C$242*'Amp-TB2 calc'!AS575))</f>
        <v xml:space="preserve"> </v>
      </c>
      <c r="BE575" s="281" t="str">
        <f>IF(SUM(I575:T575)&lt;90," ",('eq. coef.'!$C$270+'eq. coef.'!$C$271*'Amp-TB2 calc'!AJ575+'eq. coef.'!$C$272*'Amp-TB2 calc'!AK575+'eq. coef.'!$C$273*'Amp-TB2 calc'!AL575+'eq. coef.'!$C$274*'Amp-TB2 calc'!AN575+'eq. coef.'!$C$275*'Amp-TB2 calc'!AP575+'eq. coef.'!$C$276*'Amp-TB2 calc'!AQ575+'eq. coef.'!$C$277*'Amp-TB2 calc'!AR575+'eq. coef.'!$C$278*'Amp-TB2 calc'!AS575))</f>
        <v xml:space="preserve"> </v>
      </c>
      <c r="BF575" s="281" t="str">
        <f>IF(SUM(I575:T575)&lt;90," ",EXP('eq. coef.'!$C$328+'eq. coef.'!$C$329*'Amp-TB2 calc'!AJ575+'eq. coef.'!$C$330*'Amp-TB2 calc'!AK575+'eq. coef.'!$C$331*'Amp-TB2 calc'!AL575+'eq. coef.'!$C$332*'Amp-TB2 calc'!AN575+'eq. coef.'!$C$333*'Amp-TB2 calc'!AP575+'eq. coef.'!$C$334*'Amp-TB2 calc'!AQ575+'eq. coef.'!$C$335*'Amp-TB2 calc'!AR575+'eq. coef.'!$C$336*'Amp-TB2 calc'!AS575))</f>
        <v xml:space="preserve"> </v>
      </c>
      <c r="BG575" s="282" t="str">
        <f t="shared" si="691"/>
        <v xml:space="preserve"> </v>
      </c>
      <c r="BH575" s="385" t="str">
        <f t="shared" si="718"/>
        <v xml:space="preserve"> </v>
      </c>
      <c r="BI575" s="385" t="str">
        <f t="shared" si="719"/>
        <v xml:space="preserve"> </v>
      </c>
      <c r="BJ575" s="281" t="str">
        <f t="shared" si="692"/>
        <v xml:space="preserve"> </v>
      </c>
      <c r="BK575" s="283" t="str">
        <f t="shared" si="740"/>
        <v xml:space="preserve"> </v>
      </c>
      <c r="BL575" s="281" t="str">
        <f t="shared" si="741"/>
        <v xml:space="preserve"> </v>
      </c>
      <c r="BM575" s="284" t="str">
        <f t="shared" si="693"/>
        <v xml:space="preserve"> </v>
      </c>
      <c r="BN575" s="285" t="str">
        <f>IF(SUM(I575:T575)&lt;90," ",'eq. coef.'!$C$360+'eq. coef.'!$C$361*'Amp-TB2 calc'!AJ575+'eq. coef.'!$C$362*'Amp-TB2 calc'!AK575+'eq. coef.'!$C$363*'Amp-TB2 calc'!AL575+'eq. coef.'!$C$364*'Amp-TB2 calc'!AN575+'eq. coef.'!$C$365*'Amp-TB2 calc'!AP575+'eq. coef.'!$C$366*'Amp-TB2 calc'!AQ575+'eq. coef.'!$C$367*'Amp-TB2 calc'!AR575+'eq. coef.'!$C$368*'Amp-TB2 calc'!AS575+'eq. coef.'!$C$369*LN(BQ575))</f>
        <v xml:space="preserve"> </v>
      </c>
      <c r="BO575" s="286" t="str">
        <f t="shared" si="742"/>
        <v xml:space="preserve"> </v>
      </c>
      <c r="BP575" s="333" t="str">
        <f t="shared" si="694"/>
        <v xml:space="preserve"> </v>
      </c>
      <c r="BQ575" s="287" t="str">
        <f t="shared" si="743"/>
        <v xml:space="preserve"> </v>
      </c>
      <c r="BR575" s="281" t="str">
        <f t="shared" si="695"/>
        <v xml:space="preserve"> </v>
      </c>
      <c r="BS575" s="283"/>
      <c r="BT575" s="283">
        <f t="shared" si="744"/>
        <v>0</v>
      </c>
      <c r="BU575" s="283">
        <f t="shared" si="745"/>
        <v>0</v>
      </c>
      <c r="BV575" s="281" t="str">
        <f t="shared" si="696"/>
        <v xml:space="preserve"> </v>
      </c>
      <c r="BW575" s="288"/>
      <c r="BX575" s="289" t="str">
        <f>IF(SUM(I575:T575)&lt;90," ",'eq. coef.'!$B$1128*'Amp-TB2 calc'!CH575+'eq. coef.'!$B$1129*'Amp-TB2 calc'!CL575+'eq. coef.'!$B$1130*'Amp-TB2 calc'!CM575+'eq. coef.'!$B$1131*'Amp-TB2 calc'!CO575+'eq. coef.'!$B$1132*'Amp-TB2 calc'!CP575+'eq. coef.'!$B$1133*'Amp-TB2 calc'!CQ575+'eq. coef.'!$B$1134*'Amp-TB2 calc'!CR575+'eq. coef.'!$B$1135*'Amp-TB2 calc'!CU575+'eq. coef.'!$B$1135*'Amp-TB2 calc'!CY575+'eq. coef.'!$B$1137*'Amp-TB2 calc'!CZ575)</f>
        <v xml:space="preserve"> </v>
      </c>
      <c r="BY575" s="290" t="str">
        <f t="shared" si="746"/>
        <v xml:space="preserve"> </v>
      </c>
      <c r="BZ575" s="291"/>
      <c r="CA575" s="290" t="str">
        <f t="shared" si="697"/>
        <v xml:space="preserve"> </v>
      </c>
      <c r="CB575" s="289" t="str">
        <f>IF(SUM(I575:T575)&lt;90," ",EXP('eq. coef.'!$C$396+'eq. coef.'!$C$397*'Amp-TB2 calc'!AJ575+'eq. coef.'!$C$398*'Amp-TB2 calc'!AK575+'eq. coef.'!$C$399*'Amp-TB2 calc'!AL575+'eq. coef.'!$C$400*'Amp-TB2 calc'!AN575+'eq. coef.'!$C$401*'Amp-TB2 calc'!AP575+'eq. coef.'!$C$402*'Amp-TB2 calc'!AQ575+'eq. coef.'!$C$403*'Amp-TB2 calc'!AR575+'eq. coef.'!$C$404*'Amp-TB2 calc'!AS575+'eq. coef.'!$C$405*LN('Amp-TB2 calc'!BQ575)))</f>
        <v xml:space="preserve"> </v>
      </c>
      <c r="CC575" s="283" t="str">
        <f t="shared" si="698"/>
        <v xml:space="preserve"> </v>
      </c>
      <c r="CD575" s="283"/>
      <c r="CE575" s="282" t="str">
        <f t="shared" si="699"/>
        <v xml:space="preserve"> </v>
      </c>
      <c r="CF575" s="282" t="str">
        <f t="shared" si="700"/>
        <v xml:space="preserve"> </v>
      </c>
      <c r="CG575" s="278" t="str">
        <f t="shared" si="747"/>
        <v xml:space="preserve"> </v>
      </c>
      <c r="CH575" s="278" t="str">
        <f t="shared" si="748"/>
        <v xml:space="preserve"> </v>
      </c>
      <c r="CI575" s="278" t="str">
        <f t="shared" si="701"/>
        <v xml:space="preserve"> </v>
      </c>
      <c r="CJ575" s="278" t="str">
        <f t="shared" si="702"/>
        <v xml:space="preserve"> </v>
      </c>
      <c r="CK575" s="278"/>
      <c r="CL575" s="278" t="str">
        <f t="shared" si="703"/>
        <v xml:space="preserve"> </v>
      </c>
      <c r="CM575" s="278" t="str">
        <f t="shared" si="704"/>
        <v xml:space="preserve"> </v>
      </c>
      <c r="CN575" s="278" t="str">
        <f t="shared" si="749"/>
        <v xml:space="preserve"> </v>
      </c>
      <c r="CO575" s="278" t="str">
        <f t="shared" si="705"/>
        <v xml:space="preserve"> </v>
      </c>
      <c r="CP575" s="278" t="str">
        <f t="shared" si="750"/>
        <v xml:space="preserve"> </v>
      </c>
      <c r="CQ575" s="278" t="str">
        <f t="shared" si="706"/>
        <v xml:space="preserve"> </v>
      </c>
      <c r="CR575" s="278" t="str">
        <f t="shared" si="751"/>
        <v xml:space="preserve"> </v>
      </c>
      <c r="CS575" s="278" t="str">
        <f t="shared" si="707"/>
        <v xml:space="preserve"> </v>
      </c>
      <c r="CT575" s="278"/>
      <c r="CU575" s="278" t="str">
        <f t="shared" si="752"/>
        <v xml:space="preserve"> </v>
      </c>
      <c r="CV575" s="278" t="str">
        <f t="shared" si="708"/>
        <v xml:space="preserve"> </v>
      </c>
      <c r="CW575" s="278" t="str">
        <f t="shared" si="709"/>
        <v xml:space="preserve"> </v>
      </c>
      <c r="CX575" s="278"/>
      <c r="CY575" s="278" t="str">
        <f t="shared" si="710"/>
        <v xml:space="preserve"> </v>
      </c>
      <c r="CZ575" s="278" t="str">
        <f t="shared" si="753"/>
        <v xml:space="preserve"> </v>
      </c>
      <c r="DA575" s="278" t="str">
        <f t="shared" si="711"/>
        <v xml:space="preserve"> </v>
      </c>
      <c r="DB575" s="278"/>
      <c r="DC575" s="278" t="str">
        <f t="shared" si="712"/>
        <v xml:space="preserve"> </v>
      </c>
      <c r="DD575" s="278" t="str">
        <f t="shared" si="754"/>
        <v xml:space="preserve"> </v>
      </c>
      <c r="DE575" s="278" t="str">
        <f t="shared" si="755"/>
        <v xml:space="preserve"> </v>
      </c>
      <c r="DF575" s="278" t="str">
        <f t="shared" si="713"/>
        <v xml:space="preserve"> </v>
      </c>
      <c r="DG575" s="283" t="str">
        <f t="shared" si="720"/>
        <v xml:space="preserve"> </v>
      </c>
      <c r="DH575" s="283"/>
      <c r="DI575" s="277" t="str">
        <f t="shared" si="714"/>
        <v xml:space="preserve"> </v>
      </c>
      <c r="DJ575" s="277" t="str">
        <f t="shared" si="715"/>
        <v xml:space="preserve"> </v>
      </c>
      <c r="DK575" s="277" t="str">
        <f t="shared" si="716"/>
        <v xml:space="preserve"> </v>
      </c>
      <c r="DL575" s="278" t="str">
        <f t="shared" si="717"/>
        <v xml:space="preserve"> </v>
      </c>
    </row>
    <row r="576" spans="21:116" x14ac:dyDescent="0.25">
      <c r="U576" s="276" t="str">
        <f t="shared" si="721"/>
        <v xml:space="preserve"> </v>
      </c>
      <c r="V576" s="277" t="str">
        <f>IF(SUM(I576:T576)&lt;90," ",I576/stab.data!$U$7)</f>
        <v xml:space="preserve"> </v>
      </c>
      <c r="W576" s="277" t="str">
        <f>IF(SUM(I576:T576)&lt;90," ",J576/stab.data!$U$8)</f>
        <v xml:space="preserve"> </v>
      </c>
      <c r="X576" s="277" t="str">
        <f>IF(SUM(I576:T576)&lt;90," ",K576*2/stab.data!$U$9)</f>
        <v xml:space="preserve"> </v>
      </c>
      <c r="Y576" s="277" t="str">
        <f>IF(SUM(I576:T576)&lt;90," ",L576*2/stab.data!$U$10)</f>
        <v xml:space="preserve"> </v>
      </c>
      <c r="Z576" s="277" t="str">
        <f>IF(SUM(I576:T576)&lt;90," ",M576/stab.data!$U$11)</f>
        <v xml:space="preserve"> </v>
      </c>
      <c r="AA576" s="277" t="str">
        <f>IF(SUM(I576:T576)&lt;90," ",N576/stab.data!$U$12)</f>
        <v xml:space="preserve"> </v>
      </c>
      <c r="AB576" s="277" t="str">
        <f>IF(SUM(I576:T576)&lt;90," ",O576/stab.data!$U$13)</f>
        <v xml:space="preserve"> </v>
      </c>
      <c r="AC576" s="277" t="str">
        <f>IF(SUM(I576:T576)&lt;90," ",P576/stab.data!$U$14)</f>
        <v xml:space="preserve"> </v>
      </c>
      <c r="AD576" s="277" t="str">
        <f>IF(SUM(I576:T576)&lt;90," ",Q576*2/stab.data!$U$15)</f>
        <v xml:space="preserve"> </v>
      </c>
      <c r="AE576" s="277" t="str">
        <f>IF(SUM(I576:T576)&lt;90," ",R576*2/stab.data!$U$16)</f>
        <v xml:space="preserve"> </v>
      </c>
      <c r="AF576" s="277" t="str">
        <f>IF(SUM(I576:T576)&lt;90," ",S576/stab.data!$U$17)</f>
        <v xml:space="preserve"> </v>
      </c>
      <c r="AG576" s="277" t="str">
        <f>IF(SUM(I576:T576)&lt;90," ",T576/stab.data!$U$18)</f>
        <v xml:space="preserve"> </v>
      </c>
      <c r="AH576" s="277" t="str">
        <f t="shared" si="722"/>
        <v xml:space="preserve"> </v>
      </c>
      <c r="AI576" s="277" t="str">
        <f t="shared" si="723"/>
        <v xml:space="preserve"> </v>
      </c>
      <c r="AJ576" s="278" t="str">
        <f t="shared" si="724"/>
        <v xml:space="preserve"> </v>
      </c>
      <c r="AK576" s="278" t="str">
        <f t="shared" si="725"/>
        <v xml:space="preserve"> </v>
      </c>
      <c r="AL576" s="278" t="str">
        <f t="shared" si="726"/>
        <v xml:space="preserve"> </v>
      </c>
      <c r="AM576" s="278" t="str">
        <f t="shared" si="727"/>
        <v xml:space="preserve"> </v>
      </c>
      <c r="AN576" s="278" t="str">
        <f t="shared" si="728"/>
        <v xml:space="preserve"> </v>
      </c>
      <c r="AO576" s="278" t="str">
        <f t="shared" si="729"/>
        <v xml:space="preserve"> </v>
      </c>
      <c r="AP576" s="278" t="str">
        <f t="shared" si="730"/>
        <v xml:space="preserve"> </v>
      </c>
      <c r="AQ576" s="278" t="str">
        <f t="shared" si="731"/>
        <v xml:space="preserve"> </v>
      </c>
      <c r="AR576" s="278" t="str">
        <f t="shared" si="732"/>
        <v xml:space="preserve"> </v>
      </c>
      <c r="AS576" s="278" t="str">
        <f t="shared" si="733"/>
        <v xml:space="preserve"> </v>
      </c>
      <c r="AT576" s="278" t="str">
        <f t="shared" si="734"/>
        <v xml:space="preserve"> </v>
      </c>
      <c r="AU576" s="278" t="str">
        <f t="shared" si="735"/>
        <v xml:space="preserve"> </v>
      </c>
      <c r="AV576" s="277" t="str">
        <f t="shared" si="736"/>
        <v xml:space="preserve"> </v>
      </c>
      <c r="AW576" s="277" t="str">
        <f t="shared" si="737"/>
        <v xml:space="preserve"> </v>
      </c>
      <c r="AX576" s="277" t="str">
        <f>IF(SUM(I576:T576)&lt;90," ",CO576*AH576*stab.data!$U$20/13/2)</f>
        <v xml:space="preserve"> </v>
      </c>
      <c r="AY576" s="277" t="str">
        <f>IF(SUM(I576:T576)&lt;90," ",CQ576*AH576*stab.data!$U$11/13)</f>
        <v xml:space="preserve"> </v>
      </c>
      <c r="AZ576" s="277" t="str">
        <f t="shared" si="738"/>
        <v xml:space="preserve"> </v>
      </c>
      <c r="BA576" s="279" t="str">
        <f t="shared" si="739"/>
        <v xml:space="preserve"> </v>
      </c>
      <c r="BB576" s="280" t="str">
        <f>IF(SUM(I576:T576)&lt;90," ",EXP('eq. coef.'!$C$104+'eq. coef.'!$C$105*'Amp-TB2 calc'!AJ576+'eq. coef.'!$C$106*'Amp-TB2 calc'!AK576+'eq. coef.'!$C$107*'Amp-TB2 calc'!AL576+'eq. coef.'!$C$108*'Amp-TB2 calc'!AN576+'eq. coef.'!$C$109*'Amp-TB2 calc'!AP576+'eq. coef.'!$C$110*'Amp-TB2 calc'!AQ576+'eq. coef.'!$C$111*'Amp-TB2 calc'!AR576+'eq. coef.'!$C$112*'Amp-TB2 calc'!AS576))</f>
        <v xml:space="preserve"> </v>
      </c>
      <c r="BC576" s="281" t="str">
        <f>IF(SUM(I576:T576)&lt;90," ",EXP('eq. coef.'!$C$176+'eq. coef.'!$C$177*'Amp-TB2 calc'!AJ576+'eq. coef.'!$C$178*'Amp-TB2 calc'!AK576+'eq. coef.'!$C$179*'Amp-TB2 calc'!AL576+'eq. coef.'!$C$180*'Amp-TB2 calc'!AN576+'eq. coef.'!$C$181*'Amp-TB2 calc'!AP576+'eq. coef.'!$C$182*'Amp-TB2 calc'!AQ576+'eq. coef.'!$C$183*'Amp-TB2 calc'!AR576+'eq. coef.'!$C$184*'Amp-TB2 calc'!AS576))</f>
        <v xml:space="preserve"> </v>
      </c>
      <c r="BD576" s="281" t="str">
        <f>IF(SUM(I576:T576)&lt;90," ",('eq. coef.'!$C$234+'eq. coef.'!$C$235*'Amp-TB2 calc'!AJ576+'eq. coef.'!$C$236*'Amp-TB2 calc'!AK576+'eq. coef.'!$C$237*'Amp-TB2 calc'!AL576+'eq. coef.'!$C$238*'Amp-TB2 calc'!AN576+'eq. coef.'!$C$239*'Amp-TB2 calc'!AP576+'eq. coef.'!$C$240*'Amp-TB2 calc'!AQ576+'eq. coef.'!$C$241*'Amp-TB2 calc'!AR576+'eq. coef.'!$C$242*'Amp-TB2 calc'!AS576))</f>
        <v xml:space="preserve"> </v>
      </c>
      <c r="BE576" s="281" t="str">
        <f>IF(SUM(I576:T576)&lt;90," ",('eq. coef.'!$C$270+'eq. coef.'!$C$271*'Amp-TB2 calc'!AJ576+'eq. coef.'!$C$272*'Amp-TB2 calc'!AK576+'eq. coef.'!$C$273*'Amp-TB2 calc'!AL576+'eq. coef.'!$C$274*'Amp-TB2 calc'!AN576+'eq. coef.'!$C$275*'Amp-TB2 calc'!AP576+'eq. coef.'!$C$276*'Amp-TB2 calc'!AQ576+'eq. coef.'!$C$277*'Amp-TB2 calc'!AR576+'eq. coef.'!$C$278*'Amp-TB2 calc'!AS576))</f>
        <v xml:space="preserve"> </v>
      </c>
      <c r="BF576" s="281" t="str">
        <f>IF(SUM(I576:T576)&lt;90," ",EXP('eq. coef.'!$C$328+'eq. coef.'!$C$329*'Amp-TB2 calc'!AJ576+'eq. coef.'!$C$330*'Amp-TB2 calc'!AK576+'eq. coef.'!$C$331*'Amp-TB2 calc'!AL576+'eq. coef.'!$C$332*'Amp-TB2 calc'!AN576+'eq. coef.'!$C$333*'Amp-TB2 calc'!AP576+'eq. coef.'!$C$334*'Amp-TB2 calc'!AQ576+'eq. coef.'!$C$335*'Amp-TB2 calc'!AR576+'eq. coef.'!$C$336*'Amp-TB2 calc'!AS576))</f>
        <v xml:space="preserve"> </v>
      </c>
      <c r="BG576" s="282" t="str">
        <f t="shared" si="691"/>
        <v xml:space="preserve"> </v>
      </c>
      <c r="BH576" s="385" t="str">
        <f t="shared" si="718"/>
        <v xml:space="preserve"> </v>
      </c>
      <c r="BI576" s="385" t="str">
        <f t="shared" si="719"/>
        <v xml:space="preserve"> </v>
      </c>
      <c r="BJ576" s="281" t="str">
        <f t="shared" si="692"/>
        <v xml:space="preserve"> </v>
      </c>
      <c r="BK576" s="283" t="str">
        <f t="shared" si="740"/>
        <v xml:space="preserve"> </v>
      </c>
      <c r="BL576" s="281" t="str">
        <f t="shared" si="741"/>
        <v xml:space="preserve"> </v>
      </c>
      <c r="BM576" s="284" t="str">
        <f t="shared" si="693"/>
        <v xml:space="preserve"> </v>
      </c>
      <c r="BN576" s="285" t="str">
        <f>IF(SUM(I576:T576)&lt;90," ",'eq. coef.'!$C$360+'eq. coef.'!$C$361*'Amp-TB2 calc'!AJ576+'eq. coef.'!$C$362*'Amp-TB2 calc'!AK576+'eq. coef.'!$C$363*'Amp-TB2 calc'!AL576+'eq. coef.'!$C$364*'Amp-TB2 calc'!AN576+'eq. coef.'!$C$365*'Amp-TB2 calc'!AP576+'eq. coef.'!$C$366*'Amp-TB2 calc'!AQ576+'eq. coef.'!$C$367*'Amp-TB2 calc'!AR576+'eq. coef.'!$C$368*'Amp-TB2 calc'!AS576+'eq. coef.'!$C$369*LN(BQ576))</f>
        <v xml:space="preserve"> </v>
      </c>
      <c r="BO576" s="286" t="str">
        <f t="shared" si="742"/>
        <v xml:space="preserve"> </v>
      </c>
      <c r="BP576" s="333" t="str">
        <f t="shared" si="694"/>
        <v xml:space="preserve"> </v>
      </c>
      <c r="BQ576" s="287" t="str">
        <f t="shared" si="743"/>
        <v xml:space="preserve"> </v>
      </c>
      <c r="BR576" s="281" t="str">
        <f t="shared" si="695"/>
        <v xml:space="preserve"> </v>
      </c>
      <c r="BS576" s="283"/>
      <c r="BT576" s="283">
        <f t="shared" si="744"/>
        <v>0</v>
      </c>
      <c r="BU576" s="283">
        <f t="shared" si="745"/>
        <v>0</v>
      </c>
      <c r="BV576" s="281" t="str">
        <f t="shared" si="696"/>
        <v xml:space="preserve"> </v>
      </c>
      <c r="BW576" s="288"/>
      <c r="BX576" s="289" t="str">
        <f>IF(SUM(I576:T576)&lt;90," ",'eq. coef.'!$B$1128*'Amp-TB2 calc'!CH576+'eq. coef.'!$B$1129*'Amp-TB2 calc'!CL576+'eq. coef.'!$B$1130*'Amp-TB2 calc'!CM576+'eq. coef.'!$B$1131*'Amp-TB2 calc'!CO576+'eq. coef.'!$B$1132*'Amp-TB2 calc'!CP576+'eq. coef.'!$B$1133*'Amp-TB2 calc'!CQ576+'eq. coef.'!$B$1134*'Amp-TB2 calc'!CR576+'eq. coef.'!$B$1135*'Amp-TB2 calc'!CU576+'eq. coef.'!$B$1135*'Amp-TB2 calc'!CY576+'eq. coef.'!$B$1137*'Amp-TB2 calc'!CZ576)</f>
        <v xml:space="preserve"> </v>
      </c>
      <c r="BY576" s="290" t="str">
        <f t="shared" si="746"/>
        <v xml:space="preserve"> </v>
      </c>
      <c r="BZ576" s="291"/>
      <c r="CA576" s="290" t="str">
        <f t="shared" si="697"/>
        <v xml:space="preserve"> </v>
      </c>
      <c r="CB576" s="289" t="str">
        <f>IF(SUM(I576:T576)&lt;90," ",EXP('eq. coef.'!$C$396+'eq. coef.'!$C$397*'Amp-TB2 calc'!AJ576+'eq. coef.'!$C$398*'Amp-TB2 calc'!AK576+'eq. coef.'!$C$399*'Amp-TB2 calc'!AL576+'eq. coef.'!$C$400*'Amp-TB2 calc'!AN576+'eq. coef.'!$C$401*'Amp-TB2 calc'!AP576+'eq. coef.'!$C$402*'Amp-TB2 calc'!AQ576+'eq. coef.'!$C$403*'Amp-TB2 calc'!AR576+'eq. coef.'!$C$404*'Amp-TB2 calc'!AS576+'eq. coef.'!$C$405*LN('Amp-TB2 calc'!BQ576)))</f>
        <v xml:space="preserve"> </v>
      </c>
      <c r="CC576" s="283" t="str">
        <f t="shared" si="698"/>
        <v xml:space="preserve"> </v>
      </c>
      <c r="CD576" s="283"/>
      <c r="CE576" s="282" t="str">
        <f t="shared" si="699"/>
        <v xml:space="preserve"> </v>
      </c>
      <c r="CF576" s="282" t="str">
        <f t="shared" si="700"/>
        <v xml:space="preserve"> </v>
      </c>
      <c r="CG576" s="278" t="str">
        <f t="shared" si="747"/>
        <v xml:space="preserve"> </v>
      </c>
      <c r="CH576" s="278" t="str">
        <f t="shared" si="748"/>
        <v xml:space="preserve"> </v>
      </c>
      <c r="CI576" s="278" t="str">
        <f t="shared" si="701"/>
        <v xml:space="preserve"> </v>
      </c>
      <c r="CJ576" s="278" t="str">
        <f t="shared" si="702"/>
        <v xml:space="preserve"> </v>
      </c>
      <c r="CK576" s="278"/>
      <c r="CL576" s="278" t="str">
        <f t="shared" si="703"/>
        <v xml:space="preserve"> </v>
      </c>
      <c r="CM576" s="278" t="str">
        <f t="shared" si="704"/>
        <v xml:space="preserve"> </v>
      </c>
      <c r="CN576" s="278" t="str">
        <f t="shared" si="749"/>
        <v xml:space="preserve"> </v>
      </c>
      <c r="CO576" s="278" t="str">
        <f t="shared" si="705"/>
        <v xml:space="preserve"> </v>
      </c>
      <c r="CP576" s="278" t="str">
        <f t="shared" si="750"/>
        <v xml:space="preserve"> </v>
      </c>
      <c r="CQ576" s="278" t="str">
        <f t="shared" si="706"/>
        <v xml:space="preserve"> </v>
      </c>
      <c r="CR576" s="278" t="str">
        <f t="shared" si="751"/>
        <v xml:space="preserve"> </v>
      </c>
      <c r="CS576" s="278" t="str">
        <f t="shared" si="707"/>
        <v xml:space="preserve"> </v>
      </c>
      <c r="CT576" s="278"/>
      <c r="CU576" s="278" t="str">
        <f t="shared" si="752"/>
        <v xml:space="preserve"> </v>
      </c>
      <c r="CV576" s="278" t="str">
        <f t="shared" si="708"/>
        <v xml:space="preserve"> </v>
      </c>
      <c r="CW576" s="278" t="str">
        <f t="shared" si="709"/>
        <v xml:space="preserve"> </v>
      </c>
      <c r="CX576" s="278"/>
      <c r="CY576" s="278" t="str">
        <f t="shared" si="710"/>
        <v xml:space="preserve"> </v>
      </c>
      <c r="CZ576" s="278" t="str">
        <f t="shared" si="753"/>
        <v xml:space="preserve"> </v>
      </c>
      <c r="DA576" s="278" t="str">
        <f t="shared" si="711"/>
        <v xml:space="preserve"> </v>
      </c>
      <c r="DB576" s="278"/>
      <c r="DC576" s="278" t="str">
        <f t="shared" si="712"/>
        <v xml:space="preserve"> </v>
      </c>
      <c r="DD576" s="278" t="str">
        <f t="shared" si="754"/>
        <v xml:space="preserve"> </v>
      </c>
      <c r="DE576" s="278" t="str">
        <f t="shared" si="755"/>
        <v xml:space="preserve"> </v>
      </c>
      <c r="DF576" s="278" t="str">
        <f t="shared" si="713"/>
        <v xml:space="preserve"> </v>
      </c>
      <c r="DG576" s="283" t="str">
        <f t="shared" si="720"/>
        <v xml:space="preserve"> </v>
      </c>
      <c r="DH576" s="283"/>
      <c r="DI576" s="277" t="str">
        <f t="shared" si="714"/>
        <v xml:space="preserve"> </v>
      </c>
      <c r="DJ576" s="277" t="str">
        <f t="shared" si="715"/>
        <v xml:space="preserve"> </v>
      </c>
      <c r="DK576" s="277" t="str">
        <f t="shared" si="716"/>
        <v xml:space="preserve"> </v>
      </c>
      <c r="DL576" s="278" t="str">
        <f t="shared" si="717"/>
        <v xml:space="preserve"> </v>
      </c>
    </row>
    <row r="577" spans="21:116" x14ac:dyDescent="0.25">
      <c r="U577" s="276" t="str">
        <f t="shared" si="721"/>
        <v xml:space="preserve"> </v>
      </c>
      <c r="V577" s="277" t="str">
        <f>IF(SUM(I577:T577)&lt;90," ",I577/stab.data!$U$7)</f>
        <v xml:space="preserve"> </v>
      </c>
      <c r="W577" s="277" t="str">
        <f>IF(SUM(I577:T577)&lt;90," ",J577/stab.data!$U$8)</f>
        <v xml:space="preserve"> </v>
      </c>
      <c r="X577" s="277" t="str">
        <f>IF(SUM(I577:T577)&lt;90," ",K577*2/stab.data!$U$9)</f>
        <v xml:space="preserve"> </v>
      </c>
      <c r="Y577" s="277" t="str">
        <f>IF(SUM(I577:T577)&lt;90," ",L577*2/stab.data!$U$10)</f>
        <v xml:space="preserve"> </v>
      </c>
      <c r="Z577" s="277" t="str">
        <f>IF(SUM(I577:T577)&lt;90," ",M577/stab.data!$U$11)</f>
        <v xml:space="preserve"> </v>
      </c>
      <c r="AA577" s="277" t="str">
        <f>IF(SUM(I577:T577)&lt;90," ",N577/stab.data!$U$12)</f>
        <v xml:space="preserve"> </v>
      </c>
      <c r="AB577" s="277" t="str">
        <f>IF(SUM(I577:T577)&lt;90," ",O577/stab.data!$U$13)</f>
        <v xml:space="preserve"> </v>
      </c>
      <c r="AC577" s="277" t="str">
        <f>IF(SUM(I577:T577)&lt;90," ",P577/stab.data!$U$14)</f>
        <v xml:space="preserve"> </v>
      </c>
      <c r="AD577" s="277" t="str">
        <f>IF(SUM(I577:T577)&lt;90," ",Q577*2/stab.data!$U$15)</f>
        <v xml:space="preserve"> </v>
      </c>
      <c r="AE577" s="277" t="str">
        <f>IF(SUM(I577:T577)&lt;90," ",R577*2/stab.data!$U$16)</f>
        <v xml:space="preserve"> </v>
      </c>
      <c r="AF577" s="277" t="str">
        <f>IF(SUM(I577:T577)&lt;90," ",S577/stab.data!$U$17)</f>
        <v xml:space="preserve"> </v>
      </c>
      <c r="AG577" s="277" t="str">
        <f>IF(SUM(I577:T577)&lt;90," ",T577/stab.data!$U$18)</f>
        <v xml:space="preserve"> </v>
      </c>
      <c r="AH577" s="277" t="str">
        <f t="shared" si="722"/>
        <v xml:space="preserve"> </v>
      </c>
      <c r="AI577" s="277" t="str">
        <f t="shared" si="723"/>
        <v xml:space="preserve"> </v>
      </c>
      <c r="AJ577" s="278" t="str">
        <f t="shared" si="724"/>
        <v xml:space="preserve"> </v>
      </c>
      <c r="AK577" s="278" t="str">
        <f t="shared" si="725"/>
        <v xml:space="preserve"> </v>
      </c>
      <c r="AL577" s="278" t="str">
        <f t="shared" si="726"/>
        <v xml:space="preserve"> </v>
      </c>
      <c r="AM577" s="278" t="str">
        <f t="shared" si="727"/>
        <v xml:space="preserve"> </v>
      </c>
      <c r="AN577" s="278" t="str">
        <f t="shared" si="728"/>
        <v xml:space="preserve"> </v>
      </c>
      <c r="AO577" s="278" t="str">
        <f t="shared" si="729"/>
        <v xml:space="preserve"> </v>
      </c>
      <c r="AP577" s="278" t="str">
        <f t="shared" si="730"/>
        <v xml:space="preserve"> </v>
      </c>
      <c r="AQ577" s="278" t="str">
        <f t="shared" si="731"/>
        <v xml:space="preserve"> </v>
      </c>
      <c r="AR577" s="278" t="str">
        <f t="shared" si="732"/>
        <v xml:space="preserve"> </v>
      </c>
      <c r="AS577" s="278" t="str">
        <f t="shared" si="733"/>
        <v xml:space="preserve"> </v>
      </c>
      <c r="AT577" s="278" t="str">
        <f t="shared" si="734"/>
        <v xml:space="preserve"> </v>
      </c>
      <c r="AU577" s="278" t="str">
        <f t="shared" si="735"/>
        <v xml:space="preserve"> </v>
      </c>
      <c r="AV577" s="277" t="str">
        <f t="shared" si="736"/>
        <v xml:space="preserve"> </v>
      </c>
      <c r="AW577" s="277" t="str">
        <f t="shared" si="737"/>
        <v xml:space="preserve"> </v>
      </c>
      <c r="AX577" s="277" t="str">
        <f>IF(SUM(I577:T577)&lt;90," ",CO577*AH577*stab.data!$U$20/13/2)</f>
        <v xml:space="preserve"> </v>
      </c>
      <c r="AY577" s="277" t="str">
        <f>IF(SUM(I577:T577)&lt;90," ",CQ577*AH577*stab.data!$U$11/13)</f>
        <v xml:space="preserve"> </v>
      </c>
      <c r="AZ577" s="277" t="str">
        <f t="shared" si="738"/>
        <v xml:space="preserve"> </v>
      </c>
      <c r="BA577" s="279" t="str">
        <f t="shared" si="739"/>
        <v xml:space="preserve"> </v>
      </c>
      <c r="BB577" s="280" t="str">
        <f>IF(SUM(I577:T577)&lt;90," ",EXP('eq. coef.'!$C$104+'eq. coef.'!$C$105*'Amp-TB2 calc'!AJ577+'eq. coef.'!$C$106*'Amp-TB2 calc'!AK577+'eq. coef.'!$C$107*'Amp-TB2 calc'!AL577+'eq. coef.'!$C$108*'Amp-TB2 calc'!AN577+'eq. coef.'!$C$109*'Amp-TB2 calc'!AP577+'eq. coef.'!$C$110*'Amp-TB2 calc'!AQ577+'eq. coef.'!$C$111*'Amp-TB2 calc'!AR577+'eq. coef.'!$C$112*'Amp-TB2 calc'!AS577))</f>
        <v xml:space="preserve"> </v>
      </c>
      <c r="BC577" s="281" t="str">
        <f>IF(SUM(I577:T577)&lt;90," ",EXP('eq. coef.'!$C$176+'eq. coef.'!$C$177*'Amp-TB2 calc'!AJ577+'eq. coef.'!$C$178*'Amp-TB2 calc'!AK577+'eq. coef.'!$C$179*'Amp-TB2 calc'!AL577+'eq. coef.'!$C$180*'Amp-TB2 calc'!AN577+'eq. coef.'!$C$181*'Amp-TB2 calc'!AP577+'eq. coef.'!$C$182*'Amp-TB2 calc'!AQ577+'eq. coef.'!$C$183*'Amp-TB2 calc'!AR577+'eq. coef.'!$C$184*'Amp-TB2 calc'!AS577))</f>
        <v xml:space="preserve"> </v>
      </c>
      <c r="BD577" s="281" t="str">
        <f>IF(SUM(I577:T577)&lt;90," ",('eq. coef.'!$C$234+'eq. coef.'!$C$235*'Amp-TB2 calc'!AJ577+'eq. coef.'!$C$236*'Amp-TB2 calc'!AK577+'eq. coef.'!$C$237*'Amp-TB2 calc'!AL577+'eq. coef.'!$C$238*'Amp-TB2 calc'!AN577+'eq. coef.'!$C$239*'Amp-TB2 calc'!AP577+'eq. coef.'!$C$240*'Amp-TB2 calc'!AQ577+'eq. coef.'!$C$241*'Amp-TB2 calc'!AR577+'eq. coef.'!$C$242*'Amp-TB2 calc'!AS577))</f>
        <v xml:space="preserve"> </v>
      </c>
      <c r="BE577" s="281" t="str">
        <f>IF(SUM(I577:T577)&lt;90," ",('eq. coef.'!$C$270+'eq. coef.'!$C$271*'Amp-TB2 calc'!AJ577+'eq. coef.'!$C$272*'Amp-TB2 calc'!AK577+'eq. coef.'!$C$273*'Amp-TB2 calc'!AL577+'eq. coef.'!$C$274*'Amp-TB2 calc'!AN577+'eq. coef.'!$C$275*'Amp-TB2 calc'!AP577+'eq. coef.'!$C$276*'Amp-TB2 calc'!AQ577+'eq. coef.'!$C$277*'Amp-TB2 calc'!AR577+'eq. coef.'!$C$278*'Amp-TB2 calc'!AS577))</f>
        <v xml:space="preserve"> </v>
      </c>
      <c r="BF577" s="281" t="str">
        <f>IF(SUM(I577:T577)&lt;90," ",EXP('eq. coef.'!$C$328+'eq. coef.'!$C$329*'Amp-TB2 calc'!AJ577+'eq. coef.'!$C$330*'Amp-TB2 calc'!AK577+'eq. coef.'!$C$331*'Amp-TB2 calc'!AL577+'eq. coef.'!$C$332*'Amp-TB2 calc'!AN577+'eq. coef.'!$C$333*'Amp-TB2 calc'!AP577+'eq. coef.'!$C$334*'Amp-TB2 calc'!AQ577+'eq. coef.'!$C$335*'Amp-TB2 calc'!AR577+'eq. coef.'!$C$336*'Amp-TB2 calc'!AS577))</f>
        <v xml:space="preserve"> </v>
      </c>
      <c r="BG577" s="282" t="str">
        <f t="shared" si="691"/>
        <v xml:space="preserve"> </v>
      </c>
      <c r="BH577" s="385" t="str">
        <f t="shared" si="718"/>
        <v xml:space="preserve"> </v>
      </c>
      <c r="BI577" s="385" t="str">
        <f t="shared" si="719"/>
        <v xml:space="preserve"> </v>
      </c>
      <c r="BJ577" s="281" t="str">
        <f t="shared" si="692"/>
        <v xml:space="preserve"> </v>
      </c>
      <c r="BK577" s="283" t="str">
        <f t="shared" si="740"/>
        <v xml:space="preserve"> </v>
      </c>
      <c r="BL577" s="281" t="str">
        <f t="shared" si="741"/>
        <v xml:space="preserve"> </v>
      </c>
      <c r="BM577" s="284" t="str">
        <f t="shared" si="693"/>
        <v xml:space="preserve"> </v>
      </c>
      <c r="BN577" s="285" t="str">
        <f>IF(SUM(I577:T577)&lt;90," ",'eq. coef.'!$C$360+'eq. coef.'!$C$361*'Amp-TB2 calc'!AJ577+'eq. coef.'!$C$362*'Amp-TB2 calc'!AK577+'eq. coef.'!$C$363*'Amp-TB2 calc'!AL577+'eq. coef.'!$C$364*'Amp-TB2 calc'!AN577+'eq. coef.'!$C$365*'Amp-TB2 calc'!AP577+'eq. coef.'!$C$366*'Amp-TB2 calc'!AQ577+'eq. coef.'!$C$367*'Amp-TB2 calc'!AR577+'eq. coef.'!$C$368*'Amp-TB2 calc'!AS577+'eq. coef.'!$C$369*LN(BQ577))</f>
        <v xml:space="preserve"> </v>
      </c>
      <c r="BO577" s="286" t="str">
        <f t="shared" si="742"/>
        <v xml:space="preserve"> </v>
      </c>
      <c r="BP577" s="333" t="str">
        <f t="shared" si="694"/>
        <v xml:space="preserve"> </v>
      </c>
      <c r="BQ577" s="287" t="str">
        <f t="shared" si="743"/>
        <v xml:space="preserve"> </v>
      </c>
      <c r="BR577" s="281" t="str">
        <f t="shared" si="695"/>
        <v xml:space="preserve"> </v>
      </c>
      <c r="BS577" s="283"/>
      <c r="BT577" s="283">
        <f t="shared" si="744"/>
        <v>0</v>
      </c>
      <c r="BU577" s="283">
        <f t="shared" si="745"/>
        <v>0</v>
      </c>
      <c r="BV577" s="281" t="str">
        <f t="shared" si="696"/>
        <v xml:space="preserve"> </v>
      </c>
      <c r="BW577" s="288"/>
      <c r="BX577" s="289" t="str">
        <f>IF(SUM(I577:T577)&lt;90," ",'eq. coef.'!$B$1128*'Amp-TB2 calc'!CH577+'eq. coef.'!$B$1129*'Amp-TB2 calc'!CL577+'eq. coef.'!$B$1130*'Amp-TB2 calc'!CM577+'eq. coef.'!$B$1131*'Amp-TB2 calc'!CO577+'eq. coef.'!$B$1132*'Amp-TB2 calc'!CP577+'eq. coef.'!$B$1133*'Amp-TB2 calc'!CQ577+'eq. coef.'!$B$1134*'Amp-TB2 calc'!CR577+'eq. coef.'!$B$1135*'Amp-TB2 calc'!CU577+'eq. coef.'!$B$1135*'Amp-TB2 calc'!CY577+'eq. coef.'!$B$1137*'Amp-TB2 calc'!CZ577)</f>
        <v xml:space="preserve"> </v>
      </c>
      <c r="BY577" s="290" t="str">
        <f t="shared" si="746"/>
        <v xml:space="preserve"> </v>
      </c>
      <c r="BZ577" s="291"/>
      <c r="CA577" s="290" t="str">
        <f t="shared" si="697"/>
        <v xml:space="preserve"> </v>
      </c>
      <c r="CB577" s="289" t="str">
        <f>IF(SUM(I577:T577)&lt;90," ",EXP('eq. coef.'!$C$396+'eq. coef.'!$C$397*'Amp-TB2 calc'!AJ577+'eq. coef.'!$C$398*'Amp-TB2 calc'!AK577+'eq. coef.'!$C$399*'Amp-TB2 calc'!AL577+'eq. coef.'!$C$400*'Amp-TB2 calc'!AN577+'eq. coef.'!$C$401*'Amp-TB2 calc'!AP577+'eq. coef.'!$C$402*'Amp-TB2 calc'!AQ577+'eq. coef.'!$C$403*'Amp-TB2 calc'!AR577+'eq. coef.'!$C$404*'Amp-TB2 calc'!AS577+'eq. coef.'!$C$405*LN('Amp-TB2 calc'!BQ577)))</f>
        <v xml:space="preserve"> </v>
      </c>
      <c r="CC577" s="283" t="str">
        <f t="shared" si="698"/>
        <v xml:space="preserve"> </v>
      </c>
      <c r="CD577" s="283"/>
      <c r="CE577" s="282" t="str">
        <f t="shared" si="699"/>
        <v xml:space="preserve"> </v>
      </c>
      <c r="CF577" s="282" t="str">
        <f t="shared" si="700"/>
        <v xml:space="preserve"> </v>
      </c>
      <c r="CG577" s="278" t="str">
        <f t="shared" si="747"/>
        <v xml:space="preserve"> </v>
      </c>
      <c r="CH577" s="278" t="str">
        <f t="shared" si="748"/>
        <v xml:space="preserve"> </v>
      </c>
      <c r="CI577" s="278" t="str">
        <f t="shared" si="701"/>
        <v xml:space="preserve"> </v>
      </c>
      <c r="CJ577" s="278" t="str">
        <f t="shared" si="702"/>
        <v xml:space="preserve"> </v>
      </c>
      <c r="CK577" s="278"/>
      <c r="CL577" s="278" t="str">
        <f t="shared" si="703"/>
        <v xml:space="preserve"> </v>
      </c>
      <c r="CM577" s="278" t="str">
        <f t="shared" si="704"/>
        <v xml:space="preserve"> </v>
      </c>
      <c r="CN577" s="278" t="str">
        <f t="shared" si="749"/>
        <v xml:space="preserve"> </v>
      </c>
      <c r="CO577" s="278" t="str">
        <f t="shared" si="705"/>
        <v xml:space="preserve"> </v>
      </c>
      <c r="CP577" s="278" t="str">
        <f t="shared" si="750"/>
        <v xml:space="preserve"> </v>
      </c>
      <c r="CQ577" s="278" t="str">
        <f t="shared" si="706"/>
        <v xml:space="preserve"> </v>
      </c>
      <c r="CR577" s="278" t="str">
        <f t="shared" si="751"/>
        <v xml:space="preserve"> </v>
      </c>
      <c r="CS577" s="278" t="str">
        <f t="shared" si="707"/>
        <v xml:space="preserve"> </v>
      </c>
      <c r="CT577" s="278"/>
      <c r="CU577" s="278" t="str">
        <f t="shared" si="752"/>
        <v xml:space="preserve"> </v>
      </c>
      <c r="CV577" s="278" t="str">
        <f t="shared" si="708"/>
        <v xml:space="preserve"> </v>
      </c>
      <c r="CW577" s="278" t="str">
        <f t="shared" si="709"/>
        <v xml:space="preserve"> </v>
      </c>
      <c r="CX577" s="278"/>
      <c r="CY577" s="278" t="str">
        <f t="shared" si="710"/>
        <v xml:space="preserve"> </v>
      </c>
      <c r="CZ577" s="278" t="str">
        <f t="shared" si="753"/>
        <v xml:space="preserve"> </v>
      </c>
      <c r="DA577" s="278" t="str">
        <f t="shared" si="711"/>
        <v xml:space="preserve"> </v>
      </c>
      <c r="DB577" s="278"/>
      <c r="DC577" s="278" t="str">
        <f t="shared" si="712"/>
        <v xml:space="preserve"> </v>
      </c>
      <c r="DD577" s="278" t="str">
        <f t="shared" si="754"/>
        <v xml:space="preserve"> </v>
      </c>
      <c r="DE577" s="278" t="str">
        <f t="shared" si="755"/>
        <v xml:space="preserve"> </v>
      </c>
      <c r="DF577" s="278" t="str">
        <f t="shared" si="713"/>
        <v xml:space="preserve"> </v>
      </c>
      <c r="DG577" s="283" t="str">
        <f t="shared" si="720"/>
        <v xml:space="preserve"> </v>
      </c>
      <c r="DH577" s="283"/>
      <c r="DI577" s="277" t="str">
        <f t="shared" si="714"/>
        <v xml:space="preserve"> </v>
      </c>
      <c r="DJ577" s="277" t="str">
        <f t="shared" si="715"/>
        <v xml:space="preserve"> </v>
      </c>
      <c r="DK577" s="277" t="str">
        <f t="shared" si="716"/>
        <v xml:space="preserve"> </v>
      </c>
      <c r="DL577" s="278" t="str">
        <f t="shared" si="717"/>
        <v xml:space="preserve"> </v>
      </c>
    </row>
    <row r="578" spans="21:116" x14ac:dyDescent="0.25">
      <c r="U578" s="276" t="str">
        <f t="shared" si="721"/>
        <v xml:space="preserve"> </v>
      </c>
      <c r="V578" s="277" t="str">
        <f>IF(SUM(I578:T578)&lt;90," ",I578/stab.data!$U$7)</f>
        <v xml:space="preserve"> </v>
      </c>
      <c r="W578" s="277" t="str">
        <f>IF(SUM(I578:T578)&lt;90," ",J578/stab.data!$U$8)</f>
        <v xml:space="preserve"> </v>
      </c>
      <c r="X578" s="277" t="str">
        <f>IF(SUM(I578:T578)&lt;90," ",K578*2/stab.data!$U$9)</f>
        <v xml:space="preserve"> </v>
      </c>
      <c r="Y578" s="277" t="str">
        <f>IF(SUM(I578:T578)&lt;90," ",L578*2/stab.data!$U$10)</f>
        <v xml:space="preserve"> </v>
      </c>
      <c r="Z578" s="277" t="str">
        <f>IF(SUM(I578:T578)&lt;90," ",M578/stab.data!$U$11)</f>
        <v xml:space="preserve"> </v>
      </c>
      <c r="AA578" s="277" t="str">
        <f>IF(SUM(I578:T578)&lt;90," ",N578/stab.data!$U$12)</f>
        <v xml:space="preserve"> </v>
      </c>
      <c r="AB578" s="277" t="str">
        <f>IF(SUM(I578:T578)&lt;90," ",O578/stab.data!$U$13)</f>
        <v xml:space="preserve"> </v>
      </c>
      <c r="AC578" s="277" t="str">
        <f>IF(SUM(I578:T578)&lt;90," ",P578/stab.data!$U$14)</f>
        <v xml:space="preserve"> </v>
      </c>
      <c r="AD578" s="277" t="str">
        <f>IF(SUM(I578:T578)&lt;90," ",Q578*2/stab.data!$U$15)</f>
        <v xml:space="preserve"> </v>
      </c>
      <c r="AE578" s="277" t="str">
        <f>IF(SUM(I578:T578)&lt;90," ",R578*2/stab.data!$U$16)</f>
        <v xml:space="preserve"> </v>
      </c>
      <c r="AF578" s="277" t="str">
        <f>IF(SUM(I578:T578)&lt;90," ",S578/stab.data!$U$17)</f>
        <v xml:space="preserve"> </v>
      </c>
      <c r="AG578" s="277" t="str">
        <f>IF(SUM(I578:T578)&lt;90," ",T578/stab.data!$U$18)</f>
        <v xml:space="preserve"> </v>
      </c>
      <c r="AH578" s="277" t="str">
        <f t="shared" si="722"/>
        <v xml:space="preserve"> </v>
      </c>
      <c r="AI578" s="277" t="str">
        <f t="shared" si="723"/>
        <v xml:space="preserve"> </v>
      </c>
      <c r="AJ578" s="278" t="str">
        <f t="shared" si="724"/>
        <v xml:space="preserve"> </v>
      </c>
      <c r="AK578" s="278" t="str">
        <f t="shared" si="725"/>
        <v xml:space="preserve"> </v>
      </c>
      <c r="AL578" s="278" t="str">
        <f t="shared" si="726"/>
        <v xml:space="preserve"> </v>
      </c>
      <c r="AM578" s="278" t="str">
        <f t="shared" si="727"/>
        <v xml:space="preserve"> </v>
      </c>
      <c r="AN578" s="278" t="str">
        <f t="shared" si="728"/>
        <v xml:space="preserve"> </v>
      </c>
      <c r="AO578" s="278" t="str">
        <f t="shared" si="729"/>
        <v xml:space="preserve"> </v>
      </c>
      <c r="AP578" s="278" t="str">
        <f t="shared" si="730"/>
        <v xml:space="preserve"> </v>
      </c>
      <c r="AQ578" s="278" t="str">
        <f t="shared" si="731"/>
        <v xml:space="preserve"> </v>
      </c>
      <c r="AR578" s="278" t="str">
        <f t="shared" si="732"/>
        <v xml:space="preserve"> </v>
      </c>
      <c r="AS578" s="278" t="str">
        <f t="shared" si="733"/>
        <v xml:space="preserve"> </v>
      </c>
      <c r="AT578" s="278" t="str">
        <f t="shared" si="734"/>
        <v xml:space="preserve"> </v>
      </c>
      <c r="AU578" s="278" t="str">
        <f t="shared" si="735"/>
        <v xml:space="preserve"> </v>
      </c>
      <c r="AV578" s="277" t="str">
        <f t="shared" si="736"/>
        <v xml:space="preserve"> </v>
      </c>
      <c r="AW578" s="277" t="str">
        <f t="shared" si="737"/>
        <v xml:space="preserve"> </v>
      </c>
      <c r="AX578" s="277" t="str">
        <f>IF(SUM(I578:T578)&lt;90," ",CO578*AH578*stab.data!$U$20/13/2)</f>
        <v xml:space="preserve"> </v>
      </c>
      <c r="AY578" s="277" t="str">
        <f>IF(SUM(I578:T578)&lt;90," ",CQ578*AH578*stab.data!$U$11/13)</f>
        <v xml:space="preserve"> </v>
      </c>
      <c r="AZ578" s="277" t="str">
        <f t="shared" si="738"/>
        <v xml:space="preserve"> </v>
      </c>
      <c r="BA578" s="279" t="str">
        <f t="shared" si="739"/>
        <v xml:space="preserve"> </v>
      </c>
      <c r="BB578" s="280" t="str">
        <f>IF(SUM(I578:T578)&lt;90," ",EXP('eq. coef.'!$C$104+'eq. coef.'!$C$105*'Amp-TB2 calc'!AJ578+'eq. coef.'!$C$106*'Amp-TB2 calc'!AK578+'eq. coef.'!$C$107*'Amp-TB2 calc'!AL578+'eq. coef.'!$C$108*'Amp-TB2 calc'!AN578+'eq. coef.'!$C$109*'Amp-TB2 calc'!AP578+'eq. coef.'!$C$110*'Amp-TB2 calc'!AQ578+'eq. coef.'!$C$111*'Amp-TB2 calc'!AR578+'eq. coef.'!$C$112*'Amp-TB2 calc'!AS578))</f>
        <v xml:space="preserve"> </v>
      </c>
      <c r="BC578" s="281" t="str">
        <f>IF(SUM(I578:T578)&lt;90," ",EXP('eq. coef.'!$C$176+'eq. coef.'!$C$177*'Amp-TB2 calc'!AJ578+'eq. coef.'!$C$178*'Amp-TB2 calc'!AK578+'eq. coef.'!$C$179*'Amp-TB2 calc'!AL578+'eq. coef.'!$C$180*'Amp-TB2 calc'!AN578+'eq. coef.'!$C$181*'Amp-TB2 calc'!AP578+'eq. coef.'!$C$182*'Amp-TB2 calc'!AQ578+'eq. coef.'!$C$183*'Amp-TB2 calc'!AR578+'eq. coef.'!$C$184*'Amp-TB2 calc'!AS578))</f>
        <v xml:space="preserve"> </v>
      </c>
      <c r="BD578" s="281" t="str">
        <f>IF(SUM(I578:T578)&lt;90," ",('eq. coef.'!$C$234+'eq. coef.'!$C$235*'Amp-TB2 calc'!AJ578+'eq. coef.'!$C$236*'Amp-TB2 calc'!AK578+'eq. coef.'!$C$237*'Amp-TB2 calc'!AL578+'eq. coef.'!$C$238*'Amp-TB2 calc'!AN578+'eq. coef.'!$C$239*'Amp-TB2 calc'!AP578+'eq. coef.'!$C$240*'Amp-TB2 calc'!AQ578+'eq. coef.'!$C$241*'Amp-TB2 calc'!AR578+'eq. coef.'!$C$242*'Amp-TB2 calc'!AS578))</f>
        <v xml:space="preserve"> </v>
      </c>
      <c r="BE578" s="281" t="str">
        <f>IF(SUM(I578:T578)&lt;90," ",('eq. coef.'!$C$270+'eq. coef.'!$C$271*'Amp-TB2 calc'!AJ578+'eq. coef.'!$C$272*'Amp-TB2 calc'!AK578+'eq. coef.'!$C$273*'Amp-TB2 calc'!AL578+'eq. coef.'!$C$274*'Amp-TB2 calc'!AN578+'eq. coef.'!$C$275*'Amp-TB2 calc'!AP578+'eq. coef.'!$C$276*'Amp-TB2 calc'!AQ578+'eq. coef.'!$C$277*'Amp-TB2 calc'!AR578+'eq. coef.'!$C$278*'Amp-TB2 calc'!AS578))</f>
        <v xml:space="preserve"> </v>
      </c>
      <c r="BF578" s="281" t="str">
        <f>IF(SUM(I578:T578)&lt;90," ",EXP('eq. coef.'!$C$328+'eq. coef.'!$C$329*'Amp-TB2 calc'!AJ578+'eq. coef.'!$C$330*'Amp-TB2 calc'!AK578+'eq. coef.'!$C$331*'Amp-TB2 calc'!AL578+'eq. coef.'!$C$332*'Amp-TB2 calc'!AN578+'eq. coef.'!$C$333*'Amp-TB2 calc'!AP578+'eq. coef.'!$C$334*'Amp-TB2 calc'!AQ578+'eq. coef.'!$C$335*'Amp-TB2 calc'!AR578+'eq. coef.'!$C$336*'Amp-TB2 calc'!AS578))</f>
        <v xml:space="preserve"> </v>
      </c>
      <c r="BG578" s="282" t="str">
        <f t="shared" si="691"/>
        <v xml:space="preserve"> </v>
      </c>
      <c r="BH578" s="385" t="str">
        <f t="shared" si="718"/>
        <v xml:space="preserve"> </v>
      </c>
      <c r="BI578" s="385" t="str">
        <f t="shared" si="719"/>
        <v xml:space="preserve"> </v>
      </c>
      <c r="BJ578" s="281" t="str">
        <f t="shared" si="692"/>
        <v xml:space="preserve"> </v>
      </c>
      <c r="BK578" s="283" t="str">
        <f t="shared" si="740"/>
        <v xml:space="preserve"> </v>
      </c>
      <c r="BL578" s="281" t="str">
        <f t="shared" si="741"/>
        <v xml:space="preserve"> </v>
      </c>
      <c r="BM578" s="284" t="str">
        <f t="shared" si="693"/>
        <v xml:space="preserve"> </v>
      </c>
      <c r="BN578" s="285" t="str">
        <f>IF(SUM(I578:T578)&lt;90," ",'eq. coef.'!$C$360+'eq. coef.'!$C$361*'Amp-TB2 calc'!AJ578+'eq. coef.'!$C$362*'Amp-TB2 calc'!AK578+'eq. coef.'!$C$363*'Amp-TB2 calc'!AL578+'eq. coef.'!$C$364*'Amp-TB2 calc'!AN578+'eq. coef.'!$C$365*'Amp-TB2 calc'!AP578+'eq. coef.'!$C$366*'Amp-TB2 calc'!AQ578+'eq. coef.'!$C$367*'Amp-TB2 calc'!AR578+'eq. coef.'!$C$368*'Amp-TB2 calc'!AS578+'eq. coef.'!$C$369*LN(BQ578))</f>
        <v xml:space="preserve"> </v>
      </c>
      <c r="BO578" s="286" t="str">
        <f t="shared" si="742"/>
        <v xml:space="preserve"> </v>
      </c>
      <c r="BP578" s="333" t="str">
        <f t="shared" si="694"/>
        <v xml:space="preserve"> </v>
      </c>
      <c r="BQ578" s="287" t="str">
        <f t="shared" si="743"/>
        <v xml:space="preserve"> </v>
      </c>
      <c r="BR578" s="281" t="str">
        <f t="shared" si="695"/>
        <v xml:space="preserve"> </v>
      </c>
      <c r="BS578" s="283"/>
      <c r="BT578" s="283">
        <f t="shared" si="744"/>
        <v>0</v>
      </c>
      <c r="BU578" s="283">
        <f t="shared" si="745"/>
        <v>0</v>
      </c>
      <c r="BV578" s="281" t="str">
        <f t="shared" si="696"/>
        <v xml:space="preserve"> </v>
      </c>
      <c r="BW578" s="288"/>
      <c r="BX578" s="289" t="str">
        <f>IF(SUM(I578:T578)&lt;90," ",'eq. coef.'!$B$1128*'Amp-TB2 calc'!CH578+'eq. coef.'!$B$1129*'Amp-TB2 calc'!CL578+'eq. coef.'!$B$1130*'Amp-TB2 calc'!CM578+'eq. coef.'!$B$1131*'Amp-TB2 calc'!CO578+'eq. coef.'!$B$1132*'Amp-TB2 calc'!CP578+'eq. coef.'!$B$1133*'Amp-TB2 calc'!CQ578+'eq. coef.'!$B$1134*'Amp-TB2 calc'!CR578+'eq. coef.'!$B$1135*'Amp-TB2 calc'!CU578+'eq. coef.'!$B$1135*'Amp-TB2 calc'!CY578+'eq. coef.'!$B$1137*'Amp-TB2 calc'!CZ578)</f>
        <v xml:space="preserve"> </v>
      </c>
      <c r="BY578" s="290" t="str">
        <f t="shared" si="746"/>
        <v xml:space="preserve"> </v>
      </c>
      <c r="BZ578" s="291"/>
      <c r="CA578" s="290" t="str">
        <f t="shared" si="697"/>
        <v xml:space="preserve"> </v>
      </c>
      <c r="CB578" s="289" t="str">
        <f>IF(SUM(I578:T578)&lt;90," ",EXP('eq. coef.'!$C$396+'eq. coef.'!$C$397*'Amp-TB2 calc'!AJ578+'eq. coef.'!$C$398*'Amp-TB2 calc'!AK578+'eq. coef.'!$C$399*'Amp-TB2 calc'!AL578+'eq. coef.'!$C$400*'Amp-TB2 calc'!AN578+'eq. coef.'!$C$401*'Amp-TB2 calc'!AP578+'eq. coef.'!$C$402*'Amp-TB2 calc'!AQ578+'eq. coef.'!$C$403*'Amp-TB2 calc'!AR578+'eq. coef.'!$C$404*'Amp-TB2 calc'!AS578+'eq. coef.'!$C$405*LN('Amp-TB2 calc'!BQ578)))</f>
        <v xml:space="preserve"> </v>
      </c>
      <c r="CC578" s="283" t="str">
        <f t="shared" si="698"/>
        <v xml:space="preserve"> </v>
      </c>
      <c r="CD578" s="283"/>
      <c r="CE578" s="282" t="str">
        <f t="shared" si="699"/>
        <v xml:space="preserve"> </v>
      </c>
      <c r="CF578" s="282" t="str">
        <f t="shared" si="700"/>
        <v xml:space="preserve"> </v>
      </c>
      <c r="CG578" s="278" t="str">
        <f t="shared" si="747"/>
        <v xml:space="preserve"> </v>
      </c>
      <c r="CH578" s="278" t="str">
        <f t="shared" si="748"/>
        <v xml:space="preserve"> </v>
      </c>
      <c r="CI578" s="278" t="str">
        <f t="shared" si="701"/>
        <v xml:space="preserve"> </v>
      </c>
      <c r="CJ578" s="278" t="str">
        <f t="shared" si="702"/>
        <v xml:space="preserve"> </v>
      </c>
      <c r="CK578" s="278"/>
      <c r="CL578" s="278" t="str">
        <f t="shared" si="703"/>
        <v xml:space="preserve"> </v>
      </c>
      <c r="CM578" s="278" t="str">
        <f t="shared" si="704"/>
        <v xml:space="preserve"> </v>
      </c>
      <c r="CN578" s="278" t="str">
        <f t="shared" si="749"/>
        <v xml:space="preserve"> </v>
      </c>
      <c r="CO578" s="278" t="str">
        <f t="shared" si="705"/>
        <v xml:space="preserve"> </v>
      </c>
      <c r="CP578" s="278" t="str">
        <f t="shared" si="750"/>
        <v xml:space="preserve"> </v>
      </c>
      <c r="CQ578" s="278" t="str">
        <f t="shared" si="706"/>
        <v xml:space="preserve"> </v>
      </c>
      <c r="CR578" s="278" t="str">
        <f t="shared" si="751"/>
        <v xml:space="preserve"> </v>
      </c>
      <c r="CS578" s="278" t="str">
        <f t="shared" si="707"/>
        <v xml:space="preserve"> </v>
      </c>
      <c r="CT578" s="278"/>
      <c r="CU578" s="278" t="str">
        <f t="shared" si="752"/>
        <v xml:space="preserve"> </v>
      </c>
      <c r="CV578" s="278" t="str">
        <f t="shared" si="708"/>
        <v xml:space="preserve"> </v>
      </c>
      <c r="CW578" s="278" t="str">
        <f t="shared" si="709"/>
        <v xml:space="preserve"> </v>
      </c>
      <c r="CX578" s="278"/>
      <c r="CY578" s="278" t="str">
        <f t="shared" si="710"/>
        <v xml:space="preserve"> </v>
      </c>
      <c r="CZ578" s="278" t="str">
        <f t="shared" si="753"/>
        <v xml:space="preserve"> </v>
      </c>
      <c r="DA578" s="278" t="str">
        <f t="shared" si="711"/>
        <v xml:space="preserve"> </v>
      </c>
      <c r="DB578" s="278"/>
      <c r="DC578" s="278" t="str">
        <f t="shared" si="712"/>
        <v xml:space="preserve"> </v>
      </c>
      <c r="DD578" s="278" t="str">
        <f t="shared" si="754"/>
        <v xml:space="preserve"> </v>
      </c>
      <c r="DE578" s="278" t="str">
        <f t="shared" si="755"/>
        <v xml:space="preserve"> </v>
      </c>
      <c r="DF578" s="278" t="str">
        <f t="shared" si="713"/>
        <v xml:space="preserve"> </v>
      </c>
      <c r="DG578" s="283" t="str">
        <f t="shared" si="720"/>
        <v xml:space="preserve"> </v>
      </c>
      <c r="DH578" s="283"/>
      <c r="DI578" s="277" t="str">
        <f t="shared" si="714"/>
        <v xml:space="preserve"> </v>
      </c>
      <c r="DJ578" s="277" t="str">
        <f t="shared" si="715"/>
        <v xml:space="preserve"> </v>
      </c>
      <c r="DK578" s="277" t="str">
        <f t="shared" si="716"/>
        <v xml:space="preserve"> </v>
      </c>
      <c r="DL578" s="278" t="str">
        <f t="shared" si="717"/>
        <v xml:space="preserve"> </v>
      </c>
    </row>
    <row r="579" spans="21:116" x14ac:dyDescent="0.25">
      <c r="U579" s="276" t="str">
        <f t="shared" si="721"/>
        <v xml:space="preserve"> </v>
      </c>
      <c r="V579" s="277" t="str">
        <f>IF(SUM(I579:T579)&lt;90," ",I579/stab.data!$U$7)</f>
        <v xml:space="preserve"> </v>
      </c>
      <c r="W579" s="277" t="str">
        <f>IF(SUM(I579:T579)&lt;90," ",J579/stab.data!$U$8)</f>
        <v xml:space="preserve"> </v>
      </c>
      <c r="X579" s="277" t="str">
        <f>IF(SUM(I579:T579)&lt;90," ",K579*2/stab.data!$U$9)</f>
        <v xml:space="preserve"> </v>
      </c>
      <c r="Y579" s="277" t="str">
        <f>IF(SUM(I579:T579)&lt;90," ",L579*2/stab.data!$U$10)</f>
        <v xml:space="preserve"> </v>
      </c>
      <c r="Z579" s="277" t="str">
        <f>IF(SUM(I579:T579)&lt;90," ",M579/stab.data!$U$11)</f>
        <v xml:space="preserve"> </v>
      </c>
      <c r="AA579" s="277" t="str">
        <f>IF(SUM(I579:T579)&lt;90," ",N579/stab.data!$U$12)</f>
        <v xml:space="preserve"> </v>
      </c>
      <c r="AB579" s="277" t="str">
        <f>IF(SUM(I579:T579)&lt;90," ",O579/stab.data!$U$13)</f>
        <v xml:space="preserve"> </v>
      </c>
      <c r="AC579" s="277" t="str">
        <f>IF(SUM(I579:T579)&lt;90," ",P579/stab.data!$U$14)</f>
        <v xml:space="preserve"> </v>
      </c>
      <c r="AD579" s="277" t="str">
        <f>IF(SUM(I579:T579)&lt;90," ",Q579*2/stab.data!$U$15)</f>
        <v xml:space="preserve"> </v>
      </c>
      <c r="AE579" s="277" t="str">
        <f>IF(SUM(I579:T579)&lt;90," ",R579*2/stab.data!$U$16)</f>
        <v xml:space="preserve"> </v>
      </c>
      <c r="AF579" s="277" t="str">
        <f>IF(SUM(I579:T579)&lt;90," ",S579/stab.data!$U$17)</f>
        <v xml:space="preserve"> </v>
      </c>
      <c r="AG579" s="277" t="str">
        <f>IF(SUM(I579:T579)&lt;90," ",T579/stab.data!$U$18)</f>
        <v xml:space="preserve"> </v>
      </c>
      <c r="AH579" s="277" t="str">
        <f t="shared" si="722"/>
        <v xml:space="preserve"> </v>
      </c>
      <c r="AI579" s="277" t="str">
        <f t="shared" si="723"/>
        <v xml:space="preserve"> </v>
      </c>
      <c r="AJ579" s="278" t="str">
        <f t="shared" si="724"/>
        <v xml:space="preserve"> </v>
      </c>
      <c r="AK579" s="278" t="str">
        <f t="shared" si="725"/>
        <v xml:space="preserve"> </v>
      </c>
      <c r="AL579" s="278" t="str">
        <f t="shared" si="726"/>
        <v xml:space="preserve"> </v>
      </c>
      <c r="AM579" s="278" t="str">
        <f t="shared" si="727"/>
        <v xml:space="preserve"> </v>
      </c>
      <c r="AN579" s="278" t="str">
        <f t="shared" si="728"/>
        <v xml:space="preserve"> </v>
      </c>
      <c r="AO579" s="278" t="str">
        <f t="shared" si="729"/>
        <v xml:space="preserve"> </v>
      </c>
      <c r="AP579" s="278" t="str">
        <f t="shared" si="730"/>
        <v xml:space="preserve"> </v>
      </c>
      <c r="AQ579" s="278" t="str">
        <f t="shared" si="731"/>
        <v xml:space="preserve"> </v>
      </c>
      <c r="AR579" s="278" t="str">
        <f t="shared" si="732"/>
        <v xml:space="preserve"> </v>
      </c>
      <c r="AS579" s="278" t="str">
        <f t="shared" si="733"/>
        <v xml:space="preserve"> </v>
      </c>
      <c r="AT579" s="278" t="str">
        <f t="shared" si="734"/>
        <v xml:space="preserve"> </v>
      </c>
      <c r="AU579" s="278" t="str">
        <f t="shared" si="735"/>
        <v xml:space="preserve"> </v>
      </c>
      <c r="AV579" s="277" t="str">
        <f t="shared" si="736"/>
        <v xml:space="preserve"> </v>
      </c>
      <c r="AW579" s="277" t="str">
        <f t="shared" si="737"/>
        <v xml:space="preserve"> </v>
      </c>
      <c r="AX579" s="277" t="str">
        <f>IF(SUM(I579:T579)&lt;90," ",CO579*AH579*stab.data!$U$20/13/2)</f>
        <v xml:space="preserve"> </v>
      </c>
      <c r="AY579" s="277" t="str">
        <f>IF(SUM(I579:T579)&lt;90," ",CQ579*AH579*stab.data!$U$11/13)</f>
        <v xml:space="preserve"> </v>
      </c>
      <c r="AZ579" s="277" t="str">
        <f t="shared" si="738"/>
        <v xml:space="preserve"> </v>
      </c>
      <c r="BA579" s="279" t="str">
        <f t="shared" si="739"/>
        <v xml:space="preserve"> </v>
      </c>
      <c r="BB579" s="280" t="str">
        <f>IF(SUM(I579:T579)&lt;90," ",EXP('eq. coef.'!$C$104+'eq. coef.'!$C$105*'Amp-TB2 calc'!AJ579+'eq. coef.'!$C$106*'Amp-TB2 calc'!AK579+'eq. coef.'!$C$107*'Amp-TB2 calc'!AL579+'eq. coef.'!$C$108*'Amp-TB2 calc'!AN579+'eq. coef.'!$C$109*'Amp-TB2 calc'!AP579+'eq. coef.'!$C$110*'Amp-TB2 calc'!AQ579+'eq. coef.'!$C$111*'Amp-TB2 calc'!AR579+'eq. coef.'!$C$112*'Amp-TB2 calc'!AS579))</f>
        <v xml:space="preserve"> </v>
      </c>
      <c r="BC579" s="281" t="str">
        <f>IF(SUM(I579:T579)&lt;90," ",EXP('eq. coef.'!$C$176+'eq. coef.'!$C$177*'Amp-TB2 calc'!AJ579+'eq. coef.'!$C$178*'Amp-TB2 calc'!AK579+'eq. coef.'!$C$179*'Amp-TB2 calc'!AL579+'eq. coef.'!$C$180*'Amp-TB2 calc'!AN579+'eq. coef.'!$C$181*'Amp-TB2 calc'!AP579+'eq. coef.'!$C$182*'Amp-TB2 calc'!AQ579+'eq. coef.'!$C$183*'Amp-TB2 calc'!AR579+'eq. coef.'!$C$184*'Amp-TB2 calc'!AS579))</f>
        <v xml:space="preserve"> </v>
      </c>
      <c r="BD579" s="281" t="str">
        <f>IF(SUM(I579:T579)&lt;90," ",('eq. coef.'!$C$234+'eq. coef.'!$C$235*'Amp-TB2 calc'!AJ579+'eq. coef.'!$C$236*'Amp-TB2 calc'!AK579+'eq. coef.'!$C$237*'Amp-TB2 calc'!AL579+'eq. coef.'!$C$238*'Amp-TB2 calc'!AN579+'eq. coef.'!$C$239*'Amp-TB2 calc'!AP579+'eq. coef.'!$C$240*'Amp-TB2 calc'!AQ579+'eq. coef.'!$C$241*'Amp-TB2 calc'!AR579+'eq. coef.'!$C$242*'Amp-TB2 calc'!AS579))</f>
        <v xml:space="preserve"> </v>
      </c>
      <c r="BE579" s="281" t="str">
        <f>IF(SUM(I579:T579)&lt;90," ",('eq. coef.'!$C$270+'eq. coef.'!$C$271*'Amp-TB2 calc'!AJ579+'eq. coef.'!$C$272*'Amp-TB2 calc'!AK579+'eq. coef.'!$C$273*'Amp-TB2 calc'!AL579+'eq. coef.'!$C$274*'Amp-TB2 calc'!AN579+'eq. coef.'!$C$275*'Amp-TB2 calc'!AP579+'eq. coef.'!$C$276*'Amp-TB2 calc'!AQ579+'eq. coef.'!$C$277*'Amp-TB2 calc'!AR579+'eq. coef.'!$C$278*'Amp-TB2 calc'!AS579))</f>
        <v xml:space="preserve"> </v>
      </c>
      <c r="BF579" s="281" t="str">
        <f>IF(SUM(I579:T579)&lt;90," ",EXP('eq. coef.'!$C$328+'eq. coef.'!$C$329*'Amp-TB2 calc'!AJ579+'eq. coef.'!$C$330*'Amp-TB2 calc'!AK579+'eq. coef.'!$C$331*'Amp-TB2 calc'!AL579+'eq. coef.'!$C$332*'Amp-TB2 calc'!AN579+'eq. coef.'!$C$333*'Amp-TB2 calc'!AP579+'eq. coef.'!$C$334*'Amp-TB2 calc'!AQ579+'eq. coef.'!$C$335*'Amp-TB2 calc'!AR579+'eq. coef.'!$C$336*'Amp-TB2 calc'!AS579))</f>
        <v xml:space="preserve"> </v>
      </c>
      <c r="BG579" s="282" t="str">
        <f t="shared" si="691"/>
        <v xml:space="preserve"> </v>
      </c>
      <c r="BH579" s="385" t="str">
        <f t="shared" si="718"/>
        <v xml:space="preserve"> </v>
      </c>
      <c r="BI579" s="385" t="str">
        <f t="shared" si="719"/>
        <v xml:space="preserve"> </v>
      </c>
      <c r="BJ579" s="281" t="str">
        <f t="shared" si="692"/>
        <v xml:space="preserve"> </v>
      </c>
      <c r="BK579" s="283" t="str">
        <f t="shared" si="740"/>
        <v xml:space="preserve"> </v>
      </c>
      <c r="BL579" s="281" t="str">
        <f t="shared" si="741"/>
        <v xml:space="preserve"> </v>
      </c>
      <c r="BM579" s="284" t="str">
        <f t="shared" si="693"/>
        <v xml:space="preserve"> </v>
      </c>
      <c r="BN579" s="285" t="str">
        <f>IF(SUM(I579:T579)&lt;90," ",'eq. coef.'!$C$360+'eq. coef.'!$C$361*'Amp-TB2 calc'!AJ579+'eq. coef.'!$C$362*'Amp-TB2 calc'!AK579+'eq. coef.'!$C$363*'Amp-TB2 calc'!AL579+'eq. coef.'!$C$364*'Amp-TB2 calc'!AN579+'eq. coef.'!$C$365*'Amp-TB2 calc'!AP579+'eq. coef.'!$C$366*'Amp-TB2 calc'!AQ579+'eq. coef.'!$C$367*'Amp-TB2 calc'!AR579+'eq. coef.'!$C$368*'Amp-TB2 calc'!AS579+'eq. coef.'!$C$369*LN(BQ579))</f>
        <v xml:space="preserve"> </v>
      </c>
      <c r="BO579" s="286" t="str">
        <f t="shared" si="742"/>
        <v xml:space="preserve"> </v>
      </c>
      <c r="BP579" s="333" t="str">
        <f t="shared" si="694"/>
        <v xml:space="preserve"> </v>
      </c>
      <c r="BQ579" s="287" t="str">
        <f t="shared" si="743"/>
        <v xml:space="preserve"> </v>
      </c>
      <c r="BR579" s="281" t="str">
        <f t="shared" si="695"/>
        <v xml:space="preserve"> </v>
      </c>
      <c r="BS579" s="283"/>
      <c r="BT579" s="283">
        <f t="shared" si="744"/>
        <v>0</v>
      </c>
      <c r="BU579" s="283">
        <f t="shared" si="745"/>
        <v>0</v>
      </c>
      <c r="BV579" s="281" t="str">
        <f t="shared" si="696"/>
        <v xml:space="preserve"> </v>
      </c>
      <c r="BW579" s="288"/>
      <c r="BX579" s="289" t="str">
        <f>IF(SUM(I579:T579)&lt;90," ",'eq. coef.'!$B$1128*'Amp-TB2 calc'!CH579+'eq. coef.'!$B$1129*'Amp-TB2 calc'!CL579+'eq. coef.'!$B$1130*'Amp-TB2 calc'!CM579+'eq. coef.'!$B$1131*'Amp-TB2 calc'!CO579+'eq. coef.'!$B$1132*'Amp-TB2 calc'!CP579+'eq. coef.'!$B$1133*'Amp-TB2 calc'!CQ579+'eq. coef.'!$B$1134*'Amp-TB2 calc'!CR579+'eq. coef.'!$B$1135*'Amp-TB2 calc'!CU579+'eq. coef.'!$B$1135*'Amp-TB2 calc'!CY579+'eq. coef.'!$B$1137*'Amp-TB2 calc'!CZ579)</f>
        <v xml:space="preserve"> </v>
      </c>
      <c r="BY579" s="290" t="str">
        <f t="shared" si="746"/>
        <v xml:space="preserve"> </v>
      </c>
      <c r="BZ579" s="291"/>
      <c r="CA579" s="290" t="str">
        <f t="shared" si="697"/>
        <v xml:space="preserve"> </v>
      </c>
      <c r="CB579" s="289" t="str">
        <f>IF(SUM(I579:T579)&lt;90," ",EXP('eq. coef.'!$C$396+'eq. coef.'!$C$397*'Amp-TB2 calc'!AJ579+'eq. coef.'!$C$398*'Amp-TB2 calc'!AK579+'eq. coef.'!$C$399*'Amp-TB2 calc'!AL579+'eq. coef.'!$C$400*'Amp-TB2 calc'!AN579+'eq. coef.'!$C$401*'Amp-TB2 calc'!AP579+'eq. coef.'!$C$402*'Amp-TB2 calc'!AQ579+'eq. coef.'!$C$403*'Amp-TB2 calc'!AR579+'eq. coef.'!$C$404*'Amp-TB2 calc'!AS579+'eq. coef.'!$C$405*LN('Amp-TB2 calc'!BQ579)))</f>
        <v xml:space="preserve"> </v>
      </c>
      <c r="CC579" s="283" t="str">
        <f t="shared" si="698"/>
        <v xml:space="preserve"> </v>
      </c>
      <c r="CD579" s="283"/>
      <c r="CE579" s="282" t="str">
        <f t="shared" si="699"/>
        <v xml:space="preserve"> </v>
      </c>
      <c r="CF579" s="282" t="str">
        <f t="shared" si="700"/>
        <v xml:space="preserve"> </v>
      </c>
      <c r="CG579" s="278" t="str">
        <f t="shared" si="747"/>
        <v xml:space="preserve"> </v>
      </c>
      <c r="CH579" s="278" t="str">
        <f t="shared" si="748"/>
        <v xml:space="preserve"> </v>
      </c>
      <c r="CI579" s="278" t="str">
        <f t="shared" si="701"/>
        <v xml:space="preserve"> </v>
      </c>
      <c r="CJ579" s="278" t="str">
        <f t="shared" si="702"/>
        <v xml:space="preserve"> </v>
      </c>
      <c r="CK579" s="278"/>
      <c r="CL579" s="278" t="str">
        <f t="shared" si="703"/>
        <v xml:space="preserve"> </v>
      </c>
      <c r="CM579" s="278" t="str">
        <f t="shared" si="704"/>
        <v xml:space="preserve"> </v>
      </c>
      <c r="CN579" s="278" t="str">
        <f t="shared" si="749"/>
        <v xml:space="preserve"> </v>
      </c>
      <c r="CO579" s="278" t="str">
        <f t="shared" si="705"/>
        <v xml:space="preserve"> </v>
      </c>
      <c r="CP579" s="278" t="str">
        <f t="shared" si="750"/>
        <v xml:space="preserve"> </v>
      </c>
      <c r="CQ579" s="278" t="str">
        <f t="shared" si="706"/>
        <v xml:space="preserve"> </v>
      </c>
      <c r="CR579" s="278" t="str">
        <f t="shared" si="751"/>
        <v xml:space="preserve"> </v>
      </c>
      <c r="CS579" s="278" t="str">
        <f t="shared" si="707"/>
        <v xml:space="preserve"> </v>
      </c>
      <c r="CT579" s="278"/>
      <c r="CU579" s="278" t="str">
        <f t="shared" si="752"/>
        <v xml:space="preserve"> </v>
      </c>
      <c r="CV579" s="278" t="str">
        <f t="shared" si="708"/>
        <v xml:space="preserve"> </v>
      </c>
      <c r="CW579" s="278" t="str">
        <f t="shared" si="709"/>
        <v xml:space="preserve"> </v>
      </c>
      <c r="CX579" s="278"/>
      <c r="CY579" s="278" t="str">
        <f t="shared" si="710"/>
        <v xml:space="preserve"> </v>
      </c>
      <c r="CZ579" s="278" t="str">
        <f t="shared" si="753"/>
        <v xml:space="preserve"> </v>
      </c>
      <c r="DA579" s="278" t="str">
        <f t="shared" si="711"/>
        <v xml:space="preserve"> </v>
      </c>
      <c r="DB579" s="278"/>
      <c r="DC579" s="278" t="str">
        <f t="shared" si="712"/>
        <v xml:space="preserve"> </v>
      </c>
      <c r="DD579" s="278" t="str">
        <f t="shared" si="754"/>
        <v xml:space="preserve"> </v>
      </c>
      <c r="DE579" s="278" t="str">
        <f t="shared" si="755"/>
        <v xml:space="preserve"> </v>
      </c>
      <c r="DF579" s="278" t="str">
        <f t="shared" si="713"/>
        <v xml:space="preserve"> </v>
      </c>
      <c r="DG579" s="283" t="str">
        <f t="shared" si="720"/>
        <v xml:space="preserve"> </v>
      </c>
      <c r="DH579" s="283"/>
      <c r="DI579" s="277" t="str">
        <f t="shared" si="714"/>
        <v xml:space="preserve"> </v>
      </c>
      <c r="DJ579" s="277" t="str">
        <f t="shared" si="715"/>
        <v xml:space="preserve"> </v>
      </c>
      <c r="DK579" s="277" t="str">
        <f t="shared" si="716"/>
        <v xml:space="preserve"> </v>
      </c>
      <c r="DL579" s="278" t="str">
        <f t="shared" si="717"/>
        <v xml:space="preserve"> </v>
      </c>
    </row>
    <row r="580" spans="21:116" x14ac:dyDescent="0.25">
      <c r="U580" s="276" t="str">
        <f t="shared" si="721"/>
        <v xml:space="preserve"> </v>
      </c>
      <c r="V580" s="277" t="str">
        <f>IF(SUM(I580:T580)&lt;90," ",I580/stab.data!$U$7)</f>
        <v xml:space="preserve"> </v>
      </c>
      <c r="W580" s="277" t="str">
        <f>IF(SUM(I580:T580)&lt;90," ",J580/stab.data!$U$8)</f>
        <v xml:space="preserve"> </v>
      </c>
      <c r="X580" s="277" t="str">
        <f>IF(SUM(I580:T580)&lt;90," ",K580*2/stab.data!$U$9)</f>
        <v xml:space="preserve"> </v>
      </c>
      <c r="Y580" s="277" t="str">
        <f>IF(SUM(I580:T580)&lt;90," ",L580*2/stab.data!$U$10)</f>
        <v xml:space="preserve"> </v>
      </c>
      <c r="Z580" s="277" t="str">
        <f>IF(SUM(I580:T580)&lt;90," ",M580/stab.data!$U$11)</f>
        <v xml:space="preserve"> </v>
      </c>
      <c r="AA580" s="277" t="str">
        <f>IF(SUM(I580:T580)&lt;90," ",N580/stab.data!$U$12)</f>
        <v xml:space="preserve"> </v>
      </c>
      <c r="AB580" s="277" t="str">
        <f>IF(SUM(I580:T580)&lt;90," ",O580/stab.data!$U$13)</f>
        <v xml:space="preserve"> </v>
      </c>
      <c r="AC580" s="277" t="str">
        <f>IF(SUM(I580:T580)&lt;90," ",P580/stab.data!$U$14)</f>
        <v xml:space="preserve"> </v>
      </c>
      <c r="AD580" s="277" t="str">
        <f>IF(SUM(I580:T580)&lt;90," ",Q580*2/stab.data!$U$15)</f>
        <v xml:space="preserve"> </v>
      </c>
      <c r="AE580" s="277" t="str">
        <f>IF(SUM(I580:T580)&lt;90," ",R580*2/stab.data!$U$16)</f>
        <v xml:space="preserve"> </v>
      </c>
      <c r="AF580" s="277" t="str">
        <f>IF(SUM(I580:T580)&lt;90," ",S580/stab.data!$U$17)</f>
        <v xml:space="preserve"> </v>
      </c>
      <c r="AG580" s="277" t="str">
        <f>IF(SUM(I580:T580)&lt;90," ",T580/stab.data!$U$18)</f>
        <v xml:space="preserve"> </v>
      </c>
      <c r="AH580" s="277" t="str">
        <f t="shared" si="722"/>
        <v xml:space="preserve"> </v>
      </c>
      <c r="AI580" s="277" t="str">
        <f t="shared" si="723"/>
        <v xml:space="preserve"> </v>
      </c>
      <c r="AJ580" s="278" t="str">
        <f t="shared" si="724"/>
        <v xml:space="preserve"> </v>
      </c>
      <c r="AK580" s="278" t="str">
        <f t="shared" si="725"/>
        <v xml:space="preserve"> </v>
      </c>
      <c r="AL580" s="278" t="str">
        <f t="shared" si="726"/>
        <v xml:space="preserve"> </v>
      </c>
      <c r="AM580" s="278" t="str">
        <f t="shared" si="727"/>
        <v xml:space="preserve"> </v>
      </c>
      <c r="AN580" s="278" t="str">
        <f t="shared" si="728"/>
        <v xml:space="preserve"> </v>
      </c>
      <c r="AO580" s="278" t="str">
        <f t="shared" si="729"/>
        <v xml:space="preserve"> </v>
      </c>
      <c r="AP580" s="278" t="str">
        <f t="shared" si="730"/>
        <v xml:space="preserve"> </v>
      </c>
      <c r="AQ580" s="278" t="str">
        <f t="shared" si="731"/>
        <v xml:space="preserve"> </v>
      </c>
      <c r="AR580" s="278" t="str">
        <f t="shared" si="732"/>
        <v xml:space="preserve"> </v>
      </c>
      <c r="AS580" s="278" t="str">
        <f t="shared" si="733"/>
        <v xml:space="preserve"> </v>
      </c>
      <c r="AT580" s="278" t="str">
        <f t="shared" si="734"/>
        <v xml:space="preserve"> </v>
      </c>
      <c r="AU580" s="278" t="str">
        <f t="shared" si="735"/>
        <v xml:space="preserve"> </v>
      </c>
      <c r="AV580" s="277" t="str">
        <f t="shared" si="736"/>
        <v xml:space="preserve"> </v>
      </c>
      <c r="AW580" s="277" t="str">
        <f t="shared" si="737"/>
        <v xml:space="preserve"> </v>
      </c>
      <c r="AX580" s="277" t="str">
        <f>IF(SUM(I580:T580)&lt;90," ",CO580*AH580*stab.data!$U$20/13/2)</f>
        <v xml:space="preserve"> </v>
      </c>
      <c r="AY580" s="277" t="str">
        <f>IF(SUM(I580:T580)&lt;90," ",CQ580*AH580*stab.data!$U$11/13)</f>
        <v xml:space="preserve"> </v>
      </c>
      <c r="AZ580" s="277" t="str">
        <f t="shared" si="738"/>
        <v xml:space="preserve"> </v>
      </c>
      <c r="BA580" s="279" t="str">
        <f t="shared" si="739"/>
        <v xml:space="preserve"> </v>
      </c>
      <c r="BB580" s="280" t="str">
        <f>IF(SUM(I580:T580)&lt;90," ",EXP('eq. coef.'!$C$104+'eq. coef.'!$C$105*'Amp-TB2 calc'!AJ580+'eq. coef.'!$C$106*'Amp-TB2 calc'!AK580+'eq. coef.'!$C$107*'Amp-TB2 calc'!AL580+'eq. coef.'!$C$108*'Amp-TB2 calc'!AN580+'eq. coef.'!$C$109*'Amp-TB2 calc'!AP580+'eq. coef.'!$C$110*'Amp-TB2 calc'!AQ580+'eq. coef.'!$C$111*'Amp-TB2 calc'!AR580+'eq. coef.'!$C$112*'Amp-TB2 calc'!AS580))</f>
        <v xml:space="preserve"> </v>
      </c>
      <c r="BC580" s="281" t="str">
        <f>IF(SUM(I580:T580)&lt;90," ",EXP('eq. coef.'!$C$176+'eq. coef.'!$C$177*'Amp-TB2 calc'!AJ580+'eq. coef.'!$C$178*'Amp-TB2 calc'!AK580+'eq. coef.'!$C$179*'Amp-TB2 calc'!AL580+'eq. coef.'!$C$180*'Amp-TB2 calc'!AN580+'eq. coef.'!$C$181*'Amp-TB2 calc'!AP580+'eq. coef.'!$C$182*'Amp-TB2 calc'!AQ580+'eq. coef.'!$C$183*'Amp-TB2 calc'!AR580+'eq. coef.'!$C$184*'Amp-TB2 calc'!AS580))</f>
        <v xml:space="preserve"> </v>
      </c>
      <c r="BD580" s="281" t="str">
        <f>IF(SUM(I580:T580)&lt;90," ",('eq. coef.'!$C$234+'eq. coef.'!$C$235*'Amp-TB2 calc'!AJ580+'eq. coef.'!$C$236*'Amp-TB2 calc'!AK580+'eq. coef.'!$C$237*'Amp-TB2 calc'!AL580+'eq. coef.'!$C$238*'Amp-TB2 calc'!AN580+'eq. coef.'!$C$239*'Amp-TB2 calc'!AP580+'eq. coef.'!$C$240*'Amp-TB2 calc'!AQ580+'eq. coef.'!$C$241*'Amp-TB2 calc'!AR580+'eq. coef.'!$C$242*'Amp-TB2 calc'!AS580))</f>
        <v xml:space="preserve"> </v>
      </c>
      <c r="BE580" s="281" t="str">
        <f>IF(SUM(I580:T580)&lt;90," ",('eq. coef.'!$C$270+'eq. coef.'!$C$271*'Amp-TB2 calc'!AJ580+'eq. coef.'!$C$272*'Amp-TB2 calc'!AK580+'eq. coef.'!$C$273*'Amp-TB2 calc'!AL580+'eq. coef.'!$C$274*'Amp-TB2 calc'!AN580+'eq. coef.'!$C$275*'Amp-TB2 calc'!AP580+'eq. coef.'!$C$276*'Amp-TB2 calc'!AQ580+'eq. coef.'!$C$277*'Amp-TB2 calc'!AR580+'eq. coef.'!$C$278*'Amp-TB2 calc'!AS580))</f>
        <v xml:space="preserve"> </v>
      </c>
      <c r="BF580" s="281" t="str">
        <f>IF(SUM(I580:T580)&lt;90," ",EXP('eq. coef.'!$C$328+'eq. coef.'!$C$329*'Amp-TB2 calc'!AJ580+'eq. coef.'!$C$330*'Amp-TB2 calc'!AK580+'eq. coef.'!$C$331*'Amp-TB2 calc'!AL580+'eq. coef.'!$C$332*'Amp-TB2 calc'!AN580+'eq. coef.'!$C$333*'Amp-TB2 calc'!AP580+'eq. coef.'!$C$334*'Amp-TB2 calc'!AQ580+'eq. coef.'!$C$335*'Amp-TB2 calc'!AR580+'eq. coef.'!$C$336*'Amp-TB2 calc'!AS580))</f>
        <v xml:space="preserve"> </v>
      </c>
      <c r="BG580" s="282" t="str">
        <f t="shared" si="691"/>
        <v xml:space="preserve"> </v>
      </c>
      <c r="BH580" s="385" t="str">
        <f t="shared" si="718"/>
        <v xml:space="preserve"> </v>
      </c>
      <c r="BI580" s="385" t="str">
        <f t="shared" si="719"/>
        <v xml:space="preserve"> </v>
      </c>
      <c r="BJ580" s="281" t="str">
        <f t="shared" si="692"/>
        <v xml:space="preserve"> </v>
      </c>
      <c r="BK580" s="283" t="str">
        <f t="shared" si="740"/>
        <v xml:space="preserve"> </v>
      </c>
      <c r="BL580" s="281" t="str">
        <f t="shared" si="741"/>
        <v xml:space="preserve"> </v>
      </c>
      <c r="BM580" s="284" t="str">
        <f t="shared" si="693"/>
        <v xml:space="preserve"> </v>
      </c>
      <c r="BN580" s="285" t="str">
        <f>IF(SUM(I580:T580)&lt;90," ",'eq. coef.'!$C$360+'eq. coef.'!$C$361*'Amp-TB2 calc'!AJ580+'eq. coef.'!$C$362*'Amp-TB2 calc'!AK580+'eq. coef.'!$C$363*'Amp-TB2 calc'!AL580+'eq. coef.'!$C$364*'Amp-TB2 calc'!AN580+'eq. coef.'!$C$365*'Amp-TB2 calc'!AP580+'eq. coef.'!$C$366*'Amp-TB2 calc'!AQ580+'eq. coef.'!$C$367*'Amp-TB2 calc'!AR580+'eq. coef.'!$C$368*'Amp-TB2 calc'!AS580+'eq. coef.'!$C$369*LN(BQ580))</f>
        <v xml:space="preserve"> </v>
      </c>
      <c r="BO580" s="286" t="str">
        <f t="shared" si="742"/>
        <v xml:space="preserve"> </v>
      </c>
      <c r="BP580" s="333" t="str">
        <f t="shared" si="694"/>
        <v xml:space="preserve"> </v>
      </c>
      <c r="BQ580" s="287" t="str">
        <f t="shared" si="743"/>
        <v xml:space="preserve"> </v>
      </c>
      <c r="BR580" s="281" t="str">
        <f t="shared" si="695"/>
        <v xml:space="preserve"> </v>
      </c>
      <c r="BS580" s="283"/>
      <c r="BT580" s="283">
        <f t="shared" si="744"/>
        <v>0</v>
      </c>
      <c r="BU580" s="283">
        <f t="shared" si="745"/>
        <v>0</v>
      </c>
      <c r="BV580" s="281" t="str">
        <f t="shared" si="696"/>
        <v xml:space="preserve"> </v>
      </c>
      <c r="BW580" s="288"/>
      <c r="BX580" s="289" t="str">
        <f>IF(SUM(I580:T580)&lt;90," ",'eq. coef.'!$B$1128*'Amp-TB2 calc'!CH580+'eq. coef.'!$B$1129*'Amp-TB2 calc'!CL580+'eq. coef.'!$B$1130*'Amp-TB2 calc'!CM580+'eq. coef.'!$B$1131*'Amp-TB2 calc'!CO580+'eq. coef.'!$B$1132*'Amp-TB2 calc'!CP580+'eq. coef.'!$B$1133*'Amp-TB2 calc'!CQ580+'eq. coef.'!$B$1134*'Amp-TB2 calc'!CR580+'eq. coef.'!$B$1135*'Amp-TB2 calc'!CU580+'eq. coef.'!$B$1135*'Amp-TB2 calc'!CY580+'eq. coef.'!$B$1137*'Amp-TB2 calc'!CZ580)</f>
        <v xml:space="preserve"> </v>
      </c>
      <c r="BY580" s="290" t="str">
        <f t="shared" si="746"/>
        <v xml:space="preserve"> </v>
      </c>
      <c r="BZ580" s="291"/>
      <c r="CA580" s="290" t="str">
        <f t="shared" si="697"/>
        <v xml:space="preserve"> </v>
      </c>
      <c r="CB580" s="289" t="str">
        <f>IF(SUM(I580:T580)&lt;90," ",EXP('eq. coef.'!$C$396+'eq. coef.'!$C$397*'Amp-TB2 calc'!AJ580+'eq. coef.'!$C$398*'Amp-TB2 calc'!AK580+'eq. coef.'!$C$399*'Amp-TB2 calc'!AL580+'eq. coef.'!$C$400*'Amp-TB2 calc'!AN580+'eq. coef.'!$C$401*'Amp-TB2 calc'!AP580+'eq. coef.'!$C$402*'Amp-TB2 calc'!AQ580+'eq. coef.'!$C$403*'Amp-TB2 calc'!AR580+'eq. coef.'!$C$404*'Amp-TB2 calc'!AS580+'eq. coef.'!$C$405*LN('Amp-TB2 calc'!BQ580)))</f>
        <v xml:space="preserve"> </v>
      </c>
      <c r="CC580" s="283" t="str">
        <f t="shared" si="698"/>
        <v xml:space="preserve"> </v>
      </c>
      <c r="CD580" s="283"/>
      <c r="CE580" s="282" t="str">
        <f t="shared" si="699"/>
        <v xml:space="preserve"> </v>
      </c>
      <c r="CF580" s="282" t="str">
        <f t="shared" si="700"/>
        <v xml:space="preserve"> </v>
      </c>
      <c r="CG580" s="278" t="str">
        <f t="shared" si="747"/>
        <v xml:space="preserve"> </v>
      </c>
      <c r="CH580" s="278" t="str">
        <f t="shared" si="748"/>
        <v xml:space="preserve"> </v>
      </c>
      <c r="CI580" s="278" t="str">
        <f t="shared" si="701"/>
        <v xml:space="preserve"> </v>
      </c>
      <c r="CJ580" s="278" t="str">
        <f t="shared" si="702"/>
        <v xml:space="preserve"> </v>
      </c>
      <c r="CK580" s="278"/>
      <c r="CL580" s="278" t="str">
        <f t="shared" si="703"/>
        <v xml:space="preserve"> </v>
      </c>
      <c r="CM580" s="278" t="str">
        <f t="shared" si="704"/>
        <v xml:space="preserve"> </v>
      </c>
      <c r="CN580" s="278" t="str">
        <f t="shared" si="749"/>
        <v xml:space="preserve"> </v>
      </c>
      <c r="CO580" s="278" t="str">
        <f t="shared" si="705"/>
        <v xml:space="preserve"> </v>
      </c>
      <c r="CP580" s="278" t="str">
        <f t="shared" si="750"/>
        <v xml:space="preserve"> </v>
      </c>
      <c r="CQ580" s="278" t="str">
        <f t="shared" si="706"/>
        <v xml:space="preserve"> </v>
      </c>
      <c r="CR580" s="278" t="str">
        <f t="shared" si="751"/>
        <v xml:space="preserve"> </v>
      </c>
      <c r="CS580" s="278" t="str">
        <f t="shared" si="707"/>
        <v xml:space="preserve"> </v>
      </c>
      <c r="CT580" s="278"/>
      <c r="CU580" s="278" t="str">
        <f t="shared" si="752"/>
        <v xml:space="preserve"> </v>
      </c>
      <c r="CV580" s="278" t="str">
        <f t="shared" si="708"/>
        <v xml:space="preserve"> </v>
      </c>
      <c r="CW580" s="278" t="str">
        <f t="shared" si="709"/>
        <v xml:space="preserve"> </v>
      </c>
      <c r="CX580" s="278"/>
      <c r="CY580" s="278" t="str">
        <f t="shared" si="710"/>
        <v xml:space="preserve"> </v>
      </c>
      <c r="CZ580" s="278" t="str">
        <f t="shared" si="753"/>
        <v xml:space="preserve"> </v>
      </c>
      <c r="DA580" s="278" t="str">
        <f t="shared" si="711"/>
        <v xml:space="preserve"> </v>
      </c>
      <c r="DB580" s="278"/>
      <c r="DC580" s="278" t="str">
        <f t="shared" si="712"/>
        <v xml:space="preserve"> </v>
      </c>
      <c r="DD580" s="278" t="str">
        <f t="shared" si="754"/>
        <v xml:space="preserve"> </v>
      </c>
      <c r="DE580" s="278" t="str">
        <f t="shared" si="755"/>
        <v xml:space="preserve"> </v>
      </c>
      <c r="DF580" s="278" t="str">
        <f t="shared" si="713"/>
        <v xml:space="preserve"> </v>
      </c>
      <c r="DG580" s="283" t="str">
        <f t="shared" si="720"/>
        <v xml:space="preserve"> </v>
      </c>
      <c r="DH580" s="283"/>
      <c r="DI580" s="277" t="str">
        <f t="shared" si="714"/>
        <v xml:space="preserve"> </v>
      </c>
      <c r="DJ580" s="277" t="str">
        <f t="shared" si="715"/>
        <v xml:space="preserve"> </v>
      </c>
      <c r="DK580" s="277" t="str">
        <f t="shared" si="716"/>
        <v xml:space="preserve"> </v>
      </c>
      <c r="DL580" s="278" t="str">
        <f t="shared" si="717"/>
        <v xml:space="preserve"> </v>
      </c>
    </row>
    <row r="581" spans="21:116" x14ac:dyDescent="0.25">
      <c r="U581" s="276" t="str">
        <f t="shared" si="721"/>
        <v xml:space="preserve"> </v>
      </c>
      <c r="V581" s="277" t="str">
        <f>IF(SUM(I581:T581)&lt;90," ",I581/stab.data!$U$7)</f>
        <v xml:space="preserve"> </v>
      </c>
      <c r="W581" s="277" t="str">
        <f>IF(SUM(I581:T581)&lt;90," ",J581/stab.data!$U$8)</f>
        <v xml:space="preserve"> </v>
      </c>
      <c r="X581" s="277" t="str">
        <f>IF(SUM(I581:T581)&lt;90," ",K581*2/stab.data!$U$9)</f>
        <v xml:space="preserve"> </v>
      </c>
      <c r="Y581" s="277" t="str">
        <f>IF(SUM(I581:T581)&lt;90," ",L581*2/stab.data!$U$10)</f>
        <v xml:space="preserve"> </v>
      </c>
      <c r="Z581" s="277" t="str">
        <f>IF(SUM(I581:T581)&lt;90," ",M581/stab.data!$U$11)</f>
        <v xml:space="preserve"> </v>
      </c>
      <c r="AA581" s="277" t="str">
        <f>IF(SUM(I581:T581)&lt;90," ",N581/stab.data!$U$12)</f>
        <v xml:space="preserve"> </v>
      </c>
      <c r="AB581" s="277" t="str">
        <f>IF(SUM(I581:T581)&lt;90," ",O581/stab.data!$U$13)</f>
        <v xml:space="preserve"> </v>
      </c>
      <c r="AC581" s="277" t="str">
        <f>IF(SUM(I581:T581)&lt;90," ",P581/stab.data!$U$14)</f>
        <v xml:space="preserve"> </v>
      </c>
      <c r="AD581" s="277" t="str">
        <f>IF(SUM(I581:T581)&lt;90," ",Q581*2/stab.data!$U$15)</f>
        <v xml:space="preserve"> </v>
      </c>
      <c r="AE581" s="277" t="str">
        <f>IF(SUM(I581:T581)&lt;90," ",R581*2/stab.data!$U$16)</f>
        <v xml:space="preserve"> </v>
      </c>
      <c r="AF581" s="277" t="str">
        <f>IF(SUM(I581:T581)&lt;90," ",S581/stab.data!$U$17)</f>
        <v xml:space="preserve"> </v>
      </c>
      <c r="AG581" s="277" t="str">
        <f>IF(SUM(I581:T581)&lt;90," ",T581/stab.data!$U$18)</f>
        <v xml:space="preserve"> </v>
      </c>
      <c r="AH581" s="277" t="str">
        <f t="shared" si="722"/>
        <v xml:space="preserve"> </v>
      </c>
      <c r="AI581" s="277" t="str">
        <f t="shared" si="723"/>
        <v xml:space="preserve"> </v>
      </c>
      <c r="AJ581" s="278" t="str">
        <f t="shared" si="724"/>
        <v xml:space="preserve"> </v>
      </c>
      <c r="AK581" s="278" t="str">
        <f t="shared" si="725"/>
        <v xml:space="preserve"> </v>
      </c>
      <c r="AL581" s="278" t="str">
        <f t="shared" si="726"/>
        <v xml:space="preserve"> </v>
      </c>
      <c r="AM581" s="278" t="str">
        <f t="shared" si="727"/>
        <v xml:space="preserve"> </v>
      </c>
      <c r="AN581" s="278" t="str">
        <f t="shared" si="728"/>
        <v xml:space="preserve"> </v>
      </c>
      <c r="AO581" s="278" t="str">
        <f t="shared" si="729"/>
        <v xml:space="preserve"> </v>
      </c>
      <c r="AP581" s="278" t="str">
        <f t="shared" si="730"/>
        <v xml:space="preserve"> </v>
      </c>
      <c r="AQ581" s="278" t="str">
        <f t="shared" si="731"/>
        <v xml:space="preserve"> </v>
      </c>
      <c r="AR581" s="278" t="str">
        <f t="shared" si="732"/>
        <v xml:space="preserve"> </v>
      </c>
      <c r="AS581" s="278" t="str">
        <f t="shared" si="733"/>
        <v xml:space="preserve"> </v>
      </c>
      <c r="AT581" s="278" t="str">
        <f t="shared" si="734"/>
        <v xml:space="preserve"> </v>
      </c>
      <c r="AU581" s="278" t="str">
        <f t="shared" si="735"/>
        <v xml:space="preserve"> </v>
      </c>
      <c r="AV581" s="277" t="str">
        <f t="shared" si="736"/>
        <v xml:space="preserve"> </v>
      </c>
      <c r="AW581" s="277" t="str">
        <f t="shared" si="737"/>
        <v xml:space="preserve"> </v>
      </c>
      <c r="AX581" s="277" t="str">
        <f>IF(SUM(I581:T581)&lt;90," ",CO581*AH581*stab.data!$U$20/13/2)</f>
        <v xml:space="preserve"> </v>
      </c>
      <c r="AY581" s="277" t="str">
        <f>IF(SUM(I581:T581)&lt;90," ",CQ581*AH581*stab.data!$U$11/13)</f>
        <v xml:space="preserve"> </v>
      </c>
      <c r="AZ581" s="277" t="str">
        <f t="shared" si="738"/>
        <v xml:space="preserve"> </v>
      </c>
      <c r="BA581" s="279" t="str">
        <f t="shared" si="739"/>
        <v xml:space="preserve"> </v>
      </c>
      <c r="BB581" s="280" t="str">
        <f>IF(SUM(I581:T581)&lt;90," ",EXP('eq. coef.'!$C$104+'eq. coef.'!$C$105*'Amp-TB2 calc'!AJ581+'eq. coef.'!$C$106*'Amp-TB2 calc'!AK581+'eq. coef.'!$C$107*'Amp-TB2 calc'!AL581+'eq. coef.'!$C$108*'Amp-TB2 calc'!AN581+'eq. coef.'!$C$109*'Amp-TB2 calc'!AP581+'eq. coef.'!$C$110*'Amp-TB2 calc'!AQ581+'eq. coef.'!$C$111*'Amp-TB2 calc'!AR581+'eq. coef.'!$C$112*'Amp-TB2 calc'!AS581))</f>
        <v xml:space="preserve"> </v>
      </c>
      <c r="BC581" s="281" t="str">
        <f>IF(SUM(I581:T581)&lt;90," ",EXP('eq. coef.'!$C$176+'eq. coef.'!$C$177*'Amp-TB2 calc'!AJ581+'eq. coef.'!$C$178*'Amp-TB2 calc'!AK581+'eq. coef.'!$C$179*'Amp-TB2 calc'!AL581+'eq. coef.'!$C$180*'Amp-TB2 calc'!AN581+'eq. coef.'!$C$181*'Amp-TB2 calc'!AP581+'eq. coef.'!$C$182*'Amp-TB2 calc'!AQ581+'eq. coef.'!$C$183*'Amp-TB2 calc'!AR581+'eq. coef.'!$C$184*'Amp-TB2 calc'!AS581))</f>
        <v xml:space="preserve"> </v>
      </c>
      <c r="BD581" s="281" t="str">
        <f>IF(SUM(I581:T581)&lt;90," ",('eq. coef.'!$C$234+'eq. coef.'!$C$235*'Amp-TB2 calc'!AJ581+'eq. coef.'!$C$236*'Amp-TB2 calc'!AK581+'eq. coef.'!$C$237*'Amp-TB2 calc'!AL581+'eq. coef.'!$C$238*'Amp-TB2 calc'!AN581+'eq. coef.'!$C$239*'Amp-TB2 calc'!AP581+'eq. coef.'!$C$240*'Amp-TB2 calc'!AQ581+'eq. coef.'!$C$241*'Amp-TB2 calc'!AR581+'eq. coef.'!$C$242*'Amp-TB2 calc'!AS581))</f>
        <v xml:space="preserve"> </v>
      </c>
      <c r="BE581" s="281" t="str">
        <f>IF(SUM(I581:T581)&lt;90," ",('eq. coef.'!$C$270+'eq. coef.'!$C$271*'Amp-TB2 calc'!AJ581+'eq. coef.'!$C$272*'Amp-TB2 calc'!AK581+'eq. coef.'!$C$273*'Amp-TB2 calc'!AL581+'eq. coef.'!$C$274*'Amp-TB2 calc'!AN581+'eq. coef.'!$C$275*'Amp-TB2 calc'!AP581+'eq. coef.'!$C$276*'Amp-TB2 calc'!AQ581+'eq. coef.'!$C$277*'Amp-TB2 calc'!AR581+'eq. coef.'!$C$278*'Amp-TB2 calc'!AS581))</f>
        <v xml:space="preserve"> </v>
      </c>
      <c r="BF581" s="281" t="str">
        <f>IF(SUM(I581:T581)&lt;90," ",EXP('eq. coef.'!$C$328+'eq. coef.'!$C$329*'Amp-TB2 calc'!AJ581+'eq. coef.'!$C$330*'Amp-TB2 calc'!AK581+'eq. coef.'!$C$331*'Amp-TB2 calc'!AL581+'eq. coef.'!$C$332*'Amp-TB2 calc'!AN581+'eq. coef.'!$C$333*'Amp-TB2 calc'!AP581+'eq. coef.'!$C$334*'Amp-TB2 calc'!AQ581+'eq. coef.'!$C$335*'Amp-TB2 calc'!AR581+'eq. coef.'!$C$336*'Amp-TB2 calc'!AS581))</f>
        <v xml:space="preserve"> </v>
      </c>
      <c r="BG581" s="282" t="str">
        <f t="shared" si="691"/>
        <v xml:space="preserve"> </v>
      </c>
      <c r="BH581" s="385" t="str">
        <f t="shared" si="718"/>
        <v xml:space="preserve"> </v>
      </c>
      <c r="BI581" s="385" t="str">
        <f t="shared" si="719"/>
        <v xml:space="preserve"> </v>
      </c>
      <c r="BJ581" s="281" t="str">
        <f t="shared" si="692"/>
        <v xml:space="preserve"> </v>
      </c>
      <c r="BK581" s="283" t="str">
        <f t="shared" si="740"/>
        <v xml:space="preserve"> </v>
      </c>
      <c r="BL581" s="281" t="str">
        <f t="shared" si="741"/>
        <v xml:space="preserve"> </v>
      </c>
      <c r="BM581" s="284" t="str">
        <f t="shared" si="693"/>
        <v xml:space="preserve"> </v>
      </c>
      <c r="BN581" s="285" t="str">
        <f>IF(SUM(I581:T581)&lt;90," ",'eq. coef.'!$C$360+'eq. coef.'!$C$361*'Amp-TB2 calc'!AJ581+'eq. coef.'!$C$362*'Amp-TB2 calc'!AK581+'eq. coef.'!$C$363*'Amp-TB2 calc'!AL581+'eq. coef.'!$C$364*'Amp-TB2 calc'!AN581+'eq. coef.'!$C$365*'Amp-TB2 calc'!AP581+'eq. coef.'!$C$366*'Amp-TB2 calc'!AQ581+'eq. coef.'!$C$367*'Amp-TB2 calc'!AR581+'eq. coef.'!$C$368*'Amp-TB2 calc'!AS581+'eq. coef.'!$C$369*LN(BQ581))</f>
        <v xml:space="preserve"> </v>
      </c>
      <c r="BO581" s="286" t="str">
        <f t="shared" si="742"/>
        <v xml:space="preserve"> </v>
      </c>
      <c r="BP581" s="333" t="str">
        <f t="shared" si="694"/>
        <v xml:space="preserve"> </v>
      </c>
      <c r="BQ581" s="287" t="str">
        <f t="shared" si="743"/>
        <v xml:space="preserve"> </v>
      </c>
      <c r="BR581" s="281" t="str">
        <f t="shared" si="695"/>
        <v xml:space="preserve"> </v>
      </c>
      <c r="BS581" s="283"/>
      <c r="BT581" s="283">
        <f t="shared" si="744"/>
        <v>0</v>
      </c>
      <c r="BU581" s="283">
        <f t="shared" si="745"/>
        <v>0</v>
      </c>
      <c r="BV581" s="281" t="str">
        <f t="shared" si="696"/>
        <v xml:space="preserve"> </v>
      </c>
      <c r="BW581" s="288"/>
      <c r="BX581" s="289" t="str">
        <f>IF(SUM(I581:T581)&lt;90," ",'eq. coef.'!$B$1128*'Amp-TB2 calc'!CH581+'eq. coef.'!$B$1129*'Amp-TB2 calc'!CL581+'eq. coef.'!$B$1130*'Amp-TB2 calc'!CM581+'eq. coef.'!$B$1131*'Amp-TB2 calc'!CO581+'eq. coef.'!$B$1132*'Amp-TB2 calc'!CP581+'eq. coef.'!$B$1133*'Amp-TB2 calc'!CQ581+'eq. coef.'!$B$1134*'Amp-TB2 calc'!CR581+'eq. coef.'!$B$1135*'Amp-TB2 calc'!CU581+'eq. coef.'!$B$1135*'Amp-TB2 calc'!CY581+'eq. coef.'!$B$1137*'Amp-TB2 calc'!CZ581)</f>
        <v xml:space="preserve"> </v>
      </c>
      <c r="BY581" s="290" t="str">
        <f t="shared" si="746"/>
        <v xml:space="preserve"> </v>
      </c>
      <c r="BZ581" s="291"/>
      <c r="CA581" s="290" t="str">
        <f t="shared" si="697"/>
        <v xml:space="preserve"> </v>
      </c>
      <c r="CB581" s="289" t="str">
        <f>IF(SUM(I581:T581)&lt;90," ",EXP('eq. coef.'!$C$396+'eq. coef.'!$C$397*'Amp-TB2 calc'!AJ581+'eq. coef.'!$C$398*'Amp-TB2 calc'!AK581+'eq. coef.'!$C$399*'Amp-TB2 calc'!AL581+'eq. coef.'!$C$400*'Amp-TB2 calc'!AN581+'eq. coef.'!$C$401*'Amp-TB2 calc'!AP581+'eq. coef.'!$C$402*'Amp-TB2 calc'!AQ581+'eq. coef.'!$C$403*'Amp-TB2 calc'!AR581+'eq. coef.'!$C$404*'Amp-TB2 calc'!AS581+'eq. coef.'!$C$405*LN('Amp-TB2 calc'!BQ581)))</f>
        <v xml:space="preserve"> </v>
      </c>
      <c r="CC581" s="283" t="str">
        <f t="shared" si="698"/>
        <v xml:space="preserve"> </v>
      </c>
      <c r="CD581" s="283"/>
      <c r="CE581" s="282" t="str">
        <f t="shared" si="699"/>
        <v xml:space="preserve"> </v>
      </c>
      <c r="CF581" s="282" t="str">
        <f t="shared" si="700"/>
        <v xml:space="preserve"> </v>
      </c>
      <c r="CG581" s="278" t="str">
        <f t="shared" si="747"/>
        <v xml:space="preserve"> </v>
      </c>
      <c r="CH581" s="278" t="str">
        <f t="shared" si="748"/>
        <v xml:space="preserve"> </v>
      </c>
      <c r="CI581" s="278" t="str">
        <f t="shared" si="701"/>
        <v xml:space="preserve"> </v>
      </c>
      <c r="CJ581" s="278" t="str">
        <f t="shared" si="702"/>
        <v xml:space="preserve"> </v>
      </c>
      <c r="CK581" s="278"/>
      <c r="CL581" s="278" t="str">
        <f t="shared" si="703"/>
        <v xml:space="preserve"> </v>
      </c>
      <c r="CM581" s="278" t="str">
        <f t="shared" si="704"/>
        <v xml:space="preserve"> </v>
      </c>
      <c r="CN581" s="278" t="str">
        <f t="shared" si="749"/>
        <v xml:space="preserve"> </v>
      </c>
      <c r="CO581" s="278" t="str">
        <f t="shared" si="705"/>
        <v xml:space="preserve"> </v>
      </c>
      <c r="CP581" s="278" t="str">
        <f t="shared" si="750"/>
        <v xml:space="preserve"> </v>
      </c>
      <c r="CQ581" s="278" t="str">
        <f t="shared" si="706"/>
        <v xml:space="preserve"> </v>
      </c>
      <c r="CR581" s="278" t="str">
        <f t="shared" si="751"/>
        <v xml:space="preserve"> </v>
      </c>
      <c r="CS581" s="278" t="str">
        <f t="shared" si="707"/>
        <v xml:space="preserve"> </v>
      </c>
      <c r="CT581" s="278"/>
      <c r="CU581" s="278" t="str">
        <f t="shared" si="752"/>
        <v xml:space="preserve"> </v>
      </c>
      <c r="CV581" s="278" t="str">
        <f t="shared" si="708"/>
        <v xml:space="preserve"> </v>
      </c>
      <c r="CW581" s="278" t="str">
        <f t="shared" si="709"/>
        <v xml:space="preserve"> </v>
      </c>
      <c r="CX581" s="278"/>
      <c r="CY581" s="278" t="str">
        <f t="shared" si="710"/>
        <v xml:space="preserve"> </v>
      </c>
      <c r="CZ581" s="278" t="str">
        <f t="shared" si="753"/>
        <v xml:space="preserve"> </v>
      </c>
      <c r="DA581" s="278" t="str">
        <f t="shared" si="711"/>
        <v xml:space="preserve"> </v>
      </c>
      <c r="DB581" s="278"/>
      <c r="DC581" s="278" t="str">
        <f t="shared" si="712"/>
        <v xml:space="preserve"> </v>
      </c>
      <c r="DD581" s="278" t="str">
        <f t="shared" si="754"/>
        <v xml:space="preserve"> </v>
      </c>
      <c r="DE581" s="278" t="str">
        <f t="shared" si="755"/>
        <v xml:space="preserve"> </v>
      </c>
      <c r="DF581" s="278" t="str">
        <f t="shared" si="713"/>
        <v xml:space="preserve"> </v>
      </c>
      <c r="DG581" s="283" t="str">
        <f t="shared" si="720"/>
        <v xml:space="preserve"> </v>
      </c>
      <c r="DH581" s="283"/>
      <c r="DI581" s="277" t="str">
        <f t="shared" si="714"/>
        <v xml:space="preserve"> </v>
      </c>
      <c r="DJ581" s="277" t="str">
        <f t="shared" si="715"/>
        <v xml:space="preserve"> </v>
      </c>
      <c r="DK581" s="277" t="str">
        <f t="shared" si="716"/>
        <v xml:space="preserve"> </v>
      </c>
      <c r="DL581" s="278" t="str">
        <f t="shared" si="717"/>
        <v xml:space="preserve"> </v>
      </c>
    </row>
    <row r="582" spans="21:116" x14ac:dyDescent="0.25">
      <c r="U582" s="276" t="str">
        <f t="shared" si="721"/>
        <v xml:space="preserve"> </v>
      </c>
      <c r="V582" s="277" t="str">
        <f>IF(SUM(I582:T582)&lt;90," ",I582/stab.data!$U$7)</f>
        <v xml:space="preserve"> </v>
      </c>
      <c r="W582" s="277" t="str">
        <f>IF(SUM(I582:T582)&lt;90," ",J582/stab.data!$U$8)</f>
        <v xml:space="preserve"> </v>
      </c>
      <c r="X582" s="277" t="str">
        <f>IF(SUM(I582:T582)&lt;90," ",K582*2/stab.data!$U$9)</f>
        <v xml:space="preserve"> </v>
      </c>
      <c r="Y582" s="277" t="str">
        <f>IF(SUM(I582:T582)&lt;90," ",L582*2/stab.data!$U$10)</f>
        <v xml:space="preserve"> </v>
      </c>
      <c r="Z582" s="277" t="str">
        <f>IF(SUM(I582:T582)&lt;90," ",M582/stab.data!$U$11)</f>
        <v xml:space="preserve"> </v>
      </c>
      <c r="AA582" s="277" t="str">
        <f>IF(SUM(I582:T582)&lt;90," ",N582/stab.data!$U$12)</f>
        <v xml:space="preserve"> </v>
      </c>
      <c r="AB582" s="277" t="str">
        <f>IF(SUM(I582:T582)&lt;90," ",O582/stab.data!$U$13)</f>
        <v xml:space="preserve"> </v>
      </c>
      <c r="AC582" s="277" t="str">
        <f>IF(SUM(I582:T582)&lt;90," ",P582/stab.data!$U$14)</f>
        <v xml:space="preserve"> </v>
      </c>
      <c r="AD582" s="277" t="str">
        <f>IF(SUM(I582:T582)&lt;90," ",Q582*2/stab.data!$U$15)</f>
        <v xml:space="preserve"> </v>
      </c>
      <c r="AE582" s="277" t="str">
        <f>IF(SUM(I582:T582)&lt;90," ",R582*2/stab.data!$U$16)</f>
        <v xml:space="preserve"> </v>
      </c>
      <c r="AF582" s="277" t="str">
        <f>IF(SUM(I582:T582)&lt;90," ",S582/stab.data!$U$17)</f>
        <v xml:space="preserve"> </v>
      </c>
      <c r="AG582" s="277" t="str">
        <f>IF(SUM(I582:T582)&lt;90," ",T582/stab.data!$U$18)</f>
        <v xml:space="preserve"> </v>
      </c>
      <c r="AH582" s="277" t="str">
        <f t="shared" si="722"/>
        <v xml:space="preserve"> </v>
      </c>
      <c r="AI582" s="277" t="str">
        <f t="shared" si="723"/>
        <v xml:space="preserve"> </v>
      </c>
      <c r="AJ582" s="278" t="str">
        <f t="shared" si="724"/>
        <v xml:space="preserve"> </v>
      </c>
      <c r="AK582" s="278" t="str">
        <f t="shared" si="725"/>
        <v xml:space="preserve"> </v>
      </c>
      <c r="AL582" s="278" t="str">
        <f t="shared" si="726"/>
        <v xml:space="preserve"> </v>
      </c>
      <c r="AM582" s="278" t="str">
        <f t="shared" si="727"/>
        <v xml:space="preserve"> </v>
      </c>
      <c r="AN582" s="278" t="str">
        <f t="shared" si="728"/>
        <v xml:space="preserve"> </v>
      </c>
      <c r="AO582" s="278" t="str">
        <f t="shared" si="729"/>
        <v xml:space="preserve"> </v>
      </c>
      <c r="AP582" s="278" t="str">
        <f t="shared" si="730"/>
        <v xml:space="preserve"> </v>
      </c>
      <c r="AQ582" s="278" t="str">
        <f t="shared" si="731"/>
        <v xml:space="preserve"> </v>
      </c>
      <c r="AR582" s="278" t="str">
        <f t="shared" si="732"/>
        <v xml:space="preserve"> </v>
      </c>
      <c r="AS582" s="278" t="str">
        <f t="shared" si="733"/>
        <v xml:space="preserve"> </v>
      </c>
      <c r="AT582" s="278" t="str">
        <f t="shared" si="734"/>
        <v xml:space="preserve"> </v>
      </c>
      <c r="AU582" s="278" t="str">
        <f t="shared" si="735"/>
        <v xml:space="preserve"> </v>
      </c>
      <c r="AV582" s="277" t="str">
        <f t="shared" si="736"/>
        <v xml:space="preserve"> </v>
      </c>
      <c r="AW582" s="277" t="str">
        <f t="shared" si="737"/>
        <v xml:space="preserve"> </v>
      </c>
      <c r="AX582" s="277" t="str">
        <f>IF(SUM(I582:T582)&lt;90," ",CO582*AH582*stab.data!$U$20/13/2)</f>
        <v xml:space="preserve"> </v>
      </c>
      <c r="AY582" s="277" t="str">
        <f>IF(SUM(I582:T582)&lt;90," ",CQ582*AH582*stab.data!$U$11/13)</f>
        <v xml:space="preserve"> </v>
      </c>
      <c r="AZ582" s="277" t="str">
        <f t="shared" si="738"/>
        <v xml:space="preserve"> </v>
      </c>
      <c r="BA582" s="279" t="str">
        <f t="shared" si="739"/>
        <v xml:space="preserve"> </v>
      </c>
      <c r="BB582" s="280" t="str">
        <f>IF(SUM(I582:T582)&lt;90," ",EXP('eq. coef.'!$C$104+'eq. coef.'!$C$105*'Amp-TB2 calc'!AJ582+'eq. coef.'!$C$106*'Amp-TB2 calc'!AK582+'eq. coef.'!$C$107*'Amp-TB2 calc'!AL582+'eq. coef.'!$C$108*'Amp-TB2 calc'!AN582+'eq. coef.'!$C$109*'Amp-TB2 calc'!AP582+'eq. coef.'!$C$110*'Amp-TB2 calc'!AQ582+'eq. coef.'!$C$111*'Amp-TB2 calc'!AR582+'eq. coef.'!$C$112*'Amp-TB2 calc'!AS582))</f>
        <v xml:space="preserve"> </v>
      </c>
      <c r="BC582" s="281" t="str">
        <f>IF(SUM(I582:T582)&lt;90," ",EXP('eq. coef.'!$C$176+'eq. coef.'!$C$177*'Amp-TB2 calc'!AJ582+'eq. coef.'!$C$178*'Amp-TB2 calc'!AK582+'eq. coef.'!$C$179*'Amp-TB2 calc'!AL582+'eq. coef.'!$C$180*'Amp-TB2 calc'!AN582+'eq. coef.'!$C$181*'Amp-TB2 calc'!AP582+'eq. coef.'!$C$182*'Amp-TB2 calc'!AQ582+'eq. coef.'!$C$183*'Amp-TB2 calc'!AR582+'eq. coef.'!$C$184*'Amp-TB2 calc'!AS582))</f>
        <v xml:space="preserve"> </v>
      </c>
      <c r="BD582" s="281" t="str">
        <f>IF(SUM(I582:T582)&lt;90," ",('eq. coef.'!$C$234+'eq. coef.'!$C$235*'Amp-TB2 calc'!AJ582+'eq. coef.'!$C$236*'Amp-TB2 calc'!AK582+'eq. coef.'!$C$237*'Amp-TB2 calc'!AL582+'eq. coef.'!$C$238*'Amp-TB2 calc'!AN582+'eq. coef.'!$C$239*'Amp-TB2 calc'!AP582+'eq. coef.'!$C$240*'Amp-TB2 calc'!AQ582+'eq. coef.'!$C$241*'Amp-TB2 calc'!AR582+'eq. coef.'!$C$242*'Amp-TB2 calc'!AS582))</f>
        <v xml:space="preserve"> </v>
      </c>
      <c r="BE582" s="281" t="str">
        <f>IF(SUM(I582:T582)&lt;90," ",('eq. coef.'!$C$270+'eq. coef.'!$C$271*'Amp-TB2 calc'!AJ582+'eq. coef.'!$C$272*'Amp-TB2 calc'!AK582+'eq. coef.'!$C$273*'Amp-TB2 calc'!AL582+'eq. coef.'!$C$274*'Amp-TB2 calc'!AN582+'eq. coef.'!$C$275*'Amp-TB2 calc'!AP582+'eq. coef.'!$C$276*'Amp-TB2 calc'!AQ582+'eq. coef.'!$C$277*'Amp-TB2 calc'!AR582+'eq. coef.'!$C$278*'Amp-TB2 calc'!AS582))</f>
        <v xml:space="preserve"> </v>
      </c>
      <c r="BF582" s="281" t="str">
        <f>IF(SUM(I582:T582)&lt;90," ",EXP('eq. coef.'!$C$328+'eq. coef.'!$C$329*'Amp-TB2 calc'!AJ582+'eq. coef.'!$C$330*'Amp-TB2 calc'!AK582+'eq. coef.'!$C$331*'Amp-TB2 calc'!AL582+'eq. coef.'!$C$332*'Amp-TB2 calc'!AN582+'eq. coef.'!$C$333*'Amp-TB2 calc'!AP582+'eq. coef.'!$C$334*'Amp-TB2 calc'!AQ582+'eq. coef.'!$C$335*'Amp-TB2 calc'!AR582+'eq. coef.'!$C$336*'Amp-TB2 calc'!AS582))</f>
        <v xml:space="preserve"> </v>
      </c>
      <c r="BG582" s="282" t="str">
        <f t="shared" si="691"/>
        <v xml:space="preserve"> </v>
      </c>
      <c r="BH582" s="385" t="str">
        <f t="shared" si="718"/>
        <v xml:space="preserve"> </v>
      </c>
      <c r="BI582" s="385" t="str">
        <f t="shared" si="719"/>
        <v xml:space="preserve"> </v>
      </c>
      <c r="BJ582" s="281" t="str">
        <f t="shared" si="692"/>
        <v xml:space="preserve"> </v>
      </c>
      <c r="BK582" s="283" t="str">
        <f t="shared" si="740"/>
        <v xml:space="preserve"> </v>
      </c>
      <c r="BL582" s="281" t="str">
        <f t="shared" si="741"/>
        <v xml:space="preserve"> </v>
      </c>
      <c r="BM582" s="284" t="str">
        <f t="shared" si="693"/>
        <v xml:space="preserve"> </v>
      </c>
      <c r="BN582" s="285" t="str">
        <f>IF(SUM(I582:T582)&lt;90," ",'eq. coef.'!$C$360+'eq. coef.'!$C$361*'Amp-TB2 calc'!AJ582+'eq. coef.'!$C$362*'Amp-TB2 calc'!AK582+'eq. coef.'!$C$363*'Amp-TB2 calc'!AL582+'eq. coef.'!$C$364*'Amp-TB2 calc'!AN582+'eq. coef.'!$C$365*'Amp-TB2 calc'!AP582+'eq. coef.'!$C$366*'Amp-TB2 calc'!AQ582+'eq. coef.'!$C$367*'Amp-TB2 calc'!AR582+'eq. coef.'!$C$368*'Amp-TB2 calc'!AS582+'eq. coef.'!$C$369*LN(BQ582))</f>
        <v xml:space="preserve"> </v>
      </c>
      <c r="BO582" s="286" t="str">
        <f t="shared" si="742"/>
        <v xml:space="preserve"> </v>
      </c>
      <c r="BP582" s="333" t="str">
        <f t="shared" si="694"/>
        <v xml:space="preserve"> </v>
      </c>
      <c r="BQ582" s="287" t="str">
        <f t="shared" si="743"/>
        <v xml:space="preserve"> </v>
      </c>
      <c r="BR582" s="281" t="str">
        <f t="shared" si="695"/>
        <v xml:space="preserve"> </v>
      </c>
      <c r="BS582" s="283"/>
      <c r="BT582" s="283">
        <f t="shared" si="744"/>
        <v>0</v>
      </c>
      <c r="BU582" s="283">
        <f t="shared" si="745"/>
        <v>0</v>
      </c>
      <c r="BV582" s="281" t="str">
        <f t="shared" si="696"/>
        <v xml:space="preserve"> </v>
      </c>
      <c r="BW582" s="288"/>
      <c r="BX582" s="289" t="str">
        <f>IF(SUM(I582:T582)&lt;90," ",'eq. coef.'!$B$1128*'Amp-TB2 calc'!CH582+'eq. coef.'!$B$1129*'Amp-TB2 calc'!CL582+'eq. coef.'!$B$1130*'Amp-TB2 calc'!CM582+'eq. coef.'!$B$1131*'Amp-TB2 calc'!CO582+'eq. coef.'!$B$1132*'Amp-TB2 calc'!CP582+'eq. coef.'!$B$1133*'Amp-TB2 calc'!CQ582+'eq. coef.'!$B$1134*'Amp-TB2 calc'!CR582+'eq. coef.'!$B$1135*'Amp-TB2 calc'!CU582+'eq. coef.'!$B$1135*'Amp-TB2 calc'!CY582+'eq. coef.'!$B$1137*'Amp-TB2 calc'!CZ582)</f>
        <v xml:space="preserve"> </v>
      </c>
      <c r="BY582" s="290" t="str">
        <f t="shared" si="746"/>
        <v xml:space="preserve"> </v>
      </c>
      <c r="BZ582" s="291"/>
      <c r="CA582" s="290" t="str">
        <f t="shared" si="697"/>
        <v xml:space="preserve"> </v>
      </c>
      <c r="CB582" s="289" t="str">
        <f>IF(SUM(I582:T582)&lt;90," ",EXP('eq. coef.'!$C$396+'eq. coef.'!$C$397*'Amp-TB2 calc'!AJ582+'eq. coef.'!$C$398*'Amp-TB2 calc'!AK582+'eq. coef.'!$C$399*'Amp-TB2 calc'!AL582+'eq. coef.'!$C$400*'Amp-TB2 calc'!AN582+'eq. coef.'!$C$401*'Amp-TB2 calc'!AP582+'eq. coef.'!$C$402*'Amp-TB2 calc'!AQ582+'eq. coef.'!$C$403*'Amp-TB2 calc'!AR582+'eq. coef.'!$C$404*'Amp-TB2 calc'!AS582+'eq. coef.'!$C$405*LN('Amp-TB2 calc'!BQ582)))</f>
        <v xml:space="preserve"> </v>
      </c>
      <c r="CC582" s="283" t="str">
        <f t="shared" si="698"/>
        <v xml:space="preserve"> </v>
      </c>
      <c r="CD582" s="283"/>
      <c r="CE582" s="282" t="str">
        <f t="shared" si="699"/>
        <v xml:space="preserve"> </v>
      </c>
      <c r="CF582" s="282" t="str">
        <f t="shared" si="700"/>
        <v xml:space="preserve"> </v>
      </c>
      <c r="CG582" s="278" t="str">
        <f t="shared" si="747"/>
        <v xml:space="preserve"> </v>
      </c>
      <c r="CH582" s="278" t="str">
        <f t="shared" si="748"/>
        <v xml:space="preserve"> </v>
      </c>
      <c r="CI582" s="278" t="str">
        <f t="shared" si="701"/>
        <v xml:space="preserve"> </v>
      </c>
      <c r="CJ582" s="278" t="str">
        <f t="shared" si="702"/>
        <v xml:space="preserve"> </v>
      </c>
      <c r="CK582" s="278"/>
      <c r="CL582" s="278" t="str">
        <f t="shared" si="703"/>
        <v xml:space="preserve"> </v>
      </c>
      <c r="CM582" s="278" t="str">
        <f t="shared" si="704"/>
        <v xml:space="preserve"> </v>
      </c>
      <c r="CN582" s="278" t="str">
        <f t="shared" si="749"/>
        <v xml:space="preserve"> </v>
      </c>
      <c r="CO582" s="278" t="str">
        <f t="shared" si="705"/>
        <v xml:space="preserve"> </v>
      </c>
      <c r="CP582" s="278" t="str">
        <f t="shared" si="750"/>
        <v xml:space="preserve"> </v>
      </c>
      <c r="CQ582" s="278" t="str">
        <f t="shared" si="706"/>
        <v xml:space="preserve"> </v>
      </c>
      <c r="CR582" s="278" t="str">
        <f t="shared" si="751"/>
        <v xml:space="preserve"> </v>
      </c>
      <c r="CS582" s="278" t="str">
        <f t="shared" si="707"/>
        <v xml:space="preserve"> </v>
      </c>
      <c r="CT582" s="278"/>
      <c r="CU582" s="278" t="str">
        <f t="shared" si="752"/>
        <v xml:space="preserve"> </v>
      </c>
      <c r="CV582" s="278" t="str">
        <f t="shared" si="708"/>
        <v xml:space="preserve"> </v>
      </c>
      <c r="CW582" s="278" t="str">
        <f t="shared" si="709"/>
        <v xml:space="preserve"> </v>
      </c>
      <c r="CX582" s="278"/>
      <c r="CY582" s="278" t="str">
        <f t="shared" si="710"/>
        <v xml:space="preserve"> </v>
      </c>
      <c r="CZ582" s="278" t="str">
        <f t="shared" si="753"/>
        <v xml:space="preserve"> </v>
      </c>
      <c r="DA582" s="278" t="str">
        <f t="shared" si="711"/>
        <v xml:space="preserve"> </v>
      </c>
      <c r="DB582" s="278"/>
      <c r="DC582" s="278" t="str">
        <f t="shared" si="712"/>
        <v xml:space="preserve"> </v>
      </c>
      <c r="DD582" s="278" t="str">
        <f t="shared" si="754"/>
        <v xml:space="preserve"> </v>
      </c>
      <c r="DE582" s="278" t="str">
        <f t="shared" si="755"/>
        <v xml:space="preserve"> </v>
      </c>
      <c r="DF582" s="278" t="str">
        <f t="shared" si="713"/>
        <v xml:space="preserve"> </v>
      </c>
      <c r="DG582" s="283" t="str">
        <f t="shared" si="720"/>
        <v xml:space="preserve"> </v>
      </c>
      <c r="DH582" s="283"/>
      <c r="DI582" s="277" t="str">
        <f t="shared" si="714"/>
        <v xml:space="preserve"> </v>
      </c>
      <c r="DJ582" s="277" t="str">
        <f t="shared" si="715"/>
        <v xml:space="preserve"> </v>
      </c>
      <c r="DK582" s="277" t="str">
        <f t="shared" si="716"/>
        <v xml:space="preserve"> </v>
      </c>
      <c r="DL582" s="278" t="str">
        <f t="shared" si="717"/>
        <v xml:space="preserve"> </v>
      </c>
    </row>
    <row r="583" spans="21:116" x14ac:dyDescent="0.25">
      <c r="U583" s="276" t="str">
        <f t="shared" si="721"/>
        <v xml:space="preserve"> </v>
      </c>
      <c r="V583" s="277" t="str">
        <f>IF(SUM(I583:T583)&lt;90," ",I583/stab.data!$U$7)</f>
        <v xml:space="preserve"> </v>
      </c>
      <c r="W583" s="277" t="str">
        <f>IF(SUM(I583:T583)&lt;90," ",J583/stab.data!$U$8)</f>
        <v xml:space="preserve"> </v>
      </c>
      <c r="X583" s="277" t="str">
        <f>IF(SUM(I583:T583)&lt;90," ",K583*2/stab.data!$U$9)</f>
        <v xml:space="preserve"> </v>
      </c>
      <c r="Y583" s="277" t="str">
        <f>IF(SUM(I583:T583)&lt;90," ",L583*2/stab.data!$U$10)</f>
        <v xml:space="preserve"> </v>
      </c>
      <c r="Z583" s="277" t="str">
        <f>IF(SUM(I583:T583)&lt;90," ",M583/stab.data!$U$11)</f>
        <v xml:space="preserve"> </v>
      </c>
      <c r="AA583" s="277" t="str">
        <f>IF(SUM(I583:T583)&lt;90," ",N583/stab.data!$U$12)</f>
        <v xml:space="preserve"> </v>
      </c>
      <c r="AB583" s="277" t="str">
        <f>IF(SUM(I583:T583)&lt;90," ",O583/stab.data!$U$13)</f>
        <v xml:space="preserve"> </v>
      </c>
      <c r="AC583" s="277" t="str">
        <f>IF(SUM(I583:T583)&lt;90," ",P583/stab.data!$U$14)</f>
        <v xml:space="preserve"> </v>
      </c>
      <c r="AD583" s="277" t="str">
        <f>IF(SUM(I583:T583)&lt;90," ",Q583*2/stab.data!$U$15)</f>
        <v xml:space="preserve"> </v>
      </c>
      <c r="AE583" s="277" t="str">
        <f>IF(SUM(I583:T583)&lt;90," ",R583*2/stab.data!$U$16)</f>
        <v xml:space="preserve"> </v>
      </c>
      <c r="AF583" s="277" t="str">
        <f>IF(SUM(I583:T583)&lt;90," ",S583/stab.data!$U$17)</f>
        <v xml:space="preserve"> </v>
      </c>
      <c r="AG583" s="277" t="str">
        <f>IF(SUM(I583:T583)&lt;90," ",T583/stab.data!$U$18)</f>
        <v xml:space="preserve"> </v>
      </c>
      <c r="AH583" s="277" t="str">
        <f t="shared" si="722"/>
        <v xml:space="preserve"> </v>
      </c>
      <c r="AI583" s="277" t="str">
        <f t="shared" si="723"/>
        <v xml:space="preserve"> </v>
      </c>
      <c r="AJ583" s="278" t="str">
        <f t="shared" si="724"/>
        <v xml:space="preserve"> </v>
      </c>
      <c r="AK583" s="278" t="str">
        <f t="shared" si="725"/>
        <v xml:space="preserve"> </v>
      </c>
      <c r="AL583" s="278" t="str">
        <f t="shared" si="726"/>
        <v xml:space="preserve"> </v>
      </c>
      <c r="AM583" s="278" t="str">
        <f t="shared" si="727"/>
        <v xml:space="preserve"> </v>
      </c>
      <c r="AN583" s="278" t="str">
        <f t="shared" si="728"/>
        <v xml:space="preserve"> </v>
      </c>
      <c r="AO583" s="278" t="str">
        <f t="shared" si="729"/>
        <v xml:space="preserve"> </v>
      </c>
      <c r="AP583" s="278" t="str">
        <f t="shared" si="730"/>
        <v xml:space="preserve"> </v>
      </c>
      <c r="AQ583" s="278" t="str">
        <f t="shared" si="731"/>
        <v xml:space="preserve"> </v>
      </c>
      <c r="AR583" s="278" t="str">
        <f t="shared" si="732"/>
        <v xml:space="preserve"> </v>
      </c>
      <c r="AS583" s="278" t="str">
        <f t="shared" si="733"/>
        <v xml:space="preserve"> </v>
      </c>
      <c r="AT583" s="278" t="str">
        <f t="shared" si="734"/>
        <v xml:space="preserve"> </v>
      </c>
      <c r="AU583" s="278" t="str">
        <f t="shared" si="735"/>
        <v xml:space="preserve"> </v>
      </c>
      <c r="AV583" s="277" t="str">
        <f t="shared" si="736"/>
        <v xml:space="preserve"> </v>
      </c>
      <c r="AW583" s="277" t="str">
        <f t="shared" si="737"/>
        <v xml:space="preserve"> </v>
      </c>
      <c r="AX583" s="277" t="str">
        <f>IF(SUM(I583:T583)&lt;90," ",CO583*AH583*stab.data!$U$20/13/2)</f>
        <v xml:space="preserve"> </v>
      </c>
      <c r="AY583" s="277" t="str">
        <f>IF(SUM(I583:T583)&lt;90," ",CQ583*AH583*stab.data!$U$11/13)</f>
        <v xml:space="preserve"> </v>
      </c>
      <c r="AZ583" s="277" t="str">
        <f t="shared" si="738"/>
        <v xml:space="preserve"> </v>
      </c>
      <c r="BA583" s="279" t="str">
        <f t="shared" si="739"/>
        <v xml:space="preserve"> </v>
      </c>
      <c r="BB583" s="280" t="str">
        <f>IF(SUM(I583:T583)&lt;90," ",EXP('eq. coef.'!$C$104+'eq. coef.'!$C$105*'Amp-TB2 calc'!AJ583+'eq. coef.'!$C$106*'Amp-TB2 calc'!AK583+'eq. coef.'!$C$107*'Amp-TB2 calc'!AL583+'eq. coef.'!$C$108*'Amp-TB2 calc'!AN583+'eq. coef.'!$C$109*'Amp-TB2 calc'!AP583+'eq. coef.'!$C$110*'Amp-TB2 calc'!AQ583+'eq. coef.'!$C$111*'Amp-TB2 calc'!AR583+'eq. coef.'!$C$112*'Amp-TB2 calc'!AS583))</f>
        <v xml:space="preserve"> </v>
      </c>
      <c r="BC583" s="281" t="str">
        <f>IF(SUM(I583:T583)&lt;90," ",EXP('eq. coef.'!$C$176+'eq. coef.'!$C$177*'Amp-TB2 calc'!AJ583+'eq. coef.'!$C$178*'Amp-TB2 calc'!AK583+'eq. coef.'!$C$179*'Amp-TB2 calc'!AL583+'eq. coef.'!$C$180*'Amp-TB2 calc'!AN583+'eq. coef.'!$C$181*'Amp-TB2 calc'!AP583+'eq. coef.'!$C$182*'Amp-TB2 calc'!AQ583+'eq. coef.'!$C$183*'Amp-TB2 calc'!AR583+'eq. coef.'!$C$184*'Amp-TB2 calc'!AS583))</f>
        <v xml:space="preserve"> </v>
      </c>
      <c r="BD583" s="281" t="str">
        <f>IF(SUM(I583:T583)&lt;90," ",('eq. coef.'!$C$234+'eq. coef.'!$C$235*'Amp-TB2 calc'!AJ583+'eq. coef.'!$C$236*'Amp-TB2 calc'!AK583+'eq. coef.'!$C$237*'Amp-TB2 calc'!AL583+'eq. coef.'!$C$238*'Amp-TB2 calc'!AN583+'eq. coef.'!$C$239*'Amp-TB2 calc'!AP583+'eq. coef.'!$C$240*'Amp-TB2 calc'!AQ583+'eq. coef.'!$C$241*'Amp-TB2 calc'!AR583+'eq. coef.'!$C$242*'Amp-TB2 calc'!AS583))</f>
        <v xml:space="preserve"> </v>
      </c>
      <c r="BE583" s="281" t="str">
        <f>IF(SUM(I583:T583)&lt;90," ",('eq. coef.'!$C$270+'eq. coef.'!$C$271*'Amp-TB2 calc'!AJ583+'eq. coef.'!$C$272*'Amp-TB2 calc'!AK583+'eq. coef.'!$C$273*'Amp-TB2 calc'!AL583+'eq. coef.'!$C$274*'Amp-TB2 calc'!AN583+'eq. coef.'!$C$275*'Amp-TB2 calc'!AP583+'eq. coef.'!$C$276*'Amp-TB2 calc'!AQ583+'eq. coef.'!$C$277*'Amp-TB2 calc'!AR583+'eq. coef.'!$C$278*'Amp-TB2 calc'!AS583))</f>
        <v xml:space="preserve"> </v>
      </c>
      <c r="BF583" s="281" t="str">
        <f>IF(SUM(I583:T583)&lt;90," ",EXP('eq. coef.'!$C$328+'eq. coef.'!$C$329*'Amp-TB2 calc'!AJ583+'eq. coef.'!$C$330*'Amp-TB2 calc'!AK583+'eq. coef.'!$C$331*'Amp-TB2 calc'!AL583+'eq. coef.'!$C$332*'Amp-TB2 calc'!AN583+'eq. coef.'!$C$333*'Amp-TB2 calc'!AP583+'eq. coef.'!$C$334*'Amp-TB2 calc'!AQ583+'eq. coef.'!$C$335*'Amp-TB2 calc'!AR583+'eq. coef.'!$C$336*'Amp-TB2 calc'!AS583))</f>
        <v xml:space="preserve"> </v>
      </c>
      <c r="BG583" s="282" t="str">
        <f t="shared" si="691"/>
        <v xml:space="preserve"> </v>
      </c>
      <c r="BH583" s="385" t="str">
        <f t="shared" si="718"/>
        <v xml:space="preserve"> </v>
      </c>
      <c r="BI583" s="385" t="str">
        <f t="shared" si="719"/>
        <v xml:space="preserve"> </v>
      </c>
      <c r="BJ583" s="281" t="str">
        <f t="shared" si="692"/>
        <v xml:space="preserve"> </v>
      </c>
      <c r="BK583" s="283" t="str">
        <f t="shared" si="740"/>
        <v xml:space="preserve"> </v>
      </c>
      <c r="BL583" s="281" t="str">
        <f t="shared" si="741"/>
        <v xml:space="preserve"> </v>
      </c>
      <c r="BM583" s="284" t="str">
        <f t="shared" si="693"/>
        <v xml:space="preserve"> </v>
      </c>
      <c r="BN583" s="285" t="str">
        <f>IF(SUM(I583:T583)&lt;90," ",'eq. coef.'!$C$360+'eq. coef.'!$C$361*'Amp-TB2 calc'!AJ583+'eq. coef.'!$C$362*'Amp-TB2 calc'!AK583+'eq. coef.'!$C$363*'Amp-TB2 calc'!AL583+'eq. coef.'!$C$364*'Amp-TB2 calc'!AN583+'eq. coef.'!$C$365*'Amp-TB2 calc'!AP583+'eq. coef.'!$C$366*'Amp-TB2 calc'!AQ583+'eq. coef.'!$C$367*'Amp-TB2 calc'!AR583+'eq. coef.'!$C$368*'Amp-TB2 calc'!AS583+'eq. coef.'!$C$369*LN(BQ583))</f>
        <v xml:space="preserve"> </v>
      </c>
      <c r="BO583" s="286" t="str">
        <f t="shared" si="742"/>
        <v xml:space="preserve"> </v>
      </c>
      <c r="BP583" s="333" t="str">
        <f t="shared" si="694"/>
        <v xml:space="preserve"> </v>
      </c>
      <c r="BQ583" s="287" t="str">
        <f t="shared" si="743"/>
        <v xml:space="preserve"> </v>
      </c>
      <c r="BR583" s="281" t="str">
        <f t="shared" si="695"/>
        <v xml:space="preserve"> </v>
      </c>
      <c r="BS583" s="283"/>
      <c r="BT583" s="283">
        <f t="shared" si="744"/>
        <v>0</v>
      </c>
      <c r="BU583" s="283">
        <f t="shared" si="745"/>
        <v>0</v>
      </c>
      <c r="BV583" s="281" t="str">
        <f t="shared" si="696"/>
        <v xml:space="preserve"> </v>
      </c>
      <c r="BW583" s="288"/>
      <c r="BX583" s="289" t="str">
        <f>IF(SUM(I583:T583)&lt;90," ",'eq. coef.'!$B$1128*'Amp-TB2 calc'!CH583+'eq. coef.'!$B$1129*'Amp-TB2 calc'!CL583+'eq. coef.'!$B$1130*'Amp-TB2 calc'!CM583+'eq. coef.'!$B$1131*'Amp-TB2 calc'!CO583+'eq. coef.'!$B$1132*'Amp-TB2 calc'!CP583+'eq. coef.'!$B$1133*'Amp-TB2 calc'!CQ583+'eq. coef.'!$B$1134*'Amp-TB2 calc'!CR583+'eq. coef.'!$B$1135*'Amp-TB2 calc'!CU583+'eq. coef.'!$B$1135*'Amp-TB2 calc'!CY583+'eq. coef.'!$B$1137*'Amp-TB2 calc'!CZ583)</f>
        <v xml:space="preserve"> </v>
      </c>
      <c r="BY583" s="290" t="str">
        <f t="shared" si="746"/>
        <v xml:space="preserve"> </v>
      </c>
      <c r="BZ583" s="291"/>
      <c r="CA583" s="290" t="str">
        <f t="shared" si="697"/>
        <v xml:space="preserve"> </v>
      </c>
      <c r="CB583" s="289" t="str">
        <f>IF(SUM(I583:T583)&lt;90," ",EXP('eq. coef.'!$C$396+'eq. coef.'!$C$397*'Amp-TB2 calc'!AJ583+'eq. coef.'!$C$398*'Amp-TB2 calc'!AK583+'eq. coef.'!$C$399*'Amp-TB2 calc'!AL583+'eq. coef.'!$C$400*'Amp-TB2 calc'!AN583+'eq. coef.'!$C$401*'Amp-TB2 calc'!AP583+'eq. coef.'!$C$402*'Amp-TB2 calc'!AQ583+'eq. coef.'!$C$403*'Amp-TB2 calc'!AR583+'eq. coef.'!$C$404*'Amp-TB2 calc'!AS583+'eq. coef.'!$C$405*LN('Amp-TB2 calc'!BQ583)))</f>
        <v xml:space="preserve"> </v>
      </c>
      <c r="CC583" s="283" t="str">
        <f t="shared" si="698"/>
        <v xml:space="preserve"> </v>
      </c>
      <c r="CD583" s="283"/>
      <c r="CE583" s="282" t="str">
        <f t="shared" si="699"/>
        <v xml:space="preserve"> </v>
      </c>
      <c r="CF583" s="282" t="str">
        <f t="shared" si="700"/>
        <v xml:space="preserve"> </v>
      </c>
      <c r="CG583" s="278" t="str">
        <f t="shared" si="747"/>
        <v xml:space="preserve"> </v>
      </c>
      <c r="CH583" s="278" t="str">
        <f t="shared" si="748"/>
        <v xml:space="preserve"> </v>
      </c>
      <c r="CI583" s="278" t="str">
        <f t="shared" si="701"/>
        <v xml:space="preserve"> </v>
      </c>
      <c r="CJ583" s="278" t="str">
        <f t="shared" si="702"/>
        <v xml:space="preserve"> </v>
      </c>
      <c r="CK583" s="278"/>
      <c r="CL583" s="278" t="str">
        <f t="shared" si="703"/>
        <v xml:space="preserve"> </v>
      </c>
      <c r="CM583" s="278" t="str">
        <f t="shared" si="704"/>
        <v xml:space="preserve"> </v>
      </c>
      <c r="CN583" s="278" t="str">
        <f t="shared" si="749"/>
        <v xml:space="preserve"> </v>
      </c>
      <c r="CO583" s="278" t="str">
        <f t="shared" si="705"/>
        <v xml:space="preserve"> </v>
      </c>
      <c r="CP583" s="278" t="str">
        <f t="shared" si="750"/>
        <v xml:space="preserve"> </v>
      </c>
      <c r="CQ583" s="278" t="str">
        <f t="shared" si="706"/>
        <v xml:space="preserve"> </v>
      </c>
      <c r="CR583" s="278" t="str">
        <f t="shared" si="751"/>
        <v xml:space="preserve"> </v>
      </c>
      <c r="CS583" s="278" t="str">
        <f t="shared" si="707"/>
        <v xml:space="preserve"> </v>
      </c>
      <c r="CT583" s="278"/>
      <c r="CU583" s="278" t="str">
        <f t="shared" si="752"/>
        <v xml:space="preserve"> </v>
      </c>
      <c r="CV583" s="278" t="str">
        <f t="shared" si="708"/>
        <v xml:space="preserve"> </v>
      </c>
      <c r="CW583" s="278" t="str">
        <f t="shared" si="709"/>
        <v xml:space="preserve"> </v>
      </c>
      <c r="CX583" s="278"/>
      <c r="CY583" s="278" t="str">
        <f t="shared" si="710"/>
        <v xml:space="preserve"> </v>
      </c>
      <c r="CZ583" s="278" t="str">
        <f t="shared" si="753"/>
        <v xml:space="preserve"> </v>
      </c>
      <c r="DA583" s="278" t="str">
        <f t="shared" si="711"/>
        <v xml:space="preserve"> </v>
      </c>
      <c r="DB583" s="278"/>
      <c r="DC583" s="278" t="str">
        <f t="shared" si="712"/>
        <v xml:space="preserve"> </v>
      </c>
      <c r="DD583" s="278" t="str">
        <f t="shared" si="754"/>
        <v xml:space="preserve"> </v>
      </c>
      <c r="DE583" s="278" t="str">
        <f t="shared" si="755"/>
        <v xml:space="preserve"> </v>
      </c>
      <c r="DF583" s="278" t="str">
        <f t="shared" si="713"/>
        <v xml:space="preserve"> </v>
      </c>
      <c r="DG583" s="283" t="str">
        <f t="shared" si="720"/>
        <v xml:space="preserve"> </v>
      </c>
      <c r="DH583" s="283"/>
      <c r="DI583" s="277" t="str">
        <f t="shared" si="714"/>
        <v xml:space="preserve"> </v>
      </c>
      <c r="DJ583" s="277" t="str">
        <f t="shared" si="715"/>
        <v xml:space="preserve"> </v>
      </c>
      <c r="DK583" s="277" t="str">
        <f t="shared" si="716"/>
        <v xml:space="preserve"> </v>
      </c>
      <c r="DL583" s="278" t="str">
        <f t="shared" si="717"/>
        <v xml:space="preserve"> </v>
      </c>
    </row>
    <row r="584" spans="21:116" x14ac:dyDescent="0.25">
      <c r="U584" s="276" t="str">
        <f t="shared" si="721"/>
        <v xml:space="preserve"> </v>
      </c>
      <c r="V584" s="277" t="str">
        <f>IF(SUM(I584:T584)&lt;90," ",I584/stab.data!$U$7)</f>
        <v xml:space="preserve"> </v>
      </c>
      <c r="W584" s="277" t="str">
        <f>IF(SUM(I584:T584)&lt;90," ",J584/stab.data!$U$8)</f>
        <v xml:space="preserve"> </v>
      </c>
      <c r="X584" s="277" t="str">
        <f>IF(SUM(I584:T584)&lt;90," ",K584*2/stab.data!$U$9)</f>
        <v xml:space="preserve"> </v>
      </c>
      <c r="Y584" s="277" t="str">
        <f>IF(SUM(I584:T584)&lt;90," ",L584*2/stab.data!$U$10)</f>
        <v xml:space="preserve"> </v>
      </c>
      <c r="Z584" s="277" t="str">
        <f>IF(SUM(I584:T584)&lt;90," ",M584/stab.data!$U$11)</f>
        <v xml:space="preserve"> </v>
      </c>
      <c r="AA584" s="277" t="str">
        <f>IF(SUM(I584:T584)&lt;90," ",N584/stab.data!$U$12)</f>
        <v xml:space="preserve"> </v>
      </c>
      <c r="AB584" s="277" t="str">
        <f>IF(SUM(I584:T584)&lt;90," ",O584/stab.data!$U$13)</f>
        <v xml:space="preserve"> </v>
      </c>
      <c r="AC584" s="277" t="str">
        <f>IF(SUM(I584:T584)&lt;90," ",P584/stab.data!$U$14)</f>
        <v xml:space="preserve"> </v>
      </c>
      <c r="AD584" s="277" t="str">
        <f>IF(SUM(I584:T584)&lt;90," ",Q584*2/stab.data!$U$15)</f>
        <v xml:space="preserve"> </v>
      </c>
      <c r="AE584" s="277" t="str">
        <f>IF(SUM(I584:T584)&lt;90," ",R584*2/stab.data!$U$16)</f>
        <v xml:space="preserve"> </v>
      </c>
      <c r="AF584" s="277" t="str">
        <f>IF(SUM(I584:T584)&lt;90," ",S584/stab.data!$U$17)</f>
        <v xml:space="preserve"> </v>
      </c>
      <c r="AG584" s="277" t="str">
        <f>IF(SUM(I584:T584)&lt;90," ",T584/stab.data!$U$18)</f>
        <v xml:space="preserve"> </v>
      </c>
      <c r="AH584" s="277" t="str">
        <f t="shared" si="722"/>
        <v xml:space="preserve"> </v>
      </c>
      <c r="AI584" s="277" t="str">
        <f t="shared" si="723"/>
        <v xml:space="preserve"> </v>
      </c>
      <c r="AJ584" s="278" t="str">
        <f t="shared" si="724"/>
        <v xml:space="preserve"> </v>
      </c>
      <c r="AK584" s="278" t="str">
        <f t="shared" si="725"/>
        <v xml:space="preserve"> </v>
      </c>
      <c r="AL584" s="278" t="str">
        <f t="shared" si="726"/>
        <v xml:space="preserve"> </v>
      </c>
      <c r="AM584" s="278" t="str">
        <f t="shared" si="727"/>
        <v xml:space="preserve"> </v>
      </c>
      <c r="AN584" s="278" t="str">
        <f t="shared" si="728"/>
        <v xml:space="preserve"> </v>
      </c>
      <c r="AO584" s="278" t="str">
        <f t="shared" si="729"/>
        <v xml:space="preserve"> </v>
      </c>
      <c r="AP584" s="278" t="str">
        <f t="shared" si="730"/>
        <v xml:space="preserve"> </v>
      </c>
      <c r="AQ584" s="278" t="str">
        <f t="shared" si="731"/>
        <v xml:space="preserve"> </v>
      </c>
      <c r="AR584" s="278" t="str">
        <f t="shared" si="732"/>
        <v xml:space="preserve"> </v>
      </c>
      <c r="AS584" s="278" t="str">
        <f t="shared" si="733"/>
        <v xml:space="preserve"> </v>
      </c>
      <c r="AT584" s="278" t="str">
        <f t="shared" si="734"/>
        <v xml:space="preserve"> </v>
      </c>
      <c r="AU584" s="278" t="str">
        <f t="shared" si="735"/>
        <v xml:space="preserve"> </v>
      </c>
      <c r="AV584" s="277" t="str">
        <f t="shared" si="736"/>
        <v xml:space="preserve"> </v>
      </c>
      <c r="AW584" s="277" t="str">
        <f t="shared" si="737"/>
        <v xml:space="preserve"> </v>
      </c>
      <c r="AX584" s="277" t="str">
        <f>IF(SUM(I584:T584)&lt;90," ",CO584*AH584*stab.data!$U$20/13/2)</f>
        <v xml:space="preserve"> </v>
      </c>
      <c r="AY584" s="277" t="str">
        <f>IF(SUM(I584:T584)&lt;90," ",CQ584*AH584*stab.data!$U$11/13)</f>
        <v xml:space="preserve"> </v>
      </c>
      <c r="AZ584" s="277" t="str">
        <f t="shared" si="738"/>
        <v xml:space="preserve"> </v>
      </c>
      <c r="BA584" s="279" t="str">
        <f t="shared" si="739"/>
        <v xml:space="preserve"> </v>
      </c>
      <c r="BB584" s="280" t="str">
        <f>IF(SUM(I584:T584)&lt;90," ",EXP('eq. coef.'!$C$104+'eq. coef.'!$C$105*'Amp-TB2 calc'!AJ584+'eq. coef.'!$C$106*'Amp-TB2 calc'!AK584+'eq. coef.'!$C$107*'Amp-TB2 calc'!AL584+'eq. coef.'!$C$108*'Amp-TB2 calc'!AN584+'eq. coef.'!$C$109*'Amp-TB2 calc'!AP584+'eq. coef.'!$C$110*'Amp-TB2 calc'!AQ584+'eq. coef.'!$C$111*'Amp-TB2 calc'!AR584+'eq. coef.'!$C$112*'Amp-TB2 calc'!AS584))</f>
        <v xml:space="preserve"> </v>
      </c>
      <c r="BC584" s="281" t="str">
        <f>IF(SUM(I584:T584)&lt;90," ",EXP('eq. coef.'!$C$176+'eq. coef.'!$C$177*'Amp-TB2 calc'!AJ584+'eq. coef.'!$C$178*'Amp-TB2 calc'!AK584+'eq. coef.'!$C$179*'Amp-TB2 calc'!AL584+'eq. coef.'!$C$180*'Amp-TB2 calc'!AN584+'eq. coef.'!$C$181*'Amp-TB2 calc'!AP584+'eq. coef.'!$C$182*'Amp-TB2 calc'!AQ584+'eq. coef.'!$C$183*'Amp-TB2 calc'!AR584+'eq. coef.'!$C$184*'Amp-TB2 calc'!AS584))</f>
        <v xml:space="preserve"> </v>
      </c>
      <c r="BD584" s="281" t="str">
        <f>IF(SUM(I584:T584)&lt;90," ",('eq. coef.'!$C$234+'eq. coef.'!$C$235*'Amp-TB2 calc'!AJ584+'eq. coef.'!$C$236*'Amp-TB2 calc'!AK584+'eq. coef.'!$C$237*'Amp-TB2 calc'!AL584+'eq. coef.'!$C$238*'Amp-TB2 calc'!AN584+'eq. coef.'!$C$239*'Amp-TB2 calc'!AP584+'eq. coef.'!$C$240*'Amp-TB2 calc'!AQ584+'eq. coef.'!$C$241*'Amp-TB2 calc'!AR584+'eq. coef.'!$C$242*'Amp-TB2 calc'!AS584))</f>
        <v xml:space="preserve"> </v>
      </c>
      <c r="BE584" s="281" t="str">
        <f>IF(SUM(I584:T584)&lt;90," ",('eq. coef.'!$C$270+'eq. coef.'!$C$271*'Amp-TB2 calc'!AJ584+'eq. coef.'!$C$272*'Amp-TB2 calc'!AK584+'eq. coef.'!$C$273*'Amp-TB2 calc'!AL584+'eq. coef.'!$C$274*'Amp-TB2 calc'!AN584+'eq. coef.'!$C$275*'Amp-TB2 calc'!AP584+'eq. coef.'!$C$276*'Amp-TB2 calc'!AQ584+'eq. coef.'!$C$277*'Amp-TB2 calc'!AR584+'eq. coef.'!$C$278*'Amp-TB2 calc'!AS584))</f>
        <v xml:space="preserve"> </v>
      </c>
      <c r="BF584" s="281" t="str">
        <f>IF(SUM(I584:T584)&lt;90," ",EXP('eq. coef.'!$C$328+'eq. coef.'!$C$329*'Amp-TB2 calc'!AJ584+'eq. coef.'!$C$330*'Amp-TB2 calc'!AK584+'eq. coef.'!$C$331*'Amp-TB2 calc'!AL584+'eq. coef.'!$C$332*'Amp-TB2 calc'!AN584+'eq. coef.'!$C$333*'Amp-TB2 calc'!AP584+'eq. coef.'!$C$334*'Amp-TB2 calc'!AQ584+'eq. coef.'!$C$335*'Amp-TB2 calc'!AR584+'eq. coef.'!$C$336*'Amp-TB2 calc'!AS584))</f>
        <v xml:space="preserve"> </v>
      </c>
      <c r="BG584" s="282" t="str">
        <f t="shared" si="691"/>
        <v xml:space="preserve"> </v>
      </c>
      <c r="BH584" s="385" t="str">
        <f t="shared" si="718"/>
        <v xml:space="preserve"> </v>
      </c>
      <c r="BI584" s="385" t="str">
        <f t="shared" si="719"/>
        <v xml:space="preserve"> </v>
      </c>
      <c r="BJ584" s="281" t="str">
        <f t="shared" si="692"/>
        <v xml:space="preserve"> </v>
      </c>
      <c r="BK584" s="283" t="str">
        <f t="shared" si="740"/>
        <v xml:space="preserve"> </v>
      </c>
      <c r="BL584" s="281" t="str">
        <f t="shared" si="741"/>
        <v xml:space="preserve"> </v>
      </c>
      <c r="BM584" s="284" t="str">
        <f t="shared" si="693"/>
        <v xml:space="preserve"> </v>
      </c>
      <c r="BN584" s="285" t="str">
        <f>IF(SUM(I584:T584)&lt;90," ",'eq. coef.'!$C$360+'eq. coef.'!$C$361*'Amp-TB2 calc'!AJ584+'eq. coef.'!$C$362*'Amp-TB2 calc'!AK584+'eq. coef.'!$C$363*'Amp-TB2 calc'!AL584+'eq. coef.'!$C$364*'Amp-TB2 calc'!AN584+'eq. coef.'!$C$365*'Amp-TB2 calc'!AP584+'eq. coef.'!$C$366*'Amp-TB2 calc'!AQ584+'eq. coef.'!$C$367*'Amp-TB2 calc'!AR584+'eq. coef.'!$C$368*'Amp-TB2 calc'!AS584+'eq. coef.'!$C$369*LN(BQ584))</f>
        <v xml:space="preserve"> </v>
      </c>
      <c r="BO584" s="286" t="str">
        <f t="shared" si="742"/>
        <v xml:space="preserve"> </v>
      </c>
      <c r="BP584" s="333" t="str">
        <f t="shared" si="694"/>
        <v xml:space="preserve"> </v>
      </c>
      <c r="BQ584" s="287" t="str">
        <f t="shared" si="743"/>
        <v xml:space="preserve"> </v>
      </c>
      <c r="BR584" s="281" t="str">
        <f t="shared" si="695"/>
        <v xml:space="preserve"> </v>
      </c>
      <c r="BS584" s="283"/>
      <c r="BT584" s="283">
        <f t="shared" si="744"/>
        <v>0</v>
      </c>
      <c r="BU584" s="283">
        <f t="shared" si="745"/>
        <v>0</v>
      </c>
      <c r="BV584" s="281" t="str">
        <f t="shared" si="696"/>
        <v xml:space="preserve"> </v>
      </c>
      <c r="BW584" s="288"/>
      <c r="BX584" s="289" t="str">
        <f>IF(SUM(I584:T584)&lt;90," ",'eq. coef.'!$B$1128*'Amp-TB2 calc'!CH584+'eq. coef.'!$B$1129*'Amp-TB2 calc'!CL584+'eq. coef.'!$B$1130*'Amp-TB2 calc'!CM584+'eq. coef.'!$B$1131*'Amp-TB2 calc'!CO584+'eq. coef.'!$B$1132*'Amp-TB2 calc'!CP584+'eq. coef.'!$B$1133*'Amp-TB2 calc'!CQ584+'eq. coef.'!$B$1134*'Amp-TB2 calc'!CR584+'eq. coef.'!$B$1135*'Amp-TB2 calc'!CU584+'eq. coef.'!$B$1135*'Amp-TB2 calc'!CY584+'eq. coef.'!$B$1137*'Amp-TB2 calc'!CZ584)</f>
        <v xml:space="preserve"> </v>
      </c>
      <c r="BY584" s="290" t="str">
        <f t="shared" si="746"/>
        <v xml:space="preserve"> </v>
      </c>
      <c r="BZ584" s="291"/>
      <c r="CA584" s="290" t="str">
        <f t="shared" si="697"/>
        <v xml:space="preserve"> </v>
      </c>
      <c r="CB584" s="289" t="str">
        <f>IF(SUM(I584:T584)&lt;90," ",EXP('eq. coef.'!$C$396+'eq. coef.'!$C$397*'Amp-TB2 calc'!AJ584+'eq. coef.'!$C$398*'Amp-TB2 calc'!AK584+'eq. coef.'!$C$399*'Amp-TB2 calc'!AL584+'eq. coef.'!$C$400*'Amp-TB2 calc'!AN584+'eq. coef.'!$C$401*'Amp-TB2 calc'!AP584+'eq. coef.'!$C$402*'Amp-TB2 calc'!AQ584+'eq. coef.'!$C$403*'Amp-TB2 calc'!AR584+'eq. coef.'!$C$404*'Amp-TB2 calc'!AS584+'eq. coef.'!$C$405*LN('Amp-TB2 calc'!BQ584)))</f>
        <v xml:space="preserve"> </v>
      </c>
      <c r="CC584" s="283" t="str">
        <f t="shared" si="698"/>
        <v xml:space="preserve"> </v>
      </c>
      <c r="CD584" s="283"/>
      <c r="CE584" s="282" t="str">
        <f t="shared" si="699"/>
        <v xml:space="preserve"> </v>
      </c>
      <c r="CF584" s="282" t="str">
        <f t="shared" si="700"/>
        <v xml:space="preserve"> </v>
      </c>
      <c r="CG584" s="278" t="str">
        <f t="shared" si="747"/>
        <v xml:space="preserve"> </v>
      </c>
      <c r="CH584" s="278" t="str">
        <f t="shared" si="748"/>
        <v xml:space="preserve"> </v>
      </c>
      <c r="CI584" s="278" t="str">
        <f t="shared" si="701"/>
        <v xml:space="preserve"> </v>
      </c>
      <c r="CJ584" s="278" t="str">
        <f t="shared" si="702"/>
        <v xml:space="preserve"> </v>
      </c>
      <c r="CK584" s="278"/>
      <c r="CL584" s="278" t="str">
        <f t="shared" si="703"/>
        <v xml:space="preserve"> </v>
      </c>
      <c r="CM584" s="278" t="str">
        <f t="shared" si="704"/>
        <v xml:space="preserve"> </v>
      </c>
      <c r="CN584" s="278" t="str">
        <f t="shared" si="749"/>
        <v xml:space="preserve"> </v>
      </c>
      <c r="CO584" s="278" t="str">
        <f t="shared" si="705"/>
        <v xml:space="preserve"> </v>
      </c>
      <c r="CP584" s="278" t="str">
        <f t="shared" si="750"/>
        <v xml:space="preserve"> </v>
      </c>
      <c r="CQ584" s="278" t="str">
        <f t="shared" si="706"/>
        <v xml:space="preserve"> </v>
      </c>
      <c r="CR584" s="278" t="str">
        <f t="shared" si="751"/>
        <v xml:space="preserve"> </v>
      </c>
      <c r="CS584" s="278" t="str">
        <f t="shared" si="707"/>
        <v xml:space="preserve"> </v>
      </c>
      <c r="CT584" s="278"/>
      <c r="CU584" s="278" t="str">
        <f t="shared" si="752"/>
        <v xml:space="preserve"> </v>
      </c>
      <c r="CV584" s="278" t="str">
        <f t="shared" si="708"/>
        <v xml:space="preserve"> </v>
      </c>
      <c r="CW584" s="278" t="str">
        <f t="shared" si="709"/>
        <v xml:space="preserve"> </v>
      </c>
      <c r="CX584" s="278"/>
      <c r="CY584" s="278" t="str">
        <f t="shared" si="710"/>
        <v xml:space="preserve"> </v>
      </c>
      <c r="CZ584" s="278" t="str">
        <f t="shared" si="753"/>
        <v xml:space="preserve"> </v>
      </c>
      <c r="DA584" s="278" t="str">
        <f t="shared" si="711"/>
        <v xml:space="preserve"> </v>
      </c>
      <c r="DB584" s="278"/>
      <c r="DC584" s="278" t="str">
        <f t="shared" si="712"/>
        <v xml:space="preserve"> </v>
      </c>
      <c r="DD584" s="278" t="str">
        <f t="shared" si="754"/>
        <v xml:space="preserve"> </v>
      </c>
      <c r="DE584" s="278" t="str">
        <f t="shared" si="755"/>
        <v xml:space="preserve"> </v>
      </c>
      <c r="DF584" s="278" t="str">
        <f t="shared" si="713"/>
        <v xml:space="preserve"> </v>
      </c>
      <c r="DG584" s="283" t="str">
        <f t="shared" si="720"/>
        <v xml:space="preserve"> </v>
      </c>
      <c r="DH584" s="283"/>
      <c r="DI584" s="277" t="str">
        <f t="shared" si="714"/>
        <v xml:space="preserve"> </v>
      </c>
      <c r="DJ584" s="277" t="str">
        <f t="shared" si="715"/>
        <v xml:space="preserve"> </v>
      </c>
      <c r="DK584" s="277" t="str">
        <f t="shared" si="716"/>
        <v xml:space="preserve"> </v>
      </c>
      <c r="DL584" s="278" t="str">
        <f t="shared" si="717"/>
        <v xml:space="preserve"> </v>
      </c>
    </row>
    <row r="585" spans="21:116" x14ac:dyDescent="0.25">
      <c r="U585" s="276" t="str">
        <f t="shared" si="721"/>
        <v xml:space="preserve"> </v>
      </c>
      <c r="V585" s="277" t="str">
        <f>IF(SUM(I585:T585)&lt;90," ",I585/stab.data!$U$7)</f>
        <v xml:space="preserve"> </v>
      </c>
      <c r="W585" s="277" t="str">
        <f>IF(SUM(I585:T585)&lt;90," ",J585/stab.data!$U$8)</f>
        <v xml:space="preserve"> </v>
      </c>
      <c r="X585" s="277" t="str">
        <f>IF(SUM(I585:T585)&lt;90," ",K585*2/stab.data!$U$9)</f>
        <v xml:space="preserve"> </v>
      </c>
      <c r="Y585" s="277" t="str">
        <f>IF(SUM(I585:T585)&lt;90," ",L585*2/stab.data!$U$10)</f>
        <v xml:space="preserve"> </v>
      </c>
      <c r="Z585" s="277" t="str">
        <f>IF(SUM(I585:T585)&lt;90," ",M585/stab.data!$U$11)</f>
        <v xml:space="preserve"> </v>
      </c>
      <c r="AA585" s="277" t="str">
        <f>IF(SUM(I585:T585)&lt;90," ",N585/stab.data!$U$12)</f>
        <v xml:space="preserve"> </v>
      </c>
      <c r="AB585" s="277" t="str">
        <f>IF(SUM(I585:T585)&lt;90," ",O585/stab.data!$U$13)</f>
        <v xml:space="preserve"> </v>
      </c>
      <c r="AC585" s="277" t="str">
        <f>IF(SUM(I585:T585)&lt;90," ",P585/stab.data!$U$14)</f>
        <v xml:space="preserve"> </v>
      </c>
      <c r="AD585" s="277" t="str">
        <f>IF(SUM(I585:T585)&lt;90," ",Q585*2/stab.data!$U$15)</f>
        <v xml:space="preserve"> </v>
      </c>
      <c r="AE585" s="277" t="str">
        <f>IF(SUM(I585:T585)&lt;90," ",R585*2/stab.data!$U$16)</f>
        <v xml:space="preserve"> </v>
      </c>
      <c r="AF585" s="277" t="str">
        <f>IF(SUM(I585:T585)&lt;90," ",S585/stab.data!$U$17)</f>
        <v xml:space="preserve"> </v>
      </c>
      <c r="AG585" s="277" t="str">
        <f>IF(SUM(I585:T585)&lt;90," ",T585/stab.data!$U$18)</f>
        <v xml:space="preserve"> </v>
      </c>
      <c r="AH585" s="277" t="str">
        <f t="shared" si="722"/>
        <v xml:space="preserve"> </v>
      </c>
      <c r="AI585" s="277" t="str">
        <f t="shared" si="723"/>
        <v xml:space="preserve"> </v>
      </c>
      <c r="AJ585" s="278" t="str">
        <f t="shared" si="724"/>
        <v xml:space="preserve"> </v>
      </c>
      <c r="AK585" s="278" t="str">
        <f t="shared" si="725"/>
        <v xml:space="preserve"> </v>
      </c>
      <c r="AL585" s="278" t="str">
        <f t="shared" si="726"/>
        <v xml:space="preserve"> </v>
      </c>
      <c r="AM585" s="278" t="str">
        <f t="shared" si="727"/>
        <v xml:space="preserve"> </v>
      </c>
      <c r="AN585" s="278" t="str">
        <f t="shared" si="728"/>
        <v xml:space="preserve"> </v>
      </c>
      <c r="AO585" s="278" t="str">
        <f t="shared" si="729"/>
        <v xml:space="preserve"> </v>
      </c>
      <c r="AP585" s="278" t="str">
        <f t="shared" si="730"/>
        <v xml:space="preserve"> </v>
      </c>
      <c r="AQ585" s="278" t="str">
        <f t="shared" si="731"/>
        <v xml:space="preserve"> </v>
      </c>
      <c r="AR585" s="278" t="str">
        <f t="shared" si="732"/>
        <v xml:space="preserve"> </v>
      </c>
      <c r="AS585" s="278" t="str">
        <f t="shared" si="733"/>
        <v xml:space="preserve"> </v>
      </c>
      <c r="AT585" s="278" t="str">
        <f t="shared" si="734"/>
        <v xml:space="preserve"> </v>
      </c>
      <c r="AU585" s="278" t="str">
        <f t="shared" si="735"/>
        <v xml:space="preserve"> </v>
      </c>
      <c r="AV585" s="277" t="str">
        <f t="shared" si="736"/>
        <v xml:space="preserve"> </v>
      </c>
      <c r="AW585" s="277" t="str">
        <f t="shared" si="737"/>
        <v xml:space="preserve"> </v>
      </c>
      <c r="AX585" s="277" t="str">
        <f>IF(SUM(I585:T585)&lt;90," ",CO585*AH585*stab.data!$U$20/13/2)</f>
        <v xml:space="preserve"> </v>
      </c>
      <c r="AY585" s="277" t="str">
        <f>IF(SUM(I585:T585)&lt;90," ",CQ585*AH585*stab.data!$U$11/13)</f>
        <v xml:space="preserve"> </v>
      </c>
      <c r="AZ585" s="277" t="str">
        <f t="shared" si="738"/>
        <v xml:space="preserve"> </v>
      </c>
      <c r="BA585" s="279" t="str">
        <f t="shared" si="739"/>
        <v xml:space="preserve"> </v>
      </c>
      <c r="BB585" s="280" t="str">
        <f>IF(SUM(I585:T585)&lt;90," ",EXP('eq. coef.'!$C$104+'eq. coef.'!$C$105*'Amp-TB2 calc'!AJ585+'eq. coef.'!$C$106*'Amp-TB2 calc'!AK585+'eq. coef.'!$C$107*'Amp-TB2 calc'!AL585+'eq. coef.'!$C$108*'Amp-TB2 calc'!AN585+'eq. coef.'!$C$109*'Amp-TB2 calc'!AP585+'eq. coef.'!$C$110*'Amp-TB2 calc'!AQ585+'eq. coef.'!$C$111*'Amp-TB2 calc'!AR585+'eq. coef.'!$C$112*'Amp-TB2 calc'!AS585))</f>
        <v xml:space="preserve"> </v>
      </c>
      <c r="BC585" s="281" t="str">
        <f>IF(SUM(I585:T585)&lt;90," ",EXP('eq. coef.'!$C$176+'eq. coef.'!$C$177*'Amp-TB2 calc'!AJ585+'eq. coef.'!$C$178*'Amp-TB2 calc'!AK585+'eq. coef.'!$C$179*'Amp-TB2 calc'!AL585+'eq. coef.'!$C$180*'Amp-TB2 calc'!AN585+'eq. coef.'!$C$181*'Amp-TB2 calc'!AP585+'eq. coef.'!$C$182*'Amp-TB2 calc'!AQ585+'eq. coef.'!$C$183*'Amp-TB2 calc'!AR585+'eq. coef.'!$C$184*'Amp-TB2 calc'!AS585))</f>
        <v xml:space="preserve"> </v>
      </c>
      <c r="BD585" s="281" t="str">
        <f>IF(SUM(I585:T585)&lt;90," ",('eq. coef.'!$C$234+'eq. coef.'!$C$235*'Amp-TB2 calc'!AJ585+'eq. coef.'!$C$236*'Amp-TB2 calc'!AK585+'eq. coef.'!$C$237*'Amp-TB2 calc'!AL585+'eq. coef.'!$C$238*'Amp-TB2 calc'!AN585+'eq. coef.'!$C$239*'Amp-TB2 calc'!AP585+'eq. coef.'!$C$240*'Amp-TB2 calc'!AQ585+'eq. coef.'!$C$241*'Amp-TB2 calc'!AR585+'eq. coef.'!$C$242*'Amp-TB2 calc'!AS585))</f>
        <v xml:space="preserve"> </v>
      </c>
      <c r="BE585" s="281" t="str">
        <f>IF(SUM(I585:T585)&lt;90," ",('eq. coef.'!$C$270+'eq. coef.'!$C$271*'Amp-TB2 calc'!AJ585+'eq. coef.'!$C$272*'Amp-TB2 calc'!AK585+'eq. coef.'!$C$273*'Amp-TB2 calc'!AL585+'eq. coef.'!$C$274*'Amp-TB2 calc'!AN585+'eq. coef.'!$C$275*'Amp-TB2 calc'!AP585+'eq. coef.'!$C$276*'Amp-TB2 calc'!AQ585+'eq. coef.'!$C$277*'Amp-TB2 calc'!AR585+'eq. coef.'!$C$278*'Amp-TB2 calc'!AS585))</f>
        <v xml:space="preserve"> </v>
      </c>
      <c r="BF585" s="281" t="str">
        <f>IF(SUM(I585:T585)&lt;90," ",EXP('eq. coef.'!$C$328+'eq. coef.'!$C$329*'Amp-TB2 calc'!AJ585+'eq. coef.'!$C$330*'Amp-TB2 calc'!AK585+'eq. coef.'!$C$331*'Amp-TB2 calc'!AL585+'eq. coef.'!$C$332*'Amp-TB2 calc'!AN585+'eq. coef.'!$C$333*'Amp-TB2 calc'!AP585+'eq. coef.'!$C$334*'Amp-TB2 calc'!AQ585+'eq. coef.'!$C$335*'Amp-TB2 calc'!AR585+'eq. coef.'!$C$336*'Amp-TB2 calc'!AS585))</f>
        <v xml:space="preserve"> </v>
      </c>
      <c r="BG585" s="282" t="str">
        <f t="shared" si="691"/>
        <v xml:space="preserve"> </v>
      </c>
      <c r="BH585" s="385" t="str">
        <f t="shared" si="718"/>
        <v xml:space="preserve"> </v>
      </c>
      <c r="BI585" s="385" t="str">
        <f t="shared" si="719"/>
        <v xml:space="preserve"> </v>
      </c>
      <c r="BJ585" s="281" t="str">
        <f t="shared" si="692"/>
        <v xml:space="preserve"> </v>
      </c>
      <c r="BK585" s="283" t="str">
        <f t="shared" si="740"/>
        <v xml:space="preserve"> </v>
      </c>
      <c r="BL585" s="281" t="str">
        <f t="shared" si="741"/>
        <v xml:space="preserve"> </v>
      </c>
      <c r="BM585" s="284" t="str">
        <f t="shared" si="693"/>
        <v xml:space="preserve"> </v>
      </c>
      <c r="BN585" s="285" t="str">
        <f>IF(SUM(I585:T585)&lt;90," ",'eq. coef.'!$C$360+'eq. coef.'!$C$361*'Amp-TB2 calc'!AJ585+'eq. coef.'!$C$362*'Amp-TB2 calc'!AK585+'eq. coef.'!$C$363*'Amp-TB2 calc'!AL585+'eq. coef.'!$C$364*'Amp-TB2 calc'!AN585+'eq. coef.'!$C$365*'Amp-TB2 calc'!AP585+'eq. coef.'!$C$366*'Amp-TB2 calc'!AQ585+'eq. coef.'!$C$367*'Amp-TB2 calc'!AR585+'eq. coef.'!$C$368*'Amp-TB2 calc'!AS585+'eq. coef.'!$C$369*LN(BQ585))</f>
        <v xml:space="preserve"> </v>
      </c>
      <c r="BO585" s="286" t="str">
        <f t="shared" si="742"/>
        <v xml:space="preserve"> </v>
      </c>
      <c r="BP585" s="333" t="str">
        <f t="shared" si="694"/>
        <v xml:space="preserve"> </v>
      </c>
      <c r="BQ585" s="287" t="str">
        <f t="shared" si="743"/>
        <v xml:space="preserve"> </v>
      </c>
      <c r="BR585" s="281" t="str">
        <f t="shared" si="695"/>
        <v xml:space="preserve"> </v>
      </c>
      <c r="BS585" s="283"/>
      <c r="BT585" s="283">
        <f t="shared" si="744"/>
        <v>0</v>
      </c>
      <c r="BU585" s="283">
        <f t="shared" si="745"/>
        <v>0</v>
      </c>
      <c r="BV585" s="281" t="str">
        <f t="shared" si="696"/>
        <v xml:space="preserve"> </v>
      </c>
      <c r="BW585" s="288"/>
      <c r="BX585" s="289" t="str">
        <f>IF(SUM(I585:T585)&lt;90," ",'eq. coef.'!$B$1128*'Amp-TB2 calc'!CH585+'eq. coef.'!$B$1129*'Amp-TB2 calc'!CL585+'eq. coef.'!$B$1130*'Amp-TB2 calc'!CM585+'eq. coef.'!$B$1131*'Amp-TB2 calc'!CO585+'eq. coef.'!$B$1132*'Amp-TB2 calc'!CP585+'eq. coef.'!$B$1133*'Amp-TB2 calc'!CQ585+'eq. coef.'!$B$1134*'Amp-TB2 calc'!CR585+'eq. coef.'!$B$1135*'Amp-TB2 calc'!CU585+'eq. coef.'!$B$1135*'Amp-TB2 calc'!CY585+'eq. coef.'!$B$1137*'Amp-TB2 calc'!CZ585)</f>
        <v xml:space="preserve"> </v>
      </c>
      <c r="BY585" s="290" t="str">
        <f t="shared" si="746"/>
        <v xml:space="preserve"> </v>
      </c>
      <c r="BZ585" s="291"/>
      <c r="CA585" s="290" t="str">
        <f t="shared" si="697"/>
        <v xml:space="preserve"> </v>
      </c>
      <c r="CB585" s="289" t="str">
        <f>IF(SUM(I585:T585)&lt;90," ",EXP('eq. coef.'!$C$396+'eq. coef.'!$C$397*'Amp-TB2 calc'!AJ585+'eq. coef.'!$C$398*'Amp-TB2 calc'!AK585+'eq. coef.'!$C$399*'Amp-TB2 calc'!AL585+'eq. coef.'!$C$400*'Amp-TB2 calc'!AN585+'eq. coef.'!$C$401*'Amp-TB2 calc'!AP585+'eq. coef.'!$C$402*'Amp-TB2 calc'!AQ585+'eq. coef.'!$C$403*'Amp-TB2 calc'!AR585+'eq. coef.'!$C$404*'Amp-TB2 calc'!AS585+'eq. coef.'!$C$405*LN('Amp-TB2 calc'!BQ585)))</f>
        <v xml:space="preserve"> </v>
      </c>
      <c r="CC585" s="283" t="str">
        <f t="shared" si="698"/>
        <v xml:space="preserve"> </v>
      </c>
      <c r="CD585" s="283"/>
      <c r="CE585" s="282" t="str">
        <f t="shared" si="699"/>
        <v xml:space="preserve"> </v>
      </c>
      <c r="CF585" s="282" t="str">
        <f t="shared" si="700"/>
        <v xml:space="preserve"> </v>
      </c>
      <c r="CG585" s="278" t="str">
        <f t="shared" si="747"/>
        <v xml:space="preserve"> </v>
      </c>
      <c r="CH585" s="278" t="str">
        <f t="shared" si="748"/>
        <v xml:space="preserve"> </v>
      </c>
      <c r="CI585" s="278" t="str">
        <f t="shared" si="701"/>
        <v xml:space="preserve"> </v>
      </c>
      <c r="CJ585" s="278" t="str">
        <f t="shared" si="702"/>
        <v xml:space="preserve"> </v>
      </c>
      <c r="CK585" s="278"/>
      <c r="CL585" s="278" t="str">
        <f t="shared" si="703"/>
        <v xml:space="preserve"> </v>
      </c>
      <c r="CM585" s="278" t="str">
        <f t="shared" si="704"/>
        <v xml:space="preserve"> </v>
      </c>
      <c r="CN585" s="278" t="str">
        <f t="shared" si="749"/>
        <v xml:space="preserve"> </v>
      </c>
      <c r="CO585" s="278" t="str">
        <f t="shared" si="705"/>
        <v xml:space="preserve"> </v>
      </c>
      <c r="CP585" s="278" t="str">
        <f t="shared" si="750"/>
        <v xml:space="preserve"> </v>
      </c>
      <c r="CQ585" s="278" t="str">
        <f t="shared" si="706"/>
        <v xml:space="preserve"> </v>
      </c>
      <c r="CR585" s="278" t="str">
        <f t="shared" si="751"/>
        <v xml:space="preserve"> </v>
      </c>
      <c r="CS585" s="278" t="str">
        <f t="shared" si="707"/>
        <v xml:space="preserve"> </v>
      </c>
      <c r="CT585" s="278"/>
      <c r="CU585" s="278" t="str">
        <f t="shared" si="752"/>
        <v xml:space="preserve"> </v>
      </c>
      <c r="CV585" s="278" t="str">
        <f t="shared" si="708"/>
        <v xml:space="preserve"> </v>
      </c>
      <c r="CW585" s="278" t="str">
        <f t="shared" si="709"/>
        <v xml:space="preserve"> </v>
      </c>
      <c r="CX585" s="278"/>
      <c r="CY585" s="278" t="str">
        <f t="shared" si="710"/>
        <v xml:space="preserve"> </v>
      </c>
      <c r="CZ585" s="278" t="str">
        <f t="shared" si="753"/>
        <v xml:space="preserve"> </v>
      </c>
      <c r="DA585" s="278" t="str">
        <f t="shared" si="711"/>
        <v xml:space="preserve"> </v>
      </c>
      <c r="DB585" s="278"/>
      <c r="DC585" s="278" t="str">
        <f t="shared" si="712"/>
        <v xml:space="preserve"> </v>
      </c>
      <c r="DD585" s="278" t="str">
        <f t="shared" si="754"/>
        <v xml:space="preserve"> </v>
      </c>
      <c r="DE585" s="278" t="str">
        <f t="shared" si="755"/>
        <v xml:space="preserve"> </v>
      </c>
      <c r="DF585" s="278" t="str">
        <f t="shared" si="713"/>
        <v xml:space="preserve"> </v>
      </c>
      <c r="DG585" s="283" t="str">
        <f t="shared" si="720"/>
        <v xml:space="preserve"> </v>
      </c>
      <c r="DH585" s="283"/>
      <c r="DI585" s="277" t="str">
        <f t="shared" si="714"/>
        <v xml:space="preserve"> </v>
      </c>
      <c r="DJ585" s="277" t="str">
        <f t="shared" si="715"/>
        <v xml:space="preserve"> </v>
      </c>
      <c r="DK585" s="277" t="str">
        <f t="shared" si="716"/>
        <v xml:space="preserve"> </v>
      </c>
      <c r="DL585" s="278" t="str">
        <f t="shared" si="717"/>
        <v xml:space="preserve"> </v>
      </c>
    </row>
    <row r="586" spans="21:116" x14ac:dyDescent="0.25">
      <c r="U586" s="276" t="str">
        <f t="shared" si="721"/>
        <v xml:space="preserve"> </v>
      </c>
      <c r="V586" s="277" t="str">
        <f>IF(SUM(I586:T586)&lt;90," ",I586/stab.data!$U$7)</f>
        <v xml:space="preserve"> </v>
      </c>
      <c r="W586" s="277" t="str">
        <f>IF(SUM(I586:T586)&lt;90," ",J586/stab.data!$U$8)</f>
        <v xml:space="preserve"> </v>
      </c>
      <c r="X586" s="277" t="str">
        <f>IF(SUM(I586:T586)&lt;90," ",K586*2/stab.data!$U$9)</f>
        <v xml:space="preserve"> </v>
      </c>
      <c r="Y586" s="277" t="str">
        <f>IF(SUM(I586:T586)&lt;90," ",L586*2/stab.data!$U$10)</f>
        <v xml:space="preserve"> </v>
      </c>
      <c r="Z586" s="277" t="str">
        <f>IF(SUM(I586:T586)&lt;90," ",M586/stab.data!$U$11)</f>
        <v xml:space="preserve"> </v>
      </c>
      <c r="AA586" s="277" t="str">
        <f>IF(SUM(I586:T586)&lt;90," ",N586/stab.data!$U$12)</f>
        <v xml:space="preserve"> </v>
      </c>
      <c r="AB586" s="277" t="str">
        <f>IF(SUM(I586:T586)&lt;90," ",O586/stab.data!$U$13)</f>
        <v xml:space="preserve"> </v>
      </c>
      <c r="AC586" s="277" t="str">
        <f>IF(SUM(I586:T586)&lt;90," ",P586/stab.data!$U$14)</f>
        <v xml:space="preserve"> </v>
      </c>
      <c r="AD586" s="277" t="str">
        <f>IF(SUM(I586:T586)&lt;90," ",Q586*2/stab.data!$U$15)</f>
        <v xml:space="preserve"> </v>
      </c>
      <c r="AE586" s="277" t="str">
        <f>IF(SUM(I586:T586)&lt;90," ",R586*2/stab.data!$U$16)</f>
        <v xml:space="preserve"> </v>
      </c>
      <c r="AF586" s="277" t="str">
        <f>IF(SUM(I586:T586)&lt;90," ",S586/stab.data!$U$17)</f>
        <v xml:space="preserve"> </v>
      </c>
      <c r="AG586" s="277" t="str">
        <f>IF(SUM(I586:T586)&lt;90," ",T586/stab.data!$U$18)</f>
        <v xml:space="preserve"> </v>
      </c>
      <c r="AH586" s="277" t="str">
        <f t="shared" si="722"/>
        <v xml:space="preserve"> </v>
      </c>
      <c r="AI586" s="277" t="str">
        <f t="shared" si="723"/>
        <v xml:space="preserve"> </v>
      </c>
      <c r="AJ586" s="278" t="str">
        <f t="shared" si="724"/>
        <v xml:space="preserve"> </v>
      </c>
      <c r="AK586" s="278" t="str">
        <f t="shared" si="725"/>
        <v xml:space="preserve"> </v>
      </c>
      <c r="AL586" s="278" t="str">
        <f t="shared" si="726"/>
        <v xml:space="preserve"> </v>
      </c>
      <c r="AM586" s="278" t="str">
        <f t="shared" si="727"/>
        <v xml:space="preserve"> </v>
      </c>
      <c r="AN586" s="278" t="str">
        <f t="shared" si="728"/>
        <v xml:space="preserve"> </v>
      </c>
      <c r="AO586" s="278" t="str">
        <f t="shared" si="729"/>
        <v xml:space="preserve"> </v>
      </c>
      <c r="AP586" s="278" t="str">
        <f t="shared" si="730"/>
        <v xml:space="preserve"> </v>
      </c>
      <c r="AQ586" s="278" t="str">
        <f t="shared" si="731"/>
        <v xml:space="preserve"> </v>
      </c>
      <c r="AR586" s="278" t="str">
        <f t="shared" si="732"/>
        <v xml:space="preserve"> </v>
      </c>
      <c r="AS586" s="278" t="str">
        <f t="shared" si="733"/>
        <v xml:space="preserve"> </v>
      </c>
      <c r="AT586" s="278" t="str">
        <f t="shared" si="734"/>
        <v xml:space="preserve"> </v>
      </c>
      <c r="AU586" s="278" t="str">
        <f t="shared" si="735"/>
        <v xml:space="preserve"> </v>
      </c>
      <c r="AV586" s="277" t="str">
        <f t="shared" si="736"/>
        <v xml:space="preserve"> </v>
      </c>
      <c r="AW586" s="277" t="str">
        <f t="shared" si="737"/>
        <v xml:space="preserve"> </v>
      </c>
      <c r="AX586" s="277" t="str">
        <f>IF(SUM(I586:T586)&lt;90," ",CO586*AH586*stab.data!$U$20/13/2)</f>
        <v xml:space="preserve"> </v>
      </c>
      <c r="AY586" s="277" t="str">
        <f>IF(SUM(I586:T586)&lt;90," ",CQ586*AH586*stab.data!$U$11/13)</f>
        <v xml:space="preserve"> </v>
      </c>
      <c r="AZ586" s="277" t="str">
        <f t="shared" si="738"/>
        <v xml:space="preserve"> </v>
      </c>
      <c r="BA586" s="279" t="str">
        <f t="shared" si="739"/>
        <v xml:space="preserve"> </v>
      </c>
      <c r="BB586" s="280" t="str">
        <f>IF(SUM(I586:T586)&lt;90," ",EXP('eq. coef.'!$C$104+'eq. coef.'!$C$105*'Amp-TB2 calc'!AJ586+'eq. coef.'!$C$106*'Amp-TB2 calc'!AK586+'eq. coef.'!$C$107*'Amp-TB2 calc'!AL586+'eq. coef.'!$C$108*'Amp-TB2 calc'!AN586+'eq. coef.'!$C$109*'Amp-TB2 calc'!AP586+'eq. coef.'!$C$110*'Amp-TB2 calc'!AQ586+'eq. coef.'!$C$111*'Amp-TB2 calc'!AR586+'eq. coef.'!$C$112*'Amp-TB2 calc'!AS586))</f>
        <v xml:space="preserve"> </v>
      </c>
      <c r="BC586" s="281" t="str">
        <f>IF(SUM(I586:T586)&lt;90," ",EXP('eq. coef.'!$C$176+'eq. coef.'!$C$177*'Amp-TB2 calc'!AJ586+'eq. coef.'!$C$178*'Amp-TB2 calc'!AK586+'eq. coef.'!$C$179*'Amp-TB2 calc'!AL586+'eq. coef.'!$C$180*'Amp-TB2 calc'!AN586+'eq. coef.'!$C$181*'Amp-TB2 calc'!AP586+'eq. coef.'!$C$182*'Amp-TB2 calc'!AQ586+'eq. coef.'!$C$183*'Amp-TB2 calc'!AR586+'eq. coef.'!$C$184*'Amp-TB2 calc'!AS586))</f>
        <v xml:space="preserve"> </v>
      </c>
      <c r="BD586" s="281" t="str">
        <f>IF(SUM(I586:T586)&lt;90," ",('eq. coef.'!$C$234+'eq. coef.'!$C$235*'Amp-TB2 calc'!AJ586+'eq. coef.'!$C$236*'Amp-TB2 calc'!AK586+'eq. coef.'!$C$237*'Amp-TB2 calc'!AL586+'eq. coef.'!$C$238*'Amp-TB2 calc'!AN586+'eq. coef.'!$C$239*'Amp-TB2 calc'!AP586+'eq. coef.'!$C$240*'Amp-TB2 calc'!AQ586+'eq. coef.'!$C$241*'Amp-TB2 calc'!AR586+'eq. coef.'!$C$242*'Amp-TB2 calc'!AS586))</f>
        <v xml:space="preserve"> </v>
      </c>
      <c r="BE586" s="281" t="str">
        <f>IF(SUM(I586:T586)&lt;90," ",('eq. coef.'!$C$270+'eq. coef.'!$C$271*'Amp-TB2 calc'!AJ586+'eq. coef.'!$C$272*'Amp-TB2 calc'!AK586+'eq. coef.'!$C$273*'Amp-TB2 calc'!AL586+'eq. coef.'!$C$274*'Amp-TB2 calc'!AN586+'eq. coef.'!$C$275*'Amp-TB2 calc'!AP586+'eq. coef.'!$C$276*'Amp-TB2 calc'!AQ586+'eq. coef.'!$C$277*'Amp-TB2 calc'!AR586+'eq. coef.'!$C$278*'Amp-TB2 calc'!AS586))</f>
        <v xml:space="preserve"> </v>
      </c>
      <c r="BF586" s="281" t="str">
        <f>IF(SUM(I586:T586)&lt;90," ",EXP('eq. coef.'!$C$328+'eq. coef.'!$C$329*'Amp-TB2 calc'!AJ586+'eq. coef.'!$C$330*'Amp-TB2 calc'!AK586+'eq. coef.'!$C$331*'Amp-TB2 calc'!AL586+'eq. coef.'!$C$332*'Amp-TB2 calc'!AN586+'eq. coef.'!$C$333*'Amp-TB2 calc'!AP586+'eq. coef.'!$C$334*'Amp-TB2 calc'!AQ586+'eq. coef.'!$C$335*'Amp-TB2 calc'!AR586+'eq. coef.'!$C$336*'Amp-TB2 calc'!AS586))</f>
        <v xml:space="preserve"> </v>
      </c>
      <c r="BG586" s="282" t="str">
        <f t="shared" si="691"/>
        <v xml:space="preserve"> </v>
      </c>
      <c r="BH586" s="385" t="str">
        <f t="shared" si="718"/>
        <v xml:space="preserve"> </v>
      </c>
      <c r="BI586" s="385" t="str">
        <f t="shared" si="719"/>
        <v xml:space="preserve"> </v>
      </c>
      <c r="BJ586" s="281" t="str">
        <f t="shared" si="692"/>
        <v xml:space="preserve"> </v>
      </c>
      <c r="BK586" s="283" t="str">
        <f t="shared" si="740"/>
        <v xml:space="preserve"> </v>
      </c>
      <c r="BL586" s="281" t="str">
        <f t="shared" si="741"/>
        <v xml:space="preserve"> </v>
      </c>
      <c r="BM586" s="284" t="str">
        <f t="shared" si="693"/>
        <v xml:space="preserve"> </v>
      </c>
      <c r="BN586" s="285" t="str">
        <f>IF(SUM(I586:T586)&lt;90," ",'eq. coef.'!$C$360+'eq. coef.'!$C$361*'Amp-TB2 calc'!AJ586+'eq. coef.'!$C$362*'Amp-TB2 calc'!AK586+'eq. coef.'!$C$363*'Amp-TB2 calc'!AL586+'eq. coef.'!$C$364*'Amp-TB2 calc'!AN586+'eq. coef.'!$C$365*'Amp-TB2 calc'!AP586+'eq. coef.'!$C$366*'Amp-TB2 calc'!AQ586+'eq. coef.'!$C$367*'Amp-TB2 calc'!AR586+'eq. coef.'!$C$368*'Amp-TB2 calc'!AS586+'eq. coef.'!$C$369*LN(BQ586))</f>
        <v xml:space="preserve"> </v>
      </c>
      <c r="BO586" s="286" t="str">
        <f t="shared" si="742"/>
        <v xml:space="preserve"> </v>
      </c>
      <c r="BP586" s="333" t="str">
        <f t="shared" si="694"/>
        <v xml:space="preserve"> </v>
      </c>
      <c r="BQ586" s="287" t="str">
        <f t="shared" si="743"/>
        <v xml:space="preserve"> </v>
      </c>
      <c r="BR586" s="281" t="str">
        <f t="shared" si="695"/>
        <v xml:space="preserve"> </v>
      </c>
      <c r="BS586" s="283"/>
      <c r="BT586" s="283">
        <f t="shared" si="744"/>
        <v>0</v>
      </c>
      <c r="BU586" s="283">
        <f t="shared" si="745"/>
        <v>0</v>
      </c>
      <c r="BV586" s="281" t="str">
        <f t="shared" si="696"/>
        <v xml:space="preserve"> </v>
      </c>
      <c r="BW586" s="288"/>
      <c r="BX586" s="289" t="str">
        <f>IF(SUM(I586:T586)&lt;90," ",'eq. coef.'!$B$1128*'Amp-TB2 calc'!CH586+'eq. coef.'!$B$1129*'Amp-TB2 calc'!CL586+'eq. coef.'!$B$1130*'Amp-TB2 calc'!CM586+'eq. coef.'!$B$1131*'Amp-TB2 calc'!CO586+'eq. coef.'!$B$1132*'Amp-TB2 calc'!CP586+'eq. coef.'!$B$1133*'Amp-TB2 calc'!CQ586+'eq. coef.'!$B$1134*'Amp-TB2 calc'!CR586+'eq. coef.'!$B$1135*'Amp-TB2 calc'!CU586+'eq. coef.'!$B$1135*'Amp-TB2 calc'!CY586+'eq. coef.'!$B$1137*'Amp-TB2 calc'!CZ586)</f>
        <v xml:space="preserve"> </v>
      </c>
      <c r="BY586" s="290" t="str">
        <f t="shared" si="746"/>
        <v xml:space="preserve"> </v>
      </c>
      <c r="BZ586" s="291"/>
      <c r="CA586" s="290" t="str">
        <f t="shared" si="697"/>
        <v xml:space="preserve"> </v>
      </c>
      <c r="CB586" s="289" t="str">
        <f>IF(SUM(I586:T586)&lt;90," ",EXP('eq. coef.'!$C$396+'eq. coef.'!$C$397*'Amp-TB2 calc'!AJ586+'eq. coef.'!$C$398*'Amp-TB2 calc'!AK586+'eq. coef.'!$C$399*'Amp-TB2 calc'!AL586+'eq. coef.'!$C$400*'Amp-TB2 calc'!AN586+'eq. coef.'!$C$401*'Amp-TB2 calc'!AP586+'eq. coef.'!$C$402*'Amp-TB2 calc'!AQ586+'eq. coef.'!$C$403*'Amp-TB2 calc'!AR586+'eq. coef.'!$C$404*'Amp-TB2 calc'!AS586+'eq. coef.'!$C$405*LN('Amp-TB2 calc'!BQ586)))</f>
        <v xml:space="preserve"> </v>
      </c>
      <c r="CC586" s="283" t="str">
        <f t="shared" si="698"/>
        <v xml:space="preserve"> </v>
      </c>
      <c r="CD586" s="283"/>
      <c r="CE586" s="282" t="str">
        <f t="shared" si="699"/>
        <v xml:space="preserve"> </v>
      </c>
      <c r="CF586" s="282" t="str">
        <f t="shared" si="700"/>
        <v xml:space="preserve"> </v>
      </c>
      <c r="CG586" s="278" t="str">
        <f t="shared" si="747"/>
        <v xml:space="preserve"> </v>
      </c>
      <c r="CH586" s="278" t="str">
        <f t="shared" si="748"/>
        <v xml:space="preserve"> </v>
      </c>
      <c r="CI586" s="278" t="str">
        <f t="shared" si="701"/>
        <v xml:space="preserve"> </v>
      </c>
      <c r="CJ586" s="278" t="str">
        <f t="shared" si="702"/>
        <v xml:space="preserve"> </v>
      </c>
      <c r="CK586" s="278"/>
      <c r="CL586" s="278" t="str">
        <f t="shared" si="703"/>
        <v xml:space="preserve"> </v>
      </c>
      <c r="CM586" s="278" t="str">
        <f t="shared" si="704"/>
        <v xml:space="preserve"> </v>
      </c>
      <c r="CN586" s="278" t="str">
        <f t="shared" si="749"/>
        <v xml:space="preserve"> </v>
      </c>
      <c r="CO586" s="278" t="str">
        <f t="shared" si="705"/>
        <v xml:space="preserve"> </v>
      </c>
      <c r="CP586" s="278" t="str">
        <f t="shared" si="750"/>
        <v xml:space="preserve"> </v>
      </c>
      <c r="CQ586" s="278" t="str">
        <f t="shared" si="706"/>
        <v xml:space="preserve"> </v>
      </c>
      <c r="CR586" s="278" t="str">
        <f t="shared" si="751"/>
        <v xml:space="preserve"> </v>
      </c>
      <c r="CS586" s="278" t="str">
        <f t="shared" si="707"/>
        <v xml:space="preserve"> </v>
      </c>
      <c r="CT586" s="278"/>
      <c r="CU586" s="278" t="str">
        <f t="shared" si="752"/>
        <v xml:space="preserve"> </v>
      </c>
      <c r="CV586" s="278" t="str">
        <f t="shared" si="708"/>
        <v xml:space="preserve"> </v>
      </c>
      <c r="CW586" s="278" t="str">
        <f t="shared" si="709"/>
        <v xml:space="preserve"> </v>
      </c>
      <c r="CX586" s="278"/>
      <c r="CY586" s="278" t="str">
        <f t="shared" si="710"/>
        <v xml:space="preserve"> </v>
      </c>
      <c r="CZ586" s="278" t="str">
        <f t="shared" si="753"/>
        <v xml:space="preserve"> </v>
      </c>
      <c r="DA586" s="278" t="str">
        <f t="shared" si="711"/>
        <v xml:space="preserve"> </v>
      </c>
      <c r="DB586" s="278"/>
      <c r="DC586" s="278" t="str">
        <f t="shared" si="712"/>
        <v xml:space="preserve"> </v>
      </c>
      <c r="DD586" s="278" t="str">
        <f t="shared" si="754"/>
        <v xml:space="preserve"> </v>
      </c>
      <c r="DE586" s="278" t="str">
        <f t="shared" si="755"/>
        <v xml:space="preserve"> </v>
      </c>
      <c r="DF586" s="278" t="str">
        <f t="shared" si="713"/>
        <v xml:space="preserve"> </v>
      </c>
      <c r="DG586" s="283" t="str">
        <f t="shared" si="720"/>
        <v xml:space="preserve"> </v>
      </c>
      <c r="DH586" s="283"/>
      <c r="DI586" s="277" t="str">
        <f t="shared" si="714"/>
        <v xml:space="preserve"> </v>
      </c>
      <c r="DJ586" s="277" t="str">
        <f t="shared" si="715"/>
        <v xml:space="preserve"> </v>
      </c>
      <c r="DK586" s="277" t="str">
        <f t="shared" si="716"/>
        <v xml:space="preserve"> </v>
      </c>
      <c r="DL586" s="278" t="str">
        <f t="shared" si="717"/>
        <v xml:space="preserve"> </v>
      </c>
    </row>
    <row r="587" spans="21:116" x14ac:dyDescent="0.25">
      <c r="U587" s="276" t="str">
        <f t="shared" si="721"/>
        <v xml:space="preserve"> </v>
      </c>
      <c r="V587" s="277" t="str">
        <f>IF(SUM(I587:T587)&lt;90," ",I587/stab.data!$U$7)</f>
        <v xml:space="preserve"> </v>
      </c>
      <c r="W587" s="277" t="str">
        <f>IF(SUM(I587:T587)&lt;90," ",J587/stab.data!$U$8)</f>
        <v xml:space="preserve"> </v>
      </c>
      <c r="X587" s="277" t="str">
        <f>IF(SUM(I587:T587)&lt;90," ",K587*2/stab.data!$U$9)</f>
        <v xml:space="preserve"> </v>
      </c>
      <c r="Y587" s="277" t="str">
        <f>IF(SUM(I587:T587)&lt;90," ",L587*2/stab.data!$U$10)</f>
        <v xml:space="preserve"> </v>
      </c>
      <c r="Z587" s="277" t="str">
        <f>IF(SUM(I587:T587)&lt;90," ",M587/stab.data!$U$11)</f>
        <v xml:space="preserve"> </v>
      </c>
      <c r="AA587" s="277" t="str">
        <f>IF(SUM(I587:T587)&lt;90," ",N587/stab.data!$U$12)</f>
        <v xml:space="preserve"> </v>
      </c>
      <c r="AB587" s="277" t="str">
        <f>IF(SUM(I587:T587)&lt;90," ",O587/stab.data!$U$13)</f>
        <v xml:space="preserve"> </v>
      </c>
      <c r="AC587" s="277" t="str">
        <f>IF(SUM(I587:T587)&lt;90," ",P587/stab.data!$U$14)</f>
        <v xml:space="preserve"> </v>
      </c>
      <c r="AD587" s="277" t="str">
        <f>IF(SUM(I587:T587)&lt;90," ",Q587*2/stab.data!$U$15)</f>
        <v xml:space="preserve"> </v>
      </c>
      <c r="AE587" s="277" t="str">
        <f>IF(SUM(I587:T587)&lt;90," ",R587*2/stab.data!$U$16)</f>
        <v xml:space="preserve"> </v>
      </c>
      <c r="AF587" s="277" t="str">
        <f>IF(SUM(I587:T587)&lt;90," ",S587/stab.data!$U$17)</f>
        <v xml:space="preserve"> </v>
      </c>
      <c r="AG587" s="277" t="str">
        <f>IF(SUM(I587:T587)&lt;90," ",T587/stab.data!$U$18)</f>
        <v xml:space="preserve"> </v>
      </c>
      <c r="AH587" s="277" t="str">
        <f t="shared" si="722"/>
        <v xml:space="preserve"> </v>
      </c>
      <c r="AI587" s="277" t="str">
        <f t="shared" si="723"/>
        <v xml:space="preserve"> </v>
      </c>
      <c r="AJ587" s="278" t="str">
        <f t="shared" si="724"/>
        <v xml:space="preserve"> </v>
      </c>
      <c r="AK587" s="278" t="str">
        <f t="shared" si="725"/>
        <v xml:space="preserve"> </v>
      </c>
      <c r="AL587" s="278" t="str">
        <f t="shared" si="726"/>
        <v xml:space="preserve"> </v>
      </c>
      <c r="AM587" s="278" t="str">
        <f t="shared" si="727"/>
        <v xml:space="preserve"> </v>
      </c>
      <c r="AN587" s="278" t="str">
        <f t="shared" si="728"/>
        <v xml:space="preserve"> </v>
      </c>
      <c r="AO587" s="278" t="str">
        <f t="shared" si="729"/>
        <v xml:space="preserve"> </v>
      </c>
      <c r="AP587" s="278" t="str">
        <f t="shared" si="730"/>
        <v xml:space="preserve"> </v>
      </c>
      <c r="AQ587" s="278" t="str">
        <f t="shared" si="731"/>
        <v xml:space="preserve"> </v>
      </c>
      <c r="AR587" s="278" t="str">
        <f t="shared" si="732"/>
        <v xml:space="preserve"> </v>
      </c>
      <c r="AS587" s="278" t="str">
        <f t="shared" si="733"/>
        <v xml:space="preserve"> </v>
      </c>
      <c r="AT587" s="278" t="str">
        <f t="shared" si="734"/>
        <v xml:space="preserve"> </v>
      </c>
      <c r="AU587" s="278" t="str">
        <f t="shared" si="735"/>
        <v xml:space="preserve"> </v>
      </c>
      <c r="AV587" s="277" t="str">
        <f t="shared" si="736"/>
        <v xml:space="preserve"> </v>
      </c>
      <c r="AW587" s="277" t="str">
        <f t="shared" si="737"/>
        <v xml:space="preserve"> </v>
      </c>
      <c r="AX587" s="277" t="str">
        <f>IF(SUM(I587:T587)&lt;90," ",CO587*AH587*stab.data!$U$20/13/2)</f>
        <v xml:space="preserve"> </v>
      </c>
      <c r="AY587" s="277" t="str">
        <f>IF(SUM(I587:T587)&lt;90," ",CQ587*AH587*stab.data!$U$11/13)</f>
        <v xml:space="preserve"> </v>
      </c>
      <c r="AZ587" s="277" t="str">
        <f t="shared" si="738"/>
        <v xml:space="preserve"> </v>
      </c>
      <c r="BA587" s="279" t="str">
        <f t="shared" si="739"/>
        <v xml:space="preserve"> </v>
      </c>
      <c r="BB587" s="280" t="str">
        <f>IF(SUM(I587:T587)&lt;90," ",EXP('eq. coef.'!$C$104+'eq. coef.'!$C$105*'Amp-TB2 calc'!AJ587+'eq. coef.'!$C$106*'Amp-TB2 calc'!AK587+'eq. coef.'!$C$107*'Amp-TB2 calc'!AL587+'eq. coef.'!$C$108*'Amp-TB2 calc'!AN587+'eq. coef.'!$C$109*'Amp-TB2 calc'!AP587+'eq. coef.'!$C$110*'Amp-TB2 calc'!AQ587+'eq. coef.'!$C$111*'Amp-TB2 calc'!AR587+'eq. coef.'!$C$112*'Amp-TB2 calc'!AS587))</f>
        <v xml:space="preserve"> </v>
      </c>
      <c r="BC587" s="281" t="str">
        <f>IF(SUM(I587:T587)&lt;90," ",EXP('eq. coef.'!$C$176+'eq. coef.'!$C$177*'Amp-TB2 calc'!AJ587+'eq. coef.'!$C$178*'Amp-TB2 calc'!AK587+'eq. coef.'!$C$179*'Amp-TB2 calc'!AL587+'eq. coef.'!$C$180*'Amp-TB2 calc'!AN587+'eq. coef.'!$C$181*'Amp-TB2 calc'!AP587+'eq. coef.'!$C$182*'Amp-TB2 calc'!AQ587+'eq. coef.'!$C$183*'Amp-TB2 calc'!AR587+'eq. coef.'!$C$184*'Amp-TB2 calc'!AS587))</f>
        <v xml:space="preserve"> </v>
      </c>
      <c r="BD587" s="281" t="str">
        <f>IF(SUM(I587:T587)&lt;90," ",('eq. coef.'!$C$234+'eq. coef.'!$C$235*'Amp-TB2 calc'!AJ587+'eq. coef.'!$C$236*'Amp-TB2 calc'!AK587+'eq. coef.'!$C$237*'Amp-TB2 calc'!AL587+'eq. coef.'!$C$238*'Amp-TB2 calc'!AN587+'eq. coef.'!$C$239*'Amp-TB2 calc'!AP587+'eq. coef.'!$C$240*'Amp-TB2 calc'!AQ587+'eq. coef.'!$C$241*'Amp-TB2 calc'!AR587+'eq. coef.'!$C$242*'Amp-TB2 calc'!AS587))</f>
        <v xml:space="preserve"> </v>
      </c>
      <c r="BE587" s="281" t="str">
        <f>IF(SUM(I587:T587)&lt;90," ",('eq. coef.'!$C$270+'eq. coef.'!$C$271*'Amp-TB2 calc'!AJ587+'eq. coef.'!$C$272*'Amp-TB2 calc'!AK587+'eq. coef.'!$C$273*'Amp-TB2 calc'!AL587+'eq. coef.'!$C$274*'Amp-TB2 calc'!AN587+'eq. coef.'!$C$275*'Amp-TB2 calc'!AP587+'eq. coef.'!$C$276*'Amp-TB2 calc'!AQ587+'eq. coef.'!$C$277*'Amp-TB2 calc'!AR587+'eq. coef.'!$C$278*'Amp-TB2 calc'!AS587))</f>
        <v xml:space="preserve"> </v>
      </c>
      <c r="BF587" s="281" t="str">
        <f>IF(SUM(I587:T587)&lt;90," ",EXP('eq. coef.'!$C$328+'eq. coef.'!$C$329*'Amp-TB2 calc'!AJ587+'eq. coef.'!$C$330*'Amp-TB2 calc'!AK587+'eq. coef.'!$C$331*'Amp-TB2 calc'!AL587+'eq. coef.'!$C$332*'Amp-TB2 calc'!AN587+'eq. coef.'!$C$333*'Amp-TB2 calc'!AP587+'eq. coef.'!$C$334*'Amp-TB2 calc'!AQ587+'eq. coef.'!$C$335*'Amp-TB2 calc'!AR587+'eq. coef.'!$C$336*'Amp-TB2 calc'!AS587))</f>
        <v xml:space="preserve"> </v>
      </c>
      <c r="BG587" s="282" t="str">
        <f t="shared" si="691"/>
        <v xml:space="preserve"> </v>
      </c>
      <c r="BH587" s="385" t="str">
        <f t="shared" si="718"/>
        <v xml:space="preserve"> </v>
      </c>
      <c r="BI587" s="385" t="str">
        <f t="shared" si="719"/>
        <v xml:space="preserve"> </v>
      </c>
      <c r="BJ587" s="281" t="str">
        <f t="shared" si="692"/>
        <v xml:space="preserve"> </v>
      </c>
      <c r="BK587" s="283" t="str">
        <f t="shared" si="740"/>
        <v xml:space="preserve"> </v>
      </c>
      <c r="BL587" s="281" t="str">
        <f t="shared" si="741"/>
        <v xml:space="preserve"> </v>
      </c>
      <c r="BM587" s="284" t="str">
        <f t="shared" si="693"/>
        <v xml:space="preserve"> </v>
      </c>
      <c r="BN587" s="285" t="str">
        <f>IF(SUM(I587:T587)&lt;90," ",'eq. coef.'!$C$360+'eq. coef.'!$C$361*'Amp-TB2 calc'!AJ587+'eq. coef.'!$C$362*'Amp-TB2 calc'!AK587+'eq. coef.'!$C$363*'Amp-TB2 calc'!AL587+'eq. coef.'!$C$364*'Amp-TB2 calc'!AN587+'eq. coef.'!$C$365*'Amp-TB2 calc'!AP587+'eq. coef.'!$C$366*'Amp-TB2 calc'!AQ587+'eq. coef.'!$C$367*'Amp-TB2 calc'!AR587+'eq. coef.'!$C$368*'Amp-TB2 calc'!AS587+'eq. coef.'!$C$369*LN(BQ587))</f>
        <v xml:space="preserve"> </v>
      </c>
      <c r="BO587" s="286" t="str">
        <f t="shared" si="742"/>
        <v xml:space="preserve"> </v>
      </c>
      <c r="BP587" s="333" t="str">
        <f t="shared" si="694"/>
        <v xml:space="preserve"> </v>
      </c>
      <c r="BQ587" s="287" t="str">
        <f t="shared" si="743"/>
        <v xml:space="preserve"> </v>
      </c>
      <c r="BR587" s="281" t="str">
        <f t="shared" si="695"/>
        <v xml:space="preserve"> </v>
      </c>
      <c r="BS587" s="283"/>
      <c r="BT587" s="283">
        <f t="shared" si="744"/>
        <v>0</v>
      </c>
      <c r="BU587" s="283">
        <f t="shared" si="745"/>
        <v>0</v>
      </c>
      <c r="BV587" s="281" t="str">
        <f t="shared" si="696"/>
        <v xml:space="preserve"> </v>
      </c>
      <c r="BW587" s="288"/>
      <c r="BX587" s="289" t="str">
        <f>IF(SUM(I587:T587)&lt;90," ",'eq. coef.'!$B$1128*'Amp-TB2 calc'!CH587+'eq. coef.'!$B$1129*'Amp-TB2 calc'!CL587+'eq. coef.'!$B$1130*'Amp-TB2 calc'!CM587+'eq. coef.'!$B$1131*'Amp-TB2 calc'!CO587+'eq. coef.'!$B$1132*'Amp-TB2 calc'!CP587+'eq. coef.'!$B$1133*'Amp-TB2 calc'!CQ587+'eq. coef.'!$B$1134*'Amp-TB2 calc'!CR587+'eq. coef.'!$B$1135*'Amp-TB2 calc'!CU587+'eq. coef.'!$B$1135*'Amp-TB2 calc'!CY587+'eq. coef.'!$B$1137*'Amp-TB2 calc'!CZ587)</f>
        <v xml:space="preserve"> </v>
      </c>
      <c r="BY587" s="290" t="str">
        <f t="shared" si="746"/>
        <v xml:space="preserve"> </v>
      </c>
      <c r="BZ587" s="291"/>
      <c r="CA587" s="290" t="str">
        <f t="shared" si="697"/>
        <v xml:space="preserve"> </v>
      </c>
      <c r="CB587" s="289" t="str">
        <f>IF(SUM(I587:T587)&lt;90," ",EXP('eq. coef.'!$C$396+'eq. coef.'!$C$397*'Amp-TB2 calc'!AJ587+'eq. coef.'!$C$398*'Amp-TB2 calc'!AK587+'eq. coef.'!$C$399*'Amp-TB2 calc'!AL587+'eq. coef.'!$C$400*'Amp-TB2 calc'!AN587+'eq. coef.'!$C$401*'Amp-TB2 calc'!AP587+'eq. coef.'!$C$402*'Amp-TB2 calc'!AQ587+'eq. coef.'!$C$403*'Amp-TB2 calc'!AR587+'eq. coef.'!$C$404*'Amp-TB2 calc'!AS587+'eq. coef.'!$C$405*LN('Amp-TB2 calc'!BQ587)))</f>
        <v xml:space="preserve"> </v>
      </c>
      <c r="CC587" s="283" t="str">
        <f t="shared" si="698"/>
        <v xml:space="preserve"> </v>
      </c>
      <c r="CD587" s="283"/>
      <c r="CE587" s="282" t="str">
        <f t="shared" si="699"/>
        <v xml:space="preserve"> </v>
      </c>
      <c r="CF587" s="282" t="str">
        <f t="shared" si="700"/>
        <v xml:space="preserve"> </v>
      </c>
      <c r="CG587" s="278" t="str">
        <f t="shared" si="747"/>
        <v xml:space="preserve"> </v>
      </c>
      <c r="CH587" s="278" t="str">
        <f t="shared" si="748"/>
        <v xml:space="preserve"> </v>
      </c>
      <c r="CI587" s="278" t="str">
        <f t="shared" si="701"/>
        <v xml:space="preserve"> </v>
      </c>
      <c r="CJ587" s="278" t="str">
        <f t="shared" si="702"/>
        <v xml:space="preserve"> </v>
      </c>
      <c r="CK587" s="278"/>
      <c r="CL587" s="278" t="str">
        <f t="shared" si="703"/>
        <v xml:space="preserve"> </v>
      </c>
      <c r="CM587" s="278" t="str">
        <f t="shared" si="704"/>
        <v xml:space="preserve"> </v>
      </c>
      <c r="CN587" s="278" t="str">
        <f t="shared" si="749"/>
        <v xml:space="preserve"> </v>
      </c>
      <c r="CO587" s="278" t="str">
        <f t="shared" si="705"/>
        <v xml:space="preserve"> </v>
      </c>
      <c r="CP587" s="278" t="str">
        <f t="shared" si="750"/>
        <v xml:space="preserve"> </v>
      </c>
      <c r="CQ587" s="278" t="str">
        <f t="shared" si="706"/>
        <v xml:space="preserve"> </v>
      </c>
      <c r="CR587" s="278" t="str">
        <f t="shared" si="751"/>
        <v xml:space="preserve"> </v>
      </c>
      <c r="CS587" s="278" t="str">
        <f t="shared" si="707"/>
        <v xml:space="preserve"> </v>
      </c>
      <c r="CT587" s="278"/>
      <c r="CU587" s="278" t="str">
        <f t="shared" si="752"/>
        <v xml:space="preserve"> </v>
      </c>
      <c r="CV587" s="278" t="str">
        <f t="shared" si="708"/>
        <v xml:space="preserve"> </v>
      </c>
      <c r="CW587" s="278" t="str">
        <f t="shared" si="709"/>
        <v xml:space="preserve"> </v>
      </c>
      <c r="CX587" s="278"/>
      <c r="CY587" s="278" t="str">
        <f t="shared" si="710"/>
        <v xml:space="preserve"> </v>
      </c>
      <c r="CZ587" s="278" t="str">
        <f t="shared" si="753"/>
        <v xml:space="preserve"> </v>
      </c>
      <c r="DA587" s="278" t="str">
        <f t="shared" si="711"/>
        <v xml:space="preserve"> </v>
      </c>
      <c r="DB587" s="278"/>
      <c r="DC587" s="278" t="str">
        <f t="shared" si="712"/>
        <v xml:space="preserve"> </v>
      </c>
      <c r="DD587" s="278" t="str">
        <f t="shared" si="754"/>
        <v xml:space="preserve"> </v>
      </c>
      <c r="DE587" s="278" t="str">
        <f t="shared" si="755"/>
        <v xml:space="preserve"> </v>
      </c>
      <c r="DF587" s="278" t="str">
        <f t="shared" si="713"/>
        <v xml:space="preserve"> </v>
      </c>
      <c r="DG587" s="283" t="str">
        <f t="shared" si="720"/>
        <v xml:space="preserve"> </v>
      </c>
      <c r="DH587" s="283"/>
      <c r="DI587" s="277" t="str">
        <f t="shared" si="714"/>
        <v xml:space="preserve"> </v>
      </c>
      <c r="DJ587" s="277" t="str">
        <f t="shared" si="715"/>
        <v xml:space="preserve"> </v>
      </c>
      <c r="DK587" s="277" t="str">
        <f t="shared" si="716"/>
        <v xml:space="preserve"> </v>
      </c>
      <c r="DL587" s="278" t="str">
        <f t="shared" si="717"/>
        <v xml:space="preserve"> </v>
      </c>
    </row>
    <row r="588" spans="21:116" x14ac:dyDescent="0.25">
      <c r="U588" s="276" t="str">
        <f t="shared" si="721"/>
        <v xml:space="preserve"> </v>
      </c>
      <c r="V588" s="277" t="str">
        <f>IF(SUM(I588:T588)&lt;90," ",I588/stab.data!$U$7)</f>
        <v xml:space="preserve"> </v>
      </c>
      <c r="W588" s="277" t="str">
        <f>IF(SUM(I588:T588)&lt;90," ",J588/stab.data!$U$8)</f>
        <v xml:space="preserve"> </v>
      </c>
      <c r="X588" s="277" t="str">
        <f>IF(SUM(I588:T588)&lt;90," ",K588*2/stab.data!$U$9)</f>
        <v xml:space="preserve"> </v>
      </c>
      <c r="Y588" s="277" t="str">
        <f>IF(SUM(I588:T588)&lt;90," ",L588*2/stab.data!$U$10)</f>
        <v xml:space="preserve"> </v>
      </c>
      <c r="Z588" s="277" t="str">
        <f>IF(SUM(I588:T588)&lt;90," ",M588/stab.data!$U$11)</f>
        <v xml:space="preserve"> </v>
      </c>
      <c r="AA588" s="277" t="str">
        <f>IF(SUM(I588:T588)&lt;90," ",N588/stab.data!$U$12)</f>
        <v xml:space="preserve"> </v>
      </c>
      <c r="AB588" s="277" t="str">
        <f>IF(SUM(I588:T588)&lt;90," ",O588/stab.data!$U$13)</f>
        <v xml:space="preserve"> </v>
      </c>
      <c r="AC588" s="277" t="str">
        <f>IF(SUM(I588:T588)&lt;90," ",P588/stab.data!$U$14)</f>
        <v xml:space="preserve"> </v>
      </c>
      <c r="AD588" s="277" t="str">
        <f>IF(SUM(I588:T588)&lt;90," ",Q588*2/stab.data!$U$15)</f>
        <v xml:space="preserve"> </v>
      </c>
      <c r="AE588" s="277" t="str">
        <f>IF(SUM(I588:T588)&lt;90," ",R588*2/stab.data!$U$16)</f>
        <v xml:space="preserve"> </v>
      </c>
      <c r="AF588" s="277" t="str">
        <f>IF(SUM(I588:T588)&lt;90," ",S588/stab.data!$U$17)</f>
        <v xml:space="preserve"> </v>
      </c>
      <c r="AG588" s="277" t="str">
        <f>IF(SUM(I588:T588)&lt;90," ",T588/stab.data!$U$18)</f>
        <v xml:space="preserve"> </v>
      </c>
      <c r="AH588" s="277" t="str">
        <f t="shared" si="722"/>
        <v xml:space="preserve"> </v>
      </c>
      <c r="AI588" s="277" t="str">
        <f t="shared" si="723"/>
        <v xml:space="preserve"> </v>
      </c>
      <c r="AJ588" s="278" t="str">
        <f t="shared" si="724"/>
        <v xml:space="preserve"> </v>
      </c>
      <c r="AK588" s="278" t="str">
        <f t="shared" si="725"/>
        <v xml:space="preserve"> </v>
      </c>
      <c r="AL588" s="278" t="str">
        <f t="shared" si="726"/>
        <v xml:space="preserve"> </v>
      </c>
      <c r="AM588" s="278" t="str">
        <f t="shared" si="727"/>
        <v xml:space="preserve"> </v>
      </c>
      <c r="AN588" s="278" t="str">
        <f t="shared" si="728"/>
        <v xml:space="preserve"> </v>
      </c>
      <c r="AO588" s="278" t="str">
        <f t="shared" si="729"/>
        <v xml:space="preserve"> </v>
      </c>
      <c r="AP588" s="278" t="str">
        <f t="shared" si="730"/>
        <v xml:space="preserve"> </v>
      </c>
      <c r="AQ588" s="278" t="str">
        <f t="shared" si="731"/>
        <v xml:space="preserve"> </v>
      </c>
      <c r="AR588" s="278" t="str">
        <f t="shared" si="732"/>
        <v xml:space="preserve"> </v>
      </c>
      <c r="AS588" s="278" t="str">
        <f t="shared" si="733"/>
        <v xml:space="preserve"> </v>
      </c>
      <c r="AT588" s="278" t="str">
        <f t="shared" si="734"/>
        <v xml:space="preserve"> </v>
      </c>
      <c r="AU588" s="278" t="str">
        <f t="shared" si="735"/>
        <v xml:space="preserve"> </v>
      </c>
      <c r="AV588" s="277" t="str">
        <f t="shared" si="736"/>
        <v xml:space="preserve"> </v>
      </c>
      <c r="AW588" s="277" t="str">
        <f t="shared" si="737"/>
        <v xml:space="preserve"> </v>
      </c>
      <c r="AX588" s="277" t="str">
        <f>IF(SUM(I588:T588)&lt;90," ",CO588*AH588*stab.data!$U$20/13/2)</f>
        <v xml:space="preserve"> </v>
      </c>
      <c r="AY588" s="277" t="str">
        <f>IF(SUM(I588:T588)&lt;90," ",CQ588*AH588*stab.data!$U$11/13)</f>
        <v xml:space="preserve"> </v>
      </c>
      <c r="AZ588" s="277" t="str">
        <f t="shared" si="738"/>
        <v xml:space="preserve"> </v>
      </c>
      <c r="BA588" s="279" t="str">
        <f t="shared" si="739"/>
        <v xml:space="preserve"> </v>
      </c>
      <c r="BB588" s="280" t="str">
        <f>IF(SUM(I588:T588)&lt;90," ",EXP('eq. coef.'!$C$104+'eq. coef.'!$C$105*'Amp-TB2 calc'!AJ588+'eq. coef.'!$C$106*'Amp-TB2 calc'!AK588+'eq. coef.'!$C$107*'Amp-TB2 calc'!AL588+'eq. coef.'!$C$108*'Amp-TB2 calc'!AN588+'eq. coef.'!$C$109*'Amp-TB2 calc'!AP588+'eq. coef.'!$C$110*'Amp-TB2 calc'!AQ588+'eq. coef.'!$C$111*'Amp-TB2 calc'!AR588+'eq. coef.'!$C$112*'Amp-TB2 calc'!AS588))</f>
        <v xml:space="preserve"> </v>
      </c>
      <c r="BC588" s="281" t="str">
        <f>IF(SUM(I588:T588)&lt;90," ",EXP('eq. coef.'!$C$176+'eq. coef.'!$C$177*'Amp-TB2 calc'!AJ588+'eq. coef.'!$C$178*'Amp-TB2 calc'!AK588+'eq. coef.'!$C$179*'Amp-TB2 calc'!AL588+'eq. coef.'!$C$180*'Amp-TB2 calc'!AN588+'eq. coef.'!$C$181*'Amp-TB2 calc'!AP588+'eq. coef.'!$C$182*'Amp-TB2 calc'!AQ588+'eq. coef.'!$C$183*'Amp-TB2 calc'!AR588+'eq. coef.'!$C$184*'Amp-TB2 calc'!AS588))</f>
        <v xml:space="preserve"> </v>
      </c>
      <c r="BD588" s="281" t="str">
        <f>IF(SUM(I588:T588)&lt;90," ",('eq. coef.'!$C$234+'eq. coef.'!$C$235*'Amp-TB2 calc'!AJ588+'eq. coef.'!$C$236*'Amp-TB2 calc'!AK588+'eq. coef.'!$C$237*'Amp-TB2 calc'!AL588+'eq. coef.'!$C$238*'Amp-TB2 calc'!AN588+'eq. coef.'!$C$239*'Amp-TB2 calc'!AP588+'eq. coef.'!$C$240*'Amp-TB2 calc'!AQ588+'eq. coef.'!$C$241*'Amp-TB2 calc'!AR588+'eq. coef.'!$C$242*'Amp-TB2 calc'!AS588))</f>
        <v xml:space="preserve"> </v>
      </c>
      <c r="BE588" s="281" t="str">
        <f>IF(SUM(I588:T588)&lt;90," ",('eq. coef.'!$C$270+'eq. coef.'!$C$271*'Amp-TB2 calc'!AJ588+'eq. coef.'!$C$272*'Amp-TB2 calc'!AK588+'eq. coef.'!$C$273*'Amp-TB2 calc'!AL588+'eq. coef.'!$C$274*'Amp-TB2 calc'!AN588+'eq. coef.'!$C$275*'Amp-TB2 calc'!AP588+'eq. coef.'!$C$276*'Amp-TB2 calc'!AQ588+'eq. coef.'!$C$277*'Amp-TB2 calc'!AR588+'eq. coef.'!$C$278*'Amp-TB2 calc'!AS588))</f>
        <v xml:space="preserve"> </v>
      </c>
      <c r="BF588" s="281" t="str">
        <f>IF(SUM(I588:T588)&lt;90," ",EXP('eq. coef.'!$C$328+'eq. coef.'!$C$329*'Amp-TB2 calc'!AJ588+'eq. coef.'!$C$330*'Amp-TB2 calc'!AK588+'eq. coef.'!$C$331*'Amp-TB2 calc'!AL588+'eq. coef.'!$C$332*'Amp-TB2 calc'!AN588+'eq. coef.'!$C$333*'Amp-TB2 calc'!AP588+'eq. coef.'!$C$334*'Amp-TB2 calc'!AQ588+'eq. coef.'!$C$335*'Amp-TB2 calc'!AR588+'eq. coef.'!$C$336*'Amp-TB2 calc'!AS588))</f>
        <v xml:space="preserve"> </v>
      </c>
      <c r="BG588" s="282" t="str">
        <f t="shared" si="691"/>
        <v xml:space="preserve"> </v>
      </c>
      <c r="BH588" s="385" t="str">
        <f t="shared" si="718"/>
        <v xml:space="preserve"> </v>
      </c>
      <c r="BI588" s="385" t="str">
        <f t="shared" si="719"/>
        <v xml:space="preserve"> </v>
      </c>
      <c r="BJ588" s="281" t="str">
        <f t="shared" si="692"/>
        <v xml:space="preserve"> </v>
      </c>
      <c r="BK588" s="283" t="str">
        <f t="shared" si="740"/>
        <v xml:space="preserve"> </v>
      </c>
      <c r="BL588" s="281" t="str">
        <f t="shared" si="741"/>
        <v xml:space="preserve"> </v>
      </c>
      <c r="BM588" s="284" t="str">
        <f t="shared" si="693"/>
        <v xml:space="preserve"> </v>
      </c>
      <c r="BN588" s="285" t="str">
        <f>IF(SUM(I588:T588)&lt;90," ",'eq. coef.'!$C$360+'eq. coef.'!$C$361*'Amp-TB2 calc'!AJ588+'eq. coef.'!$C$362*'Amp-TB2 calc'!AK588+'eq. coef.'!$C$363*'Amp-TB2 calc'!AL588+'eq. coef.'!$C$364*'Amp-TB2 calc'!AN588+'eq. coef.'!$C$365*'Amp-TB2 calc'!AP588+'eq. coef.'!$C$366*'Amp-TB2 calc'!AQ588+'eq. coef.'!$C$367*'Amp-TB2 calc'!AR588+'eq. coef.'!$C$368*'Amp-TB2 calc'!AS588+'eq. coef.'!$C$369*LN(BQ588))</f>
        <v xml:space="preserve"> </v>
      </c>
      <c r="BO588" s="286" t="str">
        <f t="shared" si="742"/>
        <v xml:space="preserve"> </v>
      </c>
      <c r="BP588" s="333" t="str">
        <f t="shared" si="694"/>
        <v xml:space="preserve"> </v>
      </c>
      <c r="BQ588" s="287" t="str">
        <f t="shared" si="743"/>
        <v xml:space="preserve"> </v>
      </c>
      <c r="BR588" s="281" t="str">
        <f t="shared" si="695"/>
        <v xml:space="preserve"> </v>
      </c>
      <c r="BS588" s="283"/>
      <c r="BT588" s="283">
        <f t="shared" si="744"/>
        <v>0</v>
      </c>
      <c r="BU588" s="283">
        <f t="shared" si="745"/>
        <v>0</v>
      </c>
      <c r="BV588" s="281" t="str">
        <f t="shared" si="696"/>
        <v xml:space="preserve"> </v>
      </c>
      <c r="BW588" s="288"/>
      <c r="BX588" s="289" t="str">
        <f>IF(SUM(I588:T588)&lt;90," ",'eq. coef.'!$B$1128*'Amp-TB2 calc'!CH588+'eq. coef.'!$B$1129*'Amp-TB2 calc'!CL588+'eq. coef.'!$B$1130*'Amp-TB2 calc'!CM588+'eq. coef.'!$B$1131*'Amp-TB2 calc'!CO588+'eq. coef.'!$B$1132*'Amp-TB2 calc'!CP588+'eq. coef.'!$B$1133*'Amp-TB2 calc'!CQ588+'eq. coef.'!$B$1134*'Amp-TB2 calc'!CR588+'eq. coef.'!$B$1135*'Amp-TB2 calc'!CU588+'eq. coef.'!$B$1135*'Amp-TB2 calc'!CY588+'eq. coef.'!$B$1137*'Amp-TB2 calc'!CZ588)</f>
        <v xml:space="preserve"> </v>
      </c>
      <c r="BY588" s="290" t="str">
        <f t="shared" si="746"/>
        <v xml:space="preserve"> </v>
      </c>
      <c r="BZ588" s="291"/>
      <c r="CA588" s="290" t="str">
        <f t="shared" si="697"/>
        <v xml:space="preserve"> </v>
      </c>
      <c r="CB588" s="289" t="str">
        <f>IF(SUM(I588:T588)&lt;90," ",EXP('eq. coef.'!$C$396+'eq. coef.'!$C$397*'Amp-TB2 calc'!AJ588+'eq. coef.'!$C$398*'Amp-TB2 calc'!AK588+'eq. coef.'!$C$399*'Amp-TB2 calc'!AL588+'eq. coef.'!$C$400*'Amp-TB2 calc'!AN588+'eq. coef.'!$C$401*'Amp-TB2 calc'!AP588+'eq. coef.'!$C$402*'Amp-TB2 calc'!AQ588+'eq. coef.'!$C$403*'Amp-TB2 calc'!AR588+'eq. coef.'!$C$404*'Amp-TB2 calc'!AS588+'eq. coef.'!$C$405*LN('Amp-TB2 calc'!BQ588)))</f>
        <v xml:space="preserve"> </v>
      </c>
      <c r="CC588" s="283" t="str">
        <f t="shared" si="698"/>
        <v xml:space="preserve"> </v>
      </c>
      <c r="CD588" s="283"/>
      <c r="CE588" s="282" t="str">
        <f t="shared" si="699"/>
        <v xml:space="preserve"> </v>
      </c>
      <c r="CF588" s="282" t="str">
        <f t="shared" si="700"/>
        <v xml:space="preserve"> </v>
      </c>
      <c r="CG588" s="278" t="str">
        <f t="shared" si="747"/>
        <v xml:space="preserve"> </v>
      </c>
      <c r="CH588" s="278" t="str">
        <f t="shared" si="748"/>
        <v xml:space="preserve"> </v>
      </c>
      <c r="CI588" s="278" t="str">
        <f t="shared" si="701"/>
        <v xml:space="preserve"> </v>
      </c>
      <c r="CJ588" s="278" t="str">
        <f t="shared" si="702"/>
        <v xml:space="preserve"> </v>
      </c>
      <c r="CK588" s="278"/>
      <c r="CL588" s="278" t="str">
        <f t="shared" si="703"/>
        <v xml:space="preserve"> </v>
      </c>
      <c r="CM588" s="278" t="str">
        <f t="shared" si="704"/>
        <v xml:space="preserve"> </v>
      </c>
      <c r="CN588" s="278" t="str">
        <f t="shared" si="749"/>
        <v xml:space="preserve"> </v>
      </c>
      <c r="CO588" s="278" t="str">
        <f t="shared" si="705"/>
        <v xml:space="preserve"> </v>
      </c>
      <c r="CP588" s="278" t="str">
        <f t="shared" si="750"/>
        <v xml:space="preserve"> </v>
      </c>
      <c r="CQ588" s="278" t="str">
        <f t="shared" si="706"/>
        <v xml:space="preserve"> </v>
      </c>
      <c r="CR588" s="278" t="str">
        <f t="shared" si="751"/>
        <v xml:space="preserve"> </v>
      </c>
      <c r="CS588" s="278" t="str">
        <f t="shared" si="707"/>
        <v xml:space="preserve"> </v>
      </c>
      <c r="CT588" s="278"/>
      <c r="CU588" s="278" t="str">
        <f t="shared" si="752"/>
        <v xml:space="preserve"> </v>
      </c>
      <c r="CV588" s="278" t="str">
        <f t="shared" si="708"/>
        <v xml:space="preserve"> </v>
      </c>
      <c r="CW588" s="278" t="str">
        <f t="shared" si="709"/>
        <v xml:space="preserve"> </v>
      </c>
      <c r="CX588" s="278"/>
      <c r="CY588" s="278" t="str">
        <f t="shared" si="710"/>
        <v xml:space="preserve"> </v>
      </c>
      <c r="CZ588" s="278" t="str">
        <f t="shared" si="753"/>
        <v xml:space="preserve"> </v>
      </c>
      <c r="DA588" s="278" t="str">
        <f t="shared" si="711"/>
        <v xml:space="preserve"> </v>
      </c>
      <c r="DB588" s="278"/>
      <c r="DC588" s="278" t="str">
        <f t="shared" si="712"/>
        <v xml:space="preserve"> </v>
      </c>
      <c r="DD588" s="278" t="str">
        <f t="shared" si="754"/>
        <v xml:space="preserve"> </v>
      </c>
      <c r="DE588" s="278" t="str">
        <f t="shared" si="755"/>
        <v xml:space="preserve"> </v>
      </c>
      <c r="DF588" s="278" t="str">
        <f t="shared" si="713"/>
        <v xml:space="preserve"> </v>
      </c>
      <c r="DG588" s="283" t="str">
        <f t="shared" si="720"/>
        <v xml:space="preserve"> </v>
      </c>
      <c r="DH588" s="283"/>
      <c r="DI588" s="277" t="str">
        <f t="shared" si="714"/>
        <v xml:space="preserve"> </v>
      </c>
      <c r="DJ588" s="277" t="str">
        <f t="shared" si="715"/>
        <v xml:space="preserve"> </v>
      </c>
      <c r="DK588" s="277" t="str">
        <f t="shared" si="716"/>
        <v xml:space="preserve"> </v>
      </c>
      <c r="DL588" s="278" t="str">
        <f t="shared" si="717"/>
        <v xml:space="preserve"> </v>
      </c>
    </row>
    <row r="589" spans="21:116" x14ac:dyDescent="0.25">
      <c r="U589" s="276" t="str">
        <f t="shared" si="721"/>
        <v xml:space="preserve"> </v>
      </c>
      <c r="V589" s="277" t="str">
        <f>IF(SUM(I589:T589)&lt;90," ",I589/stab.data!$U$7)</f>
        <v xml:space="preserve"> </v>
      </c>
      <c r="W589" s="277" t="str">
        <f>IF(SUM(I589:T589)&lt;90," ",J589/stab.data!$U$8)</f>
        <v xml:space="preserve"> </v>
      </c>
      <c r="X589" s="277" t="str">
        <f>IF(SUM(I589:T589)&lt;90," ",K589*2/stab.data!$U$9)</f>
        <v xml:space="preserve"> </v>
      </c>
      <c r="Y589" s="277" t="str">
        <f>IF(SUM(I589:T589)&lt;90," ",L589*2/stab.data!$U$10)</f>
        <v xml:space="preserve"> </v>
      </c>
      <c r="Z589" s="277" t="str">
        <f>IF(SUM(I589:T589)&lt;90," ",M589/stab.data!$U$11)</f>
        <v xml:space="preserve"> </v>
      </c>
      <c r="AA589" s="277" t="str">
        <f>IF(SUM(I589:T589)&lt;90," ",N589/stab.data!$U$12)</f>
        <v xml:space="preserve"> </v>
      </c>
      <c r="AB589" s="277" t="str">
        <f>IF(SUM(I589:T589)&lt;90," ",O589/stab.data!$U$13)</f>
        <v xml:space="preserve"> </v>
      </c>
      <c r="AC589" s="277" t="str">
        <f>IF(SUM(I589:T589)&lt;90," ",P589/stab.data!$U$14)</f>
        <v xml:space="preserve"> </v>
      </c>
      <c r="AD589" s="277" t="str">
        <f>IF(SUM(I589:T589)&lt;90," ",Q589*2/stab.data!$U$15)</f>
        <v xml:space="preserve"> </v>
      </c>
      <c r="AE589" s="277" t="str">
        <f>IF(SUM(I589:T589)&lt;90," ",R589*2/stab.data!$U$16)</f>
        <v xml:space="preserve"> </v>
      </c>
      <c r="AF589" s="277" t="str">
        <f>IF(SUM(I589:T589)&lt;90," ",S589/stab.data!$U$17)</f>
        <v xml:space="preserve"> </v>
      </c>
      <c r="AG589" s="277" t="str">
        <f>IF(SUM(I589:T589)&lt;90," ",T589/stab.data!$U$18)</f>
        <v xml:space="preserve"> </v>
      </c>
      <c r="AH589" s="277" t="str">
        <f t="shared" si="722"/>
        <v xml:space="preserve"> </v>
      </c>
      <c r="AI589" s="277" t="str">
        <f t="shared" si="723"/>
        <v xml:space="preserve"> </v>
      </c>
      <c r="AJ589" s="278" t="str">
        <f t="shared" si="724"/>
        <v xml:space="preserve"> </v>
      </c>
      <c r="AK589" s="278" t="str">
        <f t="shared" si="725"/>
        <v xml:space="preserve"> </v>
      </c>
      <c r="AL589" s="278" t="str">
        <f t="shared" si="726"/>
        <v xml:space="preserve"> </v>
      </c>
      <c r="AM589" s="278" t="str">
        <f t="shared" si="727"/>
        <v xml:space="preserve"> </v>
      </c>
      <c r="AN589" s="278" t="str">
        <f t="shared" si="728"/>
        <v xml:space="preserve"> </v>
      </c>
      <c r="AO589" s="278" t="str">
        <f t="shared" si="729"/>
        <v xml:space="preserve"> </v>
      </c>
      <c r="AP589" s="278" t="str">
        <f t="shared" si="730"/>
        <v xml:space="preserve"> </v>
      </c>
      <c r="AQ589" s="278" t="str">
        <f t="shared" si="731"/>
        <v xml:space="preserve"> </v>
      </c>
      <c r="AR589" s="278" t="str">
        <f t="shared" si="732"/>
        <v xml:space="preserve"> </v>
      </c>
      <c r="AS589" s="278" t="str">
        <f t="shared" si="733"/>
        <v xml:space="preserve"> </v>
      </c>
      <c r="AT589" s="278" t="str">
        <f t="shared" si="734"/>
        <v xml:space="preserve"> </v>
      </c>
      <c r="AU589" s="278" t="str">
        <f t="shared" si="735"/>
        <v xml:space="preserve"> </v>
      </c>
      <c r="AV589" s="277" t="str">
        <f t="shared" si="736"/>
        <v xml:space="preserve"> </v>
      </c>
      <c r="AW589" s="277" t="str">
        <f t="shared" si="737"/>
        <v xml:space="preserve"> </v>
      </c>
      <c r="AX589" s="277" t="str">
        <f>IF(SUM(I589:T589)&lt;90," ",CO589*AH589*stab.data!$U$20/13/2)</f>
        <v xml:space="preserve"> </v>
      </c>
      <c r="AY589" s="277" t="str">
        <f>IF(SUM(I589:T589)&lt;90," ",CQ589*AH589*stab.data!$U$11/13)</f>
        <v xml:space="preserve"> </v>
      </c>
      <c r="AZ589" s="277" t="str">
        <f t="shared" si="738"/>
        <v xml:space="preserve"> </v>
      </c>
      <c r="BA589" s="279" t="str">
        <f t="shared" si="739"/>
        <v xml:space="preserve"> </v>
      </c>
      <c r="BB589" s="280" t="str">
        <f>IF(SUM(I589:T589)&lt;90," ",EXP('eq. coef.'!$C$104+'eq. coef.'!$C$105*'Amp-TB2 calc'!AJ589+'eq. coef.'!$C$106*'Amp-TB2 calc'!AK589+'eq. coef.'!$C$107*'Amp-TB2 calc'!AL589+'eq. coef.'!$C$108*'Amp-TB2 calc'!AN589+'eq. coef.'!$C$109*'Amp-TB2 calc'!AP589+'eq. coef.'!$C$110*'Amp-TB2 calc'!AQ589+'eq. coef.'!$C$111*'Amp-TB2 calc'!AR589+'eq. coef.'!$C$112*'Amp-TB2 calc'!AS589))</f>
        <v xml:space="preserve"> </v>
      </c>
      <c r="BC589" s="281" t="str">
        <f>IF(SUM(I589:T589)&lt;90," ",EXP('eq. coef.'!$C$176+'eq. coef.'!$C$177*'Amp-TB2 calc'!AJ589+'eq. coef.'!$C$178*'Amp-TB2 calc'!AK589+'eq. coef.'!$C$179*'Amp-TB2 calc'!AL589+'eq. coef.'!$C$180*'Amp-TB2 calc'!AN589+'eq. coef.'!$C$181*'Amp-TB2 calc'!AP589+'eq. coef.'!$C$182*'Amp-TB2 calc'!AQ589+'eq. coef.'!$C$183*'Amp-TB2 calc'!AR589+'eq. coef.'!$C$184*'Amp-TB2 calc'!AS589))</f>
        <v xml:space="preserve"> </v>
      </c>
      <c r="BD589" s="281" t="str">
        <f>IF(SUM(I589:T589)&lt;90," ",('eq. coef.'!$C$234+'eq. coef.'!$C$235*'Amp-TB2 calc'!AJ589+'eq. coef.'!$C$236*'Amp-TB2 calc'!AK589+'eq. coef.'!$C$237*'Amp-TB2 calc'!AL589+'eq. coef.'!$C$238*'Amp-TB2 calc'!AN589+'eq. coef.'!$C$239*'Amp-TB2 calc'!AP589+'eq. coef.'!$C$240*'Amp-TB2 calc'!AQ589+'eq. coef.'!$C$241*'Amp-TB2 calc'!AR589+'eq. coef.'!$C$242*'Amp-TB2 calc'!AS589))</f>
        <v xml:space="preserve"> </v>
      </c>
      <c r="BE589" s="281" t="str">
        <f>IF(SUM(I589:T589)&lt;90," ",('eq. coef.'!$C$270+'eq. coef.'!$C$271*'Amp-TB2 calc'!AJ589+'eq. coef.'!$C$272*'Amp-TB2 calc'!AK589+'eq. coef.'!$C$273*'Amp-TB2 calc'!AL589+'eq. coef.'!$C$274*'Amp-TB2 calc'!AN589+'eq. coef.'!$C$275*'Amp-TB2 calc'!AP589+'eq. coef.'!$C$276*'Amp-TB2 calc'!AQ589+'eq. coef.'!$C$277*'Amp-TB2 calc'!AR589+'eq. coef.'!$C$278*'Amp-TB2 calc'!AS589))</f>
        <v xml:space="preserve"> </v>
      </c>
      <c r="BF589" s="281" t="str">
        <f>IF(SUM(I589:T589)&lt;90," ",EXP('eq. coef.'!$C$328+'eq. coef.'!$C$329*'Amp-TB2 calc'!AJ589+'eq. coef.'!$C$330*'Amp-TB2 calc'!AK589+'eq. coef.'!$C$331*'Amp-TB2 calc'!AL589+'eq. coef.'!$C$332*'Amp-TB2 calc'!AN589+'eq. coef.'!$C$333*'Amp-TB2 calc'!AP589+'eq. coef.'!$C$334*'Amp-TB2 calc'!AQ589+'eq. coef.'!$C$335*'Amp-TB2 calc'!AR589+'eq. coef.'!$C$336*'Amp-TB2 calc'!AS589))</f>
        <v xml:space="preserve"> </v>
      </c>
      <c r="BG589" s="282" t="str">
        <f t="shared" si="691"/>
        <v xml:space="preserve"> </v>
      </c>
      <c r="BH589" s="385" t="str">
        <f t="shared" si="718"/>
        <v xml:space="preserve"> </v>
      </c>
      <c r="BI589" s="385" t="str">
        <f t="shared" si="719"/>
        <v xml:space="preserve"> </v>
      </c>
      <c r="BJ589" s="281" t="str">
        <f t="shared" si="692"/>
        <v xml:space="preserve"> </v>
      </c>
      <c r="BK589" s="283" t="str">
        <f t="shared" si="740"/>
        <v xml:space="preserve"> </v>
      </c>
      <c r="BL589" s="281" t="str">
        <f t="shared" si="741"/>
        <v xml:space="preserve"> </v>
      </c>
      <c r="BM589" s="284" t="str">
        <f t="shared" si="693"/>
        <v xml:space="preserve"> </v>
      </c>
      <c r="BN589" s="285" t="str">
        <f>IF(SUM(I589:T589)&lt;90," ",'eq. coef.'!$C$360+'eq. coef.'!$C$361*'Amp-TB2 calc'!AJ589+'eq. coef.'!$C$362*'Amp-TB2 calc'!AK589+'eq. coef.'!$C$363*'Amp-TB2 calc'!AL589+'eq. coef.'!$C$364*'Amp-TB2 calc'!AN589+'eq. coef.'!$C$365*'Amp-TB2 calc'!AP589+'eq. coef.'!$C$366*'Amp-TB2 calc'!AQ589+'eq. coef.'!$C$367*'Amp-TB2 calc'!AR589+'eq. coef.'!$C$368*'Amp-TB2 calc'!AS589+'eq. coef.'!$C$369*LN(BQ589))</f>
        <v xml:space="preserve"> </v>
      </c>
      <c r="BO589" s="286" t="str">
        <f t="shared" si="742"/>
        <v xml:space="preserve"> </v>
      </c>
      <c r="BP589" s="333" t="str">
        <f t="shared" si="694"/>
        <v xml:space="preserve"> </v>
      </c>
      <c r="BQ589" s="287" t="str">
        <f t="shared" si="743"/>
        <v xml:space="preserve"> </v>
      </c>
      <c r="BR589" s="281" t="str">
        <f t="shared" si="695"/>
        <v xml:space="preserve"> </v>
      </c>
      <c r="BS589" s="283"/>
      <c r="BT589" s="283">
        <f t="shared" si="744"/>
        <v>0</v>
      </c>
      <c r="BU589" s="283">
        <f t="shared" si="745"/>
        <v>0</v>
      </c>
      <c r="BV589" s="281" t="str">
        <f t="shared" si="696"/>
        <v xml:space="preserve"> </v>
      </c>
      <c r="BW589" s="288"/>
      <c r="BX589" s="289" t="str">
        <f>IF(SUM(I589:T589)&lt;90," ",'eq. coef.'!$B$1128*'Amp-TB2 calc'!CH589+'eq. coef.'!$B$1129*'Amp-TB2 calc'!CL589+'eq. coef.'!$B$1130*'Amp-TB2 calc'!CM589+'eq. coef.'!$B$1131*'Amp-TB2 calc'!CO589+'eq. coef.'!$B$1132*'Amp-TB2 calc'!CP589+'eq. coef.'!$B$1133*'Amp-TB2 calc'!CQ589+'eq. coef.'!$B$1134*'Amp-TB2 calc'!CR589+'eq. coef.'!$B$1135*'Amp-TB2 calc'!CU589+'eq. coef.'!$B$1135*'Amp-TB2 calc'!CY589+'eq. coef.'!$B$1137*'Amp-TB2 calc'!CZ589)</f>
        <v xml:space="preserve"> </v>
      </c>
      <c r="BY589" s="290" t="str">
        <f t="shared" si="746"/>
        <v xml:space="preserve"> </v>
      </c>
      <c r="BZ589" s="291"/>
      <c r="CA589" s="290" t="str">
        <f t="shared" si="697"/>
        <v xml:space="preserve"> </v>
      </c>
      <c r="CB589" s="289" t="str">
        <f>IF(SUM(I589:T589)&lt;90," ",EXP('eq. coef.'!$C$396+'eq. coef.'!$C$397*'Amp-TB2 calc'!AJ589+'eq. coef.'!$C$398*'Amp-TB2 calc'!AK589+'eq. coef.'!$C$399*'Amp-TB2 calc'!AL589+'eq. coef.'!$C$400*'Amp-TB2 calc'!AN589+'eq. coef.'!$C$401*'Amp-TB2 calc'!AP589+'eq. coef.'!$C$402*'Amp-TB2 calc'!AQ589+'eq. coef.'!$C$403*'Amp-TB2 calc'!AR589+'eq. coef.'!$C$404*'Amp-TB2 calc'!AS589+'eq. coef.'!$C$405*LN('Amp-TB2 calc'!BQ589)))</f>
        <v xml:space="preserve"> </v>
      </c>
      <c r="CC589" s="283" t="str">
        <f t="shared" si="698"/>
        <v xml:space="preserve"> </v>
      </c>
      <c r="CD589" s="283"/>
      <c r="CE589" s="282" t="str">
        <f t="shared" si="699"/>
        <v xml:space="preserve"> </v>
      </c>
      <c r="CF589" s="282" t="str">
        <f t="shared" si="700"/>
        <v xml:space="preserve"> </v>
      </c>
      <c r="CG589" s="278" t="str">
        <f t="shared" si="747"/>
        <v xml:space="preserve"> </v>
      </c>
      <c r="CH589" s="278" t="str">
        <f t="shared" si="748"/>
        <v xml:space="preserve"> </v>
      </c>
      <c r="CI589" s="278" t="str">
        <f t="shared" si="701"/>
        <v xml:space="preserve"> </v>
      </c>
      <c r="CJ589" s="278" t="str">
        <f t="shared" si="702"/>
        <v xml:space="preserve"> </v>
      </c>
      <c r="CK589" s="278"/>
      <c r="CL589" s="278" t="str">
        <f t="shared" si="703"/>
        <v xml:space="preserve"> </v>
      </c>
      <c r="CM589" s="278" t="str">
        <f t="shared" si="704"/>
        <v xml:space="preserve"> </v>
      </c>
      <c r="CN589" s="278" t="str">
        <f t="shared" si="749"/>
        <v xml:space="preserve"> </v>
      </c>
      <c r="CO589" s="278" t="str">
        <f t="shared" si="705"/>
        <v xml:space="preserve"> </v>
      </c>
      <c r="CP589" s="278" t="str">
        <f t="shared" si="750"/>
        <v xml:space="preserve"> </v>
      </c>
      <c r="CQ589" s="278" t="str">
        <f t="shared" si="706"/>
        <v xml:space="preserve"> </v>
      </c>
      <c r="CR589" s="278" t="str">
        <f t="shared" si="751"/>
        <v xml:space="preserve"> </v>
      </c>
      <c r="CS589" s="278" t="str">
        <f t="shared" si="707"/>
        <v xml:space="preserve"> </v>
      </c>
      <c r="CT589" s="278"/>
      <c r="CU589" s="278" t="str">
        <f t="shared" si="752"/>
        <v xml:space="preserve"> </v>
      </c>
      <c r="CV589" s="278" t="str">
        <f t="shared" si="708"/>
        <v xml:space="preserve"> </v>
      </c>
      <c r="CW589" s="278" t="str">
        <f t="shared" si="709"/>
        <v xml:space="preserve"> </v>
      </c>
      <c r="CX589" s="278"/>
      <c r="CY589" s="278" t="str">
        <f t="shared" si="710"/>
        <v xml:space="preserve"> </v>
      </c>
      <c r="CZ589" s="278" t="str">
        <f t="shared" si="753"/>
        <v xml:space="preserve"> </v>
      </c>
      <c r="DA589" s="278" t="str">
        <f t="shared" si="711"/>
        <v xml:space="preserve"> </v>
      </c>
      <c r="DB589" s="278"/>
      <c r="DC589" s="278" t="str">
        <f t="shared" si="712"/>
        <v xml:space="preserve"> </v>
      </c>
      <c r="DD589" s="278" t="str">
        <f t="shared" si="754"/>
        <v xml:space="preserve"> </v>
      </c>
      <c r="DE589" s="278" t="str">
        <f t="shared" si="755"/>
        <v xml:space="preserve"> </v>
      </c>
      <c r="DF589" s="278" t="str">
        <f t="shared" si="713"/>
        <v xml:space="preserve"> </v>
      </c>
      <c r="DG589" s="283" t="str">
        <f t="shared" si="720"/>
        <v xml:space="preserve"> </v>
      </c>
      <c r="DH589" s="283"/>
      <c r="DI589" s="277" t="str">
        <f t="shared" si="714"/>
        <v xml:space="preserve"> </v>
      </c>
      <c r="DJ589" s="277" t="str">
        <f t="shared" si="715"/>
        <v xml:space="preserve"> </v>
      </c>
      <c r="DK589" s="277" t="str">
        <f t="shared" si="716"/>
        <v xml:space="preserve"> </v>
      </c>
      <c r="DL589" s="278" t="str">
        <f t="shared" si="717"/>
        <v xml:space="preserve"> </v>
      </c>
    </row>
    <row r="590" spans="21:116" x14ac:dyDescent="0.25">
      <c r="U590" s="276" t="str">
        <f t="shared" si="721"/>
        <v xml:space="preserve"> </v>
      </c>
      <c r="V590" s="277" t="str">
        <f>IF(SUM(I590:T590)&lt;90," ",I590/stab.data!$U$7)</f>
        <v xml:space="preserve"> </v>
      </c>
      <c r="W590" s="277" t="str">
        <f>IF(SUM(I590:T590)&lt;90," ",J590/stab.data!$U$8)</f>
        <v xml:space="preserve"> </v>
      </c>
      <c r="X590" s="277" t="str">
        <f>IF(SUM(I590:T590)&lt;90," ",K590*2/stab.data!$U$9)</f>
        <v xml:space="preserve"> </v>
      </c>
      <c r="Y590" s="277" t="str">
        <f>IF(SUM(I590:T590)&lt;90," ",L590*2/stab.data!$U$10)</f>
        <v xml:space="preserve"> </v>
      </c>
      <c r="Z590" s="277" t="str">
        <f>IF(SUM(I590:T590)&lt;90," ",M590/stab.data!$U$11)</f>
        <v xml:space="preserve"> </v>
      </c>
      <c r="AA590" s="277" t="str">
        <f>IF(SUM(I590:T590)&lt;90," ",N590/stab.data!$U$12)</f>
        <v xml:space="preserve"> </v>
      </c>
      <c r="AB590" s="277" t="str">
        <f>IF(SUM(I590:T590)&lt;90," ",O590/stab.data!$U$13)</f>
        <v xml:space="preserve"> </v>
      </c>
      <c r="AC590" s="277" t="str">
        <f>IF(SUM(I590:T590)&lt;90," ",P590/stab.data!$U$14)</f>
        <v xml:space="preserve"> </v>
      </c>
      <c r="AD590" s="277" t="str">
        <f>IF(SUM(I590:T590)&lt;90," ",Q590*2/stab.data!$U$15)</f>
        <v xml:space="preserve"> </v>
      </c>
      <c r="AE590" s="277" t="str">
        <f>IF(SUM(I590:T590)&lt;90," ",R590*2/stab.data!$U$16)</f>
        <v xml:space="preserve"> </v>
      </c>
      <c r="AF590" s="277" t="str">
        <f>IF(SUM(I590:T590)&lt;90," ",S590/stab.data!$U$17)</f>
        <v xml:space="preserve"> </v>
      </c>
      <c r="AG590" s="277" t="str">
        <f>IF(SUM(I590:T590)&lt;90," ",T590/stab.data!$U$18)</f>
        <v xml:space="preserve"> </v>
      </c>
      <c r="AH590" s="277" t="str">
        <f t="shared" si="722"/>
        <v xml:space="preserve"> </v>
      </c>
      <c r="AI590" s="277" t="str">
        <f t="shared" si="723"/>
        <v xml:space="preserve"> </v>
      </c>
      <c r="AJ590" s="278" t="str">
        <f t="shared" si="724"/>
        <v xml:space="preserve"> </v>
      </c>
      <c r="AK590" s="278" t="str">
        <f t="shared" si="725"/>
        <v xml:space="preserve"> </v>
      </c>
      <c r="AL590" s="278" t="str">
        <f t="shared" si="726"/>
        <v xml:space="preserve"> </v>
      </c>
      <c r="AM590" s="278" t="str">
        <f t="shared" si="727"/>
        <v xml:space="preserve"> </v>
      </c>
      <c r="AN590" s="278" t="str">
        <f t="shared" si="728"/>
        <v xml:space="preserve"> </v>
      </c>
      <c r="AO590" s="278" t="str">
        <f t="shared" si="729"/>
        <v xml:space="preserve"> </v>
      </c>
      <c r="AP590" s="278" t="str">
        <f t="shared" si="730"/>
        <v xml:space="preserve"> </v>
      </c>
      <c r="AQ590" s="278" t="str">
        <f t="shared" si="731"/>
        <v xml:space="preserve"> </v>
      </c>
      <c r="AR590" s="278" t="str">
        <f t="shared" si="732"/>
        <v xml:space="preserve"> </v>
      </c>
      <c r="AS590" s="278" t="str">
        <f t="shared" si="733"/>
        <v xml:space="preserve"> </v>
      </c>
      <c r="AT590" s="278" t="str">
        <f t="shared" si="734"/>
        <v xml:space="preserve"> </v>
      </c>
      <c r="AU590" s="278" t="str">
        <f t="shared" si="735"/>
        <v xml:space="preserve"> </v>
      </c>
      <c r="AV590" s="277" t="str">
        <f t="shared" si="736"/>
        <v xml:space="preserve"> </v>
      </c>
      <c r="AW590" s="277" t="str">
        <f t="shared" si="737"/>
        <v xml:space="preserve"> </v>
      </c>
      <c r="AX590" s="277" t="str">
        <f>IF(SUM(I590:T590)&lt;90," ",CO590*AH590*stab.data!$U$20/13/2)</f>
        <v xml:space="preserve"> </v>
      </c>
      <c r="AY590" s="277" t="str">
        <f>IF(SUM(I590:T590)&lt;90," ",CQ590*AH590*stab.data!$U$11/13)</f>
        <v xml:space="preserve"> </v>
      </c>
      <c r="AZ590" s="277" t="str">
        <f t="shared" si="738"/>
        <v xml:space="preserve"> </v>
      </c>
      <c r="BA590" s="279" t="str">
        <f t="shared" si="739"/>
        <v xml:space="preserve"> </v>
      </c>
      <c r="BB590" s="280" t="str">
        <f>IF(SUM(I590:T590)&lt;90," ",EXP('eq. coef.'!$C$104+'eq. coef.'!$C$105*'Amp-TB2 calc'!AJ590+'eq. coef.'!$C$106*'Amp-TB2 calc'!AK590+'eq. coef.'!$C$107*'Amp-TB2 calc'!AL590+'eq. coef.'!$C$108*'Amp-TB2 calc'!AN590+'eq. coef.'!$C$109*'Amp-TB2 calc'!AP590+'eq. coef.'!$C$110*'Amp-TB2 calc'!AQ590+'eq. coef.'!$C$111*'Amp-TB2 calc'!AR590+'eq. coef.'!$C$112*'Amp-TB2 calc'!AS590))</f>
        <v xml:space="preserve"> </v>
      </c>
      <c r="BC590" s="281" t="str">
        <f>IF(SUM(I590:T590)&lt;90," ",EXP('eq. coef.'!$C$176+'eq. coef.'!$C$177*'Amp-TB2 calc'!AJ590+'eq. coef.'!$C$178*'Amp-TB2 calc'!AK590+'eq. coef.'!$C$179*'Amp-TB2 calc'!AL590+'eq. coef.'!$C$180*'Amp-TB2 calc'!AN590+'eq. coef.'!$C$181*'Amp-TB2 calc'!AP590+'eq. coef.'!$C$182*'Amp-TB2 calc'!AQ590+'eq. coef.'!$C$183*'Amp-TB2 calc'!AR590+'eq. coef.'!$C$184*'Amp-TB2 calc'!AS590))</f>
        <v xml:space="preserve"> </v>
      </c>
      <c r="BD590" s="281" t="str">
        <f>IF(SUM(I590:T590)&lt;90," ",('eq. coef.'!$C$234+'eq. coef.'!$C$235*'Amp-TB2 calc'!AJ590+'eq. coef.'!$C$236*'Amp-TB2 calc'!AK590+'eq. coef.'!$C$237*'Amp-TB2 calc'!AL590+'eq. coef.'!$C$238*'Amp-TB2 calc'!AN590+'eq. coef.'!$C$239*'Amp-TB2 calc'!AP590+'eq. coef.'!$C$240*'Amp-TB2 calc'!AQ590+'eq. coef.'!$C$241*'Amp-TB2 calc'!AR590+'eq. coef.'!$C$242*'Amp-TB2 calc'!AS590))</f>
        <v xml:space="preserve"> </v>
      </c>
      <c r="BE590" s="281" t="str">
        <f>IF(SUM(I590:T590)&lt;90," ",('eq. coef.'!$C$270+'eq. coef.'!$C$271*'Amp-TB2 calc'!AJ590+'eq. coef.'!$C$272*'Amp-TB2 calc'!AK590+'eq. coef.'!$C$273*'Amp-TB2 calc'!AL590+'eq. coef.'!$C$274*'Amp-TB2 calc'!AN590+'eq. coef.'!$C$275*'Amp-TB2 calc'!AP590+'eq. coef.'!$C$276*'Amp-TB2 calc'!AQ590+'eq. coef.'!$C$277*'Amp-TB2 calc'!AR590+'eq. coef.'!$C$278*'Amp-TB2 calc'!AS590))</f>
        <v xml:space="preserve"> </v>
      </c>
      <c r="BF590" s="281" t="str">
        <f>IF(SUM(I590:T590)&lt;90," ",EXP('eq. coef.'!$C$328+'eq. coef.'!$C$329*'Amp-TB2 calc'!AJ590+'eq. coef.'!$C$330*'Amp-TB2 calc'!AK590+'eq. coef.'!$C$331*'Amp-TB2 calc'!AL590+'eq. coef.'!$C$332*'Amp-TB2 calc'!AN590+'eq. coef.'!$C$333*'Amp-TB2 calc'!AP590+'eq. coef.'!$C$334*'Amp-TB2 calc'!AQ590+'eq. coef.'!$C$335*'Amp-TB2 calc'!AR590+'eq. coef.'!$C$336*'Amp-TB2 calc'!AS590))</f>
        <v xml:space="preserve"> </v>
      </c>
      <c r="BG590" s="282" t="str">
        <f t="shared" si="691"/>
        <v xml:space="preserve"> </v>
      </c>
      <c r="BH590" s="385" t="str">
        <f t="shared" si="718"/>
        <v xml:space="preserve"> </v>
      </c>
      <c r="BI590" s="385" t="str">
        <f t="shared" si="719"/>
        <v xml:space="preserve"> </v>
      </c>
      <c r="BJ590" s="281" t="str">
        <f t="shared" si="692"/>
        <v xml:space="preserve"> </v>
      </c>
      <c r="BK590" s="283" t="str">
        <f t="shared" si="740"/>
        <v xml:space="preserve"> </v>
      </c>
      <c r="BL590" s="281" t="str">
        <f t="shared" si="741"/>
        <v xml:space="preserve"> </v>
      </c>
      <c r="BM590" s="284" t="str">
        <f t="shared" si="693"/>
        <v xml:space="preserve"> </v>
      </c>
      <c r="BN590" s="285" t="str">
        <f>IF(SUM(I590:T590)&lt;90," ",'eq. coef.'!$C$360+'eq. coef.'!$C$361*'Amp-TB2 calc'!AJ590+'eq. coef.'!$C$362*'Amp-TB2 calc'!AK590+'eq. coef.'!$C$363*'Amp-TB2 calc'!AL590+'eq. coef.'!$C$364*'Amp-TB2 calc'!AN590+'eq. coef.'!$C$365*'Amp-TB2 calc'!AP590+'eq. coef.'!$C$366*'Amp-TB2 calc'!AQ590+'eq. coef.'!$C$367*'Amp-TB2 calc'!AR590+'eq. coef.'!$C$368*'Amp-TB2 calc'!AS590+'eq. coef.'!$C$369*LN(BQ590))</f>
        <v xml:space="preserve"> </v>
      </c>
      <c r="BO590" s="286" t="str">
        <f t="shared" si="742"/>
        <v xml:space="preserve"> </v>
      </c>
      <c r="BP590" s="333" t="str">
        <f t="shared" si="694"/>
        <v xml:space="preserve"> </v>
      </c>
      <c r="BQ590" s="287" t="str">
        <f t="shared" si="743"/>
        <v xml:space="preserve"> </v>
      </c>
      <c r="BR590" s="281" t="str">
        <f t="shared" si="695"/>
        <v xml:space="preserve"> </v>
      </c>
      <c r="BS590" s="283"/>
      <c r="BT590" s="283">
        <f t="shared" si="744"/>
        <v>0</v>
      </c>
      <c r="BU590" s="283">
        <f t="shared" si="745"/>
        <v>0</v>
      </c>
      <c r="BV590" s="281" t="str">
        <f t="shared" si="696"/>
        <v xml:space="preserve"> </v>
      </c>
      <c r="BW590" s="288"/>
      <c r="BX590" s="289" t="str">
        <f>IF(SUM(I590:T590)&lt;90," ",'eq. coef.'!$B$1128*'Amp-TB2 calc'!CH590+'eq. coef.'!$B$1129*'Amp-TB2 calc'!CL590+'eq. coef.'!$B$1130*'Amp-TB2 calc'!CM590+'eq. coef.'!$B$1131*'Amp-TB2 calc'!CO590+'eq. coef.'!$B$1132*'Amp-TB2 calc'!CP590+'eq. coef.'!$B$1133*'Amp-TB2 calc'!CQ590+'eq. coef.'!$B$1134*'Amp-TB2 calc'!CR590+'eq. coef.'!$B$1135*'Amp-TB2 calc'!CU590+'eq. coef.'!$B$1135*'Amp-TB2 calc'!CY590+'eq. coef.'!$B$1137*'Amp-TB2 calc'!CZ590)</f>
        <v xml:space="preserve"> </v>
      </c>
      <c r="BY590" s="290" t="str">
        <f t="shared" si="746"/>
        <v xml:space="preserve"> </v>
      </c>
      <c r="BZ590" s="291"/>
      <c r="CA590" s="290" t="str">
        <f t="shared" si="697"/>
        <v xml:space="preserve"> </v>
      </c>
      <c r="CB590" s="289" t="str">
        <f>IF(SUM(I590:T590)&lt;90," ",EXP('eq. coef.'!$C$396+'eq. coef.'!$C$397*'Amp-TB2 calc'!AJ590+'eq. coef.'!$C$398*'Amp-TB2 calc'!AK590+'eq. coef.'!$C$399*'Amp-TB2 calc'!AL590+'eq. coef.'!$C$400*'Amp-TB2 calc'!AN590+'eq. coef.'!$C$401*'Amp-TB2 calc'!AP590+'eq. coef.'!$C$402*'Amp-TB2 calc'!AQ590+'eq. coef.'!$C$403*'Amp-TB2 calc'!AR590+'eq. coef.'!$C$404*'Amp-TB2 calc'!AS590+'eq. coef.'!$C$405*LN('Amp-TB2 calc'!BQ590)))</f>
        <v xml:space="preserve"> </v>
      </c>
      <c r="CC590" s="283" t="str">
        <f t="shared" si="698"/>
        <v xml:space="preserve"> </v>
      </c>
      <c r="CD590" s="283"/>
      <c r="CE590" s="282" t="str">
        <f t="shared" si="699"/>
        <v xml:space="preserve"> </v>
      </c>
      <c r="CF590" s="282" t="str">
        <f t="shared" si="700"/>
        <v xml:space="preserve"> </v>
      </c>
      <c r="CG590" s="278" t="str">
        <f t="shared" si="747"/>
        <v xml:space="preserve"> </v>
      </c>
      <c r="CH590" s="278" t="str">
        <f t="shared" si="748"/>
        <v xml:space="preserve"> </v>
      </c>
      <c r="CI590" s="278" t="str">
        <f t="shared" si="701"/>
        <v xml:space="preserve"> </v>
      </c>
      <c r="CJ590" s="278" t="str">
        <f t="shared" si="702"/>
        <v xml:space="preserve"> </v>
      </c>
      <c r="CK590" s="278"/>
      <c r="CL590" s="278" t="str">
        <f t="shared" si="703"/>
        <v xml:space="preserve"> </v>
      </c>
      <c r="CM590" s="278" t="str">
        <f t="shared" si="704"/>
        <v xml:space="preserve"> </v>
      </c>
      <c r="CN590" s="278" t="str">
        <f t="shared" si="749"/>
        <v xml:space="preserve"> </v>
      </c>
      <c r="CO590" s="278" t="str">
        <f t="shared" si="705"/>
        <v xml:space="preserve"> </v>
      </c>
      <c r="CP590" s="278" t="str">
        <f t="shared" si="750"/>
        <v xml:space="preserve"> </v>
      </c>
      <c r="CQ590" s="278" t="str">
        <f t="shared" si="706"/>
        <v xml:space="preserve"> </v>
      </c>
      <c r="CR590" s="278" t="str">
        <f t="shared" si="751"/>
        <v xml:space="preserve"> </v>
      </c>
      <c r="CS590" s="278" t="str">
        <f t="shared" si="707"/>
        <v xml:space="preserve"> </v>
      </c>
      <c r="CT590" s="278"/>
      <c r="CU590" s="278" t="str">
        <f t="shared" si="752"/>
        <v xml:space="preserve"> </v>
      </c>
      <c r="CV590" s="278" t="str">
        <f t="shared" si="708"/>
        <v xml:space="preserve"> </v>
      </c>
      <c r="CW590" s="278" t="str">
        <f t="shared" si="709"/>
        <v xml:space="preserve"> </v>
      </c>
      <c r="CX590" s="278"/>
      <c r="CY590" s="278" t="str">
        <f t="shared" si="710"/>
        <v xml:space="preserve"> </v>
      </c>
      <c r="CZ590" s="278" t="str">
        <f t="shared" si="753"/>
        <v xml:space="preserve"> </v>
      </c>
      <c r="DA590" s="278" t="str">
        <f t="shared" si="711"/>
        <v xml:space="preserve"> </v>
      </c>
      <c r="DB590" s="278"/>
      <c r="DC590" s="278" t="str">
        <f t="shared" si="712"/>
        <v xml:space="preserve"> </v>
      </c>
      <c r="DD590" s="278" t="str">
        <f t="shared" si="754"/>
        <v xml:space="preserve"> </v>
      </c>
      <c r="DE590" s="278" t="str">
        <f t="shared" si="755"/>
        <v xml:space="preserve"> </v>
      </c>
      <c r="DF590" s="278" t="str">
        <f t="shared" si="713"/>
        <v xml:space="preserve"> </v>
      </c>
      <c r="DG590" s="283" t="str">
        <f t="shared" si="720"/>
        <v xml:space="preserve"> </v>
      </c>
      <c r="DH590" s="283"/>
      <c r="DI590" s="277" t="str">
        <f t="shared" si="714"/>
        <v xml:space="preserve"> </v>
      </c>
      <c r="DJ590" s="277" t="str">
        <f t="shared" si="715"/>
        <v xml:space="preserve"> </v>
      </c>
      <c r="DK590" s="277" t="str">
        <f t="shared" si="716"/>
        <v xml:space="preserve"> </v>
      </c>
      <c r="DL590" s="278" t="str">
        <f t="shared" si="717"/>
        <v xml:space="preserve"> </v>
      </c>
    </row>
    <row r="591" spans="21:116" x14ac:dyDescent="0.25">
      <c r="U591" s="276" t="str">
        <f t="shared" si="721"/>
        <v xml:space="preserve"> </v>
      </c>
      <c r="V591" s="277" t="str">
        <f>IF(SUM(I591:T591)&lt;90," ",I591/stab.data!$U$7)</f>
        <v xml:space="preserve"> </v>
      </c>
      <c r="W591" s="277" t="str">
        <f>IF(SUM(I591:T591)&lt;90," ",J591/stab.data!$U$8)</f>
        <v xml:space="preserve"> </v>
      </c>
      <c r="X591" s="277" t="str">
        <f>IF(SUM(I591:T591)&lt;90," ",K591*2/stab.data!$U$9)</f>
        <v xml:space="preserve"> </v>
      </c>
      <c r="Y591" s="277" t="str">
        <f>IF(SUM(I591:T591)&lt;90," ",L591*2/stab.data!$U$10)</f>
        <v xml:space="preserve"> </v>
      </c>
      <c r="Z591" s="277" t="str">
        <f>IF(SUM(I591:T591)&lt;90," ",M591/stab.data!$U$11)</f>
        <v xml:space="preserve"> </v>
      </c>
      <c r="AA591" s="277" t="str">
        <f>IF(SUM(I591:T591)&lt;90," ",N591/stab.data!$U$12)</f>
        <v xml:space="preserve"> </v>
      </c>
      <c r="AB591" s="277" t="str">
        <f>IF(SUM(I591:T591)&lt;90," ",O591/stab.data!$U$13)</f>
        <v xml:space="preserve"> </v>
      </c>
      <c r="AC591" s="277" t="str">
        <f>IF(SUM(I591:T591)&lt;90," ",P591/stab.data!$U$14)</f>
        <v xml:space="preserve"> </v>
      </c>
      <c r="AD591" s="277" t="str">
        <f>IF(SUM(I591:T591)&lt;90," ",Q591*2/stab.data!$U$15)</f>
        <v xml:space="preserve"> </v>
      </c>
      <c r="AE591" s="277" t="str">
        <f>IF(SUM(I591:T591)&lt;90," ",R591*2/stab.data!$U$16)</f>
        <v xml:space="preserve"> </v>
      </c>
      <c r="AF591" s="277" t="str">
        <f>IF(SUM(I591:T591)&lt;90," ",S591/stab.data!$U$17)</f>
        <v xml:space="preserve"> </v>
      </c>
      <c r="AG591" s="277" t="str">
        <f>IF(SUM(I591:T591)&lt;90," ",T591/stab.data!$U$18)</f>
        <v xml:space="preserve"> </v>
      </c>
      <c r="AH591" s="277" t="str">
        <f t="shared" si="722"/>
        <v xml:space="preserve"> </v>
      </c>
      <c r="AI591" s="277" t="str">
        <f t="shared" si="723"/>
        <v xml:space="preserve"> </v>
      </c>
      <c r="AJ591" s="278" t="str">
        <f t="shared" si="724"/>
        <v xml:space="preserve"> </v>
      </c>
      <c r="AK591" s="278" t="str">
        <f t="shared" si="725"/>
        <v xml:space="preserve"> </v>
      </c>
      <c r="AL591" s="278" t="str">
        <f t="shared" si="726"/>
        <v xml:space="preserve"> </v>
      </c>
      <c r="AM591" s="278" t="str">
        <f t="shared" si="727"/>
        <v xml:space="preserve"> </v>
      </c>
      <c r="AN591" s="278" t="str">
        <f t="shared" si="728"/>
        <v xml:space="preserve"> </v>
      </c>
      <c r="AO591" s="278" t="str">
        <f t="shared" si="729"/>
        <v xml:space="preserve"> </v>
      </c>
      <c r="AP591" s="278" t="str">
        <f t="shared" si="730"/>
        <v xml:space="preserve"> </v>
      </c>
      <c r="AQ591" s="278" t="str">
        <f t="shared" si="731"/>
        <v xml:space="preserve"> </v>
      </c>
      <c r="AR591" s="278" t="str">
        <f t="shared" si="732"/>
        <v xml:space="preserve"> </v>
      </c>
      <c r="AS591" s="278" t="str">
        <f t="shared" si="733"/>
        <v xml:space="preserve"> </v>
      </c>
      <c r="AT591" s="278" t="str">
        <f t="shared" si="734"/>
        <v xml:space="preserve"> </v>
      </c>
      <c r="AU591" s="278" t="str">
        <f t="shared" si="735"/>
        <v xml:space="preserve"> </v>
      </c>
      <c r="AV591" s="277" t="str">
        <f t="shared" si="736"/>
        <v xml:space="preserve"> </v>
      </c>
      <c r="AW591" s="277" t="str">
        <f t="shared" si="737"/>
        <v xml:space="preserve"> </v>
      </c>
      <c r="AX591" s="277" t="str">
        <f>IF(SUM(I591:T591)&lt;90," ",CO591*AH591*stab.data!$U$20/13/2)</f>
        <v xml:space="preserve"> </v>
      </c>
      <c r="AY591" s="277" t="str">
        <f>IF(SUM(I591:T591)&lt;90," ",CQ591*AH591*stab.data!$U$11/13)</f>
        <v xml:space="preserve"> </v>
      </c>
      <c r="AZ591" s="277" t="str">
        <f t="shared" si="738"/>
        <v xml:space="preserve"> </v>
      </c>
      <c r="BA591" s="279" t="str">
        <f t="shared" si="739"/>
        <v xml:space="preserve"> </v>
      </c>
      <c r="BB591" s="280" t="str">
        <f>IF(SUM(I591:T591)&lt;90," ",EXP('eq. coef.'!$C$104+'eq. coef.'!$C$105*'Amp-TB2 calc'!AJ591+'eq. coef.'!$C$106*'Amp-TB2 calc'!AK591+'eq. coef.'!$C$107*'Amp-TB2 calc'!AL591+'eq. coef.'!$C$108*'Amp-TB2 calc'!AN591+'eq. coef.'!$C$109*'Amp-TB2 calc'!AP591+'eq. coef.'!$C$110*'Amp-TB2 calc'!AQ591+'eq. coef.'!$C$111*'Amp-TB2 calc'!AR591+'eq. coef.'!$C$112*'Amp-TB2 calc'!AS591))</f>
        <v xml:space="preserve"> </v>
      </c>
      <c r="BC591" s="281" t="str">
        <f>IF(SUM(I591:T591)&lt;90," ",EXP('eq. coef.'!$C$176+'eq. coef.'!$C$177*'Amp-TB2 calc'!AJ591+'eq. coef.'!$C$178*'Amp-TB2 calc'!AK591+'eq. coef.'!$C$179*'Amp-TB2 calc'!AL591+'eq. coef.'!$C$180*'Amp-TB2 calc'!AN591+'eq. coef.'!$C$181*'Amp-TB2 calc'!AP591+'eq. coef.'!$C$182*'Amp-TB2 calc'!AQ591+'eq. coef.'!$C$183*'Amp-TB2 calc'!AR591+'eq. coef.'!$C$184*'Amp-TB2 calc'!AS591))</f>
        <v xml:space="preserve"> </v>
      </c>
      <c r="BD591" s="281" t="str">
        <f>IF(SUM(I591:T591)&lt;90," ",('eq. coef.'!$C$234+'eq. coef.'!$C$235*'Amp-TB2 calc'!AJ591+'eq. coef.'!$C$236*'Amp-TB2 calc'!AK591+'eq. coef.'!$C$237*'Amp-TB2 calc'!AL591+'eq. coef.'!$C$238*'Amp-TB2 calc'!AN591+'eq. coef.'!$C$239*'Amp-TB2 calc'!AP591+'eq. coef.'!$C$240*'Amp-TB2 calc'!AQ591+'eq. coef.'!$C$241*'Amp-TB2 calc'!AR591+'eq. coef.'!$C$242*'Amp-TB2 calc'!AS591))</f>
        <v xml:space="preserve"> </v>
      </c>
      <c r="BE591" s="281" t="str">
        <f>IF(SUM(I591:T591)&lt;90," ",('eq. coef.'!$C$270+'eq. coef.'!$C$271*'Amp-TB2 calc'!AJ591+'eq. coef.'!$C$272*'Amp-TB2 calc'!AK591+'eq. coef.'!$C$273*'Amp-TB2 calc'!AL591+'eq. coef.'!$C$274*'Amp-TB2 calc'!AN591+'eq. coef.'!$C$275*'Amp-TB2 calc'!AP591+'eq. coef.'!$C$276*'Amp-TB2 calc'!AQ591+'eq. coef.'!$C$277*'Amp-TB2 calc'!AR591+'eq. coef.'!$C$278*'Amp-TB2 calc'!AS591))</f>
        <v xml:space="preserve"> </v>
      </c>
      <c r="BF591" s="281" t="str">
        <f>IF(SUM(I591:T591)&lt;90," ",EXP('eq. coef.'!$C$328+'eq. coef.'!$C$329*'Amp-TB2 calc'!AJ591+'eq. coef.'!$C$330*'Amp-TB2 calc'!AK591+'eq. coef.'!$C$331*'Amp-TB2 calc'!AL591+'eq. coef.'!$C$332*'Amp-TB2 calc'!AN591+'eq. coef.'!$C$333*'Amp-TB2 calc'!AP591+'eq. coef.'!$C$334*'Amp-TB2 calc'!AQ591+'eq. coef.'!$C$335*'Amp-TB2 calc'!AR591+'eq. coef.'!$C$336*'Amp-TB2 calc'!AS591))</f>
        <v xml:space="preserve"> </v>
      </c>
      <c r="BG591" s="282" t="str">
        <f t="shared" si="691"/>
        <v xml:space="preserve"> </v>
      </c>
      <c r="BH591" s="385" t="str">
        <f t="shared" si="718"/>
        <v xml:space="preserve"> </v>
      </c>
      <c r="BI591" s="385" t="str">
        <f t="shared" si="719"/>
        <v xml:space="preserve"> </v>
      </c>
      <c r="BJ591" s="281" t="str">
        <f t="shared" si="692"/>
        <v xml:space="preserve"> </v>
      </c>
      <c r="BK591" s="283" t="str">
        <f t="shared" si="740"/>
        <v xml:space="preserve"> </v>
      </c>
      <c r="BL591" s="281" t="str">
        <f t="shared" si="741"/>
        <v xml:space="preserve"> </v>
      </c>
      <c r="BM591" s="284" t="str">
        <f t="shared" si="693"/>
        <v xml:space="preserve"> </v>
      </c>
      <c r="BN591" s="285" t="str">
        <f>IF(SUM(I591:T591)&lt;90," ",'eq. coef.'!$C$360+'eq. coef.'!$C$361*'Amp-TB2 calc'!AJ591+'eq. coef.'!$C$362*'Amp-TB2 calc'!AK591+'eq. coef.'!$C$363*'Amp-TB2 calc'!AL591+'eq. coef.'!$C$364*'Amp-TB2 calc'!AN591+'eq. coef.'!$C$365*'Amp-TB2 calc'!AP591+'eq. coef.'!$C$366*'Amp-TB2 calc'!AQ591+'eq. coef.'!$C$367*'Amp-TB2 calc'!AR591+'eq. coef.'!$C$368*'Amp-TB2 calc'!AS591+'eq. coef.'!$C$369*LN(BQ591))</f>
        <v xml:space="preserve"> </v>
      </c>
      <c r="BO591" s="286" t="str">
        <f t="shared" si="742"/>
        <v xml:space="preserve"> </v>
      </c>
      <c r="BP591" s="333" t="str">
        <f t="shared" si="694"/>
        <v xml:space="preserve"> </v>
      </c>
      <c r="BQ591" s="287" t="str">
        <f t="shared" si="743"/>
        <v xml:space="preserve"> </v>
      </c>
      <c r="BR591" s="281" t="str">
        <f t="shared" si="695"/>
        <v xml:space="preserve"> </v>
      </c>
      <c r="BS591" s="283"/>
      <c r="BT591" s="283">
        <f t="shared" si="744"/>
        <v>0</v>
      </c>
      <c r="BU591" s="283">
        <f t="shared" si="745"/>
        <v>0</v>
      </c>
      <c r="BV591" s="281" t="str">
        <f t="shared" si="696"/>
        <v xml:space="preserve"> </v>
      </c>
      <c r="BW591" s="288"/>
      <c r="BX591" s="289" t="str">
        <f>IF(SUM(I591:T591)&lt;90," ",'eq. coef.'!$B$1128*'Amp-TB2 calc'!CH591+'eq. coef.'!$B$1129*'Amp-TB2 calc'!CL591+'eq. coef.'!$B$1130*'Amp-TB2 calc'!CM591+'eq. coef.'!$B$1131*'Amp-TB2 calc'!CO591+'eq. coef.'!$B$1132*'Amp-TB2 calc'!CP591+'eq. coef.'!$B$1133*'Amp-TB2 calc'!CQ591+'eq. coef.'!$B$1134*'Amp-TB2 calc'!CR591+'eq. coef.'!$B$1135*'Amp-TB2 calc'!CU591+'eq. coef.'!$B$1135*'Amp-TB2 calc'!CY591+'eq. coef.'!$B$1137*'Amp-TB2 calc'!CZ591)</f>
        <v xml:space="preserve"> </v>
      </c>
      <c r="BY591" s="290" t="str">
        <f t="shared" si="746"/>
        <v xml:space="preserve"> </v>
      </c>
      <c r="BZ591" s="291"/>
      <c r="CA591" s="290" t="str">
        <f t="shared" si="697"/>
        <v xml:space="preserve"> </v>
      </c>
      <c r="CB591" s="289" t="str">
        <f>IF(SUM(I591:T591)&lt;90," ",EXP('eq. coef.'!$C$396+'eq. coef.'!$C$397*'Amp-TB2 calc'!AJ591+'eq. coef.'!$C$398*'Amp-TB2 calc'!AK591+'eq. coef.'!$C$399*'Amp-TB2 calc'!AL591+'eq. coef.'!$C$400*'Amp-TB2 calc'!AN591+'eq. coef.'!$C$401*'Amp-TB2 calc'!AP591+'eq. coef.'!$C$402*'Amp-TB2 calc'!AQ591+'eq. coef.'!$C$403*'Amp-TB2 calc'!AR591+'eq. coef.'!$C$404*'Amp-TB2 calc'!AS591+'eq. coef.'!$C$405*LN('Amp-TB2 calc'!BQ591)))</f>
        <v xml:space="preserve"> </v>
      </c>
      <c r="CC591" s="283" t="str">
        <f t="shared" si="698"/>
        <v xml:space="preserve"> </v>
      </c>
      <c r="CD591" s="283"/>
      <c r="CE591" s="282" t="str">
        <f t="shared" si="699"/>
        <v xml:space="preserve"> </v>
      </c>
      <c r="CF591" s="282" t="str">
        <f t="shared" si="700"/>
        <v xml:space="preserve"> </v>
      </c>
      <c r="CG591" s="278" t="str">
        <f t="shared" si="747"/>
        <v xml:space="preserve"> </v>
      </c>
      <c r="CH591" s="278" t="str">
        <f t="shared" si="748"/>
        <v xml:space="preserve"> </v>
      </c>
      <c r="CI591" s="278" t="str">
        <f t="shared" si="701"/>
        <v xml:space="preserve"> </v>
      </c>
      <c r="CJ591" s="278" t="str">
        <f t="shared" si="702"/>
        <v xml:space="preserve"> </v>
      </c>
      <c r="CK591" s="278"/>
      <c r="CL591" s="278" t="str">
        <f t="shared" si="703"/>
        <v xml:space="preserve"> </v>
      </c>
      <c r="CM591" s="278" t="str">
        <f t="shared" si="704"/>
        <v xml:space="preserve"> </v>
      </c>
      <c r="CN591" s="278" t="str">
        <f t="shared" si="749"/>
        <v xml:space="preserve"> </v>
      </c>
      <c r="CO591" s="278" t="str">
        <f t="shared" si="705"/>
        <v xml:space="preserve"> </v>
      </c>
      <c r="CP591" s="278" t="str">
        <f t="shared" si="750"/>
        <v xml:space="preserve"> </v>
      </c>
      <c r="CQ591" s="278" t="str">
        <f t="shared" si="706"/>
        <v xml:space="preserve"> </v>
      </c>
      <c r="CR591" s="278" t="str">
        <f t="shared" si="751"/>
        <v xml:space="preserve"> </v>
      </c>
      <c r="CS591" s="278" t="str">
        <f t="shared" si="707"/>
        <v xml:space="preserve"> </v>
      </c>
      <c r="CT591" s="278"/>
      <c r="CU591" s="278" t="str">
        <f t="shared" si="752"/>
        <v xml:space="preserve"> </v>
      </c>
      <c r="CV591" s="278" t="str">
        <f t="shared" si="708"/>
        <v xml:space="preserve"> </v>
      </c>
      <c r="CW591" s="278" t="str">
        <f t="shared" si="709"/>
        <v xml:space="preserve"> </v>
      </c>
      <c r="CX591" s="278"/>
      <c r="CY591" s="278" t="str">
        <f t="shared" si="710"/>
        <v xml:space="preserve"> </v>
      </c>
      <c r="CZ591" s="278" t="str">
        <f t="shared" si="753"/>
        <v xml:space="preserve"> </v>
      </c>
      <c r="DA591" s="278" t="str">
        <f t="shared" si="711"/>
        <v xml:space="preserve"> </v>
      </c>
      <c r="DB591" s="278"/>
      <c r="DC591" s="278" t="str">
        <f t="shared" si="712"/>
        <v xml:space="preserve"> </v>
      </c>
      <c r="DD591" s="278" t="str">
        <f t="shared" si="754"/>
        <v xml:space="preserve"> </v>
      </c>
      <c r="DE591" s="278" t="str">
        <f t="shared" si="755"/>
        <v xml:space="preserve"> </v>
      </c>
      <c r="DF591" s="278" t="str">
        <f t="shared" si="713"/>
        <v xml:space="preserve"> </v>
      </c>
      <c r="DG591" s="283" t="str">
        <f t="shared" si="720"/>
        <v xml:space="preserve"> </v>
      </c>
      <c r="DH591" s="283"/>
      <c r="DI591" s="277" t="str">
        <f t="shared" si="714"/>
        <v xml:space="preserve"> </v>
      </c>
      <c r="DJ591" s="277" t="str">
        <f t="shared" si="715"/>
        <v xml:space="preserve"> </v>
      </c>
      <c r="DK591" s="277" t="str">
        <f t="shared" si="716"/>
        <v xml:space="preserve"> </v>
      </c>
      <c r="DL591" s="278" t="str">
        <f t="shared" si="717"/>
        <v xml:space="preserve"> </v>
      </c>
    </row>
    <row r="592" spans="21:116" x14ac:dyDescent="0.25">
      <c r="U592" s="276" t="str">
        <f t="shared" si="721"/>
        <v xml:space="preserve"> </v>
      </c>
      <c r="V592" s="277" t="str">
        <f>IF(SUM(I592:T592)&lt;90," ",I592/stab.data!$U$7)</f>
        <v xml:space="preserve"> </v>
      </c>
      <c r="W592" s="277" t="str">
        <f>IF(SUM(I592:T592)&lt;90," ",J592/stab.data!$U$8)</f>
        <v xml:space="preserve"> </v>
      </c>
      <c r="X592" s="277" t="str">
        <f>IF(SUM(I592:T592)&lt;90," ",K592*2/stab.data!$U$9)</f>
        <v xml:space="preserve"> </v>
      </c>
      <c r="Y592" s="277" t="str">
        <f>IF(SUM(I592:T592)&lt;90," ",L592*2/stab.data!$U$10)</f>
        <v xml:space="preserve"> </v>
      </c>
      <c r="Z592" s="277" t="str">
        <f>IF(SUM(I592:T592)&lt;90," ",M592/stab.data!$U$11)</f>
        <v xml:space="preserve"> </v>
      </c>
      <c r="AA592" s="277" t="str">
        <f>IF(SUM(I592:T592)&lt;90," ",N592/stab.data!$U$12)</f>
        <v xml:space="preserve"> </v>
      </c>
      <c r="AB592" s="277" t="str">
        <f>IF(SUM(I592:T592)&lt;90," ",O592/stab.data!$U$13)</f>
        <v xml:space="preserve"> </v>
      </c>
      <c r="AC592" s="277" t="str">
        <f>IF(SUM(I592:T592)&lt;90," ",P592/stab.data!$U$14)</f>
        <v xml:space="preserve"> </v>
      </c>
      <c r="AD592" s="277" t="str">
        <f>IF(SUM(I592:T592)&lt;90," ",Q592*2/stab.data!$U$15)</f>
        <v xml:space="preserve"> </v>
      </c>
      <c r="AE592" s="277" t="str">
        <f>IF(SUM(I592:T592)&lt;90," ",R592*2/stab.data!$U$16)</f>
        <v xml:space="preserve"> </v>
      </c>
      <c r="AF592" s="277" t="str">
        <f>IF(SUM(I592:T592)&lt;90," ",S592/stab.data!$U$17)</f>
        <v xml:space="preserve"> </v>
      </c>
      <c r="AG592" s="277" t="str">
        <f>IF(SUM(I592:T592)&lt;90," ",T592/stab.data!$U$18)</f>
        <v xml:space="preserve"> </v>
      </c>
      <c r="AH592" s="277" t="str">
        <f t="shared" si="722"/>
        <v xml:space="preserve"> </v>
      </c>
      <c r="AI592" s="277" t="str">
        <f t="shared" si="723"/>
        <v xml:space="preserve"> </v>
      </c>
      <c r="AJ592" s="278" t="str">
        <f t="shared" si="724"/>
        <v xml:space="preserve"> </v>
      </c>
      <c r="AK592" s="278" t="str">
        <f t="shared" si="725"/>
        <v xml:space="preserve"> </v>
      </c>
      <c r="AL592" s="278" t="str">
        <f t="shared" si="726"/>
        <v xml:space="preserve"> </v>
      </c>
      <c r="AM592" s="278" t="str">
        <f t="shared" si="727"/>
        <v xml:space="preserve"> </v>
      </c>
      <c r="AN592" s="278" t="str">
        <f t="shared" si="728"/>
        <v xml:space="preserve"> </v>
      </c>
      <c r="AO592" s="278" t="str">
        <f t="shared" si="729"/>
        <v xml:space="preserve"> </v>
      </c>
      <c r="AP592" s="278" t="str">
        <f t="shared" si="730"/>
        <v xml:space="preserve"> </v>
      </c>
      <c r="AQ592" s="278" t="str">
        <f t="shared" si="731"/>
        <v xml:space="preserve"> </v>
      </c>
      <c r="AR592" s="278" t="str">
        <f t="shared" si="732"/>
        <v xml:space="preserve"> </v>
      </c>
      <c r="AS592" s="278" t="str">
        <f t="shared" si="733"/>
        <v xml:space="preserve"> </v>
      </c>
      <c r="AT592" s="278" t="str">
        <f t="shared" si="734"/>
        <v xml:space="preserve"> </v>
      </c>
      <c r="AU592" s="278" t="str">
        <f t="shared" si="735"/>
        <v xml:space="preserve"> </v>
      </c>
      <c r="AV592" s="277" t="str">
        <f t="shared" si="736"/>
        <v xml:space="preserve"> </v>
      </c>
      <c r="AW592" s="277" t="str">
        <f t="shared" si="737"/>
        <v xml:space="preserve"> </v>
      </c>
      <c r="AX592" s="277" t="str">
        <f>IF(SUM(I592:T592)&lt;90," ",CO592*AH592*stab.data!$U$20/13/2)</f>
        <v xml:space="preserve"> </v>
      </c>
      <c r="AY592" s="277" t="str">
        <f>IF(SUM(I592:T592)&lt;90," ",CQ592*AH592*stab.data!$U$11/13)</f>
        <v xml:space="preserve"> </v>
      </c>
      <c r="AZ592" s="277" t="str">
        <f t="shared" si="738"/>
        <v xml:space="preserve"> </v>
      </c>
      <c r="BA592" s="279" t="str">
        <f t="shared" si="739"/>
        <v xml:space="preserve"> </v>
      </c>
      <c r="BB592" s="280" t="str">
        <f>IF(SUM(I592:T592)&lt;90," ",EXP('eq. coef.'!$C$104+'eq. coef.'!$C$105*'Amp-TB2 calc'!AJ592+'eq. coef.'!$C$106*'Amp-TB2 calc'!AK592+'eq. coef.'!$C$107*'Amp-TB2 calc'!AL592+'eq. coef.'!$C$108*'Amp-TB2 calc'!AN592+'eq. coef.'!$C$109*'Amp-TB2 calc'!AP592+'eq. coef.'!$C$110*'Amp-TB2 calc'!AQ592+'eq. coef.'!$C$111*'Amp-TB2 calc'!AR592+'eq. coef.'!$C$112*'Amp-TB2 calc'!AS592))</f>
        <v xml:space="preserve"> </v>
      </c>
      <c r="BC592" s="281" t="str">
        <f>IF(SUM(I592:T592)&lt;90," ",EXP('eq. coef.'!$C$176+'eq. coef.'!$C$177*'Amp-TB2 calc'!AJ592+'eq. coef.'!$C$178*'Amp-TB2 calc'!AK592+'eq. coef.'!$C$179*'Amp-TB2 calc'!AL592+'eq. coef.'!$C$180*'Amp-TB2 calc'!AN592+'eq. coef.'!$C$181*'Amp-TB2 calc'!AP592+'eq. coef.'!$C$182*'Amp-TB2 calc'!AQ592+'eq. coef.'!$C$183*'Amp-TB2 calc'!AR592+'eq. coef.'!$C$184*'Amp-TB2 calc'!AS592))</f>
        <v xml:space="preserve"> </v>
      </c>
      <c r="BD592" s="281" t="str">
        <f>IF(SUM(I592:T592)&lt;90," ",('eq. coef.'!$C$234+'eq. coef.'!$C$235*'Amp-TB2 calc'!AJ592+'eq. coef.'!$C$236*'Amp-TB2 calc'!AK592+'eq. coef.'!$C$237*'Amp-TB2 calc'!AL592+'eq. coef.'!$C$238*'Amp-TB2 calc'!AN592+'eq. coef.'!$C$239*'Amp-TB2 calc'!AP592+'eq. coef.'!$C$240*'Amp-TB2 calc'!AQ592+'eq. coef.'!$C$241*'Amp-TB2 calc'!AR592+'eq. coef.'!$C$242*'Amp-TB2 calc'!AS592))</f>
        <v xml:space="preserve"> </v>
      </c>
      <c r="BE592" s="281" t="str">
        <f>IF(SUM(I592:T592)&lt;90," ",('eq. coef.'!$C$270+'eq. coef.'!$C$271*'Amp-TB2 calc'!AJ592+'eq. coef.'!$C$272*'Amp-TB2 calc'!AK592+'eq. coef.'!$C$273*'Amp-TB2 calc'!AL592+'eq. coef.'!$C$274*'Amp-TB2 calc'!AN592+'eq. coef.'!$C$275*'Amp-TB2 calc'!AP592+'eq. coef.'!$C$276*'Amp-TB2 calc'!AQ592+'eq. coef.'!$C$277*'Amp-TB2 calc'!AR592+'eq. coef.'!$C$278*'Amp-TB2 calc'!AS592))</f>
        <v xml:space="preserve"> </v>
      </c>
      <c r="BF592" s="281" t="str">
        <f>IF(SUM(I592:T592)&lt;90," ",EXP('eq. coef.'!$C$328+'eq. coef.'!$C$329*'Amp-TB2 calc'!AJ592+'eq. coef.'!$C$330*'Amp-TB2 calc'!AK592+'eq. coef.'!$C$331*'Amp-TB2 calc'!AL592+'eq. coef.'!$C$332*'Amp-TB2 calc'!AN592+'eq. coef.'!$C$333*'Amp-TB2 calc'!AP592+'eq. coef.'!$C$334*'Amp-TB2 calc'!AQ592+'eq. coef.'!$C$335*'Amp-TB2 calc'!AR592+'eq. coef.'!$C$336*'Amp-TB2 calc'!AS592))</f>
        <v xml:space="preserve"> </v>
      </c>
      <c r="BG592" s="282" t="str">
        <f t="shared" si="691"/>
        <v xml:space="preserve"> </v>
      </c>
      <c r="BH592" s="385" t="str">
        <f t="shared" si="718"/>
        <v xml:space="preserve"> </v>
      </c>
      <c r="BI592" s="385" t="str">
        <f t="shared" si="719"/>
        <v xml:space="preserve"> </v>
      </c>
      <c r="BJ592" s="281" t="str">
        <f t="shared" si="692"/>
        <v xml:space="preserve"> </v>
      </c>
      <c r="BK592" s="283" t="str">
        <f t="shared" si="740"/>
        <v xml:space="preserve"> </v>
      </c>
      <c r="BL592" s="281" t="str">
        <f t="shared" si="741"/>
        <v xml:space="preserve"> </v>
      </c>
      <c r="BM592" s="284" t="str">
        <f t="shared" si="693"/>
        <v xml:space="preserve"> </v>
      </c>
      <c r="BN592" s="285" t="str">
        <f>IF(SUM(I592:T592)&lt;90," ",'eq. coef.'!$C$360+'eq. coef.'!$C$361*'Amp-TB2 calc'!AJ592+'eq. coef.'!$C$362*'Amp-TB2 calc'!AK592+'eq. coef.'!$C$363*'Amp-TB2 calc'!AL592+'eq. coef.'!$C$364*'Amp-TB2 calc'!AN592+'eq. coef.'!$C$365*'Amp-TB2 calc'!AP592+'eq. coef.'!$C$366*'Amp-TB2 calc'!AQ592+'eq. coef.'!$C$367*'Amp-TB2 calc'!AR592+'eq. coef.'!$C$368*'Amp-TB2 calc'!AS592+'eq. coef.'!$C$369*LN(BQ592))</f>
        <v xml:space="preserve"> </v>
      </c>
      <c r="BO592" s="286" t="str">
        <f t="shared" si="742"/>
        <v xml:space="preserve"> </v>
      </c>
      <c r="BP592" s="333" t="str">
        <f t="shared" si="694"/>
        <v xml:space="preserve"> </v>
      </c>
      <c r="BQ592" s="287" t="str">
        <f t="shared" si="743"/>
        <v xml:space="preserve"> </v>
      </c>
      <c r="BR592" s="281" t="str">
        <f t="shared" si="695"/>
        <v xml:space="preserve"> </v>
      </c>
      <c r="BS592" s="283"/>
      <c r="BT592" s="283">
        <f t="shared" si="744"/>
        <v>0</v>
      </c>
      <c r="BU592" s="283">
        <f t="shared" si="745"/>
        <v>0</v>
      </c>
      <c r="BV592" s="281" t="str">
        <f t="shared" si="696"/>
        <v xml:space="preserve"> </v>
      </c>
      <c r="BW592" s="288"/>
      <c r="BX592" s="289" t="str">
        <f>IF(SUM(I592:T592)&lt;90," ",'eq. coef.'!$B$1128*'Amp-TB2 calc'!CH592+'eq. coef.'!$B$1129*'Amp-TB2 calc'!CL592+'eq. coef.'!$B$1130*'Amp-TB2 calc'!CM592+'eq. coef.'!$B$1131*'Amp-TB2 calc'!CO592+'eq. coef.'!$B$1132*'Amp-TB2 calc'!CP592+'eq. coef.'!$B$1133*'Amp-TB2 calc'!CQ592+'eq. coef.'!$B$1134*'Amp-TB2 calc'!CR592+'eq. coef.'!$B$1135*'Amp-TB2 calc'!CU592+'eq. coef.'!$B$1135*'Amp-TB2 calc'!CY592+'eq. coef.'!$B$1137*'Amp-TB2 calc'!CZ592)</f>
        <v xml:space="preserve"> </v>
      </c>
      <c r="BY592" s="290" t="str">
        <f t="shared" si="746"/>
        <v xml:space="preserve"> </v>
      </c>
      <c r="BZ592" s="291"/>
      <c r="CA592" s="290" t="str">
        <f t="shared" si="697"/>
        <v xml:space="preserve"> </v>
      </c>
      <c r="CB592" s="289" t="str">
        <f>IF(SUM(I592:T592)&lt;90," ",EXP('eq. coef.'!$C$396+'eq. coef.'!$C$397*'Amp-TB2 calc'!AJ592+'eq. coef.'!$C$398*'Amp-TB2 calc'!AK592+'eq. coef.'!$C$399*'Amp-TB2 calc'!AL592+'eq. coef.'!$C$400*'Amp-TB2 calc'!AN592+'eq. coef.'!$C$401*'Amp-TB2 calc'!AP592+'eq. coef.'!$C$402*'Amp-TB2 calc'!AQ592+'eq. coef.'!$C$403*'Amp-TB2 calc'!AR592+'eq. coef.'!$C$404*'Amp-TB2 calc'!AS592+'eq. coef.'!$C$405*LN('Amp-TB2 calc'!BQ592)))</f>
        <v xml:space="preserve"> </v>
      </c>
      <c r="CC592" s="283" t="str">
        <f t="shared" si="698"/>
        <v xml:space="preserve"> </v>
      </c>
      <c r="CD592" s="283"/>
      <c r="CE592" s="282" t="str">
        <f t="shared" si="699"/>
        <v xml:space="preserve"> </v>
      </c>
      <c r="CF592" s="282" t="str">
        <f t="shared" si="700"/>
        <v xml:space="preserve"> </v>
      </c>
      <c r="CG592" s="278" t="str">
        <f t="shared" si="747"/>
        <v xml:space="preserve"> </v>
      </c>
      <c r="CH592" s="278" t="str">
        <f t="shared" si="748"/>
        <v xml:space="preserve"> </v>
      </c>
      <c r="CI592" s="278" t="str">
        <f t="shared" si="701"/>
        <v xml:space="preserve"> </v>
      </c>
      <c r="CJ592" s="278" t="str">
        <f t="shared" si="702"/>
        <v xml:space="preserve"> </v>
      </c>
      <c r="CK592" s="278"/>
      <c r="CL592" s="278" t="str">
        <f t="shared" si="703"/>
        <v xml:space="preserve"> </v>
      </c>
      <c r="CM592" s="278" t="str">
        <f t="shared" si="704"/>
        <v xml:space="preserve"> </v>
      </c>
      <c r="CN592" s="278" t="str">
        <f t="shared" si="749"/>
        <v xml:space="preserve"> </v>
      </c>
      <c r="CO592" s="278" t="str">
        <f t="shared" si="705"/>
        <v xml:space="preserve"> </v>
      </c>
      <c r="CP592" s="278" t="str">
        <f t="shared" si="750"/>
        <v xml:space="preserve"> </v>
      </c>
      <c r="CQ592" s="278" t="str">
        <f t="shared" si="706"/>
        <v xml:space="preserve"> </v>
      </c>
      <c r="CR592" s="278" t="str">
        <f t="shared" si="751"/>
        <v xml:space="preserve"> </v>
      </c>
      <c r="CS592" s="278" t="str">
        <f t="shared" si="707"/>
        <v xml:space="preserve"> </v>
      </c>
      <c r="CT592" s="278"/>
      <c r="CU592" s="278" t="str">
        <f t="shared" si="752"/>
        <v xml:space="preserve"> </v>
      </c>
      <c r="CV592" s="278" t="str">
        <f t="shared" si="708"/>
        <v xml:space="preserve"> </v>
      </c>
      <c r="CW592" s="278" t="str">
        <f t="shared" si="709"/>
        <v xml:space="preserve"> </v>
      </c>
      <c r="CX592" s="278"/>
      <c r="CY592" s="278" t="str">
        <f t="shared" si="710"/>
        <v xml:space="preserve"> </v>
      </c>
      <c r="CZ592" s="278" t="str">
        <f t="shared" si="753"/>
        <v xml:space="preserve"> </v>
      </c>
      <c r="DA592" s="278" t="str">
        <f t="shared" si="711"/>
        <v xml:space="preserve"> </v>
      </c>
      <c r="DB592" s="278"/>
      <c r="DC592" s="278" t="str">
        <f t="shared" si="712"/>
        <v xml:space="preserve"> </v>
      </c>
      <c r="DD592" s="278" t="str">
        <f t="shared" si="754"/>
        <v xml:space="preserve"> </v>
      </c>
      <c r="DE592" s="278" t="str">
        <f t="shared" si="755"/>
        <v xml:space="preserve"> </v>
      </c>
      <c r="DF592" s="278" t="str">
        <f t="shared" si="713"/>
        <v xml:space="preserve"> </v>
      </c>
      <c r="DG592" s="283" t="str">
        <f t="shared" si="720"/>
        <v xml:space="preserve"> </v>
      </c>
      <c r="DH592" s="283"/>
      <c r="DI592" s="277" t="str">
        <f t="shared" si="714"/>
        <v xml:space="preserve"> </v>
      </c>
      <c r="DJ592" s="277" t="str">
        <f t="shared" si="715"/>
        <v xml:space="preserve"> </v>
      </c>
      <c r="DK592" s="277" t="str">
        <f t="shared" si="716"/>
        <v xml:space="preserve"> </v>
      </c>
      <c r="DL592" s="278" t="str">
        <f t="shared" si="717"/>
        <v xml:space="preserve"> </v>
      </c>
    </row>
    <row r="593" spans="1:117" x14ac:dyDescent="0.25">
      <c r="U593" s="276" t="str">
        <f t="shared" si="721"/>
        <v xml:space="preserve"> </v>
      </c>
      <c r="V593" s="277" t="str">
        <f>IF(SUM(I593:T593)&lt;90," ",I593/stab.data!$U$7)</f>
        <v xml:space="preserve"> </v>
      </c>
      <c r="W593" s="277" t="str">
        <f>IF(SUM(I593:T593)&lt;90," ",J593/stab.data!$U$8)</f>
        <v xml:space="preserve"> </v>
      </c>
      <c r="X593" s="277" t="str">
        <f>IF(SUM(I593:T593)&lt;90," ",K593*2/stab.data!$U$9)</f>
        <v xml:space="preserve"> </v>
      </c>
      <c r="Y593" s="277" t="str">
        <f>IF(SUM(I593:T593)&lt;90," ",L593*2/stab.data!$U$10)</f>
        <v xml:space="preserve"> </v>
      </c>
      <c r="Z593" s="277" t="str">
        <f>IF(SUM(I593:T593)&lt;90," ",M593/stab.data!$U$11)</f>
        <v xml:space="preserve"> </v>
      </c>
      <c r="AA593" s="277" t="str">
        <f>IF(SUM(I593:T593)&lt;90," ",N593/stab.data!$U$12)</f>
        <v xml:space="preserve"> </v>
      </c>
      <c r="AB593" s="277" t="str">
        <f>IF(SUM(I593:T593)&lt;90," ",O593/stab.data!$U$13)</f>
        <v xml:space="preserve"> </v>
      </c>
      <c r="AC593" s="277" t="str">
        <f>IF(SUM(I593:T593)&lt;90," ",P593/stab.data!$U$14)</f>
        <v xml:space="preserve"> </v>
      </c>
      <c r="AD593" s="277" t="str">
        <f>IF(SUM(I593:T593)&lt;90," ",Q593*2/stab.data!$U$15)</f>
        <v xml:space="preserve"> </v>
      </c>
      <c r="AE593" s="277" t="str">
        <f>IF(SUM(I593:T593)&lt;90," ",R593*2/stab.data!$U$16)</f>
        <v xml:space="preserve"> </v>
      </c>
      <c r="AF593" s="277" t="str">
        <f>IF(SUM(I593:T593)&lt;90," ",S593/stab.data!$U$17)</f>
        <v xml:space="preserve"> </v>
      </c>
      <c r="AG593" s="277" t="str">
        <f>IF(SUM(I593:T593)&lt;90," ",T593/stab.data!$U$18)</f>
        <v xml:space="preserve"> </v>
      </c>
      <c r="AH593" s="277" t="str">
        <f t="shared" si="722"/>
        <v xml:space="preserve"> </v>
      </c>
      <c r="AI593" s="277" t="str">
        <f t="shared" si="723"/>
        <v xml:space="preserve"> </v>
      </c>
      <c r="AJ593" s="278" t="str">
        <f t="shared" si="724"/>
        <v xml:space="preserve"> </v>
      </c>
      <c r="AK593" s="278" t="str">
        <f t="shared" si="725"/>
        <v xml:space="preserve"> </v>
      </c>
      <c r="AL593" s="278" t="str">
        <f t="shared" si="726"/>
        <v xml:space="preserve"> </v>
      </c>
      <c r="AM593" s="278" t="str">
        <f t="shared" si="727"/>
        <v xml:space="preserve"> </v>
      </c>
      <c r="AN593" s="278" t="str">
        <f t="shared" si="728"/>
        <v xml:space="preserve"> </v>
      </c>
      <c r="AO593" s="278" t="str">
        <f t="shared" si="729"/>
        <v xml:space="preserve"> </v>
      </c>
      <c r="AP593" s="278" t="str">
        <f t="shared" si="730"/>
        <v xml:space="preserve"> </v>
      </c>
      <c r="AQ593" s="278" t="str">
        <f t="shared" si="731"/>
        <v xml:space="preserve"> </v>
      </c>
      <c r="AR593" s="278" t="str">
        <f t="shared" si="732"/>
        <v xml:space="preserve"> </v>
      </c>
      <c r="AS593" s="278" t="str">
        <f t="shared" si="733"/>
        <v xml:space="preserve"> </v>
      </c>
      <c r="AT593" s="278" t="str">
        <f t="shared" si="734"/>
        <v xml:space="preserve"> </v>
      </c>
      <c r="AU593" s="278" t="str">
        <f t="shared" si="735"/>
        <v xml:space="preserve"> </v>
      </c>
      <c r="AV593" s="277" t="str">
        <f t="shared" si="736"/>
        <v xml:space="preserve"> </v>
      </c>
      <c r="AW593" s="277" t="str">
        <f t="shared" si="737"/>
        <v xml:space="preserve"> </v>
      </c>
      <c r="AX593" s="277" t="str">
        <f>IF(SUM(I593:T593)&lt;90," ",CO593*AH593*stab.data!$U$20/13/2)</f>
        <v xml:space="preserve"> </v>
      </c>
      <c r="AY593" s="277" t="str">
        <f>IF(SUM(I593:T593)&lt;90," ",CQ593*AH593*stab.data!$U$11/13)</f>
        <v xml:space="preserve"> </v>
      </c>
      <c r="AZ593" s="277" t="str">
        <f t="shared" si="738"/>
        <v xml:space="preserve"> </v>
      </c>
      <c r="BA593" s="279" t="str">
        <f t="shared" si="739"/>
        <v xml:space="preserve"> </v>
      </c>
      <c r="BB593" s="280" t="str">
        <f>IF(SUM(I593:T593)&lt;90," ",EXP('eq. coef.'!$C$104+'eq. coef.'!$C$105*'Amp-TB2 calc'!AJ593+'eq. coef.'!$C$106*'Amp-TB2 calc'!AK593+'eq. coef.'!$C$107*'Amp-TB2 calc'!AL593+'eq. coef.'!$C$108*'Amp-TB2 calc'!AN593+'eq. coef.'!$C$109*'Amp-TB2 calc'!AP593+'eq. coef.'!$C$110*'Amp-TB2 calc'!AQ593+'eq. coef.'!$C$111*'Amp-TB2 calc'!AR593+'eq. coef.'!$C$112*'Amp-TB2 calc'!AS593))</f>
        <v xml:space="preserve"> </v>
      </c>
      <c r="BC593" s="281" t="str">
        <f>IF(SUM(I593:T593)&lt;90," ",EXP('eq. coef.'!$C$176+'eq. coef.'!$C$177*'Amp-TB2 calc'!AJ593+'eq. coef.'!$C$178*'Amp-TB2 calc'!AK593+'eq. coef.'!$C$179*'Amp-TB2 calc'!AL593+'eq. coef.'!$C$180*'Amp-TB2 calc'!AN593+'eq. coef.'!$C$181*'Amp-TB2 calc'!AP593+'eq. coef.'!$C$182*'Amp-TB2 calc'!AQ593+'eq. coef.'!$C$183*'Amp-TB2 calc'!AR593+'eq. coef.'!$C$184*'Amp-TB2 calc'!AS593))</f>
        <v xml:space="preserve"> </v>
      </c>
      <c r="BD593" s="281" t="str">
        <f>IF(SUM(I593:T593)&lt;90," ",('eq. coef.'!$C$234+'eq. coef.'!$C$235*'Amp-TB2 calc'!AJ593+'eq. coef.'!$C$236*'Amp-TB2 calc'!AK593+'eq. coef.'!$C$237*'Amp-TB2 calc'!AL593+'eq. coef.'!$C$238*'Amp-TB2 calc'!AN593+'eq. coef.'!$C$239*'Amp-TB2 calc'!AP593+'eq. coef.'!$C$240*'Amp-TB2 calc'!AQ593+'eq. coef.'!$C$241*'Amp-TB2 calc'!AR593+'eq. coef.'!$C$242*'Amp-TB2 calc'!AS593))</f>
        <v xml:space="preserve"> </v>
      </c>
      <c r="BE593" s="281" t="str">
        <f>IF(SUM(I593:T593)&lt;90," ",('eq. coef.'!$C$270+'eq. coef.'!$C$271*'Amp-TB2 calc'!AJ593+'eq. coef.'!$C$272*'Amp-TB2 calc'!AK593+'eq. coef.'!$C$273*'Amp-TB2 calc'!AL593+'eq. coef.'!$C$274*'Amp-TB2 calc'!AN593+'eq. coef.'!$C$275*'Amp-TB2 calc'!AP593+'eq. coef.'!$C$276*'Amp-TB2 calc'!AQ593+'eq. coef.'!$C$277*'Amp-TB2 calc'!AR593+'eq. coef.'!$C$278*'Amp-TB2 calc'!AS593))</f>
        <v xml:space="preserve"> </v>
      </c>
      <c r="BF593" s="281" t="str">
        <f>IF(SUM(I593:T593)&lt;90," ",EXP('eq. coef.'!$C$328+'eq. coef.'!$C$329*'Amp-TB2 calc'!AJ593+'eq. coef.'!$C$330*'Amp-TB2 calc'!AK593+'eq. coef.'!$C$331*'Amp-TB2 calc'!AL593+'eq. coef.'!$C$332*'Amp-TB2 calc'!AN593+'eq. coef.'!$C$333*'Amp-TB2 calc'!AP593+'eq. coef.'!$C$334*'Amp-TB2 calc'!AQ593+'eq. coef.'!$C$335*'Amp-TB2 calc'!AR593+'eq. coef.'!$C$336*'Amp-TB2 calc'!AS593))</f>
        <v xml:space="preserve"> </v>
      </c>
      <c r="BG593" s="282" t="str">
        <f t="shared" si="691"/>
        <v xml:space="preserve"> </v>
      </c>
      <c r="BH593" s="385" t="str">
        <f t="shared" si="718"/>
        <v xml:space="preserve"> </v>
      </c>
      <c r="BI593" s="385" t="str">
        <f t="shared" si="719"/>
        <v xml:space="preserve"> </v>
      </c>
      <c r="BJ593" s="281" t="str">
        <f t="shared" si="692"/>
        <v xml:space="preserve"> </v>
      </c>
      <c r="BK593" s="283" t="str">
        <f t="shared" si="740"/>
        <v xml:space="preserve"> </v>
      </c>
      <c r="BL593" s="281" t="str">
        <f t="shared" si="741"/>
        <v xml:space="preserve"> </v>
      </c>
      <c r="BM593" s="284" t="str">
        <f t="shared" si="693"/>
        <v xml:space="preserve"> </v>
      </c>
      <c r="BN593" s="285" t="str">
        <f>IF(SUM(I593:T593)&lt;90," ",'eq. coef.'!$C$360+'eq. coef.'!$C$361*'Amp-TB2 calc'!AJ593+'eq. coef.'!$C$362*'Amp-TB2 calc'!AK593+'eq. coef.'!$C$363*'Amp-TB2 calc'!AL593+'eq. coef.'!$C$364*'Amp-TB2 calc'!AN593+'eq. coef.'!$C$365*'Amp-TB2 calc'!AP593+'eq. coef.'!$C$366*'Amp-TB2 calc'!AQ593+'eq. coef.'!$C$367*'Amp-TB2 calc'!AR593+'eq. coef.'!$C$368*'Amp-TB2 calc'!AS593+'eq. coef.'!$C$369*LN(BQ593))</f>
        <v xml:space="preserve"> </v>
      </c>
      <c r="BO593" s="286" t="str">
        <f t="shared" si="742"/>
        <v xml:space="preserve"> </v>
      </c>
      <c r="BP593" s="333" t="str">
        <f t="shared" si="694"/>
        <v xml:space="preserve"> </v>
      </c>
      <c r="BQ593" s="287" t="str">
        <f t="shared" si="743"/>
        <v xml:space="preserve"> </v>
      </c>
      <c r="BR593" s="281" t="str">
        <f t="shared" si="695"/>
        <v xml:space="preserve"> </v>
      </c>
      <c r="BS593" s="283"/>
      <c r="BT593" s="283">
        <f t="shared" si="744"/>
        <v>0</v>
      </c>
      <c r="BU593" s="283">
        <f t="shared" si="745"/>
        <v>0</v>
      </c>
      <c r="BV593" s="281" t="str">
        <f t="shared" si="696"/>
        <v xml:space="preserve"> </v>
      </c>
      <c r="BW593" s="288"/>
      <c r="BX593" s="289" t="str">
        <f>IF(SUM(I593:T593)&lt;90," ",'eq. coef.'!$B$1128*'Amp-TB2 calc'!CH593+'eq. coef.'!$B$1129*'Amp-TB2 calc'!CL593+'eq. coef.'!$B$1130*'Amp-TB2 calc'!CM593+'eq. coef.'!$B$1131*'Amp-TB2 calc'!CO593+'eq. coef.'!$B$1132*'Amp-TB2 calc'!CP593+'eq. coef.'!$B$1133*'Amp-TB2 calc'!CQ593+'eq. coef.'!$B$1134*'Amp-TB2 calc'!CR593+'eq. coef.'!$B$1135*'Amp-TB2 calc'!CU593+'eq. coef.'!$B$1135*'Amp-TB2 calc'!CY593+'eq. coef.'!$B$1137*'Amp-TB2 calc'!CZ593)</f>
        <v xml:space="preserve"> </v>
      </c>
      <c r="BY593" s="290" t="str">
        <f t="shared" si="746"/>
        <v xml:space="preserve"> </v>
      </c>
      <c r="BZ593" s="291"/>
      <c r="CA593" s="290" t="str">
        <f t="shared" si="697"/>
        <v xml:space="preserve"> </v>
      </c>
      <c r="CB593" s="289" t="str">
        <f>IF(SUM(I593:T593)&lt;90," ",EXP('eq. coef.'!$C$396+'eq. coef.'!$C$397*'Amp-TB2 calc'!AJ593+'eq. coef.'!$C$398*'Amp-TB2 calc'!AK593+'eq. coef.'!$C$399*'Amp-TB2 calc'!AL593+'eq. coef.'!$C$400*'Amp-TB2 calc'!AN593+'eq. coef.'!$C$401*'Amp-TB2 calc'!AP593+'eq. coef.'!$C$402*'Amp-TB2 calc'!AQ593+'eq. coef.'!$C$403*'Amp-TB2 calc'!AR593+'eq. coef.'!$C$404*'Amp-TB2 calc'!AS593+'eq. coef.'!$C$405*LN('Amp-TB2 calc'!BQ593)))</f>
        <v xml:space="preserve"> </v>
      </c>
      <c r="CC593" s="283" t="str">
        <f t="shared" si="698"/>
        <v xml:space="preserve"> </v>
      </c>
      <c r="CD593" s="283"/>
      <c r="CE593" s="282" t="str">
        <f t="shared" si="699"/>
        <v xml:space="preserve"> </v>
      </c>
      <c r="CF593" s="282" t="str">
        <f t="shared" si="700"/>
        <v xml:space="preserve"> </v>
      </c>
      <c r="CG593" s="278" t="str">
        <f t="shared" si="747"/>
        <v xml:space="preserve"> </v>
      </c>
      <c r="CH593" s="278" t="str">
        <f t="shared" si="748"/>
        <v xml:space="preserve"> </v>
      </c>
      <c r="CI593" s="278" t="str">
        <f t="shared" si="701"/>
        <v xml:space="preserve"> </v>
      </c>
      <c r="CJ593" s="278" t="str">
        <f t="shared" si="702"/>
        <v xml:space="preserve"> </v>
      </c>
      <c r="CK593" s="278"/>
      <c r="CL593" s="278" t="str">
        <f t="shared" si="703"/>
        <v xml:space="preserve"> </v>
      </c>
      <c r="CM593" s="278" t="str">
        <f t="shared" si="704"/>
        <v xml:space="preserve"> </v>
      </c>
      <c r="CN593" s="278" t="str">
        <f t="shared" si="749"/>
        <v xml:space="preserve"> </v>
      </c>
      <c r="CO593" s="278" t="str">
        <f t="shared" si="705"/>
        <v xml:space="preserve"> </v>
      </c>
      <c r="CP593" s="278" t="str">
        <f t="shared" si="750"/>
        <v xml:space="preserve"> </v>
      </c>
      <c r="CQ593" s="278" t="str">
        <f t="shared" si="706"/>
        <v xml:space="preserve"> </v>
      </c>
      <c r="CR593" s="278" t="str">
        <f t="shared" si="751"/>
        <v xml:space="preserve"> </v>
      </c>
      <c r="CS593" s="278" t="str">
        <f t="shared" si="707"/>
        <v xml:space="preserve"> </v>
      </c>
      <c r="CT593" s="278"/>
      <c r="CU593" s="278" t="str">
        <f t="shared" si="752"/>
        <v xml:space="preserve"> </v>
      </c>
      <c r="CV593" s="278" t="str">
        <f t="shared" si="708"/>
        <v xml:space="preserve"> </v>
      </c>
      <c r="CW593" s="278" t="str">
        <f t="shared" si="709"/>
        <v xml:space="preserve"> </v>
      </c>
      <c r="CX593" s="278"/>
      <c r="CY593" s="278" t="str">
        <f t="shared" si="710"/>
        <v xml:space="preserve"> </v>
      </c>
      <c r="CZ593" s="278" t="str">
        <f t="shared" si="753"/>
        <v xml:space="preserve"> </v>
      </c>
      <c r="DA593" s="278" t="str">
        <f t="shared" si="711"/>
        <v xml:space="preserve"> </v>
      </c>
      <c r="DB593" s="278"/>
      <c r="DC593" s="278" t="str">
        <f t="shared" si="712"/>
        <v xml:space="preserve"> </v>
      </c>
      <c r="DD593" s="278" t="str">
        <f t="shared" si="754"/>
        <v xml:space="preserve"> </v>
      </c>
      <c r="DE593" s="278" t="str">
        <f t="shared" si="755"/>
        <v xml:space="preserve"> </v>
      </c>
      <c r="DF593" s="278" t="str">
        <f t="shared" si="713"/>
        <v xml:space="preserve"> </v>
      </c>
      <c r="DG593" s="283" t="str">
        <f t="shared" si="720"/>
        <v xml:space="preserve"> </v>
      </c>
      <c r="DH593" s="283"/>
      <c r="DI593" s="277" t="str">
        <f t="shared" si="714"/>
        <v xml:space="preserve"> </v>
      </c>
      <c r="DJ593" s="277" t="str">
        <f t="shared" si="715"/>
        <v xml:space="preserve"> </v>
      </c>
      <c r="DK593" s="277" t="str">
        <f t="shared" si="716"/>
        <v xml:space="preserve"> </v>
      </c>
      <c r="DL593" s="278" t="str">
        <f t="shared" si="717"/>
        <v xml:space="preserve"> </v>
      </c>
    </row>
    <row r="594" spans="1:117" x14ac:dyDescent="0.25">
      <c r="U594" s="276" t="str">
        <f t="shared" si="721"/>
        <v xml:space="preserve"> </v>
      </c>
      <c r="V594" s="277" t="str">
        <f>IF(SUM(I594:T594)&lt;90," ",I594/stab.data!$U$7)</f>
        <v xml:space="preserve"> </v>
      </c>
      <c r="W594" s="277" t="str">
        <f>IF(SUM(I594:T594)&lt;90," ",J594/stab.data!$U$8)</f>
        <v xml:space="preserve"> </v>
      </c>
      <c r="X594" s="277" t="str">
        <f>IF(SUM(I594:T594)&lt;90," ",K594*2/stab.data!$U$9)</f>
        <v xml:space="preserve"> </v>
      </c>
      <c r="Y594" s="277" t="str">
        <f>IF(SUM(I594:T594)&lt;90," ",L594*2/stab.data!$U$10)</f>
        <v xml:space="preserve"> </v>
      </c>
      <c r="Z594" s="277" t="str">
        <f>IF(SUM(I594:T594)&lt;90," ",M594/stab.data!$U$11)</f>
        <v xml:space="preserve"> </v>
      </c>
      <c r="AA594" s="277" t="str">
        <f>IF(SUM(I594:T594)&lt;90," ",N594/stab.data!$U$12)</f>
        <v xml:space="preserve"> </v>
      </c>
      <c r="AB594" s="277" t="str">
        <f>IF(SUM(I594:T594)&lt;90," ",O594/stab.data!$U$13)</f>
        <v xml:space="preserve"> </v>
      </c>
      <c r="AC594" s="277" t="str">
        <f>IF(SUM(I594:T594)&lt;90," ",P594/stab.data!$U$14)</f>
        <v xml:space="preserve"> </v>
      </c>
      <c r="AD594" s="277" t="str">
        <f>IF(SUM(I594:T594)&lt;90," ",Q594*2/stab.data!$U$15)</f>
        <v xml:space="preserve"> </v>
      </c>
      <c r="AE594" s="277" t="str">
        <f>IF(SUM(I594:T594)&lt;90," ",R594*2/stab.data!$U$16)</f>
        <v xml:space="preserve"> </v>
      </c>
      <c r="AF594" s="277" t="str">
        <f>IF(SUM(I594:T594)&lt;90," ",S594/stab.data!$U$17)</f>
        <v xml:space="preserve"> </v>
      </c>
      <c r="AG594" s="277" t="str">
        <f>IF(SUM(I594:T594)&lt;90," ",T594/stab.data!$U$18)</f>
        <v xml:space="preserve"> </v>
      </c>
      <c r="AH594" s="277" t="str">
        <f t="shared" si="722"/>
        <v xml:space="preserve"> </v>
      </c>
      <c r="AI594" s="277" t="str">
        <f t="shared" si="723"/>
        <v xml:space="preserve"> </v>
      </c>
      <c r="AJ594" s="278" t="str">
        <f t="shared" si="724"/>
        <v xml:space="preserve"> </v>
      </c>
      <c r="AK594" s="278" t="str">
        <f t="shared" si="725"/>
        <v xml:space="preserve"> </v>
      </c>
      <c r="AL594" s="278" t="str">
        <f t="shared" si="726"/>
        <v xml:space="preserve"> </v>
      </c>
      <c r="AM594" s="278" t="str">
        <f t="shared" si="727"/>
        <v xml:space="preserve"> </v>
      </c>
      <c r="AN594" s="278" t="str">
        <f t="shared" si="728"/>
        <v xml:space="preserve"> </v>
      </c>
      <c r="AO594" s="278" t="str">
        <f t="shared" si="729"/>
        <v xml:space="preserve"> </v>
      </c>
      <c r="AP594" s="278" t="str">
        <f t="shared" si="730"/>
        <v xml:space="preserve"> </v>
      </c>
      <c r="AQ594" s="278" t="str">
        <f t="shared" si="731"/>
        <v xml:space="preserve"> </v>
      </c>
      <c r="AR594" s="278" t="str">
        <f t="shared" si="732"/>
        <v xml:space="preserve"> </v>
      </c>
      <c r="AS594" s="278" t="str">
        <f t="shared" si="733"/>
        <v xml:space="preserve"> </v>
      </c>
      <c r="AT594" s="278" t="str">
        <f t="shared" si="734"/>
        <v xml:space="preserve"> </v>
      </c>
      <c r="AU594" s="278" t="str">
        <f t="shared" si="735"/>
        <v xml:space="preserve"> </v>
      </c>
      <c r="AV594" s="277" t="str">
        <f t="shared" si="736"/>
        <v xml:space="preserve"> </v>
      </c>
      <c r="AW594" s="277" t="str">
        <f t="shared" si="737"/>
        <v xml:space="preserve"> </v>
      </c>
      <c r="AX594" s="277" t="str">
        <f>IF(SUM(I594:T594)&lt;90," ",CO594*AH594*stab.data!$U$20/13/2)</f>
        <v xml:space="preserve"> </v>
      </c>
      <c r="AY594" s="277" t="str">
        <f>IF(SUM(I594:T594)&lt;90," ",CQ594*AH594*stab.data!$U$11/13)</f>
        <v xml:space="preserve"> </v>
      </c>
      <c r="AZ594" s="277" t="str">
        <f t="shared" si="738"/>
        <v xml:space="preserve"> </v>
      </c>
      <c r="BA594" s="279" t="str">
        <f t="shared" si="739"/>
        <v xml:space="preserve"> </v>
      </c>
      <c r="BB594" s="280" t="str">
        <f>IF(SUM(I594:T594)&lt;90," ",EXP('eq. coef.'!$C$104+'eq. coef.'!$C$105*'Amp-TB2 calc'!AJ594+'eq. coef.'!$C$106*'Amp-TB2 calc'!AK594+'eq. coef.'!$C$107*'Amp-TB2 calc'!AL594+'eq. coef.'!$C$108*'Amp-TB2 calc'!AN594+'eq. coef.'!$C$109*'Amp-TB2 calc'!AP594+'eq. coef.'!$C$110*'Amp-TB2 calc'!AQ594+'eq. coef.'!$C$111*'Amp-TB2 calc'!AR594+'eq. coef.'!$C$112*'Amp-TB2 calc'!AS594))</f>
        <v xml:space="preserve"> </v>
      </c>
      <c r="BC594" s="281" t="str">
        <f>IF(SUM(I594:T594)&lt;90," ",EXP('eq. coef.'!$C$176+'eq. coef.'!$C$177*'Amp-TB2 calc'!AJ594+'eq. coef.'!$C$178*'Amp-TB2 calc'!AK594+'eq. coef.'!$C$179*'Amp-TB2 calc'!AL594+'eq. coef.'!$C$180*'Amp-TB2 calc'!AN594+'eq. coef.'!$C$181*'Amp-TB2 calc'!AP594+'eq. coef.'!$C$182*'Amp-TB2 calc'!AQ594+'eq. coef.'!$C$183*'Amp-TB2 calc'!AR594+'eq. coef.'!$C$184*'Amp-TB2 calc'!AS594))</f>
        <v xml:space="preserve"> </v>
      </c>
      <c r="BD594" s="281" t="str">
        <f>IF(SUM(I594:T594)&lt;90," ",('eq. coef.'!$C$234+'eq. coef.'!$C$235*'Amp-TB2 calc'!AJ594+'eq. coef.'!$C$236*'Amp-TB2 calc'!AK594+'eq. coef.'!$C$237*'Amp-TB2 calc'!AL594+'eq. coef.'!$C$238*'Amp-TB2 calc'!AN594+'eq. coef.'!$C$239*'Amp-TB2 calc'!AP594+'eq. coef.'!$C$240*'Amp-TB2 calc'!AQ594+'eq. coef.'!$C$241*'Amp-TB2 calc'!AR594+'eq. coef.'!$C$242*'Amp-TB2 calc'!AS594))</f>
        <v xml:space="preserve"> </v>
      </c>
      <c r="BE594" s="281" t="str">
        <f>IF(SUM(I594:T594)&lt;90," ",('eq. coef.'!$C$270+'eq. coef.'!$C$271*'Amp-TB2 calc'!AJ594+'eq. coef.'!$C$272*'Amp-TB2 calc'!AK594+'eq. coef.'!$C$273*'Amp-TB2 calc'!AL594+'eq. coef.'!$C$274*'Amp-TB2 calc'!AN594+'eq. coef.'!$C$275*'Amp-TB2 calc'!AP594+'eq. coef.'!$C$276*'Amp-TB2 calc'!AQ594+'eq. coef.'!$C$277*'Amp-TB2 calc'!AR594+'eq. coef.'!$C$278*'Amp-TB2 calc'!AS594))</f>
        <v xml:space="preserve"> </v>
      </c>
      <c r="BF594" s="281" t="str">
        <f>IF(SUM(I594:T594)&lt;90," ",EXP('eq. coef.'!$C$328+'eq. coef.'!$C$329*'Amp-TB2 calc'!AJ594+'eq. coef.'!$C$330*'Amp-TB2 calc'!AK594+'eq. coef.'!$C$331*'Amp-TB2 calc'!AL594+'eq. coef.'!$C$332*'Amp-TB2 calc'!AN594+'eq. coef.'!$C$333*'Amp-TB2 calc'!AP594+'eq. coef.'!$C$334*'Amp-TB2 calc'!AQ594+'eq. coef.'!$C$335*'Amp-TB2 calc'!AR594+'eq. coef.'!$C$336*'Amp-TB2 calc'!AS594))</f>
        <v xml:space="preserve"> </v>
      </c>
      <c r="BG594" s="282" t="str">
        <f t="shared" si="691"/>
        <v xml:space="preserve"> </v>
      </c>
      <c r="BH594" s="385" t="str">
        <f t="shared" si="718"/>
        <v xml:space="preserve"> </v>
      </c>
      <c r="BI594" s="385" t="str">
        <f t="shared" si="719"/>
        <v xml:space="preserve"> </v>
      </c>
      <c r="BJ594" s="281" t="str">
        <f t="shared" si="692"/>
        <v xml:space="preserve"> </v>
      </c>
      <c r="BK594" s="283" t="str">
        <f t="shared" si="740"/>
        <v xml:space="preserve"> </v>
      </c>
      <c r="BL594" s="281" t="str">
        <f t="shared" si="741"/>
        <v xml:space="preserve"> </v>
      </c>
      <c r="BM594" s="284" t="str">
        <f t="shared" si="693"/>
        <v xml:space="preserve"> </v>
      </c>
      <c r="BN594" s="285" t="str">
        <f>IF(SUM(I594:T594)&lt;90," ",'eq. coef.'!$C$360+'eq. coef.'!$C$361*'Amp-TB2 calc'!AJ594+'eq. coef.'!$C$362*'Amp-TB2 calc'!AK594+'eq. coef.'!$C$363*'Amp-TB2 calc'!AL594+'eq. coef.'!$C$364*'Amp-TB2 calc'!AN594+'eq. coef.'!$C$365*'Amp-TB2 calc'!AP594+'eq. coef.'!$C$366*'Amp-TB2 calc'!AQ594+'eq. coef.'!$C$367*'Amp-TB2 calc'!AR594+'eq. coef.'!$C$368*'Amp-TB2 calc'!AS594+'eq. coef.'!$C$369*LN(BQ594))</f>
        <v xml:space="preserve"> </v>
      </c>
      <c r="BO594" s="286" t="str">
        <f t="shared" si="742"/>
        <v xml:space="preserve"> </v>
      </c>
      <c r="BP594" s="333" t="str">
        <f t="shared" si="694"/>
        <v xml:space="preserve"> </v>
      </c>
      <c r="BQ594" s="287" t="str">
        <f t="shared" si="743"/>
        <v xml:space="preserve"> </v>
      </c>
      <c r="BR594" s="281" t="str">
        <f t="shared" si="695"/>
        <v xml:space="preserve"> </v>
      </c>
      <c r="BS594" s="283"/>
      <c r="BT594" s="283">
        <f t="shared" si="744"/>
        <v>0</v>
      </c>
      <c r="BU594" s="283">
        <f t="shared" si="745"/>
        <v>0</v>
      </c>
      <c r="BV594" s="281" t="str">
        <f t="shared" si="696"/>
        <v xml:space="preserve"> </v>
      </c>
      <c r="BW594" s="288"/>
      <c r="BX594" s="289" t="str">
        <f>IF(SUM(I594:T594)&lt;90," ",'eq. coef.'!$B$1128*'Amp-TB2 calc'!CH594+'eq. coef.'!$B$1129*'Amp-TB2 calc'!CL594+'eq. coef.'!$B$1130*'Amp-TB2 calc'!CM594+'eq. coef.'!$B$1131*'Amp-TB2 calc'!CO594+'eq. coef.'!$B$1132*'Amp-TB2 calc'!CP594+'eq. coef.'!$B$1133*'Amp-TB2 calc'!CQ594+'eq. coef.'!$B$1134*'Amp-TB2 calc'!CR594+'eq. coef.'!$B$1135*'Amp-TB2 calc'!CU594+'eq. coef.'!$B$1135*'Amp-TB2 calc'!CY594+'eq. coef.'!$B$1137*'Amp-TB2 calc'!CZ594)</f>
        <v xml:space="preserve"> </v>
      </c>
      <c r="BY594" s="290" t="str">
        <f t="shared" si="746"/>
        <v xml:space="preserve"> </v>
      </c>
      <c r="BZ594" s="291"/>
      <c r="CA594" s="290" t="str">
        <f t="shared" si="697"/>
        <v xml:space="preserve"> </v>
      </c>
      <c r="CB594" s="289" t="str">
        <f>IF(SUM(I594:T594)&lt;90," ",EXP('eq. coef.'!$C$396+'eq. coef.'!$C$397*'Amp-TB2 calc'!AJ594+'eq. coef.'!$C$398*'Amp-TB2 calc'!AK594+'eq. coef.'!$C$399*'Amp-TB2 calc'!AL594+'eq. coef.'!$C$400*'Amp-TB2 calc'!AN594+'eq. coef.'!$C$401*'Amp-TB2 calc'!AP594+'eq. coef.'!$C$402*'Amp-TB2 calc'!AQ594+'eq. coef.'!$C$403*'Amp-TB2 calc'!AR594+'eq. coef.'!$C$404*'Amp-TB2 calc'!AS594+'eq. coef.'!$C$405*LN('Amp-TB2 calc'!BQ594)))</f>
        <v xml:space="preserve"> </v>
      </c>
      <c r="CC594" s="283" t="str">
        <f t="shared" si="698"/>
        <v xml:space="preserve"> </v>
      </c>
      <c r="CD594" s="283"/>
      <c r="CE594" s="282" t="str">
        <f t="shared" si="699"/>
        <v xml:space="preserve"> </v>
      </c>
      <c r="CF594" s="282" t="str">
        <f t="shared" si="700"/>
        <v xml:space="preserve"> </v>
      </c>
      <c r="CG594" s="278" t="str">
        <f t="shared" si="747"/>
        <v xml:space="preserve"> </v>
      </c>
      <c r="CH594" s="278" t="str">
        <f t="shared" si="748"/>
        <v xml:space="preserve"> </v>
      </c>
      <c r="CI594" s="278" t="str">
        <f t="shared" si="701"/>
        <v xml:space="preserve"> </v>
      </c>
      <c r="CJ594" s="278" t="str">
        <f t="shared" si="702"/>
        <v xml:space="preserve"> </v>
      </c>
      <c r="CK594" s="278"/>
      <c r="CL594" s="278" t="str">
        <f t="shared" si="703"/>
        <v xml:space="preserve"> </v>
      </c>
      <c r="CM594" s="278" t="str">
        <f t="shared" si="704"/>
        <v xml:space="preserve"> </v>
      </c>
      <c r="CN594" s="278" t="str">
        <f t="shared" si="749"/>
        <v xml:space="preserve"> </v>
      </c>
      <c r="CO594" s="278" t="str">
        <f t="shared" si="705"/>
        <v xml:space="preserve"> </v>
      </c>
      <c r="CP594" s="278" t="str">
        <f t="shared" si="750"/>
        <v xml:space="preserve"> </v>
      </c>
      <c r="CQ594" s="278" t="str">
        <f t="shared" si="706"/>
        <v xml:space="preserve"> </v>
      </c>
      <c r="CR594" s="278" t="str">
        <f t="shared" si="751"/>
        <v xml:space="preserve"> </v>
      </c>
      <c r="CS594" s="278" t="str">
        <f t="shared" si="707"/>
        <v xml:space="preserve"> </v>
      </c>
      <c r="CT594" s="278"/>
      <c r="CU594" s="278" t="str">
        <f t="shared" si="752"/>
        <v xml:space="preserve"> </v>
      </c>
      <c r="CV594" s="278" t="str">
        <f t="shared" si="708"/>
        <v xml:space="preserve"> </v>
      </c>
      <c r="CW594" s="278" t="str">
        <f t="shared" si="709"/>
        <v xml:space="preserve"> </v>
      </c>
      <c r="CX594" s="278"/>
      <c r="CY594" s="278" t="str">
        <f t="shared" si="710"/>
        <v xml:space="preserve"> </v>
      </c>
      <c r="CZ594" s="278" t="str">
        <f t="shared" si="753"/>
        <v xml:space="preserve"> </v>
      </c>
      <c r="DA594" s="278" t="str">
        <f t="shared" si="711"/>
        <v xml:space="preserve"> </v>
      </c>
      <c r="DB594" s="278"/>
      <c r="DC594" s="278" t="str">
        <f t="shared" si="712"/>
        <v xml:space="preserve"> </v>
      </c>
      <c r="DD594" s="278" t="str">
        <f t="shared" si="754"/>
        <v xml:space="preserve"> </v>
      </c>
      <c r="DE594" s="278" t="str">
        <f t="shared" si="755"/>
        <v xml:space="preserve"> </v>
      </c>
      <c r="DF594" s="278" t="str">
        <f t="shared" si="713"/>
        <v xml:space="preserve"> </v>
      </c>
      <c r="DG594" s="283" t="str">
        <f t="shared" si="720"/>
        <v xml:space="preserve"> </v>
      </c>
      <c r="DH594" s="283"/>
      <c r="DI594" s="277" t="str">
        <f t="shared" si="714"/>
        <v xml:space="preserve"> </v>
      </c>
      <c r="DJ594" s="277" t="str">
        <f t="shared" si="715"/>
        <v xml:space="preserve"> </v>
      </c>
      <c r="DK594" s="277" t="str">
        <f t="shared" si="716"/>
        <v xml:space="preserve"> </v>
      </c>
      <c r="DL594" s="278" t="str">
        <f t="shared" si="717"/>
        <v xml:space="preserve"> </v>
      </c>
    </row>
    <row r="595" spans="1:117" x14ac:dyDescent="0.25">
      <c r="U595" s="276" t="str">
        <f t="shared" si="721"/>
        <v xml:space="preserve"> </v>
      </c>
      <c r="V595" s="277" t="str">
        <f>IF(SUM(I595:T595)&lt;90," ",I595/stab.data!$U$7)</f>
        <v xml:space="preserve"> </v>
      </c>
      <c r="W595" s="277" t="str">
        <f>IF(SUM(I595:T595)&lt;90," ",J595/stab.data!$U$8)</f>
        <v xml:space="preserve"> </v>
      </c>
      <c r="X595" s="277" t="str">
        <f>IF(SUM(I595:T595)&lt;90," ",K595*2/stab.data!$U$9)</f>
        <v xml:space="preserve"> </v>
      </c>
      <c r="Y595" s="277" t="str">
        <f>IF(SUM(I595:T595)&lt;90," ",L595*2/stab.data!$U$10)</f>
        <v xml:space="preserve"> </v>
      </c>
      <c r="Z595" s="277" t="str">
        <f>IF(SUM(I595:T595)&lt;90," ",M595/stab.data!$U$11)</f>
        <v xml:space="preserve"> </v>
      </c>
      <c r="AA595" s="277" t="str">
        <f>IF(SUM(I595:T595)&lt;90," ",N595/stab.data!$U$12)</f>
        <v xml:space="preserve"> </v>
      </c>
      <c r="AB595" s="277" t="str">
        <f>IF(SUM(I595:T595)&lt;90," ",O595/stab.data!$U$13)</f>
        <v xml:space="preserve"> </v>
      </c>
      <c r="AC595" s="277" t="str">
        <f>IF(SUM(I595:T595)&lt;90," ",P595/stab.data!$U$14)</f>
        <v xml:space="preserve"> </v>
      </c>
      <c r="AD595" s="277" t="str">
        <f>IF(SUM(I595:T595)&lt;90," ",Q595*2/stab.data!$U$15)</f>
        <v xml:space="preserve"> </v>
      </c>
      <c r="AE595" s="277" t="str">
        <f>IF(SUM(I595:T595)&lt;90," ",R595*2/stab.data!$U$16)</f>
        <v xml:space="preserve"> </v>
      </c>
      <c r="AF595" s="277" t="str">
        <f>IF(SUM(I595:T595)&lt;90," ",S595/stab.data!$U$17)</f>
        <v xml:space="preserve"> </v>
      </c>
      <c r="AG595" s="277" t="str">
        <f>IF(SUM(I595:T595)&lt;90," ",T595/stab.data!$U$18)</f>
        <v xml:space="preserve"> </v>
      </c>
      <c r="AH595" s="277" t="str">
        <f t="shared" si="722"/>
        <v xml:space="preserve"> </v>
      </c>
      <c r="AI595" s="277" t="str">
        <f t="shared" si="723"/>
        <v xml:space="preserve"> </v>
      </c>
      <c r="AJ595" s="278" t="str">
        <f t="shared" si="724"/>
        <v xml:space="preserve"> </v>
      </c>
      <c r="AK595" s="278" t="str">
        <f t="shared" si="725"/>
        <v xml:space="preserve"> </v>
      </c>
      <c r="AL595" s="278" t="str">
        <f t="shared" si="726"/>
        <v xml:space="preserve"> </v>
      </c>
      <c r="AM595" s="278" t="str">
        <f t="shared" si="727"/>
        <v xml:space="preserve"> </v>
      </c>
      <c r="AN595" s="278" t="str">
        <f t="shared" si="728"/>
        <v xml:space="preserve"> </v>
      </c>
      <c r="AO595" s="278" t="str">
        <f t="shared" si="729"/>
        <v xml:space="preserve"> </v>
      </c>
      <c r="AP595" s="278" t="str">
        <f t="shared" si="730"/>
        <v xml:space="preserve"> </v>
      </c>
      <c r="AQ595" s="278" t="str">
        <f t="shared" si="731"/>
        <v xml:space="preserve"> </v>
      </c>
      <c r="AR595" s="278" t="str">
        <f t="shared" si="732"/>
        <v xml:space="preserve"> </v>
      </c>
      <c r="AS595" s="278" t="str">
        <f t="shared" si="733"/>
        <v xml:space="preserve"> </v>
      </c>
      <c r="AT595" s="278" t="str">
        <f t="shared" si="734"/>
        <v xml:space="preserve"> </v>
      </c>
      <c r="AU595" s="278" t="str">
        <f t="shared" si="735"/>
        <v xml:space="preserve"> </v>
      </c>
      <c r="AV595" s="277" t="str">
        <f t="shared" si="736"/>
        <v xml:space="preserve"> </v>
      </c>
      <c r="AW595" s="277" t="str">
        <f t="shared" si="737"/>
        <v xml:space="preserve"> </v>
      </c>
      <c r="AX595" s="277" t="str">
        <f>IF(SUM(I595:T595)&lt;90," ",CO595*AH595*stab.data!$U$20/13/2)</f>
        <v xml:space="preserve"> </v>
      </c>
      <c r="AY595" s="277" t="str">
        <f>IF(SUM(I595:T595)&lt;90," ",CQ595*AH595*stab.data!$U$11/13)</f>
        <v xml:space="preserve"> </v>
      </c>
      <c r="AZ595" s="277" t="str">
        <f t="shared" si="738"/>
        <v xml:space="preserve"> </v>
      </c>
      <c r="BA595" s="279" t="str">
        <f t="shared" si="739"/>
        <v xml:space="preserve"> </v>
      </c>
      <c r="BB595" s="280" t="str">
        <f>IF(SUM(I595:T595)&lt;90," ",EXP('eq. coef.'!$C$104+'eq. coef.'!$C$105*'Amp-TB2 calc'!AJ595+'eq. coef.'!$C$106*'Amp-TB2 calc'!AK595+'eq. coef.'!$C$107*'Amp-TB2 calc'!AL595+'eq. coef.'!$C$108*'Amp-TB2 calc'!AN595+'eq. coef.'!$C$109*'Amp-TB2 calc'!AP595+'eq. coef.'!$C$110*'Amp-TB2 calc'!AQ595+'eq. coef.'!$C$111*'Amp-TB2 calc'!AR595+'eq. coef.'!$C$112*'Amp-TB2 calc'!AS595))</f>
        <v xml:space="preserve"> </v>
      </c>
      <c r="BC595" s="281" t="str">
        <f>IF(SUM(I595:T595)&lt;90," ",EXP('eq. coef.'!$C$176+'eq. coef.'!$C$177*'Amp-TB2 calc'!AJ595+'eq. coef.'!$C$178*'Amp-TB2 calc'!AK595+'eq. coef.'!$C$179*'Amp-TB2 calc'!AL595+'eq. coef.'!$C$180*'Amp-TB2 calc'!AN595+'eq. coef.'!$C$181*'Amp-TB2 calc'!AP595+'eq. coef.'!$C$182*'Amp-TB2 calc'!AQ595+'eq. coef.'!$C$183*'Amp-TB2 calc'!AR595+'eq. coef.'!$C$184*'Amp-TB2 calc'!AS595))</f>
        <v xml:space="preserve"> </v>
      </c>
      <c r="BD595" s="281" t="str">
        <f>IF(SUM(I595:T595)&lt;90," ",('eq. coef.'!$C$234+'eq. coef.'!$C$235*'Amp-TB2 calc'!AJ595+'eq. coef.'!$C$236*'Amp-TB2 calc'!AK595+'eq. coef.'!$C$237*'Amp-TB2 calc'!AL595+'eq. coef.'!$C$238*'Amp-TB2 calc'!AN595+'eq. coef.'!$C$239*'Amp-TB2 calc'!AP595+'eq. coef.'!$C$240*'Amp-TB2 calc'!AQ595+'eq. coef.'!$C$241*'Amp-TB2 calc'!AR595+'eq. coef.'!$C$242*'Amp-TB2 calc'!AS595))</f>
        <v xml:space="preserve"> </v>
      </c>
      <c r="BE595" s="281" t="str">
        <f>IF(SUM(I595:T595)&lt;90," ",('eq. coef.'!$C$270+'eq. coef.'!$C$271*'Amp-TB2 calc'!AJ595+'eq. coef.'!$C$272*'Amp-TB2 calc'!AK595+'eq. coef.'!$C$273*'Amp-TB2 calc'!AL595+'eq. coef.'!$C$274*'Amp-TB2 calc'!AN595+'eq. coef.'!$C$275*'Amp-TB2 calc'!AP595+'eq. coef.'!$C$276*'Amp-TB2 calc'!AQ595+'eq. coef.'!$C$277*'Amp-TB2 calc'!AR595+'eq. coef.'!$C$278*'Amp-TB2 calc'!AS595))</f>
        <v xml:space="preserve"> </v>
      </c>
      <c r="BF595" s="281" t="str">
        <f>IF(SUM(I595:T595)&lt;90," ",EXP('eq. coef.'!$C$328+'eq. coef.'!$C$329*'Amp-TB2 calc'!AJ595+'eq. coef.'!$C$330*'Amp-TB2 calc'!AK595+'eq. coef.'!$C$331*'Amp-TB2 calc'!AL595+'eq. coef.'!$C$332*'Amp-TB2 calc'!AN595+'eq. coef.'!$C$333*'Amp-TB2 calc'!AP595+'eq. coef.'!$C$334*'Amp-TB2 calc'!AQ595+'eq. coef.'!$C$335*'Amp-TB2 calc'!AR595+'eq. coef.'!$C$336*'Amp-TB2 calc'!AS595))</f>
        <v xml:space="preserve"> </v>
      </c>
      <c r="BG595" s="282" t="str">
        <f t="shared" si="691"/>
        <v xml:space="preserve"> </v>
      </c>
      <c r="BH595" s="385" t="str">
        <f t="shared" si="718"/>
        <v xml:space="preserve"> </v>
      </c>
      <c r="BI595" s="385" t="str">
        <f t="shared" si="719"/>
        <v xml:space="preserve"> </v>
      </c>
      <c r="BJ595" s="281" t="str">
        <f t="shared" si="692"/>
        <v xml:space="preserve"> </v>
      </c>
      <c r="BK595" s="283" t="str">
        <f t="shared" si="740"/>
        <v xml:space="preserve"> </v>
      </c>
      <c r="BL595" s="281" t="str">
        <f t="shared" si="741"/>
        <v xml:space="preserve"> </v>
      </c>
      <c r="BM595" s="284" t="str">
        <f t="shared" si="693"/>
        <v xml:space="preserve"> </v>
      </c>
      <c r="BN595" s="285" t="str">
        <f>IF(SUM(I595:T595)&lt;90," ",'eq. coef.'!$C$360+'eq. coef.'!$C$361*'Amp-TB2 calc'!AJ595+'eq. coef.'!$C$362*'Amp-TB2 calc'!AK595+'eq. coef.'!$C$363*'Amp-TB2 calc'!AL595+'eq. coef.'!$C$364*'Amp-TB2 calc'!AN595+'eq. coef.'!$C$365*'Amp-TB2 calc'!AP595+'eq. coef.'!$C$366*'Amp-TB2 calc'!AQ595+'eq. coef.'!$C$367*'Amp-TB2 calc'!AR595+'eq. coef.'!$C$368*'Amp-TB2 calc'!AS595+'eq. coef.'!$C$369*LN(BQ595))</f>
        <v xml:space="preserve"> </v>
      </c>
      <c r="BO595" s="286" t="str">
        <f t="shared" si="742"/>
        <v xml:space="preserve"> </v>
      </c>
      <c r="BP595" s="333" t="str">
        <f t="shared" si="694"/>
        <v xml:space="preserve"> </v>
      </c>
      <c r="BQ595" s="287" t="str">
        <f t="shared" si="743"/>
        <v xml:space="preserve"> </v>
      </c>
      <c r="BR595" s="281" t="str">
        <f t="shared" si="695"/>
        <v xml:space="preserve"> </v>
      </c>
      <c r="BS595" s="283"/>
      <c r="BT595" s="283">
        <f t="shared" si="744"/>
        <v>0</v>
      </c>
      <c r="BU595" s="283">
        <f t="shared" si="745"/>
        <v>0</v>
      </c>
      <c r="BV595" s="281" t="str">
        <f t="shared" si="696"/>
        <v xml:space="preserve"> </v>
      </c>
      <c r="BW595" s="288"/>
      <c r="BX595" s="289" t="str">
        <f>IF(SUM(I595:T595)&lt;90," ",'eq. coef.'!$B$1128*'Amp-TB2 calc'!CH595+'eq. coef.'!$B$1129*'Amp-TB2 calc'!CL595+'eq. coef.'!$B$1130*'Amp-TB2 calc'!CM595+'eq. coef.'!$B$1131*'Amp-TB2 calc'!CO595+'eq. coef.'!$B$1132*'Amp-TB2 calc'!CP595+'eq. coef.'!$B$1133*'Amp-TB2 calc'!CQ595+'eq. coef.'!$B$1134*'Amp-TB2 calc'!CR595+'eq. coef.'!$B$1135*'Amp-TB2 calc'!CU595+'eq. coef.'!$B$1135*'Amp-TB2 calc'!CY595+'eq. coef.'!$B$1137*'Amp-TB2 calc'!CZ595)</f>
        <v xml:space="preserve"> </v>
      </c>
      <c r="BY595" s="290" t="str">
        <f t="shared" si="746"/>
        <v xml:space="preserve"> </v>
      </c>
      <c r="BZ595" s="291"/>
      <c r="CA595" s="290" t="str">
        <f t="shared" si="697"/>
        <v xml:space="preserve"> </v>
      </c>
      <c r="CB595" s="289" t="str">
        <f>IF(SUM(I595:T595)&lt;90," ",EXP('eq. coef.'!$C$396+'eq. coef.'!$C$397*'Amp-TB2 calc'!AJ595+'eq. coef.'!$C$398*'Amp-TB2 calc'!AK595+'eq. coef.'!$C$399*'Amp-TB2 calc'!AL595+'eq. coef.'!$C$400*'Amp-TB2 calc'!AN595+'eq. coef.'!$C$401*'Amp-TB2 calc'!AP595+'eq. coef.'!$C$402*'Amp-TB2 calc'!AQ595+'eq. coef.'!$C$403*'Amp-TB2 calc'!AR595+'eq. coef.'!$C$404*'Amp-TB2 calc'!AS595+'eq. coef.'!$C$405*LN('Amp-TB2 calc'!BQ595)))</f>
        <v xml:space="preserve"> </v>
      </c>
      <c r="CC595" s="283" t="str">
        <f t="shared" si="698"/>
        <v xml:space="preserve"> </v>
      </c>
      <c r="CD595" s="283"/>
      <c r="CE595" s="282" t="str">
        <f t="shared" si="699"/>
        <v xml:space="preserve"> </v>
      </c>
      <c r="CF595" s="282" t="str">
        <f t="shared" si="700"/>
        <v xml:space="preserve"> </v>
      </c>
      <c r="CG595" s="278" t="str">
        <f t="shared" si="747"/>
        <v xml:space="preserve"> </v>
      </c>
      <c r="CH595" s="278" t="str">
        <f t="shared" si="748"/>
        <v xml:space="preserve"> </v>
      </c>
      <c r="CI595" s="278" t="str">
        <f t="shared" si="701"/>
        <v xml:space="preserve"> </v>
      </c>
      <c r="CJ595" s="278" t="str">
        <f t="shared" si="702"/>
        <v xml:space="preserve"> </v>
      </c>
      <c r="CK595" s="278"/>
      <c r="CL595" s="278" t="str">
        <f t="shared" si="703"/>
        <v xml:space="preserve"> </v>
      </c>
      <c r="CM595" s="278" t="str">
        <f t="shared" si="704"/>
        <v xml:space="preserve"> </v>
      </c>
      <c r="CN595" s="278" t="str">
        <f t="shared" si="749"/>
        <v xml:space="preserve"> </v>
      </c>
      <c r="CO595" s="278" t="str">
        <f t="shared" si="705"/>
        <v xml:space="preserve"> </v>
      </c>
      <c r="CP595" s="278" t="str">
        <f t="shared" si="750"/>
        <v xml:space="preserve"> </v>
      </c>
      <c r="CQ595" s="278" t="str">
        <f t="shared" si="706"/>
        <v xml:space="preserve"> </v>
      </c>
      <c r="CR595" s="278" t="str">
        <f t="shared" si="751"/>
        <v xml:space="preserve"> </v>
      </c>
      <c r="CS595" s="278" t="str">
        <f t="shared" si="707"/>
        <v xml:space="preserve"> </v>
      </c>
      <c r="CT595" s="278"/>
      <c r="CU595" s="278" t="str">
        <f t="shared" si="752"/>
        <v xml:space="preserve"> </v>
      </c>
      <c r="CV595" s="278" t="str">
        <f t="shared" si="708"/>
        <v xml:space="preserve"> </v>
      </c>
      <c r="CW595" s="278" t="str">
        <f t="shared" si="709"/>
        <v xml:space="preserve"> </v>
      </c>
      <c r="CX595" s="278"/>
      <c r="CY595" s="278" t="str">
        <f t="shared" si="710"/>
        <v xml:space="preserve"> </v>
      </c>
      <c r="CZ595" s="278" t="str">
        <f t="shared" si="753"/>
        <v xml:space="preserve"> </v>
      </c>
      <c r="DA595" s="278" t="str">
        <f t="shared" si="711"/>
        <v xml:space="preserve"> </v>
      </c>
      <c r="DB595" s="278"/>
      <c r="DC595" s="278" t="str">
        <f t="shared" si="712"/>
        <v xml:space="preserve"> </v>
      </c>
      <c r="DD595" s="278" t="str">
        <f t="shared" si="754"/>
        <v xml:space="preserve"> </v>
      </c>
      <c r="DE595" s="278" t="str">
        <f t="shared" si="755"/>
        <v xml:space="preserve"> </v>
      </c>
      <c r="DF595" s="278" t="str">
        <f t="shared" si="713"/>
        <v xml:space="preserve"> </v>
      </c>
      <c r="DG595" s="283" t="str">
        <f t="shared" si="720"/>
        <v xml:space="preserve"> </v>
      </c>
      <c r="DH595" s="283"/>
      <c r="DI595" s="277" t="str">
        <f t="shared" si="714"/>
        <v xml:space="preserve"> </v>
      </c>
      <c r="DJ595" s="277" t="str">
        <f t="shared" si="715"/>
        <v xml:space="preserve"> </v>
      </c>
      <c r="DK595" s="277" t="str">
        <f t="shared" si="716"/>
        <v xml:space="preserve"> </v>
      </c>
      <c r="DL595" s="278" t="str">
        <f t="shared" si="717"/>
        <v xml:space="preserve"> </v>
      </c>
    </row>
    <row r="596" spans="1:117" x14ac:dyDescent="0.25">
      <c r="U596" s="276" t="str">
        <f t="shared" si="721"/>
        <v xml:space="preserve"> </v>
      </c>
      <c r="V596" s="277" t="str">
        <f>IF(SUM(I596:T596)&lt;90," ",I596/stab.data!$U$7)</f>
        <v xml:space="preserve"> </v>
      </c>
      <c r="W596" s="277" t="str">
        <f>IF(SUM(I596:T596)&lt;90," ",J596/stab.data!$U$8)</f>
        <v xml:space="preserve"> </v>
      </c>
      <c r="X596" s="277" t="str">
        <f>IF(SUM(I596:T596)&lt;90," ",K596*2/stab.data!$U$9)</f>
        <v xml:space="preserve"> </v>
      </c>
      <c r="Y596" s="277" t="str">
        <f>IF(SUM(I596:T596)&lt;90," ",L596*2/stab.data!$U$10)</f>
        <v xml:space="preserve"> </v>
      </c>
      <c r="Z596" s="277" t="str">
        <f>IF(SUM(I596:T596)&lt;90," ",M596/stab.data!$U$11)</f>
        <v xml:space="preserve"> </v>
      </c>
      <c r="AA596" s="277" t="str">
        <f>IF(SUM(I596:T596)&lt;90," ",N596/stab.data!$U$12)</f>
        <v xml:space="preserve"> </v>
      </c>
      <c r="AB596" s="277" t="str">
        <f>IF(SUM(I596:T596)&lt;90," ",O596/stab.data!$U$13)</f>
        <v xml:space="preserve"> </v>
      </c>
      <c r="AC596" s="277" t="str">
        <f>IF(SUM(I596:T596)&lt;90," ",P596/stab.data!$U$14)</f>
        <v xml:space="preserve"> </v>
      </c>
      <c r="AD596" s="277" t="str">
        <f>IF(SUM(I596:T596)&lt;90," ",Q596*2/stab.data!$U$15)</f>
        <v xml:space="preserve"> </v>
      </c>
      <c r="AE596" s="277" t="str">
        <f>IF(SUM(I596:T596)&lt;90," ",R596*2/stab.data!$U$16)</f>
        <v xml:space="preserve"> </v>
      </c>
      <c r="AF596" s="277" t="str">
        <f>IF(SUM(I596:T596)&lt;90," ",S596/stab.data!$U$17)</f>
        <v xml:space="preserve"> </v>
      </c>
      <c r="AG596" s="277" t="str">
        <f>IF(SUM(I596:T596)&lt;90," ",T596/stab.data!$U$18)</f>
        <v xml:space="preserve"> </v>
      </c>
      <c r="AH596" s="277" t="str">
        <f t="shared" si="722"/>
        <v xml:space="preserve"> </v>
      </c>
      <c r="AI596" s="277" t="str">
        <f t="shared" si="723"/>
        <v xml:space="preserve"> </v>
      </c>
      <c r="AJ596" s="278" t="str">
        <f t="shared" si="724"/>
        <v xml:space="preserve"> </v>
      </c>
      <c r="AK596" s="278" t="str">
        <f t="shared" si="725"/>
        <v xml:space="preserve"> </v>
      </c>
      <c r="AL596" s="278" t="str">
        <f t="shared" si="726"/>
        <v xml:space="preserve"> </v>
      </c>
      <c r="AM596" s="278" t="str">
        <f t="shared" si="727"/>
        <v xml:space="preserve"> </v>
      </c>
      <c r="AN596" s="278" t="str">
        <f t="shared" si="728"/>
        <v xml:space="preserve"> </v>
      </c>
      <c r="AO596" s="278" t="str">
        <f t="shared" si="729"/>
        <v xml:space="preserve"> </v>
      </c>
      <c r="AP596" s="278" t="str">
        <f t="shared" si="730"/>
        <v xml:space="preserve"> </v>
      </c>
      <c r="AQ596" s="278" t="str">
        <f t="shared" si="731"/>
        <v xml:space="preserve"> </v>
      </c>
      <c r="AR596" s="278" t="str">
        <f t="shared" si="732"/>
        <v xml:space="preserve"> </v>
      </c>
      <c r="AS596" s="278" t="str">
        <f t="shared" si="733"/>
        <v xml:space="preserve"> </v>
      </c>
      <c r="AT596" s="278" t="str">
        <f t="shared" si="734"/>
        <v xml:space="preserve"> </v>
      </c>
      <c r="AU596" s="278" t="str">
        <f t="shared" si="735"/>
        <v xml:space="preserve"> </v>
      </c>
      <c r="AV596" s="277" t="str">
        <f t="shared" si="736"/>
        <v xml:space="preserve"> </v>
      </c>
      <c r="AW596" s="277" t="str">
        <f t="shared" si="737"/>
        <v xml:space="preserve"> </v>
      </c>
      <c r="AX596" s="277" t="str">
        <f>IF(SUM(I596:T596)&lt;90," ",CO596*AH596*stab.data!$U$20/13/2)</f>
        <v xml:space="preserve"> </v>
      </c>
      <c r="AY596" s="277" t="str">
        <f>IF(SUM(I596:T596)&lt;90," ",CQ596*AH596*stab.data!$U$11/13)</f>
        <v xml:space="preserve"> </v>
      </c>
      <c r="AZ596" s="277" t="str">
        <f t="shared" si="738"/>
        <v xml:space="preserve"> </v>
      </c>
      <c r="BA596" s="279" t="str">
        <f t="shared" si="739"/>
        <v xml:space="preserve"> </v>
      </c>
      <c r="BB596" s="280" t="str">
        <f>IF(SUM(I596:T596)&lt;90," ",EXP('eq. coef.'!$C$104+'eq. coef.'!$C$105*'Amp-TB2 calc'!AJ596+'eq. coef.'!$C$106*'Amp-TB2 calc'!AK596+'eq. coef.'!$C$107*'Amp-TB2 calc'!AL596+'eq. coef.'!$C$108*'Amp-TB2 calc'!AN596+'eq. coef.'!$C$109*'Amp-TB2 calc'!AP596+'eq. coef.'!$C$110*'Amp-TB2 calc'!AQ596+'eq. coef.'!$C$111*'Amp-TB2 calc'!AR596+'eq. coef.'!$C$112*'Amp-TB2 calc'!AS596))</f>
        <v xml:space="preserve"> </v>
      </c>
      <c r="BC596" s="281" t="str">
        <f>IF(SUM(I596:T596)&lt;90," ",EXP('eq. coef.'!$C$176+'eq. coef.'!$C$177*'Amp-TB2 calc'!AJ596+'eq. coef.'!$C$178*'Amp-TB2 calc'!AK596+'eq. coef.'!$C$179*'Amp-TB2 calc'!AL596+'eq. coef.'!$C$180*'Amp-TB2 calc'!AN596+'eq. coef.'!$C$181*'Amp-TB2 calc'!AP596+'eq. coef.'!$C$182*'Amp-TB2 calc'!AQ596+'eq. coef.'!$C$183*'Amp-TB2 calc'!AR596+'eq. coef.'!$C$184*'Amp-TB2 calc'!AS596))</f>
        <v xml:space="preserve"> </v>
      </c>
      <c r="BD596" s="281" t="str">
        <f>IF(SUM(I596:T596)&lt;90," ",('eq. coef.'!$C$234+'eq. coef.'!$C$235*'Amp-TB2 calc'!AJ596+'eq. coef.'!$C$236*'Amp-TB2 calc'!AK596+'eq. coef.'!$C$237*'Amp-TB2 calc'!AL596+'eq. coef.'!$C$238*'Amp-TB2 calc'!AN596+'eq. coef.'!$C$239*'Amp-TB2 calc'!AP596+'eq. coef.'!$C$240*'Amp-TB2 calc'!AQ596+'eq. coef.'!$C$241*'Amp-TB2 calc'!AR596+'eq. coef.'!$C$242*'Amp-TB2 calc'!AS596))</f>
        <v xml:space="preserve"> </v>
      </c>
      <c r="BE596" s="281" t="str">
        <f>IF(SUM(I596:T596)&lt;90," ",('eq. coef.'!$C$270+'eq. coef.'!$C$271*'Amp-TB2 calc'!AJ596+'eq. coef.'!$C$272*'Amp-TB2 calc'!AK596+'eq. coef.'!$C$273*'Amp-TB2 calc'!AL596+'eq. coef.'!$C$274*'Amp-TB2 calc'!AN596+'eq. coef.'!$C$275*'Amp-TB2 calc'!AP596+'eq. coef.'!$C$276*'Amp-TB2 calc'!AQ596+'eq. coef.'!$C$277*'Amp-TB2 calc'!AR596+'eq. coef.'!$C$278*'Amp-TB2 calc'!AS596))</f>
        <v xml:space="preserve"> </v>
      </c>
      <c r="BF596" s="281" t="str">
        <f>IF(SUM(I596:T596)&lt;90," ",EXP('eq. coef.'!$C$328+'eq. coef.'!$C$329*'Amp-TB2 calc'!AJ596+'eq. coef.'!$C$330*'Amp-TB2 calc'!AK596+'eq. coef.'!$C$331*'Amp-TB2 calc'!AL596+'eq. coef.'!$C$332*'Amp-TB2 calc'!AN596+'eq. coef.'!$C$333*'Amp-TB2 calc'!AP596+'eq. coef.'!$C$334*'Amp-TB2 calc'!AQ596+'eq. coef.'!$C$335*'Amp-TB2 calc'!AR596+'eq. coef.'!$C$336*'Amp-TB2 calc'!AS596))</f>
        <v xml:space="preserve"> </v>
      </c>
      <c r="BG596" s="282" t="str">
        <f t="shared" ref="BG596:BG600" si="756">IF(SUM(I596:T596)&lt;90," ",IF(BA596&lt;98.5,"low Total",IF(BA596&gt;102,"high Total",IF(DG596&gt;46.5,"unbalanced",IF(CQ596&lt;0,"unbalanced",IF(DI596&lt;0.54,"low-Mg",IF(CU596&lt;1.5,"low-Ca",IF(CW596&lt;1.99,"low-B cations",IF(CU596&gt;2.05,"high-Ca",IF(DK596&gt;0.25,"high-Al#",IF(I596&lt;38.8-0.42,"low-SiO2",IF(I596&gt;49.8,"high-SiO2",IF(CI596&gt;0.06+0.06*0.2,"high-[4]Ti",IF(CL596&gt;0.57+0.57*0.074,"high-[6]Al",IF(CM596&gt;0.7+0.7*0.07,"high-[6]Ti",IF(CN596&gt;0.04+0.04*0.1,"high-Cr2O3",IF(CO596&gt;1.37+1.37*0.28,"high-Fe3+",IF(O596&lt;9.71-0.35,"low-MgO",IF(O596&gt;18.01+0.35,"high-MgO",IF(CQ596&gt;1.69+1.69*0.28,"high-Fe2+",IF(N596&gt;0.58+0.58*0.3,"high-MnO",IF(P596&gt;12.35+0.25,"high-CaO",IF(CY596&lt;0,"low-ANa",IF(CY596&gt;0.58+0.58*0.11,"high-ANa",IF(R596&lt;0,"low-K2O",IF(R596&gt;2.03+0.05,"high-K2O",IF(DA596&lt;0.03-0.03*0.3,"low-A(Na+K)",IF(DA596&gt;1,"high-A(Na+K)",IF(K596&lt;6.5,"low-Al2O3",IF(K596&gt;15.9+0.36,"high-Al2O3",IF(J596&lt;1.1-0.2,"low-TiO2",IF(M596&lt;5.85-0.44,"low-FeO",IF(M596&gt;16.92+0.44,"high-FeO",IF(Q596&lt;1.07-0.1,"low-Na2O",IF(Q596&gt;3.05+0.1,"high-Na2O","ok")))))))))))))))))))))))))))))))))))</f>
        <v xml:space="preserve"> </v>
      </c>
      <c r="BH596" s="385" t="str">
        <f t="shared" si="718"/>
        <v xml:space="preserve"> </v>
      </c>
      <c r="BI596" s="385" t="str">
        <f t="shared" si="719"/>
        <v xml:space="preserve"> </v>
      </c>
      <c r="BJ596" s="281" t="str">
        <f t="shared" si="692"/>
        <v xml:space="preserve"> </v>
      </c>
      <c r="BK596" s="283" t="str">
        <f t="shared" si="740"/>
        <v xml:space="preserve"> </v>
      </c>
      <c r="BL596" s="281" t="str">
        <f t="shared" si="741"/>
        <v xml:space="preserve"> </v>
      </c>
      <c r="BM596" s="284" t="str">
        <f t="shared" ref="BM596:BM600" si="757">IF(SUM(I596:T596)&lt;90," ",IF(BG596="low Total","WRONG",IF(BG596="high Total","WRONG",IF(BG596="unbalanced","WRONG",IF(BG596="low-Mg","WRONG",IF(BG596="low-Ca","WRONG",IF(BG596="high-Ca","WRONG",IF(BJ596&gt;60,"WRONG",IF(BG596="low-B cations","WRONG","OK")))))))))</f>
        <v xml:space="preserve"> </v>
      </c>
      <c r="BN596" s="285" t="str">
        <f>IF(SUM(I596:T596)&lt;90," ",'eq. coef.'!$C$360+'eq. coef.'!$C$361*'Amp-TB2 calc'!AJ596+'eq. coef.'!$C$362*'Amp-TB2 calc'!AK596+'eq. coef.'!$C$363*'Amp-TB2 calc'!AL596+'eq. coef.'!$C$364*'Amp-TB2 calc'!AN596+'eq. coef.'!$C$365*'Amp-TB2 calc'!AP596+'eq. coef.'!$C$366*'Amp-TB2 calc'!AQ596+'eq. coef.'!$C$367*'Amp-TB2 calc'!AR596+'eq. coef.'!$C$368*'Amp-TB2 calc'!AS596+'eq. coef.'!$C$369*LN(BQ596))</f>
        <v xml:space="preserve"> </v>
      </c>
      <c r="BO596" s="286" t="str">
        <f t="shared" si="742"/>
        <v xml:space="preserve"> </v>
      </c>
      <c r="BP596" s="333" t="str">
        <f t="shared" ref="BP596:BP600" si="758">IF(SUM(I596:T596)&lt;90," ",BO596^2)</f>
        <v xml:space="preserve"> </v>
      </c>
      <c r="BQ596" s="287" t="str">
        <f t="shared" si="743"/>
        <v xml:space="preserve"> </v>
      </c>
      <c r="BR596" s="281" t="str">
        <f t="shared" ref="BR596:BR600" si="759">IF(SUM(I596:T596)&lt;90," ",IF(BQ596=BB596,"P1a",IF(BQ596=BC596,"P1b",IF(BQ596=BD596,"P1c",IF(BQ596=BE596,"P1d",IF(BQ596=BF596,"P1e",IF(BQ596=AVERAGE(BC596:BD596),"P1b_c","P1c_d")))))))</f>
        <v xml:space="preserve"> </v>
      </c>
      <c r="BS596" s="283"/>
      <c r="BT596" s="283">
        <f t="shared" si="744"/>
        <v>0</v>
      </c>
      <c r="BU596" s="283">
        <f t="shared" si="745"/>
        <v>0</v>
      </c>
      <c r="BV596" s="281" t="str">
        <f t="shared" si="696"/>
        <v xml:space="preserve"> </v>
      </c>
      <c r="BW596" s="288"/>
      <c r="BX596" s="289" t="str">
        <f>IF(SUM(I596:T596)&lt;90," ",'eq. coef.'!$B$1128*'Amp-TB2 calc'!CH596+'eq. coef.'!$B$1129*'Amp-TB2 calc'!CL596+'eq. coef.'!$B$1130*'Amp-TB2 calc'!CM596+'eq. coef.'!$B$1131*'Amp-TB2 calc'!CO596+'eq. coef.'!$B$1132*'Amp-TB2 calc'!CP596+'eq. coef.'!$B$1133*'Amp-TB2 calc'!CQ596+'eq. coef.'!$B$1134*'Amp-TB2 calc'!CR596+'eq. coef.'!$B$1135*'Amp-TB2 calc'!CU596+'eq. coef.'!$B$1135*'Amp-TB2 calc'!CY596+'eq. coef.'!$B$1137*'Amp-TB2 calc'!CZ596)</f>
        <v xml:space="preserve"> </v>
      </c>
      <c r="BY596" s="290" t="str">
        <f t="shared" si="746"/>
        <v xml:space="preserve"> </v>
      </c>
      <c r="BZ596" s="291"/>
      <c r="CA596" s="290" t="str">
        <f t="shared" si="697"/>
        <v xml:space="preserve"> </v>
      </c>
      <c r="CB596" s="289" t="str">
        <f>IF(SUM(I596:T596)&lt;90," ",EXP('eq. coef.'!$C$396+'eq. coef.'!$C$397*'Amp-TB2 calc'!AJ596+'eq. coef.'!$C$398*'Amp-TB2 calc'!AK596+'eq. coef.'!$C$399*'Amp-TB2 calc'!AL596+'eq. coef.'!$C$400*'Amp-TB2 calc'!AN596+'eq. coef.'!$C$401*'Amp-TB2 calc'!AP596+'eq. coef.'!$C$402*'Amp-TB2 calc'!AQ596+'eq. coef.'!$C$403*'Amp-TB2 calc'!AR596+'eq. coef.'!$C$404*'Amp-TB2 calc'!AS596+'eq. coef.'!$C$405*LN('Amp-TB2 calc'!BQ596)))</f>
        <v xml:space="preserve"> </v>
      </c>
      <c r="CC596" s="283" t="str">
        <f t="shared" ref="CC596:CC600" si="760">IF(SUM(I596:T596)&lt;90," ",CB596*0.17)</f>
        <v xml:space="preserve"> </v>
      </c>
      <c r="CD596" s="283"/>
      <c r="CE596" s="282" t="str">
        <f t="shared" si="699"/>
        <v xml:space="preserve"> </v>
      </c>
      <c r="CF596" s="282" t="str">
        <f t="shared" ref="CF596:CF600" si="761">IF(SUM(I596:T596)&lt;90," ",IF(CU596&lt;1.5,"low-Ca",IF(DI596&lt;0.5,"low-Mg",IF(CG596&gt;=6.5,"Mg-hornblende",IF(CM596&gt;0.5,"kaersutite",IF(DA596&lt;0.5,"Tschermakitic pargasite",IF(CO596&gt;CL596,"Mg-hastingsite","Pargasite")))))))</f>
        <v xml:space="preserve"> </v>
      </c>
      <c r="CG596" s="278" t="str">
        <f t="shared" si="747"/>
        <v xml:space="preserve"> </v>
      </c>
      <c r="CH596" s="278" t="str">
        <f t="shared" si="748"/>
        <v xml:space="preserve"> </v>
      </c>
      <c r="CI596" s="278" t="str">
        <f t="shared" ref="CI596:CI600" si="762">IF(SUM(I596:T596)&lt;90," ",IF(CG596+CH596&lt;8,8-CG596-CH596,0))</f>
        <v xml:space="preserve"> </v>
      </c>
      <c r="CJ596" s="278" t="str">
        <f t="shared" ref="CJ596:CJ600" si="763">IF(SUM(I596:T596)&lt;90," ",SUM(CG596:CI596))</f>
        <v xml:space="preserve"> </v>
      </c>
      <c r="CK596" s="278"/>
      <c r="CL596" s="278" t="str">
        <f t="shared" si="703"/>
        <v xml:space="preserve"> </v>
      </c>
      <c r="CM596" s="278" t="str">
        <f t="shared" si="704"/>
        <v xml:space="preserve"> </v>
      </c>
      <c r="CN596" s="278" t="str">
        <f t="shared" si="749"/>
        <v xml:space="preserve"> </v>
      </c>
      <c r="CO596" s="278" t="str">
        <f t="shared" si="705"/>
        <v xml:space="preserve"> </v>
      </c>
      <c r="CP596" s="278" t="str">
        <f t="shared" si="750"/>
        <v xml:space="preserve"> </v>
      </c>
      <c r="CQ596" s="278" t="str">
        <f t="shared" si="706"/>
        <v xml:space="preserve"> </v>
      </c>
      <c r="CR596" s="278" t="str">
        <f t="shared" si="751"/>
        <v xml:space="preserve"> </v>
      </c>
      <c r="CS596" s="278" t="str">
        <f t="shared" ref="CS596:CS600" si="764">IF(SUM(I596:T596)&lt;90," ",SUM(CL596:CR596))</f>
        <v xml:space="preserve"> </v>
      </c>
      <c r="CT596" s="278"/>
      <c r="CU596" s="278" t="str">
        <f t="shared" si="752"/>
        <v xml:space="preserve"> </v>
      </c>
      <c r="CV596" s="278" t="str">
        <f t="shared" ref="CV596:CV600" si="765">IF(SUM(I596:T596)&lt;90," ",IF(2-CU596&lt;=AR596,2-CU596,AR596))</f>
        <v xml:space="preserve"> </v>
      </c>
      <c r="CW596" s="278" t="str">
        <f t="shared" ref="CW596:CW600" si="766">IF(SUM(I596:T596)&lt;90," ",SUM(CU596:CV596))</f>
        <v xml:space="preserve"> </v>
      </c>
      <c r="CX596" s="278"/>
      <c r="CY596" s="278" t="str">
        <f t="shared" si="710"/>
        <v xml:space="preserve"> </v>
      </c>
      <c r="CZ596" s="278" t="str">
        <f t="shared" si="753"/>
        <v xml:space="preserve"> </v>
      </c>
      <c r="DA596" s="278" t="str">
        <f t="shared" ref="DA596:DA600" si="767">IF(SUM(I596:T596)&lt;90," ",SUM(CY596:CZ596))</f>
        <v xml:space="preserve"> </v>
      </c>
      <c r="DB596" s="278"/>
      <c r="DC596" s="278" t="str">
        <f t="shared" ref="DC596:DC600" si="768">IF(SUM(I596:T596)&lt;90," ",2-DD596-DE596)</f>
        <v xml:space="preserve"> </v>
      </c>
      <c r="DD596" s="278" t="str">
        <f t="shared" si="754"/>
        <v xml:space="preserve"> </v>
      </c>
      <c r="DE596" s="278" t="str">
        <f t="shared" si="755"/>
        <v xml:space="preserve"> </v>
      </c>
      <c r="DF596" s="278" t="str">
        <f t="shared" ref="DF596:DF600" si="769">IF(SUM(I596:T596)&lt;90," ",SUM(DC596:DE596))</f>
        <v xml:space="preserve"> </v>
      </c>
      <c r="DG596" s="283" t="str">
        <f t="shared" si="720"/>
        <v xml:space="preserve"> </v>
      </c>
      <c r="DH596" s="283"/>
      <c r="DI596" s="277" t="str">
        <f t="shared" si="714"/>
        <v xml:space="preserve"> </v>
      </c>
      <c r="DJ596" s="277" t="str">
        <f t="shared" si="715"/>
        <v xml:space="preserve"> </v>
      </c>
      <c r="DK596" s="277" t="str">
        <f t="shared" si="716"/>
        <v xml:space="preserve"> </v>
      </c>
      <c r="DL596" s="278" t="str">
        <f t="shared" si="717"/>
        <v xml:space="preserve"> </v>
      </c>
    </row>
    <row r="597" spans="1:117" x14ac:dyDescent="0.25">
      <c r="U597" s="276" t="str">
        <f t="shared" si="721"/>
        <v xml:space="preserve"> </v>
      </c>
      <c r="V597" s="277" t="str">
        <f>IF(SUM(I597:T597)&lt;90," ",I597/stab.data!$U$7)</f>
        <v xml:space="preserve"> </v>
      </c>
      <c r="W597" s="277" t="str">
        <f>IF(SUM(I597:T597)&lt;90," ",J597/stab.data!$U$8)</f>
        <v xml:space="preserve"> </v>
      </c>
      <c r="X597" s="277" t="str">
        <f>IF(SUM(I597:T597)&lt;90," ",K597*2/stab.data!$U$9)</f>
        <v xml:space="preserve"> </v>
      </c>
      <c r="Y597" s="277" t="str">
        <f>IF(SUM(I597:T597)&lt;90," ",L597*2/stab.data!$U$10)</f>
        <v xml:space="preserve"> </v>
      </c>
      <c r="Z597" s="277" t="str">
        <f>IF(SUM(I597:T597)&lt;90," ",M597/stab.data!$U$11)</f>
        <v xml:space="preserve"> </v>
      </c>
      <c r="AA597" s="277" t="str">
        <f>IF(SUM(I597:T597)&lt;90," ",N597/stab.data!$U$12)</f>
        <v xml:space="preserve"> </v>
      </c>
      <c r="AB597" s="277" t="str">
        <f>IF(SUM(I597:T597)&lt;90," ",O597/stab.data!$U$13)</f>
        <v xml:space="preserve"> </v>
      </c>
      <c r="AC597" s="277" t="str">
        <f>IF(SUM(I597:T597)&lt;90," ",P597/stab.data!$U$14)</f>
        <v xml:space="preserve"> </v>
      </c>
      <c r="AD597" s="277" t="str">
        <f>IF(SUM(I597:T597)&lt;90," ",Q597*2/stab.data!$U$15)</f>
        <v xml:space="preserve"> </v>
      </c>
      <c r="AE597" s="277" t="str">
        <f>IF(SUM(I597:T597)&lt;90," ",R597*2/stab.data!$U$16)</f>
        <v xml:space="preserve"> </v>
      </c>
      <c r="AF597" s="277" t="str">
        <f>IF(SUM(I597:T597)&lt;90," ",S597/stab.data!$U$17)</f>
        <v xml:space="preserve"> </v>
      </c>
      <c r="AG597" s="277" t="str">
        <f>IF(SUM(I597:T597)&lt;90," ",T597/stab.data!$U$18)</f>
        <v xml:space="preserve"> </v>
      </c>
      <c r="AH597" s="277" t="str">
        <f t="shared" si="722"/>
        <v xml:space="preserve"> </v>
      </c>
      <c r="AI597" s="277" t="str">
        <f t="shared" si="723"/>
        <v xml:space="preserve"> </v>
      </c>
      <c r="AJ597" s="278" t="str">
        <f t="shared" si="724"/>
        <v xml:space="preserve"> </v>
      </c>
      <c r="AK597" s="278" t="str">
        <f t="shared" si="725"/>
        <v xml:space="preserve"> </v>
      </c>
      <c r="AL597" s="278" t="str">
        <f t="shared" si="726"/>
        <v xml:space="preserve"> </v>
      </c>
      <c r="AM597" s="278" t="str">
        <f t="shared" si="727"/>
        <v xml:space="preserve"> </v>
      </c>
      <c r="AN597" s="278" t="str">
        <f t="shared" si="728"/>
        <v xml:space="preserve"> </v>
      </c>
      <c r="AO597" s="278" t="str">
        <f t="shared" si="729"/>
        <v xml:space="preserve"> </v>
      </c>
      <c r="AP597" s="278" t="str">
        <f t="shared" si="730"/>
        <v xml:space="preserve"> </v>
      </c>
      <c r="AQ597" s="278" t="str">
        <f t="shared" si="731"/>
        <v xml:space="preserve"> </v>
      </c>
      <c r="AR597" s="278" t="str">
        <f t="shared" si="732"/>
        <v xml:space="preserve"> </v>
      </c>
      <c r="AS597" s="278" t="str">
        <f t="shared" si="733"/>
        <v xml:space="preserve"> </v>
      </c>
      <c r="AT597" s="278" t="str">
        <f t="shared" si="734"/>
        <v xml:space="preserve"> </v>
      </c>
      <c r="AU597" s="278" t="str">
        <f t="shared" si="735"/>
        <v xml:space="preserve"> </v>
      </c>
      <c r="AV597" s="277" t="str">
        <f t="shared" si="736"/>
        <v xml:space="preserve"> </v>
      </c>
      <c r="AW597" s="277" t="str">
        <f t="shared" si="737"/>
        <v xml:space="preserve"> </v>
      </c>
      <c r="AX597" s="277" t="str">
        <f>IF(SUM(I597:T597)&lt;90," ",CO597*AH597*stab.data!$U$20/13/2)</f>
        <v xml:space="preserve"> </v>
      </c>
      <c r="AY597" s="277" t="str">
        <f>IF(SUM(I597:T597)&lt;90," ",CQ597*AH597*stab.data!$U$11/13)</f>
        <v xml:space="preserve"> </v>
      </c>
      <c r="AZ597" s="277" t="str">
        <f t="shared" si="738"/>
        <v xml:space="preserve"> </v>
      </c>
      <c r="BA597" s="279" t="str">
        <f t="shared" si="739"/>
        <v xml:space="preserve"> </v>
      </c>
      <c r="BB597" s="280" t="str">
        <f>IF(SUM(I597:T597)&lt;90," ",EXP('eq. coef.'!$C$104+'eq. coef.'!$C$105*'Amp-TB2 calc'!AJ597+'eq. coef.'!$C$106*'Amp-TB2 calc'!AK597+'eq. coef.'!$C$107*'Amp-TB2 calc'!AL597+'eq. coef.'!$C$108*'Amp-TB2 calc'!AN597+'eq. coef.'!$C$109*'Amp-TB2 calc'!AP597+'eq. coef.'!$C$110*'Amp-TB2 calc'!AQ597+'eq. coef.'!$C$111*'Amp-TB2 calc'!AR597+'eq. coef.'!$C$112*'Amp-TB2 calc'!AS597))</f>
        <v xml:space="preserve"> </v>
      </c>
      <c r="BC597" s="281" t="str">
        <f>IF(SUM(I597:T597)&lt;90," ",EXP('eq. coef.'!$C$176+'eq. coef.'!$C$177*'Amp-TB2 calc'!AJ597+'eq. coef.'!$C$178*'Amp-TB2 calc'!AK597+'eq. coef.'!$C$179*'Amp-TB2 calc'!AL597+'eq. coef.'!$C$180*'Amp-TB2 calc'!AN597+'eq. coef.'!$C$181*'Amp-TB2 calc'!AP597+'eq. coef.'!$C$182*'Amp-TB2 calc'!AQ597+'eq. coef.'!$C$183*'Amp-TB2 calc'!AR597+'eq. coef.'!$C$184*'Amp-TB2 calc'!AS597))</f>
        <v xml:space="preserve"> </v>
      </c>
      <c r="BD597" s="281" t="str">
        <f>IF(SUM(I597:T597)&lt;90," ",('eq. coef.'!$C$234+'eq. coef.'!$C$235*'Amp-TB2 calc'!AJ597+'eq. coef.'!$C$236*'Amp-TB2 calc'!AK597+'eq. coef.'!$C$237*'Amp-TB2 calc'!AL597+'eq. coef.'!$C$238*'Amp-TB2 calc'!AN597+'eq. coef.'!$C$239*'Amp-TB2 calc'!AP597+'eq. coef.'!$C$240*'Amp-TB2 calc'!AQ597+'eq. coef.'!$C$241*'Amp-TB2 calc'!AR597+'eq. coef.'!$C$242*'Amp-TB2 calc'!AS597))</f>
        <v xml:space="preserve"> </v>
      </c>
      <c r="BE597" s="281" t="str">
        <f>IF(SUM(I597:T597)&lt;90," ",('eq. coef.'!$C$270+'eq. coef.'!$C$271*'Amp-TB2 calc'!AJ597+'eq. coef.'!$C$272*'Amp-TB2 calc'!AK597+'eq. coef.'!$C$273*'Amp-TB2 calc'!AL597+'eq. coef.'!$C$274*'Amp-TB2 calc'!AN597+'eq. coef.'!$C$275*'Amp-TB2 calc'!AP597+'eq. coef.'!$C$276*'Amp-TB2 calc'!AQ597+'eq. coef.'!$C$277*'Amp-TB2 calc'!AR597+'eq. coef.'!$C$278*'Amp-TB2 calc'!AS597))</f>
        <v xml:space="preserve"> </v>
      </c>
      <c r="BF597" s="281" t="str">
        <f>IF(SUM(I597:T597)&lt;90," ",EXP('eq. coef.'!$C$328+'eq. coef.'!$C$329*'Amp-TB2 calc'!AJ597+'eq. coef.'!$C$330*'Amp-TB2 calc'!AK597+'eq. coef.'!$C$331*'Amp-TB2 calc'!AL597+'eq. coef.'!$C$332*'Amp-TB2 calc'!AN597+'eq. coef.'!$C$333*'Amp-TB2 calc'!AP597+'eq. coef.'!$C$334*'Amp-TB2 calc'!AQ597+'eq. coef.'!$C$335*'Amp-TB2 calc'!AR597+'eq. coef.'!$C$336*'Amp-TB2 calc'!AS597))</f>
        <v xml:space="preserve"> </v>
      </c>
      <c r="BG597" s="282" t="str">
        <f t="shared" si="756"/>
        <v xml:space="preserve"> </v>
      </c>
      <c r="BH597" s="385" t="str">
        <f t="shared" ref="BH597:BH600" si="770">IF(SUM(I597:T597)&lt;90," ",IF(DI597&lt;0.54,"low-Mg",IF(CU597&lt;1.5,"low-Ca",IF(CW597&lt;1.99,"low-B cations",IF(CU597&gt;2.05,"high-Ca",IF(DK597&gt;0.24,"high-Al#",IF(I597&lt;39.2-0.42,"low-SiO2",IF(I597&gt;46.2+0.42,"high-SiO2",IF(CI597&gt;0.06+0.06*0.2,"high-[4]Ti",IF(CL597&gt;0.48+0.48*0.074,"high-[6]Al",IF(CM597&gt;0.66+0.66*0.07,"high-[6]Ti",IF(CN597&gt;0.04+0.04*0.1,"high-Cr2O3",IF(CO597&gt;1.25+1.25*0.28,"high-Fe3+",IF(O597&lt;9.71-0.35,"low-MgO",IF(O597&gt;16.7+0.35,"high-MgO",IF(CQ597&gt;1.69+1.69*0.28,"high-Fe2+",IF(N597&gt;0.32+0.32*0.3,"high-MnO",IF(P597&gt;12.35+0.25,"high-CaO",IF(CY597&lt;0.1,"low-ANa",IF(CY597&gt;0.57+0.57*0.11,"high-ANa",IF(R597&lt;0,"low-K2O",IF(R597&gt;1.3+0.05,"high-K2O",IF(DA597&lt;0.17-0.17*0.3,"low-A(Na+K)",IF(DA597&gt;0.9,"high-A(Na+K)",IF(K597&lt;8.5,"low-Al2O3",IF(K597&gt;14.6+0.4,"high-Al2O3",IF(J597&lt;1.3-0.2,"low-TiO2",IF(M597&lt;8.7-0.44,"low-FeO",IF(M597&gt;16.92+0.44,"high-FeO",IF(Q597&lt;1.6-0.1,"low-Na2O",IF(Q597&gt;2.65+0.1,"high-Na2O","ok")))))))))))))))))))))))))))))))</f>
        <v xml:space="preserve"> </v>
      </c>
      <c r="BI597" s="385" t="str">
        <f t="shared" ref="BI597:BI600" si="771">IF(SUM(I597:T597)&lt;90," ",IF(DI597&lt;0.54,"low-Mg",IF(CU597&lt;1.5,"low-Ca",IF(CW597&lt;1.99,"low-B cations",IF(CU597&gt;2.05,"high-Ca",IF(DK597&gt;0.24,"high-Al#",IF(I597&lt;38.8-0.42,"low-SiO2",IF(I597&gt;47.9+0.42,"high-SiO2",IF(CI597&gt;0.06+0.06*0.2,"high-[4]Ti",IF(CL597&gt;0.55+0.55*0.074,"high-[6]Al",IF(CM597&gt;0.7+0.7*0.07,"high-[6]Ti",IF(CN597&gt;0.03+0.03*0.1,"high-Cr2O3",IF(CO597&gt;1.37+1.37*0.28,"high-Fe3+",IF(O597&lt;9.71-0.35,"low-MgO",IF(O597&gt;18+0.35,"high-MgO",IF(CQ597&gt;1.69+1.69*0.28,"high-Fe2+",IF(N597&gt;0.58+0.58*0.3,"high-MnO",IF(P597&gt;12.35+0.25,"high-CaO",IF(CY597&lt;0,"low-ANa",IF(CY597&gt;0.58+0.58*0.11,"high-ANa",IF(R597&lt;0,"low-K2O",IF(R597&gt;2+0.05,"high-K2O",IF(DA597&lt;0.07-0.07*0.3,"low-A(Na+K)",IF(DA597&gt;0.9,"high-A(Na+K)",IF(K597&lt;6.5,"low-Al2O3",IF(K597&gt;15.9+0.4,"high-Al2O3",IF(J597&lt;1.1-0.2,"low-TiO2",IF(M597&lt;5.9-0.44,"low-FeO",IF(M597&gt;16.92+0.44,"high-FeO",IF(Q597&lt;1.28-0.1,"low-Na2O",IF(Q597&gt;2.9+0.1,"high-Na2O","ok")))))))))))))))))))))))))))))))</f>
        <v xml:space="preserve"> </v>
      </c>
      <c r="BJ597" s="281" t="str">
        <f t="shared" si="692"/>
        <v xml:space="preserve"> </v>
      </c>
      <c r="BK597" s="283" t="str">
        <f t="shared" si="740"/>
        <v xml:space="preserve"> </v>
      </c>
      <c r="BL597" s="281" t="str">
        <f t="shared" si="741"/>
        <v xml:space="preserve"> </v>
      </c>
      <c r="BM597" s="284" t="str">
        <f t="shared" si="757"/>
        <v xml:space="preserve"> </v>
      </c>
      <c r="BN597" s="285" t="str">
        <f>IF(SUM(I597:T597)&lt;90," ",'eq. coef.'!$C$360+'eq. coef.'!$C$361*'Amp-TB2 calc'!AJ597+'eq. coef.'!$C$362*'Amp-TB2 calc'!AK597+'eq. coef.'!$C$363*'Amp-TB2 calc'!AL597+'eq. coef.'!$C$364*'Amp-TB2 calc'!AN597+'eq. coef.'!$C$365*'Amp-TB2 calc'!AP597+'eq. coef.'!$C$366*'Amp-TB2 calc'!AQ597+'eq. coef.'!$C$367*'Amp-TB2 calc'!AR597+'eq. coef.'!$C$368*'Amp-TB2 calc'!AS597+'eq. coef.'!$C$369*LN(BQ597))</f>
        <v xml:space="preserve"> </v>
      </c>
      <c r="BO597" s="286" t="str">
        <f t="shared" si="742"/>
        <v xml:space="preserve"> </v>
      </c>
      <c r="BP597" s="333" t="str">
        <f t="shared" si="758"/>
        <v xml:space="preserve"> </v>
      </c>
      <c r="BQ597" s="287" t="str">
        <f t="shared" si="743"/>
        <v xml:space="preserve"> </v>
      </c>
      <c r="BR597" s="281" t="str">
        <f t="shared" si="759"/>
        <v xml:space="preserve"> </v>
      </c>
      <c r="BS597" s="283"/>
      <c r="BT597" s="283">
        <f t="shared" si="744"/>
        <v>0</v>
      </c>
      <c r="BU597" s="283">
        <f t="shared" si="745"/>
        <v>0</v>
      </c>
      <c r="BV597" s="281" t="str">
        <f t="shared" si="696"/>
        <v xml:space="preserve"> </v>
      </c>
      <c r="BW597" s="288"/>
      <c r="BX597" s="289" t="str">
        <f>IF(SUM(I597:T597)&lt;90," ",'eq. coef.'!$B$1128*'Amp-TB2 calc'!CH597+'eq. coef.'!$B$1129*'Amp-TB2 calc'!CL597+'eq. coef.'!$B$1130*'Amp-TB2 calc'!CM597+'eq. coef.'!$B$1131*'Amp-TB2 calc'!CO597+'eq. coef.'!$B$1132*'Amp-TB2 calc'!CP597+'eq. coef.'!$B$1133*'Amp-TB2 calc'!CQ597+'eq. coef.'!$B$1134*'Amp-TB2 calc'!CR597+'eq. coef.'!$B$1135*'Amp-TB2 calc'!CU597+'eq. coef.'!$B$1135*'Amp-TB2 calc'!CY597+'eq. coef.'!$B$1137*'Amp-TB2 calc'!CZ597)</f>
        <v xml:space="preserve"> </v>
      </c>
      <c r="BY597" s="290" t="str">
        <f t="shared" si="746"/>
        <v xml:space="preserve"> </v>
      </c>
      <c r="BZ597" s="291"/>
      <c r="CA597" s="290" t="str">
        <f t="shared" si="697"/>
        <v xml:space="preserve"> </v>
      </c>
      <c r="CB597" s="289" t="str">
        <f>IF(SUM(I597:T597)&lt;90," ",EXP('eq. coef.'!$C$396+'eq. coef.'!$C$397*'Amp-TB2 calc'!AJ597+'eq. coef.'!$C$398*'Amp-TB2 calc'!AK597+'eq. coef.'!$C$399*'Amp-TB2 calc'!AL597+'eq. coef.'!$C$400*'Amp-TB2 calc'!AN597+'eq. coef.'!$C$401*'Amp-TB2 calc'!AP597+'eq. coef.'!$C$402*'Amp-TB2 calc'!AQ597+'eq. coef.'!$C$403*'Amp-TB2 calc'!AR597+'eq. coef.'!$C$404*'Amp-TB2 calc'!AS597+'eq. coef.'!$C$405*LN('Amp-TB2 calc'!BQ597)))</f>
        <v xml:space="preserve"> </v>
      </c>
      <c r="CC597" s="283" t="str">
        <f t="shared" si="760"/>
        <v xml:space="preserve"> </v>
      </c>
      <c r="CD597" s="283"/>
      <c r="CE597" s="282" t="str">
        <f t="shared" si="699"/>
        <v xml:space="preserve"> </v>
      </c>
      <c r="CF597" s="282" t="str">
        <f t="shared" si="761"/>
        <v xml:space="preserve"> </v>
      </c>
      <c r="CG597" s="278" t="str">
        <f t="shared" si="747"/>
        <v xml:space="preserve"> </v>
      </c>
      <c r="CH597" s="278" t="str">
        <f t="shared" si="748"/>
        <v xml:space="preserve"> </v>
      </c>
      <c r="CI597" s="278" t="str">
        <f t="shared" si="762"/>
        <v xml:space="preserve"> </v>
      </c>
      <c r="CJ597" s="278" t="str">
        <f t="shared" si="763"/>
        <v xml:space="preserve"> </v>
      </c>
      <c r="CK597" s="278"/>
      <c r="CL597" s="278" t="str">
        <f t="shared" si="703"/>
        <v xml:space="preserve"> </v>
      </c>
      <c r="CM597" s="278" t="str">
        <f t="shared" si="704"/>
        <v xml:space="preserve"> </v>
      </c>
      <c r="CN597" s="278" t="str">
        <f t="shared" si="749"/>
        <v xml:space="preserve"> </v>
      </c>
      <c r="CO597" s="278" t="str">
        <f t="shared" si="705"/>
        <v xml:space="preserve"> </v>
      </c>
      <c r="CP597" s="278" t="str">
        <f t="shared" si="750"/>
        <v xml:space="preserve"> </v>
      </c>
      <c r="CQ597" s="278" t="str">
        <f t="shared" si="706"/>
        <v xml:space="preserve"> </v>
      </c>
      <c r="CR597" s="278" t="str">
        <f t="shared" si="751"/>
        <v xml:space="preserve"> </v>
      </c>
      <c r="CS597" s="278" t="str">
        <f t="shared" si="764"/>
        <v xml:space="preserve"> </v>
      </c>
      <c r="CT597" s="278"/>
      <c r="CU597" s="278" t="str">
        <f t="shared" si="752"/>
        <v xml:space="preserve"> </v>
      </c>
      <c r="CV597" s="278" t="str">
        <f t="shared" si="765"/>
        <v xml:space="preserve"> </v>
      </c>
      <c r="CW597" s="278" t="str">
        <f t="shared" si="766"/>
        <v xml:space="preserve"> </v>
      </c>
      <c r="CX597" s="278"/>
      <c r="CY597" s="278" t="str">
        <f t="shared" si="710"/>
        <v xml:space="preserve"> </v>
      </c>
      <c r="CZ597" s="278" t="str">
        <f t="shared" si="753"/>
        <v xml:space="preserve"> </v>
      </c>
      <c r="DA597" s="278" t="str">
        <f t="shared" si="767"/>
        <v xml:space="preserve"> </v>
      </c>
      <c r="DB597" s="278"/>
      <c r="DC597" s="278" t="str">
        <f t="shared" si="768"/>
        <v xml:space="preserve"> </v>
      </c>
      <c r="DD597" s="278" t="str">
        <f t="shared" si="754"/>
        <v xml:space="preserve"> </v>
      </c>
      <c r="DE597" s="278" t="str">
        <f t="shared" si="755"/>
        <v xml:space="preserve"> </v>
      </c>
      <c r="DF597" s="278" t="str">
        <f t="shared" si="769"/>
        <v xml:space="preserve"> </v>
      </c>
      <c r="DG597" s="283" t="str">
        <f t="shared" ref="DG597:DG600" si="772">IF(SUM(I597:T597)&lt;90," ",AJ597*4+AK597*4+AL597*3+AM597*3+AN597*2+AO597*2+AP597*2+AQ597*2+AR597+AS597)</f>
        <v xml:space="preserve"> </v>
      </c>
      <c r="DH597" s="283"/>
      <c r="DI597" s="277" t="str">
        <f t="shared" si="714"/>
        <v xml:space="preserve"> </v>
      </c>
      <c r="DJ597" s="277" t="str">
        <f t="shared" si="715"/>
        <v xml:space="preserve"> </v>
      </c>
      <c r="DK597" s="277" t="str">
        <f t="shared" si="716"/>
        <v xml:space="preserve"> </v>
      </c>
      <c r="DL597" s="278" t="str">
        <f t="shared" si="717"/>
        <v xml:space="preserve"> </v>
      </c>
    </row>
    <row r="598" spans="1:117" x14ac:dyDescent="0.25">
      <c r="U598" s="276" t="str">
        <f t="shared" ref="U598:U600" si="773">IF(SUM(I598:T598)&lt;90," ",SUM(I598:T598))</f>
        <v xml:space="preserve"> </v>
      </c>
      <c r="V598" s="277" t="str">
        <f>IF(SUM(I598:T598)&lt;90," ",I598/stab.data!$U$7)</f>
        <v xml:space="preserve"> </v>
      </c>
      <c r="W598" s="277" t="str">
        <f>IF(SUM(I598:T598)&lt;90," ",J598/stab.data!$U$8)</f>
        <v xml:space="preserve"> </v>
      </c>
      <c r="X598" s="277" t="str">
        <f>IF(SUM(I598:T598)&lt;90," ",K598*2/stab.data!$U$9)</f>
        <v xml:space="preserve"> </v>
      </c>
      <c r="Y598" s="277" t="str">
        <f>IF(SUM(I598:T598)&lt;90," ",L598*2/stab.data!$U$10)</f>
        <v xml:space="preserve"> </v>
      </c>
      <c r="Z598" s="277" t="str">
        <f>IF(SUM(I598:T598)&lt;90," ",M598/stab.data!$U$11)</f>
        <v xml:space="preserve"> </v>
      </c>
      <c r="AA598" s="277" t="str">
        <f>IF(SUM(I598:T598)&lt;90," ",N598/stab.data!$U$12)</f>
        <v xml:space="preserve"> </v>
      </c>
      <c r="AB598" s="277" t="str">
        <f>IF(SUM(I598:T598)&lt;90," ",O598/stab.data!$U$13)</f>
        <v xml:space="preserve"> </v>
      </c>
      <c r="AC598" s="277" t="str">
        <f>IF(SUM(I598:T598)&lt;90," ",P598/stab.data!$U$14)</f>
        <v xml:space="preserve"> </v>
      </c>
      <c r="AD598" s="277" t="str">
        <f>IF(SUM(I598:T598)&lt;90," ",Q598*2/stab.data!$U$15)</f>
        <v xml:space="preserve"> </v>
      </c>
      <c r="AE598" s="277" t="str">
        <f>IF(SUM(I598:T598)&lt;90," ",R598*2/stab.data!$U$16)</f>
        <v xml:space="preserve"> </v>
      </c>
      <c r="AF598" s="277" t="str">
        <f>IF(SUM(I598:T598)&lt;90," ",S598/stab.data!$U$17)</f>
        <v xml:space="preserve"> </v>
      </c>
      <c r="AG598" s="277" t="str">
        <f>IF(SUM(I598:T598)&lt;90," ",T598/stab.data!$U$18)</f>
        <v xml:space="preserve"> </v>
      </c>
      <c r="AH598" s="277" t="str">
        <f t="shared" ref="AH598:AH600" si="774">IF(SUM(I598:T598)&lt;90," ",SUM(V598:AB598))</f>
        <v xml:space="preserve"> </v>
      </c>
      <c r="AI598" s="277" t="str">
        <f t="shared" ref="AI598:AI600" si="775">IF(SUM(I598:T598)&lt;90," ",AL598/SUM(AJ598:AS598))</f>
        <v xml:space="preserve"> </v>
      </c>
      <c r="AJ598" s="278" t="str">
        <f t="shared" ref="AJ598:AJ600" si="776">IF(SUM(I598:T598)&lt;90," ",V598*13/$AH598)</f>
        <v xml:space="preserve"> </v>
      </c>
      <c r="AK598" s="278" t="str">
        <f t="shared" ref="AK598:AK600" si="777">IF(SUM(I598:T598)&lt;90," ",W598*13/$AH598)</f>
        <v xml:space="preserve"> </v>
      </c>
      <c r="AL598" s="278" t="str">
        <f t="shared" ref="AL598:AL600" si="778">IF(SUM(I598:T598)&lt;90," ",X598*13/$AH598)</f>
        <v xml:space="preserve"> </v>
      </c>
      <c r="AM598" s="278" t="str">
        <f t="shared" ref="AM598:AM600" si="779">IF(SUM(I598:T598)&lt;90," ",Y598*13/$AH598)</f>
        <v xml:space="preserve"> </v>
      </c>
      <c r="AN598" s="278" t="str">
        <f t="shared" ref="AN598:AN600" si="780">IF(SUM(I598:T598)&lt;90," ",Z598*13/$AH598)</f>
        <v xml:space="preserve"> </v>
      </c>
      <c r="AO598" s="278" t="str">
        <f t="shared" ref="AO598:AO600" si="781">IF(SUM(I598:T598)&lt;90," ",AA598*13/$AH598)</f>
        <v xml:space="preserve"> </v>
      </c>
      <c r="AP598" s="278" t="str">
        <f t="shared" ref="AP598:AP600" si="782">IF(SUM(I598:T598)&lt;90," ",AB598*13/$AH598)</f>
        <v xml:space="preserve"> </v>
      </c>
      <c r="AQ598" s="278" t="str">
        <f t="shared" ref="AQ598:AQ600" si="783">IF(SUM(I598:T598)&lt;90," ",AC598*13/$AH598)</f>
        <v xml:space="preserve"> </v>
      </c>
      <c r="AR598" s="278" t="str">
        <f t="shared" ref="AR598:AR600" si="784">IF(SUM(I598:T598)&lt;90," ",AD598*13/$AH598)</f>
        <v xml:space="preserve"> </v>
      </c>
      <c r="AS598" s="278" t="str">
        <f t="shared" ref="AS598:AS600" si="785">IF(SUM(I598:T598)&lt;90," ",AE598*13/$AH598)</f>
        <v xml:space="preserve"> </v>
      </c>
      <c r="AT598" s="278" t="str">
        <f t="shared" ref="AT598:AT600" si="786">IF(SUM(I598:T598)&lt;90," ",AF598*13/$AH598)</f>
        <v xml:space="preserve"> </v>
      </c>
      <c r="AU598" s="278" t="str">
        <f t="shared" ref="AU598:AU600" si="787">IF(SUM(I598:T598)&lt;90," ",AG598*13/$AH598)</f>
        <v xml:space="preserve"> </v>
      </c>
      <c r="AV598" s="277" t="str">
        <f t="shared" ref="AV598:AV600" si="788">IF(SUM(I598:T598)&lt;90," ",SUM(AJ598:AS598))</f>
        <v xml:space="preserve"> </v>
      </c>
      <c r="AW598" s="277" t="str">
        <f t="shared" ref="AW598:AW600" si="789">IF(SUM(I598:T598)&lt;90," ",(2-AT598-AU598)*AH598*17/13/2)</f>
        <v xml:space="preserve"> </v>
      </c>
      <c r="AX598" s="277" t="str">
        <f>IF(SUM(I598:T598)&lt;90," ",CO598*AH598*stab.data!$U$20/13/2)</f>
        <v xml:space="preserve"> </v>
      </c>
      <c r="AY598" s="277" t="str">
        <f>IF(SUM(I598:T598)&lt;90," ",CQ598*AH598*stab.data!$U$11/13)</f>
        <v xml:space="preserve"> </v>
      </c>
      <c r="AZ598" s="277" t="str">
        <f t="shared" ref="AZ598:AZ600" si="790">IF(SUM(I598:T598)&lt;90," ",-(S598*0.421070639014633+T598*0.225636758525372))</f>
        <v xml:space="preserve"> </v>
      </c>
      <c r="BA598" s="279" t="str">
        <f t="shared" ref="BA598:BA600" si="791">IF(SUM(I598:T598)&lt;90," ",SUM(I598:T598)-M598+AW598+AX598+AY598+AZ598)</f>
        <v xml:space="preserve"> </v>
      </c>
      <c r="BB598" s="280" t="str">
        <f>IF(SUM(I598:T598)&lt;90," ",EXP('eq. coef.'!$C$104+'eq. coef.'!$C$105*'Amp-TB2 calc'!AJ598+'eq. coef.'!$C$106*'Amp-TB2 calc'!AK598+'eq. coef.'!$C$107*'Amp-TB2 calc'!AL598+'eq. coef.'!$C$108*'Amp-TB2 calc'!AN598+'eq. coef.'!$C$109*'Amp-TB2 calc'!AP598+'eq. coef.'!$C$110*'Amp-TB2 calc'!AQ598+'eq. coef.'!$C$111*'Amp-TB2 calc'!AR598+'eq. coef.'!$C$112*'Amp-TB2 calc'!AS598))</f>
        <v xml:space="preserve"> </v>
      </c>
      <c r="BC598" s="281" t="str">
        <f>IF(SUM(I598:T598)&lt;90," ",EXP('eq. coef.'!$C$176+'eq. coef.'!$C$177*'Amp-TB2 calc'!AJ598+'eq. coef.'!$C$178*'Amp-TB2 calc'!AK598+'eq. coef.'!$C$179*'Amp-TB2 calc'!AL598+'eq. coef.'!$C$180*'Amp-TB2 calc'!AN598+'eq. coef.'!$C$181*'Amp-TB2 calc'!AP598+'eq. coef.'!$C$182*'Amp-TB2 calc'!AQ598+'eq. coef.'!$C$183*'Amp-TB2 calc'!AR598+'eq. coef.'!$C$184*'Amp-TB2 calc'!AS598))</f>
        <v xml:space="preserve"> </v>
      </c>
      <c r="BD598" s="281" t="str">
        <f>IF(SUM(I598:T598)&lt;90," ",('eq. coef.'!$C$234+'eq. coef.'!$C$235*'Amp-TB2 calc'!AJ598+'eq. coef.'!$C$236*'Amp-TB2 calc'!AK598+'eq. coef.'!$C$237*'Amp-TB2 calc'!AL598+'eq. coef.'!$C$238*'Amp-TB2 calc'!AN598+'eq. coef.'!$C$239*'Amp-TB2 calc'!AP598+'eq. coef.'!$C$240*'Amp-TB2 calc'!AQ598+'eq. coef.'!$C$241*'Amp-TB2 calc'!AR598+'eq. coef.'!$C$242*'Amp-TB2 calc'!AS598))</f>
        <v xml:space="preserve"> </v>
      </c>
      <c r="BE598" s="281" t="str">
        <f>IF(SUM(I598:T598)&lt;90," ",('eq. coef.'!$C$270+'eq. coef.'!$C$271*'Amp-TB2 calc'!AJ598+'eq. coef.'!$C$272*'Amp-TB2 calc'!AK598+'eq. coef.'!$C$273*'Amp-TB2 calc'!AL598+'eq. coef.'!$C$274*'Amp-TB2 calc'!AN598+'eq. coef.'!$C$275*'Amp-TB2 calc'!AP598+'eq. coef.'!$C$276*'Amp-TB2 calc'!AQ598+'eq. coef.'!$C$277*'Amp-TB2 calc'!AR598+'eq. coef.'!$C$278*'Amp-TB2 calc'!AS598))</f>
        <v xml:space="preserve"> </v>
      </c>
      <c r="BF598" s="281" t="str">
        <f>IF(SUM(I598:T598)&lt;90," ",EXP('eq. coef.'!$C$328+'eq. coef.'!$C$329*'Amp-TB2 calc'!AJ598+'eq. coef.'!$C$330*'Amp-TB2 calc'!AK598+'eq. coef.'!$C$331*'Amp-TB2 calc'!AL598+'eq. coef.'!$C$332*'Amp-TB2 calc'!AN598+'eq. coef.'!$C$333*'Amp-TB2 calc'!AP598+'eq. coef.'!$C$334*'Amp-TB2 calc'!AQ598+'eq. coef.'!$C$335*'Amp-TB2 calc'!AR598+'eq. coef.'!$C$336*'Amp-TB2 calc'!AS598))</f>
        <v xml:space="preserve"> </v>
      </c>
      <c r="BG598" s="282" t="str">
        <f t="shared" si="756"/>
        <v xml:space="preserve"> </v>
      </c>
      <c r="BH598" s="385" t="str">
        <f t="shared" si="770"/>
        <v xml:space="preserve"> </v>
      </c>
      <c r="BI598" s="385" t="str">
        <f t="shared" si="771"/>
        <v xml:space="preserve"> </v>
      </c>
      <c r="BJ598" s="281" t="str">
        <f t="shared" si="692"/>
        <v xml:space="preserve"> </v>
      </c>
      <c r="BK598" s="283" t="str">
        <f t="shared" ref="BK598:BK600" si="792">IF(SUM(I598:T598)&lt;90," ",(BB598-BF598)/BB598)</f>
        <v xml:space="preserve"> </v>
      </c>
      <c r="BL598" s="281" t="str">
        <f t="shared" ref="BL598:BL600" si="793">IF(SUM(I598:T598)&lt;90," ",BE598-BC598)</f>
        <v xml:space="preserve"> </v>
      </c>
      <c r="BM598" s="284" t="str">
        <f t="shared" si="757"/>
        <v xml:space="preserve"> </v>
      </c>
      <c r="BN598" s="285" t="str">
        <f>IF(SUM(I598:T598)&lt;90," ",'eq. coef.'!$C$360+'eq. coef.'!$C$361*'Amp-TB2 calc'!AJ598+'eq. coef.'!$C$362*'Amp-TB2 calc'!AK598+'eq. coef.'!$C$363*'Amp-TB2 calc'!AL598+'eq. coef.'!$C$364*'Amp-TB2 calc'!AN598+'eq. coef.'!$C$365*'Amp-TB2 calc'!AP598+'eq. coef.'!$C$366*'Amp-TB2 calc'!AQ598+'eq. coef.'!$C$367*'Amp-TB2 calc'!AR598+'eq. coef.'!$C$368*'Amp-TB2 calc'!AS598+'eq. coef.'!$C$369*LN(BQ598))</f>
        <v xml:space="preserve"> </v>
      </c>
      <c r="BO598" s="286" t="str">
        <f t="shared" ref="BO598:BO600" si="794">IF(SUM(I598:T598)&lt;90," ",22)</f>
        <v xml:space="preserve"> </v>
      </c>
      <c r="BP598" s="333" t="str">
        <f t="shared" si="758"/>
        <v xml:space="preserve"> </v>
      </c>
      <c r="BQ598" s="287" t="str">
        <f t="shared" ref="BQ598:BQ600" si="795">IF(SUM(I598:T598)&lt;90," ",IF(BC598&lt;335,BC598,IF(BC598&lt;399,AVERAGE(BC598:BD598),IF(BD598&lt;415,BD598,IF(BE598&lt;470,BD598,IF(BK598&gt;0.22,AVERAGE(BD598:BE598),IF(BL598&gt;350,BF598,IF(BL598&gt;210,BE598,IF(BL598&lt;75,BD598,IF(BK598&lt;-0.2,AVERAGE(BC598:BD598),IF(BK598&gt;0.05,AVERAGE(BD598:BE598),BB598)))))))))))</f>
        <v xml:space="preserve"> </v>
      </c>
      <c r="BR598" s="281" t="str">
        <f t="shared" si="759"/>
        <v xml:space="preserve"> </v>
      </c>
      <c r="BS598" s="283"/>
      <c r="BT598" s="283">
        <f t="shared" ref="BT598:BT600" si="796">ABS(BS598)</f>
        <v>0</v>
      </c>
      <c r="BU598" s="283">
        <f t="shared" ref="BU598:BU600" si="797">BS598^2</f>
        <v>0</v>
      </c>
      <c r="BV598" s="281" t="str">
        <f t="shared" si="696"/>
        <v xml:space="preserve"> </v>
      </c>
      <c r="BW598" s="288"/>
      <c r="BX598" s="289" t="str">
        <f>IF(SUM(I598:T598)&lt;90," ",'eq. coef.'!$B$1128*'Amp-TB2 calc'!CH598+'eq. coef.'!$B$1129*'Amp-TB2 calc'!CL598+'eq. coef.'!$B$1130*'Amp-TB2 calc'!CM598+'eq. coef.'!$B$1131*'Amp-TB2 calc'!CO598+'eq. coef.'!$B$1132*'Amp-TB2 calc'!CP598+'eq. coef.'!$B$1133*'Amp-TB2 calc'!CQ598+'eq. coef.'!$B$1134*'Amp-TB2 calc'!CR598+'eq. coef.'!$B$1135*'Amp-TB2 calc'!CU598+'eq. coef.'!$B$1135*'Amp-TB2 calc'!CY598+'eq. coef.'!$B$1137*'Amp-TB2 calc'!CZ598)</f>
        <v xml:space="preserve"> </v>
      </c>
      <c r="BY598" s="290" t="str">
        <f t="shared" ref="BY598:BY600" si="798">IF(SUM(I598:T598)&lt;90," ",0.4)</f>
        <v xml:space="preserve"> </v>
      </c>
      <c r="BZ598" s="291"/>
      <c r="CA598" s="290" t="str">
        <f t="shared" si="697"/>
        <v xml:space="preserve"> </v>
      </c>
      <c r="CB598" s="289" t="str">
        <f>IF(SUM(I598:T598)&lt;90," ",EXP('eq. coef.'!$C$396+'eq. coef.'!$C$397*'Amp-TB2 calc'!AJ598+'eq. coef.'!$C$398*'Amp-TB2 calc'!AK598+'eq. coef.'!$C$399*'Amp-TB2 calc'!AL598+'eq. coef.'!$C$400*'Amp-TB2 calc'!AN598+'eq. coef.'!$C$401*'Amp-TB2 calc'!AP598+'eq. coef.'!$C$402*'Amp-TB2 calc'!AQ598+'eq. coef.'!$C$403*'Amp-TB2 calc'!AR598+'eq. coef.'!$C$404*'Amp-TB2 calc'!AS598+'eq. coef.'!$C$405*LN('Amp-TB2 calc'!BQ598)))</f>
        <v xml:space="preserve"> </v>
      </c>
      <c r="CC598" s="283" t="str">
        <f t="shared" si="760"/>
        <v xml:space="preserve"> </v>
      </c>
      <c r="CD598" s="283"/>
      <c r="CE598" s="282" t="str">
        <f t="shared" si="699"/>
        <v xml:space="preserve"> </v>
      </c>
      <c r="CF598" s="282" t="str">
        <f t="shared" si="761"/>
        <v xml:space="preserve"> </v>
      </c>
      <c r="CG598" s="278" t="str">
        <f t="shared" ref="CG598:CG600" si="799">IF(SUM(I598:T598)&lt;90," ",AJ598)</f>
        <v xml:space="preserve"> </v>
      </c>
      <c r="CH598" s="278" t="str">
        <f t="shared" ref="CH598:CH600" si="800">IF(SUM(I598:T598)&lt;90," ",IF(AJ598+AL598&gt;8,8-AJ598,AL598))</f>
        <v xml:space="preserve"> </v>
      </c>
      <c r="CI598" s="278" t="str">
        <f t="shared" si="762"/>
        <v xml:space="preserve"> </v>
      </c>
      <c r="CJ598" s="278" t="str">
        <f t="shared" si="763"/>
        <v xml:space="preserve"> </v>
      </c>
      <c r="CK598" s="278"/>
      <c r="CL598" s="278" t="str">
        <f t="shared" si="703"/>
        <v xml:space="preserve"> </v>
      </c>
      <c r="CM598" s="278" t="str">
        <f t="shared" si="704"/>
        <v xml:space="preserve"> </v>
      </c>
      <c r="CN598" s="278" t="str">
        <f t="shared" ref="CN598:CN600" si="801">IF(SUM(I598:T598)&lt;90," ",AM598)</f>
        <v xml:space="preserve"> </v>
      </c>
      <c r="CO598" s="278" t="str">
        <f t="shared" si="705"/>
        <v xml:space="preserve"> </v>
      </c>
      <c r="CP598" s="278" t="str">
        <f t="shared" ref="CP598:CP600" si="802">IF(SUM(I598:T598)&lt;90," ",AP598)</f>
        <v xml:space="preserve"> </v>
      </c>
      <c r="CQ598" s="278" t="str">
        <f t="shared" si="706"/>
        <v xml:space="preserve"> </v>
      </c>
      <c r="CR598" s="278" t="str">
        <f t="shared" ref="CR598:CR600" si="803">IF(SUM(I598:T598)&lt;90," ",AO598)</f>
        <v xml:space="preserve"> </v>
      </c>
      <c r="CS598" s="278" t="str">
        <f t="shared" si="764"/>
        <v xml:space="preserve"> </v>
      </c>
      <c r="CT598" s="278"/>
      <c r="CU598" s="278" t="str">
        <f t="shared" ref="CU598:CU600" si="804">IF(SUM(I598:T598)&lt;90," ",AQ598)</f>
        <v xml:space="preserve"> </v>
      </c>
      <c r="CV598" s="278" t="str">
        <f t="shared" si="765"/>
        <v xml:space="preserve"> </v>
      </c>
      <c r="CW598" s="278" t="str">
        <f t="shared" si="766"/>
        <v xml:space="preserve"> </v>
      </c>
      <c r="CX598" s="278"/>
      <c r="CY598" s="278" t="str">
        <f t="shared" si="710"/>
        <v xml:space="preserve"> </v>
      </c>
      <c r="CZ598" s="278" t="str">
        <f t="shared" ref="CZ598:CZ600" si="805">IF(SUM(I598:T598)&lt;90," ",AS598)</f>
        <v xml:space="preserve"> </v>
      </c>
      <c r="DA598" s="278" t="str">
        <f t="shared" si="767"/>
        <v xml:space="preserve"> </v>
      </c>
      <c r="DB598" s="278"/>
      <c r="DC598" s="278" t="str">
        <f t="shared" si="768"/>
        <v xml:space="preserve"> </v>
      </c>
      <c r="DD598" s="278" t="str">
        <f t="shared" ref="DD598:DD600" si="806">IF(SUM(I598:T598)&lt;90," ",AT598)</f>
        <v xml:space="preserve"> </v>
      </c>
      <c r="DE598" s="278" t="str">
        <f t="shared" ref="DE598:DE600" si="807">IF(SUM(I598:T598)&lt;90," ",AU598)</f>
        <v xml:space="preserve"> </v>
      </c>
      <c r="DF598" s="278" t="str">
        <f t="shared" si="769"/>
        <v xml:space="preserve"> </v>
      </c>
      <c r="DG598" s="283" t="str">
        <f t="shared" si="772"/>
        <v xml:space="preserve"> </v>
      </c>
      <c r="DH598" s="283"/>
      <c r="DI598" s="277" t="str">
        <f t="shared" si="714"/>
        <v xml:space="preserve"> </v>
      </c>
      <c r="DJ598" s="277" t="str">
        <f t="shared" si="715"/>
        <v xml:space="preserve"> </v>
      </c>
      <c r="DK598" s="277" t="str">
        <f t="shared" si="716"/>
        <v xml:space="preserve"> </v>
      </c>
      <c r="DL598" s="278" t="str">
        <f t="shared" si="717"/>
        <v xml:space="preserve"> </v>
      </c>
    </row>
    <row r="599" spans="1:117" x14ac:dyDescent="0.25">
      <c r="U599" s="276" t="str">
        <f t="shared" si="773"/>
        <v xml:space="preserve"> </v>
      </c>
      <c r="V599" s="277" t="str">
        <f>IF(SUM(I599:T599)&lt;90," ",I599/stab.data!$U$7)</f>
        <v xml:space="preserve"> </v>
      </c>
      <c r="W599" s="277" t="str">
        <f>IF(SUM(I599:T599)&lt;90," ",J599/stab.data!$U$8)</f>
        <v xml:space="preserve"> </v>
      </c>
      <c r="X599" s="277" t="str">
        <f>IF(SUM(I599:T599)&lt;90," ",K599*2/stab.data!$U$9)</f>
        <v xml:space="preserve"> </v>
      </c>
      <c r="Y599" s="277" t="str">
        <f>IF(SUM(I599:T599)&lt;90," ",L599*2/stab.data!$U$10)</f>
        <v xml:space="preserve"> </v>
      </c>
      <c r="Z599" s="277" t="str">
        <f>IF(SUM(I599:T599)&lt;90," ",M599/stab.data!$U$11)</f>
        <v xml:space="preserve"> </v>
      </c>
      <c r="AA599" s="277" t="str">
        <f>IF(SUM(I599:T599)&lt;90," ",N599/stab.data!$U$12)</f>
        <v xml:space="preserve"> </v>
      </c>
      <c r="AB599" s="277" t="str">
        <f>IF(SUM(I599:T599)&lt;90," ",O599/stab.data!$U$13)</f>
        <v xml:space="preserve"> </v>
      </c>
      <c r="AC599" s="277" t="str">
        <f>IF(SUM(I599:T599)&lt;90," ",P599/stab.data!$U$14)</f>
        <v xml:space="preserve"> </v>
      </c>
      <c r="AD599" s="277" t="str">
        <f>IF(SUM(I599:T599)&lt;90," ",Q599*2/stab.data!$U$15)</f>
        <v xml:space="preserve"> </v>
      </c>
      <c r="AE599" s="277" t="str">
        <f>IF(SUM(I599:T599)&lt;90," ",R599*2/stab.data!$U$16)</f>
        <v xml:space="preserve"> </v>
      </c>
      <c r="AF599" s="277" t="str">
        <f>IF(SUM(I599:T599)&lt;90," ",S599/stab.data!$U$17)</f>
        <v xml:space="preserve"> </v>
      </c>
      <c r="AG599" s="277" t="str">
        <f>IF(SUM(I599:T599)&lt;90," ",T599/stab.data!$U$18)</f>
        <v xml:space="preserve"> </v>
      </c>
      <c r="AH599" s="277" t="str">
        <f t="shared" si="774"/>
        <v xml:space="preserve"> </v>
      </c>
      <c r="AI599" s="277" t="str">
        <f t="shared" si="775"/>
        <v xml:space="preserve"> </v>
      </c>
      <c r="AJ599" s="278" t="str">
        <f t="shared" si="776"/>
        <v xml:space="preserve"> </v>
      </c>
      <c r="AK599" s="278" t="str">
        <f t="shared" si="777"/>
        <v xml:space="preserve"> </v>
      </c>
      <c r="AL599" s="278" t="str">
        <f t="shared" si="778"/>
        <v xml:space="preserve"> </v>
      </c>
      <c r="AM599" s="278" t="str">
        <f t="shared" si="779"/>
        <v xml:space="preserve"> </v>
      </c>
      <c r="AN599" s="278" t="str">
        <f t="shared" si="780"/>
        <v xml:space="preserve"> </v>
      </c>
      <c r="AO599" s="278" t="str">
        <f t="shared" si="781"/>
        <v xml:space="preserve"> </v>
      </c>
      <c r="AP599" s="278" t="str">
        <f t="shared" si="782"/>
        <v xml:space="preserve"> </v>
      </c>
      <c r="AQ599" s="278" t="str">
        <f t="shared" si="783"/>
        <v xml:space="preserve"> </v>
      </c>
      <c r="AR599" s="278" t="str">
        <f t="shared" si="784"/>
        <v xml:space="preserve"> </v>
      </c>
      <c r="AS599" s="278" t="str">
        <f t="shared" si="785"/>
        <v xml:space="preserve"> </v>
      </c>
      <c r="AT599" s="278" t="str">
        <f t="shared" si="786"/>
        <v xml:space="preserve"> </v>
      </c>
      <c r="AU599" s="278" t="str">
        <f t="shared" si="787"/>
        <v xml:space="preserve"> </v>
      </c>
      <c r="AV599" s="277" t="str">
        <f t="shared" si="788"/>
        <v xml:space="preserve"> </v>
      </c>
      <c r="AW599" s="277" t="str">
        <f t="shared" si="789"/>
        <v xml:space="preserve"> </v>
      </c>
      <c r="AX599" s="277" t="str">
        <f>IF(SUM(I599:T599)&lt;90," ",CO599*AH599*stab.data!$U$20/13/2)</f>
        <v xml:space="preserve"> </v>
      </c>
      <c r="AY599" s="277" t="str">
        <f>IF(SUM(I599:T599)&lt;90," ",CQ599*AH599*stab.data!$U$11/13)</f>
        <v xml:space="preserve"> </v>
      </c>
      <c r="AZ599" s="277" t="str">
        <f t="shared" si="790"/>
        <v xml:space="preserve"> </v>
      </c>
      <c r="BA599" s="279" t="str">
        <f t="shared" si="791"/>
        <v xml:space="preserve"> </v>
      </c>
      <c r="BB599" s="280" t="str">
        <f>IF(SUM(I599:T599)&lt;90," ",EXP('eq. coef.'!$C$104+'eq. coef.'!$C$105*'Amp-TB2 calc'!AJ599+'eq. coef.'!$C$106*'Amp-TB2 calc'!AK599+'eq. coef.'!$C$107*'Amp-TB2 calc'!AL599+'eq. coef.'!$C$108*'Amp-TB2 calc'!AN599+'eq. coef.'!$C$109*'Amp-TB2 calc'!AP599+'eq. coef.'!$C$110*'Amp-TB2 calc'!AQ599+'eq. coef.'!$C$111*'Amp-TB2 calc'!AR599+'eq. coef.'!$C$112*'Amp-TB2 calc'!AS599))</f>
        <v xml:space="preserve"> </v>
      </c>
      <c r="BC599" s="281" t="str">
        <f>IF(SUM(I599:T599)&lt;90," ",EXP('eq. coef.'!$C$176+'eq. coef.'!$C$177*'Amp-TB2 calc'!AJ599+'eq. coef.'!$C$178*'Amp-TB2 calc'!AK599+'eq. coef.'!$C$179*'Amp-TB2 calc'!AL599+'eq. coef.'!$C$180*'Amp-TB2 calc'!AN599+'eq. coef.'!$C$181*'Amp-TB2 calc'!AP599+'eq. coef.'!$C$182*'Amp-TB2 calc'!AQ599+'eq. coef.'!$C$183*'Amp-TB2 calc'!AR599+'eq. coef.'!$C$184*'Amp-TB2 calc'!AS599))</f>
        <v xml:space="preserve"> </v>
      </c>
      <c r="BD599" s="281" t="str">
        <f>IF(SUM(I599:T599)&lt;90," ",('eq. coef.'!$C$234+'eq. coef.'!$C$235*'Amp-TB2 calc'!AJ599+'eq. coef.'!$C$236*'Amp-TB2 calc'!AK599+'eq. coef.'!$C$237*'Amp-TB2 calc'!AL599+'eq. coef.'!$C$238*'Amp-TB2 calc'!AN599+'eq. coef.'!$C$239*'Amp-TB2 calc'!AP599+'eq. coef.'!$C$240*'Amp-TB2 calc'!AQ599+'eq. coef.'!$C$241*'Amp-TB2 calc'!AR599+'eq. coef.'!$C$242*'Amp-TB2 calc'!AS599))</f>
        <v xml:space="preserve"> </v>
      </c>
      <c r="BE599" s="281" t="str">
        <f>IF(SUM(I599:T599)&lt;90," ",('eq. coef.'!$C$270+'eq. coef.'!$C$271*'Amp-TB2 calc'!AJ599+'eq. coef.'!$C$272*'Amp-TB2 calc'!AK599+'eq. coef.'!$C$273*'Amp-TB2 calc'!AL599+'eq. coef.'!$C$274*'Amp-TB2 calc'!AN599+'eq. coef.'!$C$275*'Amp-TB2 calc'!AP599+'eq. coef.'!$C$276*'Amp-TB2 calc'!AQ599+'eq. coef.'!$C$277*'Amp-TB2 calc'!AR599+'eq. coef.'!$C$278*'Amp-TB2 calc'!AS599))</f>
        <v xml:space="preserve"> </v>
      </c>
      <c r="BF599" s="281" t="str">
        <f>IF(SUM(I599:T599)&lt;90," ",EXP('eq. coef.'!$C$328+'eq. coef.'!$C$329*'Amp-TB2 calc'!AJ599+'eq. coef.'!$C$330*'Amp-TB2 calc'!AK599+'eq. coef.'!$C$331*'Amp-TB2 calc'!AL599+'eq. coef.'!$C$332*'Amp-TB2 calc'!AN599+'eq. coef.'!$C$333*'Amp-TB2 calc'!AP599+'eq. coef.'!$C$334*'Amp-TB2 calc'!AQ599+'eq. coef.'!$C$335*'Amp-TB2 calc'!AR599+'eq. coef.'!$C$336*'Amp-TB2 calc'!AS599))</f>
        <v xml:space="preserve"> </v>
      </c>
      <c r="BG599" s="282" t="str">
        <f t="shared" si="756"/>
        <v xml:space="preserve"> </v>
      </c>
      <c r="BH599" s="385" t="str">
        <f t="shared" si="770"/>
        <v xml:space="preserve"> </v>
      </c>
      <c r="BI599" s="385" t="str">
        <f t="shared" si="771"/>
        <v xml:space="preserve"> </v>
      </c>
      <c r="BJ599" s="281" t="str">
        <f t="shared" si="692"/>
        <v xml:space="preserve"> </v>
      </c>
      <c r="BK599" s="283" t="str">
        <f t="shared" si="792"/>
        <v xml:space="preserve"> </v>
      </c>
      <c r="BL599" s="281" t="str">
        <f t="shared" si="793"/>
        <v xml:space="preserve"> </v>
      </c>
      <c r="BM599" s="284" t="str">
        <f t="shared" si="757"/>
        <v xml:space="preserve"> </v>
      </c>
      <c r="BN599" s="285" t="str">
        <f>IF(SUM(I599:T599)&lt;90," ",'eq. coef.'!$C$360+'eq. coef.'!$C$361*'Amp-TB2 calc'!AJ599+'eq. coef.'!$C$362*'Amp-TB2 calc'!AK599+'eq. coef.'!$C$363*'Amp-TB2 calc'!AL599+'eq. coef.'!$C$364*'Amp-TB2 calc'!AN599+'eq. coef.'!$C$365*'Amp-TB2 calc'!AP599+'eq. coef.'!$C$366*'Amp-TB2 calc'!AQ599+'eq. coef.'!$C$367*'Amp-TB2 calc'!AR599+'eq. coef.'!$C$368*'Amp-TB2 calc'!AS599+'eq. coef.'!$C$369*LN(BQ599))</f>
        <v xml:space="preserve"> </v>
      </c>
      <c r="BO599" s="286" t="str">
        <f t="shared" si="794"/>
        <v xml:space="preserve"> </v>
      </c>
      <c r="BP599" s="333" t="str">
        <f t="shared" si="758"/>
        <v xml:space="preserve"> </v>
      </c>
      <c r="BQ599" s="287" t="str">
        <f t="shared" si="795"/>
        <v xml:space="preserve"> </v>
      </c>
      <c r="BR599" s="281" t="str">
        <f t="shared" si="759"/>
        <v xml:space="preserve"> </v>
      </c>
      <c r="BS599" s="283"/>
      <c r="BT599" s="283">
        <f t="shared" si="796"/>
        <v>0</v>
      </c>
      <c r="BU599" s="283">
        <f t="shared" si="797"/>
        <v>0</v>
      </c>
      <c r="BV599" s="281" t="str">
        <f t="shared" si="696"/>
        <v xml:space="preserve"> </v>
      </c>
      <c r="BW599" s="288"/>
      <c r="BX599" s="289" t="str">
        <f>IF(SUM(I599:T599)&lt;90," ",'eq. coef.'!$B$1128*'Amp-TB2 calc'!CH599+'eq. coef.'!$B$1129*'Amp-TB2 calc'!CL599+'eq. coef.'!$B$1130*'Amp-TB2 calc'!CM599+'eq. coef.'!$B$1131*'Amp-TB2 calc'!CO599+'eq. coef.'!$B$1132*'Amp-TB2 calc'!CP599+'eq. coef.'!$B$1133*'Amp-TB2 calc'!CQ599+'eq. coef.'!$B$1134*'Amp-TB2 calc'!CR599+'eq. coef.'!$B$1135*'Amp-TB2 calc'!CU599+'eq. coef.'!$B$1135*'Amp-TB2 calc'!CY599+'eq. coef.'!$B$1137*'Amp-TB2 calc'!CZ599)</f>
        <v xml:space="preserve"> </v>
      </c>
      <c r="BY599" s="290" t="str">
        <f t="shared" si="798"/>
        <v xml:space="preserve"> </v>
      </c>
      <c r="BZ599" s="291"/>
      <c r="CA599" s="290" t="str">
        <f t="shared" si="697"/>
        <v xml:space="preserve"> </v>
      </c>
      <c r="CB599" s="289" t="str">
        <f>IF(SUM(I599:T599)&lt;90," ",EXP('eq. coef.'!$C$396+'eq. coef.'!$C$397*'Amp-TB2 calc'!AJ599+'eq. coef.'!$C$398*'Amp-TB2 calc'!AK599+'eq. coef.'!$C$399*'Amp-TB2 calc'!AL599+'eq. coef.'!$C$400*'Amp-TB2 calc'!AN599+'eq. coef.'!$C$401*'Amp-TB2 calc'!AP599+'eq. coef.'!$C$402*'Amp-TB2 calc'!AQ599+'eq. coef.'!$C$403*'Amp-TB2 calc'!AR599+'eq. coef.'!$C$404*'Amp-TB2 calc'!AS599+'eq. coef.'!$C$405*LN('Amp-TB2 calc'!BQ599)))</f>
        <v xml:space="preserve"> </v>
      </c>
      <c r="CC599" s="283" t="str">
        <f t="shared" si="760"/>
        <v xml:space="preserve"> </v>
      </c>
      <c r="CD599" s="283"/>
      <c r="CE599" s="282" t="str">
        <f t="shared" si="699"/>
        <v xml:space="preserve"> </v>
      </c>
      <c r="CF599" s="282" t="str">
        <f t="shared" si="761"/>
        <v xml:space="preserve"> </v>
      </c>
      <c r="CG599" s="278" t="str">
        <f t="shared" si="799"/>
        <v xml:space="preserve"> </v>
      </c>
      <c r="CH599" s="278" t="str">
        <f t="shared" si="800"/>
        <v xml:space="preserve"> </v>
      </c>
      <c r="CI599" s="278" t="str">
        <f t="shared" si="762"/>
        <v xml:space="preserve"> </v>
      </c>
      <c r="CJ599" s="278" t="str">
        <f t="shared" si="763"/>
        <v xml:space="preserve"> </v>
      </c>
      <c r="CK599" s="278"/>
      <c r="CL599" s="278" t="str">
        <f t="shared" si="703"/>
        <v xml:space="preserve"> </v>
      </c>
      <c r="CM599" s="278" t="str">
        <f t="shared" si="704"/>
        <v xml:space="preserve"> </v>
      </c>
      <c r="CN599" s="278" t="str">
        <f t="shared" si="801"/>
        <v xml:space="preserve"> </v>
      </c>
      <c r="CO599" s="278" t="str">
        <f t="shared" si="705"/>
        <v xml:space="preserve"> </v>
      </c>
      <c r="CP599" s="278" t="str">
        <f t="shared" si="802"/>
        <v xml:space="preserve"> </v>
      </c>
      <c r="CQ599" s="278" t="str">
        <f t="shared" si="706"/>
        <v xml:space="preserve"> </v>
      </c>
      <c r="CR599" s="278" t="str">
        <f t="shared" si="803"/>
        <v xml:space="preserve"> </v>
      </c>
      <c r="CS599" s="278" t="str">
        <f t="shared" si="764"/>
        <v xml:space="preserve"> </v>
      </c>
      <c r="CT599" s="278"/>
      <c r="CU599" s="278" t="str">
        <f t="shared" si="804"/>
        <v xml:space="preserve"> </v>
      </c>
      <c r="CV599" s="278" t="str">
        <f t="shared" si="765"/>
        <v xml:space="preserve"> </v>
      </c>
      <c r="CW599" s="278" t="str">
        <f t="shared" si="766"/>
        <v xml:space="preserve"> </v>
      </c>
      <c r="CX599" s="278"/>
      <c r="CY599" s="278" t="str">
        <f t="shared" si="710"/>
        <v xml:space="preserve"> </v>
      </c>
      <c r="CZ599" s="278" t="str">
        <f t="shared" si="805"/>
        <v xml:space="preserve"> </v>
      </c>
      <c r="DA599" s="278" t="str">
        <f t="shared" si="767"/>
        <v xml:space="preserve"> </v>
      </c>
      <c r="DB599" s="278"/>
      <c r="DC599" s="278" t="str">
        <f t="shared" si="768"/>
        <v xml:space="preserve"> </v>
      </c>
      <c r="DD599" s="278" t="str">
        <f t="shared" si="806"/>
        <v xml:space="preserve"> </v>
      </c>
      <c r="DE599" s="278" t="str">
        <f t="shared" si="807"/>
        <v xml:space="preserve"> </v>
      </c>
      <c r="DF599" s="278" t="str">
        <f t="shared" si="769"/>
        <v xml:space="preserve"> </v>
      </c>
      <c r="DG599" s="283" t="str">
        <f t="shared" si="772"/>
        <v xml:space="preserve"> </v>
      </c>
      <c r="DH599" s="283"/>
      <c r="DI599" s="277" t="str">
        <f t="shared" si="714"/>
        <v xml:space="preserve"> </v>
      </c>
      <c r="DJ599" s="277" t="str">
        <f t="shared" si="715"/>
        <v xml:space="preserve"> </v>
      </c>
      <c r="DK599" s="277" t="str">
        <f t="shared" si="716"/>
        <v xml:space="preserve"> </v>
      </c>
      <c r="DL599" s="278" t="str">
        <f t="shared" si="717"/>
        <v xml:space="preserve"> </v>
      </c>
    </row>
    <row r="600" spans="1:117" s="246" customFormat="1" x14ac:dyDescent="0.25">
      <c r="A600" s="329"/>
      <c r="B600" s="263"/>
      <c r="C600" s="263"/>
      <c r="D600" s="263"/>
      <c r="E600" s="263"/>
      <c r="F600" s="263"/>
      <c r="G600" s="263"/>
      <c r="H600" s="263"/>
      <c r="I600" s="330"/>
      <c r="J600" s="331"/>
      <c r="K600" s="331"/>
      <c r="L600" s="331"/>
      <c r="M600" s="331"/>
      <c r="N600" s="331"/>
      <c r="O600" s="331"/>
      <c r="P600" s="331"/>
      <c r="Q600" s="331"/>
      <c r="R600" s="331"/>
      <c r="S600" s="331"/>
      <c r="T600" s="331"/>
      <c r="U600" s="293" t="str">
        <f t="shared" si="773"/>
        <v xml:space="preserve"> </v>
      </c>
      <c r="V600" s="294" t="str">
        <f>IF(SUM(I600:T600)&lt;90," ",I600/stab.data!$U$7)</f>
        <v xml:space="preserve"> </v>
      </c>
      <c r="W600" s="294" t="str">
        <f>IF(SUM(I600:T600)&lt;90," ",J600/stab.data!$U$8)</f>
        <v xml:space="preserve"> </v>
      </c>
      <c r="X600" s="294" t="str">
        <f>IF(SUM(I600:T600)&lt;90," ",K600*2/stab.data!$U$9)</f>
        <v xml:space="preserve"> </v>
      </c>
      <c r="Y600" s="294" t="str">
        <f>IF(SUM(I600:T600)&lt;90," ",L600*2/stab.data!$U$10)</f>
        <v xml:space="preserve"> </v>
      </c>
      <c r="Z600" s="294" t="str">
        <f>IF(SUM(I600:T600)&lt;90," ",M600/stab.data!$U$11)</f>
        <v xml:space="preserve"> </v>
      </c>
      <c r="AA600" s="294" t="str">
        <f>IF(SUM(I600:T600)&lt;90," ",N600/stab.data!$U$12)</f>
        <v xml:space="preserve"> </v>
      </c>
      <c r="AB600" s="294" t="str">
        <f>IF(SUM(I600:T600)&lt;90," ",O600/stab.data!$U$13)</f>
        <v xml:space="preserve"> </v>
      </c>
      <c r="AC600" s="294" t="str">
        <f>IF(SUM(I600:T600)&lt;90," ",P600/stab.data!$U$14)</f>
        <v xml:space="preserve"> </v>
      </c>
      <c r="AD600" s="294" t="str">
        <f>IF(SUM(I600:T600)&lt;90," ",Q600*2/stab.data!$U$15)</f>
        <v xml:space="preserve"> </v>
      </c>
      <c r="AE600" s="294" t="str">
        <f>IF(SUM(I600:T600)&lt;90," ",R600*2/stab.data!$U$16)</f>
        <v xml:space="preserve"> </v>
      </c>
      <c r="AF600" s="294" t="str">
        <f>IF(SUM(I600:T600)&lt;90," ",S600/stab.data!$U$17)</f>
        <v xml:space="preserve"> </v>
      </c>
      <c r="AG600" s="294" t="str">
        <f>IF(SUM(I600:T600)&lt;90," ",T600/stab.data!$U$18)</f>
        <v xml:space="preserve"> </v>
      </c>
      <c r="AH600" s="294" t="str">
        <f t="shared" si="774"/>
        <v xml:space="preserve"> </v>
      </c>
      <c r="AI600" s="294" t="str">
        <f t="shared" si="775"/>
        <v xml:space="preserve"> </v>
      </c>
      <c r="AJ600" s="295" t="str">
        <f t="shared" si="776"/>
        <v xml:space="preserve"> </v>
      </c>
      <c r="AK600" s="295" t="str">
        <f t="shared" si="777"/>
        <v xml:space="preserve"> </v>
      </c>
      <c r="AL600" s="295" t="str">
        <f t="shared" si="778"/>
        <v xml:space="preserve"> </v>
      </c>
      <c r="AM600" s="295" t="str">
        <f t="shared" si="779"/>
        <v xml:space="preserve"> </v>
      </c>
      <c r="AN600" s="295" t="str">
        <f t="shared" si="780"/>
        <v xml:space="preserve"> </v>
      </c>
      <c r="AO600" s="295" t="str">
        <f t="shared" si="781"/>
        <v xml:space="preserve"> </v>
      </c>
      <c r="AP600" s="295" t="str">
        <f t="shared" si="782"/>
        <v xml:space="preserve"> </v>
      </c>
      <c r="AQ600" s="295" t="str">
        <f t="shared" si="783"/>
        <v xml:space="preserve"> </v>
      </c>
      <c r="AR600" s="295" t="str">
        <f t="shared" si="784"/>
        <v xml:space="preserve"> </v>
      </c>
      <c r="AS600" s="295" t="str">
        <f t="shared" si="785"/>
        <v xml:space="preserve"> </v>
      </c>
      <c r="AT600" s="295" t="str">
        <f t="shared" si="786"/>
        <v xml:space="preserve"> </v>
      </c>
      <c r="AU600" s="295" t="str">
        <f t="shared" si="787"/>
        <v xml:space="preserve"> </v>
      </c>
      <c r="AV600" s="294" t="str">
        <f t="shared" si="788"/>
        <v xml:space="preserve"> </v>
      </c>
      <c r="AW600" s="294" t="str">
        <f t="shared" si="789"/>
        <v xml:space="preserve"> </v>
      </c>
      <c r="AX600" s="294" t="str">
        <f>IF(SUM(I600:T600)&lt;90," ",CO600*AH600*stab.data!$U$20/13/2)</f>
        <v xml:space="preserve"> </v>
      </c>
      <c r="AY600" s="294" t="str">
        <f>IF(SUM(I600:T600)&lt;90," ",CQ600*AH600*stab.data!$U$11/13)</f>
        <v xml:space="preserve"> </v>
      </c>
      <c r="AZ600" s="294" t="str">
        <f t="shared" si="790"/>
        <v xml:space="preserve"> </v>
      </c>
      <c r="BA600" s="296" t="str">
        <f t="shared" si="791"/>
        <v xml:space="preserve"> </v>
      </c>
      <c r="BB600" s="297" t="str">
        <f>IF(SUM(I600:T600)&lt;90," ",EXP('eq. coef.'!$C$104+'eq. coef.'!$C$105*'Amp-TB2 calc'!AJ600+'eq. coef.'!$C$106*'Amp-TB2 calc'!AK600+'eq. coef.'!$C$107*'Amp-TB2 calc'!AL600+'eq. coef.'!$C$108*'Amp-TB2 calc'!AN600+'eq. coef.'!$C$109*'Amp-TB2 calc'!AP600+'eq. coef.'!$C$110*'Amp-TB2 calc'!AQ600+'eq. coef.'!$C$111*'Amp-TB2 calc'!AR600+'eq. coef.'!$C$112*'Amp-TB2 calc'!AS600))</f>
        <v xml:space="preserve"> </v>
      </c>
      <c r="BC600" s="298" t="str">
        <f>IF(SUM(I600:T600)&lt;90," ",EXP('eq. coef.'!$C$176+'eq. coef.'!$C$177*'Amp-TB2 calc'!AJ600+'eq. coef.'!$C$178*'Amp-TB2 calc'!AK600+'eq. coef.'!$C$179*'Amp-TB2 calc'!AL600+'eq. coef.'!$C$180*'Amp-TB2 calc'!AN600+'eq. coef.'!$C$181*'Amp-TB2 calc'!AP600+'eq. coef.'!$C$182*'Amp-TB2 calc'!AQ600+'eq. coef.'!$C$183*'Amp-TB2 calc'!AR600+'eq. coef.'!$C$184*'Amp-TB2 calc'!AS600))</f>
        <v xml:space="preserve"> </v>
      </c>
      <c r="BD600" s="298" t="str">
        <f>IF(SUM(I600:T600)&lt;90," ",('eq. coef.'!$C$234+'eq. coef.'!$C$235*'Amp-TB2 calc'!AJ600+'eq. coef.'!$C$236*'Amp-TB2 calc'!AK600+'eq. coef.'!$C$237*'Amp-TB2 calc'!AL600+'eq. coef.'!$C$238*'Amp-TB2 calc'!AN600+'eq. coef.'!$C$239*'Amp-TB2 calc'!AP600+'eq. coef.'!$C$240*'Amp-TB2 calc'!AQ600+'eq. coef.'!$C$241*'Amp-TB2 calc'!AR600+'eq. coef.'!$C$242*'Amp-TB2 calc'!AS600))</f>
        <v xml:space="preserve"> </v>
      </c>
      <c r="BE600" s="298" t="str">
        <f>IF(SUM(I600:T600)&lt;90," ",('eq. coef.'!$C$270+'eq. coef.'!$C$271*'Amp-TB2 calc'!AJ600+'eq. coef.'!$C$272*'Amp-TB2 calc'!AK600+'eq. coef.'!$C$273*'Amp-TB2 calc'!AL600+'eq. coef.'!$C$274*'Amp-TB2 calc'!AN600+'eq. coef.'!$C$275*'Amp-TB2 calc'!AP600+'eq. coef.'!$C$276*'Amp-TB2 calc'!AQ600+'eq. coef.'!$C$277*'Amp-TB2 calc'!AR600+'eq. coef.'!$C$278*'Amp-TB2 calc'!AS600))</f>
        <v xml:space="preserve"> </v>
      </c>
      <c r="BF600" s="298" t="str">
        <f>IF(SUM(I600:T600)&lt;90," ",EXP('eq. coef.'!$C$328+'eq. coef.'!$C$329*'Amp-TB2 calc'!AJ600+'eq. coef.'!$C$330*'Amp-TB2 calc'!AK600+'eq. coef.'!$C$331*'Amp-TB2 calc'!AL600+'eq. coef.'!$C$332*'Amp-TB2 calc'!AN600+'eq. coef.'!$C$333*'Amp-TB2 calc'!AP600+'eq. coef.'!$C$334*'Amp-TB2 calc'!AQ600+'eq. coef.'!$C$335*'Amp-TB2 calc'!AR600+'eq. coef.'!$C$336*'Amp-TB2 calc'!AS600))</f>
        <v xml:space="preserve"> </v>
      </c>
      <c r="BG600" s="299" t="str">
        <f t="shared" si="756"/>
        <v xml:space="preserve"> </v>
      </c>
      <c r="BH600" s="386" t="str">
        <f t="shared" si="770"/>
        <v xml:space="preserve"> </v>
      </c>
      <c r="BI600" s="386" t="str">
        <f t="shared" si="771"/>
        <v xml:space="preserve"> </v>
      </c>
      <c r="BJ600" s="298" t="str">
        <f t="shared" si="692"/>
        <v xml:space="preserve"> </v>
      </c>
      <c r="BK600" s="296" t="str">
        <f t="shared" si="792"/>
        <v xml:space="preserve"> </v>
      </c>
      <c r="BL600" s="298" t="str">
        <f t="shared" si="793"/>
        <v xml:space="preserve"> </v>
      </c>
      <c r="BM600" s="321" t="str">
        <f t="shared" si="757"/>
        <v xml:space="preserve"> </v>
      </c>
      <c r="BN600" s="300" t="str">
        <f>IF(SUM(I600:T600)&lt;90," ",'eq. coef.'!$C$360+'eq. coef.'!$C$361*'Amp-TB2 calc'!AJ600+'eq. coef.'!$C$362*'Amp-TB2 calc'!AK600+'eq. coef.'!$C$363*'Amp-TB2 calc'!AL600+'eq. coef.'!$C$364*'Amp-TB2 calc'!AN600+'eq. coef.'!$C$365*'Amp-TB2 calc'!AP600+'eq. coef.'!$C$366*'Amp-TB2 calc'!AQ600+'eq. coef.'!$C$367*'Amp-TB2 calc'!AR600+'eq. coef.'!$C$368*'Amp-TB2 calc'!AS600+'eq. coef.'!$C$369*LN(BQ600))</f>
        <v xml:space="preserve"> </v>
      </c>
      <c r="BO600" s="301" t="str">
        <f t="shared" si="794"/>
        <v xml:space="preserve"> </v>
      </c>
      <c r="BP600" s="334" t="str">
        <f t="shared" si="758"/>
        <v xml:space="preserve"> </v>
      </c>
      <c r="BQ600" s="302" t="str">
        <f t="shared" si="795"/>
        <v xml:space="preserve"> </v>
      </c>
      <c r="BR600" s="298" t="str">
        <f t="shared" si="759"/>
        <v xml:space="preserve"> </v>
      </c>
      <c r="BS600" s="296"/>
      <c r="BT600" s="296">
        <f t="shared" si="796"/>
        <v>0</v>
      </c>
      <c r="BU600" s="296">
        <f t="shared" si="797"/>
        <v>0</v>
      </c>
      <c r="BV600" s="298" t="str">
        <f t="shared" si="696"/>
        <v xml:space="preserve"> </v>
      </c>
      <c r="BW600" s="303"/>
      <c r="BX600" s="304" t="str">
        <f>IF(SUM(I600:T600)&lt;90," ",'eq. coef.'!$B$1128*'Amp-TB2 calc'!CH600+'eq. coef.'!$B$1129*'Amp-TB2 calc'!CL600+'eq. coef.'!$B$1130*'Amp-TB2 calc'!CM600+'eq. coef.'!$B$1131*'Amp-TB2 calc'!CO600+'eq. coef.'!$B$1132*'Amp-TB2 calc'!CP600+'eq. coef.'!$B$1133*'Amp-TB2 calc'!CQ600+'eq. coef.'!$B$1134*'Amp-TB2 calc'!CR600+'eq. coef.'!$B$1135*'Amp-TB2 calc'!CU600+'eq. coef.'!$B$1135*'Amp-TB2 calc'!CY600+'eq. coef.'!$B$1137*'Amp-TB2 calc'!CZ600)</f>
        <v xml:space="preserve"> </v>
      </c>
      <c r="BY600" s="305" t="str">
        <f t="shared" si="798"/>
        <v xml:space="preserve"> </v>
      </c>
      <c r="BZ600" s="306"/>
      <c r="CA600" s="305" t="str">
        <f t="shared" si="697"/>
        <v xml:space="preserve"> </v>
      </c>
      <c r="CB600" s="304" t="str">
        <f>IF(SUM(I600:T600)&lt;90," ",EXP('eq. coef.'!$C$396+'eq. coef.'!$C$397*'Amp-TB2 calc'!AJ600+'eq. coef.'!$C$398*'Amp-TB2 calc'!AK600+'eq. coef.'!$C$399*'Amp-TB2 calc'!AL600+'eq. coef.'!$C$400*'Amp-TB2 calc'!AN600+'eq. coef.'!$C$401*'Amp-TB2 calc'!AP600+'eq. coef.'!$C$402*'Amp-TB2 calc'!AQ600+'eq. coef.'!$C$403*'Amp-TB2 calc'!AR600+'eq. coef.'!$C$404*'Amp-TB2 calc'!AS600+'eq. coef.'!$C$405*LN('Amp-TB2 calc'!BQ600)))</f>
        <v xml:space="preserve"> </v>
      </c>
      <c r="CC600" s="296" t="str">
        <f t="shared" si="760"/>
        <v xml:space="preserve"> </v>
      </c>
      <c r="CD600" s="296"/>
      <c r="CE600" s="299" t="str">
        <f t="shared" si="699"/>
        <v xml:space="preserve"> </v>
      </c>
      <c r="CF600" s="299" t="str">
        <f t="shared" si="761"/>
        <v xml:space="preserve"> </v>
      </c>
      <c r="CG600" s="295" t="str">
        <f t="shared" si="799"/>
        <v xml:space="preserve"> </v>
      </c>
      <c r="CH600" s="295" t="str">
        <f t="shared" si="800"/>
        <v xml:space="preserve"> </v>
      </c>
      <c r="CI600" s="295" t="str">
        <f t="shared" si="762"/>
        <v xml:space="preserve"> </v>
      </c>
      <c r="CJ600" s="295" t="str">
        <f t="shared" si="763"/>
        <v xml:space="preserve"> </v>
      </c>
      <c r="CK600" s="295"/>
      <c r="CL600" s="295" t="str">
        <f t="shared" si="703"/>
        <v xml:space="preserve"> </v>
      </c>
      <c r="CM600" s="295" t="str">
        <f t="shared" si="704"/>
        <v xml:space="preserve"> </v>
      </c>
      <c r="CN600" s="295" t="str">
        <f t="shared" si="801"/>
        <v xml:space="preserve"> </v>
      </c>
      <c r="CO600" s="295" t="str">
        <f t="shared" si="705"/>
        <v xml:space="preserve"> </v>
      </c>
      <c r="CP600" s="295" t="str">
        <f t="shared" si="802"/>
        <v xml:space="preserve"> </v>
      </c>
      <c r="CQ600" s="295" t="str">
        <f t="shared" si="706"/>
        <v xml:space="preserve"> </v>
      </c>
      <c r="CR600" s="295" t="str">
        <f t="shared" si="803"/>
        <v xml:space="preserve"> </v>
      </c>
      <c r="CS600" s="295" t="str">
        <f t="shared" si="764"/>
        <v xml:space="preserve"> </v>
      </c>
      <c r="CT600" s="295"/>
      <c r="CU600" s="295" t="str">
        <f t="shared" si="804"/>
        <v xml:space="preserve"> </v>
      </c>
      <c r="CV600" s="295" t="str">
        <f t="shared" si="765"/>
        <v xml:space="preserve"> </v>
      </c>
      <c r="CW600" s="295" t="str">
        <f t="shared" si="766"/>
        <v xml:space="preserve"> </v>
      </c>
      <c r="CX600" s="295"/>
      <c r="CY600" s="295" t="str">
        <f t="shared" si="710"/>
        <v xml:space="preserve"> </v>
      </c>
      <c r="CZ600" s="295" t="str">
        <f t="shared" si="805"/>
        <v xml:space="preserve"> </v>
      </c>
      <c r="DA600" s="295" t="str">
        <f t="shared" si="767"/>
        <v xml:space="preserve"> </v>
      </c>
      <c r="DB600" s="295"/>
      <c r="DC600" s="295" t="str">
        <f t="shared" si="768"/>
        <v xml:space="preserve"> </v>
      </c>
      <c r="DD600" s="295" t="str">
        <f t="shared" si="806"/>
        <v xml:space="preserve"> </v>
      </c>
      <c r="DE600" s="295" t="str">
        <f t="shared" si="807"/>
        <v xml:space="preserve"> </v>
      </c>
      <c r="DF600" s="295" t="str">
        <f t="shared" si="769"/>
        <v xml:space="preserve"> </v>
      </c>
      <c r="DG600" s="296" t="str">
        <f t="shared" si="772"/>
        <v xml:space="preserve"> </v>
      </c>
      <c r="DH600" s="296"/>
      <c r="DI600" s="294" t="str">
        <f t="shared" si="714"/>
        <v xml:space="preserve"> </v>
      </c>
      <c r="DJ600" s="294" t="str">
        <f t="shared" si="715"/>
        <v xml:space="preserve"> </v>
      </c>
      <c r="DK600" s="294" t="str">
        <f t="shared" si="716"/>
        <v xml:space="preserve"> </v>
      </c>
      <c r="DL600" s="295" t="str">
        <f t="shared" si="717"/>
        <v xml:space="preserve"> </v>
      </c>
      <c r="DM600" s="371"/>
    </row>
    <row r="601" spans="1:117" ht="15.6" x14ac:dyDescent="0.3">
      <c r="A601" s="332" t="s">
        <v>559</v>
      </c>
    </row>
  </sheetData>
  <phoneticPr fontId="1"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2:J1165"/>
  <sheetViews>
    <sheetView topLeftCell="A1124" workbookViewId="0">
      <selection activeCell="C1144" sqref="C1144"/>
    </sheetView>
  </sheetViews>
  <sheetFormatPr defaultRowHeight="13.2" x14ac:dyDescent="0.25"/>
  <cols>
    <col min="1" max="1" width="21.109375" customWidth="1"/>
    <col min="2" max="2" width="22.6640625" customWidth="1"/>
    <col min="3" max="3" width="30.6640625" customWidth="1"/>
    <col min="4" max="5" width="13.5546875" customWidth="1"/>
    <col min="6" max="7" width="9.44140625" customWidth="1"/>
    <col min="9" max="9" width="10" bestFit="1" customWidth="1"/>
    <col min="10" max="10" width="10.5546875" bestFit="1" customWidth="1"/>
  </cols>
  <sheetData>
    <row r="2" spans="1:3" ht="13.8" x14ac:dyDescent="0.3">
      <c r="A2" t="s">
        <v>9</v>
      </c>
    </row>
    <row r="5" spans="1:3" ht="16.8" x14ac:dyDescent="0.3">
      <c r="A5" t="s">
        <v>122</v>
      </c>
    </row>
    <row r="7" spans="1:3" ht="18" customHeight="1" thickBot="1" x14ac:dyDescent="0.3">
      <c r="A7" s="438" t="s">
        <v>123</v>
      </c>
      <c r="B7" s="461"/>
      <c r="C7" s="461"/>
    </row>
    <row r="8" spans="1:3" ht="14.1" customHeight="1" x14ac:dyDescent="0.25">
      <c r="A8" s="481" t="s">
        <v>124</v>
      </c>
      <c r="B8" s="454"/>
      <c r="C8" s="11" t="s">
        <v>10</v>
      </c>
    </row>
    <row r="9" spans="1:3" ht="14.1" customHeight="1" x14ac:dyDescent="0.25">
      <c r="A9" s="480" t="s">
        <v>125</v>
      </c>
      <c r="B9" s="456"/>
      <c r="C9" s="12" t="s">
        <v>126</v>
      </c>
    </row>
    <row r="10" spans="1:3" ht="14.1" customHeight="1" x14ac:dyDescent="0.25">
      <c r="A10" s="476" t="s">
        <v>127</v>
      </c>
      <c r="B10" s="13" t="s">
        <v>128</v>
      </c>
      <c r="C10" s="12" t="s">
        <v>206</v>
      </c>
    </row>
    <row r="11" spans="1:3" ht="14.1" customHeight="1" x14ac:dyDescent="0.25">
      <c r="A11" s="457"/>
      <c r="B11" s="13" t="s">
        <v>130</v>
      </c>
      <c r="C11" s="12" t="s">
        <v>131</v>
      </c>
    </row>
    <row r="12" spans="1:3" ht="14.1" customHeight="1" x14ac:dyDescent="0.25">
      <c r="A12" s="457"/>
      <c r="B12" s="13" t="s">
        <v>132</v>
      </c>
      <c r="C12" s="12" t="s">
        <v>131</v>
      </c>
    </row>
    <row r="13" spans="1:3" ht="14.1" customHeight="1" x14ac:dyDescent="0.25">
      <c r="A13" s="457"/>
      <c r="B13" s="13" t="s">
        <v>133</v>
      </c>
      <c r="C13" s="12" t="s">
        <v>131</v>
      </c>
    </row>
    <row r="14" spans="1:3" ht="24" customHeight="1" x14ac:dyDescent="0.25">
      <c r="A14" s="457"/>
      <c r="B14" s="13" t="s">
        <v>134</v>
      </c>
      <c r="C14" s="14">
        <v>58</v>
      </c>
    </row>
    <row r="15" spans="1:3" ht="24" customHeight="1" x14ac:dyDescent="0.25">
      <c r="A15" s="476" t="s">
        <v>135</v>
      </c>
      <c r="B15" s="13" t="s">
        <v>136</v>
      </c>
      <c r="C15" s="12" t="s">
        <v>137</v>
      </c>
    </row>
    <row r="16" spans="1:3" ht="33.9" customHeight="1" x14ac:dyDescent="0.25">
      <c r="A16" s="457"/>
      <c r="B16" s="13" t="s">
        <v>138</v>
      </c>
      <c r="C16" s="12" t="s">
        <v>139</v>
      </c>
    </row>
    <row r="17" spans="1:5" ht="101.1" customHeight="1" x14ac:dyDescent="0.25">
      <c r="A17" s="480" t="s">
        <v>140</v>
      </c>
      <c r="B17" s="456"/>
      <c r="C17" s="12" t="s">
        <v>11</v>
      </c>
    </row>
    <row r="18" spans="1:5" ht="14.1" customHeight="1" thickBot="1" x14ac:dyDescent="0.3">
      <c r="A18" s="477" t="s">
        <v>141</v>
      </c>
      <c r="B18" s="13" t="s">
        <v>142</v>
      </c>
      <c r="C18" s="15" t="s">
        <v>12</v>
      </c>
    </row>
    <row r="19" spans="1:5" ht="14.1" customHeight="1" x14ac:dyDescent="0.25">
      <c r="A19" s="457"/>
      <c r="B19" s="13" t="s">
        <v>144</v>
      </c>
      <c r="C19" s="15" t="s">
        <v>187</v>
      </c>
    </row>
    <row r="20" spans="1:5" ht="14.1" customHeight="1" x14ac:dyDescent="0.25">
      <c r="A20" s="457"/>
      <c r="B20" s="13" t="s">
        <v>145</v>
      </c>
      <c r="C20" s="12" t="s">
        <v>13</v>
      </c>
    </row>
    <row r="21" spans="1:5" ht="33.9" customHeight="1" thickBot="1" x14ac:dyDescent="0.3">
      <c r="A21" s="458"/>
      <c r="B21" s="16" t="s">
        <v>146</v>
      </c>
      <c r="C21" s="17" t="s">
        <v>147</v>
      </c>
    </row>
    <row r="24" spans="1:5" ht="13.8" x14ac:dyDescent="0.3">
      <c r="A24" t="s">
        <v>207</v>
      </c>
    </row>
    <row r="26" spans="1:5" ht="18" customHeight="1" thickBot="1" x14ac:dyDescent="0.3">
      <c r="A26" s="406" t="s">
        <v>148</v>
      </c>
      <c r="B26" s="441"/>
      <c r="C26" s="441"/>
      <c r="D26" s="441"/>
    </row>
    <row r="27" spans="1:5" ht="24.9" customHeight="1" thickBot="1" x14ac:dyDescent="0.3">
      <c r="A27" s="18" t="s">
        <v>149</v>
      </c>
      <c r="B27" s="19" t="s">
        <v>150</v>
      </c>
      <c r="C27" s="20" t="s">
        <v>151</v>
      </c>
      <c r="D27" s="21" t="s">
        <v>152</v>
      </c>
    </row>
    <row r="28" spans="1:5" ht="24" customHeight="1" thickBot="1" x14ac:dyDescent="0.3">
      <c r="A28" s="22">
        <v>1</v>
      </c>
      <c r="B28" s="23" t="s">
        <v>7</v>
      </c>
      <c r="C28" s="24" t="s">
        <v>153</v>
      </c>
      <c r="D28" s="25" t="s">
        <v>154</v>
      </c>
    </row>
    <row r="29" spans="1:5" ht="15" customHeight="1" x14ac:dyDescent="0.25">
      <c r="A29" s="402" t="s">
        <v>194</v>
      </c>
      <c r="B29" s="441"/>
      <c r="C29" s="441"/>
      <c r="D29" s="441"/>
    </row>
    <row r="31" spans="1:5" ht="18" customHeight="1" thickBot="1" x14ac:dyDescent="0.3">
      <c r="A31" s="406" t="s">
        <v>155</v>
      </c>
      <c r="B31" s="441"/>
      <c r="C31" s="441"/>
      <c r="D31" s="441"/>
      <c r="E31" s="441"/>
    </row>
    <row r="32" spans="1:5" ht="24.9" customHeight="1" thickBot="1" x14ac:dyDescent="0.3">
      <c r="A32" s="18" t="s">
        <v>149</v>
      </c>
      <c r="B32" s="19" t="s">
        <v>156</v>
      </c>
      <c r="C32" s="20" t="s">
        <v>157</v>
      </c>
      <c r="D32" s="20" t="s">
        <v>158</v>
      </c>
      <c r="E32" s="21" t="s">
        <v>159</v>
      </c>
    </row>
    <row r="33" spans="1:7" ht="14.1" customHeight="1" thickBot="1" x14ac:dyDescent="0.3">
      <c r="A33" s="22">
        <v>1</v>
      </c>
      <c r="B33" s="26" t="s">
        <v>14</v>
      </c>
      <c r="C33" s="27">
        <v>0.89691692941955403</v>
      </c>
      <c r="D33" s="27">
        <v>0.88008704034519547</v>
      </c>
      <c r="E33" s="50">
        <v>190.85507244541111</v>
      </c>
    </row>
    <row r="34" spans="1:7" ht="15" customHeight="1" x14ac:dyDescent="0.25">
      <c r="A34" s="402" t="s">
        <v>8</v>
      </c>
      <c r="B34" s="441"/>
      <c r="C34" s="441"/>
      <c r="D34" s="441"/>
      <c r="E34" s="441"/>
    </row>
    <row r="36" spans="1:7" ht="20.100000000000001" customHeight="1" thickBot="1" x14ac:dyDescent="0.3">
      <c r="A36" s="442" t="s">
        <v>160</v>
      </c>
      <c r="B36" s="437"/>
      <c r="C36" s="437"/>
      <c r="D36" s="437"/>
      <c r="E36" s="437"/>
      <c r="F36" s="437"/>
      <c r="G36" s="437"/>
    </row>
    <row r="37" spans="1:7" ht="24.9" customHeight="1" thickBot="1" x14ac:dyDescent="0.3">
      <c r="A37" s="390" t="s">
        <v>149</v>
      </c>
      <c r="B37" s="444"/>
      <c r="C37" s="19" t="s">
        <v>161</v>
      </c>
      <c r="D37" s="20" t="s">
        <v>162</v>
      </c>
      <c r="E37" s="20" t="s">
        <v>163</v>
      </c>
      <c r="F37" s="20" t="s">
        <v>164</v>
      </c>
      <c r="G37" s="21" t="s">
        <v>165</v>
      </c>
    </row>
    <row r="38" spans="1:7" ht="14.1" customHeight="1" thickBot="1" x14ac:dyDescent="0.3">
      <c r="A38" s="400">
        <v>1</v>
      </c>
      <c r="B38" s="28" t="s">
        <v>166</v>
      </c>
      <c r="C38" s="53">
        <v>15529889.609771</v>
      </c>
      <c r="D38" s="30">
        <v>8</v>
      </c>
      <c r="E38" s="54">
        <v>1941236.201221375</v>
      </c>
      <c r="F38" s="31">
        <v>53.293098098077621</v>
      </c>
      <c r="G38" s="55" t="s">
        <v>167</v>
      </c>
    </row>
    <row r="39" spans="1:7" ht="14.1" customHeight="1" x14ac:dyDescent="0.25">
      <c r="A39" s="435"/>
      <c r="B39" s="13" t="s">
        <v>168</v>
      </c>
      <c r="C39" s="58">
        <v>1784857.2752290133</v>
      </c>
      <c r="D39" s="34">
        <v>49</v>
      </c>
      <c r="E39" s="35">
        <v>36425.658678143125</v>
      </c>
      <c r="F39" s="36"/>
      <c r="G39" s="37"/>
    </row>
    <row r="40" spans="1:7" ht="14.1" customHeight="1" thickBot="1" x14ac:dyDescent="0.3">
      <c r="A40" s="436"/>
      <c r="B40" s="16" t="s">
        <v>169</v>
      </c>
      <c r="C40" s="56">
        <v>17314746.885000013</v>
      </c>
      <c r="D40" s="39">
        <v>57</v>
      </c>
      <c r="E40" s="40"/>
      <c r="F40" s="40"/>
      <c r="G40" s="41"/>
    </row>
    <row r="41" spans="1:7" ht="15" customHeight="1" x14ac:dyDescent="0.25">
      <c r="A41" s="402" t="s">
        <v>8</v>
      </c>
      <c r="B41" s="437"/>
      <c r="C41" s="437"/>
      <c r="D41" s="437"/>
      <c r="E41" s="437"/>
      <c r="F41" s="437"/>
      <c r="G41" s="437"/>
    </row>
    <row r="42" spans="1:7" ht="15" customHeight="1" x14ac:dyDescent="0.25">
      <c r="A42" s="402" t="s">
        <v>201</v>
      </c>
      <c r="B42" s="437"/>
      <c r="C42" s="437"/>
      <c r="D42" s="437"/>
      <c r="E42" s="437"/>
      <c r="F42" s="437"/>
      <c r="G42" s="437"/>
    </row>
    <row r="44" spans="1:7" ht="20.100000000000001" customHeight="1" thickBot="1" x14ac:dyDescent="0.3">
      <c r="A44" s="442" t="s">
        <v>171</v>
      </c>
      <c r="B44" s="437"/>
      <c r="C44" s="437"/>
      <c r="D44" s="437"/>
      <c r="E44" s="437"/>
      <c r="F44" s="437"/>
      <c r="G44" s="437"/>
    </row>
    <row r="45" spans="1:7" ht="24.9" customHeight="1" thickBot="1" x14ac:dyDescent="0.3">
      <c r="A45" s="390" t="s">
        <v>149</v>
      </c>
      <c r="B45" s="445"/>
      <c r="C45" s="394" t="s">
        <v>172</v>
      </c>
      <c r="D45" s="448"/>
      <c r="E45" s="42" t="s">
        <v>173</v>
      </c>
      <c r="F45" s="396" t="s">
        <v>174</v>
      </c>
      <c r="G45" s="398" t="s">
        <v>165</v>
      </c>
    </row>
    <row r="46" spans="1:7" ht="15" customHeight="1" thickBot="1" x14ac:dyDescent="0.3">
      <c r="A46" s="436"/>
      <c r="B46" s="446"/>
      <c r="C46" s="43" t="s">
        <v>175</v>
      </c>
      <c r="D46" s="44" t="s">
        <v>176</v>
      </c>
      <c r="E46" s="44" t="s">
        <v>177</v>
      </c>
      <c r="F46" s="450"/>
      <c r="G46" s="452"/>
    </row>
    <row r="47" spans="1:7" ht="14.1" customHeight="1" thickBot="1" x14ac:dyDescent="0.3">
      <c r="A47" s="400">
        <v>1</v>
      </c>
      <c r="B47" s="28" t="s">
        <v>178</v>
      </c>
      <c r="C47" s="29">
        <v>118111.99999908578</v>
      </c>
      <c r="D47" s="31">
        <v>29043.666169957294</v>
      </c>
      <c r="E47" s="45"/>
      <c r="F47" s="31">
        <v>4.0667042276246992</v>
      </c>
      <c r="G47" s="46">
        <v>1.7255240979455349E-4</v>
      </c>
    </row>
    <row r="48" spans="1:7" ht="14.1" customHeight="1" x14ac:dyDescent="0.25">
      <c r="A48" s="435"/>
      <c r="B48" s="13" t="s">
        <v>179</v>
      </c>
      <c r="C48" s="33">
        <v>-9352.6519579476881</v>
      </c>
      <c r="D48" s="35">
        <v>2252.939223070256</v>
      </c>
      <c r="E48" s="35">
        <v>-4.7827769083650926</v>
      </c>
      <c r="F48" s="35">
        <v>-4.1513112569464257</v>
      </c>
      <c r="G48" s="47">
        <v>1.3146073204031128E-4</v>
      </c>
    </row>
    <row r="49" spans="1:7" ht="14.1" customHeight="1" x14ac:dyDescent="0.25">
      <c r="A49" s="435"/>
      <c r="B49" s="13" t="s">
        <v>180</v>
      </c>
      <c r="C49" s="33">
        <v>-10956.644472227552</v>
      </c>
      <c r="D49" s="35">
        <v>2198.9740358349986</v>
      </c>
      <c r="E49" s="35">
        <v>-2.3784155205413424</v>
      </c>
      <c r="F49" s="35">
        <v>-4.9826165719446855</v>
      </c>
      <c r="G49" s="47">
        <v>8.2112098154845358E-6</v>
      </c>
    </row>
    <row r="50" spans="1:7" ht="14.1" customHeight="1" x14ac:dyDescent="0.25">
      <c r="A50" s="435"/>
      <c r="B50" s="13" t="s">
        <v>181</v>
      </c>
      <c r="C50" s="33">
        <v>-8265.5501893536039</v>
      </c>
      <c r="D50" s="35">
        <v>2214.0627453205584</v>
      </c>
      <c r="E50" s="35">
        <v>-5.3633668625604862</v>
      </c>
      <c r="F50" s="35">
        <v>-3.7332050353238269</v>
      </c>
      <c r="G50" s="47">
        <v>4.9263479533706545E-4</v>
      </c>
    </row>
    <row r="51" spans="1:7" ht="14.1" customHeight="1" x14ac:dyDescent="0.25">
      <c r="A51" s="435"/>
      <c r="B51" s="13" t="s">
        <v>182</v>
      </c>
      <c r="C51" s="33">
        <v>-8817.6976077473173</v>
      </c>
      <c r="D51" s="35">
        <v>2254.8855205068494</v>
      </c>
      <c r="E51" s="35">
        <v>-5.0669788711674002</v>
      </c>
      <c r="F51" s="35">
        <v>-3.9104857109399016</v>
      </c>
      <c r="G51" s="47">
        <v>2.8340355324717723E-4</v>
      </c>
    </row>
    <row r="52" spans="1:7" ht="14.1" customHeight="1" x14ac:dyDescent="0.25">
      <c r="A52" s="435"/>
      <c r="B52" s="13" t="s">
        <v>186</v>
      </c>
      <c r="C52" s="33">
        <v>-8620.5092697872624</v>
      </c>
      <c r="D52" s="35">
        <v>2221.3589616958511</v>
      </c>
      <c r="E52" s="35">
        <v>-5.2769426149854963</v>
      </c>
      <c r="F52" s="35">
        <v>-3.8807367104711932</v>
      </c>
      <c r="G52" s="47">
        <v>3.1119810745561819E-4</v>
      </c>
    </row>
    <row r="53" spans="1:7" ht="14.1" customHeight="1" x14ac:dyDescent="0.25">
      <c r="A53" s="435"/>
      <c r="B53" s="13" t="s">
        <v>183</v>
      </c>
      <c r="C53" s="33">
        <v>-1165.1813990268645</v>
      </c>
      <c r="D53" s="35">
        <v>345.05560074612305</v>
      </c>
      <c r="E53" s="35">
        <v>-0.17059679888331455</v>
      </c>
      <c r="F53" s="35">
        <v>-3.3767931791495669</v>
      </c>
      <c r="G53" s="47">
        <v>1.4436056068964282E-3</v>
      </c>
    </row>
    <row r="54" spans="1:7" ht="14.1" customHeight="1" x14ac:dyDescent="0.25">
      <c r="A54" s="435"/>
      <c r="B54" s="13" t="s">
        <v>184</v>
      </c>
      <c r="C54" s="33">
        <v>1218.4665616659993</v>
      </c>
      <c r="D54" s="35">
        <v>526.3520242579915</v>
      </c>
      <c r="E54" s="35">
        <v>0.28642514318307072</v>
      </c>
      <c r="F54" s="35">
        <v>2.3149270934859514</v>
      </c>
      <c r="G54" s="47">
        <v>2.4848325955208132E-2</v>
      </c>
    </row>
    <row r="55" spans="1:7" ht="14.1" customHeight="1" thickBot="1" x14ac:dyDescent="0.3">
      <c r="A55" s="436"/>
      <c r="B55" s="16" t="s">
        <v>185</v>
      </c>
      <c r="C55" s="38">
        <v>3327.4982906156929</v>
      </c>
      <c r="D55" s="48">
        <v>530.99327421072553</v>
      </c>
      <c r="E55" s="48">
        <v>0.41970236966913754</v>
      </c>
      <c r="F55" s="48">
        <v>6.2665544974401497</v>
      </c>
      <c r="G55" s="49">
        <v>9.0752026709078444E-8</v>
      </c>
    </row>
    <row r="56" spans="1:7" ht="15" customHeight="1" x14ac:dyDescent="0.25">
      <c r="A56" s="402" t="s">
        <v>202</v>
      </c>
      <c r="B56" s="437"/>
      <c r="C56" s="437"/>
      <c r="D56" s="437"/>
      <c r="E56" s="437"/>
      <c r="F56" s="437"/>
      <c r="G56" s="437"/>
    </row>
    <row r="59" spans="1:7" ht="13.8" x14ac:dyDescent="0.3">
      <c r="A59" t="s">
        <v>15</v>
      </c>
    </row>
    <row r="62" spans="1:7" ht="16.8" x14ac:dyDescent="0.3">
      <c r="A62" t="s">
        <v>122</v>
      </c>
    </row>
    <row r="64" spans="1:7" ht="18" customHeight="1" thickBot="1" x14ac:dyDescent="0.3">
      <c r="A64" s="438" t="s">
        <v>123</v>
      </c>
      <c r="B64" s="461"/>
      <c r="C64" s="461"/>
    </row>
    <row r="65" spans="1:3" ht="14.1" customHeight="1" x14ac:dyDescent="0.25">
      <c r="A65" s="481" t="s">
        <v>124</v>
      </c>
      <c r="B65" s="454"/>
      <c r="C65" s="11" t="s">
        <v>16</v>
      </c>
    </row>
    <row r="66" spans="1:3" ht="14.1" customHeight="1" x14ac:dyDescent="0.25">
      <c r="A66" s="480" t="s">
        <v>125</v>
      </c>
      <c r="B66" s="456"/>
      <c r="C66" s="12" t="s">
        <v>126</v>
      </c>
    </row>
    <row r="67" spans="1:3" ht="14.1" customHeight="1" x14ac:dyDescent="0.25">
      <c r="A67" s="476" t="s">
        <v>127</v>
      </c>
      <c r="B67" s="13" t="s">
        <v>128</v>
      </c>
      <c r="C67" s="12" t="s">
        <v>129</v>
      </c>
    </row>
    <row r="68" spans="1:3" ht="14.1" customHeight="1" x14ac:dyDescent="0.25">
      <c r="A68" s="457"/>
      <c r="B68" s="13" t="s">
        <v>130</v>
      </c>
      <c r="C68" s="12" t="s">
        <v>131</v>
      </c>
    </row>
    <row r="69" spans="1:3" ht="14.1" customHeight="1" x14ac:dyDescent="0.25">
      <c r="A69" s="457"/>
      <c r="B69" s="13" t="s">
        <v>132</v>
      </c>
      <c r="C69" s="12" t="s">
        <v>131</v>
      </c>
    </row>
    <row r="70" spans="1:3" ht="14.1" customHeight="1" x14ac:dyDescent="0.25">
      <c r="A70" s="457"/>
      <c r="B70" s="13" t="s">
        <v>133</v>
      </c>
      <c r="C70" s="12" t="s">
        <v>131</v>
      </c>
    </row>
    <row r="71" spans="1:3" ht="24" customHeight="1" x14ac:dyDescent="0.25">
      <c r="A71" s="457"/>
      <c r="B71" s="13" t="s">
        <v>134</v>
      </c>
      <c r="C71" s="14">
        <v>58</v>
      </c>
    </row>
    <row r="72" spans="1:3" ht="24" customHeight="1" x14ac:dyDescent="0.25">
      <c r="A72" s="476" t="s">
        <v>135</v>
      </c>
      <c r="B72" s="13" t="s">
        <v>136</v>
      </c>
      <c r="C72" s="12" t="s">
        <v>137</v>
      </c>
    </row>
    <row r="73" spans="1:3" ht="33.9" customHeight="1" x14ac:dyDescent="0.25">
      <c r="A73" s="457"/>
      <c r="B73" s="13" t="s">
        <v>138</v>
      </c>
      <c r="C73" s="12" t="s">
        <v>139</v>
      </c>
    </row>
    <row r="74" spans="1:3" ht="101.1" customHeight="1" x14ac:dyDescent="0.25">
      <c r="A74" s="480" t="s">
        <v>140</v>
      </c>
      <c r="B74" s="456"/>
      <c r="C74" s="12" t="s">
        <v>17</v>
      </c>
    </row>
    <row r="75" spans="1:3" ht="14.1" customHeight="1" thickBot="1" x14ac:dyDescent="0.3">
      <c r="A75" s="477" t="s">
        <v>141</v>
      </c>
      <c r="B75" s="13" t="s">
        <v>142</v>
      </c>
      <c r="C75" s="15" t="s">
        <v>12</v>
      </c>
    </row>
    <row r="76" spans="1:3" ht="14.1" customHeight="1" x14ac:dyDescent="0.25">
      <c r="A76" s="457"/>
      <c r="B76" s="13" t="s">
        <v>144</v>
      </c>
      <c r="C76" s="15" t="s">
        <v>205</v>
      </c>
    </row>
    <row r="77" spans="1:3" ht="14.1" customHeight="1" x14ac:dyDescent="0.25">
      <c r="A77" s="457"/>
      <c r="B77" s="13" t="s">
        <v>145</v>
      </c>
      <c r="C77" s="12" t="s">
        <v>13</v>
      </c>
    </row>
    <row r="78" spans="1:3" ht="33.9" customHeight="1" thickBot="1" x14ac:dyDescent="0.3">
      <c r="A78" s="458"/>
      <c r="B78" s="16" t="s">
        <v>146</v>
      </c>
      <c r="C78" s="17" t="s">
        <v>147</v>
      </c>
    </row>
    <row r="81" spans="1:7" ht="13.8" x14ac:dyDescent="0.3">
      <c r="A81" t="s">
        <v>36</v>
      </c>
    </row>
    <row r="83" spans="1:7" ht="18" customHeight="1" thickBot="1" x14ac:dyDescent="0.3">
      <c r="A83" s="406" t="s">
        <v>148</v>
      </c>
      <c r="B83" s="441"/>
      <c r="C83" s="441"/>
      <c r="D83" s="441"/>
    </row>
    <row r="84" spans="1:7" ht="24.9" customHeight="1" thickBot="1" x14ac:dyDescent="0.3">
      <c r="A84" s="18" t="s">
        <v>149</v>
      </c>
      <c r="B84" s="19" t="s">
        <v>150</v>
      </c>
      <c r="C84" s="20" t="s">
        <v>151</v>
      </c>
      <c r="D84" s="21" t="s">
        <v>152</v>
      </c>
    </row>
    <row r="85" spans="1:7" ht="24" customHeight="1" thickBot="1" x14ac:dyDescent="0.3">
      <c r="A85" s="22">
        <v>1</v>
      </c>
      <c r="B85" s="23" t="s">
        <v>37</v>
      </c>
      <c r="C85" s="24" t="s">
        <v>153</v>
      </c>
      <c r="D85" s="25" t="s">
        <v>154</v>
      </c>
    </row>
    <row r="86" spans="1:7" ht="15" customHeight="1" x14ac:dyDescent="0.25">
      <c r="A86" s="402" t="s">
        <v>194</v>
      </c>
      <c r="B86" s="441"/>
      <c r="C86" s="441"/>
      <c r="D86" s="441"/>
    </row>
    <row r="88" spans="1:7" ht="18" customHeight="1" thickBot="1" x14ac:dyDescent="0.3">
      <c r="A88" s="406" t="s">
        <v>155</v>
      </c>
      <c r="B88" s="441"/>
      <c r="C88" s="441"/>
      <c r="D88" s="441"/>
      <c r="E88" s="441"/>
    </row>
    <row r="89" spans="1:7" ht="24.9" customHeight="1" thickBot="1" x14ac:dyDescent="0.3">
      <c r="A89" s="18" t="s">
        <v>149</v>
      </c>
      <c r="B89" s="19" t="s">
        <v>156</v>
      </c>
      <c r="C89" s="20" t="s">
        <v>157</v>
      </c>
      <c r="D89" s="20" t="s">
        <v>158</v>
      </c>
      <c r="E89" s="21" t="s">
        <v>159</v>
      </c>
    </row>
    <row r="90" spans="1:7" ht="14.1" customHeight="1" thickBot="1" x14ac:dyDescent="0.3">
      <c r="A90" s="22">
        <v>1</v>
      </c>
      <c r="B90" s="26" t="s">
        <v>39</v>
      </c>
      <c r="C90" s="27">
        <v>0.94534602622800412</v>
      </c>
      <c r="D90" s="27">
        <v>0.93693772257077401</v>
      </c>
      <c r="E90" s="52">
        <v>0.20563707317237823</v>
      </c>
    </row>
    <row r="91" spans="1:7" ht="15" customHeight="1" x14ac:dyDescent="0.25">
      <c r="A91" s="402" t="s">
        <v>38</v>
      </c>
      <c r="B91" s="441"/>
      <c r="C91" s="441"/>
      <c r="D91" s="441"/>
      <c r="E91" s="441"/>
    </row>
    <row r="93" spans="1:7" ht="20.100000000000001" customHeight="1" thickBot="1" x14ac:dyDescent="0.3">
      <c r="A93" s="442" t="s">
        <v>160</v>
      </c>
      <c r="B93" s="437"/>
      <c r="C93" s="437"/>
      <c r="D93" s="437"/>
      <c r="E93" s="437"/>
      <c r="F93" s="437"/>
      <c r="G93" s="437"/>
    </row>
    <row r="94" spans="1:7" ht="24.9" customHeight="1" thickBot="1" x14ac:dyDescent="0.3">
      <c r="A94" s="390" t="s">
        <v>149</v>
      </c>
      <c r="B94" s="444"/>
      <c r="C94" s="19" t="s">
        <v>161</v>
      </c>
      <c r="D94" s="20" t="s">
        <v>162</v>
      </c>
      <c r="E94" s="20" t="s">
        <v>163</v>
      </c>
      <c r="F94" s="20" t="s">
        <v>164</v>
      </c>
      <c r="G94" s="21" t="s">
        <v>165</v>
      </c>
    </row>
    <row r="95" spans="1:7" ht="14.1" customHeight="1" thickBot="1" x14ac:dyDescent="0.3">
      <c r="A95" s="400">
        <v>1</v>
      </c>
      <c r="B95" s="28" t="s">
        <v>166</v>
      </c>
      <c r="C95" s="29">
        <v>38.034282723165106</v>
      </c>
      <c r="D95" s="30">
        <v>8</v>
      </c>
      <c r="E95" s="31">
        <v>4.7542853403956382</v>
      </c>
      <c r="F95" s="31">
        <v>112.43005304822915</v>
      </c>
      <c r="G95" s="32" t="s">
        <v>167</v>
      </c>
    </row>
    <row r="96" spans="1:7" ht="14.1" customHeight="1" x14ac:dyDescent="0.25">
      <c r="A96" s="435"/>
      <c r="B96" s="13" t="s">
        <v>168</v>
      </c>
      <c r="C96" s="33">
        <v>2.198903504870906</v>
      </c>
      <c r="D96" s="34">
        <v>52</v>
      </c>
      <c r="E96" s="35">
        <v>4.2286605862902039E-2</v>
      </c>
      <c r="F96" s="36"/>
      <c r="G96" s="37"/>
    </row>
    <row r="97" spans="1:7" ht="14.1" customHeight="1" thickBot="1" x14ac:dyDescent="0.3">
      <c r="A97" s="436"/>
      <c r="B97" s="16" t="s">
        <v>169</v>
      </c>
      <c r="C97" s="38">
        <v>40.233186228036011</v>
      </c>
      <c r="D97" s="39">
        <v>60</v>
      </c>
      <c r="E97" s="40"/>
      <c r="F97" s="40"/>
      <c r="G97" s="41"/>
    </row>
    <row r="98" spans="1:7" ht="15" customHeight="1" x14ac:dyDescent="0.25">
      <c r="A98" s="402" t="s">
        <v>38</v>
      </c>
      <c r="B98" s="437"/>
      <c r="C98" s="437"/>
      <c r="D98" s="437"/>
      <c r="E98" s="437"/>
      <c r="F98" s="437"/>
      <c r="G98" s="437"/>
    </row>
    <row r="99" spans="1:7" ht="15" customHeight="1" x14ac:dyDescent="0.25">
      <c r="A99" s="402" t="s">
        <v>195</v>
      </c>
      <c r="B99" s="437"/>
      <c r="C99" s="437"/>
      <c r="D99" s="437"/>
      <c r="E99" s="437"/>
      <c r="F99" s="437"/>
      <c r="G99" s="437"/>
    </row>
    <row r="101" spans="1:7" ht="20.100000000000001" customHeight="1" thickBot="1" x14ac:dyDescent="0.3">
      <c r="A101" s="442" t="s">
        <v>171</v>
      </c>
      <c r="B101" s="437"/>
      <c r="C101" s="437"/>
      <c r="D101" s="437"/>
      <c r="E101" s="437"/>
      <c r="F101" s="437"/>
      <c r="G101" s="437"/>
    </row>
    <row r="102" spans="1:7" ht="24.9" customHeight="1" thickBot="1" x14ac:dyDescent="0.3">
      <c r="A102" s="390" t="s">
        <v>149</v>
      </c>
      <c r="B102" s="445"/>
      <c r="C102" s="394" t="s">
        <v>172</v>
      </c>
      <c r="D102" s="448"/>
      <c r="E102" s="42" t="s">
        <v>173</v>
      </c>
      <c r="F102" s="396" t="s">
        <v>174</v>
      </c>
      <c r="G102" s="398" t="s">
        <v>165</v>
      </c>
    </row>
    <row r="103" spans="1:7" ht="15" customHeight="1" thickBot="1" x14ac:dyDescent="0.3">
      <c r="A103" s="436"/>
      <c r="B103" s="446"/>
      <c r="C103" s="43" t="s">
        <v>175</v>
      </c>
      <c r="D103" s="44" t="s">
        <v>176</v>
      </c>
      <c r="E103" s="44" t="s">
        <v>177</v>
      </c>
      <c r="F103" s="450"/>
      <c r="G103" s="452"/>
    </row>
    <row r="104" spans="1:7" ht="14.1" customHeight="1" thickBot="1" x14ac:dyDescent="0.3">
      <c r="A104" s="400">
        <v>1</v>
      </c>
      <c r="B104" s="28" t="s">
        <v>178</v>
      </c>
      <c r="C104" s="29">
        <v>125.93321150060365</v>
      </c>
      <c r="D104" s="31">
        <v>33.446311356284355</v>
      </c>
      <c r="E104" s="45"/>
      <c r="F104" s="31">
        <v>3.7652346819088489</v>
      </c>
      <c r="G104" s="46">
        <v>4.2496611610458594E-4</v>
      </c>
    </row>
    <row r="105" spans="1:7" ht="14.1" customHeight="1" x14ac:dyDescent="0.25">
      <c r="A105" s="435"/>
      <c r="B105" s="13" t="s">
        <v>179</v>
      </c>
      <c r="C105" s="33">
        <v>-9.5875714031882318</v>
      </c>
      <c r="D105" s="35">
        <v>2.5983226809241997</v>
      </c>
      <c r="E105" s="35">
        <v>-3.4475678506951484</v>
      </c>
      <c r="F105" s="35">
        <v>-3.6899079061950921</v>
      </c>
      <c r="G105" s="47">
        <v>5.3774083005375889E-4</v>
      </c>
    </row>
    <row r="106" spans="1:7" ht="14.1" customHeight="1" x14ac:dyDescent="0.25">
      <c r="A106" s="435"/>
      <c r="B106" s="13" t="s">
        <v>180</v>
      </c>
      <c r="C106" s="33">
        <v>-10.116155674851743</v>
      </c>
      <c r="D106" s="35">
        <v>2.527740122966315</v>
      </c>
      <c r="E106" s="35">
        <v>-1.9166552326066046</v>
      </c>
      <c r="F106" s="35">
        <v>-4.0020552678415324</v>
      </c>
      <c r="G106" s="47">
        <v>1.999342071406038E-4</v>
      </c>
    </row>
    <row r="107" spans="1:7" ht="14.1" customHeight="1" x14ac:dyDescent="0.25">
      <c r="A107" s="435"/>
      <c r="B107" s="13" t="s">
        <v>181</v>
      </c>
      <c r="C107" s="33">
        <v>-8.1734551277959326</v>
      </c>
      <c r="D107" s="35">
        <v>2.5517942198775629</v>
      </c>
      <c r="E107" s="35">
        <v>-3.7641124639564434</v>
      </c>
      <c r="F107" s="35">
        <v>-3.2030228237557892</v>
      </c>
      <c r="G107" s="47">
        <v>2.3228503348374304E-3</v>
      </c>
    </row>
    <row r="108" spans="1:7" ht="14.1" customHeight="1" x14ac:dyDescent="0.25">
      <c r="A108" s="435"/>
      <c r="B108" s="13" t="s">
        <v>182</v>
      </c>
      <c r="C108" s="33">
        <v>-9.2260762741626525</v>
      </c>
      <c r="D108" s="35">
        <v>2.5841715366968518</v>
      </c>
      <c r="E108" s="35">
        <v>-3.567782236656976</v>
      </c>
      <c r="F108" s="35">
        <v>-3.5702259479088752</v>
      </c>
      <c r="G108" s="47">
        <v>7.7791740901378675E-4</v>
      </c>
    </row>
    <row r="109" spans="1:7" ht="14.1" customHeight="1" x14ac:dyDescent="0.25">
      <c r="A109" s="435"/>
      <c r="B109" s="13" t="s">
        <v>186</v>
      </c>
      <c r="C109" s="33">
        <v>-8.7933905066115674</v>
      </c>
      <c r="D109" s="35">
        <v>2.558863618508159</v>
      </c>
      <c r="E109" s="35">
        <v>-3.878622742229346</v>
      </c>
      <c r="F109" s="35">
        <v>-3.4364436005925922</v>
      </c>
      <c r="G109" s="47">
        <v>1.1670095854261606E-3</v>
      </c>
    </row>
    <row r="110" spans="1:7" ht="14.1" customHeight="1" x14ac:dyDescent="0.25">
      <c r="A110" s="435"/>
      <c r="B110" s="13" t="s">
        <v>183</v>
      </c>
      <c r="C110" s="33">
        <v>-1.6658613001890483</v>
      </c>
      <c r="D110" s="35">
        <v>0.31892106231348133</v>
      </c>
      <c r="E110" s="35">
        <v>-0.19759047640336047</v>
      </c>
      <c r="F110" s="35">
        <v>-5.2234282932106915</v>
      </c>
      <c r="G110" s="47">
        <v>3.1370194482898437E-6</v>
      </c>
    </row>
    <row r="111" spans="1:7" ht="14.1" customHeight="1" x14ac:dyDescent="0.25">
      <c r="A111" s="435"/>
      <c r="B111" s="13" t="s">
        <v>184</v>
      </c>
      <c r="C111" s="33">
        <v>2.4834719799140239</v>
      </c>
      <c r="D111" s="35">
        <v>0.51780898080895776</v>
      </c>
      <c r="E111" s="35">
        <v>0.38810634855561305</v>
      </c>
      <c r="F111" s="35">
        <v>4.7961160813282318</v>
      </c>
      <c r="G111" s="47">
        <v>1.3994129731766837E-5</v>
      </c>
    </row>
    <row r="112" spans="1:7" ht="14.1" customHeight="1" thickBot="1" x14ac:dyDescent="0.3">
      <c r="A112" s="436"/>
      <c r="B112" s="16" t="s">
        <v>185</v>
      </c>
      <c r="C112" s="38">
        <v>2.5191849586146664</v>
      </c>
      <c r="D112" s="48">
        <v>0.56028968160289405</v>
      </c>
      <c r="E112" s="48">
        <v>0.25956019119569534</v>
      </c>
      <c r="F112" s="48">
        <v>4.4962187263697313</v>
      </c>
      <c r="G112" s="49">
        <v>3.9013383680002741E-5</v>
      </c>
    </row>
    <row r="113" spans="1:7" ht="15" customHeight="1" x14ac:dyDescent="0.25">
      <c r="A113" s="402" t="s">
        <v>196</v>
      </c>
      <c r="B113" s="437"/>
      <c r="C113" s="437"/>
      <c r="D113" s="437"/>
      <c r="E113" s="437"/>
      <c r="F113" s="437"/>
      <c r="G113" s="437"/>
    </row>
    <row r="116" spans="1:7" ht="13.8" x14ac:dyDescent="0.3">
      <c r="A116" t="s">
        <v>36</v>
      </c>
    </row>
    <row r="118" spans="1:7" ht="13.5" customHeight="1" thickBot="1" x14ac:dyDescent="0.3">
      <c r="A118" s="406" t="s">
        <v>148</v>
      </c>
      <c r="B118" s="441"/>
      <c r="C118" s="441"/>
      <c r="D118" s="441"/>
    </row>
    <row r="119" spans="1:7" ht="13.8" thickBot="1" x14ac:dyDescent="0.3">
      <c r="A119" s="18" t="s">
        <v>149</v>
      </c>
      <c r="B119" s="19" t="s">
        <v>150</v>
      </c>
      <c r="C119" s="20" t="s">
        <v>151</v>
      </c>
      <c r="D119" s="21" t="s">
        <v>152</v>
      </c>
    </row>
    <row r="120" spans="1:7" ht="25.2" thickBot="1" x14ac:dyDescent="0.3">
      <c r="A120" s="22">
        <v>1</v>
      </c>
      <c r="B120" s="23" t="s">
        <v>40</v>
      </c>
      <c r="C120" s="24" t="s">
        <v>153</v>
      </c>
      <c r="D120" s="25" t="s">
        <v>154</v>
      </c>
    </row>
    <row r="121" spans="1:7" x14ac:dyDescent="0.25">
      <c r="A121" s="402" t="s">
        <v>194</v>
      </c>
      <c r="B121" s="441"/>
      <c r="C121" s="441"/>
      <c r="D121" s="441"/>
    </row>
    <row r="123" spans="1:7" ht="13.8" thickBot="1" x14ac:dyDescent="0.3">
      <c r="A123" s="406" t="s">
        <v>155</v>
      </c>
      <c r="B123" s="441"/>
      <c r="C123" s="441"/>
      <c r="D123" s="441"/>
      <c r="E123" s="441"/>
    </row>
    <row r="124" spans="1:7" ht="24" thickBot="1" x14ac:dyDescent="0.3">
      <c r="A124" s="18" t="s">
        <v>149</v>
      </c>
      <c r="B124" s="19" t="s">
        <v>156</v>
      </c>
      <c r="C124" s="20" t="s">
        <v>157</v>
      </c>
      <c r="D124" s="20" t="s">
        <v>158</v>
      </c>
      <c r="E124" s="21" t="s">
        <v>159</v>
      </c>
    </row>
    <row r="125" spans="1:7" ht="13.8" thickBot="1" x14ac:dyDescent="0.3">
      <c r="A125" s="22">
        <v>1</v>
      </c>
      <c r="B125" s="26" t="s">
        <v>41</v>
      </c>
      <c r="C125" s="27">
        <v>0.94743122119356904</v>
      </c>
      <c r="D125" s="27">
        <v>0.93815437787478706</v>
      </c>
      <c r="E125" s="52">
        <v>0.20364374253224815</v>
      </c>
    </row>
    <row r="126" spans="1:7" x14ac:dyDescent="0.25">
      <c r="A126" s="402" t="s">
        <v>42</v>
      </c>
      <c r="B126" s="441"/>
      <c r="C126" s="441"/>
      <c r="D126" s="441"/>
      <c r="E126" s="441"/>
    </row>
    <row r="128" spans="1:7" ht="14.4" thickBot="1" x14ac:dyDescent="0.3">
      <c r="A128" s="442" t="s">
        <v>160</v>
      </c>
      <c r="B128" s="437"/>
      <c r="C128" s="437"/>
      <c r="D128" s="437"/>
      <c r="E128" s="437"/>
      <c r="F128" s="437"/>
      <c r="G128" s="437"/>
    </row>
    <row r="129" spans="1:7" ht="14.4" thickBot="1" x14ac:dyDescent="0.3">
      <c r="A129" s="390" t="s">
        <v>149</v>
      </c>
      <c r="B129" s="444"/>
      <c r="C129" s="19" t="s">
        <v>161</v>
      </c>
      <c r="D129" s="20" t="s">
        <v>162</v>
      </c>
      <c r="E129" s="20" t="s">
        <v>163</v>
      </c>
      <c r="F129" s="20" t="s">
        <v>164</v>
      </c>
      <c r="G129" s="21" t="s">
        <v>165</v>
      </c>
    </row>
    <row r="130" spans="1:7" ht="13.8" thickBot="1" x14ac:dyDescent="0.3">
      <c r="A130" s="400">
        <v>1</v>
      </c>
      <c r="B130" s="28" t="s">
        <v>166</v>
      </c>
      <c r="C130" s="29">
        <v>38.118176760536443</v>
      </c>
      <c r="D130" s="30">
        <v>9</v>
      </c>
      <c r="E130" s="31">
        <v>4.2353529733929376</v>
      </c>
      <c r="F130" s="31">
        <v>102.12862162664713</v>
      </c>
      <c r="G130" s="32" t="s">
        <v>167</v>
      </c>
    </row>
    <row r="131" spans="1:7" ht="12.75" customHeight="1" x14ac:dyDescent="0.25">
      <c r="A131" s="435"/>
      <c r="B131" s="13" t="s">
        <v>168</v>
      </c>
      <c r="C131" s="33">
        <v>2.1150094674995694</v>
      </c>
      <c r="D131" s="34">
        <v>51</v>
      </c>
      <c r="E131" s="35">
        <v>4.1470773872540577E-2</v>
      </c>
      <c r="F131" s="36"/>
      <c r="G131" s="37"/>
    </row>
    <row r="132" spans="1:7" ht="13.5" customHeight="1" thickBot="1" x14ac:dyDescent="0.3">
      <c r="A132" s="436"/>
      <c r="B132" s="16" t="s">
        <v>169</v>
      </c>
      <c r="C132" s="38">
        <v>40.233186228036011</v>
      </c>
      <c r="D132" s="39">
        <v>60</v>
      </c>
      <c r="E132" s="40"/>
      <c r="F132" s="40"/>
      <c r="G132" s="41"/>
    </row>
    <row r="133" spans="1:7" ht="13.8" x14ac:dyDescent="0.25">
      <c r="A133" s="402" t="s">
        <v>42</v>
      </c>
      <c r="B133" s="437"/>
      <c r="C133" s="437"/>
      <c r="D133" s="437"/>
      <c r="E133" s="437"/>
      <c r="F133" s="437"/>
      <c r="G133" s="437"/>
    </row>
    <row r="134" spans="1:7" ht="13.8" x14ac:dyDescent="0.25">
      <c r="A134" s="402" t="s">
        <v>195</v>
      </c>
      <c r="B134" s="437"/>
      <c r="C134" s="437"/>
      <c r="D134" s="437"/>
      <c r="E134" s="437"/>
      <c r="F134" s="437"/>
      <c r="G134" s="437"/>
    </row>
    <row r="136" spans="1:7" ht="14.4" thickBot="1" x14ac:dyDescent="0.3">
      <c r="A136" s="442" t="s">
        <v>171</v>
      </c>
      <c r="B136" s="437"/>
      <c r="C136" s="437"/>
      <c r="D136" s="437"/>
      <c r="E136" s="437"/>
      <c r="F136" s="437"/>
      <c r="G136" s="437"/>
    </row>
    <row r="137" spans="1:7" ht="24" thickBot="1" x14ac:dyDescent="0.3">
      <c r="A137" s="390" t="s">
        <v>149</v>
      </c>
      <c r="B137" s="445"/>
      <c r="C137" s="394" t="s">
        <v>172</v>
      </c>
      <c r="D137" s="448"/>
      <c r="E137" s="42" t="s">
        <v>173</v>
      </c>
      <c r="F137" s="396" t="s">
        <v>174</v>
      </c>
      <c r="G137" s="398" t="s">
        <v>165</v>
      </c>
    </row>
    <row r="138" spans="1:7" ht="13.5" customHeight="1" thickBot="1" x14ac:dyDescent="0.3">
      <c r="A138" s="436"/>
      <c r="B138" s="446"/>
      <c r="C138" s="43" t="s">
        <v>175</v>
      </c>
      <c r="D138" s="44" t="s">
        <v>176</v>
      </c>
      <c r="E138" s="44" t="s">
        <v>177</v>
      </c>
      <c r="F138" s="450"/>
      <c r="G138" s="452"/>
    </row>
    <row r="139" spans="1:7" ht="13.8" thickBot="1" x14ac:dyDescent="0.3">
      <c r="A139" s="400">
        <v>1</v>
      </c>
      <c r="B139" s="28" t="s">
        <v>178</v>
      </c>
      <c r="C139" s="29">
        <v>87.396492552528443</v>
      </c>
      <c r="D139" s="31">
        <v>42.792318883412079</v>
      </c>
      <c r="E139" s="45"/>
      <c r="F139" s="31">
        <v>2.0423406544207312</v>
      </c>
      <c r="G139" s="46">
        <v>4.6304266073305358E-2</v>
      </c>
    </row>
    <row r="140" spans="1:7" ht="12.75" customHeight="1" x14ac:dyDescent="0.25">
      <c r="A140" s="435"/>
      <c r="B140" s="13" t="s">
        <v>179</v>
      </c>
      <c r="C140" s="33">
        <v>-7.2681448878886803</v>
      </c>
      <c r="D140" s="35">
        <v>3.0463681885049554</v>
      </c>
      <c r="E140" s="35">
        <v>-2.6135317898489667</v>
      </c>
      <c r="F140" s="35">
        <v>-2.3858392807914712</v>
      </c>
      <c r="G140" s="47">
        <v>2.0791206272117928E-2</v>
      </c>
    </row>
    <row r="141" spans="1:7" ht="12.75" customHeight="1" x14ac:dyDescent="0.25">
      <c r="A141" s="435"/>
      <c r="B141" s="13" t="s">
        <v>180</v>
      </c>
      <c r="C141" s="33">
        <v>-8.2164292359337061</v>
      </c>
      <c r="D141" s="35">
        <v>2.8372859819769705</v>
      </c>
      <c r="E141" s="35">
        <v>-1.5567239764353489</v>
      </c>
      <c r="F141" s="35">
        <v>-2.8958763015523181</v>
      </c>
      <c r="G141" s="47">
        <v>5.5552655145504302E-3</v>
      </c>
    </row>
    <row r="142" spans="1:7" ht="12.75" customHeight="1" x14ac:dyDescent="0.25">
      <c r="A142" s="435"/>
      <c r="B142" s="13" t="s">
        <v>181</v>
      </c>
      <c r="C142" s="33">
        <v>-6.0882053547871031</v>
      </c>
      <c r="D142" s="35">
        <v>2.9215533990003664</v>
      </c>
      <c r="E142" s="35">
        <v>-2.8037946377348315</v>
      </c>
      <c r="F142" s="35">
        <v>-2.0838932318917167</v>
      </c>
      <c r="G142" s="47">
        <v>4.2198738681532851E-2</v>
      </c>
    </row>
    <row r="143" spans="1:7" ht="12.75" customHeight="1" x14ac:dyDescent="0.25">
      <c r="A143" s="435"/>
      <c r="B143" s="13" t="s">
        <v>182</v>
      </c>
      <c r="C143" s="33">
        <v>-7.062635413671531</v>
      </c>
      <c r="D143" s="35">
        <v>2.9770411248896962</v>
      </c>
      <c r="E143" s="35">
        <v>-2.7311659284074925</v>
      </c>
      <c r="F143" s="35">
        <v>-2.3723674337663749</v>
      </c>
      <c r="G143" s="47">
        <v>2.1484406955596266E-2</v>
      </c>
    </row>
    <row r="144" spans="1:7" ht="12.75" customHeight="1" x14ac:dyDescent="0.25">
      <c r="A144" s="435"/>
      <c r="B144" s="13" t="s">
        <v>186</v>
      </c>
      <c r="C144" s="33">
        <v>-6.7647495215830036</v>
      </c>
      <c r="D144" s="35">
        <v>2.9078836513645592</v>
      </c>
      <c r="E144" s="35">
        <v>-2.9838219194483844</v>
      </c>
      <c r="F144" s="35">
        <v>-2.3263480704974437</v>
      </c>
      <c r="G144" s="47">
        <v>2.4011229080435514E-2</v>
      </c>
    </row>
    <row r="145" spans="1:7" ht="12.75" customHeight="1" x14ac:dyDescent="0.25">
      <c r="A145" s="435"/>
      <c r="B145" s="13" t="s">
        <v>183</v>
      </c>
      <c r="C145" s="33">
        <v>-1.4143278311730123</v>
      </c>
      <c r="D145" s="35">
        <v>0.36197200123316869</v>
      </c>
      <c r="E145" s="35">
        <v>-0.16775568885614495</v>
      </c>
      <c r="F145" s="35">
        <v>-3.9072851666832533</v>
      </c>
      <c r="G145" s="47">
        <v>2.7584765314776793E-4</v>
      </c>
    </row>
    <row r="146" spans="1:7" ht="12.75" customHeight="1" x14ac:dyDescent="0.25">
      <c r="A146" s="435"/>
      <c r="B146" s="13" t="s">
        <v>184</v>
      </c>
      <c r="C146" s="33">
        <v>2.084111157083957</v>
      </c>
      <c r="D146" s="35">
        <v>0.58463010549697425</v>
      </c>
      <c r="E146" s="35">
        <v>0.32569595215963348</v>
      </c>
      <c r="F146" s="35">
        <v>3.5648372149982333</v>
      </c>
      <c r="G146" s="47">
        <v>8.0133845724976308E-4</v>
      </c>
    </row>
    <row r="147" spans="1:7" ht="13.5" customHeight="1" x14ac:dyDescent="0.25">
      <c r="A147" s="435"/>
      <c r="B147" s="13" t="s">
        <v>185</v>
      </c>
      <c r="C147" s="33">
        <v>2.4178443465418709</v>
      </c>
      <c r="D147" s="35">
        <v>0.55941457569963537</v>
      </c>
      <c r="E147" s="35">
        <v>0.24911872338859611</v>
      </c>
      <c r="F147" s="35">
        <v>4.3220975133119808</v>
      </c>
      <c r="G147" s="47">
        <v>7.1692927934009773E-5</v>
      </c>
    </row>
    <row r="148" spans="1:7" ht="13.8" thickBot="1" x14ac:dyDescent="0.3">
      <c r="A148" s="436"/>
      <c r="B148" s="16" t="s">
        <v>43</v>
      </c>
      <c r="C148" s="38">
        <v>1.4540349532923353</v>
      </c>
      <c r="D148" s="48">
        <v>1.0223047267822056</v>
      </c>
      <c r="E148" s="48">
        <v>0.16615831809850498</v>
      </c>
      <c r="F148" s="48">
        <v>1.4223107016916949</v>
      </c>
      <c r="G148" s="49">
        <v>0.16102369257782084</v>
      </c>
    </row>
    <row r="149" spans="1:7" ht="13.8" x14ac:dyDescent="0.25">
      <c r="A149" s="402" t="s">
        <v>196</v>
      </c>
      <c r="B149" s="437"/>
      <c r="C149" s="437"/>
      <c r="D149" s="437"/>
      <c r="E149" s="437"/>
      <c r="F149" s="437"/>
      <c r="G149" s="437"/>
    </row>
    <row r="153" spans="1:7" ht="13.8" x14ac:dyDescent="0.3">
      <c r="A153" t="s">
        <v>207</v>
      </c>
    </row>
    <row r="155" spans="1:7" ht="18" customHeight="1" thickBot="1" x14ac:dyDescent="0.3">
      <c r="A155" s="438" t="s">
        <v>148</v>
      </c>
      <c r="B155" s="438"/>
      <c r="C155" s="438"/>
      <c r="D155" s="438"/>
    </row>
    <row r="156" spans="1:7" ht="24.9" customHeight="1" thickBot="1" x14ac:dyDescent="0.3">
      <c r="A156" s="18" t="s">
        <v>149</v>
      </c>
      <c r="B156" s="19" t="s">
        <v>150</v>
      </c>
      <c r="C156" s="20" t="s">
        <v>151</v>
      </c>
      <c r="D156" s="21" t="s">
        <v>152</v>
      </c>
    </row>
    <row r="157" spans="1:7" ht="33.9" customHeight="1" thickBot="1" x14ac:dyDescent="0.3">
      <c r="A157" s="22">
        <v>1</v>
      </c>
      <c r="B157" s="23" t="s">
        <v>27</v>
      </c>
      <c r="C157" s="24" t="s">
        <v>153</v>
      </c>
      <c r="D157" s="25" t="s">
        <v>154</v>
      </c>
    </row>
    <row r="158" spans="1:7" ht="15" customHeight="1" x14ac:dyDescent="0.25">
      <c r="A158" s="464" t="s">
        <v>194</v>
      </c>
      <c r="B158" s="464"/>
      <c r="C158" s="464"/>
      <c r="D158" s="464"/>
    </row>
    <row r="160" spans="1:7" ht="18" customHeight="1" thickBot="1" x14ac:dyDescent="0.3">
      <c r="A160" s="438" t="s">
        <v>155</v>
      </c>
      <c r="B160" s="438"/>
      <c r="C160" s="438"/>
      <c r="D160" s="438"/>
      <c r="E160" s="438"/>
    </row>
    <row r="161" spans="1:7" ht="24.9" customHeight="1" thickBot="1" x14ac:dyDescent="0.3">
      <c r="A161" s="18" t="s">
        <v>149</v>
      </c>
      <c r="B161" s="19" t="s">
        <v>156</v>
      </c>
      <c r="C161" s="20" t="s">
        <v>157</v>
      </c>
      <c r="D161" s="20" t="s">
        <v>158</v>
      </c>
      <c r="E161" s="21" t="s">
        <v>159</v>
      </c>
    </row>
    <row r="162" spans="1:7" ht="14.1" customHeight="1" thickBot="1" x14ac:dyDescent="0.3">
      <c r="A162" s="22">
        <v>1</v>
      </c>
      <c r="B162" s="26" t="s">
        <v>214</v>
      </c>
      <c r="C162" s="27">
        <v>0.91221737453789875</v>
      </c>
      <c r="D162" s="27">
        <v>0.89093673806223783</v>
      </c>
      <c r="E162" s="52">
        <v>0.14290406063796737</v>
      </c>
    </row>
    <row r="163" spans="1:7" ht="15" customHeight="1" x14ac:dyDescent="0.25">
      <c r="A163" s="464" t="s">
        <v>28</v>
      </c>
      <c r="B163" s="464"/>
      <c r="C163" s="464"/>
      <c r="D163" s="464"/>
      <c r="E163" s="464"/>
    </row>
    <row r="165" spans="1:7" ht="20.100000000000001" customHeight="1" thickBot="1" x14ac:dyDescent="0.3">
      <c r="A165" s="420" t="s">
        <v>160</v>
      </c>
      <c r="B165" s="420"/>
      <c r="C165" s="420"/>
      <c r="D165" s="420"/>
      <c r="E165" s="420"/>
      <c r="F165" s="420"/>
      <c r="G165" s="420"/>
    </row>
    <row r="166" spans="1:7" ht="24.9" customHeight="1" thickBot="1" x14ac:dyDescent="0.3">
      <c r="A166" s="478" t="s">
        <v>149</v>
      </c>
      <c r="B166" s="479"/>
      <c r="C166" s="19" t="s">
        <v>161</v>
      </c>
      <c r="D166" s="20" t="s">
        <v>162</v>
      </c>
      <c r="E166" s="20" t="s">
        <v>163</v>
      </c>
      <c r="F166" s="20" t="s">
        <v>164</v>
      </c>
      <c r="G166" s="21" t="s">
        <v>165</v>
      </c>
    </row>
    <row r="167" spans="1:7" ht="14.1" customHeight="1" x14ac:dyDescent="0.25">
      <c r="A167" s="475">
        <v>1</v>
      </c>
      <c r="B167" s="28" t="s">
        <v>166</v>
      </c>
      <c r="C167" s="29">
        <v>7.0031407150690272</v>
      </c>
      <c r="D167" s="30">
        <v>8</v>
      </c>
      <c r="E167" s="31">
        <v>0.87539258938362841</v>
      </c>
      <c r="F167" s="31">
        <v>42.866075720113948</v>
      </c>
      <c r="G167" s="32" t="s">
        <v>167</v>
      </c>
    </row>
    <row r="168" spans="1:7" ht="14.1" customHeight="1" x14ac:dyDescent="0.25">
      <c r="A168" s="476"/>
      <c r="B168" s="13" t="s">
        <v>168</v>
      </c>
      <c r="C168" s="33">
        <v>0.67391182804505534</v>
      </c>
      <c r="D168" s="34">
        <v>33</v>
      </c>
      <c r="E168" s="35">
        <v>2.042157054681986E-2</v>
      </c>
      <c r="F168" s="36"/>
      <c r="G168" s="37"/>
    </row>
    <row r="169" spans="1:7" ht="14.1" customHeight="1" thickBot="1" x14ac:dyDescent="0.3">
      <c r="A169" s="477"/>
      <c r="B169" s="16" t="s">
        <v>169</v>
      </c>
      <c r="C169" s="38">
        <v>7.6770525431140824</v>
      </c>
      <c r="D169" s="39">
        <v>41</v>
      </c>
      <c r="E169" s="40"/>
      <c r="F169" s="40"/>
      <c r="G169" s="41"/>
    </row>
    <row r="170" spans="1:7" ht="15" customHeight="1" x14ac:dyDescent="0.25">
      <c r="A170" s="464" t="s">
        <v>28</v>
      </c>
      <c r="B170" s="464"/>
      <c r="C170" s="464"/>
      <c r="D170" s="464"/>
      <c r="E170" s="464"/>
      <c r="F170" s="464"/>
      <c r="G170" s="464"/>
    </row>
    <row r="171" spans="1:7" ht="15" customHeight="1" x14ac:dyDescent="0.25">
      <c r="A171" s="402" t="s">
        <v>195</v>
      </c>
      <c r="B171" s="402"/>
      <c r="C171" s="402"/>
      <c r="D171" s="402"/>
      <c r="E171" s="402"/>
      <c r="F171" s="402"/>
      <c r="G171" s="402"/>
    </row>
    <row r="173" spans="1:7" ht="20.100000000000001" customHeight="1" thickBot="1" x14ac:dyDescent="0.3">
      <c r="A173" s="420" t="s">
        <v>171</v>
      </c>
      <c r="B173" s="420"/>
      <c r="C173" s="420"/>
      <c r="D173" s="420"/>
      <c r="E173" s="420"/>
      <c r="F173" s="420"/>
      <c r="G173" s="420"/>
    </row>
    <row r="174" spans="1:7" ht="24.9" customHeight="1" x14ac:dyDescent="0.25">
      <c r="A174" s="465" t="s">
        <v>149</v>
      </c>
      <c r="B174" s="466"/>
      <c r="C174" s="469" t="s">
        <v>172</v>
      </c>
      <c r="D174" s="470"/>
      <c r="E174" s="42" t="s">
        <v>173</v>
      </c>
      <c r="F174" s="471" t="s">
        <v>174</v>
      </c>
      <c r="G174" s="473" t="s">
        <v>165</v>
      </c>
    </row>
    <row r="175" spans="1:7" ht="15" customHeight="1" thickBot="1" x14ac:dyDescent="0.3">
      <c r="A175" s="467"/>
      <c r="B175" s="468"/>
      <c r="C175" s="43" t="s">
        <v>175</v>
      </c>
      <c r="D175" s="44" t="s">
        <v>176</v>
      </c>
      <c r="E175" s="44" t="s">
        <v>177</v>
      </c>
      <c r="F175" s="472"/>
      <c r="G175" s="474"/>
    </row>
    <row r="176" spans="1:7" ht="14.1" customHeight="1" x14ac:dyDescent="0.25">
      <c r="A176" s="475">
        <v>1</v>
      </c>
      <c r="B176" s="28" t="s">
        <v>178</v>
      </c>
      <c r="C176" s="29">
        <v>38.722545084806278</v>
      </c>
      <c r="D176" s="31">
        <v>31.150362189242522</v>
      </c>
      <c r="E176" s="45"/>
      <c r="F176" s="31">
        <v>1.2430849069927905</v>
      </c>
      <c r="G176" s="46">
        <v>0.22259639195667147</v>
      </c>
    </row>
    <row r="177" spans="1:7" ht="14.1" customHeight="1" x14ac:dyDescent="0.25">
      <c r="A177" s="476"/>
      <c r="B177" s="13" t="s">
        <v>179</v>
      </c>
      <c r="C177" s="33">
        <v>-2.6956630467177698</v>
      </c>
      <c r="D177" s="35">
        <v>2.4080719142225204</v>
      </c>
      <c r="E177" s="35">
        <v>-1.7355696775263203</v>
      </c>
      <c r="F177" s="35">
        <v>-1.1194279667466251</v>
      </c>
      <c r="G177" s="47">
        <v>0.2710395658585788</v>
      </c>
    </row>
    <row r="178" spans="1:7" ht="14.1" customHeight="1" x14ac:dyDescent="0.25">
      <c r="A178" s="476"/>
      <c r="B178" s="13" t="s">
        <v>180</v>
      </c>
      <c r="C178" s="33">
        <v>-2.3564703871794119</v>
      </c>
      <c r="D178" s="35">
        <v>2.4073631852982347</v>
      </c>
      <c r="E178" s="35">
        <v>-0.73177397091213692</v>
      </c>
      <c r="F178" s="35">
        <v>-0.9788595262943186</v>
      </c>
      <c r="G178" s="47">
        <v>0.33477136700932408</v>
      </c>
    </row>
    <row r="179" spans="1:7" ht="14.1" customHeight="1" x14ac:dyDescent="0.25">
      <c r="A179" s="476"/>
      <c r="B179" s="13" t="s">
        <v>181</v>
      </c>
      <c r="C179" s="33">
        <v>-1.3006397502091906</v>
      </c>
      <c r="D179" s="35">
        <v>2.3642546350468399</v>
      </c>
      <c r="E179" s="35">
        <v>-1.0356048327121987</v>
      </c>
      <c r="F179" s="35">
        <v>-0.5501267633904513</v>
      </c>
      <c r="G179" s="47">
        <v>0.58593708876983674</v>
      </c>
    </row>
    <row r="180" spans="1:7" ht="14.1" customHeight="1" x14ac:dyDescent="0.25">
      <c r="A180" s="476"/>
      <c r="B180" s="13" t="s">
        <v>182</v>
      </c>
      <c r="C180" s="33">
        <v>-2.7779767369381951</v>
      </c>
      <c r="D180" s="35">
        <v>2.4096527238190859</v>
      </c>
      <c r="E180" s="35">
        <v>-1.9570356804127003</v>
      </c>
      <c r="F180" s="35">
        <v>-1.1528535666066222</v>
      </c>
      <c r="G180" s="47">
        <v>0.25725316644056162</v>
      </c>
    </row>
    <row r="181" spans="1:7" ht="14.1" customHeight="1" x14ac:dyDescent="0.25">
      <c r="A181" s="476"/>
      <c r="B181" s="13" t="s">
        <v>186</v>
      </c>
      <c r="C181" s="33">
        <v>-2.4838482139544387</v>
      </c>
      <c r="D181" s="35">
        <v>2.3717549849388138</v>
      </c>
      <c r="E181" s="35">
        <v>-2.0792732367051103</v>
      </c>
      <c r="F181" s="35">
        <v>-1.0472617237983866</v>
      </c>
      <c r="G181" s="47">
        <v>0.30258913565080947</v>
      </c>
    </row>
    <row r="182" spans="1:7" ht="14.1" customHeight="1" x14ac:dyDescent="0.25">
      <c r="A182" s="476"/>
      <c r="B182" s="13" t="s">
        <v>183</v>
      </c>
      <c r="C182" s="33">
        <v>-0.66138663856398316</v>
      </c>
      <c r="D182" s="35">
        <v>0.34587707876271762</v>
      </c>
      <c r="E182" s="35">
        <v>-0.14904773624754766</v>
      </c>
      <c r="F182" s="35">
        <v>-1.9122014125073459</v>
      </c>
      <c r="G182" s="47">
        <v>6.45641335528188E-2</v>
      </c>
    </row>
    <row r="183" spans="1:7" ht="14.1" customHeight="1" x14ac:dyDescent="0.25">
      <c r="A183" s="476"/>
      <c r="B183" s="13" t="s">
        <v>184</v>
      </c>
      <c r="C183" s="33">
        <v>-0.2705302077931615</v>
      </c>
      <c r="D183" s="35">
        <v>0.61788759987147568</v>
      </c>
      <c r="E183" s="35">
        <v>-5.6434732230937736E-2</v>
      </c>
      <c r="F183" s="35">
        <v>-0.43783077674553333</v>
      </c>
      <c r="G183" s="47">
        <v>0.66436144987729384</v>
      </c>
    </row>
    <row r="184" spans="1:7" ht="14.1" customHeight="1" thickBot="1" x14ac:dyDescent="0.3">
      <c r="A184" s="477"/>
      <c r="B184" s="16" t="s">
        <v>185</v>
      </c>
      <c r="C184" s="38">
        <v>0.11169632209230831</v>
      </c>
      <c r="D184" s="48">
        <v>0.44284987344766674</v>
      </c>
      <c r="E184" s="48">
        <v>1.8105032462319263E-2</v>
      </c>
      <c r="F184" s="48">
        <v>0.25222164166545236</v>
      </c>
      <c r="G184" s="49">
        <v>0.80243409437384661</v>
      </c>
    </row>
    <row r="185" spans="1:7" ht="14.1" customHeight="1" x14ac:dyDescent="0.25">
      <c r="A185" s="464" t="s">
        <v>196</v>
      </c>
      <c r="B185" s="464"/>
      <c r="C185" s="464"/>
      <c r="D185" s="464"/>
      <c r="E185" s="464"/>
      <c r="F185" s="464"/>
      <c r="G185" s="464"/>
    </row>
    <row r="186" spans="1:7" ht="15" customHeight="1" x14ac:dyDescent="0.25"/>
    <row r="189" spans="1:7" ht="13.8" x14ac:dyDescent="0.3">
      <c r="A189" t="s">
        <v>197</v>
      </c>
    </row>
    <row r="192" spans="1:7" ht="16.8" x14ac:dyDescent="0.3">
      <c r="A192" t="s">
        <v>122</v>
      </c>
    </row>
    <row r="194" spans="1:3" ht="18" customHeight="1" thickBot="1" x14ac:dyDescent="0.3">
      <c r="A194" s="438" t="s">
        <v>123</v>
      </c>
      <c r="B194" s="461"/>
      <c r="C194" s="461"/>
    </row>
    <row r="195" spans="1:3" ht="14.1" customHeight="1" x14ac:dyDescent="0.25">
      <c r="A195" s="481" t="s">
        <v>124</v>
      </c>
      <c r="B195" s="454"/>
      <c r="C195" s="11" t="s">
        <v>198</v>
      </c>
    </row>
    <row r="196" spans="1:3" ht="14.1" customHeight="1" x14ac:dyDescent="0.25">
      <c r="A196" s="480" t="s">
        <v>125</v>
      </c>
      <c r="B196" s="456"/>
      <c r="C196" s="12" t="s">
        <v>126</v>
      </c>
    </row>
    <row r="197" spans="1:3" ht="14.1" customHeight="1" x14ac:dyDescent="0.25">
      <c r="A197" s="476" t="s">
        <v>127</v>
      </c>
      <c r="B197" s="13" t="s">
        <v>128</v>
      </c>
      <c r="C197" s="12" t="s">
        <v>188</v>
      </c>
    </row>
    <row r="198" spans="1:3" ht="14.1" customHeight="1" x14ac:dyDescent="0.25">
      <c r="A198" s="457"/>
      <c r="B198" s="13" t="s">
        <v>130</v>
      </c>
      <c r="C198" s="12" t="s">
        <v>131</v>
      </c>
    </row>
    <row r="199" spans="1:3" ht="14.1" customHeight="1" x14ac:dyDescent="0.25">
      <c r="A199" s="457"/>
      <c r="B199" s="13" t="s">
        <v>132</v>
      </c>
      <c r="C199" s="12" t="s">
        <v>131</v>
      </c>
    </row>
    <row r="200" spans="1:3" ht="14.1" customHeight="1" x14ac:dyDescent="0.25">
      <c r="A200" s="457"/>
      <c r="B200" s="13" t="s">
        <v>133</v>
      </c>
      <c r="C200" s="12" t="s">
        <v>131</v>
      </c>
    </row>
    <row r="201" spans="1:3" ht="24" customHeight="1" x14ac:dyDescent="0.25">
      <c r="A201" s="457"/>
      <c r="B201" s="13" t="s">
        <v>134</v>
      </c>
      <c r="C201" s="14">
        <v>42</v>
      </c>
    </row>
    <row r="202" spans="1:3" ht="24" customHeight="1" x14ac:dyDescent="0.25">
      <c r="A202" s="476" t="s">
        <v>135</v>
      </c>
      <c r="B202" s="13" t="s">
        <v>136</v>
      </c>
      <c r="C202" s="12" t="s">
        <v>137</v>
      </c>
    </row>
    <row r="203" spans="1:3" ht="33.9" customHeight="1" x14ac:dyDescent="0.25">
      <c r="A203" s="457"/>
      <c r="B203" s="13" t="s">
        <v>138</v>
      </c>
      <c r="C203" s="12" t="s">
        <v>139</v>
      </c>
    </row>
    <row r="204" spans="1:3" ht="101.1" customHeight="1" x14ac:dyDescent="0.25">
      <c r="A204" s="480" t="s">
        <v>140</v>
      </c>
      <c r="B204" s="456"/>
      <c r="C204" s="12" t="s">
        <v>199</v>
      </c>
    </row>
    <row r="205" spans="1:3" ht="14.1" customHeight="1" thickBot="1" x14ac:dyDescent="0.3">
      <c r="A205" s="477" t="s">
        <v>141</v>
      </c>
      <c r="B205" s="13" t="s">
        <v>142</v>
      </c>
      <c r="C205" s="15" t="s">
        <v>143</v>
      </c>
    </row>
    <row r="206" spans="1:3" ht="14.1" customHeight="1" x14ac:dyDescent="0.25">
      <c r="A206" s="457"/>
      <c r="B206" s="13" t="s">
        <v>144</v>
      </c>
      <c r="C206" s="15" t="s">
        <v>200</v>
      </c>
    </row>
    <row r="207" spans="1:3" ht="14.1" customHeight="1" x14ac:dyDescent="0.25">
      <c r="A207" s="457"/>
      <c r="B207" s="13" t="s">
        <v>145</v>
      </c>
      <c r="C207" s="12" t="s">
        <v>189</v>
      </c>
    </row>
    <row r="208" spans="1:3" ht="33.9" customHeight="1" thickBot="1" x14ac:dyDescent="0.3">
      <c r="A208" s="458"/>
      <c r="B208" s="16" t="s">
        <v>146</v>
      </c>
      <c r="C208" s="17" t="s">
        <v>147</v>
      </c>
    </row>
    <row r="211" spans="1:7" ht="13.8" x14ac:dyDescent="0.3">
      <c r="A211" t="s">
        <v>35</v>
      </c>
    </row>
    <row r="213" spans="1:7" ht="18" customHeight="1" thickBot="1" x14ac:dyDescent="0.3">
      <c r="A213" s="406" t="s">
        <v>148</v>
      </c>
      <c r="B213" s="441"/>
      <c r="C213" s="441"/>
      <c r="D213" s="441"/>
    </row>
    <row r="214" spans="1:7" ht="24.9" customHeight="1" thickBot="1" x14ac:dyDescent="0.3">
      <c r="A214" s="18" t="s">
        <v>149</v>
      </c>
      <c r="B214" s="19" t="s">
        <v>150</v>
      </c>
      <c r="C214" s="20" t="s">
        <v>151</v>
      </c>
      <c r="D214" s="21" t="s">
        <v>152</v>
      </c>
    </row>
    <row r="215" spans="1:7" ht="33.9" customHeight="1" thickBot="1" x14ac:dyDescent="0.3">
      <c r="A215" s="22">
        <v>1</v>
      </c>
      <c r="B215" s="23" t="s">
        <v>27</v>
      </c>
      <c r="C215" s="24" t="s">
        <v>153</v>
      </c>
      <c r="D215" s="25" t="s">
        <v>154</v>
      </c>
    </row>
    <row r="216" spans="1:7" ht="15" customHeight="1" x14ac:dyDescent="0.25">
      <c r="A216" s="402" t="s">
        <v>194</v>
      </c>
      <c r="B216" s="441"/>
      <c r="C216" s="441"/>
      <c r="D216" s="441"/>
    </row>
    <row r="218" spans="1:7" ht="18" customHeight="1" thickBot="1" x14ac:dyDescent="0.3">
      <c r="A218" s="406" t="s">
        <v>155</v>
      </c>
      <c r="B218" s="441"/>
      <c r="C218" s="441"/>
      <c r="D218" s="441"/>
      <c r="E218" s="441"/>
    </row>
    <row r="219" spans="1:7" ht="24.9" customHeight="1" thickBot="1" x14ac:dyDescent="0.3">
      <c r="A219" s="18" t="s">
        <v>149</v>
      </c>
      <c r="B219" s="19" t="s">
        <v>156</v>
      </c>
      <c r="C219" s="20" t="s">
        <v>157</v>
      </c>
      <c r="D219" s="20" t="s">
        <v>158</v>
      </c>
      <c r="E219" s="21" t="s">
        <v>159</v>
      </c>
    </row>
    <row r="220" spans="1:7" ht="14.1" customHeight="1" thickBot="1" x14ac:dyDescent="0.3">
      <c r="A220" s="22">
        <v>1</v>
      </c>
      <c r="B220" s="26" t="s">
        <v>215</v>
      </c>
      <c r="C220" s="27">
        <v>0.91744813680674164</v>
      </c>
      <c r="D220" s="27">
        <v>0.89681017100842708</v>
      </c>
      <c r="E220" s="51">
        <v>42.363029884733592</v>
      </c>
    </row>
    <row r="221" spans="1:7" ht="15" customHeight="1" x14ac:dyDescent="0.25">
      <c r="A221" s="402" t="s">
        <v>28</v>
      </c>
      <c r="B221" s="441"/>
      <c r="C221" s="441"/>
      <c r="D221" s="441"/>
      <c r="E221" s="441"/>
    </row>
    <row r="223" spans="1:7" ht="20.100000000000001" customHeight="1" thickBot="1" x14ac:dyDescent="0.3">
      <c r="A223" s="442" t="s">
        <v>160</v>
      </c>
      <c r="B223" s="437"/>
      <c r="C223" s="437"/>
      <c r="D223" s="437"/>
      <c r="E223" s="437"/>
      <c r="F223" s="437"/>
      <c r="G223" s="437"/>
    </row>
    <row r="224" spans="1:7" ht="24.9" customHeight="1" thickBot="1" x14ac:dyDescent="0.3">
      <c r="A224" s="390" t="s">
        <v>149</v>
      </c>
      <c r="B224" s="444"/>
      <c r="C224" s="19" t="s">
        <v>161</v>
      </c>
      <c r="D224" s="20" t="s">
        <v>162</v>
      </c>
      <c r="E224" s="20" t="s">
        <v>163</v>
      </c>
      <c r="F224" s="20" t="s">
        <v>164</v>
      </c>
      <c r="G224" s="21" t="s">
        <v>165</v>
      </c>
    </row>
    <row r="225" spans="1:7" ht="14.1" customHeight="1" thickBot="1" x14ac:dyDescent="0.3">
      <c r="A225" s="400">
        <v>1</v>
      </c>
      <c r="B225" s="28" t="s">
        <v>166</v>
      </c>
      <c r="C225" s="29">
        <v>638232.1095870377</v>
      </c>
      <c r="D225" s="30">
        <v>8</v>
      </c>
      <c r="E225" s="31">
        <v>79779.013698379713</v>
      </c>
      <c r="F225" s="31">
        <v>44.454387887476052</v>
      </c>
      <c r="G225" s="32" t="s">
        <v>167</v>
      </c>
    </row>
    <row r="226" spans="1:7" ht="14.1" customHeight="1" x14ac:dyDescent="0.25">
      <c r="A226" s="435"/>
      <c r="B226" s="13" t="s">
        <v>168</v>
      </c>
      <c r="C226" s="33">
        <v>57428.041632474604</v>
      </c>
      <c r="D226" s="34">
        <v>32</v>
      </c>
      <c r="E226" s="35">
        <v>1794.6263010148314</v>
      </c>
      <c r="F226" s="36"/>
      <c r="G226" s="37"/>
    </row>
    <row r="227" spans="1:7" ht="14.1" customHeight="1" thickBot="1" x14ac:dyDescent="0.3">
      <c r="A227" s="436"/>
      <c r="B227" s="16" t="s">
        <v>169</v>
      </c>
      <c r="C227" s="38">
        <v>695660.15121951234</v>
      </c>
      <c r="D227" s="39">
        <v>40</v>
      </c>
      <c r="E227" s="40"/>
      <c r="F227" s="40"/>
      <c r="G227" s="41"/>
    </row>
    <row r="228" spans="1:7" ht="15" customHeight="1" x14ac:dyDescent="0.25">
      <c r="A228" s="402" t="s">
        <v>28</v>
      </c>
      <c r="B228" s="437"/>
      <c r="C228" s="437"/>
      <c r="D228" s="437"/>
      <c r="E228" s="437"/>
      <c r="F228" s="437"/>
      <c r="G228" s="437"/>
    </row>
    <row r="229" spans="1:7" ht="15" customHeight="1" x14ac:dyDescent="0.25">
      <c r="A229" s="402" t="s">
        <v>201</v>
      </c>
      <c r="B229" s="437"/>
      <c r="C229" s="437"/>
      <c r="D229" s="437"/>
      <c r="E229" s="437"/>
      <c r="F229" s="437"/>
      <c r="G229" s="437"/>
    </row>
    <row r="231" spans="1:7" ht="20.100000000000001" customHeight="1" thickBot="1" x14ac:dyDescent="0.3">
      <c r="A231" s="442" t="s">
        <v>171</v>
      </c>
      <c r="B231" s="437"/>
      <c r="C231" s="437"/>
      <c r="D231" s="437"/>
      <c r="E231" s="437"/>
      <c r="F231" s="437"/>
      <c r="G231" s="437"/>
    </row>
    <row r="232" spans="1:7" ht="24.9" customHeight="1" thickBot="1" x14ac:dyDescent="0.3">
      <c r="A232" s="390" t="s">
        <v>149</v>
      </c>
      <c r="B232" s="445"/>
      <c r="C232" s="394" t="s">
        <v>172</v>
      </c>
      <c r="D232" s="448"/>
      <c r="E232" s="42" t="s">
        <v>173</v>
      </c>
      <c r="F232" s="396" t="s">
        <v>174</v>
      </c>
      <c r="G232" s="398" t="s">
        <v>165</v>
      </c>
    </row>
    <row r="233" spans="1:7" ht="15" customHeight="1" thickBot="1" x14ac:dyDescent="0.3">
      <c r="A233" s="436"/>
      <c r="B233" s="446"/>
      <c r="C233" s="43" t="s">
        <v>175</v>
      </c>
      <c r="D233" s="44" t="s">
        <v>176</v>
      </c>
      <c r="E233" s="44" t="s">
        <v>177</v>
      </c>
      <c r="F233" s="450"/>
      <c r="G233" s="452"/>
    </row>
    <row r="234" spans="1:7" ht="14.1" customHeight="1" thickBot="1" x14ac:dyDescent="0.3">
      <c r="A234" s="400">
        <v>1</v>
      </c>
      <c r="B234" s="28" t="s">
        <v>178</v>
      </c>
      <c r="C234" s="29">
        <v>24023.367332414862</v>
      </c>
      <c r="D234" s="31">
        <v>9816.6683799228304</v>
      </c>
      <c r="E234" s="45"/>
      <c r="F234" s="31">
        <v>2.4472016780711208</v>
      </c>
      <c r="G234" s="46">
        <v>2.0068801536088691E-2</v>
      </c>
    </row>
    <row r="235" spans="1:7" ht="14.1" customHeight="1" x14ac:dyDescent="0.25">
      <c r="A235" s="435"/>
      <c r="B235" s="13" t="s">
        <v>179</v>
      </c>
      <c r="C235" s="33">
        <v>-1925.2982498793253</v>
      </c>
      <c r="D235" s="35">
        <v>763.28611719587639</v>
      </c>
      <c r="E235" s="35">
        <v>-4.0203672532170156</v>
      </c>
      <c r="F235" s="35">
        <v>-2.522380803875214</v>
      </c>
      <c r="G235" s="47">
        <v>1.6826676462999027E-2</v>
      </c>
    </row>
    <row r="236" spans="1:7" ht="14.1" customHeight="1" x14ac:dyDescent="0.25">
      <c r="A236" s="435"/>
      <c r="B236" s="13" t="s">
        <v>180</v>
      </c>
      <c r="C236" s="33">
        <v>-1720.6325094441765</v>
      </c>
      <c r="D236" s="35">
        <v>771.74803886066877</v>
      </c>
      <c r="E236" s="35">
        <v>-1.7543329062332365</v>
      </c>
      <c r="F236" s="35">
        <v>-2.2295262479504911</v>
      </c>
      <c r="G236" s="47">
        <v>3.2922710710692429E-2</v>
      </c>
    </row>
    <row r="237" spans="1:7" ht="14.1" customHeight="1" x14ac:dyDescent="0.25">
      <c r="A237" s="435"/>
      <c r="B237" s="13" t="s">
        <v>181</v>
      </c>
      <c r="C237" s="33">
        <v>-1478.538473918223</v>
      </c>
      <c r="D237" s="35">
        <v>747.55880441032639</v>
      </c>
      <c r="E237" s="35">
        <v>-3.8305034696685909</v>
      </c>
      <c r="F237" s="35">
        <v>-1.9778222999921626</v>
      </c>
      <c r="G237" s="47">
        <v>5.6614328188630964E-2</v>
      </c>
    </row>
    <row r="238" spans="1:7" ht="14.1" customHeight="1" x14ac:dyDescent="0.25">
      <c r="A238" s="435"/>
      <c r="B238" s="13" t="s">
        <v>182</v>
      </c>
      <c r="C238" s="33">
        <v>-1843.1924982453675</v>
      </c>
      <c r="D238" s="35">
        <v>751.11272618428018</v>
      </c>
      <c r="E238" s="35">
        <v>-4.3135947659745693</v>
      </c>
      <c r="F238" s="35">
        <v>-2.4539492329053592</v>
      </c>
      <c r="G238" s="47">
        <v>1.9756021167472739E-2</v>
      </c>
    </row>
    <row r="239" spans="1:7" ht="14.1" customHeight="1" x14ac:dyDescent="0.25">
      <c r="A239" s="435"/>
      <c r="B239" s="13" t="s">
        <v>186</v>
      </c>
      <c r="C239" s="33">
        <v>-1746.9443749740374</v>
      </c>
      <c r="D239" s="35">
        <v>738.33698916888591</v>
      </c>
      <c r="E239" s="35">
        <v>-4.8429845430897931</v>
      </c>
      <c r="F239" s="35">
        <v>-2.3660529007770519</v>
      </c>
      <c r="G239" s="47">
        <v>2.4201062470507361E-2</v>
      </c>
    </row>
    <row r="240" spans="1:7" ht="14.1" customHeight="1" x14ac:dyDescent="0.25">
      <c r="A240" s="435"/>
      <c r="B240" s="13" t="s">
        <v>183</v>
      </c>
      <c r="C240" s="33">
        <v>-158.27905590737058</v>
      </c>
      <c r="D240" s="35">
        <v>109.233787491819</v>
      </c>
      <c r="E240" s="35">
        <v>-0.11708217616768493</v>
      </c>
      <c r="F240" s="35">
        <v>-1.448993571876511</v>
      </c>
      <c r="G240" s="47">
        <v>0.1570689014317565</v>
      </c>
    </row>
    <row r="241" spans="1:7" ht="14.1" customHeight="1" x14ac:dyDescent="0.25">
      <c r="A241" s="435"/>
      <c r="B241" s="13" t="s">
        <v>184</v>
      </c>
      <c r="C241" s="33">
        <v>-40.444324681332205</v>
      </c>
      <c r="D241" s="35">
        <v>184.51100571282018</v>
      </c>
      <c r="E241" s="35">
        <v>-2.7534287288380248E-2</v>
      </c>
      <c r="F241" s="35">
        <v>-0.21919735641288121</v>
      </c>
      <c r="G241" s="47">
        <v>0.82788847470254168</v>
      </c>
    </row>
    <row r="242" spans="1:7" ht="14.1" customHeight="1" thickBot="1" x14ac:dyDescent="0.3">
      <c r="A242" s="436"/>
      <c r="B242" s="16" t="s">
        <v>185</v>
      </c>
      <c r="C242" s="38">
        <v>253.51576430264967</v>
      </c>
      <c r="D242" s="48">
        <v>295.79232825230815</v>
      </c>
      <c r="E242" s="48">
        <v>8.9166180709656984E-2</v>
      </c>
      <c r="F242" s="48">
        <v>0.85707349409820743</v>
      </c>
      <c r="G242" s="49">
        <v>0.39777767678413356</v>
      </c>
    </row>
    <row r="243" spans="1:7" ht="14.1" customHeight="1" x14ac:dyDescent="0.25">
      <c r="A243" s="402" t="s">
        <v>202</v>
      </c>
      <c r="B243" s="437"/>
      <c r="C243" s="437"/>
      <c r="D243" s="437"/>
      <c r="E243" s="437"/>
      <c r="F243" s="437"/>
      <c r="G243" s="437"/>
    </row>
    <row r="247" spans="1:7" ht="13.8" x14ac:dyDescent="0.3">
      <c r="A247" t="s">
        <v>48</v>
      </c>
    </row>
    <row r="249" spans="1:7" ht="18" customHeight="1" thickBot="1" x14ac:dyDescent="0.3">
      <c r="A249" s="438" t="s">
        <v>148</v>
      </c>
      <c r="B249" s="438"/>
      <c r="C249" s="438"/>
      <c r="D249" s="438"/>
    </row>
    <row r="250" spans="1:7" ht="24.9" customHeight="1" thickBot="1" x14ac:dyDescent="0.3">
      <c r="A250" s="18" t="s">
        <v>149</v>
      </c>
      <c r="B250" s="19" t="s">
        <v>150</v>
      </c>
      <c r="C250" s="20" t="s">
        <v>151</v>
      </c>
      <c r="D250" s="21" t="s">
        <v>152</v>
      </c>
    </row>
    <row r="251" spans="1:7" ht="33.9" customHeight="1" thickBot="1" x14ac:dyDescent="0.3">
      <c r="A251" s="22">
        <v>1</v>
      </c>
      <c r="B251" s="23" t="s">
        <v>33</v>
      </c>
      <c r="C251" s="24" t="s">
        <v>153</v>
      </c>
      <c r="D251" s="25" t="s">
        <v>154</v>
      </c>
    </row>
    <row r="252" spans="1:7" ht="15" customHeight="1" x14ac:dyDescent="0.25">
      <c r="A252" s="464" t="s">
        <v>194</v>
      </c>
      <c r="B252" s="464"/>
      <c r="C252" s="464"/>
      <c r="D252" s="464"/>
    </row>
    <row r="254" spans="1:7" ht="18" customHeight="1" thickBot="1" x14ac:dyDescent="0.3">
      <c r="A254" s="438" t="s">
        <v>155</v>
      </c>
      <c r="B254" s="438"/>
      <c r="C254" s="438"/>
      <c r="D254" s="438"/>
      <c r="E254" s="438"/>
    </row>
    <row r="255" spans="1:7" ht="24.9" customHeight="1" thickBot="1" x14ac:dyDescent="0.3">
      <c r="A255" s="18" t="s">
        <v>149</v>
      </c>
      <c r="B255" s="19" t="s">
        <v>156</v>
      </c>
      <c r="C255" s="20" t="s">
        <v>157</v>
      </c>
      <c r="D255" s="20" t="s">
        <v>158</v>
      </c>
      <c r="E255" s="21" t="s">
        <v>159</v>
      </c>
    </row>
    <row r="256" spans="1:7" ht="14.1" customHeight="1" thickBot="1" x14ac:dyDescent="0.3">
      <c r="A256" s="22">
        <v>1</v>
      </c>
      <c r="B256" s="26" t="s">
        <v>29</v>
      </c>
      <c r="C256" s="27">
        <v>0.89154179755711893</v>
      </c>
      <c r="D256" s="27">
        <v>0.85381720540307338</v>
      </c>
      <c r="E256" s="50">
        <v>166.56938946289901</v>
      </c>
    </row>
    <row r="257" spans="1:7" ht="15" customHeight="1" x14ac:dyDescent="0.25">
      <c r="A257" s="464" t="s">
        <v>34</v>
      </c>
      <c r="B257" s="464"/>
      <c r="C257" s="464"/>
      <c r="D257" s="464"/>
      <c r="E257" s="464"/>
    </row>
    <row r="259" spans="1:7" ht="20.100000000000001" customHeight="1" thickBot="1" x14ac:dyDescent="0.3">
      <c r="A259" s="420" t="s">
        <v>160</v>
      </c>
      <c r="B259" s="420"/>
      <c r="C259" s="420"/>
      <c r="D259" s="420"/>
      <c r="E259" s="420"/>
      <c r="F259" s="420"/>
      <c r="G259" s="420"/>
    </row>
    <row r="260" spans="1:7" ht="24.9" customHeight="1" thickBot="1" x14ac:dyDescent="0.3">
      <c r="A260" s="478" t="s">
        <v>149</v>
      </c>
      <c r="B260" s="479"/>
      <c r="C260" s="19" t="s">
        <v>161</v>
      </c>
      <c r="D260" s="20" t="s">
        <v>162</v>
      </c>
      <c r="E260" s="20" t="s">
        <v>163</v>
      </c>
      <c r="F260" s="20" t="s">
        <v>164</v>
      </c>
      <c r="G260" s="21" t="s">
        <v>165</v>
      </c>
    </row>
    <row r="261" spans="1:7" ht="14.1" customHeight="1" x14ac:dyDescent="0.25">
      <c r="A261" s="475">
        <v>1</v>
      </c>
      <c r="B261" s="28" t="s">
        <v>166</v>
      </c>
      <c r="C261" s="29">
        <v>5245628.5003610104</v>
      </c>
      <c r="D261" s="30">
        <v>8</v>
      </c>
      <c r="E261" s="31">
        <v>655703.5625451263</v>
      </c>
      <c r="F261" s="31">
        <v>23.632907518696928</v>
      </c>
      <c r="G261" s="32" t="s">
        <v>167</v>
      </c>
    </row>
    <row r="262" spans="1:7" ht="14.1" customHeight="1" x14ac:dyDescent="0.25">
      <c r="A262" s="476"/>
      <c r="B262" s="13" t="s">
        <v>168</v>
      </c>
      <c r="C262" s="33">
        <v>638143.31463898753</v>
      </c>
      <c r="D262" s="34">
        <v>23</v>
      </c>
      <c r="E262" s="35">
        <v>27745.361506042937</v>
      </c>
      <c r="F262" s="36"/>
      <c r="G262" s="37"/>
    </row>
    <row r="263" spans="1:7" ht="14.1" customHeight="1" thickBot="1" x14ac:dyDescent="0.3">
      <c r="A263" s="477"/>
      <c r="B263" s="16" t="s">
        <v>169</v>
      </c>
      <c r="C263" s="38">
        <v>5883771.8149999976</v>
      </c>
      <c r="D263" s="39">
        <v>31</v>
      </c>
      <c r="E263" s="40"/>
      <c r="F263" s="40"/>
      <c r="G263" s="41"/>
    </row>
    <row r="264" spans="1:7" ht="15" customHeight="1" x14ac:dyDescent="0.25">
      <c r="A264" s="464" t="s">
        <v>34</v>
      </c>
      <c r="B264" s="464"/>
      <c r="C264" s="464"/>
      <c r="D264" s="464"/>
      <c r="E264" s="464"/>
      <c r="F264" s="464"/>
      <c r="G264" s="464"/>
    </row>
    <row r="265" spans="1:7" ht="15" customHeight="1" x14ac:dyDescent="0.25">
      <c r="A265" s="402" t="s">
        <v>201</v>
      </c>
      <c r="B265" s="402"/>
      <c r="C265" s="402"/>
      <c r="D265" s="402"/>
      <c r="E265" s="402"/>
      <c r="F265" s="402"/>
      <c r="G265" s="402"/>
    </row>
    <row r="267" spans="1:7" ht="20.100000000000001" customHeight="1" thickBot="1" x14ac:dyDescent="0.3">
      <c r="A267" s="420" t="s">
        <v>171</v>
      </c>
      <c r="B267" s="420"/>
      <c r="C267" s="420"/>
      <c r="D267" s="420"/>
      <c r="E267" s="420"/>
      <c r="F267" s="420"/>
      <c r="G267" s="420"/>
    </row>
    <row r="268" spans="1:7" ht="24.9" customHeight="1" x14ac:dyDescent="0.25">
      <c r="A268" s="465" t="s">
        <v>149</v>
      </c>
      <c r="B268" s="466"/>
      <c r="C268" s="469" t="s">
        <v>172</v>
      </c>
      <c r="D268" s="470"/>
      <c r="E268" s="42" t="s">
        <v>173</v>
      </c>
      <c r="F268" s="471" t="s">
        <v>174</v>
      </c>
      <c r="G268" s="473" t="s">
        <v>165</v>
      </c>
    </row>
    <row r="269" spans="1:7" ht="15" customHeight="1" thickBot="1" x14ac:dyDescent="0.3">
      <c r="A269" s="467"/>
      <c r="B269" s="468"/>
      <c r="C269" s="43" t="s">
        <v>175</v>
      </c>
      <c r="D269" s="44" t="s">
        <v>176</v>
      </c>
      <c r="E269" s="44" t="s">
        <v>177</v>
      </c>
      <c r="F269" s="472"/>
      <c r="G269" s="474"/>
    </row>
    <row r="270" spans="1:7" ht="14.1" customHeight="1" x14ac:dyDescent="0.25">
      <c r="A270" s="475">
        <v>1</v>
      </c>
      <c r="B270" s="28" t="s">
        <v>178</v>
      </c>
      <c r="C270" s="29">
        <v>26105.709206732558</v>
      </c>
      <c r="D270" s="31">
        <v>59308.75743115088</v>
      </c>
      <c r="E270" s="45"/>
      <c r="F270" s="31">
        <v>0.44016618013010322</v>
      </c>
      <c r="G270" s="46">
        <v>0.66392557786497497</v>
      </c>
    </row>
    <row r="271" spans="1:7" ht="14.1" customHeight="1" x14ac:dyDescent="0.25">
      <c r="A271" s="476"/>
      <c r="B271" s="13" t="s">
        <v>179</v>
      </c>
      <c r="C271" s="33">
        <v>-1991.9339858346834</v>
      </c>
      <c r="D271" s="35">
        <v>4596.8461243729134</v>
      </c>
      <c r="E271" s="35">
        <v>-0.65271776889385769</v>
      </c>
      <c r="F271" s="35">
        <v>-0.43332622670862547</v>
      </c>
      <c r="G271" s="47">
        <v>0.66881469598534227</v>
      </c>
    </row>
    <row r="272" spans="1:7" ht="14.1" customHeight="1" x14ac:dyDescent="0.25">
      <c r="A272" s="476"/>
      <c r="B272" s="13" t="s">
        <v>180</v>
      </c>
      <c r="C272" s="33">
        <v>-3034.9724955129836</v>
      </c>
      <c r="D272" s="35">
        <v>4499.2209490996001</v>
      </c>
      <c r="E272" s="35">
        <v>-1.2175064182191875</v>
      </c>
      <c r="F272" s="35">
        <v>-0.67455511295135506</v>
      </c>
      <c r="G272" s="47">
        <v>0.50668284199653912</v>
      </c>
    </row>
    <row r="273" spans="1:7" ht="14.1" customHeight="1" x14ac:dyDescent="0.25">
      <c r="A273" s="476"/>
      <c r="B273" s="13" t="s">
        <v>181</v>
      </c>
      <c r="C273" s="33">
        <v>-1472.224226271795</v>
      </c>
      <c r="D273" s="35">
        <v>4566.986865492272</v>
      </c>
      <c r="E273" s="35">
        <v>-0.5984718160252428</v>
      </c>
      <c r="F273" s="35">
        <v>-0.32236226414307961</v>
      </c>
      <c r="G273" s="47">
        <v>0.75009021360302774</v>
      </c>
    </row>
    <row r="274" spans="1:7" ht="14.1" customHeight="1" x14ac:dyDescent="0.25">
      <c r="A274" s="476"/>
      <c r="B274" s="13" t="s">
        <v>182</v>
      </c>
      <c r="C274" s="33">
        <v>-2454.7648531112741</v>
      </c>
      <c r="D274" s="35">
        <v>4600.269928655207</v>
      </c>
      <c r="E274" s="35">
        <v>-1.6015449563799351</v>
      </c>
      <c r="F274" s="35">
        <v>-0.53361322078525797</v>
      </c>
      <c r="G274" s="47">
        <v>0.59872880094422054</v>
      </c>
    </row>
    <row r="275" spans="1:7" ht="14.1" customHeight="1" x14ac:dyDescent="0.25">
      <c r="A275" s="476"/>
      <c r="B275" s="13" t="s">
        <v>186</v>
      </c>
      <c r="C275" s="33">
        <v>-2125.7909587574673</v>
      </c>
      <c r="D275" s="35">
        <v>4571.6019558862681</v>
      </c>
      <c r="E275" s="35">
        <v>-1.916534690190574</v>
      </c>
      <c r="F275" s="35">
        <v>-0.46499913581066649</v>
      </c>
      <c r="G275" s="47">
        <v>0.64630445519810376</v>
      </c>
    </row>
    <row r="276" spans="1:7" ht="14.1" customHeight="1" x14ac:dyDescent="0.25">
      <c r="A276" s="476"/>
      <c r="B276" s="13" t="s">
        <v>183</v>
      </c>
      <c r="C276" s="33">
        <v>-830.64498440360296</v>
      </c>
      <c r="D276" s="35">
        <v>412.10504096179329</v>
      </c>
      <c r="E276" s="35">
        <v>-0.1991435903209699</v>
      </c>
      <c r="F276" s="35">
        <v>-2.0156147143092409</v>
      </c>
      <c r="G276" s="47">
        <v>5.5669955173791801E-2</v>
      </c>
    </row>
    <row r="277" spans="1:7" ht="14.1" customHeight="1" x14ac:dyDescent="0.25">
      <c r="A277" s="476"/>
      <c r="B277" s="13" t="s">
        <v>184</v>
      </c>
      <c r="C277" s="33">
        <v>2708.8290216029068</v>
      </c>
      <c r="D277" s="35">
        <v>692.4915631368707</v>
      </c>
      <c r="E277" s="35">
        <v>0.46326403845589637</v>
      </c>
      <c r="F277" s="35">
        <v>3.9117141143674954</v>
      </c>
      <c r="G277" s="47">
        <v>7.0027791986332897E-4</v>
      </c>
    </row>
    <row r="278" spans="1:7" ht="14.1" customHeight="1" thickBot="1" x14ac:dyDescent="0.3">
      <c r="A278" s="477"/>
      <c r="B278" s="16" t="s">
        <v>185</v>
      </c>
      <c r="C278" s="38">
        <v>2204.1048027563752</v>
      </c>
      <c r="D278" s="48">
        <v>654.15658477994987</v>
      </c>
      <c r="E278" s="48">
        <v>0.44586966152660928</v>
      </c>
      <c r="F278" s="48">
        <v>3.3693841108361062</v>
      </c>
      <c r="G278" s="49">
        <v>2.6476672209863887E-3</v>
      </c>
    </row>
    <row r="279" spans="1:7" ht="14.1" customHeight="1" x14ac:dyDescent="0.25">
      <c r="A279" s="464" t="s">
        <v>202</v>
      </c>
      <c r="B279" s="464"/>
      <c r="C279" s="464"/>
      <c r="D279" s="464"/>
      <c r="E279" s="464"/>
      <c r="F279" s="464"/>
      <c r="G279" s="464"/>
    </row>
    <row r="280" spans="1:7" ht="15" customHeight="1" x14ac:dyDescent="0.25"/>
    <row r="283" spans="1:7" ht="13.8" x14ac:dyDescent="0.3">
      <c r="A283" t="s">
        <v>197</v>
      </c>
    </row>
    <row r="286" spans="1:7" ht="16.8" x14ac:dyDescent="0.3">
      <c r="A286" t="s">
        <v>122</v>
      </c>
    </row>
    <row r="288" spans="1:7" ht="18" customHeight="1" thickBot="1" x14ac:dyDescent="0.3">
      <c r="A288" s="438" t="s">
        <v>123</v>
      </c>
      <c r="B288" s="461"/>
      <c r="C288" s="461"/>
    </row>
    <row r="289" spans="1:3" ht="14.1" customHeight="1" x14ac:dyDescent="0.25">
      <c r="A289" s="481" t="s">
        <v>124</v>
      </c>
      <c r="B289" s="454"/>
      <c r="C289" s="11" t="s">
        <v>204</v>
      </c>
    </row>
    <row r="290" spans="1:3" ht="14.1" customHeight="1" x14ac:dyDescent="0.25">
      <c r="A290" s="480" t="s">
        <v>125</v>
      </c>
      <c r="B290" s="456"/>
      <c r="C290" s="12" t="s">
        <v>126</v>
      </c>
    </row>
    <row r="291" spans="1:3" ht="14.1" customHeight="1" x14ac:dyDescent="0.25">
      <c r="A291" s="476" t="s">
        <v>127</v>
      </c>
      <c r="B291" s="13" t="s">
        <v>128</v>
      </c>
      <c r="C291" s="12" t="s">
        <v>129</v>
      </c>
    </row>
    <row r="292" spans="1:3" ht="14.1" customHeight="1" x14ac:dyDescent="0.25">
      <c r="A292" s="457"/>
      <c r="B292" s="13" t="s">
        <v>130</v>
      </c>
      <c r="C292" s="12" t="s">
        <v>131</v>
      </c>
    </row>
    <row r="293" spans="1:3" ht="14.1" customHeight="1" x14ac:dyDescent="0.25">
      <c r="A293" s="457"/>
      <c r="B293" s="13" t="s">
        <v>132</v>
      </c>
      <c r="C293" s="12" t="s">
        <v>131</v>
      </c>
    </row>
    <row r="294" spans="1:3" ht="14.1" customHeight="1" x14ac:dyDescent="0.25">
      <c r="A294" s="457"/>
      <c r="B294" s="13" t="s">
        <v>133</v>
      </c>
      <c r="C294" s="12" t="s">
        <v>131</v>
      </c>
    </row>
    <row r="295" spans="1:3" ht="24" customHeight="1" x14ac:dyDescent="0.25">
      <c r="A295" s="457"/>
      <c r="B295" s="13" t="s">
        <v>134</v>
      </c>
      <c r="C295" s="14">
        <v>30</v>
      </c>
    </row>
    <row r="296" spans="1:3" ht="24" customHeight="1" x14ac:dyDescent="0.25">
      <c r="A296" s="476" t="s">
        <v>135</v>
      </c>
      <c r="B296" s="13" t="s">
        <v>136</v>
      </c>
      <c r="C296" s="12" t="s">
        <v>137</v>
      </c>
    </row>
    <row r="297" spans="1:3" ht="33.9" customHeight="1" x14ac:dyDescent="0.25">
      <c r="A297" s="457"/>
      <c r="B297" s="13" t="s">
        <v>138</v>
      </c>
      <c r="C297" s="12" t="s">
        <v>139</v>
      </c>
    </row>
    <row r="298" spans="1:3" ht="101.1" customHeight="1" x14ac:dyDescent="0.25">
      <c r="A298" s="480" t="s">
        <v>140</v>
      </c>
      <c r="B298" s="456"/>
      <c r="C298" s="12" t="s">
        <v>199</v>
      </c>
    </row>
    <row r="299" spans="1:3" ht="14.1" customHeight="1" thickBot="1" x14ac:dyDescent="0.3">
      <c r="A299" s="477" t="s">
        <v>141</v>
      </c>
      <c r="B299" s="13" t="s">
        <v>142</v>
      </c>
      <c r="C299" s="15" t="s">
        <v>203</v>
      </c>
    </row>
    <row r="300" spans="1:3" ht="14.1" customHeight="1" x14ac:dyDescent="0.25">
      <c r="A300" s="457"/>
      <c r="B300" s="13" t="s">
        <v>144</v>
      </c>
      <c r="C300" s="15" t="s">
        <v>205</v>
      </c>
    </row>
    <row r="301" spans="1:3" ht="14.1" customHeight="1" x14ac:dyDescent="0.25">
      <c r="A301" s="457"/>
      <c r="B301" s="13" t="s">
        <v>145</v>
      </c>
      <c r="C301" s="12" t="s">
        <v>189</v>
      </c>
    </row>
    <row r="302" spans="1:3" ht="33.9" customHeight="1" thickBot="1" x14ac:dyDescent="0.3">
      <c r="A302" s="458"/>
      <c r="B302" s="16" t="s">
        <v>146</v>
      </c>
      <c r="C302" s="17" t="s">
        <v>147</v>
      </c>
    </row>
    <row r="305" spans="1:7" ht="13.8" x14ac:dyDescent="0.3">
      <c r="A305" t="s">
        <v>46</v>
      </c>
    </row>
    <row r="307" spans="1:7" ht="18" customHeight="1" thickBot="1" x14ac:dyDescent="0.3">
      <c r="A307" s="438" t="s">
        <v>148</v>
      </c>
      <c r="B307" s="438"/>
      <c r="C307" s="438"/>
      <c r="D307" s="438"/>
    </row>
    <row r="308" spans="1:7" ht="24.9" customHeight="1" thickBot="1" x14ac:dyDescent="0.3">
      <c r="A308" s="18" t="s">
        <v>149</v>
      </c>
      <c r="B308" s="19" t="s">
        <v>150</v>
      </c>
      <c r="C308" s="20" t="s">
        <v>151</v>
      </c>
      <c r="D308" s="21" t="s">
        <v>152</v>
      </c>
    </row>
    <row r="309" spans="1:7" ht="33.9" customHeight="1" thickBot="1" x14ac:dyDescent="0.3">
      <c r="A309" s="22">
        <v>1</v>
      </c>
      <c r="B309" s="23" t="s">
        <v>44</v>
      </c>
      <c r="C309" s="24" t="s">
        <v>153</v>
      </c>
      <c r="D309" s="25" t="s">
        <v>154</v>
      </c>
    </row>
    <row r="310" spans="1:7" ht="15" customHeight="1" x14ac:dyDescent="0.25">
      <c r="A310" s="464" t="s">
        <v>194</v>
      </c>
      <c r="B310" s="464"/>
      <c r="C310" s="464"/>
      <c r="D310" s="464"/>
    </row>
    <row r="312" spans="1:7" ht="18" customHeight="1" thickBot="1" x14ac:dyDescent="0.3">
      <c r="A312" s="438" t="s">
        <v>155</v>
      </c>
      <c r="B312" s="438"/>
      <c r="C312" s="438"/>
      <c r="D312" s="438"/>
      <c r="E312" s="438"/>
    </row>
    <row r="313" spans="1:7" ht="24.9" customHeight="1" thickBot="1" x14ac:dyDescent="0.3">
      <c r="A313" s="18" t="s">
        <v>149</v>
      </c>
      <c r="B313" s="19" t="s">
        <v>156</v>
      </c>
      <c r="C313" s="20" t="s">
        <v>157</v>
      </c>
      <c r="D313" s="20" t="s">
        <v>158</v>
      </c>
      <c r="E313" s="21" t="s">
        <v>159</v>
      </c>
    </row>
    <row r="314" spans="1:7" ht="14.1" customHeight="1" thickBot="1" x14ac:dyDescent="0.3">
      <c r="A314" s="22">
        <v>1</v>
      </c>
      <c r="B314" s="26" t="s">
        <v>47</v>
      </c>
      <c r="C314" s="27">
        <v>0.83946846797499419</v>
      </c>
      <c r="D314" s="27">
        <v>0.72271826286589902</v>
      </c>
      <c r="E314" s="52">
        <v>0.15800254093603119</v>
      </c>
    </row>
    <row r="315" spans="1:7" ht="15" customHeight="1" x14ac:dyDescent="0.25">
      <c r="A315" s="464" t="s">
        <v>45</v>
      </c>
      <c r="B315" s="464"/>
      <c r="C315" s="464"/>
      <c r="D315" s="464"/>
      <c r="E315" s="464"/>
    </row>
    <row r="317" spans="1:7" ht="20.100000000000001" customHeight="1" thickBot="1" x14ac:dyDescent="0.3">
      <c r="A317" s="420" t="s">
        <v>160</v>
      </c>
      <c r="B317" s="420"/>
      <c r="C317" s="420"/>
      <c r="D317" s="420"/>
      <c r="E317" s="420"/>
      <c r="F317" s="420"/>
      <c r="G317" s="420"/>
    </row>
    <row r="318" spans="1:7" ht="24.9" customHeight="1" thickBot="1" x14ac:dyDescent="0.3">
      <c r="A318" s="478" t="s">
        <v>149</v>
      </c>
      <c r="B318" s="479"/>
      <c r="C318" s="19" t="s">
        <v>161</v>
      </c>
      <c r="D318" s="20" t="s">
        <v>162</v>
      </c>
      <c r="E318" s="20" t="s">
        <v>163</v>
      </c>
      <c r="F318" s="20" t="s">
        <v>164</v>
      </c>
      <c r="G318" s="21" t="s">
        <v>165</v>
      </c>
    </row>
    <row r="319" spans="1:7" ht="14.1" customHeight="1" x14ac:dyDescent="0.25">
      <c r="A319" s="475">
        <v>1</v>
      </c>
      <c r="B319" s="28" t="s">
        <v>166</v>
      </c>
      <c r="C319" s="29">
        <v>1.4360344710067896</v>
      </c>
      <c r="D319" s="30">
        <v>8</v>
      </c>
      <c r="E319" s="31">
        <v>0.1795043088758487</v>
      </c>
      <c r="F319" s="31">
        <v>7.1902954447965888</v>
      </c>
      <c r="G319" s="32" t="s">
        <v>32</v>
      </c>
    </row>
    <row r="320" spans="1:7" ht="14.1" customHeight="1" x14ac:dyDescent="0.25">
      <c r="A320" s="476"/>
      <c r="B320" s="13" t="s">
        <v>168</v>
      </c>
      <c r="C320" s="33">
        <v>0.27461283236466438</v>
      </c>
      <c r="D320" s="34">
        <v>11</v>
      </c>
      <c r="E320" s="35">
        <v>2.4964802942242216E-2</v>
      </c>
      <c r="F320" s="36"/>
      <c r="G320" s="37"/>
    </row>
    <row r="321" spans="1:7" ht="14.1" customHeight="1" thickBot="1" x14ac:dyDescent="0.3">
      <c r="A321" s="477"/>
      <c r="B321" s="16" t="s">
        <v>169</v>
      </c>
      <c r="C321" s="38">
        <v>1.710647303371454</v>
      </c>
      <c r="D321" s="39">
        <v>19</v>
      </c>
      <c r="E321" s="40"/>
      <c r="F321" s="40"/>
      <c r="G321" s="41"/>
    </row>
    <row r="322" spans="1:7" ht="15" customHeight="1" x14ac:dyDescent="0.25">
      <c r="A322" s="464" t="s">
        <v>45</v>
      </c>
      <c r="B322" s="464"/>
      <c r="C322" s="464"/>
      <c r="D322" s="464"/>
      <c r="E322" s="464"/>
      <c r="F322" s="464"/>
      <c r="G322" s="464"/>
    </row>
    <row r="323" spans="1:7" ht="15" customHeight="1" x14ac:dyDescent="0.25">
      <c r="A323" s="402" t="s">
        <v>195</v>
      </c>
      <c r="B323" s="402"/>
      <c r="C323" s="402"/>
      <c r="D323" s="402"/>
      <c r="E323" s="402"/>
      <c r="F323" s="402"/>
      <c r="G323" s="402"/>
    </row>
    <row r="325" spans="1:7" ht="20.100000000000001" customHeight="1" thickBot="1" x14ac:dyDescent="0.3">
      <c r="A325" s="420" t="s">
        <v>171</v>
      </c>
      <c r="B325" s="420"/>
      <c r="C325" s="420"/>
      <c r="D325" s="420"/>
      <c r="E325" s="420"/>
      <c r="F325" s="420"/>
      <c r="G325" s="420"/>
    </row>
    <row r="326" spans="1:7" ht="24.9" customHeight="1" x14ac:dyDescent="0.25">
      <c r="A326" s="465" t="s">
        <v>149</v>
      </c>
      <c r="B326" s="466"/>
      <c r="C326" s="469" t="s">
        <v>172</v>
      </c>
      <c r="D326" s="470"/>
      <c r="E326" s="42" t="s">
        <v>173</v>
      </c>
      <c r="F326" s="471" t="s">
        <v>174</v>
      </c>
      <c r="G326" s="473" t="s">
        <v>165</v>
      </c>
    </row>
    <row r="327" spans="1:7" ht="15" customHeight="1" thickBot="1" x14ac:dyDescent="0.3">
      <c r="A327" s="467"/>
      <c r="B327" s="468"/>
      <c r="C327" s="43" t="s">
        <v>175</v>
      </c>
      <c r="D327" s="44" t="s">
        <v>176</v>
      </c>
      <c r="E327" s="44" t="s">
        <v>177</v>
      </c>
      <c r="F327" s="472"/>
      <c r="G327" s="474"/>
    </row>
    <row r="328" spans="1:7" ht="14.1" customHeight="1" x14ac:dyDescent="0.25">
      <c r="A328" s="475">
        <v>1</v>
      </c>
      <c r="B328" s="28" t="s">
        <v>178</v>
      </c>
      <c r="C328" s="29">
        <v>26.542631932695741</v>
      </c>
      <c r="D328" s="31">
        <v>63.97252383111276</v>
      </c>
      <c r="E328" s="45"/>
      <c r="F328" s="31">
        <v>0.41490674969723246</v>
      </c>
      <c r="G328" s="46">
        <v>0.68618713076845728</v>
      </c>
    </row>
    <row r="329" spans="1:7" ht="14.1" customHeight="1" x14ac:dyDescent="0.25">
      <c r="A329" s="476"/>
      <c r="B329" s="13" t="s">
        <v>179</v>
      </c>
      <c r="C329" s="33">
        <v>-1.2085174038623701</v>
      </c>
      <c r="D329" s="35">
        <v>4.9857151791071068</v>
      </c>
      <c r="E329" s="35">
        <v>-0.56896531731737476</v>
      </c>
      <c r="F329" s="35">
        <v>-0.2423959974542316</v>
      </c>
      <c r="G329" s="47">
        <v>0.81293340689771698</v>
      </c>
    </row>
    <row r="330" spans="1:7" ht="14.1" customHeight="1" x14ac:dyDescent="0.25">
      <c r="A330" s="476"/>
      <c r="B330" s="13" t="s">
        <v>180</v>
      </c>
      <c r="C330" s="33">
        <v>-3.8593093907100076</v>
      </c>
      <c r="D330" s="35">
        <v>4.748580802123616</v>
      </c>
      <c r="E330" s="35">
        <v>-2.3276940127165267</v>
      </c>
      <c r="F330" s="35">
        <v>-0.81272901347368531</v>
      </c>
      <c r="G330" s="47">
        <v>0.43361127594639304</v>
      </c>
    </row>
    <row r="331" spans="1:7" ht="14.1" customHeight="1" x14ac:dyDescent="0.25">
      <c r="A331" s="476"/>
      <c r="B331" s="13" t="s">
        <v>181</v>
      </c>
      <c r="C331" s="33">
        <v>-1.1053607066705118</v>
      </c>
      <c r="D331" s="35">
        <v>4.8990172893624697</v>
      </c>
      <c r="E331" s="35">
        <v>-0.73767591022534007</v>
      </c>
      <c r="F331" s="35">
        <v>-0.22562906831756807</v>
      </c>
      <c r="G331" s="47">
        <v>0.82562719798531947</v>
      </c>
    </row>
    <row r="332" spans="1:7" ht="14.1" customHeight="1" x14ac:dyDescent="0.25">
      <c r="A332" s="476"/>
      <c r="B332" s="13" t="s">
        <v>182</v>
      </c>
      <c r="C332" s="33">
        <v>-2.9067794703546816</v>
      </c>
      <c r="D332" s="35">
        <v>4.869872780295414</v>
      </c>
      <c r="E332" s="35">
        <v>-2.0624990893868604</v>
      </c>
      <c r="F332" s="35">
        <v>-0.59689022721828722</v>
      </c>
      <c r="G332" s="47">
        <v>0.56266442941743411</v>
      </c>
    </row>
    <row r="333" spans="1:7" ht="14.1" customHeight="1" x14ac:dyDescent="0.25">
      <c r="A333" s="476"/>
      <c r="B333" s="13" t="s">
        <v>186</v>
      </c>
      <c r="C333" s="33">
        <v>-2.6482574154833185</v>
      </c>
      <c r="D333" s="35">
        <v>4.8097214939799713</v>
      </c>
      <c r="E333" s="35">
        <v>-3.0546790972508209</v>
      </c>
      <c r="F333" s="35">
        <v>-0.55060514809391303</v>
      </c>
      <c r="G333" s="47">
        <v>0.59291012824199274</v>
      </c>
    </row>
    <row r="334" spans="1:7" ht="14.1" customHeight="1" x14ac:dyDescent="0.25">
      <c r="A334" s="476"/>
      <c r="B334" s="13" t="s">
        <v>183</v>
      </c>
      <c r="C334" s="33">
        <v>0.51335758443801904</v>
      </c>
      <c r="D334" s="35">
        <v>0.64798543312495271</v>
      </c>
      <c r="E334" s="35">
        <v>0.15102439217501443</v>
      </c>
      <c r="F334" s="35">
        <v>0.79223630377355558</v>
      </c>
      <c r="G334" s="47">
        <v>0.44497259030370795</v>
      </c>
    </row>
    <row r="335" spans="1:7" ht="14.1" customHeight="1" x14ac:dyDescent="0.25">
      <c r="A335" s="476"/>
      <c r="B335" s="13" t="s">
        <v>184</v>
      </c>
      <c r="C335" s="33">
        <v>2.9751971464850984</v>
      </c>
      <c r="D335" s="35">
        <v>0.96862822404708326</v>
      </c>
      <c r="E335" s="35">
        <v>0.47027314627805811</v>
      </c>
      <c r="F335" s="35">
        <v>3.0715573556738311</v>
      </c>
      <c r="G335" s="47">
        <v>1.0630318996481761E-2</v>
      </c>
    </row>
    <row r="336" spans="1:7" ht="14.1" customHeight="1" thickBot="1" x14ac:dyDescent="0.3">
      <c r="A336" s="477"/>
      <c r="B336" s="16" t="s">
        <v>185</v>
      </c>
      <c r="C336" s="38">
        <v>1.8146703274933129</v>
      </c>
      <c r="D336" s="48">
        <v>0.68156930752594902</v>
      </c>
      <c r="E336" s="48">
        <v>0.58262268279872098</v>
      </c>
      <c r="F336" s="48">
        <v>2.6624883301750262</v>
      </c>
      <c r="G336" s="49">
        <v>2.2088335803737289E-2</v>
      </c>
    </row>
    <row r="337" spans="1:7" ht="14.1" customHeight="1" x14ac:dyDescent="0.25">
      <c r="A337" s="464" t="s">
        <v>196</v>
      </c>
      <c r="B337" s="464"/>
      <c r="C337" s="464"/>
      <c r="D337" s="464"/>
      <c r="E337" s="464"/>
      <c r="F337" s="464"/>
      <c r="G337" s="464"/>
    </row>
    <row r="338" spans="1:7" ht="15" customHeight="1" x14ac:dyDescent="0.25"/>
    <row r="339" spans="1:7" ht="13.5" customHeight="1" x14ac:dyDescent="0.25"/>
    <row r="340" spans="1:7" ht="13.5" customHeight="1" thickBot="1" x14ac:dyDescent="0.3">
      <c r="A340" s="438" t="s">
        <v>242</v>
      </c>
      <c r="B340" s="438"/>
      <c r="C340" s="438"/>
      <c r="D340" s="438"/>
    </row>
    <row r="341" spans="1:7" ht="13.8" thickBot="1" x14ac:dyDescent="0.3">
      <c r="A341" s="82" t="s">
        <v>220</v>
      </c>
      <c r="B341" s="83" t="s">
        <v>243</v>
      </c>
      <c r="C341" s="84" t="s">
        <v>244</v>
      </c>
      <c r="D341" s="85" t="s">
        <v>245</v>
      </c>
    </row>
    <row r="342" spans="1:7" ht="23.4" thickBot="1" x14ac:dyDescent="0.3">
      <c r="A342" s="86" t="s">
        <v>225</v>
      </c>
      <c r="B342" s="87" t="s">
        <v>253</v>
      </c>
      <c r="C342" s="88" t="s">
        <v>246</v>
      </c>
      <c r="D342" s="89" t="s">
        <v>247</v>
      </c>
    </row>
    <row r="343" spans="1:7" x14ac:dyDescent="0.25">
      <c r="A343" s="418" t="s">
        <v>248</v>
      </c>
      <c r="B343" s="418"/>
      <c r="C343" s="418"/>
      <c r="D343" s="418"/>
    </row>
    <row r="345" spans="1:7" ht="13.8" thickBot="1" x14ac:dyDescent="0.3">
      <c r="A345" s="438" t="s">
        <v>219</v>
      </c>
      <c r="B345" s="438"/>
      <c r="C345" s="438"/>
      <c r="D345" s="438"/>
      <c r="E345" s="438"/>
    </row>
    <row r="346" spans="1:7" ht="35.4" thickBot="1" x14ac:dyDescent="0.3">
      <c r="A346" s="194" t="s">
        <v>220</v>
      </c>
      <c r="B346" s="19" t="s">
        <v>221</v>
      </c>
      <c r="C346" s="195" t="s">
        <v>222</v>
      </c>
      <c r="D346" s="195" t="s">
        <v>223</v>
      </c>
      <c r="E346" s="196" t="s">
        <v>224</v>
      </c>
    </row>
    <row r="347" spans="1:7" ht="13.8" thickBot="1" x14ac:dyDescent="0.3">
      <c r="A347" s="22" t="s">
        <v>225</v>
      </c>
      <c r="B347" s="153" t="s">
        <v>484</v>
      </c>
      <c r="C347" s="27">
        <v>0.93295955988346335</v>
      </c>
      <c r="D347" s="27">
        <v>0.92237422723348383</v>
      </c>
      <c r="E347" s="50">
        <v>23.972933665050444</v>
      </c>
    </row>
    <row r="348" spans="1:7" x14ac:dyDescent="0.25">
      <c r="A348" s="464" t="s">
        <v>481</v>
      </c>
      <c r="B348" s="464"/>
      <c r="C348" s="464"/>
      <c r="D348" s="464"/>
      <c r="E348" s="464"/>
    </row>
    <row r="349" spans="1:7" ht="13.5" customHeight="1" x14ac:dyDescent="0.25"/>
    <row r="350" spans="1:7" ht="13.5" customHeight="1" thickBot="1" x14ac:dyDescent="0.3">
      <c r="A350" s="438" t="s">
        <v>226</v>
      </c>
      <c r="B350" s="438"/>
      <c r="C350" s="438"/>
      <c r="D350" s="438"/>
      <c r="E350" s="438"/>
      <c r="F350" s="438"/>
      <c r="G350" s="438"/>
    </row>
    <row r="351" spans="1:7" ht="24" thickBot="1" x14ac:dyDescent="0.3">
      <c r="A351" s="478" t="s">
        <v>220</v>
      </c>
      <c r="B351" s="479"/>
      <c r="C351" s="19" t="s">
        <v>227</v>
      </c>
      <c r="D351" s="195" t="s">
        <v>228</v>
      </c>
      <c r="E351" s="195" t="s">
        <v>229</v>
      </c>
      <c r="F351" s="195" t="s">
        <v>121</v>
      </c>
      <c r="G351" s="196" t="s">
        <v>230</v>
      </c>
    </row>
    <row r="352" spans="1:7" ht="12.75" customHeight="1" x14ac:dyDescent="0.25">
      <c r="A352" s="475" t="s">
        <v>225</v>
      </c>
      <c r="B352" s="28" t="s">
        <v>231</v>
      </c>
      <c r="C352" s="29">
        <v>455872.28039170866</v>
      </c>
      <c r="D352" s="30">
        <v>9</v>
      </c>
      <c r="E352" s="31">
        <v>50652.475599078738</v>
      </c>
      <c r="F352" s="31">
        <v>88.137009079754577</v>
      </c>
      <c r="G352" s="155" t="s">
        <v>251</v>
      </c>
    </row>
    <row r="353" spans="1:10" ht="13.5" customHeight="1" x14ac:dyDescent="0.25">
      <c r="A353" s="476"/>
      <c r="B353" s="13" t="s">
        <v>232</v>
      </c>
      <c r="C353" s="33">
        <v>32757.988265007814</v>
      </c>
      <c r="D353" s="34">
        <v>57</v>
      </c>
      <c r="E353" s="35">
        <v>574.70154850890901</v>
      </c>
      <c r="F353" s="75"/>
      <c r="G353" s="76"/>
    </row>
    <row r="354" spans="1:10" ht="13.8" thickBot="1" x14ac:dyDescent="0.3">
      <c r="A354" s="477"/>
      <c r="B354" s="16" t="s">
        <v>233</v>
      </c>
      <c r="C354" s="38">
        <v>488630.26865671645</v>
      </c>
      <c r="D354" s="39">
        <v>66</v>
      </c>
      <c r="E354" s="77"/>
      <c r="F354" s="77"/>
      <c r="G354" s="78"/>
    </row>
    <row r="355" spans="1:10" x14ac:dyDescent="0.25">
      <c r="A355" s="464" t="s">
        <v>482</v>
      </c>
      <c r="B355" s="464"/>
      <c r="C355" s="464"/>
      <c r="D355" s="464"/>
      <c r="E355" s="464"/>
      <c r="F355" s="464"/>
      <c r="G355" s="464"/>
    </row>
    <row r="357" spans="1:10" ht="13.5" customHeight="1" thickBot="1" x14ac:dyDescent="0.3">
      <c r="A357" s="438" t="s">
        <v>234</v>
      </c>
      <c r="B357" s="438"/>
      <c r="C357" s="438"/>
      <c r="D357" s="438"/>
      <c r="E357" s="438"/>
      <c r="F357" s="438"/>
      <c r="G357" s="438"/>
    </row>
    <row r="358" spans="1:10" ht="23.4" x14ac:dyDescent="0.25">
      <c r="A358" s="465" t="s">
        <v>220</v>
      </c>
      <c r="B358" s="466"/>
      <c r="C358" s="469" t="s">
        <v>235</v>
      </c>
      <c r="D358" s="470"/>
      <c r="E358" s="42" t="s">
        <v>236</v>
      </c>
      <c r="F358" s="471" t="s">
        <v>237</v>
      </c>
      <c r="G358" s="473" t="s">
        <v>230</v>
      </c>
    </row>
    <row r="359" spans="1:10" ht="13.5" customHeight="1" thickBot="1" x14ac:dyDescent="0.3">
      <c r="A359" s="467"/>
      <c r="B359" s="468"/>
      <c r="C359" s="43" t="s">
        <v>218</v>
      </c>
      <c r="D359" s="44" t="s">
        <v>238</v>
      </c>
      <c r="E359" s="44" t="s">
        <v>239</v>
      </c>
      <c r="F359" s="472"/>
      <c r="G359" s="474"/>
    </row>
    <row r="360" spans="1:10" x14ac:dyDescent="0.25">
      <c r="A360" s="475" t="s">
        <v>225</v>
      </c>
      <c r="B360" s="28" t="s">
        <v>240</v>
      </c>
      <c r="C360" s="29">
        <v>8899.6815701935739</v>
      </c>
      <c r="D360" s="31">
        <v>3835.767621583002</v>
      </c>
      <c r="E360" s="79"/>
      <c r="F360" s="31">
        <v>2.3201826722028378</v>
      </c>
      <c r="G360" s="46">
        <v>2.3933985204401459E-2</v>
      </c>
      <c r="I360" s="80">
        <v>1</v>
      </c>
      <c r="J360" s="80">
        <f>C360*$I$360+I361</f>
        <v>8899.0211245855735</v>
      </c>
    </row>
    <row r="361" spans="1:10" ht="12.75" customHeight="1" x14ac:dyDescent="0.25">
      <c r="A361" s="476"/>
      <c r="B361" s="13" t="s">
        <v>61</v>
      </c>
      <c r="C361" s="33">
        <v>-691.42288250876675</v>
      </c>
      <c r="D361" s="35">
        <v>297.53941991860381</v>
      </c>
      <c r="E361" s="35">
        <v>-2.3661425253747823</v>
      </c>
      <c r="F361" s="35">
        <v>-2.3238026164664682</v>
      </c>
      <c r="G361" s="47">
        <v>2.3724843159125236E-2</v>
      </c>
      <c r="I361" s="80">
        <v>-0.66044560799999996</v>
      </c>
      <c r="J361" s="80">
        <f>C361*$I$360</f>
        <v>-691.42288250876675</v>
      </c>
    </row>
    <row r="362" spans="1:10" ht="12.75" customHeight="1" x14ac:dyDescent="0.25">
      <c r="A362" s="476"/>
      <c r="B362" s="13" t="s">
        <v>62</v>
      </c>
      <c r="C362" s="33">
        <v>-391.54831783074553</v>
      </c>
      <c r="D362" s="35">
        <v>300.32630564522555</v>
      </c>
      <c r="E362" s="35">
        <v>-0.6796860030838594</v>
      </c>
      <c r="F362" s="35">
        <v>-1.303742997102892</v>
      </c>
      <c r="G362" s="47">
        <v>0.19756225234948296</v>
      </c>
      <c r="J362" s="80">
        <f t="shared" ref="J362:J369" si="0">C362*$I$360</f>
        <v>-391.54831783074553</v>
      </c>
    </row>
    <row r="363" spans="1:10" ht="12.75" customHeight="1" x14ac:dyDescent="0.25">
      <c r="A363" s="476"/>
      <c r="B363" s="13" t="s">
        <v>63</v>
      </c>
      <c r="C363" s="33">
        <v>-666.14918925573284</v>
      </c>
      <c r="D363" s="35">
        <v>287.16873101435056</v>
      </c>
      <c r="E363" s="35">
        <v>-2.8997164171370646</v>
      </c>
      <c r="F363" s="35">
        <v>-2.3197135248769256</v>
      </c>
      <c r="G363" s="47">
        <v>2.3961209945618653E-2</v>
      </c>
      <c r="J363" s="80">
        <f t="shared" si="0"/>
        <v>-666.14918925573284</v>
      </c>
    </row>
    <row r="364" spans="1:10" ht="12.75" customHeight="1" x14ac:dyDescent="0.25">
      <c r="A364" s="476"/>
      <c r="B364" s="13" t="s">
        <v>64</v>
      </c>
      <c r="C364" s="33">
        <v>-636.48418646487767</v>
      </c>
      <c r="D364" s="35">
        <v>293.27214648156911</v>
      </c>
      <c r="E364" s="35">
        <v>-2.330464635515793</v>
      </c>
      <c r="F364" s="35">
        <v>-2.1702851569808996</v>
      </c>
      <c r="G364" s="47">
        <v>3.4166228163210313E-2</v>
      </c>
      <c r="J364" s="80">
        <f t="shared" si="0"/>
        <v>-636.48418646487767</v>
      </c>
    </row>
    <row r="365" spans="1:10" ht="12.75" customHeight="1" x14ac:dyDescent="0.25">
      <c r="A365" s="476"/>
      <c r="B365" s="13" t="s">
        <v>66</v>
      </c>
      <c r="C365" s="33">
        <v>-584.0208633969354</v>
      </c>
      <c r="D365" s="35">
        <v>290.57124089284633</v>
      </c>
      <c r="E365" s="35">
        <v>-2.4377567274295031</v>
      </c>
      <c r="F365" s="35">
        <v>-2.009905941146819</v>
      </c>
      <c r="G365" s="47">
        <v>4.9182798074659917E-2</v>
      </c>
      <c r="J365" s="80">
        <f t="shared" si="0"/>
        <v>-584.0208633969354</v>
      </c>
    </row>
    <row r="366" spans="1:10" ht="12.75" customHeight="1" x14ac:dyDescent="0.25">
      <c r="A366" s="476"/>
      <c r="B366" s="13" t="s">
        <v>67</v>
      </c>
      <c r="C366" s="33">
        <v>-23.2151988847822</v>
      </c>
      <c r="D366" s="35">
        <v>42.139539378832993</v>
      </c>
      <c r="E366" s="35">
        <v>-2.5846871815348376E-2</v>
      </c>
      <c r="F366" s="35">
        <v>-0.55091249754959037</v>
      </c>
      <c r="G366" s="47">
        <v>0.58384664268656361</v>
      </c>
      <c r="J366" s="80">
        <f t="shared" si="0"/>
        <v>-23.2151988847822</v>
      </c>
    </row>
    <row r="367" spans="1:10" ht="12.75" customHeight="1" x14ac:dyDescent="0.25">
      <c r="A367" s="476"/>
      <c r="B367" s="13" t="s">
        <v>68</v>
      </c>
      <c r="C367" s="33">
        <v>79.97109941030476</v>
      </c>
      <c r="D367" s="35">
        <v>71.141626448547626</v>
      </c>
      <c r="E367" s="35">
        <v>0.11727826787441092</v>
      </c>
      <c r="F367" s="35">
        <v>1.1241112046846855</v>
      </c>
      <c r="G367" s="47">
        <v>0.2656777135637679</v>
      </c>
      <c r="J367" s="80">
        <f t="shared" si="0"/>
        <v>79.97109941030476</v>
      </c>
    </row>
    <row r="368" spans="1:10" ht="12.75" customHeight="1" x14ac:dyDescent="0.25">
      <c r="A368" s="476"/>
      <c r="B368" s="13" t="s">
        <v>69</v>
      </c>
      <c r="C368" s="33">
        <v>-104.13391302250231</v>
      </c>
      <c r="D368" s="35">
        <v>86.743830741775099</v>
      </c>
      <c r="E368" s="35">
        <v>-0.10002691196825209</v>
      </c>
      <c r="F368" s="35">
        <v>-1.2004763005278749</v>
      </c>
      <c r="G368" s="47">
        <v>0.23491980001148616</v>
      </c>
      <c r="J368" s="80">
        <f t="shared" si="0"/>
        <v>-104.13391302250231</v>
      </c>
    </row>
    <row r="369" spans="1:10" ht="13.5" customHeight="1" thickBot="1" x14ac:dyDescent="0.3">
      <c r="A369" s="477"/>
      <c r="B369" s="16" t="s">
        <v>483</v>
      </c>
      <c r="C369" s="38">
        <v>78.992593974531729</v>
      </c>
      <c r="D369" s="48">
        <v>18.427017310004402</v>
      </c>
      <c r="E369" s="48">
        <v>0.71484104245851987</v>
      </c>
      <c r="F369" s="48">
        <v>4.2867813409848505</v>
      </c>
      <c r="G369" s="49">
        <v>7.0683396727267236E-5</v>
      </c>
      <c r="J369" s="80">
        <f t="shared" si="0"/>
        <v>78.992593974531729</v>
      </c>
    </row>
    <row r="370" spans="1:10" ht="13.5" customHeight="1" x14ac:dyDescent="0.25">
      <c r="A370" s="464" t="s">
        <v>241</v>
      </c>
      <c r="B370" s="464"/>
      <c r="C370" s="464"/>
      <c r="D370" s="464"/>
      <c r="E370" s="464"/>
      <c r="F370" s="464"/>
      <c r="G370" s="464"/>
    </row>
    <row r="373" spans="1:10" ht="13.8" x14ac:dyDescent="0.3">
      <c r="A373" t="s">
        <v>49</v>
      </c>
    </row>
    <row r="375" spans="1:10" ht="18" customHeight="1" thickBot="1" x14ac:dyDescent="0.3">
      <c r="A375" s="438" t="s">
        <v>148</v>
      </c>
      <c r="B375" s="438"/>
      <c r="C375" s="438"/>
      <c r="D375" s="438"/>
    </row>
    <row r="376" spans="1:10" ht="24.9" customHeight="1" thickBot="1" x14ac:dyDescent="0.3">
      <c r="A376" s="18" t="s">
        <v>149</v>
      </c>
      <c r="B376" s="19" t="s">
        <v>150</v>
      </c>
      <c r="C376" s="20" t="s">
        <v>151</v>
      </c>
      <c r="D376" s="21" t="s">
        <v>152</v>
      </c>
    </row>
    <row r="377" spans="1:10" ht="33.9" customHeight="1" thickBot="1" x14ac:dyDescent="0.3">
      <c r="A377" s="22">
        <v>1</v>
      </c>
      <c r="B377" s="23" t="s">
        <v>50</v>
      </c>
      <c r="C377" s="24" t="s">
        <v>153</v>
      </c>
      <c r="D377" s="25" t="s">
        <v>154</v>
      </c>
    </row>
    <row r="378" spans="1:10" ht="15" customHeight="1" x14ac:dyDescent="0.25">
      <c r="A378" s="464" t="s">
        <v>194</v>
      </c>
      <c r="B378" s="464"/>
      <c r="C378" s="464"/>
      <c r="D378" s="464"/>
    </row>
    <row r="380" spans="1:10" ht="18" customHeight="1" thickBot="1" x14ac:dyDescent="0.3">
      <c r="A380" s="438" t="s">
        <v>155</v>
      </c>
      <c r="B380" s="438"/>
      <c r="C380" s="438"/>
      <c r="D380" s="438"/>
      <c r="E380" s="438"/>
    </row>
    <row r="381" spans="1:10" ht="24.9" customHeight="1" thickBot="1" x14ac:dyDescent="0.3">
      <c r="A381" s="18" t="s">
        <v>149</v>
      </c>
      <c r="B381" s="19" t="s">
        <v>156</v>
      </c>
      <c r="C381" s="20" t="s">
        <v>157</v>
      </c>
      <c r="D381" s="20" t="s">
        <v>158</v>
      </c>
      <c r="E381" s="21" t="s">
        <v>159</v>
      </c>
    </row>
    <row r="382" spans="1:10" ht="14.1" customHeight="1" thickBot="1" x14ac:dyDescent="0.3">
      <c r="A382" s="22">
        <v>1</v>
      </c>
      <c r="B382" t="s">
        <v>190</v>
      </c>
      <c r="C382" s="2">
        <v>0.8768107179061656</v>
      </c>
      <c r="D382" s="2">
        <v>0.80434643432155717</v>
      </c>
      <c r="E382" s="2">
        <v>0.71982761748129975</v>
      </c>
    </row>
    <row r="383" spans="1:10" ht="15" customHeight="1" x14ac:dyDescent="0.25">
      <c r="A383" s="464" t="s">
        <v>51</v>
      </c>
      <c r="B383" s="464"/>
      <c r="C383" s="464"/>
      <c r="D383" s="464"/>
      <c r="E383" s="464"/>
    </row>
    <row r="385" spans="1:7" ht="20.100000000000001" customHeight="1" thickBot="1" x14ac:dyDescent="0.3">
      <c r="A385" s="420" t="s">
        <v>160</v>
      </c>
      <c r="B385" s="420"/>
      <c r="C385" s="420"/>
      <c r="D385" s="420"/>
      <c r="E385" s="420"/>
      <c r="F385" s="420"/>
      <c r="G385" s="420"/>
    </row>
    <row r="386" spans="1:7" ht="24.9" customHeight="1" thickBot="1" x14ac:dyDescent="0.3">
      <c r="A386" s="478" t="s">
        <v>149</v>
      </c>
      <c r="B386" s="479"/>
      <c r="C386" s="19" t="s">
        <v>161</v>
      </c>
      <c r="D386" s="20" t="s">
        <v>162</v>
      </c>
      <c r="E386" s="20" t="s">
        <v>163</v>
      </c>
      <c r="F386" s="20" t="s">
        <v>164</v>
      </c>
      <c r="G386" s="21" t="s">
        <v>165</v>
      </c>
    </row>
    <row r="387" spans="1:7" ht="14.1" customHeight="1" x14ac:dyDescent="0.25">
      <c r="A387" s="475">
        <v>1</v>
      </c>
      <c r="B387" s="28" t="s">
        <v>166</v>
      </c>
      <c r="C387" s="29">
        <v>1.9089346072260365</v>
      </c>
      <c r="D387" s="30">
        <v>9</v>
      </c>
      <c r="E387" s="31">
        <v>0.21210384524733739</v>
      </c>
      <c r="F387" s="31">
        <v>10.909174533065556</v>
      </c>
      <c r="G387" s="32" t="s">
        <v>167</v>
      </c>
    </row>
    <row r="388" spans="1:7" ht="14.1" customHeight="1" x14ac:dyDescent="0.25">
      <c r="A388" s="476"/>
      <c r="B388" s="13" t="s">
        <v>168</v>
      </c>
      <c r="C388" s="33">
        <v>0.349968661962476</v>
      </c>
      <c r="D388" s="34">
        <v>18</v>
      </c>
      <c r="E388" s="35">
        <v>1.9442703442359779E-2</v>
      </c>
      <c r="F388" s="36"/>
      <c r="G388" s="37"/>
    </row>
    <row r="389" spans="1:7" ht="14.1" customHeight="1" thickBot="1" x14ac:dyDescent="0.3">
      <c r="A389" s="477"/>
      <c r="B389" s="16" t="s">
        <v>169</v>
      </c>
      <c r="C389" s="38">
        <v>2.2589032691885125</v>
      </c>
      <c r="D389" s="39">
        <v>27</v>
      </c>
      <c r="E389" s="40"/>
      <c r="F389" s="40"/>
      <c r="G389" s="41"/>
    </row>
    <row r="390" spans="1:7" ht="15" customHeight="1" x14ac:dyDescent="0.25">
      <c r="A390" s="464" t="s">
        <v>51</v>
      </c>
      <c r="B390" s="464"/>
      <c r="C390" s="464"/>
      <c r="D390" s="464"/>
      <c r="E390" s="464"/>
      <c r="F390" s="464"/>
      <c r="G390" s="464"/>
    </row>
    <row r="391" spans="1:7" ht="15" customHeight="1" x14ac:dyDescent="0.25">
      <c r="A391" s="402" t="s">
        <v>30</v>
      </c>
      <c r="B391" s="402"/>
      <c r="C391" s="402"/>
      <c r="D391" s="402"/>
      <c r="E391" s="402"/>
      <c r="F391" s="402"/>
      <c r="G391" s="402"/>
    </row>
    <row r="393" spans="1:7" ht="20.100000000000001" customHeight="1" thickBot="1" x14ac:dyDescent="0.3">
      <c r="A393" s="420" t="s">
        <v>171</v>
      </c>
      <c r="B393" s="420"/>
      <c r="C393" s="420"/>
      <c r="D393" s="420"/>
      <c r="E393" s="420"/>
      <c r="F393" s="420"/>
      <c r="G393" s="420"/>
    </row>
    <row r="394" spans="1:7" ht="24.9" customHeight="1" x14ac:dyDescent="0.25">
      <c r="A394" s="465" t="s">
        <v>149</v>
      </c>
      <c r="B394" s="466"/>
      <c r="C394" s="469" t="s">
        <v>172</v>
      </c>
      <c r="D394" s="470"/>
      <c r="E394" s="42" t="s">
        <v>173</v>
      </c>
      <c r="F394" s="471" t="s">
        <v>174</v>
      </c>
      <c r="G394" s="473" t="s">
        <v>165</v>
      </c>
    </row>
    <row r="395" spans="1:7" ht="15" customHeight="1" thickBot="1" x14ac:dyDescent="0.3">
      <c r="A395" s="467"/>
      <c r="B395" s="468"/>
      <c r="C395" s="43" t="s">
        <v>175</v>
      </c>
      <c r="D395" s="44" t="s">
        <v>176</v>
      </c>
      <c r="E395" s="44" t="s">
        <v>177</v>
      </c>
      <c r="F395" s="472"/>
      <c r="G395" s="474"/>
    </row>
    <row r="396" spans="1:7" ht="14.1" customHeight="1" x14ac:dyDescent="0.25">
      <c r="A396">
        <v>1</v>
      </c>
      <c r="B396" t="s">
        <v>191</v>
      </c>
      <c r="C396">
        <v>-65.907409528462807</v>
      </c>
      <c r="D396">
        <v>40.553873836631489</v>
      </c>
      <c r="F396">
        <v>-1.6251815990247025</v>
      </c>
      <c r="G396">
        <v>0.12150433106908012</v>
      </c>
    </row>
    <row r="397" spans="1:7" ht="14.1" customHeight="1" x14ac:dyDescent="0.25">
      <c r="B397" t="s">
        <v>61</v>
      </c>
      <c r="C397">
        <v>5.0981335453317049</v>
      </c>
      <c r="D397">
        <v>3.1476007744009595</v>
      </c>
      <c r="E397">
        <v>5.9155567688095632</v>
      </c>
      <c r="F397">
        <v>1.6196887441362267</v>
      </c>
      <c r="G397">
        <v>0.12268627604480511</v>
      </c>
    </row>
    <row r="398" spans="1:7" ht="14.1" customHeight="1" x14ac:dyDescent="0.25">
      <c r="B398" t="s">
        <v>62</v>
      </c>
      <c r="C398">
        <v>3.1307892177074832</v>
      </c>
      <c r="D398">
        <v>3.0958794717655791</v>
      </c>
      <c r="E398">
        <v>1.8612455652066304</v>
      </c>
      <c r="F398">
        <v>1.0112761967189876</v>
      </c>
      <c r="G398">
        <v>0.32528596338953852</v>
      </c>
    </row>
    <row r="399" spans="1:7" ht="14.1" customHeight="1" x14ac:dyDescent="0.25">
      <c r="B399" t="s">
        <v>63</v>
      </c>
      <c r="C399">
        <v>4.9210638154755815</v>
      </c>
      <c r="D399">
        <v>3.0439847956293931</v>
      </c>
      <c r="E399">
        <v>6.9284316527586531</v>
      </c>
      <c r="F399">
        <v>1.6166519039586964</v>
      </c>
      <c r="G399">
        <v>0.12334391132252037</v>
      </c>
    </row>
    <row r="400" spans="1:7" ht="14.1" customHeight="1" x14ac:dyDescent="0.25">
      <c r="B400" t="s">
        <v>64</v>
      </c>
      <c r="C400">
        <v>4.9744394749007954</v>
      </c>
      <c r="D400">
        <v>3.1396730161473827</v>
      </c>
      <c r="E400">
        <v>5.2668306706452874</v>
      </c>
      <c r="F400">
        <v>1.5843813828118989</v>
      </c>
      <c r="G400">
        <v>0.13051826620452553</v>
      </c>
    </row>
    <row r="401" spans="1:7" ht="14.1" customHeight="1" x14ac:dyDescent="0.25">
      <c r="B401" t="s">
        <v>66</v>
      </c>
      <c r="C401">
        <v>4.653632197078772</v>
      </c>
      <c r="D401">
        <v>3.0631776296803013</v>
      </c>
      <c r="E401">
        <v>6.242002803086784</v>
      </c>
      <c r="F401">
        <v>1.5192172180901125</v>
      </c>
      <c r="G401">
        <v>0.14607770718221877</v>
      </c>
    </row>
    <row r="402" spans="1:7" ht="14.1" customHeight="1" x14ac:dyDescent="0.25">
      <c r="B402" t="s">
        <v>67</v>
      </c>
      <c r="C402">
        <v>1.0017637055166548</v>
      </c>
      <c r="D402">
        <v>0.41726389051129442</v>
      </c>
      <c r="E402">
        <v>0.29513482753184389</v>
      </c>
      <c r="F402">
        <v>2.4007917490515256</v>
      </c>
      <c r="G402">
        <v>2.7382331230783485E-2</v>
      </c>
    </row>
    <row r="403" spans="1:7" ht="14.1" customHeight="1" x14ac:dyDescent="0.25">
      <c r="B403" t="s">
        <v>68</v>
      </c>
      <c r="C403">
        <v>-0.78895000616799194</v>
      </c>
      <c r="D403">
        <v>0.83104125419180963</v>
      </c>
      <c r="E403">
        <v>-0.30083864302409563</v>
      </c>
      <c r="F403">
        <v>-0.94935119308276505</v>
      </c>
      <c r="G403">
        <v>0.35501532448701001</v>
      </c>
    </row>
    <row r="404" spans="1:7" ht="14.1" customHeight="1" x14ac:dyDescent="0.25">
      <c r="B404" t="s">
        <v>69</v>
      </c>
      <c r="C404">
        <v>-0.53905349331109553</v>
      </c>
      <c r="D404">
        <v>0.81376659458273981</v>
      </c>
      <c r="E404">
        <v>-0.16451019305369607</v>
      </c>
      <c r="F404">
        <v>-0.66241781967899049</v>
      </c>
      <c r="G404">
        <v>0.51609618937878676</v>
      </c>
    </row>
    <row r="405" spans="1:7" ht="14.1" customHeight="1" x14ac:dyDescent="0.25">
      <c r="B405" t="s">
        <v>193</v>
      </c>
      <c r="C405">
        <v>0.46416011177053818</v>
      </c>
      <c r="D405">
        <v>0.15410041507505332</v>
      </c>
      <c r="E405">
        <v>1.1100095979995739</v>
      </c>
      <c r="F405">
        <v>3.0120626965506414</v>
      </c>
      <c r="G405">
        <v>7.4863593772807029E-3</v>
      </c>
    </row>
    <row r="406" spans="1:7" ht="15" customHeight="1" x14ac:dyDescent="0.25">
      <c r="B406" t="s">
        <v>192</v>
      </c>
      <c r="C406">
        <v>6.3166965686810699E-11</v>
      </c>
      <c r="D406">
        <v>2.1711062358360081E-11</v>
      </c>
      <c r="E406">
        <v>0.64819725975229481</v>
      </c>
      <c r="F406">
        <v>2.9094368872505942</v>
      </c>
      <c r="G406">
        <v>9.7652486086301019E-3</v>
      </c>
    </row>
    <row r="407" spans="1:7" ht="13.5" customHeight="1" x14ac:dyDescent="0.25"/>
    <row r="408" spans="1:7" ht="15" customHeight="1" x14ac:dyDescent="0.25">
      <c r="A408" s="402" t="s">
        <v>170</v>
      </c>
      <c r="B408" s="437"/>
      <c r="C408" s="437"/>
      <c r="D408" s="437"/>
      <c r="E408" s="437"/>
      <c r="F408" s="437"/>
      <c r="G408" s="437"/>
    </row>
    <row r="412" spans="1:7" ht="21" x14ac:dyDescent="0.4">
      <c r="A412" s="81" t="s">
        <v>249</v>
      </c>
    </row>
    <row r="413" spans="1:7" ht="13.8" x14ac:dyDescent="0.3">
      <c r="A413" s="151" t="s">
        <v>448</v>
      </c>
    </row>
    <row r="415" spans="1:7" ht="13.5" customHeight="1" thickBot="1" x14ac:dyDescent="0.3">
      <c r="A415" s="438" t="s">
        <v>242</v>
      </c>
      <c r="B415" s="438"/>
      <c r="C415" s="438"/>
      <c r="D415" s="438"/>
    </row>
    <row r="416" spans="1:7" ht="13.8" thickBot="1" x14ac:dyDescent="0.3">
      <c r="A416" s="148" t="s">
        <v>220</v>
      </c>
      <c r="B416" s="19" t="s">
        <v>243</v>
      </c>
      <c r="C416" s="149" t="s">
        <v>244</v>
      </c>
      <c r="D416" s="150" t="s">
        <v>245</v>
      </c>
    </row>
    <row r="417" spans="1:7" ht="13.8" thickBot="1" x14ac:dyDescent="0.3">
      <c r="A417" s="22" t="s">
        <v>225</v>
      </c>
      <c r="B417" s="152" t="s">
        <v>452</v>
      </c>
      <c r="C417" s="24" t="s">
        <v>246</v>
      </c>
      <c r="D417" s="25" t="s">
        <v>247</v>
      </c>
    </row>
    <row r="418" spans="1:7" x14ac:dyDescent="0.25">
      <c r="A418" s="464" t="s">
        <v>250</v>
      </c>
      <c r="B418" s="464"/>
      <c r="C418" s="464"/>
      <c r="D418" s="464"/>
    </row>
    <row r="420" spans="1:7" ht="13.8" thickBot="1" x14ac:dyDescent="0.3">
      <c r="A420" s="438" t="s">
        <v>219</v>
      </c>
      <c r="B420" s="438"/>
      <c r="C420" s="438"/>
      <c r="D420" s="438"/>
      <c r="E420" s="438"/>
    </row>
    <row r="421" spans="1:7" ht="35.4" thickBot="1" x14ac:dyDescent="0.3">
      <c r="A421" s="148" t="s">
        <v>220</v>
      </c>
      <c r="B421" s="19" t="s">
        <v>221</v>
      </c>
      <c r="C421" s="149" t="s">
        <v>222</v>
      </c>
      <c r="D421" s="149" t="s">
        <v>223</v>
      </c>
      <c r="E421" s="150" t="s">
        <v>224</v>
      </c>
    </row>
    <row r="422" spans="1:7" ht="13.8" thickBot="1" x14ac:dyDescent="0.3">
      <c r="A422" s="22" t="s">
        <v>225</v>
      </c>
      <c r="B422" s="153" t="s">
        <v>453</v>
      </c>
      <c r="C422" s="27">
        <v>0.98034759456535658</v>
      </c>
      <c r="D422" s="27">
        <v>0.96605493606743409</v>
      </c>
      <c r="E422" s="154">
        <v>0.33108235253194218</v>
      </c>
    </row>
    <row r="423" spans="1:7" x14ac:dyDescent="0.25">
      <c r="A423" s="464" t="s">
        <v>454</v>
      </c>
      <c r="B423" s="464"/>
      <c r="C423" s="464"/>
      <c r="D423" s="464"/>
      <c r="E423" s="464"/>
    </row>
    <row r="425" spans="1:7" ht="13.5" customHeight="1" thickBot="1" x14ac:dyDescent="0.3">
      <c r="A425" s="438" t="s">
        <v>226</v>
      </c>
      <c r="B425" s="438"/>
      <c r="C425" s="438"/>
      <c r="D425" s="438"/>
      <c r="E425" s="438"/>
      <c r="F425" s="438"/>
      <c r="G425" s="438"/>
    </row>
    <row r="426" spans="1:7" ht="24" thickBot="1" x14ac:dyDescent="0.3">
      <c r="A426" s="478" t="s">
        <v>220</v>
      </c>
      <c r="B426" s="479"/>
      <c r="C426" s="19" t="s">
        <v>227</v>
      </c>
      <c r="D426" s="149" t="s">
        <v>228</v>
      </c>
      <c r="E426" s="149" t="s">
        <v>229</v>
      </c>
      <c r="F426" s="149" t="s">
        <v>121</v>
      </c>
      <c r="G426" s="150" t="s">
        <v>230</v>
      </c>
    </row>
    <row r="427" spans="1:7" ht="12.75" customHeight="1" x14ac:dyDescent="0.25">
      <c r="A427" s="475" t="s">
        <v>225</v>
      </c>
      <c r="B427" s="28" t="s">
        <v>231</v>
      </c>
      <c r="C427" s="29">
        <v>60.14909847654706</v>
      </c>
      <c r="D427" s="30">
        <v>8</v>
      </c>
      <c r="E427" s="31">
        <v>7.5186373095683825</v>
      </c>
      <c r="F427" s="31">
        <v>68.590989892318007</v>
      </c>
      <c r="G427" s="155" t="s">
        <v>251</v>
      </c>
    </row>
    <row r="428" spans="1:7" ht="12.75" customHeight="1" x14ac:dyDescent="0.25">
      <c r="A428" s="476"/>
      <c r="B428" s="13" t="s">
        <v>232</v>
      </c>
      <c r="C428" s="33">
        <v>1.2057707657389376</v>
      </c>
      <c r="D428" s="34">
        <v>11</v>
      </c>
      <c r="E428" s="35">
        <v>0.10961552415808523</v>
      </c>
      <c r="F428" s="75"/>
      <c r="G428" s="76"/>
    </row>
    <row r="429" spans="1:7" ht="13.5" customHeight="1" thickBot="1" x14ac:dyDescent="0.3">
      <c r="A429" s="477"/>
      <c r="B429" s="16" t="s">
        <v>233</v>
      </c>
      <c r="C429" s="38">
        <v>61.354869242286</v>
      </c>
      <c r="D429" s="39">
        <v>19</v>
      </c>
      <c r="E429" s="77"/>
      <c r="F429" s="77"/>
      <c r="G429" s="78"/>
    </row>
    <row r="430" spans="1:7" x14ac:dyDescent="0.25">
      <c r="A430" s="464" t="s">
        <v>455</v>
      </c>
      <c r="B430" s="464"/>
      <c r="C430" s="464"/>
      <c r="D430" s="464"/>
      <c r="E430" s="464"/>
      <c r="F430" s="464"/>
      <c r="G430" s="464"/>
    </row>
    <row r="432" spans="1:7" ht="13.5" customHeight="1" thickBot="1" x14ac:dyDescent="0.3">
      <c r="A432" s="438" t="s">
        <v>234</v>
      </c>
      <c r="B432" s="438"/>
      <c r="C432" s="438"/>
      <c r="D432" s="438"/>
      <c r="E432" s="438"/>
      <c r="F432" s="438"/>
      <c r="G432" s="438"/>
    </row>
    <row r="433" spans="1:7" ht="23.4" x14ac:dyDescent="0.25">
      <c r="A433" s="465" t="s">
        <v>220</v>
      </c>
      <c r="B433" s="466"/>
      <c r="C433" s="469" t="s">
        <v>235</v>
      </c>
      <c r="D433" s="470"/>
      <c r="E433" s="42" t="s">
        <v>236</v>
      </c>
      <c r="F433" s="471" t="s">
        <v>237</v>
      </c>
      <c r="G433" s="473" t="s">
        <v>230</v>
      </c>
    </row>
    <row r="434" spans="1:7" ht="13.5" customHeight="1" thickBot="1" x14ac:dyDescent="0.3">
      <c r="A434" s="467"/>
      <c r="B434" s="468"/>
      <c r="C434" s="43" t="s">
        <v>218</v>
      </c>
      <c r="D434" s="44" t="s">
        <v>238</v>
      </c>
      <c r="E434" s="44" t="s">
        <v>239</v>
      </c>
      <c r="F434" s="472"/>
      <c r="G434" s="474"/>
    </row>
    <row r="435" spans="1:7" ht="13.5" customHeight="1" x14ac:dyDescent="0.25">
      <c r="A435" s="475" t="s">
        <v>225</v>
      </c>
      <c r="B435" s="28" t="s">
        <v>240</v>
      </c>
      <c r="C435" s="29">
        <v>-276.20149642109493</v>
      </c>
      <c r="D435" s="31">
        <v>202.16145881128597</v>
      </c>
      <c r="E435" s="79"/>
      <c r="F435" s="31">
        <v>-1.3662421019573467</v>
      </c>
      <c r="G435" s="46">
        <v>0.19914214720782286</v>
      </c>
    </row>
    <row r="436" spans="1:7" ht="12.75" customHeight="1" x14ac:dyDescent="0.25">
      <c r="A436" s="476"/>
      <c r="B436" s="13" t="s">
        <v>61</v>
      </c>
      <c r="C436" s="33">
        <v>20.683773635282762</v>
      </c>
      <c r="D436" s="35">
        <v>16.331865782577982</v>
      </c>
      <c r="E436" s="35">
        <v>2.7149641483611084</v>
      </c>
      <c r="F436" s="35">
        <v>1.2664672800181336</v>
      </c>
      <c r="G436" s="47">
        <v>0.23150690994022308</v>
      </c>
    </row>
    <row r="437" spans="1:7" ht="12.75" customHeight="1" x14ac:dyDescent="0.25">
      <c r="A437" s="476"/>
      <c r="B437" s="13" t="s">
        <v>62</v>
      </c>
      <c r="C437" s="33">
        <v>11.238215412388595</v>
      </c>
      <c r="D437" s="35">
        <v>15.557546891868427</v>
      </c>
      <c r="E437" s="35">
        <v>0.89405683383860268</v>
      </c>
      <c r="F437" s="35">
        <v>0.72236423200257571</v>
      </c>
      <c r="G437" s="47">
        <v>0.48514480164394658</v>
      </c>
    </row>
    <row r="438" spans="1:7" ht="12.75" customHeight="1" x14ac:dyDescent="0.25">
      <c r="A438" s="476"/>
      <c r="B438" s="13" t="s">
        <v>63</v>
      </c>
      <c r="C438" s="33">
        <v>21.761043196185057</v>
      </c>
      <c r="D438" s="35">
        <v>15.475297408121369</v>
      </c>
      <c r="E438" s="35">
        <v>3.4758290711044211</v>
      </c>
      <c r="F438" s="35">
        <v>1.406179320648465</v>
      </c>
      <c r="G438" s="47">
        <v>0.18728576015841925</v>
      </c>
    </row>
    <row r="439" spans="1:7" ht="12.75" customHeight="1" x14ac:dyDescent="0.25">
      <c r="A439" s="476"/>
      <c r="B439" s="13" t="s">
        <v>64</v>
      </c>
      <c r="C439" s="33">
        <v>19.775175501048917</v>
      </c>
      <c r="D439" s="35">
        <v>14.511369787330864</v>
      </c>
      <c r="E439" s="35">
        <v>3.2840355886709971</v>
      </c>
      <c r="F439" s="35">
        <v>1.3627366534559413</v>
      </c>
      <c r="G439" s="47">
        <v>0.20021210406290774</v>
      </c>
    </row>
    <row r="440" spans="1:7" ht="12.75" customHeight="1" x14ac:dyDescent="0.25">
      <c r="A440" s="476"/>
      <c r="B440" s="13" t="s">
        <v>66</v>
      </c>
      <c r="C440" s="33">
        <v>22.944693819323387</v>
      </c>
      <c r="D440" s="35">
        <v>15.103810067186503</v>
      </c>
      <c r="E440" s="35">
        <v>5.1176137613092596</v>
      </c>
      <c r="F440" s="35">
        <v>1.5191328358379881</v>
      </c>
      <c r="G440" s="47">
        <v>0.15693547658619481</v>
      </c>
    </row>
    <row r="441" spans="1:7" ht="12.75" customHeight="1" x14ac:dyDescent="0.25">
      <c r="A441" s="476"/>
      <c r="B441" s="13" t="s">
        <v>67</v>
      </c>
      <c r="C441" s="33">
        <v>0.85208109694949241</v>
      </c>
      <c r="D441" s="35">
        <v>1.7620523838880267</v>
      </c>
      <c r="E441" s="35">
        <v>4.5370066259913536E-2</v>
      </c>
      <c r="F441" s="35">
        <v>0.48357307917790016</v>
      </c>
      <c r="G441" s="47">
        <v>0.63817134151062904</v>
      </c>
    </row>
    <row r="442" spans="1:7" ht="12.75" customHeight="1" x14ac:dyDescent="0.25">
      <c r="A442" s="476"/>
      <c r="B442" s="13" t="s">
        <v>68</v>
      </c>
      <c r="C442" s="33">
        <v>1.9495431049219516</v>
      </c>
      <c r="D442" s="35">
        <v>2.4976935669223934</v>
      </c>
      <c r="E442" s="35">
        <v>7.1438734523380759E-2</v>
      </c>
      <c r="F442" s="35">
        <v>0.78053734482894888</v>
      </c>
      <c r="G442" s="47">
        <v>0.45154473286904739</v>
      </c>
    </row>
    <row r="443" spans="1:7" ht="12.75" customHeight="1" thickBot="1" x14ac:dyDescent="0.3">
      <c r="A443" s="477"/>
      <c r="B443" s="16" t="s">
        <v>69</v>
      </c>
      <c r="C443" s="38">
        <v>14.68449281797065</v>
      </c>
      <c r="D443" s="48">
        <v>5.3758588704444499</v>
      </c>
      <c r="E443" s="48">
        <v>0.40907560954691763</v>
      </c>
      <c r="F443" s="48">
        <v>2.7315621878958676</v>
      </c>
      <c r="G443" s="49">
        <v>1.9523743678090403E-2</v>
      </c>
    </row>
    <row r="444" spans="1:7" ht="13.5" customHeight="1" x14ac:dyDescent="0.25">
      <c r="A444" s="464" t="s">
        <v>252</v>
      </c>
      <c r="B444" s="464"/>
      <c r="C444" s="464"/>
      <c r="D444" s="464"/>
      <c r="E444" s="464"/>
      <c r="F444" s="464"/>
      <c r="G444" s="464"/>
    </row>
    <row r="448" spans="1:7" ht="16.8" x14ac:dyDescent="0.3">
      <c r="A448" t="s">
        <v>122</v>
      </c>
    </row>
    <row r="450" spans="1:3" ht="13.8" thickBot="1" x14ac:dyDescent="0.3">
      <c r="A450" s="438" t="s">
        <v>123</v>
      </c>
      <c r="B450" s="461"/>
      <c r="C450" s="461"/>
    </row>
    <row r="451" spans="1:3" x14ac:dyDescent="0.25">
      <c r="A451" s="453" t="s">
        <v>255</v>
      </c>
      <c r="B451" s="454"/>
      <c r="C451" s="116" t="s">
        <v>256</v>
      </c>
    </row>
    <row r="452" spans="1:3" x14ac:dyDescent="0.25">
      <c r="A452" s="455" t="s">
        <v>257</v>
      </c>
      <c r="B452" s="456"/>
      <c r="C452" s="117" t="s">
        <v>258</v>
      </c>
    </row>
    <row r="453" spans="1:3" x14ac:dyDescent="0.25">
      <c r="A453" s="432" t="s">
        <v>259</v>
      </c>
      <c r="B453" s="95" t="s">
        <v>260</v>
      </c>
      <c r="C453" s="117" t="s">
        <v>261</v>
      </c>
    </row>
    <row r="454" spans="1:3" x14ac:dyDescent="0.25">
      <c r="A454" s="457"/>
      <c r="B454" s="95" t="s">
        <v>262</v>
      </c>
      <c r="C454" s="117" t="s">
        <v>263</v>
      </c>
    </row>
    <row r="455" spans="1:3" x14ac:dyDescent="0.25">
      <c r="A455" s="457"/>
      <c r="B455" s="95" t="s">
        <v>264</v>
      </c>
      <c r="C455" s="117" t="s">
        <v>263</v>
      </c>
    </row>
    <row r="456" spans="1:3" x14ac:dyDescent="0.25">
      <c r="A456" s="457"/>
      <c r="B456" s="95" t="s">
        <v>265</v>
      </c>
      <c r="C456" s="117" t="s">
        <v>263</v>
      </c>
    </row>
    <row r="457" spans="1:3" ht="22.8" x14ac:dyDescent="0.25">
      <c r="A457" s="457"/>
      <c r="B457" s="95" t="s">
        <v>266</v>
      </c>
      <c r="C457" s="118">
        <v>48</v>
      </c>
    </row>
    <row r="458" spans="1:3" ht="22.8" x14ac:dyDescent="0.25">
      <c r="A458" s="432" t="s">
        <v>267</v>
      </c>
      <c r="B458" s="95" t="s">
        <v>268</v>
      </c>
      <c r="C458" s="117" t="s">
        <v>269</v>
      </c>
    </row>
    <row r="459" spans="1:3" ht="22.8" x14ac:dyDescent="0.25">
      <c r="A459" s="457"/>
      <c r="B459" s="95" t="s">
        <v>270</v>
      </c>
      <c r="C459" s="117" t="s">
        <v>271</v>
      </c>
    </row>
    <row r="460" spans="1:3" ht="125.4" x14ac:dyDescent="0.25">
      <c r="A460" s="455" t="s">
        <v>272</v>
      </c>
      <c r="B460" s="456"/>
      <c r="C460" s="117" t="s">
        <v>273</v>
      </c>
    </row>
    <row r="461" spans="1:3" ht="13.8" thickBot="1" x14ac:dyDescent="0.3">
      <c r="A461" s="433" t="s">
        <v>274</v>
      </c>
      <c r="B461" s="95" t="s">
        <v>275</v>
      </c>
      <c r="C461" s="119" t="s">
        <v>276</v>
      </c>
    </row>
    <row r="462" spans="1:3" x14ac:dyDescent="0.25">
      <c r="A462" s="457"/>
      <c r="B462" s="95" t="s">
        <v>277</v>
      </c>
      <c r="C462" s="119" t="s">
        <v>278</v>
      </c>
    </row>
    <row r="463" spans="1:3" x14ac:dyDescent="0.25">
      <c r="A463" s="457"/>
      <c r="B463" s="95" t="s">
        <v>279</v>
      </c>
      <c r="C463" s="117" t="s">
        <v>280</v>
      </c>
    </row>
    <row r="464" spans="1:3" ht="23.4" thickBot="1" x14ac:dyDescent="0.3">
      <c r="A464" s="458"/>
      <c r="B464" s="99" t="s">
        <v>281</v>
      </c>
      <c r="C464" s="120" t="s">
        <v>282</v>
      </c>
    </row>
    <row r="467" spans="1:7" ht="13.8" x14ac:dyDescent="0.3">
      <c r="A467" t="s">
        <v>283</v>
      </c>
    </row>
    <row r="469" spans="1:7" ht="13.8" thickBot="1" x14ac:dyDescent="0.3">
      <c r="A469" s="406" t="s">
        <v>148</v>
      </c>
      <c r="B469" s="441"/>
      <c r="C469" s="441"/>
      <c r="D469" s="441"/>
    </row>
    <row r="470" spans="1:7" ht="13.8" thickBot="1" x14ac:dyDescent="0.3">
      <c r="A470" s="110" t="s">
        <v>284</v>
      </c>
      <c r="B470" s="83" t="s">
        <v>285</v>
      </c>
      <c r="C470" s="111" t="s">
        <v>286</v>
      </c>
      <c r="D470" s="113" t="s">
        <v>287</v>
      </c>
    </row>
    <row r="471" spans="1:7" ht="25.2" thickBot="1" x14ac:dyDescent="0.3">
      <c r="A471" s="86">
        <v>1</v>
      </c>
      <c r="B471" s="121" t="s">
        <v>288</v>
      </c>
      <c r="C471" s="88" t="s">
        <v>289</v>
      </c>
      <c r="D471" s="89" t="s">
        <v>290</v>
      </c>
    </row>
    <row r="472" spans="1:7" x14ac:dyDescent="0.25">
      <c r="A472" s="419" t="s">
        <v>291</v>
      </c>
      <c r="B472" s="441"/>
      <c r="C472" s="441"/>
      <c r="D472" s="441"/>
    </row>
    <row r="474" spans="1:7" ht="13.8" thickBot="1" x14ac:dyDescent="0.3">
      <c r="A474" s="406" t="s">
        <v>155</v>
      </c>
      <c r="B474" s="441"/>
      <c r="C474" s="441"/>
      <c r="D474" s="441"/>
      <c r="E474" s="441"/>
    </row>
    <row r="475" spans="1:7" ht="24" thickBot="1" x14ac:dyDescent="0.3">
      <c r="A475" s="110" t="s">
        <v>284</v>
      </c>
      <c r="B475" s="83" t="s">
        <v>292</v>
      </c>
      <c r="C475" s="111" t="s">
        <v>293</v>
      </c>
      <c r="D475" s="111" t="s">
        <v>294</v>
      </c>
      <c r="E475" s="113" t="s">
        <v>295</v>
      </c>
    </row>
    <row r="476" spans="1:7" ht="13.8" thickBot="1" x14ac:dyDescent="0.3">
      <c r="A476" s="86">
        <v>1</v>
      </c>
      <c r="B476" s="122" t="s">
        <v>296</v>
      </c>
      <c r="C476" s="90">
        <v>0.9718654771459907</v>
      </c>
      <c r="D476" s="90">
        <v>0.96583665082013159</v>
      </c>
      <c r="E476" s="139">
        <v>1.3880309397609296</v>
      </c>
    </row>
    <row r="477" spans="1:7" x14ac:dyDescent="0.25">
      <c r="A477" s="419" t="s">
        <v>297</v>
      </c>
      <c r="B477" s="441"/>
      <c r="C477" s="441"/>
      <c r="D477" s="441"/>
      <c r="E477" s="441"/>
    </row>
    <row r="479" spans="1:7" ht="14.4" thickBot="1" x14ac:dyDescent="0.3">
      <c r="A479" s="442" t="s">
        <v>160</v>
      </c>
      <c r="B479" s="437"/>
      <c r="C479" s="437"/>
      <c r="D479" s="437"/>
      <c r="E479" s="437"/>
      <c r="F479" s="437"/>
      <c r="G479" s="437"/>
    </row>
    <row r="480" spans="1:7" ht="14.4" thickBot="1" x14ac:dyDescent="0.3">
      <c r="A480" s="443" t="s">
        <v>284</v>
      </c>
      <c r="B480" s="444"/>
      <c r="C480" s="83" t="s">
        <v>298</v>
      </c>
      <c r="D480" s="111" t="s">
        <v>299</v>
      </c>
      <c r="E480" s="111" t="s">
        <v>300</v>
      </c>
      <c r="F480" s="111" t="s">
        <v>301</v>
      </c>
      <c r="G480" s="113" t="s">
        <v>302</v>
      </c>
    </row>
    <row r="481" spans="1:7" ht="13.8" thickBot="1" x14ac:dyDescent="0.3">
      <c r="A481" s="434">
        <v>1</v>
      </c>
      <c r="B481" s="91" t="s">
        <v>303</v>
      </c>
      <c r="C481" s="92">
        <v>2795.2083511421556</v>
      </c>
      <c r="D481" s="93">
        <v>9</v>
      </c>
      <c r="E481" s="94">
        <v>310.5787056824617</v>
      </c>
      <c r="F481" s="94">
        <v>161.20309735535406</v>
      </c>
      <c r="G481" s="124" t="s">
        <v>304</v>
      </c>
    </row>
    <row r="482" spans="1:7" x14ac:dyDescent="0.25">
      <c r="A482" s="435"/>
      <c r="B482" s="95" t="s">
        <v>305</v>
      </c>
      <c r="C482" s="96">
        <v>80.918455368811593</v>
      </c>
      <c r="D482" s="97">
        <v>42</v>
      </c>
      <c r="E482" s="98">
        <v>1.9266298897336094</v>
      </c>
      <c r="F482" s="36"/>
      <c r="G482" s="37"/>
    </row>
    <row r="483" spans="1:7" ht="13.8" thickBot="1" x14ac:dyDescent="0.3">
      <c r="A483" s="436"/>
      <c r="B483" s="99" t="s">
        <v>306</v>
      </c>
      <c r="C483" s="100">
        <v>2876.1268065109671</v>
      </c>
      <c r="D483" s="101">
        <v>51</v>
      </c>
      <c r="E483" s="112"/>
      <c r="F483" s="112"/>
      <c r="G483" s="114"/>
    </row>
    <row r="484" spans="1:7" ht="13.8" x14ac:dyDescent="0.25">
      <c r="A484" s="419" t="s">
        <v>297</v>
      </c>
      <c r="B484" s="437"/>
      <c r="C484" s="437"/>
      <c r="D484" s="437"/>
      <c r="E484" s="437"/>
      <c r="F484" s="437"/>
      <c r="G484" s="437"/>
    </row>
    <row r="485" spans="1:7" ht="13.8" x14ac:dyDescent="0.25">
      <c r="A485" s="419" t="s">
        <v>307</v>
      </c>
      <c r="B485" s="437"/>
      <c r="C485" s="437"/>
      <c r="D485" s="437"/>
      <c r="E485" s="437"/>
      <c r="F485" s="437"/>
      <c r="G485" s="437"/>
    </row>
    <row r="487" spans="1:7" ht="14.4" thickBot="1" x14ac:dyDescent="0.3">
      <c r="A487" s="442" t="s">
        <v>171</v>
      </c>
      <c r="B487" s="437"/>
      <c r="C487" s="437"/>
      <c r="D487" s="437"/>
      <c r="E487" s="437"/>
      <c r="F487" s="437"/>
      <c r="G487" s="437"/>
    </row>
    <row r="488" spans="1:7" ht="24" thickBot="1" x14ac:dyDescent="0.3">
      <c r="A488" s="443" t="s">
        <v>284</v>
      </c>
      <c r="B488" s="445"/>
      <c r="C488" s="447" t="s">
        <v>308</v>
      </c>
      <c r="D488" s="448"/>
      <c r="E488" s="102" t="s">
        <v>309</v>
      </c>
      <c r="F488" s="449" t="s">
        <v>310</v>
      </c>
      <c r="G488" s="451" t="s">
        <v>302</v>
      </c>
    </row>
    <row r="489" spans="1:7" ht="13.8" thickBot="1" x14ac:dyDescent="0.3">
      <c r="A489" s="436"/>
      <c r="B489" s="446"/>
      <c r="C489" s="103" t="s">
        <v>311</v>
      </c>
      <c r="D489" s="104" t="s">
        <v>312</v>
      </c>
      <c r="E489" s="104" t="s">
        <v>313</v>
      </c>
      <c r="F489" s="450"/>
      <c r="G489" s="452"/>
    </row>
    <row r="490" spans="1:7" ht="13.8" thickBot="1" x14ac:dyDescent="0.3">
      <c r="A490" s="434">
        <v>1</v>
      </c>
      <c r="B490" s="91" t="s">
        <v>314</v>
      </c>
      <c r="C490" s="125">
        <v>-142.3147445306895</v>
      </c>
      <c r="D490" s="94">
        <v>225.36719948184509</v>
      </c>
      <c r="E490" s="45"/>
      <c r="F490" s="126">
        <v>-0.63147940276088821</v>
      </c>
      <c r="G490" s="105">
        <v>0.5311492003850049</v>
      </c>
    </row>
    <row r="491" spans="1:7" x14ac:dyDescent="0.25">
      <c r="A491" s="435"/>
      <c r="B491" s="95" t="s">
        <v>315</v>
      </c>
      <c r="C491" s="96">
        <v>22.008201632554954</v>
      </c>
      <c r="D491" s="98">
        <v>17.169890641981599</v>
      </c>
      <c r="E491" s="98">
        <v>0.95731319413378657</v>
      </c>
      <c r="F491" s="98">
        <v>1.2817904371937781</v>
      </c>
      <c r="G491" s="106">
        <v>0.20694713766177936</v>
      </c>
    </row>
    <row r="492" spans="1:7" x14ac:dyDescent="0.25">
      <c r="A492" s="435"/>
      <c r="B492" s="95" t="s">
        <v>316</v>
      </c>
      <c r="C492" s="127">
        <v>-15.305757249638766</v>
      </c>
      <c r="D492" s="98">
        <v>17.555357401757025</v>
      </c>
      <c r="E492" s="128">
        <v>-0.23812053215110007</v>
      </c>
      <c r="F492" s="128">
        <v>-0.87185677279956098</v>
      </c>
      <c r="G492" s="106">
        <v>0.38824337191947711</v>
      </c>
    </row>
    <row r="493" spans="1:7" x14ac:dyDescent="0.25">
      <c r="A493" s="435"/>
      <c r="B493" s="95" t="s">
        <v>317</v>
      </c>
      <c r="C493" s="96">
        <v>2.1879860835326332</v>
      </c>
      <c r="D493" s="98">
        <v>16.873699002211474</v>
      </c>
      <c r="E493" s="98">
        <v>0.11569519558230236</v>
      </c>
      <c r="F493" s="98">
        <v>0.12966843151853513</v>
      </c>
      <c r="G493" s="106">
        <v>0.89744778441307094</v>
      </c>
    </row>
    <row r="494" spans="1:7" x14ac:dyDescent="0.25">
      <c r="A494" s="435"/>
      <c r="B494" s="95" t="s">
        <v>318</v>
      </c>
      <c r="C494" s="96">
        <v>16.455323487983442</v>
      </c>
      <c r="D494" s="98">
        <v>17.803429076596085</v>
      </c>
      <c r="E494" s="98">
        <v>0.55234166464002665</v>
      </c>
      <c r="F494" s="98">
        <v>0.9242783183614427</v>
      </c>
      <c r="G494" s="106">
        <v>0.36062152714380691</v>
      </c>
    </row>
    <row r="495" spans="1:7" x14ac:dyDescent="0.25">
      <c r="A495" s="435"/>
      <c r="B495" s="95" t="s">
        <v>319</v>
      </c>
      <c r="C495" s="96">
        <v>12.868274116050497</v>
      </c>
      <c r="D495" s="98">
        <v>17.613354372821689</v>
      </c>
      <c r="E495" s="98">
        <v>0.53470997868513148</v>
      </c>
      <c r="F495" s="98">
        <v>0.73059758202031666</v>
      </c>
      <c r="G495" s="106">
        <v>0.46908110999860064</v>
      </c>
    </row>
    <row r="496" spans="1:7" x14ac:dyDescent="0.25">
      <c r="A496" s="435"/>
      <c r="B496" s="95" t="s">
        <v>320</v>
      </c>
      <c r="C496" s="96">
        <v>0.40853529254584969</v>
      </c>
      <c r="D496" s="98">
        <v>3.3934300873032677</v>
      </c>
      <c r="E496" s="98">
        <v>5.3331464599539139E-3</v>
      </c>
      <c r="F496" s="98">
        <v>0.12039007200248805</v>
      </c>
      <c r="G496" s="106">
        <v>0.9047482432948859</v>
      </c>
    </row>
    <row r="497" spans="1:7" x14ac:dyDescent="0.25">
      <c r="A497" s="435"/>
      <c r="B497" s="95" t="s">
        <v>321</v>
      </c>
      <c r="C497" s="96">
        <v>6.710040046867265</v>
      </c>
      <c r="D497" s="98">
        <v>4.9936237916474076</v>
      </c>
      <c r="E497" s="98">
        <v>0.11302783462532007</v>
      </c>
      <c r="F497" s="98">
        <v>1.3437215791247277</v>
      </c>
      <c r="G497" s="106">
        <v>0.18625321918290297</v>
      </c>
    </row>
    <row r="498" spans="1:7" x14ac:dyDescent="0.25">
      <c r="A498" s="435"/>
      <c r="B498" s="95" t="s">
        <v>322</v>
      </c>
      <c r="C498" s="96">
        <v>20.980091395749739</v>
      </c>
      <c r="D498" s="98">
        <v>8.6510576328206277</v>
      </c>
      <c r="E498" s="98">
        <v>0.11947595532857729</v>
      </c>
      <c r="F498" s="98">
        <v>2.4251475699520104</v>
      </c>
      <c r="G498" s="106">
        <v>1.9681291255554036E-2</v>
      </c>
    </row>
    <row r="499" spans="1:7" ht="13.8" thickBot="1" x14ac:dyDescent="0.3">
      <c r="A499" s="436"/>
      <c r="B499" s="99" t="s">
        <v>323</v>
      </c>
      <c r="C499" s="129">
        <v>-964227172.05645478</v>
      </c>
      <c r="D499" s="130">
        <v>210730106.49164626</v>
      </c>
      <c r="E499" s="130">
        <v>-0.22803506801467469</v>
      </c>
      <c r="F499" s="130">
        <v>-4.5756498115501998</v>
      </c>
      <c r="G499" s="108">
        <v>4.1686408675342306E-5</v>
      </c>
    </row>
    <row r="500" spans="1:7" ht="13.8" x14ac:dyDescent="0.25">
      <c r="A500" s="419" t="s">
        <v>324</v>
      </c>
      <c r="B500" s="437"/>
      <c r="C500" s="437"/>
      <c r="D500" s="437"/>
      <c r="E500" s="437"/>
      <c r="F500" s="437"/>
      <c r="G500" s="437"/>
    </row>
    <row r="504" spans="1:7" ht="14.4" thickBot="1" x14ac:dyDescent="0.3">
      <c r="A504" s="442" t="s">
        <v>325</v>
      </c>
      <c r="B504" s="437"/>
      <c r="C504" s="437"/>
      <c r="D504" s="437"/>
      <c r="E504" s="437"/>
      <c r="F504" s="437"/>
      <c r="G504" s="437"/>
    </row>
    <row r="505" spans="1:7" ht="24" thickBot="1" x14ac:dyDescent="0.3">
      <c r="A505" s="443" t="s">
        <v>284</v>
      </c>
      <c r="B505" s="445"/>
      <c r="C505" s="459" t="s">
        <v>326</v>
      </c>
      <c r="D505" s="449" t="s">
        <v>310</v>
      </c>
      <c r="E505" s="449" t="s">
        <v>302</v>
      </c>
      <c r="F505" s="449" t="s">
        <v>327</v>
      </c>
      <c r="G505" s="131" t="s">
        <v>328</v>
      </c>
    </row>
    <row r="506" spans="1:7" ht="13.8" thickBot="1" x14ac:dyDescent="0.3">
      <c r="A506" s="436"/>
      <c r="B506" s="446"/>
      <c r="C506" s="460"/>
      <c r="D506" s="450"/>
      <c r="E506" s="450"/>
      <c r="F506" s="450"/>
      <c r="G506" s="132" t="s">
        <v>329</v>
      </c>
    </row>
    <row r="507" spans="1:7" ht="13.8" thickBot="1" x14ac:dyDescent="0.3">
      <c r="A507" s="115">
        <v>1</v>
      </c>
      <c r="B507" s="133" t="s">
        <v>330</v>
      </c>
      <c r="C507" s="121" t="s">
        <v>331</v>
      </c>
      <c r="D507" s="88" t="s">
        <v>289</v>
      </c>
      <c r="E507" s="88" t="s">
        <v>289</v>
      </c>
      <c r="F507" s="88" t="s">
        <v>289</v>
      </c>
      <c r="G507" s="109">
        <v>0</v>
      </c>
    </row>
    <row r="508" spans="1:7" x14ac:dyDescent="0.25">
      <c r="A508" s="432" t="s">
        <v>259</v>
      </c>
      <c r="B508" s="95" t="s">
        <v>260</v>
      </c>
      <c r="C508" s="117" t="s">
        <v>261</v>
      </c>
    </row>
    <row r="509" spans="1:7" x14ac:dyDescent="0.25">
      <c r="A509" s="457"/>
      <c r="B509" s="95" t="s">
        <v>262</v>
      </c>
      <c r="C509" s="117" t="s">
        <v>263</v>
      </c>
    </row>
    <row r="510" spans="1:7" x14ac:dyDescent="0.25">
      <c r="A510" s="457"/>
      <c r="B510" s="95" t="s">
        <v>264</v>
      </c>
      <c r="C510" s="117" t="s">
        <v>263</v>
      </c>
    </row>
    <row r="511" spans="1:7" x14ac:dyDescent="0.25">
      <c r="A511" s="457"/>
      <c r="B511" s="95" t="s">
        <v>265</v>
      </c>
      <c r="C511" s="117" t="s">
        <v>263</v>
      </c>
    </row>
    <row r="512" spans="1:7" ht="22.8" x14ac:dyDescent="0.25">
      <c r="A512" s="457"/>
      <c r="B512" s="95" t="s">
        <v>266</v>
      </c>
      <c r="C512" s="118">
        <v>48</v>
      </c>
    </row>
    <row r="513" spans="1:4" ht="22.8" x14ac:dyDescent="0.25">
      <c r="A513" s="432" t="s">
        <v>267</v>
      </c>
      <c r="B513" s="95" t="s">
        <v>268</v>
      </c>
      <c r="C513" s="117" t="s">
        <v>269</v>
      </c>
    </row>
    <row r="514" spans="1:4" ht="22.8" x14ac:dyDescent="0.25">
      <c r="A514" s="457"/>
      <c r="B514" s="95" t="s">
        <v>270</v>
      </c>
      <c r="C514" s="117" t="s">
        <v>271</v>
      </c>
    </row>
    <row r="515" spans="1:4" ht="125.4" x14ac:dyDescent="0.25">
      <c r="A515" s="455" t="s">
        <v>272</v>
      </c>
      <c r="B515" s="456"/>
      <c r="C515" s="117" t="s">
        <v>332</v>
      </c>
    </row>
    <row r="516" spans="1:4" ht="13.8" thickBot="1" x14ac:dyDescent="0.3">
      <c r="A516" s="433" t="s">
        <v>274</v>
      </c>
      <c r="B516" s="95" t="s">
        <v>275</v>
      </c>
      <c r="C516" s="119" t="s">
        <v>333</v>
      </c>
    </row>
    <row r="517" spans="1:4" x14ac:dyDescent="0.25">
      <c r="A517" s="457"/>
      <c r="B517" s="95" t="s">
        <v>277</v>
      </c>
      <c r="C517" s="119" t="s">
        <v>334</v>
      </c>
    </row>
    <row r="518" spans="1:4" x14ac:dyDescent="0.25">
      <c r="A518" s="457"/>
      <c r="B518" s="95" t="s">
        <v>279</v>
      </c>
      <c r="C518" s="117" t="s">
        <v>280</v>
      </c>
    </row>
    <row r="519" spans="1:4" ht="23.4" thickBot="1" x14ac:dyDescent="0.3">
      <c r="A519" s="458"/>
      <c r="B519" s="99" t="s">
        <v>281</v>
      </c>
      <c r="C519" s="120" t="s">
        <v>282</v>
      </c>
    </row>
    <row r="522" spans="1:4" ht="13.8" x14ac:dyDescent="0.3">
      <c r="A522" t="s">
        <v>335</v>
      </c>
    </row>
    <row r="524" spans="1:4" ht="13.8" thickBot="1" x14ac:dyDescent="0.3">
      <c r="A524" s="406" t="s">
        <v>148</v>
      </c>
      <c r="B524" s="441"/>
      <c r="C524" s="441"/>
      <c r="D524" s="441"/>
    </row>
    <row r="525" spans="1:4" ht="13.8" thickBot="1" x14ac:dyDescent="0.3">
      <c r="A525" s="110" t="s">
        <v>284</v>
      </c>
      <c r="B525" s="83" t="s">
        <v>285</v>
      </c>
      <c r="C525" s="111" t="s">
        <v>286</v>
      </c>
      <c r="D525" s="113" t="s">
        <v>287</v>
      </c>
    </row>
    <row r="526" spans="1:4" ht="25.2" thickBot="1" x14ac:dyDescent="0.3">
      <c r="A526" s="86">
        <v>1</v>
      </c>
      <c r="B526" s="121" t="s">
        <v>336</v>
      </c>
      <c r="C526" s="88" t="s">
        <v>289</v>
      </c>
      <c r="D526" s="89" t="s">
        <v>290</v>
      </c>
    </row>
    <row r="527" spans="1:4" x14ac:dyDescent="0.25">
      <c r="A527" s="419" t="s">
        <v>291</v>
      </c>
      <c r="B527" s="441"/>
      <c r="C527" s="441"/>
      <c r="D527" s="441"/>
    </row>
    <row r="529" spans="1:7" ht="13.8" thickBot="1" x14ac:dyDescent="0.3">
      <c r="A529" s="406" t="s">
        <v>155</v>
      </c>
      <c r="B529" s="441"/>
      <c r="C529" s="441"/>
      <c r="D529" s="441"/>
      <c r="E529" s="441"/>
    </row>
    <row r="530" spans="1:7" ht="24" thickBot="1" x14ac:dyDescent="0.3">
      <c r="A530" s="110" t="s">
        <v>284</v>
      </c>
      <c r="B530" s="83" t="s">
        <v>292</v>
      </c>
      <c r="C530" s="111" t="s">
        <v>293</v>
      </c>
      <c r="D530" s="111" t="s">
        <v>294</v>
      </c>
      <c r="E530" s="113" t="s">
        <v>295</v>
      </c>
    </row>
    <row r="531" spans="1:7" ht="13.8" thickBot="1" x14ac:dyDescent="0.3">
      <c r="A531" s="86">
        <v>1</v>
      </c>
      <c r="B531" s="122" t="s">
        <v>337</v>
      </c>
      <c r="C531" s="90">
        <v>0.88978888388864918</v>
      </c>
      <c r="D531" s="90">
        <v>0.86617221615050255</v>
      </c>
      <c r="E531" s="123">
        <v>0.2667671328290066</v>
      </c>
    </row>
    <row r="532" spans="1:7" x14ac:dyDescent="0.25">
      <c r="A532" s="419" t="s">
        <v>338</v>
      </c>
      <c r="B532" s="441"/>
      <c r="C532" s="441"/>
      <c r="D532" s="441"/>
      <c r="E532" s="441"/>
    </row>
    <row r="534" spans="1:7" ht="14.4" thickBot="1" x14ac:dyDescent="0.3">
      <c r="A534" s="442" t="s">
        <v>160</v>
      </c>
      <c r="B534" s="437"/>
      <c r="C534" s="437"/>
      <c r="D534" s="437"/>
      <c r="E534" s="437"/>
      <c r="F534" s="437"/>
      <c r="G534" s="437"/>
    </row>
    <row r="535" spans="1:7" ht="14.4" thickBot="1" x14ac:dyDescent="0.3">
      <c r="A535" s="443" t="s">
        <v>284</v>
      </c>
      <c r="B535" s="444"/>
      <c r="C535" s="83" t="s">
        <v>298</v>
      </c>
      <c r="D535" s="111" t="s">
        <v>299</v>
      </c>
      <c r="E535" s="111" t="s">
        <v>300</v>
      </c>
      <c r="F535" s="111" t="s">
        <v>301</v>
      </c>
      <c r="G535" s="113" t="s">
        <v>302</v>
      </c>
    </row>
    <row r="536" spans="1:7" ht="13.8" thickBot="1" x14ac:dyDescent="0.3">
      <c r="A536" s="434">
        <v>1</v>
      </c>
      <c r="B536" s="91" t="s">
        <v>303</v>
      </c>
      <c r="C536" s="92">
        <v>24.131010457286813</v>
      </c>
      <c r="D536" s="93">
        <v>9</v>
      </c>
      <c r="E536" s="94">
        <v>2.6812233841429793</v>
      </c>
      <c r="F536" s="94">
        <v>37.676309535041874</v>
      </c>
      <c r="G536" s="124" t="s">
        <v>304</v>
      </c>
    </row>
    <row r="537" spans="1:7" x14ac:dyDescent="0.25">
      <c r="A537" s="435"/>
      <c r="B537" s="95" t="s">
        <v>305</v>
      </c>
      <c r="C537" s="96">
        <v>2.9889175326279713</v>
      </c>
      <c r="D537" s="97">
        <v>42</v>
      </c>
      <c r="E537" s="98">
        <v>7.1164703157808845E-2</v>
      </c>
      <c r="F537" s="36"/>
      <c r="G537" s="37"/>
    </row>
    <row r="538" spans="1:7" ht="13.8" thickBot="1" x14ac:dyDescent="0.3">
      <c r="A538" s="436"/>
      <c r="B538" s="99" t="s">
        <v>306</v>
      </c>
      <c r="C538" s="100">
        <v>27.119927989914785</v>
      </c>
      <c r="D538" s="101">
        <v>51</v>
      </c>
      <c r="E538" s="112"/>
      <c r="F538" s="112"/>
      <c r="G538" s="114"/>
    </row>
    <row r="539" spans="1:7" ht="13.8" x14ac:dyDescent="0.25">
      <c r="A539" s="419" t="s">
        <v>338</v>
      </c>
      <c r="B539" s="437"/>
      <c r="C539" s="437"/>
      <c r="D539" s="437"/>
      <c r="E539" s="437"/>
      <c r="F539" s="437"/>
      <c r="G539" s="437"/>
    </row>
    <row r="540" spans="1:7" ht="13.8" x14ac:dyDescent="0.25">
      <c r="A540" s="419" t="s">
        <v>339</v>
      </c>
      <c r="B540" s="437"/>
      <c r="C540" s="437"/>
      <c r="D540" s="437"/>
      <c r="E540" s="437"/>
      <c r="F540" s="437"/>
      <c r="G540" s="437"/>
    </row>
    <row r="542" spans="1:7" ht="14.4" thickBot="1" x14ac:dyDescent="0.3">
      <c r="A542" s="442" t="s">
        <v>171</v>
      </c>
      <c r="B542" s="437"/>
      <c r="C542" s="437"/>
      <c r="D542" s="437"/>
      <c r="E542" s="437"/>
      <c r="F542" s="437"/>
      <c r="G542" s="437"/>
    </row>
    <row r="543" spans="1:7" ht="24" thickBot="1" x14ac:dyDescent="0.3">
      <c r="A543" s="443" t="s">
        <v>284</v>
      </c>
      <c r="B543" s="445"/>
      <c r="C543" s="447" t="s">
        <v>308</v>
      </c>
      <c r="D543" s="448"/>
      <c r="E543" s="102" t="s">
        <v>309</v>
      </c>
      <c r="F543" s="449" t="s">
        <v>310</v>
      </c>
      <c r="G543" s="451" t="s">
        <v>302</v>
      </c>
    </row>
    <row r="544" spans="1:7" ht="13.8" thickBot="1" x14ac:dyDescent="0.3">
      <c r="A544" s="436"/>
      <c r="B544" s="446"/>
      <c r="C544" s="103" t="s">
        <v>311</v>
      </c>
      <c r="D544" s="104" t="s">
        <v>312</v>
      </c>
      <c r="E544" s="104" t="s">
        <v>313</v>
      </c>
      <c r="F544" s="450"/>
      <c r="G544" s="452"/>
    </row>
    <row r="545" spans="1:7" ht="13.8" thickBot="1" x14ac:dyDescent="0.3">
      <c r="A545" s="434">
        <v>1</v>
      </c>
      <c r="B545" s="91" t="s">
        <v>314</v>
      </c>
      <c r="C545" s="92">
        <v>97.9537622639712</v>
      </c>
      <c r="D545" s="94">
        <v>57.966896112463239</v>
      </c>
      <c r="E545" s="45"/>
      <c r="F545" s="94">
        <v>1.6898224475212247</v>
      </c>
      <c r="G545" s="105">
        <v>9.8472698914092729E-2</v>
      </c>
    </row>
    <row r="546" spans="1:7" x14ac:dyDescent="0.25">
      <c r="A546" s="435"/>
      <c r="B546" s="95" t="s">
        <v>315</v>
      </c>
      <c r="C546" s="96">
        <v>-9.0414818509356056</v>
      </c>
      <c r="D546" s="98">
        <v>4.700871178529515</v>
      </c>
      <c r="E546" s="98">
        <v>-4.0501289631128001</v>
      </c>
      <c r="F546" s="98">
        <v>-1.9233630336928063</v>
      </c>
      <c r="G546" s="106">
        <v>6.1230830102383386E-2</v>
      </c>
    </row>
    <row r="547" spans="1:7" x14ac:dyDescent="0.25">
      <c r="A547" s="435"/>
      <c r="B547" s="95" t="s">
        <v>316</v>
      </c>
      <c r="C547" s="96">
        <v>-4.2382773950864063</v>
      </c>
      <c r="D547" s="98">
        <v>4.755432444824363</v>
      </c>
      <c r="E547" s="98">
        <v>-0.6790334209902521</v>
      </c>
      <c r="F547" s="98">
        <v>-0.89124962750741854</v>
      </c>
      <c r="G547" s="106">
        <v>0.37787277386127349</v>
      </c>
    </row>
    <row r="548" spans="1:7" x14ac:dyDescent="0.25">
      <c r="A548" s="435"/>
      <c r="B548" s="95" t="s">
        <v>317</v>
      </c>
      <c r="C548" s="96">
        <v>-4.4954603435867382</v>
      </c>
      <c r="D548" s="98">
        <v>3.6011510676430332</v>
      </c>
      <c r="E548" s="98">
        <v>-2.4479620965483719</v>
      </c>
      <c r="F548" s="98">
        <v>-1.2483398388863018</v>
      </c>
      <c r="G548" s="106">
        <v>0.2188209141065042</v>
      </c>
    </row>
    <row r="549" spans="1:7" x14ac:dyDescent="0.25">
      <c r="A549" s="435"/>
      <c r="B549" s="95" t="s">
        <v>318</v>
      </c>
      <c r="C549" s="96">
        <v>-8.4408747902874985</v>
      </c>
      <c r="D549" s="98">
        <v>4.8804061013839695</v>
      </c>
      <c r="E549" s="98">
        <v>-2.9177534227381989</v>
      </c>
      <c r="F549" s="98">
        <v>-1.729543528743205</v>
      </c>
      <c r="G549" s="106">
        <v>9.1056058052626135E-2</v>
      </c>
    </row>
    <row r="550" spans="1:7" x14ac:dyDescent="0.25">
      <c r="A550" s="435"/>
      <c r="B550" s="95" t="s">
        <v>319</v>
      </c>
      <c r="C550" s="96">
        <v>-7.2865445307797145</v>
      </c>
      <c r="D550" s="98">
        <v>4.5892566094336837</v>
      </c>
      <c r="E550" s="98">
        <v>-3.1180233106181867</v>
      </c>
      <c r="F550" s="98">
        <v>-1.587739616869861</v>
      </c>
      <c r="G550" s="106">
        <v>0.11984605755619566</v>
      </c>
    </row>
    <row r="551" spans="1:7" x14ac:dyDescent="0.25">
      <c r="A551" s="435"/>
      <c r="B551" s="95" t="s">
        <v>320</v>
      </c>
      <c r="C551" s="96">
        <v>-1.9254724698702634</v>
      </c>
      <c r="D551" s="98">
        <v>1.4010499611220433</v>
      </c>
      <c r="E551" s="98">
        <v>-0.25885168278420184</v>
      </c>
      <c r="F551" s="98">
        <v>-1.3743067865533016</v>
      </c>
      <c r="G551" s="106">
        <v>0.17663596985870775</v>
      </c>
    </row>
    <row r="552" spans="1:7" x14ac:dyDescent="0.25">
      <c r="A552" s="435"/>
      <c r="B552" s="95" t="s">
        <v>321</v>
      </c>
      <c r="C552" s="96">
        <v>-0.56505841302623372</v>
      </c>
      <c r="D552" s="98">
        <v>0.96409343663517089</v>
      </c>
      <c r="E552" s="98">
        <v>-9.8019704683738246E-2</v>
      </c>
      <c r="F552" s="98">
        <v>-0.58610337084999919</v>
      </c>
      <c r="G552" s="106">
        <v>0.56094282963466624</v>
      </c>
    </row>
    <row r="553" spans="1:7" x14ac:dyDescent="0.25">
      <c r="A553" s="435"/>
      <c r="B553" s="95" t="s">
        <v>322</v>
      </c>
      <c r="C553" s="96">
        <v>0.19284866595735448</v>
      </c>
      <c r="D553" s="98">
        <v>1.8623492837280706</v>
      </c>
      <c r="E553" s="98">
        <v>1.1309659346392721E-2</v>
      </c>
      <c r="F553" s="98">
        <v>0.10355128742085801</v>
      </c>
      <c r="G553" s="106">
        <v>0.91801833443627412</v>
      </c>
    </row>
    <row r="554" spans="1:7" ht="13.8" thickBot="1" x14ac:dyDescent="0.3">
      <c r="A554" s="436"/>
      <c r="B554" s="99" t="s">
        <v>340</v>
      </c>
      <c r="C554" s="100">
        <v>42.139222598447653</v>
      </c>
      <c r="D554" s="107">
        <v>21.839871627144955</v>
      </c>
      <c r="E554" s="107">
        <v>1.6410029799258554</v>
      </c>
      <c r="F554" s="107">
        <v>1.9294629253256448</v>
      </c>
      <c r="G554" s="108">
        <v>6.0447256936155783E-2</v>
      </c>
    </row>
    <row r="555" spans="1:7" ht="13.8" x14ac:dyDescent="0.25">
      <c r="A555" s="419" t="s">
        <v>341</v>
      </c>
      <c r="B555" s="437"/>
      <c r="C555" s="437"/>
      <c r="D555" s="437"/>
      <c r="E555" s="437"/>
      <c r="F555" s="437"/>
      <c r="G555" s="437"/>
    </row>
    <row r="560" spans="1:7" ht="13.8" x14ac:dyDescent="0.3">
      <c r="A560" t="s">
        <v>342</v>
      </c>
    </row>
    <row r="563" spans="1:3" ht="16.8" x14ac:dyDescent="0.3">
      <c r="A563" t="s">
        <v>122</v>
      </c>
    </row>
    <row r="565" spans="1:3" ht="13.8" thickBot="1" x14ac:dyDescent="0.3">
      <c r="A565" s="438" t="s">
        <v>123</v>
      </c>
      <c r="B565" s="461"/>
      <c r="C565" s="461"/>
    </row>
    <row r="566" spans="1:3" x14ac:dyDescent="0.25">
      <c r="A566" s="453" t="s">
        <v>255</v>
      </c>
      <c r="B566" s="454"/>
      <c r="C566" s="116" t="s">
        <v>343</v>
      </c>
    </row>
    <row r="567" spans="1:3" x14ac:dyDescent="0.25">
      <c r="A567" s="455" t="s">
        <v>257</v>
      </c>
      <c r="B567" s="456"/>
      <c r="C567" s="117" t="s">
        <v>258</v>
      </c>
    </row>
    <row r="568" spans="1:3" x14ac:dyDescent="0.25">
      <c r="A568" s="432" t="s">
        <v>259</v>
      </c>
      <c r="B568" s="95" t="s">
        <v>260</v>
      </c>
      <c r="C568" s="117" t="s">
        <v>261</v>
      </c>
    </row>
    <row r="569" spans="1:3" x14ac:dyDescent="0.25">
      <c r="A569" s="457"/>
      <c r="B569" s="95" t="s">
        <v>262</v>
      </c>
      <c r="C569" s="117" t="s">
        <v>263</v>
      </c>
    </row>
    <row r="570" spans="1:3" x14ac:dyDescent="0.25">
      <c r="A570" s="457"/>
      <c r="B570" s="95" t="s">
        <v>264</v>
      </c>
      <c r="C570" s="117" t="s">
        <v>263</v>
      </c>
    </row>
    <row r="571" spans="1:3" x14ac:dyDescent="0.25">
      <c r="A571" s="457"/>
      <c r="B571" s="95" t="s">
        <v>265</v>
      </c>
      <c r="C571" s="117" t="s">
        <v>263</v>
      </c>
    </row>
    <row r="572" spans="1:3" ht="22.8" x14ac:dyDescent="0.25">
      <c r="A572" s="457"/>
      <c r="B572" s="95" t="s">
        <v>266</v>
      </c>
      <c r="C572" s="118">
        <v>48</v>
      </c>
    </row>
    <row r="573" spans="1:3" ht="22.8" x14ac:dyDescent="0.25">
      <c r="A573" s="432" t="s">
        <v>267</v>
      </c>
      <c r="B573" s="95" t="s">
        <v>268</v>
      </c>
      <c r="C573" s="117" t="s">
        <v>269</v>
      </c>
    </row>
    <row r="574" spans="1:3" ht="22.8" x14ac:dyDescent="0.25">
      <c r="A574" s="457"/>
      <c r="B574" s="95" t="s">
        <v>270</v>
      </c>
      <c r="C574" s="117" t="s">
        <v>271</v>
      </c>
    </row>
    <row r="575" spans="1:3" ht="125.4" x14ac:dyDescent="0.25">
      <c r="A575" s="455" t="s">
        <v>272</v>
      </c>
      <c r="B575" s="456"/>
      <c r="C575" s="117" t="s">
        <v>344</v>
      </c>
    </row>
    <row r="576" spans="1:3" ht="13.8" thickBot="1" x14ac:dyDescent="0.3">
      <c r="A576" s="433" t="s">
        <v>274</v>
      </c>
      <c r="B576" s="95" t="s">
        <v>275</v>
      </c>
      <c r="C576" s="119" t="s">
        <v>345</v>
      </c>
    </row>
    <row r="577" spans="1:5" x14ac:dyDescent="0.25">
      <c r="A577" s="457"/>
      <c r="B577" s="95" t="s">
        <v>277</v>
      </c>
      <c r="C577" s="119" t="s">
        <v>346</v>
      </c>
    </row>
    <row r="578" spans="1:5" x14ac:dyDescent="0.25">
      <c r="A578" s="457"/>
      <c r="B578" s="95" t="s">
        <v>279</v>
      </c>
      <c r="C578" s="117" t="s">
        <v>280</v>
      </c>
    </row>
    <row r="579" spans="1:5" ht="23.4" thickBot="1" x14ac:dyDescent="0.3">
      <c r="A579" s="458"/>
      <c r="B579" s="99" t="s">
        <v>281</v>
      </c>
      <c r="C579" s="120" t="s">
        <v>282</v>
      </c>
    </row>
    <row r="582" spans="1:5" ht="13.8" x14ac:dyDescent="0.3">
      <c r="A582" t="s">
        <v>347</v>
      </c>
    </row>
    <row r="584" spans="1:5" ht="13.8" thickBot="1" x14ac:dyDescent="0.3">
      <c r="A584" s="438" t="s">
        <v>148</v>
      </c>
      <c r="B584" s="438"/>
      <c r="C584" s="438"/>
      <c r="D584" s="438"/>
    </row>
    <row r="585" spans="1:5" ht="13.8" thickBot="1" x14ac:dyDescent="0.3">
      <c r="A585" s="110" t="s">
        <v>284</v>
      </c>
      <c r="B585" s="83" t="s">
        <v>285</v>
      </c>
      <c r="C585" s="111" t="s">
        <v>286</v>
      </c>
      <c r="D585" s="113" t="s">
        <v>287</v>
      </c>
    </row>
    <row r="586" spans="1:5" ht="25.2" thickBot="1" x14ac:dyDescent="0.3">
      <c r="A586" s="86">
        <v>1</v>
      </c>
      <c r="B586" s="121" t="s">
        <v>348</v>
      </c>
      <c r="C586" s="88" t="s">
        <v>289</v>
      </c>
      <c r="D586" s="89" t="s">
        <v>290</v>
      </c>
    </row>
    <row r="587" spans="1:5" x14ac:dyDescent="0.25">
      <c r="A587" s="418" t="s">
        <v>291</v>
      </c>
      <c r="B587" s="418"/>
      <c r="C587" s="418"/>
      <c r="D587" s="418"/>
    </row>
    <row r="589" spans="1:5" ht="13.8" thickBot="1" x14ac:dyDescent="0.3">
      <c r="A589" s="438" t="s">
        <v>155</v>
      </c>
      <c r="B589" s="438"/>
      <c r="C589" s="438"/>
      <c r="D589" s="438"/>
      <c r="E589" s="438"/>
    </row>
    <row r="590" spans="1:5" ht="24" thickBot="1" x14ac:dyDescent="0.3">
      <c r="A590" s="110" t="s">
        <v>284</v>
      </c>
      <c r="B590" s="83" t="s">
        <v>292</v>
      </c>
      <c r="C590" s="111" t="s">
        <v>293</v>
      </c>
      <c r="D590" s="111" t="s">
        <v>294</v>
      </c>
      <c r="E590" s="113" t="s">
        <v>295</v>
      </c>
    </row>
    <row r="591" spans="1:5" ht="13.8" thickBot="1" x14ac:dyDescent="0.3">
      <c r="A591" s="86">
        <v>1</v>
      </c>
      <c r="B591" s="122" t="s">
        <v>349</v>
      </c>
      <c r="C591" s="90">
        <v>0.94984839873448745</v>
      </c>
      <c r="D591" s="90">
        <v>0.93910162703473476</v>
      </c>
      <c r="E591" s="123">
        <v>0.53521244354003594</v>
      </c>
    </row>
    <row r="592" spans="1:5" x14ac:dyDescent="0.25">
      <c r="A592" s="418" t="s">
        <v>350</v>
      </c>
      <c r="B592" s="418"/>
      <c r="C592" s="418"/>
      <c r="D592" s="418"/>
      <c r="E592" s="418"/>
    </row>
    <row r="594" spans="1:7" ht="14.4" thickBot="1" x14ac:dyDescent="0.3">
      <c r="A594" s="420" t="s">
        <v>160</v>
      </c>
      <c r="B594" s="420"/>
      <c r="C594" s="420"/>
      <c r="D594" s="420"/>
      <c r="E594" s="420"/>
      <c r="F594" s="420"/>
      <c r="G594" s="420"/>
    </row>
    <row r="595" spans="1:7" ht="13.8" thickBot="1" x14ac:dyDescent="0.3">
      <c r="A595" s="439" t="s">
        <v>284</v>
      </c>
      <c r="B595" s="440"/>
      <c r="C595" s="83" t="s">
        <v>298</v>
      </c>
      <c r="D595" s="111" t="s">
        <v>299</v>
      </c>
      <c r="E595" s="111" t="s">
        <v>300</v>
      </c>
      <c r="F595" s="111" t="s">
        <v>301</v>
      </c>
      <c r="G595" s="113" t="s">
        <v>302</v>
      </c>
    </row>
    <row r="596" spans="1:7" x14ac:dyDescent="0.25">
      <c r="A596" s="431">
        <v>1</v>
      </c>
      <c r="B596" s="91" t="s">
        <v>303</v>
      </c>
      <c r="C596" s="92">
        <v>227.86162255600826</v>
      </c>
      <c r="D596" s="93">
        <v>9</v>
      </c>
      <c r="E596" s="94">
        <v>25.317958061778693</v>
      </c>
      <c r="F596" s="94">
        <v>88.384533073904024</v>
      </c>
      <c r="G596" s="124" t="s">
        <v>304</v>
      </c>
    </row>
    <row r="597" spans="1:7" x14ac:dyDescent="0.25">
      <c r="A597" s="432"/>
      <c r="B597" s="95" t="s">
        <v>305</v>
      </c>
      <c r="C597" s="96">
        <v>12.030999108244037</v>
      </c>
      <c r="D597" s="97">
        <v>42</v>
      </c>
      <c r="E597" s="98">
        <v>0.28645235972009614</v>
      </c>
      <c r="F597" s="36"/>
      <c r="G597" s="37"/>
    </row>
    <row r="598" spans="1:7" ht="13.8" thickBot="1" x14ac:dyDescent="0.3">
      <c r="A598" s="433"/>
      <c r="B598" s="99" t="s">
        <v>306</v>
      </c>
      <c r="C598" s="100">
        <v>239.89262166425229</v>
      </c>
      <c r="D598" s="101">
        <v>51</v>
      </c>
      <c r="E598" s="112"/>
      <c r="F598" s="112"/>
      <c r="G598" s="114"/>
    </row>
    <row r="599" spans="1:7" x14ac:dyDescent="0.25">
      <c r="A599" s="418" t="s">
        <v>350</v>
      </c>
      <c r="B599" s="418"/>
      <c r="C599" s="418"/>
      <c r="D599" s="418"/>
      <c r="E599" s="418"/>
      <c r="F599" s="418"/>
      <c r="G599" s="418"/>
    </row>
    <row r="600" spans="1:7" x14ac:dyDescent="0.25">
      <c r="A600" s="419" t="s">
        <v>351</v>
      </c>
      <c r="B600" s="419"/>
      <c r="C600" s="419"/>
      <c r="D600" s="419"/>
      <c r="E600" s="419"/>
      <c r="F600" s="419"/>
      <c r="G600" s="419"/>
    </row>
    <row r="602" spans="1:7" ht="14.4" thickBot="1" x14ac:dyDescent="0.3">
      <c r="A602" s="420" t="s">
        <v>171</v>
      </c>
      <c r="B602" s="420"/>
      <c r="C602" s="420"/>
      <c r="D602" s="420"/>
      <c r="E602" s="420"/>
      <c r="F602" s="420"/>
      <c r="G602" s="420"/>
    </row>
    <row r="603" spans="1:7" ht="23.4" x14ac:dyDescent="0.25">
      <c r="A603" s="421" t="s">
        <v>284</v>
      </c>
      <c r="B603" s="422"/>
      <c r="C603" s="425" t="s">
        <v>308</v>
      </c>
      <c r="D603" s="426"/>
      <c r="E603" s="102" t="s">
        <v>309</v>
      </c>
      <c r="F603" s="427" t="s">
        <v>310</v>
      </c>
      <c r="G603" s="429" t="s">
        <v>302</v>
      </c>
    </row>
    <row r="604" spans="1:7" ht="13.8" thickBot="1" x14ac:dyDescent="0.3">
      <c r="A604" s="423"/>
      <c r="B604" s="424"/>
      <c r="C604" s="103" t="s">
        <v>311</v>
      </c>
      <c r="D604" s="104" t="s">
        <v>312</v>
      </c>
      <c r="E604" s="104" t="s">
        <v>313</v>
      </c>
      <c r="F604" s="428"/>
      <c r="G604" s="430"/>
    </row>
    <row r="605" spans="1:7" x14ac:dyDescent="0.25">
      <c r="A605" s="431">
        <v>1</v>
      </c>
      <c r="B605" s="91" t="s">
        <v>314</v>
      </c>
      <c r="C605" s="125">
        <v>-52.83911414980944</v>
      </c>
      <c r="D605" s="94">
        <v>85.346679003360592</v>
      </c>
      <c r="E605" s="45"/>
      <c r="F605" s="126">
        <v>-0.61911154325909812</v>
      </c>
      <c r="G605" s="105">
        <v>0.53918678143166598</v>
      </c>
    </row>
    <row r="606" spans="1:7" x14ac:dyDescent="0.25">
      <c r="A606" s="432"/>
      <c r="B606" s="95" t="s">
        <v>315</v>
      </c>
      <c r="C606" s="96">
        <v>3.3116336875673444</v>
      </c>
      <c r="D606" s="98">
        <v>6.5114330337560054</v>
      </c>
      <c r="E606" s="98">
        <v>0.49877806924001927</v>
      </c>
      <c r="F606" s="98">
        <v>0.50858753678329494</v>
      </c>
      <c r="G606" s="106">
        <v>0.61370265441960503</v>
      </c>
    </row>
    <row r="607" spans="1:7" x14ac:dyDescent="0.25">
      <c r="A607" s="432"/>
      <c r="B607" s="95" t="s">
        <v>316</v>
      </c>
      <c r="C607" s="96">
        <v>6.8641130354164988</v>
      </c>
      <c r="D607" s="98">
        <v>6.6609079416766139</v>
      </c>
      <c r="E607" s="98">
        <v>0.36976178071461363</v>
      </c>
      <c r="F607" s="98">
        <v>1.0305071163749993</v>
      </c>
      <c r="G607" s="106">
        <v>0.3086700603200585</v>
      </c>
    </row>
    <row r="608" spans="1:7" x14ac:dyDescent="0.25">
      <c r="A608" s="432"/>
      <c r="B608" s="95" t="s">
        <v>317</v>
      </c>
      <c r="C608" s="96">
        <v>8.6399872287429069</v>
      </c>
      <c r="D608" s="98">
        <v>6.3411643195562828</v>
      </c>
      <c r="E608" s="98">
        <v>1.5819015054227741</v>
      </c>
      <c r="F608" s="98">
        <v>1.3625237879575216</v>
      </c>
      <c r="G608" s="106">
        <v>0.18029464605253567</v>
      </c>
    </row>
    <row r="609" spans="1:7" x14ac:dyDescent="0.25">
      <c r="A609" s="432"/>
      <c r="B609" s="95" t="s">
        <v>318</v>
      </c>
      <c r="C609" s="96">
        <v>6.0759890414820346</v>
      </c>
      <c r="D609" s="98">
        <v>6.7322541895000514</v>
      </c>
      <c r="E609" s="98">
        <v>0.70617759038607164</v>
      </c>
      <c r="F609" s="98">
        <v>0.90251925587694537</v>
      </c>
      <c r="G609" s="106">
        <v>0.37192816980869181</v>
      </c>
    </row>
    <row r="610" spans="1:7" x14ac:dyDescent="0.25">
      <c r="A610" s="432"/>
      <c r="B610" s="95" t="s">
        <v>319</v>
      </c>
      <c r="C610" s="96">
        <v>6.9080540184702972</v>
      </c>
      <c r="D610" s="98">
        <v>6.6433786374828774</v>
      </c>
      <c r="E610" s="98">
        <v>0.9939150800607558</v>
      </c>
      <c r="F610" s="98">
        <v>1.0398404780805484</v>
      </c>
      <c r="G610" s="106">
        <v>0.30436330758943447</v>
      </c>
    </row>
    <row r="611" spans="1:7" x14ac:dyDescent="0.25">
      <c r="A611" s="432"/>
      <c r="B611" s="95" t="s">
        <v>320</v>
      </c>
      <c r="C611" s="127">
        <v>-0.34018805307318245</v>
      </c>
      <c r="D611" s="98">
        <v>1.2590405227564954</v>
      </c>
      <c r="E611" s="128">
        <v>-1.5376891768525568E-2</v>
      </c>
      <c r="F611" s="128">
        <v>-0.27019627003616031</v>
      </c>
      <c r="G611" s="106">
        <v>0.7883325527993077</v>
      </c>
    </row>
    <row r="612" spans="1:7" x14ac:dyDescent="0.25">
      <c r="A612" s="432"/>
      <c r="B612" s="95" t="s">
        <v>321</v>
      </c>
      <c r="C612" s="96">
        <v>1.9712720262519361</v>
      </c>
      <c r="D612" s="98">
        <v>1.9293161262946799</v>
      </c>
      <c r="E612" s="98">
        <v>0.11497473678539007</v>
      </c>
      <c r="F612" s="98">
        <v>1.0217465138996344</v>
      </c>
      <c r="G612" s="106">
        <v>0.31275033492774379</v>
      </c>
    </row>
    <row r="613" spans="1:7" x14ac:dyDescent="0.25">
      <c r="A613" s="432"/>
      <c r="B613" s="95" t="s">
        <v>322</v>
      </c>
      <c r="C613" s="127">
        <v>-0.71507611639297664</v>
      </c>
      <c r="D613" s="98">
        <v>3.3261833961125311</v>
      </c>
      <c r="E613" s="128">
        <v>-1.4100060576300822E-2</v>
      </c>
      <c r="F613" s="128">
        <v>-0.2149839714877779</v>
      </c>
      <c r="G613" s="106">
        <v>0.83082032785494531</v>
      </c>
    </row>
    <row r="614" spans="1:7" ht="13.8" thickBot="1" x14ac:dyDescent="0.3">
      <c r="A614" s="433"/>
      <c r="B614" s="99" t="s">
        <v>352</v>
      </c>
      <c r="C614" s="129">
        <v>4.8815648492107785E+28</v>
      </c>
      <c r="D614" s="130">
        <v>2.1914355776321797E+28</v>
      </c>
      <c r="E614" s="107">
        <v>9.385353906616864E-2</v>
      </c>
      <c r="F614" s="107">
        <v>2.2275648433549899</v>
      </c>
      <c r="G614" s="108">
        <v>3.1323132196764136E-2</v>
      </c>
    </row>
    <row r="615" spans="1:7" x14ac:dyDescent="0.25">
      <c r="A615" s="418" t="s">
        <v>353</v>
      </c>
      <c r="B615" s="418"/>
      <c r="C615" s="418"/>
      <c r="D615" s="418"/>
      <c r="E615" s="418"/>
      <c r="F615" s="418"/>
      <c r="G615" s="418"/>
    </row>
    <row r="619" spans="1:7" ht="14.4" thickBot="1" x14ac:dyDescent="0.3">
      <c r="A619" s="442" t="s">
        <v>325</v>
      </c>
      <c r="B619" s="437"/>
      <c r="C619" s="437"/>
      <c r="D619" s="437"/>
      <c r="E619" s="437"/>
      <c r="F619" s="437"/>
      <c r="G619" s="437"/>
    </row>
    <row r="620" spans="1:7" ht="24" thickBot="1" x14ac:dyDescent="0.3">
      <c r="A620" s="443" t="s">
        <v>284</v>
      </c>
      <c r="B620" s="445"/>
      <c r="C620" s="459" t="s">
        <v>326</v>
      </c>
      <c r="D620" s="449" t="s">
        <v>310</v>
      </c>
      <c r="E620" s="449" t="s">
        <v>302</v>
      </c>
      <c r="F620" s="449" t="s">
        <v>327</v>
      </c>
      <c r="G620" s="131" t="s">
        <v>328</v>
      </c>
    </row>
    <row r="621" spans="1:7" ht="13.8" thickBot="1" x14ac:dyDescent="0.3">
      <c r="A621" s="436"/>
      <c r="B621" s="446"/>
      <c r="C621" s="460"/>
      <c r="D621" s="450"/>
      <c r="E621" s="450"/>
      <c r="F621" s="450"/>
      <c r="G621" s="132" t="s">
        <v>329</v>
      </c>
    </row>
    <row r="622" spans="1:7" ht="13.8" thickBot="1" x14ac:dyDescent="0.3">
      <c r="A622" s="115">
        <v>1</v>
      </c>
      <c r="B622" s="133" t="s">
        <v>330</v>
      </c>
      <c r="C622" s="121" t="s">
        <v>331</v>
      </c>
      <c r="D622" s="88" t="s">
        <v>289</v>
      </c>
      <c r="E622" s="88" t="s">
        <v>289</v>
      </c>
      <c r="F622" s="88" t="s">
        <v>289</v>
      </c>
      <c r="G622" s="109">
        <v>0</v>
      </c>
    </row>
    <row r="623" spans="1:7" ht="13.8" x14ac:dyDescent="0.25">
      <c r="A623" s="419" t="s">
        <v>354</v>
      </c>
      <c r="B623" s="437"/>
      <c r="C623" s="437"/>
      <c r="D623" s="437"/>
      <c r="E623" s="437"/>
      <c r="F623" s="437"/>
      <c r="G623" s="437"/>
    </row>
    <row r="624" spans="1:7" ht="13.8" x14ac:dyDescent="0.25">
      <c r="A624" s="419" t="s">
        <v>351</v>
      </c>
      <c r="B624" s="437"/>
      <c r="C624" s="437"/>
      <c r="D624" s="437"/>
      <c r="E624" s="437"/>
      <c r="F624" s="437"/>
      <c r="G624" s="437"/>
    </row>
    <row r="633" spans="1:3" ht="13.8" thickBot="1" x14ac:dyDescent="0.3">
      <c r="A633" s="438" t="s">
        <v>123</v>
      </c>
      <c r="B633" s="461"/>
      <c r="C633" s="461"/>
    </row>
    <row r="634" spans="1:3" x14ac:dyDescent="0.25">
      <c r="A634" s="453" t="s">
        <v>255</v>
      </c>
      <c r="B634" s="454"/>
      <c r="C634" s="116" t="s">
        <v>355</v>
      </c>
    </row>
    <row r="635" spans="1:3" x14ac:dyDescent="0.25">
      <c r="A635" s="455" t="s">
        <v>257</v>
      </c>
      <c r="B635" s="456"/>
      <c r="C635" s="117" t="s">
        <v>258</v>
      </c>
    </row>
    <row r="636" spans="1:3" x14ac:dyDescent="0.25">
      <c r="A636" s="432" t="s">
        <v>259</v>
      </c>
      <c r="B636" s="95" t="s">
        <v>260</v>
      </c>
      <c r="C636" s="117" t="s">
        <v>261</v>
      </c>
    </row>
    <row r="637" spans="1:3" x14ac:dyDescent="0.25">
      <c r="A637" s="457"/>
      <c r="B637" s="95" t="s">
        <v>262</v>
      </c>
      <c r="C637" s="117" t="s">
        <v>263</v>
      </c>
    </row>
    <row r="638" spans="1:3" x14ac:dyDescent="0.25">
      <c r="A638" s="457"/>
      <c r="B638" s="95" t="s">
        <v>264</v>
      </c>
      <c r="C638" s="117" t="s">
        <v>263</v>
      </c>
    </row>
    <row r="639" spans="1:3" x14ac:dyDescent="0.25">
      <c r="A639" s="457"/>
      <c r="B639" s="95" t="s">
        <v>265</v>
      </c>
      <c r="C639" s="117" t="s">
        <v>263</v>
      </c>
    </row>
    <row r="640" spans="1:3" ht="22.8" x14ac:dyDescent="0.25">
      <c r="A640" s="457"/>
      <c r="B640" s="95" t="s">
        <v>266</v>
      </c>
      <c r="C640" s="118">
        <v>48</v>
      </c>
    </row>
    <row r="641" spans="1:4" ht="22.8" x14ac:dyDescent="0.25">
      <c r="A641" s="432" t="s">
        <v>267</v>
      </c>
      <c r="B641" s="95" t="s">
        <v>268</v>
      </c>
      <c r="C641" s="117" t="s">
        <v>269</v>
      </c>
    </row>
    <row r="642" spans="1:4" ht="22.8" x14ac:dyDescent="0.25">
      <c r="A642" s="457"/>
      <c r="B642" s="95" t="s">
        <v>270</v>
      </c>
      <c r="C642" s="117" t="s">
        <v>271</v>
      </c>
    </row>
    <row r="643" spans="1:4" ht="125.4" x14ac:dyDescent="0.25">
      <c r="A643" s="455" t="s">
        <v>272</v>
      </c>
      <c r="B643" s="456"/>
      <c r="C643" s="117" t="s">
        <v>356</v>
      </c>
    </row>
    <row r="644" spans="1:4" ht="13.8" thickBot="1" x14ac:dyDescent="0.3">
      <c r="A644" s="433" t="s">
        <v>274</v>
      </c>
      <c r="B644" s="95" t="s">
        <v>275</v>
      </c>
      <c r="C644" s="119" t="s">
        <v>357</v>
      </c>
    </row>
    <row r="645" spans="1:4" x14ac:dyDescent="0.25">
      <c r="A645" s="457"/>
      <c r="B645" s="95" t="s">
        <v>277</v>
      </c>
      <c r="C645" s="119" t="s">
        <v>358</v>
      </c>
    </row>
    <row r="646" spans="1:4" x14ac:dyDescent="0.25">
      <c r="A646" s="457"/>
      <c r="B646" s="95" t="s">
        <v>279</v>
      </c>
      <c r="C646" s="117" t="s">
        <v>280</v>
      </c>
    </row>
    <row r="647" spans="1:4" ht="23.4" thickBot="1" x14ac:dyDescent="0.3">
      <c r="A647" s="458"/>
      <c r="B647" s="99" t="s">
        <v>281</v>
      </c>
      <c r="C647" s="120" t="s">
        <v>282</v>
      </c>
    </row>
    <row r="650" spans="1:4" ht="13.8" x14ac:dyDescent="0.3">
      <c r="A650" t="s">
        <v>347</v>
      </c>
    </row>
    <row r="652" spans="1:4" ht="13.8" thickBot="1" x14ac:dyDescent="0.3">
      <c r="A652" s="406" t="s">
        <v>148</v>
      </c>
      <c r="B652" s="441"/>
      <c r="C652" s="441"/>
      <c r="D652" s="441"/>
    </row>
    <row r="653" spans="1:4" ht="13.8" thickBot="1" x14ac:dyDescent="0.3">
      <c r="A653" s="110" t="s">
        <v>284</v>
      </c>
      <c r="B653" s="83" t="s">
        <v>285</v>
      </c>
      <c r="C653" s="111" t="s">
        <v>286</v>
      </c>
      <c r="D653" s="113" t="s">
        <v>287</v>
      </c>
    </row>
    <row r="654" spans="1:4" ht="13.8" thickBot="1" x14ac:dyDescent="0.3">
      <c r="A654" s="86">
        <v>1</v>
      </c>
      <c r="B654" s="121" t="s">
        <v>359</v>
      </c>
      <c r="C654" s="88" t="s">
        <v>289</v>
      </c>
      <c r="D654" s="89" t="s">
        <v>290</v>
      </c>
    </row>
    <row r="655" spans="1:4" x14ac:dyDescent="0.25">
      <c r="A655" s="419" t="s">
        <v>291</v>
      </c>
      <c r="B655" s="441"/>
      <c r="C655" s="441"/>
      <c r="D655" s="441"/>
    </row>
    <row r="657" spans="1:7" ht="13.8" thickBot="1" x14ac:dyDescent="0.3">
      <c r="A657" s="406" t="s">
        <v>155</v>
      </c>
      <c r="B657" s="441"/>
      <c r="C657" s="441"/>
      <c r="D657" s="441"/>
      <c r="E657" s="441"/>
    </row>
    <row r="658" spans="1:7" ht="24" thickBot="1" x14ac:dyDescent="0.3">
      <c r="A658" s="110" t="s">
        <v>284</v>
      </c>
      <c r="B658" s="83" t="s">
        <v>292</v>
      </c>
      <c r="C658" s="111" t="s">
        <v>293</v>
      </c>
      <c r="D658" s="111" t="s">
        <v>294</v>
      </c>
      <c r="E658" s="113" t="s">
        <v>295</v>
      </c>
    </row>
    <row r="659" spans="1:7" ht="13.8" thickBot="1" x14ac:dyDescent="0.3">
      <c r="A659" s="86">
        <v>1</v>
      </c>
      <c r="B659" s="122" t="s">
        <v>360</v>
      </c>
      <c r="C659" s="90">
        <v>0.92374943724004033</v>
      </c>
      <c r="D659" s="90">
        <v>0.90956328602888503</v>
      </c>
      <c r="E659" s="123">
        <v>0.25519297889151293</v>
      </c>
    </row>
    <row r="660" spans="1:7" x14ac:dyDescent="0.25">
      <c r="A660" s="419" t="s">
        <v>361</v>
      </c>
      <c r="B660" s="441"/>
      <c r="C660" s="441"/>
      <c r="D660" s="441"/>
      <c r="E660" s="441"/>
    </row>
    <row r="662" spans="1:7" ht="14.4" thickBot="1" x14ac:dyDescent="0.3">
      <c r="A662" s="442" t="s">
        <v>160</v>
      </c>
      <c r="B662" s="437"/>
      <c r="C662" s="437"/>
      <c r="D662" s="437"/>
      <c r="E662" s="437"/>
      <c r="F662" s="437"/>
      <c r="G662" s="437"/>
    </row>
    <row r="663" spans="1:7" ht="14.4" thickBot="1" x14ac:dyDescent="0.3">
      <c r="A663" s="443" t="s">
        <v>284</v>
      </c>
      <c r="B663" s="444"/>
      <c r="C663" s="83" t="s">
        <v>298</v>
      </c>
      <c r="D663" s="111" t="s">
        <v>299</v>
      </c>
      <c r="E663" s="111" t="s">
        <v>300</v>
      </c>
      <c r="F663" s="111" t="s">
        <v>301</v>
      </c>
      <c r="G663" s="113" t="s">
        <v>302</v>
      </c>
    </row>
    <row r="664" spans="1:7" ht="13.8" thickBot="1" x14ac:dyDescent="0.3">
      <c r="A664" s="434">
        <v>1</v>
      </c>
      <c r="B664" s="91" t="s">
        <v>303</v>
      </c>
      <c r="C664" s="92">
        <v>33.924779385171995</v>
      </c>
      <c r="D664" s="93">
        <v>8</v>
      </c>
      <c r="E664" s="94">
        <v>4.2405974231464993</v>
      </c>
      <c r="F664" s="94">
        <v>65.116283020700465</v>
      </c>
      <c r="G664" s="124" t="s">
        <v>304</v>
      </c>
    </row>
    <row r="665" spans="1:7" x14ac:dyDescent="0.25">
      <c r="A665" s="435"/>
      <c r="B665" s="95" t="s">
        <v>305</v>
      </c>
      <c r="C665" s="96">
        <v>2.8003086284475391</v>
      </c>
      <c r="D665" s="97">
        <v>43</v>
      </c>
      <c r="E665" s="98">
        <v>6.5123456475524172E-2</v>
      </c>
      <c r="F665" s="36"/>
      <c r="G665" s="37"/>
    </row>
    <row r="666" spans="1:7" ht="13.8" thickBot="1" x14ac:dyDescent="0.3">
      <c r="A666" s="436"/>
      <c r="B666" s="99" t="s">
        <v>306</v>
      </c>
      <c r="C666" s="100">
        <v>36.725088013619533</v>
      </c>
      <c r="D666" s="101">
        <v>51</v>
      </c>
      <c r="E666" s="112"/>
      <c r="F666" s="112"/>
      <c r="G666" s="114"/>
    </row>
    <row r="667" spans="1:7" ht="13.8" x14ac:dyDescent="0.25">
      <c r="A667" s="419" t="s">
        <v>361</v>
      </c>
      <c r="B667" s="437"/>
      <c r="C667" s="437"/>
      <c r="D667" s="437"/>
      <c r="E667" s="437"/>
      <c r="F667" s="437"/>
      <c r="G667" s="437"/>
    </row>
    <row r="668" spans="1:7" ht="13.8" x14ac:dyDescent="0.25">
      <c r="A668" s="419" t="s">
        <v>362</v>
      </c>
      <c r="B668" s="437"/>
      <c r="C668" s="437"/>
      <c r="D668" s="437"/>
      <c r="E668" s="437"/>
      <c r="F668" s="437"/>
      <c r="G668" s="437"/>
    </row>
    <row r="670" spans="1:7" ht="14.4" thickBot="1" x14ac:dyDescent="0.3">
      <c r="A670" s="442" t="s">
        <v>171</v>
      </c>
      <c r="B670" s="437"/>
      <c r="C670" s="437"/>
      <c r="D670" s="437"/>
      <c r="E670" s="437"/>
      <c r="F670" s="437"/>
      <c r="G670" s="437"/>
    </row>
    <row r="671" spans="1:7" ht="24" thickBot="1" x14ac:dyDescent="0.3">
      <c r="A671" s="443" t="s">
        <v>284</v>
      </c>
      <c r="B671" s="445"/>
      <c r="C671" s="447" t="s">
        <v>308</v>
      </c>
      <c r="D671" s="448"/>
      <c r="E671" s="102" t="s">
        <v>309</v>
      </c>
      <c r="F671" s="449" t="s">
        <v>310</v>
      </c>
      <c r="G671" s="451" t="s">
        <v>302</v>
      </c>
    </row>
    <row r="672" spans="1:7" ht="13.8" thickBot="1" x14ac:dyDescent="0.3">
      <c r="A672" s="436"/>
      <c r="B672" s="446"/>
      <c r="C672" s="103" t="s">
        <v>311</v>
      </c>
      <c r="D672" s="104" t="s">
        <v>312</v>
      </c>
      <c r="E672" s="104" t="s">
        <v>313</v>
      </c>
      <c r="F672" s="450"/>
      <c r="G672" s="452"/>
    </row>
    <row r="673" spans="1:7" ht="13.8" thickBot="1" x14ac:dyDescent="0.3">
      <c r="A673" s="434">
        <v>1</v>
      </c>
      <c r="B673" s="91" t="s">
        <v>314</v>
      </c>
      <c r="C673" s="92">
        <v>-8.657583361774579</v>
      </c>
      <c r="D673" s="94">
        <v>40.669976796848168</v>
      </c>
      <c r="E673" s="45"/>
      <c r="F673" s="94">
        <v>-0.21287406690739794</v>
      </c>
      <c r="G673" s="105">
        <v>0.83243119445450919</v>
      </c>
    </row>
    <row r="674" spans="1:7" x14ac:dyDescent="0.25">
      <c r="A674" s="435"/>
      <c r="B674" s="95" t="s">
        <v>315</v>
      </c>
      <c r="C674" s="96">
        <v>7.0031158338678158E-3</v>
      </c>
      <c r="D674" s="98">
        <v>3.103938391599391</v>
      </c>
      <c r="E674" s="98">
        <v>2.6957734417812464E-3</v>
      </c>
      <c r="F674" s="98">
        <v>2.2562032329060708E-3</v>
      </c>
      <c r="G674" s="106">
        <v>0.99821024674400605</v>
      </c>
    </row>
    <row r="675" spans="1:7" x14ac:dyDescent="0.25">
      <c r="A675" s="435"/>
      <c r="B675" s="95" t="s">
        <v>316</v>
      </c>
      <c r="C675" s="96">
        <v>4.5517875389121079</v>
      </c>
      <c r="D675" s="98">
        <v>3.1740823604331649</v>
      </c>
      <c r="E675" s="98">
        <v>0.62668110163288915</v>
      </c>
      <c r="F675" s="98">
        <v>1.434048339656482</v>
      </c>
      <c r="G675" s="106">
        <v>0.15879102565201089</v>
      </c>
    </row>
    <row r="676" spans="1:7" x14ac:dyDescent="0.25">
      <c r="A676" s="435"/>
      <c r="B676" s="95" t="s">
        <v>317</v>
      </c>
      <c r="C676" s="96">
        <v>1.8145055453624588</v>
      </c>
      <c r="D676" s="98">
        <v>3.0190753097588807</v>
      </c>
      <c r="E676" s="98">
        <v>0.84908596316501661</v>
      </c>
      <c r="F676" s="98">
        <v>0.6010136744509943</v>
      </c>
      <c r="G676" s="106">
        <v>0.55098611314521206</v>
      </c>
    </row>
    <row r="677" spans="1:7" x14ac:dyDescent="0.25">
      <c r="A677" s="435"/>
      <c r="B677" s="95" t="s">
        <v>318</v>
      </c>
      <c r="C677" s="96">
        <v>1.1983742928938774</v>
      </c>
      <c r="D677" s="98">
        <v>3.2056432273668185</v>
      </c>
      <c r="E677" s="98">
        <v>0.35597250650770618</v>
      </c>
      <c r="F677" s="98">
        <v>0.37383270934933294</v>
      </c>
      <c r="G677" s="106">
        <v>0.71036576169372334</v>
      </c>
    </row>
    <row r="678" spans="1:7" x14ac:dyDescent="0.25">
      <c r="A678" s="435"/>
      <c r="B678" s="95" t="s">
        <v>319</v>
      </c>
      <c r="C678" s="96">
        <v>1.2713312427877823</v>
      </c>
      <c r="D678" s="98">
        <v>3.1624810217595871</v>
      </c>
      <c r="E678" s="98">
        <v>0.46749750513068122</v>
      </c>
      <c r="F678" s="98">
        <v>0.40200438644226888</v>
      </c>
      <c r="G678" s="106">
        <v>0.68967208359103849</v>
      </c>
    </row>
    <row r="679" spans="1:7" x14ac:dyDescent="0.25">
      <c r="A679" s="435"/>
      <c r="B679" s="95" t="s">
        <v>320</v>
      </c>
      <c r="C679" s="96">
        <v>0.32356882859762082</v>
      </c>
      <c r="D679" s="98">
        <v>0.59430650192236978</v>
      </c>
      <c r="E679" s="98">
        <v>3.7380335860721245E-2</v>
      </c>
      <c r="F679" s="98">
        <v>0.54444773454604811</v>
      </c>
      <c r="G679" s="106">
        <v>0.58894586631485468</v>
      </c>
    </row>
    <row r="680" spans="1:7" x14ac:dyDescent="0.25">
      <c r="A680" s="435"/>
      <c r="B680" s="95" t="s">
        <v>321</v>
      </c>
      <c r="C680" s="96">
        <v>-0.80302007410499321</v>
      </c>
      <c r="D680" s="98">
        <v>0.91809027735623649</v>
      </c>
      <c r="E680" s="98">
        <v>-0.11970417275889085</v>
      </c>
      <c r="F680" s="98">
        <v>-0.87466352047360385</v>
      </c>
      <c r="G680" s="106">
        <v>0.3866163363726951</v>
      </c>
    </row>
    <row r="681" spans="1:7" ht="13.8" thickBot="1" x14ac:dyDescent="0.3">
      <c r="A681" s="436"/>
      <c r="B681" s="99" t="s">
        <v>322</v>
      </c>
      <c r="C681" s="100">
        <v>-5.3300827647365647</v>
      </c>
      <c r="D681" s="107">
        <v>1.5832341176986742</v>
      </c>
      <c r="E681" s="107">
        <v>-0.26861464138921748</v>
      </c>
      <c r="F681" s="107">
        <v>-3.3665790202172752</v>
      </c>
      <c r="G681" s="108">
        <v>1.6122293550517829E-3</v>
      </c>
    </row>
    <row r="682" spans="1:7" ht="13.8" x14ac:dyDescent="0.25">
      <c r="A682" s="419" t="s">
        <v>363</v>
      </c>
      <c r="B682" s="437"/>
      <c r="C682" s="437"/>
      <c r="D682" s="437"/>
      <c r="E682" s="437"/>
      <c r="F682" s="437"/>
      <c r="G682" s="437"/>
    </row>
    <row r="687" spans="1:7" ht="14.4" thickBot="1" x14ac:dyDescent="0.3">
      <c r="A687" s="442" t="s">
        <v>325</v>
      </c>
      <c r="B687" s="437"/>
      <c r="C687" s="437"/>
      <c r="D687" s="437"/>
      <c r="E687" s="437"/>
      <c r="F687" s="437"/>
      <c r="G687" s="437"/>
    </row>
    <row r="688" spans="1:7" ht="24" thickBot="1" x14ac:dyDescent="0.3">
      <c r="A688" s="443" t="s">
        <v>284</v>
      </c>
      <c r="B688" s="445"/>
      <c r="C688" s="459" t="s">
        <v>326</v>
      </c>
      <c r="D688" s="449" t="s">
        <v>310</v>
      </c>
      <c r="E688" s="449" t="s">
        <v>302</v>
      </c>
      <c r="F688" s="449" t="s">
        <v>327</v>
      </c>
      <c r="G688" s="131" t="s">
        <v>328</v>
      </c>
    </row>
    <row r="689" spans="1:7" ht="13.8" thickBot="1" x14ac:dyDescent="0.3">
      <c r="A689" s="436"/>
      <c r="B689" s="446"/>
      <c r="C689" s="460"/>
      <c r="D689" s="450"/>
      <c r="E689" s="450"/>
      <c r="F689" s="450"/>
      <c r="G689" s="132" t="s">
        <v>329</v>
      </c>
    </row>
    <row r="690" spans="1:7" ht="13.8" thickBot="1" x14ac:dyDescent="0.3">
      <c r="A690" s="115">
        <v>1</v>
      </c>
      <c r="B690" s="133" t="s">
        <v>330</v>
      </c>
      <c r="C690" s="121" t="s">
        <v>331</v>
      </c>
      <c r="D690" s="88" t="s">
        <v>289</v>
      </c>
      <c r="E690" s="88" t="s">
        <v>289</v>
      </c>
      <c r="F690" s="88" t="s">
        <v>289</v>
      </c>
      <c r="G690" s="109">
        <v>0</v>
      </c>
    </row>
    <row r="691" spans="1:7" ht="13.8" x14ac:dyDescent="0.25">
      <c r="A691" s="419" t="s">
        <v>354</v>
      </c>
      <c r="B691" s="437"/>
      <c r="C691" s="437"/>
      <c r="D691" s="437"/>
      <c r="E691" s="437"/>
      <c r="F691" s="437"/>
      <c r="G691" s="437"/>
    </row>
    <row r="692" spans="1:7" ht="13.8" x14ac:dyDescent="0.25">
      <c r="A692" s="419" t="s">
        <v>364</v>
      </c>
      <c r="B692" s="437"/>
      <c r="C692" s="437"/>
      <c r="D692" s="437"/>
      <c r="E692" s="437"/>
      <c r="F692" s="437"/>
      <c r="G692" s="437"/>
    </row>
    <row r="693" spans="1:7" ht="13.8" x14ac:dyDescent="0.25">
      <c r="A693" s="419" t="s">
        <v>364</v>
      </c>
      <c r="B693" s="437"/>
      <c r="C693" s="437"/>
      <c r="D693" s="437"/>
      <c r="E693" s="437"/>
      <c r="F693" s="437"/>
      <c r="G693" s="437"/>
    </row>
    <row r="696" spans="1:7" ht="13.8" x14ac:dyDescent="0.3">
      <c r="A696" t="s">
        <v>365</v>
      </c>
    </row>
    <row r="699" spans="1:7" ht="16.8" x14ac:dyDescent="0.3">
      <c r="A699" t="s">
        <v>122</v>
      </c>
    </row>
    <row r="701" spans="1:7" ht="13.8" thickBot="1" x14ac:dyDescent="0.3">
      <c r="A701" s="438" t="s">
        <v>123</v>
      </c>
      <c r="B701" s="461"/>
      <c r="C701" s="461"/>
    </row>
    <row r="702" spans="1:7" x14ac:dyDescent="0.25">
      <c r="A702" s="453" t="s">
        <v>255</v>
      </c>
      <c r="B702" s="454"/>
      <c r="C702" s="116" t="s">
        <v>366</v>
      </c>
    </row>
    <row r="703" spans="1:7" x14ac:dyDescent="0.25">
      <c r="A703" s="455" t="s">
        <v>257</v>
      </c>
      <c r="B703" s="456"/>
      <c r="C703" s="117" t="s">
        <v>258</v>
      </c>
    </row>
    <row r="704" spans="1:7" x14ac:dyDescent="0.25">
      <c r="A704" s="432" t="s">
        <v>259</v>
      </c>
      <c r="B704" s="95" t="s">
        <v>260</v>
      </c>
      <c r="C704" s="117" t="s">
        <v>261</v>
      </c>
    </row>
    <row r="705" spans="1:4" x14ac:dyDescent="0.25">
      <c r="A705" s="457"/>
      <c r="B705" s="95" t="s">
        <v>262</v>
      </c>
      <c r="C705" s="117" t="s">
        <v>263</v>
      </c>
    </row>
    <row r="706" spans="1:4" x14ac:dyDescent="0.25">
      <c r="A706" s="457"/>
      <c r="B706" s="95" t="s">
        <v>264</v>
      </c>
      <c r="C706" s="117" t="s">
        <v>263</v>
      </c>
    </row>
    <row r="707" spans="1:4" x14ac:dyDescent="0.25">
      <c r="A707" s="457"/>
      <c r="B707" s="95" t="s">
        <v>265</v>
      </c>
      <c r="C707" s="117" t="s">
        <v>263</v>
      </c>
    </row>
    <row r="708" spans="1:4" ht="22.8" x14ac:dyDescent="0.25">
      <c r="A708" s="457"/>
      <c r="B708" s="95" t="s">
        <v>266</v>
      </c>
      <c r="C708" s="118">
        <v>48</v>
      </c>
    </row>
    <row r="709" spans="1:4" ht="22.8" x14ac:dyDescent="0.25">
      <c r="A709" s="432" t="s">
        <v>267</v>
      </c>
      <c r="B709" s="95" t="s">
        <v>268</v>
      </c>
      <c r="C709" s="117" t="s">
        <v>269</v>
      </c>
    </row>
    <row r="710" spans="1:4" ht="22.8" x14ac:dyDescent="0.25">
      <c r="A710" s="457"/>
      <c r="B710" s="95" t="s">
        <v>270</v>
      </c>
      <c r="C710" s="117" t="s">
        <v>271</v>
      </c>
    </row>
    <row r="711" spans="1:4" ht="125.4" x14ac:dyDescent="0.25">
      <c r="A711" s="455" t="s">
        <v>272</v>
      </c>
      <c r="B711" s="456"/>
      <c r="C711" s="117" t="s">
        <v>367</v>
      </c>
    </row>
    <row r="712" spans="1:4" ht="13.8" thickBot="1" x14ac:dyDescent="0.3">
      <c r="A712" s="433" t="s">
        <v>274</v>
      </c>
      <c r="B712" s="95" t="s">
        <v>275</v>
      </c>
      <c r="C712" s="119" t="s">
        <v>278</v>
      </c>
    </row>
    <row r="713" spans="1:4" x14ac:dyDescent="0.25">
      <c r="A713" s="457"/>
      <c r="B713" s="95" t="s">
        <v>277</v>
      </c>
      <c r="C713" s="119" t="s">
        <v>368</v>
      </c>
    </row>
    <row r="714" spans="1:4" x14ac:dyDescent="0.25">
      <c r="A714" s="457"/>
      <c r="B714" s="95" t="s">
        <v>279</v>
      </c>
      <c r="C714" s="117" t="s">
        <v>280</v>
      </c>
    </row>
    <row r="715" spans="1:4" ht="23.4" thickBot="1" x14ac:dyDescent="0.3">
      <c r="A715" s="458"/>
      <c r="B715" s="99" t="s">
        <v>281</v>
      </c>
      <c r="C715" s="120" t="s">
        <v>282</v>
      </c>
    </row>
    <row r="718" spans="1:4" ht="13.8" x14ac:dyDescent="0.3">
      <c r="A718" t="s">
        <v>369</v>
      </c>
    </row>
    <row r="720" spans="1:4" ht="13.8" thickBot="1" x14ac:dyDescent="0.3">
      <c r="A720" s="406" t="s">
        <v>148</v>
      </c>
      <c r="B720" s="441"/>
      <c r="C720" s="441"/>
      <c r="D720" s="441"/>
    </row>
    <row r="721" spans="1:7" ht="13.8" thickBot="1" x14ac:dyDescent="0.3">
      <c r="A721" s="110" t="s">
        <v>284</v>
      </c>
      <c r="B721" s="83" t="s">
        <v>285</v>
      </c>
      <c r="C721" s="111" t="s">
        <v>286</v>
      </c>
      <c r="D721" s="113" t="s">
        <v>287</v>
      </c>
    </row>
    <row r="722" spans="1:7" ht="13.8" thickBot="1" x14ac:dyDescent="0.3">
      <c r="A722" s="86">
        <v>1</v>
      </c>
      <c r="B722" s="121" t="s">
        <v>370</v>
      </c>
      <c r="C722" s="88" t="s">
        <v>289</v>
      </c>
      <c r="D722" s="89" t="s">
        <v>290</v>
      </c>
    </row>
    <row r="723" spans="1:7" x14ac:dyDescent="0.25">
      <c r="A723" s="419" t="s">
        <v>291</v>
      </c>
      <c r="B723" s="441"/>
      <c r="C723" s="441"/>
      <c r="D723" s="441"/>
    </row>
    <row r="725" spans="1:7" ht="13.8" thickBot="1" x14ac:dyDescent="0.3">
      <c r="A725" s="406" t="s">
        <v>155</v>
      </c>
      <c r="B725" s="441"/>
      <c r="C725" s="441"/>
      <c r="D725" s="441"/>
      <c r="E725" s="441"/>
    </row>
    <row r="726" spans="1:7" ht="24" thickBot="1" x14ac:dyDescent="0.3">
      <c r="A726" s="110" t="s">
        <v>284</v>
      </c>
      <c r="B726" s="83" t="s">
        <v>292</v>
      </c>
      <c r="C726" s="111" t="s">
        <v>293</v>
      </c>
      <c r="D726" s="111" t="s">
        <v>294</v>
      </c>
      <c r="E726" s="113" t="s">
        <v>295</v>
      </c>
    </row>
    <row r="727" spans="1:7" ht="13.8" thickBot="1" x14ac:dyDescent="0.3">
      <c r="A727" s="86">
        <v>1</v>
      </c>
      <c r="B727" s="122" t="s">
        <v>371</v>
      </c>
      <c r="C727" s="90">
        <v>0.57504995461428987</v>
      </c>
      <c r="D727" s="90">
        <v>0.45363565593265842</v>
      </c>
      <c r="E727" s="123">
        <v>5.1241826239938428E-2</v>
      </c>
    </row>
    <row r="728" spans="1:7" x14ac:dyDescent="0.25">
      <c r="A728" s="419" t="s">
        <v>372</v>
      </c>
      <c r="B728" s="441"/>
      <c r="C728" s="441"/>
      <c r="D728" s="441"/>
      <c r="E728" s="441"/>
    </row>
    <row r="730" spans="1:7" ht="14.4" thickBot="1" x14ac:dyDescent="0.3">
      <c r="A730" s="442" t="s">
        <v>160</v>
      </c>
      <c r="B730" s="437"/>
      <c r="C730" s="437"/>
      <c r="D730" s="437"/>
      <c r="E730" s="437"/>
      <c r="F730" s="437"/>
      <c r="G730" s="437"/>
    </row>
    <row r="731" spans="1:7" ht="14.4" thickBot="1" x14ac:dyDescent="0.3">
      <c r="A731" s="443" t="s">
        <v>284</v>
      </c>
      <c r="B731" s="444"/>
      <c r="C731" s="83" t="s">
        <v>298</v>
      </c>
      <c r="D731" s="111" t="s">
        <v>299</v>
      </c>
      <c r="E731" s="111" t="s">
        <v>300</v>
      </c>
      <c r="F731" s="111" t="s">
        <v>301</v>
      </c>
      <c r="G731" s="113" t="s">
        <v>302</v>
      </c>
    </row>
    <row r="732" spans="1:7" ht="13.8" thickBot="1" x14ac:dyDescent="0.3">
      <c r="A732" s="434">
        <v>1</v>
      </c>
      <c r="B732" s="91" t="s">
        <v>303</v>
      </c>
      <c r="C732" s="92">
        <v>9.9488967503508413E-2</v>
      </c>
      <c r="D732" s="93">
        <v>8</v>
      </c>
      <c r="E732" s="94">
        <v>1.2436120937938552E-2</v>
      </c>
      <c r="F732" s="94">
        <v>4.7362622101221099</v>
      </c>
      <c r="G732" s="124" t="s">
        <v>373</v>
      </c>
    </row>
    <row r="733" spans="1:7" x14ac:dyDescent="0.25">
      <c r="A733" s="435"/>
      <c r="B733" s="95" t="s">
        <v>305</v>
      </c>
      <c r="C733" s="96">
        <v>7.352029317931319E-2</v>
      </c>
      <c r="D733" s="97">
        <v>28</v>
      </c>
      <c r="E733" s="98">
        <v>2.6257247564040426E-3</v>
      </c>
      <c r="F733" s="36"/>
      <c r="G733" s="37"/>
    </row>
    <row r="734" spans="1:7" ht="13.8" thickBot="1" x14ac:dyDescent="0.3">
      <c r="A734" s="436"/>
      <c r="B734" s="99" t="s">
        <v>306</v>
      </c>
      <c r="C734" s="100">
        <v>0.1730092606828216</v>
      </c>
      <c r="D734" s="101">
        <v>36</v>
      </c>
      <c r="E734" s="112"/>
      <c r="F734" s="112"/>
      <c r="G734" s="114"/>
    </row>
    <row r="735" spans="1:7" ht="13.8" x14ac:dyDescent="0.25">
      <c r="A735" s="419" t="s">
        <v>372</v>
      </c>
      <c r="B735" s="437"/>
      <c r="C735" s="437"/>
      <c r="D735" s="437"/>
      <c r="E735" s="437"/>
      <c r="F735" s="437"/>
      <c r="G735" s="437"/>
    </row>
    <row r="736" spans="1:7" ht="13.8" x14ac:dyDescent="0.25">
      <c r="A736" s="419" t="s">
        <v>374</v>
      </c>
      <c r="B736" s="437"/>
      <c r="C736" s="437"/>
      <c r="D736" s="437"/>
      <c r="E736" s="437"/>
      <c r="F736" s="437"/>
      <c r="G736" s="437"/>
    </row>
    <row r="738" spans="1:7" ht="14.4" thickBot="1" x14ac:dyDescent="0.3">
      <c r="A738" s="442" t="s">
        <v>171</v>
      </c>
      <c r="B738" s="437"/>
      <c r="C738" s="437"/>
      <c r="D738" s="437"/>
      <c r="E738" s="437"/>
      <c r="F738" s="437"/>
      <c r="G738" s="437"/>
    </row>
    <row r="739" spans="1:7" ht="24" thickBot="1" x14ac:dyDescent="0.3">
      <c r="A739" s="443" t="s">
        <v>284</v>
      </c>
      <c r="B739" s="445"/>
      <c r="C739" s="447" t="s">
        <v>308</v>
      </c>
      <c r="D739" s="448"/>
      <c r="E739" s="102" t="s">
        <v>309</v>
      </c>
      <c r="F739" s="449" t="s">
        <v>310</v>
      </c>
      <c r="G739" s="451" t="s">
        <v>302</v>
      </c>
    </row>
    <row r="740" spans="1:7" ht="13.8" thickBot="1" x14ac:dyDescent="0.3">
      <c r="A740" s="436"/>
      <c r="B740" s="446"/>
      <c r="C740" s="103" t="s">
        <v>311</v>
      </c>
      <c r="D740" s="104" t="s">
        <v>312</v>
      </c>
      <c r="E740" s="104" t="s">
        <v>313</v>
      </c>
      <c r="F740" s="450"/>
      <c r="G740" s="452"/>
    </row>
    <row r="741" spans="1:7" ht="13.8" thickBot="1" x14ac:dyDescent="0.3">
      <c r="A741" s="434">
        <v>1</v>
      </c>
      <c r="B741" s="91" t="s">
        <v>314</v>
      </c>
      <c r="C741" s="92">
        <v>20.077923428419535</v>
      </c>
      <c r="D741" s="94">
        <v>9.9821121341988839</v>
      </c>
      <c r="E741" s="45"/>
      <c r="F741" s="94">
        <v>2.011390290801506</v>
      </c>
      <c r="G741" s="105">
        <v>5.3999260577997643E-2</v>
      </c>
    </row>
    <row r="742" spans="1:7" x14ac:dyDescent="0.25">
      <c r="A742" s="435"/>
      <c r="B742" s="95" t="s">
        <v>315</v>
      </c>
      <c r="C742" s="96">
        <v>-1.6049403319227029</v>
      </c>
      <c r="D742" s="98">
        <v>0.77385656881011311</v>
      </c>
      <c r="E742" s="98">
        <v>-7.1266072918360308</v>
      </c>
      <c r="F742" s="98">
        <v>-2.0739506474571505</v>
      </c>
      <c r="G742" s="106">
        <v>4.7395118042078972E-2</v>
      </c>
    </row>
    <row r="743" spans="1:7" x14ac:dyDescent="0.25">
      <c r="A743" s="435"/>
      <c r="B743" s="95" t="s">
        <v>316</v>
      </c>
      <c r="C743" s="96">
        <v>-1.3721083073285156</v>
      </c>
      <c r="D743" s="98">
        <v>0.75483803559536478</v>
      </c>
      <c r="E743" s="98">
        <v>-2.6014539112139303</v>
      </c>
      <c r="F743" s="98">
        <v>-1.8177519449537147</v>
      </c>
      <c r="G743" s="106">
        <v>7.9817810264421918E-2</v>
      </c>
    </row>
    <row r="744" spans="1:7" x14ac:dyDescent="0.25">
      <c r="A744" s="435"/>
      <c r="B744" s="95" t="s">
        <v>317</v>
      </c>
      <c r="C744" s="96">
        <v>-1.4998104898564248</v>
      </c>
      <c r="D744" s="98">
        <v>0.76481723282158065</v>
      </c>
      <c r="E744" s="98">
        <v>-8.0949973258295103</v>
      </c>
      <c r="F744" s="98">
        <v>-1.9610050944109756</v>
      </c>
      <c r="G744" s="106">
        <v>5.9893629913816443E-2</v>
      </c>
    </row>
    <row r="745" spans="1:7" x14ac:dyDescent="0.25">
      <c r="A745" s="435"/>
      <c r="B745" s="95" t="s">
        <v>318</v>
      </c>
      <c r="C745" s="96">
        <v>-1.5045166473935709</v>
      </c>
      <c r="D745" s="98">
        <v>0.76763855096862021</v>
      </c>
      <c r="E745" s="98">
        <v>-6.5665744470082608</v>
      </c>
      <c r="F745" s="98">
        <v>-1.9599284656758635</v>
      </c>
      <c r="G745" s="106">
        <v>6.0025495973581908E-2</v>
      </c>
    </row>
    <row r="746" spans="1:7" x14ac:dyDescent="0.25">
      <c r="A746" s="435"/>
      <c r="B746" s="95" t="s">
        <v>319</v>
      </c>
      <c r="C746" s="96">
        <v>-1.497904387976724</v>
      </c>
      <c r="D746" s="98">
        <v>0.76278526151751502</v>
      </c>
      <c r="E746" s="98">
        <v>-7.1885557251168919</v>
      </c>
      <c r="F746" s="98">
        <v>-1.9637301132388609</v>
      </c>
      <c r="G746" s="106">
        <v>5.9560999140100844E-2</v>
      </c>
    </row>
    <row r="747" spans="1:7" x14ac:dyDescent="0.25">
      <c r="A747" s="435"/>
      <c r="B747" s="95" t="s">
        <v>320</v>
      </c>
      <c r="C747" s="96">
        <v>5.7253378154509746E-2</v>
      </c>
      <c r="D747" s="98">
        <v>0.1267140830110558</v>
      </c>
      <c r="E747" s="98">
        <v>6.437273085100062E-2</v>
      </c>
      <c r="F747" s="98">
        <v>0.4518312155525317</v>
      </c>
      <c r="G747" s="106">
        <v>0.65487129849993719</v>
      </c>
    </row>
    <row r="748" spans="1:7" x14ac:dyDescent="0.25">
      <c r="A748" s="435"/>
      <c r="B748" s="95" t="s">
        <v>321</v>
      </c>
      <c r="C748" s="96">
        <v>2.490763303867851E-2</v>
      </c>
      <c r="D748" s="98">
        <v>0.19448192444285345</v>
      </c>
      <c r="E748" s="98">
        <v>4.5176646255227243E-2</v>
      </c>
      <c r="F748" s="98">
        <v>0.12807171211429147</v>
      </c>
      <c r="G748" s="106">
        <v>0.89900766029770973</v>
      </c>
    </row>
    <row r="749" spans="1:7" ht="13.8" thickBot="1" x14ac:dyDescent="0.3">
      <c r="A749" s="436"/>
      <c r="B749" s="99" t="s">
        <v>322</v>
      </c>
      <c r="C749" s="100">
        <v>0.21311400092432711</v>
      </c>
      <c r="D749" s="107">
        <v>0.17986856292696213</v>
      </c>
      <c r="E749" s="107">
        <v>0.1986648843457417</v>
      </c>
      <c r="F749" s="107">
        <v>1.1848318430767955</v>
      </c>
      <c r="G749" s="108">
        <v>0.24604348271442181</v>
      </c>
    </row>
    <row r="750" spans="1:7" ht="13.8" x14ac:dyDescent="0.25">
      <c r="A750" s="419" t="s">
        <v>375</v>
      </c>
      <c r="B750" s="437"/>
      <c r="C750" s="437"/>
      <c r="D750" s="437"/>
      <c r="E750" s="437"/>
      <c r="F750" s="437"/>
      <c r="G750" s="437"/>
    </row>
    <row r="752" spans="1:7" ht="13.8" x14ac:dyDescent="0.25">
      <c r="A752" s="419" t="s">
        <v>375</v>
      </c>
      <c r="B752" s="437"/>
      <c r="C752" s="437"/>
      <c r="D752" s="437"/>
      <c r="E752" s="437"/>
      <c r="F752" s="437"/>
      <c r="G752" s="437"/>
    </row>
    <row r="757" spans="1:3" ht="13.8" x14ac:dyDescent="0.3">
      <c r="A757" t="s">
        <v>376</v>
      </c>
    </row>
    <row r="760" spans="1:3" ht="16.8" x14ac:dyDescent="0.3">
      <c r="A760" t="s">
        <v>122</v>
      </c>
    </row>
    <row r="762" spans="1:3" ht="13.8" thickBot="1" x14ac:dyDescent="0.3">
      <c r="A762" s="438" t="s">
        <v>123</v>
      </c>
      <c r="B762" s="461"/>
      <c r="C762" s="461"/>
    </row>
    <row r="763" spans="1:3" x14ac:dyDescent="0.25">
      <c r="A763" s="453" t="s">
        <v>255</v>
      </c>
      <c r="B763" s="454"/>
      <c r="C763" s="116" t="s">
        <v>377</v>
      </c>
    </row>
    <row r="764" spans="1:3" x14ac:dyDescent="0.25">
      <c r="A764" s="455" t="s">
        <v>257</v>
      </c>
      <c r="B764" s="456"/>
      <c r="C764" s="117" t="s">
        <v>258</v>
      </c>
    </row>
    <row r="765" spans="1:3" x14ac:dyDescent="0.25">
      <c r="A765" s="432" t="s">
        <v>259</v>
      </c>
      <c r="B765" s="95" t="s">
        <v>260</v>
      </c>
      <c r="C765" s="117" t="s">
        <v>261</v>
      </c>
    </row>
    <row r="766" spans="1:3" x14ac:dyDescent="0.25">
      <c r="A766" s="457"/>
      <c r="B766" s="95" t="s">
        <v>262</v>
      </c>
      <c r="C766" s="117" t="s">
        <v>263</v>
      </c>
    </row>
    <row r="767" spans="1:3" x14ac:dyDescent="0.25">
      <c r="A767" s="457"/>
      <c r="B767" s="95" t="s">
        <v>264</v>
      </c>
      <c r="C767" s="117" t="s">
        <v>263</v>
      </c>
    </row>
    <row r="768" spans="1:3" x14ac:dyDescent="0.25">
      <c r="A768" s="457"/>
      <c r="B768" s="95" t="s">
        <v>265</v>
      </c>
      <c r="C768" s="117" t="s">
        <v>263</v>
      </c>
    </row>
    <row r="769" spans="1:4" ht="22.8" x14ac:dyDescent="0.25">
      <c r="A769" s="457"/>
      <c r="B769" s="95" t="s">
        <v>266</v>
      </c>
      <c r="C769" s="118">
        <v>48</v>
      </c>
    </row>
    <row r="770" spans="1:4" ht="22.8" x14ac:dyDescent="0.25">
      <c r="A770" s="432" t="s">
        <v>267</v>
      </c>
      <c r="B770" s="95" t="s">
        <v>268</v>
      </c>
      <c r="C770" s="117" t="s">
        <v>269</v>
      </c>
    </row>
    <row r="771" spans="1:4" ht="22.8" x14ac:dyDescent="0.25">
      <c r="A771" s="457"/>
      <c r="B771" s="95" t="s">
        <v>270</v>
      </c>
      <c r="C771" s="117" t="s">
        <v>271</v>
      </c>
    </row>
    <row r="772" spans="1:4" ht="125.4" x14ac:dyDescent="0.25">
      <c r="A772" s="455" t="s">
        <v>272</v>
      </c>
      <c r="B772" s="456"/>
      <c r="C772" s="117" t="s">
        <v>378</v>
      </c>
    </row>
    <row r="773" spans="1:4" ht="13.8" thickBot="1" x14ac:dyDescent="0.3">
      <c r="A773" s="433" t="s">
        <v>274</v>
      </c>
      <c r="B773" s="95" t="s">
        <v>275</v>
      </c>
      <c r="C773" s="119" t="s">
        <v>357</v>
      </c>
    </row>
    <row r="774" spans="1:4" x14ac:dyDescent="0.25">
      <c r="A774" s="457"/>
      <c r="B774" s="95" t="s">
        <v>277</v>
      </c>
      <c r="C774" s="119" t="s">
        <v>334</v>
      </c>
    </row>
    <row r="775" spans="1:4" x14ac:dyDescent="0.25">
      <c r="A775" s="457"/>
      <c r="B775" s="95" t="s">
        <v>279</v>
      </c>
      <c r="C775" s="117" t="s">
        <v>280</v>
      </c>
    </row>
    <row r="776" spans="1:4" ht="23.4" thickBot="1" x14ac:dyDescent="0.3">
      <c r="A776" s="458"/>
      <c r="B776" s="99" t="s">
        <v>281</v>
      </c>
      <c r="C776" s="120" t="s">
        <v>282</v>
      </c>
    </row>
    <row r="779" spans="1:4" ht="13.8" x14ac:dyDescent="0.3">
      <c r="A779" t="s">
        <v>379</v>
      </c>
    </row>
    <row r="781" spans="1:4" ht="13.8" thickBot="1" x14ac:dyDescent="0.3">
      <c r="A781" s="438" t="s">
        <v>148</v>
      </c>
      <c r="B781" s="438"/>
      <c r="C781" s="438"/>
      <c r="D781" s="438"/>
    </row>
    <row r="782" spans="1:4" ht="13.8" thickBot="1" x14ac:dyDescent="0.3">
      <c r="A782" s="110" t="s">
        <v>284</v>
      </c>
      <c r="B782" s="83" t="s">
        <v>285</v>
      </c>
      <c r="C782" s="111" t="s">
        <v>286</v>
      </c>
      <c r="D782" s="113" t="s">
        <v>287</v>
      </c>
    </row>
    <row r="783" spans="1:4" ht="36.6" thickBot="1" x14ac:dyDescent="0.3">
      <c r="A783" s="86">
        <v>1</v>
      </c>
      <c r="B783" s="121" t="s">
        <v>380</v>
      </c>
      <c r="C783" s="88" t="s">
        <v>289</v>
      </c>
      <c r="D783" s="89" t="s">
        <v>290</v>
      </c>
    </row>
    <row r="784" spans="1:4" x14ac:dyDescent="0.25">
      <c r="A784" s="418" t="s">
        <v>381</v>
      </c>
      <c r="B784" s="418"/>
      <c r="C784" s="418"/>
      <c r="D784" s="418"/>
    </row>
    <row r="786" spans="1:7" ht="13.8" thickBot="1" x14ac:dyDescent="0.3">
      <c r="A786" s="438" t="s">
        <v>155</v>
      </c>
      <c r="B786" s="438"/>
      <c r="C786" s="438"/>
      <c r="D786" s="438"/>
      <c r="E786" s="438"/>
    </row>
    <row r="787" spans="1:7" ht="24" thickBot="1" x14ac:dyDescent="0.3">
      <c r="A787" s="110" t="s">
        <v>284</v>
      </c>
      <c r="B787" s="83" t="s">
        <v>292</v>
      </c>
      <c r="C787" s="111" t="s">
        <v>293</v>
      </c>
      <c r="D787" s="111" t="s">
        <v>294</v>
      </c>
      <c r="E787" s="113" t="s">
        <v>295</v>
      </c>
    </row>
    <row r="788" spans="1:7" ht="13.8" thickBot="1" x14ac:dyDescent="0.3">
      <c r="A788" s="86">
        <v>1</v>
      </c>
      <c r="B788" s="122" t="s">
        <v>382</v>
      </c>
      <c r="C788" s="134">
        <v>0.87865055147690996</v>
      </c>
      <c r="D788" s="134">
        <v>0.84157155331707689</v>
      </c>
      <c r="E788" s="135">
        <v>0.75826805899263727</v>
      </c>
    </row>
    <row r="789" spans="1:7" x14ac:dyDescent="0.25">
      <c r="A789" s="418" t="s">
        <v>383</v>
      </c>
      <c r="B789" s="418"/>
      <c r="C789" s="418"/>
      <c r="D789" s="418"/>
      <c r="E789" s="418"/>
    </row>
    <row r="790" spans="1:7" x14ac:dyDescent="0.25">
      <c r="C790" s="136"/>
      <c r="D790" s="136"/>
      <c r="E790" s="136"/>
    </row>
    <row r="791" spans="1:7" ht="14.4" thickBot="1" x14ac:dyDescent="0.3">
      <c r="A791" s="420" t="s">
        <v>160</v>
      </c>
      <c r="B791" s="420"/>
      <c r="C791" s="420"/>
      <c r="D791" s="420"/>
      <c r="E791" s="420"/>
      <c r="F791" s="420"/>
      <c r="G791" s="420"/>
    </row>
    <row r="792" spans="1:7" ht="13.8" thickBot="1" x14ac:dyDescent="0.3">
      <c r="A792" s="439" t="s">
        <v>284</v>
      </c>
      <c r="B792" s="440"/>
      <c r="C792" s="83" t="s">
        <v>298</v>
      </c>
      <c r="D792" s="111" t="s">
        <v>299</v>
      </c>
      <c r="E792" s="111" t="s">
        <v>300</v>
      </c>
      <c r="F792" s="111" t="s">
        <v>301</v>
      </c>
      <c r="G792" s="113" t="s">
        <v>302</v>
      </c>
    </row>
    <row r="793" spans="1:7" x14ac:dyDescent="0.25">
      <c r="A793" s="431">
        <v>1</v>
      </c>
      <c r="B793" s="91" t="s">
        <v>303</v>
      </c>
      <c r="C793" s="92">
        <v>149.87403656101338</v>
      </c>
      <c r="D793" s="93">
        <v>11</v>
      </c>
      <c r="E793" s="94">
        <v>13.62491241463758</v>
      </c>
      <c r="F793" s="94">
        <v>23.696717686097951</v>
      </c>
      <c r="G793" s="124" t="s">
        <v>304</v>
      </c>
    </row>
    <row r="794" spans="1:7" x14ac:dyDescent="0.25">
      <c r="A794" s="432"/>
      <c r="B794" s="95" t="s">
        <v>305</v>
      </c>
      <c r="C794" s="96">
        <v>20.69893617438462</v>
      </c>
      <c r="D794" s="97">
        <v>36</v>
      </c>
      <c r="E794" s="98">
        <v>0.57497044928846164</v>
      </c>
      <c r="F794" s="36"/>
      <c r="G794" s="37"/>
    </row>
    <row r="795" spans="1:7" ht="13.8" thickBot="1" x14ac:dyDescent="0.3">
      <c r="A795" s="433"/>
      <c r="B795" s="99" t="s">
        <v>306</v>
      </c>
      <c r="C795" s="100">
        <v>170.572972735398</v>
      </c>
      <c r="D795" s="101">
        <v>47</v>
      </c>
      <c r="E795" s="112"/>
      <c r="F795" s="112"/>
      <c r="G795" s="114"/>
    </row>
    <row r="796" spans="1:7" x14ac:dyDescent="0.25">
      <c r="A796" s="418" t="s">
        <v>383</v>
      </c>
      <c r="B796" s="418"/>
      <c r="C796" s="418"/>
      <c r="D796" s="418"/>
      <c r="E796" s="418"/>
      <c r="F796" s="418"/>
      <c r="G796" s="418"/>
    </row>
    <row r="797" spans="1:7" x14ac:dyDescent="0.25">
      <c r="A797" s="419" t="s">
        <v>384</v>
      </c>
      <c r="B797" s="419"/>
      <c r="C797" s="419"/>
      <c r="D797" s="419"/>
      <c r="E797" s="419"/>
      <c r="F797" s="419"/>
      <c r="G797" s="419"/>
    </row>
    <row r="799" spans="1:7" ht="14.4" thickBot="1" x14ac:dyDescent="0.3">
      <c r="A799" s="420" t="s">
        <v>171</v>
      </c>
      <c r="B799" s="420"/>
      <c r="C799" s="420"/>
      <c r="D799" s="420"/>
      <c r="E799" s="420"/>
      <c r="F799" s="420"/>
      <c r="G799" s="420"/>
    </row>
    <row r="800" spans="1:7" ht="23.4" x14ac:dyDescent="0.25">
      <c r="A800" s="421" t="s">
        <v>284</v>
      </c>
      <c r="B800" s="422"/>
      <c r="C800" s="425" t="s">
        <v>308</v>
      </c>
      <c r="D800" s="426"/>
      <c r="E800" s="102" t="s">
        <v>309</v>
      </c>
      <c r="F800" s="427" t="s">
        <v>310</v>
      </c>
      <c r="G800" s="429" t="s">
        <v>302</v>
      </c>
    </row>
    <row r="801" spans="1:7" ht="13.8" thickBot="1" x14ac:dyDescent="0.3">
      <c r="A801" s="423"/>
      <c r="B801" s="424"/>
      <c r="C801" s="103" t="s">
        <v>311</v>
      </c>
      <c r="D801" s="104" t="s">
        <v>312</v>
      </c>
      <c r="E801" s="104" t="s">
        <v>313</v>
      </c>
      <c r="F801" s="428"/>
      <c r="G801" s="430"/>
    </row>
    <row r="802" spans="1:7" x14ac:dyDescent="0.25">
      <c r="A802" s="431">
        <v>1</v>
      </c>
      <c r="B802" s="91" t="s">
        <v>314</v>
      </c>
      <c r="C802" s="92">
        <v>89.089758750104721</v>
      </c>
      <c r="D802" s="94">
        <v>63.37700422536394</v>
      </c>
      <c r="E802" s="45"/>
      <c r="F802" s="94">
        <v>1.4057111067179529</v>
      </c>
      <c r="G802" s="105">
        <v>0.16838226193876271</v>
      </c>
    </row>
    <row r="803" spans="1:7" x14ac:dyDescent="0.25">
      <c r="A803" s="432"/>
      <c r="B803" s="95" t="s">
        <v>315</v>
      </c>
      <c r="C803" s="96">
        <v>-13.366160275329054</v>
      </c>
      <c r="D803" s="98">
        <v>11.193027948457761</v>
      </c>
      <c r="E803" s="98">
        <v>-2.0309356521683104</v>
      </c>
      <c r="F803" s="98">
        <v>-1.1941505316415046</v>
      </c>
      <c r="G803" s="106">
        <v>0.24022833419302175</v>
      </c>
    </row>
    <row r="804" spans="1:7" x14ac:dyDescent="0.25">
      <c r="A804" s="432"/>
      <c r="B804" s="95" t="s">
        <v>316</v>
      </c>
      <c r="C804" s="96">
        <v>1.7325181639616656</v>
      </c>
      <c r="D804" s="98">
        <v>4.9034537963670264</v>
      </c>
      <c r="E804" s="98">
        <v>0.11634369898658307</v>
      </c>
      <c r="F804" s="98">
        <v>0.35332609134510251</v>
      </c>
      <c r="G804" s="106">
        <v>0.72590470860579426</v>
      </c>
    </row>
    <row r="805" spans="1:7" x14ac:dyDescent="0.25">
      <c r="A805" s="432"/>
      <c r="B805" s="95" t="s">
        <v>317</v>
      </c>
      <c r="C805" s="96">
        <v>-8.4909675883517135</v>
      </c>
      <c r="D805" s="98">
        <v>8.1575978959061217</v>
      </c>
      <c r="E805" s="98">
        <v>-1.6001096651550129</v>
      </c>
      <c r="F805" s="98">
        <v>-1.0408661589722255</v>
      </c>
      <c r="G805" s="106">
        <v>0.30487787360947916</v>
      </c>
    </row>
    <row r="806" spans="1:7" x14ac:dyDescent="0.25">
      <c r="A806" s="432"/>
      <c r="B806" s="95" t="s">
        <v>318</v>
      </c>
      <c r="C806" s="96">
        <v>-7.9027046017317852</v>
      </c>
      <c r="D806" s="98">
        <v>8.3267672014090088</v>
      </c>
      <c r="E806" s="98">
        <v>-1.2556288225960832</v>
      </c>
      <c r="F806" s="98">
        <v>-0.94907236032665043</v>
      </c>
      <c r="G806" s="106">
        <v>0.34891190865416211</v>
      </c>
    </row>
    <row r="807" spans="1:7" x14ac:dyDescent="0.25">
      <c r="A807" s="432"/>
      <c r="B807" s="95" t="s">
        <v>385</v>
      </c>
      <c r="C807" s="96">
        <v>38.519462034537938</v>
      </c>
      <c r="D807" s="98">
        <v>58.045897345666681</v>
      </c>
      <c r="E807" s="98">
        <v>0.2645958313101931</v>
      </c>
      <c r="F807" s="98">
        <v>0.66360352403809542</v>
      </c>
      <c r="G807" s="106">
        <v>0.51117171513574466</v>
      </c>
    </row>
    <row r="808" spans="1:7" x14ac:dyDescent="0.25">
      <c r="A808" s="432"/>
      <c r="B808" s="95" t="s">
        <v>320</v>
      </c>
      <c r="C808" s="96">
        <v>-3.4813427300817672</v>
      </c>
      <c r="D808" s="98">
        <v>4.3595233805979934</v>
      </c>
      <c r="E808" s="98">
        <v>-0.146317078771347</v>
      </c>
      <c r="F808" s="98">
        <v>-0.79856039895907915</v>
      </c>
      <c r="G808" s="106">
        <v>0.42978228392148154</v>
      </c>
    </row>
    <row r="809" spans="1:7" x14ac:dyDescent="0.25">
      <c r="A809" s="432"/>
      <c r="B809" s="95" t="s">
        <v>321</v>
      </c>
      <c r="C809" s="96">
        <v>16.747335855657024</v>
      </c>
      <c r="D809" s="98">
        <v>23.542025087147945</v>
      </c>
      <c r="E809" s="98">
        <v>1.1185234871158651</v>
      </c>
      <c r="F809" s="98">
        <v>0.71138042686054759</v>
      </c>
      <c r="G809" s="106">
        <v>0.48143289752348173</v>
      </c>
    </row>
    <row r="810" spans="1:7" x14ac:dyDescent="0.25">
      <c r="A810" s="432"/>
      <c r="B810" s="95" t="s">
        <v>322</v>
      </c>
      <c r="C810" s="96">
        <v>-13.573317262435618</v>
      </c>
      <c r="D810" s="98">
        <v>16.609377795910401</v>
      </c>
      <c r="E810" s="98">
        <v>-0.42966370807590498</v>
      </c>
      <c r="F810" s="98">
        <v>-0.8172080513321619</v>
      </c>
      <c r="G810" s="106">
        <v>0.41918517065751826</v>
      </c>
    </row>
    <row r="811" spans="1:7" x14ac:dyDescent="0.25">
      <c r="A811" s="432"/>
      <c r="B811" s="95" t="s">
        <v>386</v>
      </c>
      <c r="C811" s="96">
        <v>1.420836825623991E-3</v>
      </c>
      <c r="D811" s="98">
        <v>1.3044243459347457E-3</v>
      </c>
      <c r="E811" s="98">
        <v>0.4095404613742703</v>
      </c>
      <c r="F811" s="98">
        <v>1.0892443322236711</v>
      </c>
      <c r="G811" s="106">
        <v>0.28328417126064986</v>
      </c>
    </row>
    <row r="812" spans="1:7" x14ac:dyDescent="0.25">
      <c r="A812" s="432"/>
      <c r="B812" s="95" t="s">
        <v>387</v>
      </c>
      <c r="C812" s="96">
        <v>0.43877559661382298</v>
      </c>
      <c r="D812" s="98">
        <v>0.32538316307682569</v>
      </c>
      <c r="E812" s="98">
        <v>0.60760539709236927</v>
      </c>
      <c r="F812" s="98">
        <v>1.3484889398233073</v>
      </c>
      <c r="G812" s="106">
        <v>0.1859241762588954</v>
      </c>
    </row>
    <row r="813" spans="1:7" ht="13.8" thickBot="1" x14ac:dyDescent="0.3">
      <c r="A813" s="433"/>
      <c r="B813" s="99" t="s">
        <v>388</v>
      </c>
      <c r="C813" s="100">
        <v>-1.6489709980485459</v>
      </c>
      <c r="D813" s="107">
        <v>2.5768915439145488</v>
      </c>
      <c r="E813" s="107">
        <v>-1.5037177546864462</v>
      </c>
      <c r="F813" s="107">
        <v>-0.63990702361636786</v>
      </c>
      <c r="G813" s="108">
        <v>0.52628486310046174</v>
      </c>
    </row>
    <row r="814" spans="1:7" x14ac:dyDescent="0.25">
      <c r="A814" s="418" t="s">
        <v>389</v>
      </c>
      <c r="B814" s="418"/>
      <c r="C814" s="418"/>
      <c r="D814" s="418"/>
      <c r="E814" s="418"/>
      <c r="F814" s="418"/>
      <c r="G814" s="418"/>
    </row>
    <row r="816" spans="1:7" ht="14.4" thickBot="1" x14ac:dyDescent="0.3">
      <c r="A816" s="420" t="s">
        <v>325</v>
      </c>
      <c r="B816" s="420"/>
      <c r="C816" s="420"/>
      <c r="D816" s="420"/>
      <c r="E816" s="420"/>
      <c r="F816" s="420"/>
      <c r="G816" s="420"/>
    </row>
    <row r="817" spans="1:7" ht="23.4" x14ac:dyDescent="0.25">
      <c r="A817" s="421" t="s">
        <v>284</v>
      </c>
      <c r="B817" s="422"/>
      <c r="C817" s="462" t="s">
        <v>326</v>
      </c>
      <c r="D817" s="427" t="s">
        <v>310</v>
      </c>
      <c r="E817" s="427" t="s">
        <v>302</v>
      </c>
      <c r="F817" s="427" t="s">
        <v>327</v>
      </c>
      <c r="G817" s="131" t="s">
        <v>328</v>
      </c>
    </row>
    <row r="818" spans="1:7" ht="13.8" thickBot="1" x14ac:dyDescent="0.3">
      <c r="A818" s="423"/>
      <c r="B818" s="424"/>
      <c r="C818" s="463"/>
      <c r="D818" s="428"/>
      <c r="E818" s="428"/>
      <c r="F818" s="428"/>
      <c r="G818" s="132" t="s">
        <v>329</v>
      </c>
    </row>
    <row r="819" spans="1:7" x14ac:dyDescent="0.25">
      <c r="A819" s="431">
        <v>1</v>
      </c>
      <c r="B819" s="91" t="s">
        <v>319</v>
      </c>
      <c r="C819" s="137" t="s">
        <v>390</v>
      </c>
      <c r="D819" s="94">
        <v>-1.0445601611577755</v>
      </c>
      <c r="E819" s="94">
        <v>0.30338739223040706</v>
      </c>
      <c r="F819" s="94">
        <v>-0.17387348663481181</v>
      </c>
      <c r="G819" s="105">
        <v>3.358925954282463E-5</v>
      </c>
    </row>
    <row r="820" spans="1:7" ht="13.8" thickBot="1" x14ac:dyDescent="0.3">
      <c r="A820" s="433"/>
      <c r="B820" s="99" t="s">
        <v>330</v>
      </c>
      <c r="C820" s="138" t="s">
        <v>391</v>
      </c>
      <c r="D820" s="107">
        <v>-1.0445601608724142</v>
      </c>
      <c r="E820" s="107">
        <v>0.30338739236050055</v>
      </c>
      <c r="F820" s="107">
        <v>-0.17387348658874768</v>
      </c>
      <c r="G820" s="108">
        <v>1.0672599119681001E-6</v>
      </c>
    </row>
    <row r="821" spans="1:7" x14ac:dyDescent="0.25">
      <c r="A821" s="418" t="s">
        <v>392</v>
      </c>
      <c r="B821" s="418"/>
      <c r="C821" s="418"/>
      <c r="D821" s="418"/>
      <c r="E821" s="418"/>
      <c r="F821" s="418"/>
      <c r="G821" s="418"/>
    </row>
    <row r="822" spans="1:7" x14ac:dyDescent="0.25">
      <c r="A822" s="419" t="s">
        <v>384</v>
      </c>
      <c r="B822" s="419"/>
      <c r="C822" s="419"/>
      <c r="D822" s="419"/>
      <c r="E822" s="419"/>
      <c r="F822" s="419"/>
      <c r="G822" s="419"/>
    </row>
    <row r="824" spans="1:7" ht="13.8" x14ac:dyDescent="0.3">
      <c r="A824" t="s">
        <v>393</v>
      </c>
    </row>
    <row r="826" spans="1:7" ht="13.8" thickBot="1" x14ac:dyDescent="0.3">
      <c r="A826" s="406" t="s">
        <v>148</v>
      </c>
      <c r="B826" s="441"/>
      <c r="C826" s="441"/>
      <c r="D826" s="441"/>
    </row>
    <row r="827" spans="1:7" ht="13.8" thickBot="1" x14ac:dyDescent="0.3">
      <c r="A827" s="110" t="s">
        <v>284</v>
      </c>
      <c r="B827" s="83" t="s">
        <v>285</v>
      </c>
      <c r="C827" s="111" t="s">
        <v>286</v>
      </c>
      <c r="D827" s="113" t="s">
        <v>287</v>
      </c>
    </row>
    <row r="828" spans="1:7" ht="25.2" thickBot="1" x14ac:dyDescent="0.3">
      <c r="A828" s="86">
        <v>1</v>
      </c>
      <c r="B828" s="121" t="s">
        <v>394</v>
      </c>
      <c r="C828" s="88" t="s">
        <v>289</v>
      </c>
      <c r="D828" s="89" t="s">
        <v>290</v>
      </c>
    </row>
    <row r="829" spans="1:7" x14ac:dyDescent="0.25">
      <c r="A829" s="419" t="s">
        <v>291</v>
      </c>
      <c r="B829" s="441"/>
      <c r="C829" s="441"/>
      <c r="D829" s="441"/>
    </row>
    <row r="831" spans="1:7" ht="13.8" thickBot="1" x14ac:dyDescent="0.3">
      <c r="A831" s="406" t="s">
        <v>155</v>
      </c>
      <c r="B831" s="441"/>
      <c r="C831" s="441"/>
      <c r="D831" s="441"/>
      <c r="E831" s="441"/>
    </row>
    <row r="832" spans="1:7" ht="24" thickBot="1" x14ac:dyDescent="0.3">
      <c r="A832" s="110" t="s">
        <v>284</v>
      </c>
      <c r="B832" s="83" t="s">
        <v>292</v>
      </c>
      <c r="C832" s="111" t="s">
        <v>293</v>
      </c>
      <c r="D832" s="111" t="s">
        <v>294</v>
      </c>
      <c r="E832" s="113" t="s">
        <v>295</v>
      </c>
    </row>
    <row r="833" spans="1:7" ht="13.8" thickBot="1" x14ac:dyDescent="0.3">
      <c r="A833" s="86">
        <v>1</v>
      </c>
      <c r="B833" s="122" t="s">
        <v>395</v>
      </c>
      <c r="C833" s="90">
        <v>0.93214044962100706</v>
      </c>
      <c r="D833" s="90">
        <v>0.91759911739693711</v>
      </c>
      <c r="E833" s="123">
        <v>0.28976390546443431</v>
      </c>
    </row>
    <row r="834" spans="1:7" x14ac:dyDescent="0.25">
      <c r="A834" s="419" t="s">
        <v>396</v>
      </c>
      <c r="B834" s="441"/>
      <c r="C834" s="441"/>
      <c r="D834" s="441"/>
      <c r="E834" s="441"/>
    </row>
    <row r="836" spans="1:7" ht="14.4" thickBot="1" x14ac:dyDescent="0.3">
      <c r="A836" s="442" t="s">
        <v>160</v>
      </c>
      <c r="B836" s="437"/>
      <c r="C836" s="437"/>
      <c r="D836" s="437"/>
      <c r="E836" s="437"/>
      <c r="F836" s="437"/>
      <c r="G836" s="437"/>
    </row>
    <row r="837" spans="1:7" ht="14.4" thickBot="1" x14ac:dyDescent="0.3">
      <c r="A837" s="443" t="s">
        <v>284</v>
      </c>
      <c r="B837" s="444"/>
      <c r="C837" s="83" t="s">
        <v>298</v>
      </c>
      <c r="D837" s="111" t="s">
        <v>299</v>
      </c>
      <c r="E837" s="111" t="s">
        <v>300</v>
      </c>
      <c r="F837" s="111" t="s">
        <v>301</v>
      </c>
      <c r="G837" s="113" t="s">
        <v>302</v>
      </c>
    </row>
    <row r="838" spans="1:7" ht="13.8" thickBot="1" x14ac:dyDescent="0.3">
      <c r="A838" s="434">
        <v>1</v>
      </c>
      <c r="B838" s="91" t="s">
        <v>303</v>
      </c>
      <c r="C838" s="92">
        <v>48.440457905481956</v>
      </c>
      <c r="D838" s="93">
        <v>9</v>
      </c>
      <c r="E838" s="94">
        <v>5.3822731006091065</v>
      </c>
      <c r="F838" s="94">
        <v>64.102823266637031</v>
      </c>
      <c r="G838" s="124" t="s">
        <v>304</v>
      </c>
    </row>
    <row r="839" spans="1:7" x14ac:dyDescent="0.25">
      <c r="A839" s="435"/>
      <c r="B839" s="95" t="s">
        <v>305</v>
      </c>
      <c r="C839" s="96">
        <v>3.5264510782200684</v>
      </c>
      <c r="D839" s="97">
        <v>42</v>
      </c>
      <c r="E839" s="98">
        <v>8.3963120910001632E-2</v>
      </c>
      <c r="F839" s="36"/>
      <c r="G839" s="37"/>
    </row>
    <row r="840" spans="1:7" ht="13.8" thickBot="1" x14ac:dyDescent="0.3">
      <c r="A840" s="436"/>
      <c r="B840" s="99" t="s">
        <v>306</v>
      </c>
      <c r="C840" s="100">
        <v>51.966908983702027</v>
      </c>
      <c r="D840" s="101">
        <v>51</v>
      </c>
      <c r="E840" s="112"/>
      <c r="F840" s="112"/>
      <c r="G840" s="114"/>
    </row>
    <row r="841" spans="1:7" ht="13.8" x14ac:dyDescent="0.25">
      <c r="A841" s="419" t="s">
        <v>396</v>
      </c>
      <c r="B841" s="437"/>
      <c r="C841" s="437"/>
      <c r="D841" s="437"/>
      <c r="E841" s="437"/>
      <c r="F841" s="437"/>
      <c r="G841" s="437"/>
    </row>
    <row r="842" spans="1:7" ht="13.8" x14ac:dyDescent="0.25">
      <c r="A842" s="419" t="s">
        <v>384</v>
      </c>
      <c r="B842" s="437"/>
      <c r="C842" s="437"/>
      <c r="D842" s="437"/>
      <c r="E842" s="437"/>
      <c r="F842" s="437"/>
      <c r="G842" s="437"/>
    </row>
    <row r="844" spans="1:7" ht="14.4" thickBot="1" x14ac:dyDescent="0.3">
      <c r="A844" s="442" t="s">
        <v>171</v>
      </c>
      <c r="B844" s="437"/>
      <c r="C844" s="437"/>
      <c r="D844" s="437"/>
      <c r="E844" s="437"/>
      <c r="F844" s="437"/>
      <c r="G844" s="437"/>
    </row>
    <row r="845" spans="1:7" ht="24" thickBot="1" x14ac:dyDescent="0.3">
      <c r="A845" s="443" t="s">
        <v>284</v>
      </c>
      <c r="B845" s="445"/>
      <c r="C845" s="447" t="s">
        <v>308</v>
      </c>
      <c r="D845" s="448"/>
      <c r="E845" s="102" t="s">
        <v>309</v>
      </c>
      <c r="F845" s="449" t="s">
        <v>310</v>
      </c>
      <c r="G845" s="451" t="s">
        <v>302</v>
      </c>
    </row>
    <row r="846" spans="1:7" ht="13.8" thickBot="1" x14ac:dyDescent="0.3">
      <c r="A846" s="436"/>
      <c r="B846" s="446"/>
      <c r="C846" s="103" t="s">
        <v>311</v>
      </c>
      <c r="D846" s="104" t="s">
        <v>312</v>
      </c>
      <c r="E846" s="104" t="s">
        <v>313</v>
      </c>
      <c r="F846" s="450"/>
      <c r="G846" s="452"/>
    </row>
    <row r="847" spans="1:7" ht="13.8" thickBot="1" x14ac:dyDescent="0.3">
      <c r="A847" s="434">
        <v>1</v>
      </c>
      <c r="B847" s="91" t="s">
        <v>314</v>
      </c>
      <c r="C847" s="92">
        <v>73.817667459188243</v>
      </c>
      <c r="D847" s="94">
        <v>46.970789503390385</v>
      </c>
      <c r="E847" s="45"/>
      <c r="F847" s="94">
        <v>1.571565397125378</v>
      </c>
      <c r="G847" s="105">
        <v>0.12355534807574657</v>
      </c>
    </row>
    <row r="848" spans="1:7" x14ac:dyDescent="0.25">
      <c r="A848" s="435"/>
      <c r="B848" s="95" t="s">
        <v>315</v>
      </c>
      <c r="C848" s="96">
        <v>-6.2053410523182535</v>
      </c>
      <c r="D848" s="98">
        <v>3.586106046924058</v>
      </c>
      <c r="E848" s="98">
        <v>-2.0080555199732095</v>
      </c>
      <c r="F848" s="98">
        <v>-1.7303841467936552</v>
      </c>
      <c r="G848" s="106">
        <v>9.0904267774020497E-2</v>
      </c>
    </row>
    <row r="849" spans="1:7" x14ac:dyDescent="0.25">
      <c r="A849" s="435"/>
      <c r="B849" s="95" t="s">
        <v>316</v>
      </c>
      <c r="C849" s="96">
        <v>-0.31958059767299224</v>
      </c>
      <c r="D849" s="98">
        <v>3.6981807342078294</v>
      </c>
      <c r="E849" s="98">
        <v>-3.6988183211229216E-2</v>
      </c>
      <c r="F849" s="98">
        <v>-8.6415624503394683E-2</v>
      </c>
      <c r="G849" s="106">
        <v>0.93154669728396766</v>
      </c>
    </row>
    <row r="850" spans="1:7" x14ac:dyDescent="0.25">
      <c r="A850" s="435"/>
      <c r="B850" s="95" t="s">
        <v>317</v>
      </c>
      <c r="C850" s="96">
        <v>-3.9985899041448238</v>
      </c>
      <c r="D850" s="98">
        <v>3.4812082884489048</v>
      </c>
      <c r="E850" s="98">
        <v>-1.5729619114192979</v>
      </c>
      <c r="F850" s="98">
        <v>-1.1486212753809237</v>
      </c>
      <c r="G850" s="106">
        <v>0.25721197751346914</v>
      </c>
    </row>
    <row r="851" spans="1:7" x14ac:dyDescent="0.25">
      <c r="A851" s="435"/>
      <c r="B851" s="95" t="s">
        <v>318</v>
      </c>
      <c r="C851" s="96">
        <v>-6.2767446973021084</v>
      </c>
      <c r="D851" s="98">
        <v>3.6962592154491354</v>
      </c>
      <c r="E851" s="98">
        <v>-1.5673876362589407</v>
      </c>
      <c r="F851" s="98">
        <v>-1.6981343383784884</v>
      </c>
      <c r="G851" s="106">
        <v>9.6880664207242104E-2</v>
      </c>
    </row>
    <row r="852" spans="1:7" x14ac:dyDescent="0.25">
      <c r="A852" s="435"/>
      <c r="B852" s="95" t="s">
        <v>319</v>
      </c>
      <c r="C852" s="96">
        <v>-5.3359080776535821</v>
      </c>
      <c r="D852" s="98">
        <v>3.6477658498545735</v>
      </c>
      <c r="E852" s="98">
        <v>-1.6494794029517856</v>
      </c>
      <c r="F852" s="98">
        <v>-1.4627879905905448</v>
      </c>
      <c r="G852" s="106">
        <v>0.15096898770957309</v>
      </c>
    </row>
    <row r="853" spans="1:7" x14ac:dyDescent="0.25">
      <c r="A853" s="435"/>
      <c r="B853" s="95" t="s">
        <v>320</v>
      </c>
      <c r="C853" s="96">
        <v>1.1255798757974211</v>
      </c>
      <c r="D853" s="98">
        <v>0.68669050521904029</v>
      </c>
      <c r="E853" s="98">
        <v>0.10931275052277516</v>
      </c>
      <c r="F853" s="98">
        <v>1.6391370890418588</v>
      </c>
      <c r="G853" s="106">
        <v>0.10865513813707602</v>
      </c>
    </row>
    <row r="854" spans="1:7" x14ac:dyDescent="0.25">
      <c r="A854" s="435"/>
      <c r="B854" s="95" t="s">
        <v>321</v>
      </c>
      <c r="C854" s="96">
        <v>-2.8936139756356214</v>
      </c>
      <c r="D854" s="98">
        <v>1.0496050397969543</v>
      </c>
      <c r="E854" s="98">
        <v>-0.36261140608016162</v>
      </c>
      <c r="F854" s="98">
        <v>-2.7568598338622592</v>
      </c>
      <c r="G854" s="106">
        <v>8.5992813991886807E-3</v>
      </c>
    </row>
    <row r="855" spans="1:7" x14ac:dyDescent="0.25">
      <c r="A855" s="435"/>
      <c r="B855" s="95" t="s">
        <v>322</v>
      </c>
      <c r="C855" s="96">
        <v>-5.5057506170550878</v>
      </c>
      <c r="D855" s="98">
        <v>1.8030555297935393</v>
      </c>
      <c r="E855" s="98">
        <v>-0.23325461457937655</v>
      </c>
      <c r="F855" s="98">
        <v>-3.0535668625167243</v>
      </c>
      <c r="G855" s="106">
        <v>3.9150876975876485E-3</v>
      </c>
    </row>
    <row r="856" spans="1:7" ht="13.8" thickBot="1" x14ac:dyDescent="0.3">
      <c r="A856" s="436"/>
      <c r="B856" s="99" t="s">
        <v>397</v>
      </c>
      <c r="C856" s="100">
        <v>8.6765494300936094E-62</v>
      </c>
      <c r="D856" s="107">
        <v>1.0342344816707267E-62</v>
      </c>
      <c r="E856" s="107">
        <v>0.38016921737716036</v>
      </c>
      <c r="F856" s="107">
        <v>8.3893445672757956</v>
      </c>
      <c r="G856" s="108">
        <v>1.6118097996495303E-10</v>
      </c>
    </row>
    <row r="857" spans="1:7" ht="13.8" x14ac:dyDescent="0.25">
      <c r="A857" s="419" t="s">
        <v>389</v>
      </c>
      <c r="B857" s="437"/>
      <c r="C857" s="437"/>
      <c r="D857" s="437"/>
      <c r="E857" s="437"/>
      <c r="F857" s="437"/>
      <c r="G857" s="437"/>
    </row>
    <row r="861" spans="1:7" ht="14.4" thickBot="1" x14ac:dyDescent="0.3">
      <c r="A861" s="442" t="s">
        <v>325</v>
      </c>
      <c r="B861" s="437"/>
      <c r="C861" s="437"/>
      <c r="D861" s="437"/>
      <c r="E861" s="437"/>
      <c r="F861" s="437"/>
      <c r="G861" s="437"/>
    </row>
    <row r="862" spans="1:7" ht="24" thickBot="1" x14ac:dyDescent="0.3">
      <c r="A862" s="443" t="s">
        <v>284</v>
      </c>
      <c r="B862" s="445"/>
      <c r="C862" s="459" t="s">
        <v>326</v>
      </c>
      <c r="D862" s="449" t="s">
        <v>310</v>
      </c>
      <c r="E862" s="449" t="s">
        <v>302</v>
      </c>
      <c r="F862" s="449" t="s">
        <v>327</v>
      </c>
      <c r="G862" s="131" t="s">
        <v>328</v>
      </c>
    </row>
    <row r="863" spans="1:7" ht="13.8" thickBot="1" x14ac:dyDescent="0.3">
      <c r="A863" s="436"/>
      <c r="B863" s="446"/>
      <c r="C863" s="460"/>
      <c r="D863" s="450"/>
      <c r="E863" s="450"/>
      <c r="F863" s="450"/>
      <c r="G863" s="132" t="s">
        <v>329</v>
      </c>
    </row>
    <row r="864" spans="1:7" ht="13.8" thickBot="1" x14ac:dyDescent="0.3">
      <c r="A864" s="115">
        <v>1</v>
      </c>
      <c r="B864" s="133" t="s">
        <v>330</v>
      </c>
      <c r="C864" s="121" t="s">
        <v>331</v>
      </c>
      <c r="D864" s="88" t="s">
        <v>289</v>
      </c>
      <c r="E864" s="88" t="s">
        <v>289</v>
      </c>
      <c r="F864" s="88" t="s">
        <v>289</v>
      </c>
      <c r="G864" s="109">
        <v>0</v>
      </c>
    </row>
    <row r="865" spans="1:7" ht="13.8" x14ac:dyDescent="0.25">
      <c r="A865" s="419" t="s">
        <v>354</v>
      </c>
      <c r="B865" s="437"/>
      <c r="C865" s="437"/>
      <c r="D865" s="437"/>
      <c r="E865" s="437"/>
      <c r="F865" s="437"/>
      <c r="G865" s="437"/>
    </row>
    <row r="866" spans="1:7" ht="13.8" x14ac:dyDescent="0.25">
      <c r="A866" s="419" t="s">
        <v>384</v>
      </c>
      <c r="B866" s="437"/>
      <c r="C866" s="437"/>
      <c r="D866" s="437"/>
      <c r="E866" s="437"/>
      <c r="F866" s="437"/>
      <c r="G866" s="437"/>
    </row>
    <row r="868" spans="1:7" ht="13.8" thickBot="1" x14ac:dyDescent="0.3">
      <c r="A868" s="438" t="s">
        <v>123</v>
      </c>
      <c r="B868" s="461"/>
      <c r="C868" s="461"/>
    </row>
    <row r="869" spans="1:7" x14ac:dyDescent="0.25">
      <c r="A869" s="453" t="s">
        <v>255</v>
      </c>
      <c r="B869" s="454"/>
      <c r="C869" s="116" t="s">
        <v>398</v>
      </c>
    </row>
    <row r="870" spans="1:7" x14ac:dyDescent="0.25">
      <c r="A870" s="455" t="s">
        <v>257</v>
      </c>
      <c r="B870" s="456"/>
      <c r="C870" s="117" t="s">
        <v>258</v>
      </c>
    </row>
    <row r="871" spans="1:7" x14ac:dyDescent="0.25">
      <c r="A871" s="432" t="s">
        <v>259</v>
      </c>
      <c r="B871" s="95" t="s">
        <v>260</v>
      </c>
      <c r="C871" s="117" t="s">
        <v>261</v>
      </c>
    </row>
    <row r="872" spans="1:7" x14ac:dyDescent="0.25">
      <c r="A872" s="457"/>
      <c r="B872" s="95" t="s">
        <v>262</v>
      </c>
      <c r="C872" s="117" t="s">
        <v>263</v>
      </c>
    </row>
    <row r="873" spans="1:7" x14ac:dyDescent="0.25">
      <c r="A873" s="457"/>
      <c r="B873" s="95" t="s">
        <v>264</v>
      </c>
      <c r="C873" s="117" t="s">
        <v>263</v>
      </c>
    </row>
    <row r="874" spans="1:7" x14ac:dyDescent="0.25">
      <c r="A874" s="457"/>
      <c r="B874" s="95" t="s">
        <v>265</v>
      </c>
      <c r="C874" s="117" t="s">
        <v>263</v>
      </c>
    </row>
    <row r="875" spans="1:7" ht="22.8" x14ac:dyDescent="0.25">
      <c r="A875" s="457"/>
      <c r="B875" s="95" t="s">
        <v>266</v>
      </c>
      <c r="C875" s="118">
        <v>48</v>
      </c>
    </row>
    <row r="876" spans="1:7" ht="22.8" x14ac:dyDescent="0.25">
      <c r="A876" s="432" t="s">
        <v>267</v>
      </c>
      <c r="B876" s="95" t="s">
        <v>268</v>
      </c>
      <c r="C876" s="117" t="s">
        <v>269</v>
      </c>
    </row>
    <row r="877" spans="1:7" ht="22.8" x14ac:dyDescent="0.25">
      <c r="A877" s="457"/>
      <c r="B877" s="95" t="s">
        <v>270</v>
      </c>
      <c r="C877" s="117" t="s">
        <v>271</v>
      </c>
    </row>
    <row r="878" spans="1:7" ht="125.4" x14ac:dyDescent="0.25">
      <c r="A878" s="455" t="s">
        <v>272</v>
      </c>
      <c r="B878" s="456"/>
      <c r="C878" s="117" t="s">
        <v>399</v>
      </c>
    </row>
    <row r="879" spans="1:7" ht="13.8" thickBot="1" x14ac:dyDescent="0.3">
      <c r="A879" s="433" t="s">
        <v>274</v>
      </c>
      <c r="B879" s="95" t="s">
        <v>275</v>
      </c>
      <c r="C879" s="119" t="s">
        <v>345</v>
      </c>
    </row>
    <row r="880" spans="1:7" x14ac:dyDescent="0.25">
      <c r="A880" s="457"/>
      <c r="B880" s="95" t="s">
        <v>277</v>
      </c>
      <c r="C880" s="119" t="s">
        <v>400</v>
      </c>
    </row>
    <row r="881" spans="1:5" x14ac:dyDescent="0.25">
      <c r="A881" s="457"/>
      <c r="B881" s="95" t="s">
        <v>279</v>
      </c>
      <c r="C881" s="117" t="s">
        <v>280</v>
      </c>
    </row>
    <row r="882" spans="1:5" ht="23.4" thickBot="1" x14ac:dyDescent="0.3">
      <c r="A882" s="458"/>
      <c r="B882" s="99" t="s">
        <v>281</v>
      </c>
      <c r="C882" s="120" t="s">
        <v>282</v>
      </c>
    </row>
    <row r="885" spans="1:5" ht="13.8" x14ac:dyDescent="0.3">
      <c r="A885" t="s">
        <v>347</v>
      </c>
    </row>
    <row r="887" spans="1:5" ht="13.8" thickBot="1" x14ac:dyDescent="0.3">
      <c r="A887" s="406" t="s">
        <v>148</v>
      </c>
      <c r="B887" s="441"/>
      <c r="C887" s="441"/>
      <c r="D887" s="441"/>
    </row>
    <row r="888" spans="1:5" ht="13.8" thickBot="1" x14ac:dyDescent="0.3">
      <c r="A888" s="110" t="s">
        <v>284</v>
      </c>
      <c r="B888" s="83" t="s">
        <v>285</v>
      </c>
      <c r="C888" s="111" t="s">
        <v>286</v>
      </c>
      <c r="D888" s="113" t="s">
        <v>287</v>
      </c>
    </row>
    <row r="889" spans="1:5" ht="25.2" thickBot="1" x14ac:dyDescent="0.3">
      <c r="A889" s="86">
        <v>1</v>
      </c>
      <c r="B889" s="121" t="s">
        <v>401</v>
      </c>
      <c r="C889" s="88" t="s">
        <v>289</v>
      </c>
      <c r="D889" s="89" t="s">
        <v>290</v>
      </c>
    </row>
    <row r="890" spans="1:5" x14ac:dyDescent="0.25">
      <c r="A890" s="419" t="s">
        <v>291</v>
      </c>
      <c r="B890" s="441"/>
      <c r="C890" s="441"/>
      <c r="D890" s="441"/>
    </row>
    <row r="892" spans="1:5" ht="13.8" thickBot="1" x14ac:dyDescent="0.3">
      <c r="A892" s="406" t="s">
        <v>155</v>
      </c>
      <c r="B892" s="441"/>
      <c r="C892" s="441"/>
      <c r="D892" s="441"/>
      <c r="E892" s="441"/>
    </row>
    <row r="893" spans="1:5" ht="24" thickBot="1" x14ac:dyDescent="0.3">
      <c r="A893" s="110" t="s">
        <v>284</v>
      </c>
      <c r="B893" s="83" t="s">
        <v>292</v>
      </c>
      <c r="C893" s="111" t="s">
        <v>293</v>
      </c>
      <c r="D893" s="111" t="s">
        <v>294</v>
      </c>
      <c r="E893" s="113" t="s">
        <v>295</v>
      </c>
    </row>
    <row r="894" spans="1:5" ht="13.8" thickBot="1" x14ac:dyDescent="0.3">
      <c r="A894" s="86">
        <v>1</v>
      </c>
      <c r="B894" s="122" t="s">
        <v>402</v>
      </c>
      <c r="C894" s="90">
        <v>0.93539756090267989</v>
      </c>
      <c r="D894" s="90">
        <v>0.92155418109611131</v>
      </c>
      <c r="E894" s="123">
        <v>0.64177975465333881</v>
      </c>
    </row>
    <row r="895" spans="1:5" x14ac:dyDescent="0.25">
      <c r="A895" s="419" t="s">
        <v>403</v>
      </c>
      <c r="B895" s="441"/>
      <c r="C895" s="441"/>
      <c r="D895" s="441"/>
      <c r="E895" s="441"/>
    </row>
    <row r="897" spans="1:7" ht="14.4" thickBot="1" x14ac:dyDescent="0.3">
      <c r="A897" s="442" t="s">
        <v>160</v>
      </c>
      <c r="B897" s="437"/>
      <c r="C897" s="437"/>
      <c r="D897" s="437"/>
      <c r="E897" s="437"/>
      <c r="F897" s="437"/>
      <c r="G897" s="437"/>
    </row>
    <row r="898" spans="1:7" ht="14.4" thickBot="1" x14ac:dyDescent="0.3">
      <c r="A898" s="443" t="s">
        <v>284</v>
      </c>
      <c r="B898" s="444"/>
      <c r="C898" s="83" t="s">
        <v>298</v>
      </c>
      <c r="D898" s="111" t="s">
        <v>299</v>
      </c>
      <c r="E898" s="111" t="s">
        <v>300</v>
      </c>
      <c r="F898" s="111" t="s">
        <v>301</v>
      </c>
      <c r="G898" s="113" t="s">
        <v>302</v>
      </c>
    </row>
    <row r="899" spans="1:7" ht="13.8" thickBot="1" x14ac:dyDescent="0.3">
      <c r="A899" s="434">
        <v>1</v>
      </c>
      <c r="B899" s="91" t="s">
        <v>303</v>
      </c>
      <c r="C899" s="92">
        <v>250.47745040988477</v>
      </c>
      <c r="D899" s="93">
        <v>9</v>
      </c>
      <c r="E899" s="94">
        <v>27.830827823320529</v>
      </c>
      <c r="F899" s="94">
        <v>67.570027982533531</v>
      </c>
      <c r="G899" s="124" t="s">
        <v>304</v>
      </c>
    </row>
    <row r="900" spans="1:7" x14ac:dyDescent="0.25">
      <c r="A900" s="435"/>
      <c r="B900" s="95" t="s">
        <v>305</v>
      </c>
      <c r="C900" s="96">
        <v>17.299012646281788</v>
      </c>
      <c r="D900" s="97">
        <v>42</v>
      </c>
      <c r="E900" s="98">
        <v>0.41188125348289972</v>
      </c>
      <c r="F900" s="36"/>
      <c r="G900" s="37"/>
    </row>
    <row r="901" spans="1:7" ht="13.8" thickBot="1" x14ac:dyDescent="0.3">
      <c r="A901" s="436"/>
      <c r="B901" s="99" t="s">
        <v>306</v>
      </c>
      <c r="C901" s="100">
        <v>267.77646305616656</v>
      </c>
      <c r="D901" s="101">
        <v>51</v>
      </c>
      <c r="E901" s="112"/>
      <c r="F901" s="112"/>
      <c r="G901" s="114"/>
    </row>
    <row r="902" spans="1:7" ht="13.8" x14ac:dyDescent="0.25">
      <c r="A902" s="419" t="s">
        <v>403</v>
      </c>
      <c r="B902" s="437"/>
      <c r="C902" s="437"/>
      <c r="D902" s="437"/>
      <c r="E902" s="437"/>
      <c r="F902" s="437"/>
      <c r="G902" s="437"/>
    </row>
    <row r="903" spans="1:7" ht="13.8" x14ac:dyDescent="0.25">
      <c r="A903" s="419" t="s">
        <v>404</v>
      </c>
      <c r="B903" s="437"/>
      <c r="C903" s="437"/>
      <c r="D903" s="437"/>
      <c r="E903" s="437"/>
      <c r="F903" s="437"/>
      <c r="G903" s="437"/>
    </row>
    <row r="905" spans="1:7" ht="14.4" thickBot="1" x14ac:dyDescent="0.3">
      <c r="A905" s="442" t="s">
        <v>171</v>
      </c>
      <c r="B905" s="437"/>
      <c r="C905" s="437"/>
      <c r="D905" s="437"/>
      <c r="E905" s="437"/>
      <c r="F905" s="437"/>
      <c r="G905" s="437"/>
    </row>
    <row r="906" spans="1:7" ht="24" thickBot="1" x14ac:dyDescent="0.3">
      <c r="A906" s="443" t="s">
        <v>284</v>
      </c>
      <c r="B906" s="445"/>
      <c r="C906" s="447" t="s">
        <v>308</v>
      </c>
      <c r="D906" s="448"/>
      <c r="E906" s="102" t="s">
        <v>309</v>
      </c>
      <c r="F906" s="449" t="s">
        <v>310</v>
      </c>
      <c r="G906" s="451" t="s">
        <v>302</v>
      </c>
    </row>
    <row r="907" spans="1:7" ht="13.8" thickBot="1" x14ac:dyDescent="0.3">
      <c r="A907" s="436"/>
      <c r="B907" s="446"/>
      <c r="C907" s="103" t="s">
        <v>311</v>
      </c>
      <c r="D907" s="104" t="s">
        <v>312</v>
      </c>
      <c r="E907" s="104" t="s">
        <v>313</v>
      </c>
      <c r="F907" s="450"/>
      <c r="G907" s="452"/>
    </row>
    <row r="908" spans="1:7" ht="13.8" thickBot="1" x14ac:dyDescent="0.3">
      <c r="A908" s="434">
        <v>1</v>
      </c>
      <c r="B908" s="91" t="s">
        <v>314</v>
      </c>
      <c r="C908" s="92">
        <v>130.53732898105179</v>
      </c>
      <c r="D908" s="94">
        <v>117.1682732718125</v>
      </c>
      <c r="E908" s="45"/>
      <c r="F908" s="94">
        <v>1.1141013291048945</v>
      </c>
      <c r="G908" s="105">
        <v>0.27157086860828694</v>
      </c>
    </row>
    <row r="909" spans="1:7" x14ac:dyDescent="0.25">
      <c r="A909" s="435"/>
      <c r="B909" s="95" t="s">
        <v>315</v>
      </c>
      <c r="C909" s="96">
        <v>-12.941469947327251</v>
      </c>
      <c r="D909" s="98">
        <v>9.2625147766245295</v>
      </c>
      <c r="E909" s="98">
        <v>-1.8448918443565383</v>
      </c>
      <c r="F909" s="98">
        <v>-1.3971875089459687</v>
      </c>
      <c r="G909" s="106">
        <v>0.16969546932102603</v>
      </c>
    </row>
    <row r="910" spans="1:7" x14ac:dyDescent="0.25">
      <c r="A910" s="435"/>
      <c r="B910" s="95" t="s">
        <v>316</v>
      </c>
      <c r="C910" s="96">
        <v>-2.2341336403291172</v>
      </c>
      <c r="D910" s="98">
        <v>9.3941744911759866</v>
      </c>
      <c r="E910" s="98">
        <v>-0.11391187116495367</v>
      </c>
      <c r="F910" s="98">
        <v>-0.23782117762743862</v>
      </c>
      <c r="G910" s="106">
        <v>0.81317618990782981</v>
      </c>
    </row>
    <row r="911" spans="1:7" x14ac:dyDescent="0.25">
      <c r="A911" s="435"/>
      <c r="B911" s="95" t="s">
        <v>317</v>
      </c>
      <c r="C911" s="96">
        <v>3.0863406559003064</v>
      </c>
      <c r="D911" s="98">
        <v>7.7939225437693533</v>
      </c>
      <c r="E911" s="98">
        <v>0.53485054601366311</v>
      </c>
      <c r="F911" s="98">
        <v>0.39599324198668107</v>
      </c>
      <c r="G911" s="106">
        <v>0.69411459869764225</v>
      </c>
    </row>
    <row r="912" spans="1:7" x14ac:dyDescent="0.25">
      <c r="A912" s="435"/>
      <c r="B912" s="95" t="s">
        <v>318</v>
      </c>
      <c r="C912" s="96">
        <v>-12.812708457659184</v>
      </c>
      <c r="D912" s="98">
        <v>9.5699339688106093</v>
      </c>
      <c r="E912" s="98">
        <v>-1.4094839632094458</v>
      </c>
      <c r="F912" s="98">
        <v>-1.3388502469731878</v>
      </c>
      <c r="G912" s="106">
        <v>0.18782131522790885</v>
      </c>
    </row>
    <row r="913" spans="1:7" x14ac:dyDescent="0.25">
      <c r="A913" s="435"/>
      <c r="B913" s="95" t="s">
        <v>319</v>
      </c>
      <c r="C913" s="96">
        <v>-10.361724723626866</v>
      </c>
      <c r="D913" s="98">
        <v>9.1134322544262432</v>
      </c>
      <c r="E913" s="98">
        <v>-1.4110676983144659</v>
      </c>
      <c r="F913" s="98">
        <v>-1.1369728148902789</v>
      </c>
      <c r="G913" s="106">
        <v>0.26199501782890128</v>
      </c>
    </row>
    <row r="914" spans="1:7" x14ac:dyDescent="0.25">
      <c r="A914" s="435"/>
      <c r="B914" s="95" t="s">
        <v>320</v>
      </c>
      <c r="C914" s="96">
        <v>-4.0160367314357055</v>
      </c>
      <c r="D914" s="98">
        <v>2.8644915231730512</v>
      </c>
      <c r="E914" s="98">
        <v>-0.17181830130007034</v>
      </c>
      <c r="F914" s="98">
        <v>-1.4020068479682795</v>
      </c>
      <c r="G914" s="106">
        <v>0.16826096389810247</v>
      </c>
    </row>
    <row r="915" spans="1:7" x14ac:dyDescent="0.25">
      <c r="A915" s="435"/>
      <c r="B915" s="95" t="s">
        <v>321</v>
      </c>
      <c r="C915" s="96">
        <v>-7.4515474458584414</v>
      </c>
      <c r="D915" s="98">
        <v>2.3129997066852495</v>
      </c>
      <c r="E915" s="98">
        <v>-0.41136238849982271</v>
      </c>
      <c r="F915" s="98">
        <v>-3.2215946350193119</v>
      </c>
      <c r="G915" s="106">
        <v>2.464000938119592E-3</v>
      </c>
    </row>
    <row r="916" spans="1:7" x14ac:dyDescent="0.25">
      <c r="A916" s="435"/>
      <c r="B916" s="95" t="s">
        <v>322</v>
      </c>
      <c r="C916" s="96">
        <v>-13.560724263952453</v>
      </c>
      <c r="D916" s="98">
        <v>4.2943518090817543</v>
      </c>
      <c r="E916" s="98">
        <v>-0.25308932988577149</v>
      </c>
      <c r="F916" s="98">
        <v>-3.1578046855113375</v>
      </c>
      <c r="G916" s="106">
        <v>2.9416864983144832E-3</v>
      </c>
    </row>
    <row r="917" spans="1:7" ht="13.8" thickBot="1" x14ac:dyDescent="0.3">
      <c r="A917" s="436"/>
      <c r="B917" s="99" t="s">
        <v>405</v>
      </c>
      <c r="C917" s="100">
        <v>224.47955921951797</v>
      </c>
      <c r="D917" s="107">
        <v>71.730176410616423</v>
      </c>
      <c r="E917" s="107">
        <v>1.6639296567844877</v>
      </c>
      <c r="F917" s="107">
        <v>3.1294996116347744</v>
      </c>
      <c r="G917" s="108">
        <v>3.1805843266898763E-3</v>
      </c>
    </row>
    <row r="918" spans="1:7" ht="13.8" x14ac:dyDescent="0.25">
      <c r="A918" s="419" t="s">
        <v>406</v>
      </c>
      <c r="B918" s="437"/>
      <c r="C918" s="437"/>
      <c r="D918" s="437"/>
      <c r="E918" s="437"/>
      <c r="F918" s="437"/>
      <c r="G918" s="437"/>
    </row>
    <row r="922" spans="1:7" ht="13.8" x14ac:dyDescent="0.3">
      <c r="A922" t="s">
        <v>393</v>
      </c>
    </row>
    <row r="924" spans="1:7" ht="13.8" thickBot="1" x14ac:dyDescent="0.3">
      <c r="A924" s="438" t="s">
        <v>148</v>
      </c>
      <c r="B924" s="438"/>
      <c r="C924" s="438"/>
      <c r="D924" s="438"/>
    </row>
    <row r="925" spans="1:7" ht="13.8" thickBot="1" x14ac:dyDescent="0.3">
      <c r="A925" s="110" t="s">
        <v>284</v>
      </c>
      <c r="B925" s="83" t="s">
        <v>285</v>
      </c>
      <c r="C925" s="111" t="s">
        <v>286</v>
      </c>
      <c r="D925" s="113" t="s">
        <v>287</v>
      </c>
    </row>
    <row r="926" spans="1:7" ht="25.2" thickBot="1" x14ac:dyDescent="0.3">
      <c r="A926" s="86">
        <v>1</v>
      </c>
      <c r="B926" s="121" t="s">
        <v>408</v>
      </c>
      <c r="C926" s="88" t="s">
        <v>289</v>
      </c>
      <c r="D926" s="89" t="s">
        <v>290</v>
      </c>
    </row>
    <row r="927" spans="1:7" x14ac:dyDescent="0.25">
      <c r="A927" s="418" t="s">
        <v>291</v>
      </c>
      <c r="B927" s="418"/>
      <c r="C927" s="418"/>
      <c r="D927" s="418"/>
    </row>
    <row r="929" spans="1:7" ht="13.8" thickBot="1" x14ac:dyDescent="0.3">
      <c r="A929" s="438" t="s">
        <v>155</v>
      </c>
      <c r="B929" s="438"/>
      <c r="C929" s="438"/>
      <c r="D929" s="438"/>
      <c r="E929" s="438"/>
    </row>
    <row r="930" spans="1:7" ht="24" thickBot="1" x14ac:dyDescent="0.3">
      <c r="A930" s="110" t="s">
        <v>284</v>
      </c>
      <c r="B930" s="83" t="s">
        <v>292</v>
      </c>
      <c r="C930" s="111" t="s">
        <v>293</v>
      </c>
      <c r="D930" s="111" t="s">
        <v>294</v>
      </c>
      <c r="E930" s="113" t="s">
        <v>295</v>
      </c>
    </row>
    <row r="931" spans="1:7" ht="13.8" thickBot="1" x14ac:dyDescent="0.3">
      <c r="A931" s="86">
        <v>1</v>
      </c>
      <c r="B931" s="122" t="s">
        <v>360</v>
      </c>
      <c r="C931" s="90">
        <v>0.9240442000957183</v>
      </c>
      <c r="D931" s="90">
        <v>0.90776795725908654</v>
      </c>
      <c r="E931" s="123">
        <v>0.14669481145910243</v>
      </c>
    </row>
    <row r="932" spans="1:7" x14ac:dyDescent="0.25">
      <c r="A932" s="418" t="s">
        <v>409</v>
      </c>
      <c r="B932" s="418"/>
      <c r="C932" s="418"/>
      <c r="D932" s="418"/>
      <c r="E932" s="418"/>
    </row>
    <row r="934" spans="1:7" ht="14.4" thickBot="1" x14ac:dyDescent="0.3">
      <c r="A934" s="420" t="s">
        <v>160</v>
      </c>
      <c r="B934" s="420"/>
      <c r="C934" s="420"/>
      <c r="D934" s="420"/>
      <c r="E934" s="420"/>
      <c r="F934" s="420"/>
      <c r="G934" s="420"/>
    </row>
    <row r="935" spans="1:7" ht="13.8" thickBot="1" x14ac:dyDescent="0.3">
      <c r="A935" s="439" t="s">
        <v>284</v>
      </c>
      <c r="B935" s="440"/>
      <c r="C935" s="83" t="s">
        <v>298</v>
      </c>
      <c r="D935" s="111" t="s">
        <v>299</v>
      </c>
      <c r="E935" s="111" t="s">
        <v>300</v>
      </c>
      <c r="F935" s="111" t="s">
        <v>301</v>
      </c>
      <c r="G935" s="113" t="s">
        <v>302</v>
      </c>
    </row>
    <row r="936" spans="1:7" x14ac:dyDescent="0.25">
      <c r="A936" s="431">
        <v>1</v>
      </c>
      <c r="B936" s="91" t="s">
        <v>303</v>
      </c>
      <c r="C936" s="92">
        <v>10.995389051855119</v>
      </c>
      <c r="D936" s="93">
        <v>9</v>
      </c>
      <c r="E936" s="94">
        <v>1.2217098946505689</v>
      </c>
      <c r="F936" s="94">
        <v>56.772573951528784</v>
      </c>
      <c r="G936" s="124" t="s">
        <v>304</v>
      </c>
    </row>
    <row r="937" spans="1:7" x14ac:dyDescent="0.25">
      <c r="A937" s="432"/>
      <c r="B937" s="95" t="s">
        <v>305</v>
      </c>
      <c r="C937" s="96">
        <v>0.90381344377890749</v>
      </c>
      <c r="D937" s="97">
        <v>42</v>
      </c>
      <c r="E937" s="98">
        <v>2.1519367709021606E-2</v>
      </c>
      <c r="F937" s="36"/>
      <c r="G937" s="37"/>
    </row>
    <row r="938" spans="1:7" ht="13.8" thickBot="1" x14ac:dyDescent="0.3">
      <c r="A938" s="433"/>
      <c r="B938" s="99" t="s">
        <v>306</v>
      </c>
      <c r="C938" s="100">
        <v>11.899202495634027</v>
      </c>
      <c r="D938" s="101">
        <v>51</v>
      </c>
      <c r="E938" s="112"/>
      <c r="F938" s="112"/>
      <c r="G938" s="114"/>
    </row>
    <row r="939" spans="1:7" x14ac:dyDescent="0.25">
      <c r="A939" s="418" t="s">
        <v>409</v>
      </c>
      <c r="B939" s="418"/>
      <c r="C939" s="418"/>
      <c r="D939" s="418"/>
      <c r="E939" s="418"/>
      <c r="F939" s="418"/>
      <c r="G939" s="418"/>
    </row>
    <row r="940" spans="1:7" x14ac:dyDescent="0.25">
      <c r="A940" s="419" t="s">
        <v>410</v>
      </c>
      <c r="B940" s="419"/>
      <c r="C940" s="419"/>
      <c r="D940" s="419"/>
      <c r="E940" s="419"/>
      <c r="F940" s="419"/>
      <c r="G940" s="419"/>
    </row>
    <row r="942" spans="1:7" ht="14.4" thickBot="1" x14ac:dyDescent="0.3">
      <c r="A942" s="420" t="s">
        <v>171</v>
      </c>
      <c r="B942" s="420"/>
      <c r="C942" s="420"/>
      <c r="D942" s="420"/>
      <c r="E942" s="420"/>
      <c r="F942" s="420"/>
      <c r="G942" s="420"/>
    </row>
    <row r="943" spans="1:7" ht="23.4" x14ac:dyDescent="0.25">
      <c r="A943" s="421" t="s">
        <v>284</v>
      </c>
      <c r="B943" s="422"/>
      <c r="C943" s="425" t="s">
        <v>308</v>
      </c>
      <c r="D943" s="426"/>
      <c r="E943" s="102" t="s">
        <v>309</v>
      </c>
      <c r="F943" s="427" t="s">
        <v>310</v>
      </c>
      <c r="G943" s="429" t="s">
        <v>302</v>
      </c>
    </row>
    <row r="944" spans="1:7" ht="13.8" thickBot="1" x14ac:dyDescent="0.3">
      <c r="A944" s="423"/>
      <c r="B944" s="424"/>
      <c r="C944" s="103" t="s">
        <v>311</v>
      </c>
      <c r="D944" s="104" t="s">
        <v>312</v>
      </c>
      <c r="E944" s="104" t="s">
        <v>313</v>
      </c>
      <c r="F944" s="428"/>
      <c r="G944" s="430"/>
    </row>
    <row r="945" spans="1:7" x14ac:dyDescent="0.25">
      <c r="A945" s="431">
        <v>1</v>
      </c>
      <c r="B945" s="91" t="s">
        <v>314</v>
      </c>
      <c r="C945" s="92">
        <v>7.1058691209923888</v>
      </c>
      <c r="D945" s="94">
        <v>25.470122482068245</v>
      </c>
      <c r="E945" s="45"/>
      <c r="F945" s="94">
        <v>0.27898841577990607</v>
      </c>
      <c r="G945" s="105">
        <v>0.78162288733387308</v>
      </c>
    </row>
    <row r="946" spans="1:7" x14ac:dyDescent="0.25">
      <c r="A946" s="432"/>
      <c r="B946" s="95" t="s">
        <v>315</v>
      </c>
      <c r="C946" s="96">
        <v>-0.1302228162576167</v>
      </c>
      <c r="D946" s="98">
        <v>1.940170357193427</v>
      </c>
      <c r="E946" s="98">
        <v>-8.8064659250607177E-2</v>
      </c>
      <c r="F946" s="98">
        <v>-6.7119269075934046E-2</v>
      </c>
      <c r="G946" s="106">
        <v>0.94680525825590878</v>
      </c>
    </row>
    <row r="947" spans="1:7" x14ac:dyDescent="0.25">
      <c r="A947" s="432"/>
      <c r="B947" s="95" t="s">
        <v>316</v>
      </c>
      <c r="C947" s="96">
        <v>-2.1327045328753145</v>
      </c>
      <c r="D947" s="98">
        <v>1.9985093491742087</v>
      </c>
      <c r="E947" s="98">
        <v>-0.51584331016669516</v>
      </c>
      <c r="F947" s="98">
        <v>-1.067147638692086</v>
      </c>
      <c r="G947" s="106">
        <v>0.29200102415444301</v>
      </c>
    </row>
    <row r="948" spans="1:7" x14ac:dyDescent="0.25">
      <c r="A948" s="432"/>
      <c r="B948" s="95" t="s">
        <v>317</v>
      </c>
      <c r="C948" s="96">
        <v>-1.0459410538416676</v>
      </c>
      <c r="D948" s="98">
        <v>1.8508953288839751</v>
      </c>
      <c r="E948" s="98">
        <v>-0.85985073374515375</v>
      </c>
      <c r="F948" s="98">
        <v>-0.56510005591312029</v>
      </c>
      <c r="G948" s="106">
        <v>0.57501202318050937</v>
      </c>
    </row>
    <row r="949" spans="1:7" x14ac:dyDescent="0.25">
      <c r="A949" s="432"/>
      <c r="B949" s="95" t="s">
        <v>318</v>
      </c>
      <c r="C949" s="96">
        <v>-0.57681831002772466</v>
      </c>
      <c r="D949" s="98">
        <v>2.0129519296283598</v>
      </c>
      <c r="E949" s="98">
        <v>-0.30101317549368317</v>
      </c>
      <c r="F949" s="98">
        <v>-0.28655344498674612</v>
      </c>
      <c r="G949" s="106">
        <v>0.7758631139880332</v>
      </c>
    </row>
    <row r="950" spans="1:7" x14ac:dyDescent="0.25">
      <c r="A950" s="432"/>
      <c r="B950" s="95" t="s">
        <v>319</v>
      </c>
      <c r="C950" s="96">
        <v>-0.54243168828230259</v>
      </c>
      <c r="D950" s="98">
        <v>1.9792046787962594</v>
      </c>
      <c r="E950" s="98">
        <v>-0.35041938681675522</v>
      </c>
      <c r="F950" s="98">
        <v>-0.27406548402674874</v>
      </c>
      <c r="G950" s="106">
        <v>0.78537775036744617</v>
      </c>
    </row>
    <row r="951" spans="1:7" x14ac:dyDescent="0.25">
      <c r="A951" s="432"/>
      <c r="B951" s="95" t="s">
        <v>320</v>
      </c>
      <c r="C951" s="96">
        <v>-0.99545074390059651</v>
      </c>
      <c r="D951" s="98">
        <v>0.36741504387527935</v>
      </c>
      <c r="E951" s="98">
        <v>-0.20203136263520635</v>
      </c>
      <c r="F951" s="98">
        <v>-2.7093358328531223</v>
      </c>
      <c r="G951" s="106">
        <v>9.7161857260321741E-3</v>
      </c>
    </row>
    <row r="952" spans="1:7" x14ac:dyDescent="0.25">
      <c r="A952" s="432"/>
      <c r="B952" s="95" t="s">
        <v>321</v>
      </c>
      <c r="C952" s="96">
        <v>1.0093429198832837</v>
      </c>
      <c r="D952" s="98">
        <v>0.52783463300237121</v>
      </c>
      <c r="E952" s="98">
        <v>0.26432858048213886</v>
      </c>
      <c r="F952" s="98">
        <v>1.9122332199803749</v>
      </c>
      <c r="G952" s="106">
        <v>6.2682996761203993E-2</v>
      </c>
    </row>
    <row r="953" spans="1:7" x14ac:dyDescent="0.25">
      <c r="A953" s="432"/>
      <c r="B953" s="95" t="s">
        <v>322</v>
      </c>
      <c r="C953" s="96">
        <v>9.2309748310743593</v>
      </c>
      <c r="D953" s="98">
        <v>0.91907347878389001</v>
      </c>
      <c r="E953" s="98">
        <v>0.81727043825483137</v>
      </c>
      <c r="F953" s="98">
        <v>10.043783271048909</v>
      </c>
      <c r="G953" s="106">
        <v>9.8465345762758189E-13</v>
      </c>
    </row>
    <row r="954" spans="1:7" ht="13.8" thickBot="1" x14ac:dyDescent="0.3">
      <c r="A954" s="433"/>
      <c r="B954" s="99" t="s">
        <v>386</v>
      </c>
      <c r="C954" s="100">
        <v>-5.137353801824326E-4</v>
      </c>
      <c r="D954" s="107">
        <v>2.3554813010903623E-4</v>
      </c>
      <c r="E954" s="107">
        <v>-0.2085332812875389</v>
      </c>
      <c r="F954" s="107">
        <v>-2.1810208382661425</v>
      </c>
      <c r="G954" s="108">
        <v>3.4832099101255135E-2</v>
      </c>
    </row>
    <row r="955" spans="1:7" x14ac:dyDescent="0.25">
      <c r="A955" s="418" t="s">
        <v>411</v>
      </c>
      <c r="B955" s="418"/>
      <c r="C955" s="418"/>
      <c r="D955" s="418"/>
      <c r="E955" s="418"/>
      <c r="F955" s="418"/>
      <c r="G955" s="418"/>
    </row>
    <row r="958" spans="1:7" ht="13.8" x14ac:dyDescent="0.3">
      <c r="A958" s="189" t="s">
        <v>469</v>
      </c>
    </row>
    <row r="960" spans="1:7" ht="13.8" thickBot="1" x14ac:dyDescent="0.3">
      <c r="A960" s="406" t="s">
        <v>242</v>
      </c>
      <c r="B960" s="403"/>
      <c r="C960" s="403"/>
      <c r="D960" s="403"/>
    </row>
    <row r="961" spans="1:7" ht="13.8" thickBot="1" x14ac:dyDescent="0.3">
      <c r="A961" s="159" t="s">
        <v>220</v>
      </c>
      <c r="B961" s="160" t="s">
        <v>243</v>
      </c>
      <c r="C961" s="161" t="s">
        <v>244</v>
      </c>
      <c r="D961" s="162" t="s">
        <v>245</v>
      </c>
    </row>
    <row r="962" spans="1:7" ht="13.8" thickBot="1" x14ac:dyDescent="0.3">
      <c r="A962" s="163" t="s">
        <v>225</v>
      </c>
      <c r="B962" s="164" t="s">
        <v>462</v>
      </c>
      <c r="C962" s="165" t="s">
        <v>246</v>
      </c>
      <c r="D962" s="166" t="s">
        <v>247</v>
      </c>
    </row>
    <row r="963" spans="1:7" x14ac:dyDescent="0.25">
      <c r="A963" s="417" t="s">
        <v>463</v>
      </c>
      <c r="B963" s="403"/>
      <c r="C963" s="403"/>
      <c r="D963" s="403"/>
    </row>
    <row r="965" spans="1:7" ht="13.8" thickBot="1" x14ac:dyDescent="0.3">
      <c r="A965" s="406" t="s">
        <v>219</v>
      </c>
      <c r="B965" s="403"/>
      <c r="C965" s="403"/>
      <c r="D965" s="403"/>
      <c r="E965" s="403"/>
    </row>
    <row r="966" spans="1:7" ht="35.4" thickBot="1" x14ac:dyDescent="0.3">
      <c r="A966" s="159" t="s">
        <v>220</v>
      </c>
      <c r="B966" s="160" t="s">
        <v>221</v>
      </c>
      <c r="C966" s="161" t="s">
        <v>222</v>
      </c>
      <c r="D966" s="161" t="s">
        <v>223</v>
      </c>
      <c r="E966" s="162" t="s">
        <v>224</v>
      </c>
    </row>
    <row r="967" spans="1:7" ht="13.8" thickBot="1" x14ac:dyDescent="0.3">
      <c r="A967" s="163" t="s">
        <v>225</v>
      </c>
      <c r="B967" s="167" t="s">
        <v>464</v>
      </c>
      <c r="C967" s="168">
        <v>0.89390098285974062</v>
      </c>
      <c r="D967" s="168">
        <v>0.86964977894196704</v>
      </c>
      <c r="E967" s="169">
        <v>0.15659604254741741</v>
      </c>
    </row>
    <row r="968" spans="1:7" x14ac:dyDescent="0.25">
      <c r="A968" s="417" t="s">
        <v>465</v>
      </c>
      <c r="B968" s="403"/>
      <c r="C968" s="403"/>
      <c r="D968" s="403"/>
      <c r="E968" s="403"/>
    </row>
    <row r="970" spans="1:7" ht="13.8" thickBot="1" x14ac:dyDescent="0.3">
      <c r="A970" s="406" t="s">
        <v>226</v>
      </c>
      <c r="B970" s="403"/>
      <c r="C970" s="403"/>
      <c r="D970" s="403"/>
      <c r="E970" s="403"/>
      <c r="F970" s="403"/>
      <c r="G970" s="403"/>
    </row>
    <row r="971" spans="1:7" ht="24" thickBot="1" x14ac:dyDescent="0.3">
      <c r="A971" s="412" t="s">
        <v>220</v>
      </c>
      <c r="B971" s="407"/>
      <c r="C971" s="160" t="s">
        <v>227</v>
      </c>
      <c r="D971" s="161" t="s">
        <v>228</v>
      </c>
      <c r="E971" s="161" t="s">
        <v>229</v>
      </c>
      <c r="F971" s="161" t="s">
        <v>121</v>
      </c>
      <c r="G971" s="162" t="s">
        <v>230</v>
      </c>
    </row>
    <row r="972" spans="1:7" ht="13.8" thickBot="1" x14ac:dyDescent="0.3">
      <c r="A972" s="416" t="s">
        <v>225</v>
      </c>
      <c r="B972" s="170" t="s">
        <v>231</v>
      </c>
      <c r="C972" s="171">
        <v>7.2311548765607485</v>
      </c>
      <c r="D972" s="172">
        <v>8</v>
      </c>
      <c r="E972" s="173">
        <v>0.90389435957009356</v>
      </c>
      <c r="F972" s="173">
        <v>36.860066242097169</v>
      </c>
      <c r="G972" s="174" t="s">
        <v>466</v>
      </c>
    </row>
    <row r="973" spans="1:7" x14ac:dyDescent="0.25">
      <c r="A973" s="401"/>
      <c r="B973" s="175" t="s">
        <v>232</v>
      </c>
      <c r="C973" s="176">
        <v>0.85828121895293974</v>
      </c>
      <c r="D973" s="177">
        <v>35</v>
      </c>
      <c r="E973" s="178">
        <v>2.4522320541512564E-2</v>
      </c>
      <c r="F973" s="75"/>
      <c r="G973" s="76"/>
    </row>
    <row r="974" spans="1:7" ht="13.8" thickBot="1" x14ac:dyDescent="0.3">
      <c r="A974" s="392"/>
      <c r="B974" s="179" t="s">
        <v>233</v>
      </c>
      <c r="C974" s="180">
        <v>8.0894360955136886</v>
      </c>
      <c r="D974" s="181">
        <v>43</v>
      </c>
      <c r="E974" s="77"/>
      <c r="F974" s="77"/>
      <c r="G974" s="78"/>
    </row>
    <row r="975" spans="1:7" x14ac:dyDescent="0.25">
      <c r="A975" s="417" t="s">
        <v>467</v>
      </c>
      <c r="B975" s="403"/>
      <c r="C975" s="403"/>
      <c r="D975" s="403"/>
      <c r="E975" s="403"/>
      <c r="F975" s="403"/>
      <c r="G975" s="403"/>
    </row>
    <row r="977" spans="1:7" ht="13.8" thickBot="1" x14ac:dyDescent="0.3">
      <c r="A977" s="406" t="s">
        <v>234</v>
      </c>
      <c r="B977" s="403"/>
      <c r="C977" s="403"/>
      <c r="D977" s="403"/>
      <c r="E977" s="403"/>
      <c r="F977" s="403"/>
      <c r="G977" s="403"/>
    </row>
    <row r="978" spans="1:7" ht="24" thickBot="1" x14ac:dyDescent="0.3">
      <c r="A978" s="412" t="s">
        <v>220</v>
      </c>
      <c r="B978" s="391"/>
      <c r="C978" s="413" t="s">
        <v>235</v>
      </c>
      <c r="D978" s="395"/>
      <c r="E978" s="182" t="s">
        <v>236</v>
      </c>
      <c r="F978" s="414" t="s">
        <v>237</v>
      </c>
      <c r="G978" s="415" t="s">
        <v>230</v>
      </c>
    </row>
    <row r="979" spans="1:7" ht="24" thickBot="1" x14ac:dyDescent="0.3">
      <c r="A979" s="392"/>
      <c r="B979" s="393"/>
      <c r="C979" s="183" t="s">
        <v>218</v>
      </c>
      <c r="D979" s="184" t="s">
        <v>238</v>
      </c>
      <c r="E979" s="184" t="s">
        <v>239</v>
      </c>
      <c r="F979" s="397"/>
      <c r="G979" s="399"/>
    </row>
    <row r="980" spans="1:7" ht="13.8" thickBot="1" x14ac:dyDescent="0.3">
      <c r="A980" s="416" t="s">
        <v>225</v>
      </c>
      <c r="B980" s="170" t="s">
        <v>240</v>
      </c>
      <c r="C980" s="171">
        <v>64.865395922523305</v>
      </c>
      <c r="D980" s="173">
        <v>32.081542250679981</v>
      </c>
      <c r="E980" s="79"/>
      <c r="F980" s="173">
        <v>2.021891448225138</v>
      </c>
      <c r="G980" s="185">
        <v>5.0884374356417163E-2</v>
      </c>
    </row>
    <row r="981" spans="1:7" x14ac:dyDescent="0.25">
      <c r="A981" s="401"/>
      <c r="B981" s="175" t="s">
        <v>61</v>
      </c>
      <c r="C981" s="176">
        <v>-4.672134414310845</v>
      </c>
      <c r="D981" s="178">
        <v>2.4955817721387015</v>
      </c>
      <c r="E981" s="178">
        <v>-2.8685629697449526</v>
      </c>
      <c r="F981" s="178">
        <v>-1.8721624217934756</v>
      </c>
      <c r="G981" s="186">
        <v>6.955887423109125E-2</v>
      </c>
    </row>
    <row r="982" spans="1:7" x14ac:dyDescent="0.25">
      <c r="A982" s="401"/>
      <c r="B982" s="175" t="s">
        <v>62</v>
      </c>
      <c r="C982" s="176">
        <v>-4.5091686637478023</v>
      </c>
      <c r="D982" s="178">
        <v>2.5176788327737958</v>
      </c>
      <c r="E982" s="178">
        <v>-1.3605081211217642</v>
      </c>
      <c r="F982" s="178">
        <v>-1.7910023332006679</v>
      </c>
      <c r="G982" s="186">
        <v>8.1944904319333142E-2</v>
      </c>
    </row>
    <row r="983" spans="1:7" x14ac:dyDescent="0.25">
      <c r="A983" s="401"/>
      <c r="B983" s="175" t="s">
        <v>63</v>
      </c>
      <c r="C983" s="176">
        <v>-3.1800534217799798</v>
      </c>
      <c r="D983" s="178">
        <v>2.4472159266425884</v>
      </c>
      <c r="E983" s="178">
        <v>-2.4292968670246013</v>
      </c>
      <c r="F983" s="178">
        <v>-1.299457635576438</v>
      </c>
      <c r="G983" s="186">
        <v>0.20228141792231469</v>
      </c>
    </row>
    <row r="984" spans="1:7" x14ac:dyDescent="0.25">
      <c r="A984" s="401"/>
      <c r="B984" s="175" t="s">
        <v>64</v>
      </c>
      <c r="C984" s="176">
        <v>-4.799536918557898</v>
      </c>
      <c r="D984" s="178">
        <v>2.4538812979415057</v>
      </c>
      <c r="E984" s="178">
        <v>-3.6846632945738613</v>
      </c>
      <c r="F984" s="178">
        <v>-1.9558961236568775</v>
      </c>
      <c r="G984" s="186">
        <v>5.849651076393772E-2</v>
      </c>
    </row>
    <row r="985" spans="1:7" x14ac:dyDescent="0.25">
      <c r="A985" s="401"/>
      <c r="B985" s="175" t="s">
        <v>66</v>
      </c>
      <c r="C985" s="176">
        <v>-4.4776642572311944</v>
      </c>
      <c r="D985" s="178">
        <v>2.4221586545023288</v>
      </c>
      <c r="E985" s="178">
        <v>-3.9690147764547405</v>
      </c>
      <c r="F985" s="178">
        <v>-1.8486255014336384</v>
      </c>
      <c r="G985" s="186">
        <v>7.2974355223103957E-2</v>
      </c>
    </row>
    <row r="986" spans="1:7" x14ac:dyDescent="0.25">
      <c r="A986" s="401"/>
      <c r="B986" s="175" t="s">
        <v>67</v>
      </c>
      <c r="C986" s="176">
        <v>-1.0078477715941452</v>
      </c>
      <c r="D986" s="178">
        <v>0.36727272343361089</v>
      </c>
      <c r="E986" s="178">
        <v>-0.22178083140791738</v>
      </c>
      <c r="F986" s="178">
        <v>-2.7441400008468806</v>
      </c>
      <c r="G986" s="186">
        <v>9.5056868502532525E-3</v>
      </c>
    </row>
    <row r="987" spans="1:7" x14ac:dyDescent="0.25">
      <c r="A987" s="401"/>
      <c r="B987" s="175" t="s">
        <v>68</v>
      </c>
      <c r="C987" s="176">
        <v>-0.18585445983218199</v>
      </c>
      <c r="D987" s="178">
        <v>0.63423625792170191</v>
      </c>
      <c r="E987" s="178">
        <v>-3.8277814112135516E-2</v>
      </c>
      <c r="F987" s="178">
        <v>-0.29303663660163404</v>
      </c>
      <c r="G987" s="186">
        <v>0.77122457943669154</v>
      </c>
    </row>
    <row r="988" spans="1:7" ht="13.8" thickBot="1" x14ac:dyDescent="0.3">
      <c r="A988" s="392"/>
      <c r="B988" s="179" t="s">
        <v>69</v>
      </c>
      <c r="C988" s="180">
        <v>0.41196456711037144</v>
      </c>
      <c r="D988" s="187">
        <v>1.0649539888657342</v>
      </c>
      <c r="E988" s="187">
        <v>4.3533672526373177E-2</v>
      </c>
      <c r="F988" s="187">
        <v>0.38683790231082982</v>
      </c>
      <c r="G988" s="188">
        <v>0.70121831644350863</v>
      </c>
    </row>
    <row r="989" spans="1:7" x14ac:dyDescent="0.25">
      <c r="A989" s="417" t="s">
        <v>468</v>
      </c>
      <c r="B989" s="403"/>
      <c r="C989" s="403"/>
      <c r="D989" s="403"/>
      <c r="E989" s="403"/>
      <c r="F989" s="403"/>
      <c r="G989" s="403"/>
    </row>
    <row r="992" spans="1:7" ht="13.8" x14ac:dyDescent="0.3">
      <c r="A992" s="189" t="s">
        <v>470</v>
      </c>
    </row>
    <row r="994" spans="1:7" ht="13.8" thickBot="1" x14ac:dyDescent="0.3">
      <c r="A994" s="406" t="s">
        <v>242</v>
      </c>
      <c r="B994" s="403"/>
      <c r="C994" s="403"/>
      <c r="D994" s="403"/>
    </row>
    <row r="995" spans="1:7" ht="13.8" thickBot="1" x14ac:dyDescent="0.3">
      <c r="A995" s="156" t="s">
        <v>220</v>
      </c>
      <c r="B995" s="19" t="s">
        <v>243</v>
      </c>
      <c r="C995" s="157" t="s">
        <v>244</v>
      </c>
      <c r="D995" s="158" t="s">
        <v>245</v>
      </c>
    </row>
    <row r="996" spans="1:7" ht="13.8" thickBot="1" x14ac:dyDescent="0.3">
      <c r="A996" s="22" t="s">
        <v>225</v>
      </c>
      <c r="B996" s="152" t="s">
        <v>462</v>
      </c>
      <c r="C996" s="24" t="s">
        <v>246</v>
      </c>
      <c r="D996" s="25" t="s">
        <v>247</v>
      </c>
    </row>
    <row r="997" spans="1:7" x14ac:dyDescent="0.25">
      <c r="A997" s="402" t="s">
        <v>471</v>
      </c>
      <c r="B997" s="403"/>
      <c r="C997" s="403"/>
      <c r="D997" s="403"/>
    </row>
    <row r="999" spans="1:7" ht="13.8" thickBot="1" x14ac:dyDescent="0.3">
      <c r="A999" s="406" t="s">
        <v>219</v>
      </c>
      <c r="B999" s="403"/>
      <c r="C999" s="403"/>
      <c r="D999" s="403"/>
      <c r="E999" s="403"/>
    </row>
    <row r="1000" spans="1:7" ht="35.4" thickBot="1" x14ac:dyDescent="0.3">
      <c r="A1000" s="156" t="s">
        <v>220</v>
      </c>
      <c r="B1000" s="19" t="s">
        <v>221</v>
      </c>
      <c r="C1000" s="157" t="s">
        <v>222</v>
      </c>
      <c r="D1000" s="157" t="s">
        <v>223</v>
      </c>
      <c r="E1000" s="158" t="s">
        <v>224</v>
      </c>
    </row>
    <row r="1001" spans="1:7" ht="13.8" thickBot="1" x14ac:dyDescent="0.3">
      <c r="A1001" s="22" t="s">
        <v>225</v>
      </c>
      <c r="B1001" s="153" t="s">
        <v>472</v>
      </c>
      <c r="C1001" s="27">
        <v>0.898854363939394</v>
      </c>
      <c r="D1001" s="27">
        <v>0.87573536141125552</v>
      </c>
      <c r="E1001" s="154">
        <v>47.303207979779522</v>
      </c>
    </row>
    <row r="1002" spans="1:7" x14ac:dyDescent="0.25">
      <c r="A1002" s="402" t="s">
        <v>465</v>
      </c>
      <c r="B1002" s="403"/>
      <c r="C1002" s="403"/>
      <c r="D1002" s="403"/>
      <c r="E1002" s="403"/>
    </row>
    <row r="1004" spans="1:7" ht="13.8" thickBot="1" x14ac:dyDescent="0.3">
      <c r="A1004" s="406" t="s">
        <v>226</v>
      </c>
      <c r="B1004" s="403"/>
      <c r="C1004" s="403"/>
      <c r="D1004" s="403"/>
      <c r="E1004" s="403"/>
      <c r="F1004" s="403"/>
      <c r="G1004" s="403"/>
    </row>
    <row r="1005" spans="1:7" ht="24" thickBot="1" x14ac:dyDescent="0.3">
      <c r="A1005" s="390" t="s">
        <v>220</v>
      </c>
      <c r="B1005" s="407"/>
      <c r="C1005" s="19" t="s">
        <v>227</v>
      </c>
      <c r="D1005" s="157" t="s">
        <v>228</v>
      </c>
      <c r="E1005" s="157" t="s">
        <v>229</v>
      </c>
      <c r="F1005" s="157" t="s">
        <v>121</v>
      </c>
      <c r="G1005" s="158" t="s">
        <v>230</v>
      </c>
    </row>
    <row r="1006" spans="1:7" ht="13.8" thickBot="1" x14ac:dyDescent="0.3">
      <c r="A1006" s="400" t="s">
        <v>225</v>
      </c>
      <c r="B1006" s="28" t="s">
        <v>231</v>
      </c>
      <c r="C1006" s="29">
        <v>695971.43438239652</v>
      </c>
      <c r="D1006" s="30">
        <v>8</v>
      </c>
      <c r="E1006" s="31">
        <v>86996.429297799565</v>
      </c>
      <c r="F1006" s="31">
        <v>38.879461293599661</v>
      </c>
      <c r="G1006" s="155" t="s">
        <v>251</v>
      </c>
    </row>
    <row r="1007" spans="1:7" x14ac:dyDescent="0.25">
      <c r="A1007" s="401"/>
      <c r="B1007" s="13" t="s">
        <v>232</v>
      </c>
      <c r="C1007" s="33">
        <v>78315.771981239683</v>
      </c>
      <c r="D1007" s="34">
        <v>35</v>
      </c>
      <c r="E1007" s="35">
        <v>2237.5934851782768</v>
      </c>
      <c r="F1007" s="75"/>
      <c r="G1007" s="76"/>
    </row>
    <row r="1008" spans="1:7" ht="13.8" thickBot="1" x14ac:dyDescent="0.3">
      <c r="A1008" s="392"/>
      <c r="B1008" s="16" t="s">
        <v>233</v>
      </c>
      <c r="C1008" s="38">
        <v>774287.20636363619</v>
      </c>
      <c r="D1008" s="39">
        <v>43</v>
      </c>
      <c r="E1008" s="77"/>
      <c r="F1008" s="77"/>
      <c r="G1008" s="78"/>
    </row>
    <row r="1009" spans="1:7" x14ac:dyDescent="0.25">
      <c r="A1009" s="402" t="s">
        <v>473</v>
      </c>
      <c r="B1009" s="403"/>
      <c r="C1009" s="403"/>
      <c r="D1009" s="403"/>
      <c r="E1009" s="403"/>
      <c r="F1009" s="403"/>
      <c r="G1009" s="403"/>
    </row>
    <row r="1011" spans="1:7" ht="13.8" thickBot="1" x14ac:dyDescent="0.3">
      <c r="A1011" s="406" t="s">
        <v>234</v>
      </c>
      <c r="B1011" s="403"/>
      <c r="C1011" s="403"/>
      <c r="D1011" s="403"/>
      <c r="E1011" s="403"/>
      <c r="F1011" s="403"/>
      <c r="G1011" s="403"/>
    </row>
    <row r="1012" spans="1:7" ht="24" thickBot="1" x14ac:dyDescent="0.3">
      <c r="A1012" s="390" t="s">
        <v>220</v>
      </c>
      <c r="B1012" s="391"/>
      <c r="C1012" s="394" t="s">
        <v>235</v>
      </c>
      <c r="D1012" s="395"/>
      <c r="E1012" s="42" t="s">
        <v>236</v>
      </c>
      <c r="F1012" s="396" t="s">
        <v>237</v>
      </c>
      <c r="G1012" s="398" t="s">
        <v>230</v>
      </c>
    </row>
    <row r="1013" spans="1:7" ht="24" thickBot="1" x14ac:dyDescent="0.3">
      <c r="A1013" s="392"/>
      <c r="B1013" s="393"/>
      <c r="C1013" s="43" t="s">
        <v>218</v>
      </c>
      <c r="D1013" s="44" t="s">
        <v>238</v>
      </c>
      <c r="E1013" s="44" t="s">
        <v>239</v>
      </c>
      <c r="F1013" s="397"/>
      <c r="G1013" s="399"/>
    </row>
    <row r="1014" spans="1:7" ht="13.8" thickBot="1" x14ac:dyDescent="0.3">
      <c r="A1014" s="400" t="s">
        <v>225</v>
      </c>
      <c r="B1014" s="28" t="s">
        <v>240</v>
      </c>
      <c r="C1014" s="29">
        <v>33388.0342558716</v>
      </c>
      <c r="D1014" s="31">
        <v>9690.9209243680616</v>
      </c>
      <c r="E1014" s="79"/>
      <c r="F1014" s="31">
        <v>3.4452901345956253</v>
      </c>
      <c r="G1014" s="46">
        <v>1.4991584366690098E-3</v>
      </c>
    </row>
    <row r="1015" spans="1:7" x14ac:dyDescent="0.25">
      <c r="A1015" s="401"/>
      <c r="B1015" s="13" t="s">
        <v>61</v>
      </c>
      <c r="C1015" s="33">
        <v>-2632.1448765420969</v>
      </c>
      <c r="D1015" s="35">
        <v>753.84423308321072</v>
      </c>
      <c r="E1015" s="35">
        <v>-5.2235641358917597</v>
      </c>
      <c r="F1015" s="35">
        <v>-3.4916296510973717</v>
      </c>
      <c r="G1015" s="47">
        <v>1.3190687605331138E-3</v>
      </c>
    </row>
    <row r="1016" spans="1:7" x14ac:dyDescent="0.25">
      <c r="A1016" s="401"/>
      <c r="B1016" s="13" t="s">
        <v>62</v>
      </c>
      <c r="C1016" s="33">
        <v>-2493.7024536859885</v>
      </c>
      <c r="D1016" s="35">
        <v>760.51912625394436</v>
      </c>
      <c r="E1016" s="35">
        <v>-2.4319652968705148</v>
      </c>
      <c r="F1016" s="35">
        <v>-3.2789477182107296</v>
      </c>
      <c r="G1016" s="47">
        <v>2.360497934647523E-3</v>
      </c>
    </row>
    <row r="1017" spans="1:7" x14ac:dyDescent="0.25">
      <c r="A1017" s="401"/>
      <c r="B1017" s="13" t="s">
        <v>63</v>
      </c>
      <c r="C1017" s="33">
        <v>-2155.1991460446288</v>
      </c>
      <c r="D1017" s="35">
        <v>739.23428757371448</v>
      </c>
      <c r="E1017" s="35">
        <v>-5.3215930844785682</v>
      </c>
      <c r="F1017" s="35">
        <v>-2.9154480281459052</v>
      </c>
      <c r="G1017" s="47">
        <v>6.1583660630720304E-3</v>
      </c>
    </row>
    <row r="1018" spans="1:7" x14ac:dyDescent="0.25">
      <c r="A1018" s="401"/>
      <c r="B1018" s="13" t="s">
        <v>64</v>
      </c>
      <c r="C1018" s="33">
        <v>-2570.0450365267593</v>
      </c>
      <c r="D1018" s="35">
        <v>741.2477065572732</v>
      </c>
      <c r="E1018" s="35">
        <v>-6.3774533100636832</v>
      </c>
      <c r="F1018" s="35">
        <v>-3.4671878425949401</v>
      </c>
      <c r="G1018" s="47">
        <v>1.4112939379648873E-3</v>
      </c>
    </row>
    <row r="1019" spans="1:7" x14ac:dyDescent="0.25">
      <c r="A1019" s="401"/>
      <c r="B1019" s="13" t="s">
        <v>66</v>
      </c>
      <c r="C1019" s="33">
        <v>-2460.3148207674203</v>
      </c>
      <c r="D1019" s="35">
        <v>731.66519875017207</v>
      </c>
      <c r="E1019" s="35">
        <v>-7.049039671834989</v>
      </c>
      <c r="F1019" s="35">
        <v>-3.3626238134191997</v>
      </c>
      <c r="G1019" s="47">
        <v>1.8806161845700085E-3</v>
      </c>
    </row>
    <row r="1020" spans="1:7" x14ac:dyDescent="0.25">
      <c r="A1020" s="401"/>
      <c r="B1020" s="13" t="s">
        <v>67</v>
      </c>
      <c r="C1020" s="33">
        <v>-287.99627859798949</v>
      </c>
      <c r="D1020" s="35">
        <v>110.94263775292741</v>
      </c>
      <c r="E1020" s="35">
        <v>-0.20484436701263992</v>
      </c>
      <c r="F1020" s="35">
        <v>-2.5959025711950878</v>
      </c>
      <c r="G1020" s="47">
        <v>1.3697480927913385E-2</v>
      </c>
    </row>
    <row r="1021" spans="1:7" x14ac:dyDescent="0.25">
      <c r="A1021" s="401"/>
      <c r="B1021" s="13" t="s">
        <v>68</v>
      </c>
      <c r="C1021" s="33">
        <v>6.5281514477010267</v>
      </c>
      <c r="D1021" s="35">
        <v>191.58472416506245</v>
      </c>
      <c r="E1021" s="35">
        <v>4.3458271189995568E-3</v>
      </c>
      <c r="F1021" s="35">
        <v>3.4074488329646824E-2</v>
      </c>
      <c r="G1021" s="47">
        <v>0.97301134210804019</v>
      </c>
    </row>
    <row r="1022" spans="1:7" ht="13.8" thickBot="1" x14ac:dyDescent="0.3">
      <c r="A1022" s="392"/>
      <c r="B1022" s="16" t="s">
        <v>69</v>
      </c>
      <c r="C1022" s="38">
        <v>388.2239967145461</v>
      </c>
      <c r="D1022" s="48">
        <v>321.69229314309018</v>
      </c>
      <c r="E1022" s="48">
        <v>0.13260377892742942</v>
      </c>
      <c r="F1022" s="48">
        <v>1.2068178348987126</v>
      </c>
      <c r="G1022" s="49">
        <v>0.23559584045287452</v>
      </c>
    </row>
    <row r="1023" spans="1:7" x14ac:dyDescent="0.25">
      <c r="A1023" s="402" t="s">
        <v>474</v>
      </c>
      <c r="B1023" s="403"/>
      <c r="C1023" s="403"/>
      <c r="D1023" s="403"/>
      <c r="E1023" s="403"/>
      <c r="F1023" s="403"/>
      <c r="G1023" s="403"/>
    </row>
    <row r="1026" spans="1:7" ht="13.8" thickBot="1" x14ac:dyDescent="0.3">
      <c r="A1026" s="438" t="s">
        <v>219</v>
      </c>
      <c r="B1026" s="438"/>
      <c r="C1026" s="438"/>
      <c r="D1026" s="438"/>
      <c r="E1026" s="438"/>
    </row>
    <row r="1027" spans="1:7" ht="35.4" thickBot="1" x14ac:dyDescent="0.3">
      <c r="A1027" s="190" t="s">
        <v>220</v>
      </c>
      <c r="B1027" s="19" t="s">
        <v>221</v>
      </c>
      <c r="C1027" s="191" t="s">
        <v>222</v>
      </c>
      <c r="D1027" s="191" t="s">
        <v>223</v>
      </c>
      <c r="E1027" s="192" t="s">
        <v>224</v>
      </c>
    </row>
    <row r="1028" spans="1:7" ht="13.8" thickBot="1" x14ac:dyDescent="0.3">
      <c r="A1028" s="22" t="s">
        <v>225</v>
      </c>
      <c r="B1028" s="153" t="s">
        <v>476</v>
      </c>
      <c r="C1028" s="27">
        <v>0.89197962829093924</v>
      </c>
      <c r="D1028" s="27">
        <v>0.87708026667589634</v>
      </c>
      <c r="E1028" s="50">
        <v>30.210889866272058</v>
      </c>
    </row>
    <row r="1029" spans="1:7" x14ac:dyDescent="0.25">
      <c r="A1029" s="464" t="s">
        <v>477</v>
      </c>
      <c r="B1029" s="464"/>
      <c r="C1029" s="464"/>
      <c r="D1029" s="464"/>
      <c r="E1029" s="464"/>
    </row>
    <row r="1031" spans="1:7" ht="13.5" customHeight="1" thickBot="1" x14ac:dyDescent="0.3">
      <c r="A1031" s="438" t="s">
        <v>226</v>
      </c>
      <c r="B1031" s="438"/>
      <c r="C1031" s="438"/>
      <c r="D1031" s="438"/>
      <c r="E1031" s="438"/>
      <c r="F1031" s="438"/>
      <c r="G1031" s="438"/>
    </row>
    <row r="1032" spans="1:7" ht="24" thickBot="1" x14ac:dyDescent="0.3">
      <c r="A1032" s="478" t="s">
        <v>220</v>
      </c>
      <c r="B1032" s="479"/>
      <c r="C1032" s="19" t="s">
        <v>227</v>
      </c>
      <c r="D1032" s="191" t="s">
        <v>228</v>
      </c>
      <c r="E1032" s="191" t="s">
        <v>229</v>
      </c>
      <c r="F1032" s="191" t="s">
        <v>121</v>
      </c>
      <c r="G1032" s="192" t="s">
        <v>230</v>
      </c>
    </row>
    <row r="1033" spans="1:7" x14ac:dyDescent="0.25">
      <c r="A1033" s="475" t="s">
        <v>225</v>
      </c>
      <c r="B1033" s="28" t="s">
        <v>231</v>
      </c>
      <c r="C1033" s="29">
        <v>437123.64314528788</v>
      </c>
      <c r="D1033" s="30">
        <v>8</v>
      </c>
      <c r="E1033" s="31">
        <v>54640.455393160984</v>
      </c>
      <c r="F1033" s="31">
        <v>59.866969561324588</v>
      </c>
      <c r="G1033" s="155" t="s">
        <v>251</v>
      </c>
    </row>
    <row r="1034" spans="1:7" x14ac:dyDescent="0.25">
      <c r="A1034" s="476"/>
      <c r="B1034" s="13" t="s">
        <v>232</v>
      </c>
      <c r="C1034" s="33">
        <v>52936.476257697141</v>
      </c>
      <c r="D1034" s="34">
        <v>58</v>
      </c>
      <c r="E1034" s="35">
        <v>912.69786651201969</v>
      </c>
      <c r="F1034" s="75"/>
      <c r="G1034" s="76"/>
    </row>
    <row r="1035" spans="1:7" ht="13.8" thickBot="1" x14ac:dyDescent="0.3">
      <c r="A1035" s="477"/>
      <c r="B1035" s="16" t="s">
        <v>233</v>
      </c>
      <c r="C1035" s="38">
        <v>490060.11940298503</v>
      </c>
      <c r="D1035" s="39">
        <v>66</v>
      </c>
      <c r="E1035" s="77"/>
      <c r="F1035" s="77"/>
      <c r="G1035" s="78"/>
    </row>
    <row r="1036" spans="1:7" x14ac:dyDescent="0.25">
      <c r="A1036" s="464" t="s">
        <v>478</v>
      </c>
      <c r="B1036" s="464"/>
      <c r="C1036" s="464"/>
      <c r="D1036" s="464"/>
      <c r="E1036" s="464"/>
      <c r="F1036" s="464"/>
      <c r="G1036" s="464"/>
    </row>
    <row r="1038" spans="1:7" ht="13.5" customHeight="1" thickBot="1" x14ac:dyDescent="0.3">
      <c r="A1038" s="438" t="s">
        <v>234</v>
      </c>
      <c r="B1038" s="438"/>
      <c r="C1038" s="438"/>
      <c r="D1038" s="438"/>
      <c r="E1038" s="438"/>
      <c r="F1038" s="438"/>
      <c r="G1038" s="438"/>
    </row>
    <row r="1039" spans="1:7" ht="23.4" x14ac:dyDescent="0.25">
      <c r="A1039" s="465" t="s">
        <v>220</v>
      </c>
      <c r="B1039" s="466"/>
      <c r="C1039" s="469" t="s">
        <v>235</v>
      </c>
      <c r="D1039" s="470"/>
      <c r="E1039" s="42" t="s">
        <v>236</v>
      </c>
      <c r="F1039" s="471" t="s">
        <v>237</v>
      </c>
      <c r="G1039" s="473" t="s">
        <v>230</v>
      </c>
    </row>
    <row r="1040" spans="1:7" ht="24" thickBot="1" x14ac:dyDescent="0.3">
      <c r="A1040" s="467"/>
      <c r="B1040" s="468"/>
      <c r="C1040" s="43" t="s">
        <v>218</v>
      </c>
      <c r="D1040" s="44" t="s">
        <v>238</v>
      </c>
      <c r="E1040" s="44" t="s">
        <v>239</v>
      </c>
      <c r="F1040" s="472"/>
      <c r="G1040" s="474"/>
    </row>
    <row r="1041" spans="1:7" x14ac:dyDescent="0.25">
      <c r="A1041" s="475" t="s">
        <v>225</v>
      </c>
      <c r="B1041" s="28" t="s">
        <v>240</v>
      </c>
      <c r="C1041" s="29">
        <v>1138.0086550955737</v>
      </c>
      <c r="D1041" s="31">
        <v>582.5959182005688</v>
      </c>
      <c r="E1041" s="79"/>
      <c r="F1041" s="31">
        <v>1.9533412774508907</v>
      </c>
      <c r="G1041" s="46">
        <v>5.5608780079193065E-2</v>
      </c>
    </row>
    <row r="1042" spans="1:7" x14ac:dyDescent="0.25">
      <c r="A1042" s="476"/>
      <c r="B1042" s="13" t="s">
        <v>442</v>
      </c>
      <c r="C1042" s="33">
        <v>-12.281372507780844</v>
      </c>
      <c r="D1042" s="35">
        <v>6.951921794643761</v>
      </c>
      <c r="E1042" s="35">
        <v>-0.3353307264296449</v>
      </c>
      <c r="F1042" s="35">
        <v>-1.7666154583676787</v>
      </c>
      <c r="G1042" s="47">
        <v>8.2554405961765623E-2</v>
      </c>
    </row>
    <row r="1043" spans="1:7" x14ac:dyDescent="0.25">
      <c r="A1043" s="476"/>
      <c r="B1043" s="13" t="s">
        <v>443</v>
      </c>
      <c r="C1043" s="33">
        <v>15.82020033889436</v>
      </c>
      <c r="D1043" s="35">
        <v>6.9554204188805544</v>
      </c>
      <c r="E1043" s="35">
        <v>0.24503801300693087</v>
      </c>
      <c r="F1043" s="35">
        <v>2.2745138878952993</v>
      </c>
      <c r="G1043" s="47">
        <v>2.6650366297341636E-2</v>
      </c>
    </row>
    <row r="1044" spans="1:7" x14ac:dyDescent="0.25">
      <c r="A1044" s="476"/>
      <c r="B1044" s="13" t="s">
        <v>444</v>
      </c>
      <c r="C1044" s="33">
        <v>7.0131665823186289</v>
      </c>
      <c r="D1044" s="35">
        <v>7.2345668013998816</v>
      </c>
      <c r="E1044" s="35">
        <v>0.17515345016920156</v>
      </c>
      <c r="F1044" s="35">
        <v>0.96939689339264767</v>
      </c>
      <c r="G1044" s="47">
        <v>0.33637245449737896</v>
      </c>
    </row>
    <row r="1045" spans="1:7" x14ac:dyDescent="0.25">
      <c r="A1045" s="476"/>
      <c r="B1045" s="13" t="s">
        <v>103</v>
      </c>
      <c r="C1045" s="33">
        <v>1.7373115478587897</v>
      </c>
      <c r="D1045" s="35">
        <v>6.6679316565705706</v>
      </c>
      <c r="E1045" s="35">
        <v>5.1384725080050993E-2</v>
      </c>
      <c r="F1045" s="35">
        <v>0.26054729372441082</v>
      </c>
      <c r="G1045" s="47">
        <v>0.79536445969817571</v>
      </c>
    </row>
    <row r="1046" spans="1:7" x14ac:dyDescent="0.25">
      <c r="A1046" s="476"/>
      <c r="B1046" s="13" t="s">
        <v>105</v>
      </c>
      <c r="C1046" s="33">
        <v>20.277605034461985</v>
      </c>
      <c r="D1046" s="35">
        <v>9.3053739938622986</v>
      </c>
      <c r="E1046" s="35">
        <v>0.42754560096173178</v>
      </c>
      <c r="F1046" s="35">
        <v>2.1791284313598598</v>
      </c>
      <c r="G1046" s="47">
        <v>3.339737766248687E-2</v>
      </c>
    </row>
    <row r="1047" spans="1:7" x14ac:dyDescent="0.25">
      <c r="A1047" s="476"/>
      <c r="B1047" s="13" t="s">
        <v>106</v>
      </c>
      <c r="C1047" s="33">
        <v>-20.728711630541497</v>
      </c>
      <c r="D1047" s="35">
        <v>9.1383404533858847</v>
      </c>
      <c r="E1047" s="35">
        <v>-0.14193516374594417</v>
      </c>
      <c r="F1047" s="35">
        <v>-2.2683234156439438</v>
      </c>
      <c r="G1047" s="47">
        <v>2.7048483661118696E-2</v>
      </c>
    </row>
    <row r="1048" spans="1:7" x14ac:dyDescent="0.25">
      <c r="A1048" s="476"/>
      <c r="B1048" s="13" t="s">
        <v>475</v>
      </c>
      <c r="C1048" s="33">
        <v>54.740807940065615</v>
      </c>
      <c r="D1048" s="35">
        <v>20.862103068104332</v>
      </c>
      <c r="E1048" s="35">
        <v>0.2835377557898327</v>
      </c>
      <c r="F1048" s="35">
        <v>2.6239352648850529</v>
      </c>
      <c r="G1048" s="47">
        <v>1.109040098975402E-2</v>
      </c>
    </row>
    <row r="1049" spans="1:7" ht="13.8" thickBot="1" x14ac:dyDescent="0.3">
      <c r="A1049" s="477"/>
      <c r="B1049" s="16" t="s">
        <v>445</v>
      </c>
      <c r="C1049" s="38">
        <v>32.594076095793241</v>
      </c>
      <c r="D1049" s="48">
        <v>15.448987476197486</v>
      </c>
      <c r="E1049" s="48">
        <v>0.16671007605360658</v>
      </c>
      <c r="F1049" s="48">
        <v>2.1097872042430925</v>
      </c>
      <c r="G1049" s="49">
        <v>3.920227135443758E-2</v>
      </c>
    </row>
    <row r="1050" spans="1:7" x14ac:dyDescent="0.25">
      <c r="A1050" s="464" t="s">
        <v>241</v>
      </c>
      <c r="B1050" s="464"/>
      <c r="C1050" s="464"/>
      <c r="D1050" s="464"/>
      <c r="E1050" s="464"/>
      <c r="F1050" s="464"/>
      <c r="G1050" s="464"/>
    </row>
    <row r="1053" spans="1:7" x14ac:dyDescent="0.25">
      <c r="A1053" t="s">
        <v>503</v>
      </c>
    </row>
    <row r="1055" spans="1:7" ht="13.8" thickBot="1" x14ac:dyDescent="0.3">
      <c r="A1055" s="406" t="s">
        <v>219</v>
      </c>
      <c r="B1055" s="403"/>
      <c r="C1055" s="403"/>
      <c r="D1055" s="403"/>
      <c r="E1055" s="403"/>
    </row>
    <row r="1056" spans="1:7" ht="35.4" thickBot="1" x14ac:dyDescent="0.3">
      <c r="A1056" s="203" t="s">
        <v>220</v>
      </c>
      <c r="B1056" s="204" t="s">
        <v>221</v>
      </c>
      <c r="C1056" s="205" t="s">
        <v>222</v>
      </c>
      <c r="D1056" s="205" t="s">
        <v>223</v>
      </c>
      <c r="E1056" s="206" t="s">
        <v>224</v>
      </c>
    </row>
    <row r="1057" spans="1:7" ht="13.8" thickBot="1" x14ac:dyDescent="0.3">
      <c r="A1057" s="207" t="s">
        <v>225</v>
      </c>
      <c r="B1057" s="208" t="s">
        <v>504</v>
      </c>
      <c r="C1057" s="209">
        <v>0.96233037797834864</v>
      </c>
      <c r="D1057" s="209">
        <v>0.94977383730446485</v>
      </c>
      <c r="E1057" s="210">
        <v>15.791294413193881</v>
      </c>
    </row>
    <row r="1058" spans="1:7" x14ac:dyDescent="0.25">
      <c r="A1058" s="405" t="s">
        <v>505</v>
      </c>
      <c r="B1058" s="403"/>
      <c r="C1058" s="403"/>
      <c r="D1058" s="403"/>
      <c r="E1058" s="403"/>
    </row>
    <row r="1060" spans="1:7" ht="13.8" thickBot="1" x14ac:dyDescent="0.3">
      <c r="A1060" s="406" t="s">
        <v>226</v>
      </c>
      <c r="B1060" s="403"/>
      <c r="C1060" s="403"/>
      <c r="D1060" s="403"/>
      <c r="E1060" s="403"/>
      <c r="F1060" s="403"/>
      <c r="G1060" s="403"/>
    </row>
    <row r="1061" spans="1:7" ht="24" thickBot="1" x14ac:dyDescent="0.3">
      <c r="A1061" s="408" t="s">
        <v>220</v>
      </c>
      <c r="B1061" s="407"/>
      <c r="C1061" s="204" t="s">
        <v>227</v>
      </c>
      <c r="D1061" s="205" t="s">
        <v>228</v>
      </c>
      <c r="E1061" s="205" t="s">
        <v>229</v>
      </c>
      <c r="F1061" s="205" t="s">
        <v>121</v>
      </c>
      <c r="G1061" s="206" t="s">
        <v>230</v>
      </c>
    </row>
    <row r="1062" spans="1:7" ht="13.8" thickBot="1" x14ac:dyDescent="0.3">
      <c r="A1062" s="404" t="s">
        <v>225</v>
      </c>
      <c r="B1062" s="211" t="s">
        <v>231</v>
      </c>
      <c r="C1062" s="212">
        <v>172001.46988473178</v>
      </c>
      <c r="D1062" s="213">
        <v>9</v>
      </c>
      <c r="E1062" s="214">
        <v>19111.274431636863</v>
      </c>
      <c r="F1062" s="214">
        <v>76.639769102957473</v>
      </c>
      <c r="G1062" s="215" t="s">
        <v>506</v>
      </c>
    </row>
    <row r="1063" spans="1:7" x14ac:dyDescent="0.25">
      <c r="A1063" s="401"/>
      <c r="B1063" s="216" t="s">
        <v>232</v>
      </c>
      <c r="C1063" s="217">
        <v>6732.8544395925437</v>
      </c>
      <c r="D1063" s="218">
        <v>27</v>
      </c>
      <c r="E1063" s="219">
        <v>249.3649792441683</v>
      </c>
      <c r="F1063" s="75"/>
      <c r="G1063" s="76"/>
    </row>
    <row r="1064" spans="1:7" ht="13.8" thickBot="1" x14ac:dyDescent="0.3">
      <c r="A1064" s="392"/>
      <c r="B1064" s="220" t="s">
        <v>233</v>
      </c>
      <c r="C1064" s="221">
        <v>178734.32432432432</v>
      </c>
      <c r="D1064" s="222">
        <v>36</v>
      </c>
      <c r="E1064" s="77"/>
      <c r="F1064" s="77"/>
      <c r="G1064" s="78"/>
    </row>
    <row r="1065" spans="1:7" x14ac:dyDescent="0.25">
      <c r="A1065" s="405" t="s">
        <v>507</v>
      </c>
      <c r="B1065" s="403"/>
      <c r="C1065" s="403"/>
      <c r="D1065" s="403"/>
      <c r="E1065" s="403"/>
      <c r="F1065" s="403"/>
      <c r="G1065" s="403"/>
    </row>
    <row r="1067" spans="1:7" ht="13.8" thickBot="1" x14ac:dyDescent="0.3">
      <c r="A1067" s="406" t="s">
        <v>234</v>
      </c>
      <c r="B1067" s="403"/>
      <c r="C1067" s="403"/>
      <c r="D1067" s="403"/>
      <c r="E1067" s="403"/>
      <c r="F1067" s="403"/>
      <c r="G1067" s="403"/>
    </row>
    <row r="1068" spans="1:7" ht="24" thickBot="1" x14ac:dyDescent="0.3">
      <c r="A1068" s="408" t="s">
        <v>220</v>
      </c>
      <c r="B1068" s="391"/>
      <c r="C1068" s="409" t="s">
        <v>235</v>
      </c>
      <c r="D1068" s="395"/>
      <c r="E1068" s="223" t="s">
        <v>236</v>
      </c>
      <c r="F1068" s="410" t="s">
        <v>237</v>
      </c>
      <c r="G1068" s="411" t="s">
        <v>230</v>
      </c>
    </row>
    <row r="1069" spans="1:7" ht="24" thickBot="1" x14ac:dyDescent="0.3">
      <c r="A1069" s="392"/>
      <c r="B1069" s="393"/>
      <c r="C1069" s="224" t="s">
        <v>218</v>
      </c>
      <c r="D1069" s="225" t="s">
        <v>238</v>
      </c>
      <c r="E1069" s="225" t="s">
        <v>239</v>
      </c>
      <c r="F1069" s="397"/>
      <c r="G1069" s="399"/>
    </row>
    <row r="1070" spans="1:7" ht="13.8" thickBot="1" x14ac:dyDescent="0.3">
      <c r="A1070" s="404" t="s">
        <v>225</v>
      </c>
      <c r="B1070" s="211" t="s">
        <v>240</v>
      </c>
      <c r="C1070" s="212">
        <v>182.61312770789391</v>
      </c>
      <c r="D1070" s="214">
        <v>355.68674155896491</v>
      </c>
      <c r="E1070" s="79"/>
      <c r="F1070" s="214">
        <v>0.51340999360140815</v>
      </c>
      <c r="G1070" s="226">
        <v>0.61184044224571776</v>
      </c>
    </row>
    <row r="1071" spans="1:7" x14ac:dyDescent="0.25">
      <c r="A1071" s="401"/>
      <c r="B1071" s="216" t="s">
        <v>502</v>
      </c>
      <c r="C1071" s="217">
        <v>1143.5698012107621</v>
      </c>
      <c r="D1071" s="219">
        <v>413.69554196049882</v>
      </c>
      <c r="E1071" s="219">
        <v>7.2917166313373727</v>
      </c>
      <c r="F1071" s="219">
        <v>2.7642787635356108</v>
      </c>
      <c r="G1071" s="227">
        <v>1.0153484520813182E-2</v>
      </c>
    </row>
    <row r="1072" spans="1:7" x14ac:dyDescent="0.25">
      <c r="A1072" s="401"/>
      <c r="B1072" s="216" t="s">
        <v>61</v>
      </c>
      <c r="C1072" s="217">
        <v>94.974198194496978</v>
      </c>
      <c r="D1072" s="219">
        <v>89.992217251206213</v>
      </c>
      <c r="E1072" s="219">
        <v>0.31405137024369345</v>
      </c>
      <c r="F1072" s="219">
        <v>1.0553601310809351</v>
      </c>
      <c r="G1072" s="227">
        <v>0.30061312715455724</v>
      </c>
    </row>
    <row r="1073" spans="1:7" x14ac:dyDescent="0.25">
      <c r="A1073" s="401"/>
      <c r="B1073" s="216" t="s">
        <v>62</v>
      </c>
      <c r="C1073" s="217">
        <v>333.30050235035418</v>
      </c>
      <c r="D1073" s="219">
        <v>568.53150201037147</v>
      </c>
      <c r="E1073" s="219">
        <v>7.9186150295290053E-2</v>
      </c>
      <c r="F1073" s="219">
        <v>0.58624808154302399</v>
      </c>
      <c r="G1073" s="227">
        <v>0.56257830247256468</v>
      </c>
    </row>
    <row r="1074" spans="1:7" x14ac:dyDescent="0.25">
      <c r="A1074" s="401"/>
      <c r="B1074" s="216" t="s">
        <v>63</v>
      </c>
      <c r="C1074" s="217">
        <v>1804.2332967634384</v>
      </c>
      <c r="D1074" s="219">
        <v>589.06877455183758</v>
      </c>
      <c r="E1074" s="219">
        <v>2.9079457078956406</v>
      </c>
      <c r="F1074" s="219">
        <v>3.0628567914435725</v>
      </c>
      <c r="G1074" s="227">
        <v>4.9224001756777306E-3</v>
      </c>
    </row>
    <row r="1075" spans="1:7" x14ac:dyDescent="0.25">
      <c r="A1075" s="401"/>
      <c r="B1075" s="216" t="s">
        <v>64</v>
      </c>
      <c r="C1075" s="217">
        <v>-2284.436468721889</v>
      </c>
      <c r="D1075" s="219">
        <v>922.59492848810612</v>
      </c>
      <c r="E1075" s="219">
        <v>-3.3858629309401493</v>
      </c>
      <c r="F1075" s="219">
        <v>-2.4760990963450102</v>
      </c>
      <c r="G1075" s="227">
        <v>1.9844498245636888E-2</v>
      </c>
    </row>
    <row r="1076" spans="1:7" x14ac:dyDescent="0.25">
      <c r="A1076" s="401"/>
      <c r="B1076" s="216" t="s">
        <v>66</v>
      </c>
      <c r="C1076" s="217">
        <v>-2071.6829777207045</v>
      </c>
      <c r="D1076" s="219">
        <v>926.30069999662317</v>
      </c>
      <c r="E1076" s="219">
        <v>-2.3146762752048184</v>
      </c>
      <c r="F1076" s="219">
        <v>-2.2365123741440085</v>
      </c>
      <c r="G1076" s="227">
        <v>3.3776662364055195E-2</v>
      </c>
    </row>
    <row r="1077" spans="1:7" x14ac:dyDescent="0.25">
      <c r="A1077" s="401"/>
      <c r="B1077" s="216" t="s">
        <v>67</v>
      </c>
      <c r="C1077" s="217">
        <v>-2914.0115745580706</v>
      </c>
      <c r="D1077" s="219">
        <v>945.60539539983245</v>
      </c>
      <c r="E1077" s="219">
        <v>-4.0696535132991141</v>
      </c>
      <c r="F1077" s="219">
        <v>-3.0816359432106801</v>
      </c>
      <c r="G1077" s="227">
        <v>4.6991243321340085E-3</v>
      </c>
    </row>
    <row r="1078" spans="1:7" x14ac:dyDescent="0.25">
      <c r="A1078" s="401"/>
      <c r="B1078" s="216" t="s">
        <v>68</v>
      </c>
      <c r="C1078" s="217">
        <v>-1180.6937081083624</v>
      </c>
      <c r="D1078" s="219">
        <v>441.16966331232044</v>
      </c>
      <c r="E1078" s="219">
        <v>-0.86390795959197364</v>
      </c>
      <c r="F1078" s="219">
        <v>-2.6762803662510795</v>
      </c>
      <c r="G1078" s="227">
        <v>1.2499358361858148E-2</v>
      </c>
    </row>
    <row r="1079" spans="1:7" ht="13.8" thickBot="1" x14ac:dyDescent="0.3">
      <c r="A1079" s="392"/>
      <c r="B1079" s="220" t="s">
        <v>69</v>
      </c>
      <c r="C1079" s="221">
        <v>-1246.9862032187007</v>
      </c>
      <c r="D1079" s="228">
        <v>474.03480439660461</v>
      </c>
      <c r="E1079" s="228">
        <v>-0.8618395502984737</v>
      </c>
      <c r="F1079" s="228">
        <v>-2.6305794250824688</v>
      </c>
      <c r="G1079" s="229">
        <v>1.3909044272407793E-2</v>
      </c>
    </row>
    <row r="1080" spans="1:7" x14ac:dyDescent="0.25">
      <c r="A1080" s="405" t="s">
        <v>508</v>
      </c>
      <c r="B1080" s="403"/>
      <c r="C1080" s="403"/>
      <c r="D1080" s="403"/>
      <c r="E1080" s="403"/>
      <c r="F1080" s="403"/>
      <c r="G1080" s="403"/>
    </row>
    <row r="1081" spans="1:7" x14ac:dyDescent="0.25">
      <c r="A1081" s="230"/>
      <c r="B1081" s="230"/>
    </row>
    <row r="1083" spans="1:7" ht="13.8" thickBot="1" x14ac:dyDescent="0.3">
      <c r="A1083" s="406" t="s">
        <v>219</v>
      </c>
      <c r="B1083" s="403"/>
      <c r="C1083" s="403"/>
      <c r="D1083" s="403"/>
      <c r="E1083" s="403"/>
    </row>
    <row r="1084" spans="1:7" ht="35.4" thickBot="1" x14ac:dyDescent="0.3">
      <c r="A1084" s="199" t="s">
        <v>220</v>
      </c>
      <c r="B1084" s="19" t="s">
        <v>221</v>
      </c>
      <c r="C1084" s="200" t="s">
        <v>222</v>
      </c>
      <c r="D1084" s="200" t="s">
        <v>223</v>
      </c>
      <c r="E1084" s="201" t="s">
        <v>224</v>
      </c>
    </row>
    <row r="1085" spans="1:7" ht="13.8" thickBot="1" x14ac:dyDescent="0.3">
      <c r="A1085" s="22" t="s">
        <v>225</v>
      </c>
      <c r="B1085" s="153" t="s">
        <v>509</v>
      </c>
      <c r="C1085" s="27">
        <v>0.91537030133637631</v>
      </c>
      <c r="D1085" s="27">
        <v>0.88607540564512199</v>
      </c>
      <c r="E1085" s="154">
        <v>0.18762210722743827</v>
      </c>
    </row>
    <row r="1086" spans="1:7" x14ac:dyDescent="0.25">
      <c r="A1086" s="402" t="s">
        <v>505</v>
      </c>
      <c r="B1086" s="403"/>
      <c r="C1086" s="403"/>
      <c r="D1086" s="403"/>
      <c r="E1086" s="403"/>
    </row>
    <row r="1088" spans="1:7" ht="13.8" thickBot="1" x14ac:dyDescent="0.3">
      <c r="A1088" s="406" t="s">
        <v>226</v>
      </c>
      <c r="B1088" s="403"/>
      <c r="C1088" s="403"/>
      <c r="D1088" s="403"/>
      <c r="E1088" s="403"/>
      <c r="F1088" s="403"/>
      <c r="G1088" s="403"/>
    </row>
    <row r="1089" spans="1:7" ht="24" thickBot="1" x14ac:dyDescent="0.3">
      <c r="A1089" s="390" t="s">
        <v>220</v>
      </c>
      <c r="B1089" s="407"/>
      <c r="C1089" s="19" t="s">
        <v>227</v>
      </c>
      <c r="D1089" s="200" t="s">
        <v>228</v>
      </c>
      <c r="E1089" s="200" t="s">
        <v>229</v>
      </c>
      <c r="F1089" s="200" t="s">
        <v>121</v>
      </c>
      <c r="G1089" s="201" t="s">
        <v>230</v>
      </c>
    </row>
    <row r="1090" spans="1:7" ht="13.8" thickBot="1" x14ac:dyDescent="0.3">
      <c r="A1090" s="400" t="s">
        <v>225</v>
      </c>
      <c r="B1090" s="28" t="s">
        <v>231</v>
      </c>
      <c r="C1090" s="29">
        <v>9.8995485522787003</v>
      </c>
      <c r="D1090" s="30">
        <v>9</v>
      </c>
      <c r="E1090" s="31">
        <v>1.0999498391420779</v>
      </c>
      <c r="F1090" s="31">
        <v>31.246750662083766</v>
      </c>
      <c r="G1090" s="155" t="s">
        <v>251</v>
      </c>
    </row>
    <row r="1091" spans="1:7" x14ac:dyDescent="0.25">
      <c r="A1091" s="401"/>
      <c r="B1091" s="13" t="s">
        <v>232</v>
      </c>
      <c r="C1091" s="33">
        <v>0.91525343313207286</v>
      </c>
      <c r="D1091" s="34">
        <v>26</v>
      </c>
      <c r="E1091" s="35">
        <v>3.5202055120464343E-2</v>
      </c>
      <c r="F1091" s="75"/>
      <c r="G1091" s="76"/>
    </row>
    <row r="1092" spans="1:7" ht="13.8" thickBot="1" x14ac:dyDescent="0.3">
      <c r="A1092" s="392"/>
      <c r="B1092" s="16" t="s">
        <v>233</v>
      </c>
      <c r="C1092" s="38">
        <v>10.814801985410773</v>
      </c>
      <c r="D1092" s="39">
        <v>35</v>
      </c>
      <c r="E1092" s="77"/>
      <c r="F1092" s="77"/>
      <c r="G1092" s="78"/>
    </row>
    <row r="1093" spans="1:7" x14ac:dyDescent="0.25">
      <c r="A1093" s="402" t="s">
        <v>510</v>
      </c>
      <c r="B1093" s="403"/>
      <c r="C1093" s="403"/>
      <c r="D1093" s="403"/>
      <c r="E1093" s="403"/>
      <c r="F1093" s="403"/>
      <c r="G1093" s="403"/>
    </row>
    <row r="1095" spans="1:7" ht="13.8" thickBot="1" x14ac:dyDescent="0.3">
      <c r="A1095" s="406" t="s">
        <v>234</v>
      </c>
      <c r="B1095" s="403"/>
      <c r="C1095" s="403"/>
      <c r="D1095" s="403"/>
      <c r="E1095" s="403"/>
      <c r="F1095" s="403"/>
      <c r="G1095" s="403"/>
    </row>
    <row r="1096" spans="1:7" ht="24" thickBot="1" x14ac:dyDescent="0.3">
      <c r="A1096" s="390" t="s">
        <v>220</v>
      </c>
      <c r="B1096" s="391"/>
      <c r="C1096" s="394" t="s">
        <v>235</v>
      </c>
      <c r="D1096" s="395"/>
      <c r="E1096" s="42" t="s">
        <v>236</v>
      </c>
      <c r="F1096" s="396" t="s">
        <v>237</v>
      </c>
      <c r="G1096" s="398" t="s">
        <v>230</v>
      </c>
    </row>
    <row r="1097" spans="1:7" ht="24" thickBot="1" x14ac:dyDescent="0.3">
      <c r="A1097" s="392"/>
      <c r="B1097" s="393"/>
      <c r="C1097" s="43" t="s">
        <v>218</v>
      </c>
      <c r="D1097" s="44" t="s">
        <v>238</v>
      </c>
      <c r="E1097" s="44" t="s">
        <v>239</v>
      </c>
      <c r="F1097" s="397"/>
      <c r="G1097" s="399"/>
    </row>
    <row r="1098" spans="1:7" ht="13.8" thickBot="1" x14ac:dyDescent="0.3">
      <c r="A1098" s="400" t="s">
        <v>225</v>
      </c>
      <c r="B1098" s="28" t="s">
        <v>240</v>
      </c>
      <c r="C1098" s="29">
        <v>4.6211221055068297</v>
      </c>
      <c r="D1098" s="31">
        <v>4.3220692814825261</v>
      </c>
      <c r="E1098" s="79"/>
      <c r="F1098" s="31">
        <v>1.0691920477317578</v>
      </c>
      <c r="G1098" s="46">
        <v>0.29480955267656289</v>
      </c>
    </row>
    <row r="1099" spans="1:7" x14ac:dyDescent="0.25">
      <c r="A1099" s="401"/>
      <c r="B1099" s="13" t="s">
        <v>502</v>
      </c>
      <c r="C1099" s="33">
        <v>5.5023392999992753</v>
      </c>
      <c r="D1099" s="35">
        <v>5.0117800968289545</v>
      </c>
      <c r="E1099" s="35">
        <v>4.5064469352179994</v>
      </c>
      <c r="F1099" s="35">
        <v>1.0978812305593189</v>
      </c>
      <c r="G1099" s="47">
        <v>0.28232011324352357</v>
      </c>
    </row>
    <row r="1100" spans="1:7" x14ac:dyDescent="0.25">
      <c r="A1100" s="401"/>
      <c r="B1100" s="13" t="s">
        <v>61</v>
      </c>
      <c r="C1100" s="33">
        <v>-0.75926553324524504</v>
      </c>
      <c r="D1100" s="35">
        <v>1.0939518311619285</v>
      </c>
      <c r="E1100" s="35">
        <v>-0.32271764206118503</v>
      </c>
      <c r="F1100" s="35">
        <v>-0.69405755501940136</v>
      </c>
      <c r="G1100" s="47">
        <v>0.49380133452166897</v>
      </c>
    </row>
    <row r="1101" spans="1:7" x14ac:dyDescent="0.25">
      <c r="A1101" s="401"/>
      <c r="B1101" s="13" t="s">
        <v>62</v>
      </c>
      <c r="C1101" s="33">
        <v>-4.3032761404140292</v>
      </c>
      <c r="D1101" s="35">
        <v>6.7612969365331157</v>
      </c>
      <c r="E1101" s="35">
        <v>-0.13131248997867837</v>
      </c>
      <c r="F1101" s="35">
        <v>-0.63645720352293134</v>
      </c>
      <c r="G1101" s="47">
        <v>0.53004232821170749</v>
      </c>
    </row>
    <row r="1102" spans="1:7" x14ac:dyDescent="0.25">
      <c r="A1102" s="401"/>
      <c r="B1102" s="13" t="s">
        <v>63</v>
      </c>
      <c r="C1102" s="33">
        <v>10.140790223585483</v>
      </c>
      <c r="D1102" s="35">
        <v>7.13415730900289</v>
      </c>
      <c r="E1102" s="35">
        <v>2.1010766285957043</v>
      </c>
      <c r="F1102" s="35">
        <v>1.4214419144905031</v>
      </c>
      <c r="G1102" s="47">
        <v>0.16707291632137361</v>
      </c>
    </row>
    <row r="1103" spans="1:7" x14ac:dyDescent="0.25">
      <c r="A1103" s="401"/>
      <c r="B1103" s="13" t="s">
        <v>64</v>
      </c>
      <c r="C1103" s="33">
        <v>-12.149664141110064</v>
      </c>
      <c r="D1103" s="35">
        <v>11.135319586717513</v>
      </c>
      <c r="E1103" s="35">
        <v>-2.3087174024670616</v>
      </c>
      <c r="F1103" s="35">
        <v>-1.0910925408555392</v>
      </c>
      <c r="G1103" s="47">
        <v>0.285240656903262</v>
      </c>
    </row>
    <row r="1104" spans="1:7" x14ac:dyDescent="0.25">
      <c r="A1104" s="401"/>
      <c r="B1104" s="13" t="s">
        <v>66</v>
      </c>
      <c r="C1104" s="33">
        <v>-10.097584736654717</v>
      </c>
      <c r="D1104" s="35">
        <v>11.211592946464629</v>
      </c>
      <c r="E1104" s="35">
        <v>-1.4502529257949428</v>
      </c>
      <c r="F1104" s="35">
        <v>-0.90063782951010596</v>
      </c>
      <c r="G1104" s="47">
        <v>0.37604796797782747</v>
      </c>
    </row>
    <row r="1105" spans="1:7" x14ac:dyDescent="0.25">
      <c r="A1105" s="401"/>
      <c r="B1105" s="13" t="s">
        <v>67</v>
      </c>
      <c r="C1105" s="33">
        <v>-14.482544732071275</v>
      </c>
      <c r="D1105" s="35">
        <v>11.458767674804021</v>
      </c>
      <c r="E1105" s="35">
        <v>-2.6001837147202074</v>
      </c>
      <c r="F1105" s="35">
        <v>-1.263883267649806</v>
      </c>
      <c r="G1105" s="47">
        <v>0.21748651105352321</v>
      </c>
    </row>
    <row r="1106" spans="1:7" x14ac:dyDescent="0.25">
      <c r="A1106" s="401"/>
      <c r="B1106" s="13" t="s">
        <v>68</v>
      </c>
      <c r="C1106" s="33">
        <v>-5.3844869620085802</v>
      </c>
      <c r="D1106" s="35">
        <v>5.3445913865494541</v>
      </c>
      <c r="E1106" s="35">
        <v>-0.50639372434853169</v>
      </c>
      <c r="F1106" s="35">
        <v>-1.0074646633528486</v>
      </c>
      <c r="G1106" s="47">
        <v>0.32299615704143619</v>
      </c>
    </row>
    <row r="1107" spans="1:7" ht="13.8" thickBot="1" x14ac:dyDescent="0.3">
      <c r="A1107" s="392"/>
      <c r="B1107" s="16" t="s">
        <v>69</v>
      </c>
      <c r="C1107" s="38">
        <v>-5.3218335032391701</v>
      </c>
      <c r="D1107" s="48">
        <v>5.7255329623207878</v>
      </c>
      <c r="E1107" s="48">
        <v>-0.47146924786343125</v>
      </c>
      <c r="F1107" s="48">
        <v>-0.92949137456052966</v>
      </c>
      <c r="G1107" s="49">
        <v>0.36118451926191542</v>
      </c>
    </row>
    <row r="1108" spans="1:7" x14ac:dyDescent="0.25">
      <c r="A1108" s="402" t="s">
        <v>511</v>
      </c>
      <c r="B1108" s="403"/>
      <c r="C1108" s="403"/>
      <c r="D1108" s="403"/>
      <c r="E1108" s="403"/>
      <c r="F1108" s="403"/>
      <c r="G1108" s="403"/>
    </row>
    <row r="1109" spans="1:7" x14ac:dyDescent="0.25">
      <c r="A1109" s="230"/>
      <c r="B1109" s="230"/>
    </row>
    <row r="1111" spans="1:7" x14ac:dyDescent="0.25">
      <c r="A1111" s="59" t="s">
        <v>585</v>
      </c>
    </row>
    <row r="1112" spans="1:7" ht="13.8" thickBot="1" x14ac:dyDescent="0.3"/>
    <row r="1113" spans="1:7" x14ac:dyDescent="0.25">
      <c r="A1113" s="380" t="s">
        <v>586</v>
      </c>
      <c r="B1113" s="380"/>
    </row>
    <row r="1114" spans="1:7" x14ac:dyDescent="0.25">
      <c r="A1114" s="381" t="s">
        <v>587</v>
      </c>
      <c r="B1114" s="381">
        <v>0.98761927122063353</v>
      </c>
    </row>
    <row r="1115" spans="1:7" x14ac:dyDescent="0.25">
      <c r="A1115" s="381" t="s">
        <v>588</v>
      </c>
      <c r="B1115" s="381">
        <v>0.97539182488637532</v>
      </c>
      <c r="C1115">
        <f>B1115^2</f>
        <v>0.95138921205517346</v>
      </c>
    </row>
    <row r="1116" spans="1:7" x14ac:dyDescent="0.25">
      <c r="A1116" s="381" t="s">
        <v>589</v>
      </c>
      <c r="B1116" s="381">
        <v>0.89396025315153382</v>
      </c>
    </row>
    <row r="1117" spans="1:7" x14ac:dyDescent="0.25">
      <c r="A1117" s="381" t="s">
        <v>590</v>
      </c>
      <c r="B1117" s="381">
        <v>0.43501228810457676</v>
      </c>
    </row>
    <row r="1118" spans="1:7" ht="13.8" thickBot="1" x14ac:dyDescent="0.3">
      <c r="A1118" s="382" t="s">
        <v>591</v>
      </c>
      <c r="B1118" s="382">
        <v>25</v>
      </c>
    </row>
    <row r="1120" spans="1:7" ht="13.8" thickBot="1" x14ac:dyDescent="0.3">
      <c r="A1120" t="s">
        <v>592</v>
      </c>
    </row>
    <row r="1121" spans="1:9" x14ac:dyDescent="0.25">
      <c r="A1121" s="383"/>
      <c r="B1121" s="383" t="s">
        <v>228</v>
      </c>
      <c r="C1121" s="383" t="s">
        <v>593</v>
      </c>
      <c r="D1121" s="383" t="s">
        <v>594</v>
      </c>
      <c r="E1121" s="383" t="s">
        <v>121</v>
      </c>
      <c r="F1121" s="383" t="s">
        <v>595</v>
      </c>
    </row>
    <row r="1122" spans="1:9" x14ac:dyDescent="0.25">
      <c r="A1122" s="381" t="s">
        <v>596</v>
      </c>
      <c r="B1122" s="381">
        <v>10</v>
      </c>
      <c r="C1122" s="381">
        <v>112.51074791164535</v>
      </c>
      <c r="D1122" s="381">
        <v>11.251074791164536</v>
      </c>
      <c r="E1122" s="381">
        <v>59.455352970058527</v>
      </c>
      <c r="F1122" s="381">
        <v>1.0375536512891406E-9</v>
      </c>
    </row>
    <row r="1123" spans="1:9" x14ac:dyDescent="0.25">
      <c r="A1123" s="381" t="s">
        <v>597</v>
      </c>
      <c r="B1123" s="381">
        <v>15</v>
      </c>
      <c r="C1123" s="381">
        <v>2.8385353620296891</v>
      </c>
      <c r="D1123" s="381">
        <v>0.18923569080197927</v>
      </c>
      <c r="E1123" s="381"/>
      <c r="F1123" s="381"/>
    </row>
    <row r="1124" spans="1:9" ht="13.8" thickBot="1" x14ac:dyDescent="0.3">
      <c r="A1124" s="382" t="s">
        <v>118</v>
      </c>
      <c r="B1124" s="382">
        <v>25</v>
      </c>
      <c r="C1124" s="382">
        <v>115.34928327367504</v>
      </c>
      <c r="D1124" s="382"/>
      <c r="E1124" s="382"/>
      <c r="F1124" s="382"/>
    </row>
    <row r="1125" spans="1:9" ht="13.8" thickBot="1" x14ac:dyDescent="0.3"/>
    <row r="1126" spans="1:9" x14ac:dyDescent="0.25">
      <c r="A1126" s="383"/>
      <c r="B1126" s="383" t="s">
        <v>598</v>
      </c>
      <c r="C1126" s="383" t="s">
        <v>590</v>
      </c>
      <c r="D1126" s="383" t="s">
        <v>599</v>
      </c>
      <c r="E1126" s="383" t="s">
        <v>600</v>
      </c>
      <c r="F1126" s="383" t="s">
        <v>601</v>
      </c>
      <c r="G1126" s="383" t="s">
        <v>602</v>
      </c>
      <c r="H1126" s="383" t="s">
        <v>603</v>
      </c>
      <c r="I1126" s="383" t="s">
        <v>604</v>
      </c>
    </row>
    <row r="1127" spans="1:9" x14ac:dyDescent="0.25">
      <c r="A1127" s="381" t="s">
        <v>605</v>
      </c>
      <c r="B1127" s="381">
        <v>0</v>
      </c>
      <c r="C1127" s="381" t="e">
        <v>#N/A</v>
      </c>
      <c r="D1127" s="381" t="e">
        <v>#N/A</v>
      </c>
      <c r="E1127" s="381" t="e">
        <v>#N/A</v>
      </c>
      <c r="F1127" s="381" t="e">
        <v>#N/A</v>
      </c>
      <c r="G1127" s="381" t="e">
        <v>#N/A</v>
      </c>
      <c r="H1127" s="381" t="e">
        <v>#N/A</v>
      </c>
      <c r="I1127" s="381" t="e">
        <v>#N/A</v>
      </c>
    </row>
    <row r="1128" spans="1:9" x14ac:dyDescent="0.25">
      <c r="A1128" s="381" t="s">
        <v>606</v>
      </c>
      <c r="B1128" s="381">
        <v>-10.321602323058292</v>
      </c>
      <c r="C1128" s="381">
        <v>29.388718570427013</v>
      </c>
      <c r="D1128" s="381">
        <v>-0.35120967585992713</v>
      </c>
      <c r="E1128" s="381">
        <v>0.73031538448108768</v>
      </c>
      <c r="F1128" s="381">
        <v>-72.962172874106187</v>
      </c>
      <c r="G1128" s="381">
        <v>52.3189682279896</v>
      </c>
      <c r="H1128" s="381">
        <v>-72.962172874106187</v>
      </c>
      <c r="I1128" s="381">
        <v>52.3189682279896</v>
      </c>
    </row>
    <row r="1129" spans="1:9" x14ac:dyDescent="0.25">
      <c r="A1129" s="381" t="s">
        <v>607</v>
      </c>
      <c r="B1129" s="381">
        <v>4.4704548431641502</v>
      </c>
      <c r="C1129" s="381">
        <v>17.87227812451151</v>
      </c>
      <c r="D1129" s="381">
        <v>0.25013346435298595</v>
      </c>
      <c r="E1129" s="381">
        <v>0.80587757536480964</v>
      </c>
      <c r="F1129" s="381">
        <v>-33.623404066797391</v>
      </c>
      <c r="G1129" s="381">
        <v>42.564313753125688</v>
      </c>
      <c r="H1129" s="381">
        <v>-33.623404066797391</v>
      </c>
      <c r="I1129" s="381">
        <v>42.564313753125688</v>
      </c>
    </row>
    <row r="1130" spans="1:9" x14ac:dyDescent="0.25">
      <c r="A1130" s="381" t="s">
        <v>62</v>
      </c>
      <c r="B1130" s="381">
        <v>7.5512255017137226</v>
      </c>
      <c r="C1130" s="381">
        <v>47.098033092028523</v>
      </c>
      <c r="D1130" s="381">
        <v>0.16032995447938969</v>
      </c>
      <c r="E1130" s="381">
        <v>0.87476036913720112</v>
      </c>
      <c r="F1130" s="381">
        <v>-92.83585526354112</v>
      </c>
      <c r="G1130" s="381">
        <v>107.93830626696855</v>
      </c>
      <c r="H1130" s="381">
        <v>-92.83585526354112</v>
      </c>
      <c r="I1130" s="381">
        <v>107.93830626696855</v>
      </c>
    </row>
    <row r="1131" spans="1:9" x14ac:dyDescent="0.25">
      <c r="A1131" s="381" t="s">
        <v>608</v>
      </c>
      <c r="B1131" s="381">
        <v>5.4631853490512121</v>
      </c>
      <c r="C1131" s="381">
        <v>17.753469645558805</v>
      </c>
      <c r="D1131" s="381">
        <v>0.30772493817386726</v>
      </c>
      <c r="E1131" s="381">
        <v>0.76252314583936953</v>
      </c>
      <c r="F1131" s="381">
        <v>-32.377439283612219</v>
      </c>
      <c r="G1131" s="381">
        <v>43.30380998171465</v>
      </c>
      <c r="H1131" s="381">
        <v>-32.377439283612219</v>
      </c>
      <c r="I1131" s="381">
        <v>43.30380998171465</v>
      </c>
    </row>
    <row r="1132" spans="1:9" x14ac:dyDescent="0.25">
      <c r="A1132" s="381" t="s">
        <v>66</v>
      </c>
      <c r="B1132" s="381">
        <v>-4.7388444935807348</v>
      </c>
      <c r="C1132" s="381">
        <v>11.37626433302086</v>
      </c>
      <c r="D1132" s="381">
        <v>-0.41655541352232095</v>
      </c>
      <c r="E1132" s="381">
        <v>0.68290316789424221</v>
      </c>
      <c r="F1132" s="381">
        <v>-28.986777823924946</v>
      </c>
      <c r="G1132" s="381">
        <v>19.509088836763475</v>
      </c>
      <c r="H1132" s="381">
        <v>-28.986777823924946</v>
      </c>
      <c r="I1132" s="381">
        <v>19.509088836763475</v>
      </c>
    </row>
    <row r="1133" spans="1:9" x14ac:dyDescent="0.25">
      <c r="A1133" s="381" t="s">
        <v>609</v>
      </c>
      <c r="B1133" s="381">
        <v>-7.2032857155613872</v>
      </c>
      <c r="C1133" s="381">
        <v>11.530697455719784</v>
      </c>
      <c r="D1133" s="381">
        <v>-0.62470511807490092</v>
      </c>
      <c r="E1133" s="381">
        <v>0.54155126143287946</v>
      </c>
      <c r="F1133" s="381">
        <v>-31.780385453575207</v>
      </c>
      <c r="G1133" s="381">
        <v>17.373814022452429</v>
      </c>
      <c r="H1133" s="381">
        <v>-31.780385453575207</v>
      </c>
      <c r="I1133" s="381">
        <v>17.373814022452429</v>
      </c>
    </row>
    <row r="1134" spans="1:9" x14ac:dyDescent="0.25">
      <c r="A1134" s="381" t="s">
        <v>65</v>
      </c>
      <c r="B1134" s="381">
        <v>-17.561011066621546</v>
      </c>
      <c r="C1134" s="381">
        <v>24.056130784125994</v>
      </c>
      <c r="D1134" s="381">
        <v>-0.73000147963152884</v>
      </c>
      <c r="E1134" s="381">
        <v>0.47663612974831959</v>
      </c>
      <c r="F1134" s="381">
        <v>-68.835439856606882</v>
      </c>
      <c r="G1134" s="381">
        <v>33.71341772336379</v>
      </c>
      <c r="H1134" s="381">
        <v>-68.835439856606882</v>
      </c>
      <c r="I1134" s="381">
        <v>33.71341772336379</v>
      </c>
    </row>
    <row r="1135" spans="1:9" x14ac:dyDescent="0.25">
      <c r="A1135" s="381" t="s">
        <v>67</v>
      </c>
      <c r="B1135" s="381">
        <v>13.762022684517033</v>
      </c>
      <c r="C1135" s="381">
        <v>28.639088592541409</v>
      </c>
      <c r="D1135" s="381">
        <v>0.48053284377566158</v>
      </c>
      <c r="E1135" s="381">
        <v>0.63778166919090951</v>
      </c>
      <c r="F1135" s="381">
        <v>-47.280749398237816</v>
      </c>
      <c r="G1135" s="381">
        <v>74.804794767271886</v>
      </c>
      <c r="H1135" s="381">
        <v>-47.280749398237816</v>
      </c>
      <c r="I1135" s="381">
        <v>74.804794767271886</v>
      </c>
    </row>
    <row r="1136" spans="1:9" x14ac:dyDescent="0.25">
      <c r="A1136" s="381" t="s">
        <v>68</v>
      </c>
      <c r="B1136" s="381">
        <v>13.756027087743599</v>
      </c>
      <c r="C1136" s="381">
        <v>30.022233361764989</v>
      </c>
      <c r="D1136" s="381">
        <v>0.45819466266832354</v>
      </c>
      <c r="E1136" s="381">
        <v>0.65338049040901758</v>
      </c>
      <c r="F1136" s="381">
        <v>-50.234848271145481</v>
      </c>
      <c r="G1136" s="381">
        <v>77.746902446632674</v>
      </c>
      <c r="H1136" s="381">
        <v>-50.234848271145481</v>
      </c>
      <c r="I1136" s="381">
        <v>77.746902446632674</v>
      </c>
    </row>
    <row r="1137" spans="1:9" ht="13.8" thickBot="1" x14ac:dyDescent="0.3">
      <c r="A1137" s="382" t="s">
        <v>69</v>
      </c>
      <c r="B1137" s="382">
        <v>27.594487159930505</v>
      </c>
      <c r="C1137" s="382">
        <v>29.455719702280991</v>
      </c>
      <c r="D1137" s="382">
        <v>0.93681252533760517</v>
      </c>
      <c r="E1137" s="382">
        <v>0.36369425890551288</v>
      </c>
      <c r="F1137" s="382">
        <v>-35.188892922497317</v>
      </c>
      <c r="G1137" s="382">
        <v>90.37786724235832</v>
      </c>
      <c r="H1137" s="382">
        <v>-35.188892922497317</v>
      </c>
      <c r="I1137" s="382">
        <v>90.37786724235832</v>
      </c>
    </row>
    <row r="1139" spans="1:9" x14ac:dyDescent="0.25">
      <c r="A1139" s="59" t="s">
        <v>610</v>
      </c>
    </row>
    <row r="1140" spans="1:9" ht="13.8" thickBot="1" x14ac:dyDescent="0.3"/>
    <row r="1141" spans="1:9" x14ac:dyDescent="0.25">
      <c r="A1141" s="380" t="s">
        <v>586</v>
      </c>
      <c r="B1141" s="380"/>
    </row>
    <row r="1142" spans="1:9" x14ac:dyDescent="0.25">
      <c r="A1142" s="381" t="s">
        <v>587</v>
      </c>
      <c r="B1142" s="381">
        <v>0.99694632753289492</v>
      </c>
    </row>
    <row r="1143" spans="1:9" x14ac:dyDescent="0.25">
      <c r="A1143" s="381" t="s">
        <v>588</v>
      </c>
      <c r="B1143" s="381">
        <v>0.99390197998132623</v>
      </c>
      <c r="D1143">
        <f>B1143^2</f>
        <v>0.98784114581080062</v>
      </c>
    </row>
    <row r="1144" spans="1:9" x14ac:dyDescent="0.25">
      <c r="A1144" s="381" t="s">
        <v>589</v>
      </c>
      <c r="B1144" s="381">
        <v>0.96614192260848242</v>
      </c>
    </row>
    <row r="1145" spans="1:9" x14ac:dyDescent="0.25">
      <c r="A1145" s="381" t="s">
        <v>590</v>
      </c>
      <c r="B1145" s="381">
        <v>0.15343835117907595</v>
      </c>
    </row>
    <row r="1146" spans="1:9" ht="13.8" thickBot="1" x14ac:dyDescent="0.3">
      <c r="A1146" s="382" t="s">
        <v>591</v>
      </c>
      <c r="B1146" s="382">
        <v>48</v>
      </c>
    </row>
    <row r="1148" spans="1:9" ht="13.8" thickBot="1" x14ac:dyDescent="0.3">
      <c r="A1148" t="s">
        <v>592</v>
      </c>
    </row>
    <row r="1149" spans="1:9" x14ac:dyDescent="0.25">
      <c r="A1149" s="383"/>
      <c r="B1149" s="383" t="s">
        <v>228</v>
      </c>
      <c r="C1149" s="383" t="s">
        <v>593</v>
      </c>
      <c r="D1149" s="383" t="s">
        <v>594</v>
      </c>
      <c r="E1149" s="383" t="s">
        <v>121</v>
      </c>
      <c r="F1149" s="383" t="s">
        <v>595</v>
      </c>
    </row>
    <row r="1150" spans="1:9" x14ac:dyDescent="0.25">
      <c r="A1150" s="381" t="s">
        <v>596</v>
      </c>
      <c r="B1150" s="381">
        <v>10</v>
      </c>
      <c r="C1150" s="381">
        <v>145.81632638081763</v>
      </c>
      <c r="D1150" s="381">
        <v>14.581632638081762</v>
      </c>
      <c r="E1150" s="381">
        <v>619.35308712718904</v>
      </c>
      <c r="F1150" s="381">
        <v>5.1215567895690692E-38</v>
      </c>
    </row>
    <row r="1151" spans="1:9" x14ac:dyDescent="0.25">
      <c r="A1151" s="381" t="s">
        <v>597</v>
      </c>
      <c r="B1151" s="381">
        <v>38</v>
      </c>
      <c r="C1151" s="381">
        <v>0.89464644927703052</v>
      </c>
      <c r="D1151" s="381">
        <v>2.3543327612553434E-2</v>
      </c>
      <c r="E1151" s="381"/>
      <c r="F1151" s="381"/>
    </row>
    <row r="1152" spans="1:9" ht="13.8" thickBot="1" x14ac:dyDescent="0.3">
      <c r="A1152" s="382" t="s">
        <v>118</v>
      </c>
      <c r="B1152" s="382">
        <v>48</v>
      </c>
      <c r="C1152" s="382">
        <v>146.71097283009465</v>
      </c>
      <c r="D1152" s="382"/>
      <c r="E1152" s="382"/>
      <c r="F1152" s="382"/>
    </row>
    <row r="1153" spans="1:9" ht="13.8" thickBot="1" x14ac:dyDescent="0.3"/>
    <row r="1154" spans="1:9" x14ac:dyDescent="0.25">
      <c r="A1154" s="383"/>
      <c r="B1154" s="383" t="s">
        <v>598</v>
      </c>
      <c r="C1154" s="383" t="s">
        <v>590</v>
      </c>
      <c r="D1154" s="383" t="s">
        <v>599</v>
      </c>
      <c r="E1154" s="383" t="s">
        <v>600</v>
      </c>
      <c r="F1154" s="383" t="s">
        <v>601</v>
      </c>
      <c r="G1154" s="383" t="s">
        <v>602</v>
      </c>
      <c r="H1154" s="383" t="s">
        <v>603</v>
      </c>
      <c r="I1154" s="383" t="s">
        <v>604</v>
      </c>
    </row>
    <row r="1155" spans="1:9" x14ac:dyDescent="0.25">
      <c r="A1155" s="381" t="s">
        <v>605</v>
      </c>
      <c r="B1155" s="381">
        <v>0</v>
      </c>
      <c r="C1155" s="381" t="e">
        <v>#N/A</v>
      </c>
      <c r="D1155" s="381" t="e">
        <v>#N/A</v>
      </c>
      <c r="E1155" s="381" t="e">
        <v>#N/A</v>
      </c>
      <c r="F1155" s="381" t="e">
        <v>#N/A</v>
      </c>
      <c r="G1155" s="381" t="e">
        <v>#N/A</v>
      </c>
      <c r="H1155" s="381" t="e">
        <v>#N/A</v>
      </c>
      <c r="I1155" s="381" t="e">
        <v>#N/A</v>
      </c>
    </row>
    <row r="1156" spans="1:9" x14ac:dyDescent="0.25">
      <c r="A1156" s="381" t="s">
        <v>606</v>
      </c>
      <c r="B1156" s="381">
        <v>-1.3748456022300279</v>
      </c>
      <c r="C1156" s="381">
        <v>0.79766414288785892</v>
      </c>
      <c r="D1156" s="381">
        <v>-1.7235895765008873</v>
      </c>
      <c r="E1156" s="381">
        <v>9.2910657577385578E-2</v>
      </c>
      <c r="F1156" s="381">
        <v>-2.9896322241371021</v>
      </c>
      <c r="G1156" s="381">
        <v>0.23994101967704595</v>
      </c>
      <c r="H1156" s="381">
        <v>-2.9896322241371021</v>
      </c>
      <c r="I1156" s="381">
        <v>0.23994101967704595</v>
      </c>
    </row>
    <row r="1157" spans="1:9" x14ac:dyDescent="0.25">
      <c r="A1157" s="381" t="s">
        <v>607</v>
      </c>
      <c r="B1157" s="381">
        <v>1.7103210931239008</v>
      </c>
      <c r="C1157" s="381">
        <v>0.48839943852763323</v>
      </c>
      <c r="D1157" s="381">
        <v>3.5018899658852338</v>
      </c>
      <c r="E1157" s="381">
        <v>1.1986166453901881E-3</v>
      </c>
      <c r="F1157" s="381">
        <v>0.72160812850938905</v>
      </c>
      <c r="G1157" s="381">
        <v>2.6990340577384124</v>
      </c>
      <c r="H1157" s="381">
        <v>0.72160812850938905</v>
      </c>
      <c r="I1157" s="381">
        <v>2.6990340577384124</v>
      </c>
    </row>
    <row r="1158" spans="1:9" x14ac:dyDescent="0.25">
      <c r="A1158" s="381" t="s">
        <v>62</v>
      </c>
      <c r="B1158" s="381">
        <v>0.85944576818503038</v>
      </c>
      <c r="C1158" s="381">
        <v>1.2826828889887085</v>
      </c>
      <c r="D1158" s="381">
        <v>0.67003760287364067</v>
      </c>
      <c r="E1158" s="381">
        <v>0.50688542200910414</v>
      </c>
      <c r="F1158" s="381">
        <v>-1.7372099643759289</v>
      </c>
      <c r="G1158" s="381">
        <v>3.4561015007459894</v>
      </c>
      <c r="H1158" s="381">
        <v>-1.7372099643759289</v>
      </c>
      <c r="I1158" s="381">
        <v>3.4561015007459894</v>
      </c>
    </row>
    <row r="1159" spans="1:9" x14ac:dyDescent="0.25">
      <c r="A1159" s="381" t="s">
        <v>608</v>
      </c>
      <c r="B1159" s="381">
        <v>1.1888156877205711</v>
      </c>
      <c r="C1159" s="381">
        <v>0.52228270807185462</v>
      </c>
      <c r="D1159" s="381">
        <v>2.2761919346504884</v>
      </c>
      <c r="E1159" s="381">
        <v>2.8555876219154591E-2</v>
      </c>
      <c r="F1159" s="381">
        <v>0.13150963056915166</v>
      </c>
      <c r="G1159" s="381">
        <v>2.2461217448719903</v>
      </c>
      <c r="H1159" s="381">
        <v>0.13150963056915166</v>
      </c>
      <c r="I1159" s="381">
        <v>2.2461217448719903</v>
      </c>
    </row>
    <row r="1160" spans="1:9" x14ac:dyDescent="0.25">
      <c r="A1160" s="381" t="s">
        <v>66</v>
      </c>
      <c r="B1160" s="381">
        <v>-0.67598009736954479</v>
      </c>
      <c r="C1160" s="381">
        <v>0.39437681566214</v>
      </c>
      <c r="D1160" s="381">
        <v>-1.7140462383281994</v>
      </c>
      <c r="E1160" s="381">
        <v>9.4667451844506811E-2</v>
      </c>
      <c r="F1160" s="381">
        <v>-1.4743542145963064</v>
      </c>
      <c r="G1160" s="381">
        <v>0.12239401985721687</v>
      </c>
      <c r="H1160" s="381">
        <v>-1.4743542145963064</v>
      </c>
      <c r="I1160" s="381">
        <v>0.12239401985721687</v>
      </c>
    </row>
    <row r="1161" spans="1:9" x14ac:dyDescent="0.25">
      <c r="A1161" s="381" t="s">
        <v>609</v>
      </c>
      <c r="B1161" s="381">
        <v>-0.39008684956575623</v>
      </c>
      <c r="C1161" s="381">
        <v>0.38688753768215522</v>
      </c>
      <c r="D1161" s="381">
        <v>-1.0082693588497786</v>
      </c>
      <c r="E1161" s="381">
        <v>0.31970261057301341</v>
      </c>
      <c r="F1161" s="381">
        <v>-1.1732997162867109</v>
      </c>
      <c r="G1161" s="381">
        <v>0.39312601715519846</v>
      </c>
      <c r="H1161" s="381">
        <v>-1.1732997162867109</v>
      </c>
      <c r="I1161" s="381">
        <v>0.39312601715519846</v>
      </c>
    </row>
    <row r="1162" spans="1:9" x14ac:dyDescent="0.25">
      <c r="A1162" s="381" t="s">
        <v>65</v>
      </c>
      <c r="B1162" s="381">
        <v>-6.4020810392572249</v>
      </c>
      <c r="C1162" s="381">
        <v>2.4681408754517715</v>
      </c>
      <c r="D1162" s="381">
        <v>-2.593888016252468</v>
      </c>
      <c r="E1162" s="381">
        <v>1.3404916728598709E-2</v>
      </c>
      <c r="F1162" s="381">
        <v>-11.398570980791234</v>
      </c>
      <c r="G1162" s="381">
        <v>-1.4055910977232147</v>
      </c>
      <c r="H1162" s="381">
        <v>-11.398570980791234</v>
      </c>
      <c r="I1162" s="381">
        <v>-1.4055910977232147</v>
      </c>
    </row>
    <row r="1163" spans="1:9" x14ac:dyDescent="0.25">
      <c r="A1163" s="381" t="s">
        <v>67</v>
      </c>
      <c r="B1163" s="381">
        <v>2.5489904600029738</v>
      </c>
      <c r="C1163" s="381">
        <v>1.0176244599020019</v>
      </c>
      <c r="D1163" s="381">
        <v>2.5048439384490067</v>
      </c>
      <c r="E1163" s="381">
        <v>1.6657395677542031E-2</v>
      </c>
      <c r="F1163" s="381">
        <v>0.48891745982276769</v>
      </c>
      <c r="G1163" s="381">
        <v>4.6090634601831795</v>
      </c>
      <c r="H1163" s="381">
        <v>0.48891745982276769</v>
      </c>
      <c r="I1163" s="381">
        <v>4.6090634601831795</v>
      </c>
    </row>
    <row r="1164" spans="1:9" x14ac:dyDescent="0.25">
      <c r="A1164" s="381" t="s">
        <v>68</v>
      </c>
      <c r="B1164" s="381">
        <v>1.370948012091459</v>
      </c>
      <c r="C1164" s="381">
        <v>0.9640975089526479</v>
      </c>
      <c r="D1164" s="381">
        <v>1.4220014047964871</v>
      </c>
      <c r="E1164" s="381">
        <v>0.16318238375902949</v>
      </c>
      <c r="F1164" s="381">
        <v>-0.58076534189534357</v>
      </c>
      <c r="G1164" s="381">
        <v>3.3226613660782616</v>
      </c>
      <c r="H1164" s="381">
        <v>-0.58076534189534357</v>
      </c>
      <c r="I1164" s="381">
        <v>3.3226613660782616</v>
      </c>
    </row>
    <row r="1165" spans="1:9" ht="13.8" thickBot="1" x14ac:dyDescent="0.3">
      <c r="A1165" s="382" t="s">
        <v>69</v>
      </c>
      <c r="B1165" s="382">
        <v>1.2572099938862475</v>
      </c>
      <c r="C1165" s="382">
        <v>0.70496825904888849</v>
      </c>
      <c r="D1165" s="382">
        <v>1.7833568784819034</v>
      </c>
      <c r="E1165" s="382">
        <v>8.2517214643988646E-2</v>
      </c>
      <c r="F1165" s="382">
        <v>-0.16992362335258826</v>
      </c>
      <c r="G1165" s="382">
        <v>2.6843436111250831</v>
      </c>
      <c r="H1165" s="382">
        <v>-0.16992362335258826</v>
      </c>
      <c r="I1165" s="382">
        <v>2.6843436111250831</v>
      </c>
    </row>
  </sheetData>
  <mergeCells count="485">
    <mergeCell ref="A1041:A1049"/>
    <mergeCell ref="A1050:G1050"/>
    <mergeCell ref="A1026:E1026"/>
    <mergeCell ref="A1029:E1029"/>
    <mergeCell ref="A1031:G1031"/>
    <mergeCell ref="A1032:B1032"/>
    <mergeCell ref="A1033:A1035"/>
    <mergeCell ref="A1036:G1036"/>
    <mergeCell ref="A1038:G1038"/>
    <mergeCell ref="A1039:B1040"/>
    <mergeCell ref="C1039:D1039"/>
    <mergeCell ref="F1039:F1040"/>
    <mergeCell ref="G1039:G1040"/>
    <mergeCell ref="A139:A148"/>
    <mergeCell ref="A134:G134"/>
    <mergeCell ref="A136:G136"/>
    <mergeCell ref="A137:B138"/>
    <mergeCell ref="C137:D137"/>
    <mergeCell ref="F137:F138"/>
    <mergeCell ref="G137:G138"/>
    <mergeCell ref="F102:F103"/>
    <mergeCell ref="G102:G103"/>
    <mergeCell ref="A128:G128"/>
    <mergeCell ref="A129:B129"/>
    <mergeCell ref="A130:A132"/>
    <mergeCell ref="A133:G133"/>
    <mergeCell ref="A118:D118"/>
    <mergeCell ref="A121:D121"/>
    <mergeCell ref="A123:E123"/>
    <mergeCell ref="A126:E126"/>
    <mergeCell ref="A7:C7"/>
    <mergeCell ref="A8:B8"/>
    <mergeCell ref="A9:B9"/>
    <mergeCell ref="A10:A14"/>
    <mergeCell ref="A15:A16"/>
    <mergeCell ref="A45:B46"/>
    <mergeCell ref="C45:D45"/>
    <mergeCell ref="F45:F46"/>
    <mergeCell ref="G45:G46"/>
    <mergeCell ref="A38:A40"/>
    <mergeCell ref="A41:G41"/>
    <mergeCell ref="A42:G42"/>
    <mergeCell ref="A44:G44"/>
    <mergeCell ref="A17:B17"/>
    <mergeCell ref="A18:A21"/>
    <mergeCell ref="A26:D26"/>
    <mergeCell ref="A29:D29"/>
    <mergeCell ref="A31:E31"/>
    <mergeCell ref="A34:E34"/>
    <mergeCell ref="A36:G36"/>
    <mergeCell ref="A37:B37"/>
    <mergeCell ref="A149:G149"/>
    <mergeCell ref="A66:B66"/>
    <mergeCell ref="A67:A71"/>
    <mergeCell ref="A72:A73"/>
    <mergeCell ref="A74:B74"/>
    <mergeCell ref="A47:A55"/>
    <mergeCell ref="A56:G56"/>
    <mergeCell ref="A64:C64"/>
    <mergeCell ref="A65:B65"/>
    <mergeCell ref="A91:E91"/>
    <mergeCell ref="A93:G93"/>
    <mergeCell ref="A94:B94"/>
    <mergeCell ref="A95:A97"/>
    <mergeCell ref="A75:A78"/>
    <mergeCell ref="A83:D83"/>
    <mergeCell ref="A86:D86"/>
    <mergeCell ref="A88:E88"/>
    <mergeCell ref="A104:A112"/>
    <mergeCell ref="A113:G113"/>
    <mergeCell ref="A98:G98"/>
    <mergeCell ref="A99:G99"/>
    <mergeCell ref="A101:G101"/>
    <mergeCell ref="A102:B103"/>
    <mergeCell ref="C102:D102"/>
    <mergeCell ref="A243:G243"/>
    <mergeCell ref="A228:G228"/>
    <mergeCell ref="A229:G229"/>
    <mergeCell ref="A231:G231"/>
    <mergeCell ref="A232:B233"/>
    <mergeCell ref="C232:D232"/>
    <mergeCell ref="F232:F233"/>
    <mergeCell ref="G232:G233"/>
    <mergeCell ref="A234:A242"/>
    <mergeCell ref="A176:A184"/>
    <mergeCell ref="A185:G185"/>
    <mergeCell ref="A196:B196"/>
    <mergeCell ref="A197:A201"/>
    <mergeCell ref="A202:A203"/>
    <mergeCell ref="A225:A227"/>
    <mergeCell ref="A221:E221"/>
    <mergeCell ref="A223:G223"/>
    <mergeCell ref="A224:B224"/>
    <mergeCell ref="A194:C194"/>
    <mergeCell ref="A195:B195"/>
    <mergeCell ref="A204:B204"/>
    <mergeCell ref="A205:A208"/>
    <mergeCell ref="A213:D213"/>
    <mergeCell ref="A216:D216"/>
    <mergeCell ref="A218:E218"/>
    <mergeCell ref="A174:B175"/>
    <mergeCell ref="C174:D174"/>
    <mergeCell ref="F174:F175"/>
    <mergeCell ref="G174:G175"/>
    <mergeCell ref="A155:D155"/>
    <mergeCell ref="A158:D158"/>
    <mergeCell ref="A160:E160"/>
    <mergeCell ref="A163:E163"/>
    <mergeCell ref="A165:G165"/>
    <mergeCell ref="A166:B166"/>
    <mergeCell ref="A167:A169"/>
    <mergeCell ref="A170:G170"/>
    <mergeCell ref="A171:G171"/>
    <mergeCell ref="A173:G173"/>
    <mergeCell ref="A337:G337"/>
    <mergeCell ref="A249:D249"/>
    <mergeCell ref="A252:D252"/>
    <mergeCell ref="A261:A263"/>
    <mergeCell ref="A264:G264"/>
    <mergeCell ref="A265:G265"/>
    <mergeCell ref="A267:G267"/>
    <mergeCell ref="A254:E254"/>
    <mergeCell ref="A257:E257"/>
    <mergeCell ref="A259:G259"/>
    <mergeCell ref="A260:B260"/>
    <mergeCell ref="A270:A278"/>
    <mergeCell ref="A279:G279"/>
    <mergeCell ref="A268:B269"/>
    <mergeCell ref="C268:D268"/>
    <mergeCell ref="F268:F269"/>
    <mergeCell ref="A299:A302"/>
    <mergeCell ref="A307:D307"/>
    <mergeCell ref="A310:D310"/>
    <mergeCell ref="A312:E312"/>
    <mergeCell ref="G268:G269"/>
    <mergeCell ref="A290:B290"/>
    <mergeCell ref="A291:A295"/>
    <mergeCell ref="A296:A297"/>
    <mergeCell ref="A298:B298"/>
    <mergeCell ref="A288:C288"/>
    <mergeCell ref="A289:B289"/>
    <mergeCell ref="A328:A336"/>
    <mergeCell ref="A322:G322"/>
    <mergeCell ref="A323:G323"/>
    <mergeCell ref="A325:G325"/>
    <mergeCell ref="A326:B327"/>
    <mergeCell ref="C326:D326"/>
    <mergeCell ref="F326:F327"/>
    <mergeCell ref="G326:G327"/>
    <mergeCell ref="A315:E315"/>
    <mergeCell ref="A317:G317"/>
    <mergeCell ref="A318:B318"/>
    <mergeCell ref="A319:A321"/>
    <mergeCell ref="A340:D340"/>
    <mergeCell ref="A358:B359"/>
    <mergeCell ref="C358:D358"/>
    <mergeCell ref="F358:F359"/>
    <mergeCell ref="G358:G359"/>
    <mergeCell ref="A360:A369"/>
    <mergeCell ref="A370:G370"/>
    <mergeCell ref="A343:D343"/>
    <mergeCell ref="A345:E345"/>
    <mergeCell ref="A355:G355"/>
    <mergeCell ref="A357:G357"/>
    <mergeCell ref="A348:E348"/>
    <mergeCell ref="A350:G350"/>
    <mergeCell ref="A351:B351"/>
    <mergeCell ref="A352:A354"/>
    <mergeCell ref="A375:D375"/>
    <mergeCell ref="A378:D378"/>
    <mergeCell ref="A380:E380"/>
    <mergeCell ref="A383:E383"/>
    <mergeCell ref="A393:G393"/>
    <mergeCell ref="A391:G391"/>
    <mergeCell ref="A394:B395"/>
    <mergeCell ref="C394:D394"/>
    <mergeCell ref="F394:F395"/>
    <mergeCell ref="G394:G395"/>
    <mergeCell ref="A408:G408"/>
    <mergeCell ref="A415:D415"/>
    <mergeCell ref="A418:D418"/>
    <mergeCell ref="A420:E420"/>
    <mergeCell ref="A423:E423"/>
    <mergeCell ref="A385:G385"/>
    <mergeCell ref="A386:B386"/>
    <mergeCell ref="A387:A389"/>
    <mergeCell ref="A390:G390"/>
    <mergeCell ref="A444:G444"/>
    <mergeCell ref="A433:B434"/>
    <mergeCell ref="C433:D433"/>
    <mergeCell ref="F433:F434"/>
    <mergeCell ref="G433:G434"/>
    <mergeCell ref="A435:A443"/>
    <mergeCell ref="A425:G425"/>
    <mergeCell ref="A426:B426"/>
    <mergeCell ref="A427:A429"/>
    <mergeCell ref="A430:G430"/>
    <mergeCell ref="A432:G432"/>
    <mergeCell ref="A450:C450"/>
    <mergeCell ref="A451:B451"/>
    <mergeCell ref="A452:B452"/>
    <mergeCell ref="A453:A457"/>
    <mergeCell ref="A458:A459"/>
    <mergeCell ref="A460:B460"/>
    <mergeCell ref="A461:A464"/>
    <mergeCell ref="A469:D469"/>
    <mergeCell ref="A472:D472"/>
    <mergeCell ref="A474:E474"/>
    <mergeCell ref="A477:E477"/>
    <mergeCell ref="A479:G479"/>
    <mergeCell ref="A480:B480"/>
    <mergeCell ref="A481:A483"/>
    <mergeCell ref="A484:G484"/>
    <mergeCell ref="A485:G485"/>
    <mergeCell ref="A487:G487"/>
    <mergeCell ref="A488:B489"/>
    <mergeCell ref="C488:D488"/>
    <mergeCell ref="F488:F489"/>
    <mergeCell ref="G488:G489"/>
    <mergeCell ref="A490:A499"/>
    <mergeCell ref="A500:G500"/>
    <mergeCell ref="A504:G504"/>
    <mergeCell ref="A505:B506"/>
    <mergeCell ref="C505:C506"/>
    <mergeCell ref="D505:D506"/>
    <mergeCell ref="E505:E506"/>
    <mergeCell ref="F505:F506"/>
    <mergeCell ref="A508:A512"/>
    <mergeCell ref="A513:A514"/>
    <mergeCell ref="A515:B515"/>
    <mergeCell ref="A516:A519"/>
    <mergeCell ref="A524:D524"/>
    <mergeCell ref="A527:D527"/>
    <mergeCell ref="A529:E529"/>
    <mergeCell ref="A532:E532"/>
    <mergeCell ref="A534:G534"/>
    <mergeCell ref="A535:B535"/>
    <mergeCell ref="A536:A538"/>
    <mergeCell ref="A539:G539"/>
    <mergeCell ref="A540:G540"/>
    <mergeCell ref="A542:G542"/>
    <mergeCell ref="A543:B544"/>
    <mergeCell ref="C543:D543"/>
    <mergeCell ref="F543:F544"/>
    <mergeCell ref="G543:G544"/>
    <mergeCell ref="A545:A554"/>
    <mergeCell ref="A555:G555"/>
    <mergeCell ref="A565:C565"/>
    <mergeCell ref="A566:B566"/>
    <mergeCell ref="A567:B567"/>
    <mergeCell ref="A568:A572"/>
    <mergeCell ref="A573:A574"/>
    <mergeCell ref="A575:B575"/>
    <mergeCell ref="A576:A579"/>
    <mergeCell ref="A584:D584"/>
    <mergeCell ref="A587:D587"/>
    <mergeCell ref="A589:E589"/>
    <mergeCell ref="A592:E592"/>
    <mergeCell ref="A594:G594"/>
    <mergeCell ref="A595:B595"/>
    <mergeCell ref="A596:A598"/>
    <mergeCell ref="A599:G599"/>
    <mergeCell ref="A600:G600"/>
    <mergeCell ref="A602:G602"/>
    <mergeCell ref="A603:B604"/>
    <mergeCell ref="C603:D603"/>
    <mergeCell ref="F603:F604"/>
    <mergeCell ref="G603:G604"/>
    <mergeCell ref="A605:A614"/>
    <mergeCell ref="A615:G615"/>
    <mergeCell ref="A619:G619"/>
    <mergeCell ref="A620:B621"/>
    <mergeCell ref="C620:C621"/>
    <mergeCell ref="D620:D621"/>
    <mergeCell ref="E620:E621"/>
    <mergeCell ref="F620:F621"/>
    <mergeCell ref="A623:G623"/>
    <mergeCell ref="A624:G624"/>
    <mergeCell ref="A633:C633"/>
    <mergeCell ref="A634:B634"/>
    <mergeCell ref="A635:B635"/>
    <mergeCell ref="A636:A640"/>
    <mergeCell ref="A641:A642"/>
    <mergeCell ref="A643:B643"/>
    <mergeCell ref="A644:A647"/>
    <mergeCell ref="A652:D652"/>
    <mergeCell ref="A655:D655"/>
    <mergeCell ref="A657:E657"/>
    <mergeCell ref="A660:E660"/>
    <mergeCell ref="A662:G662"/>
    <mergeCell ref="A663:B663"/>
    <mergeCell ref="A664:A666"/>
    <mergeCell ref="A667:G667"/>
    <mergeCell ref="A668:G668"/>
    <mergeCell ref="A670:G670"/>
    <mergeCell ref="A671:B672"/>
    <mergeCell ref="C671:D671"/>
    <mergeCell ref="F671:F672"/>
    <mergeCell ref="G671:G672"/>
    <mergeCell ref="A673:A681"/>
    <mergeCell ref="A682:G682"/>
    <mergeCell ref="A687:G687"/>
    <mergeCell ref="A688:B689"/>
    <mergeCell ref="C688:C689"/>
    <mergeCell ref="D688:D689"/>
    <mergeCell ref="E688:E689"/>
    <mergeCell ref="F688:F689"/>
    <mergeCell ref="A691:G691"/>
    <mergeCell ref="A692:G692"/>
    <mergeCell ref="A693:G693"/>
    <mergeCell ref="A701:C701"/>
    <mergeCell ref="A702:B702"/>
    <mergeCell ref="A703:B703"/>
    <mergeCell ref="A704:A708"/>
    <mergeCell ref="A709:A710"/>
    <mergeCell ref="A711:B711"/>
    <mergeCell ref="A712:A715"/>
    <mergeCell ref="A720:D720"/>
    <mergeCell ref="A723:D723"/>
    <mergeCell ref="A725:E725"/>
    <mergeCell ref="A728:E728"/>
    <mergeCell ref="A730:G730"/>
    <mergeCell ref="A731:B731"/>
    <mergeCell ref="A732:A734"/>
    <mergeCell ref="A735:G735"/>
    <mergeCell ref="A736:G736"/>
    <mergeCell ref="A738:G738"/>
    <mergeCell ref="A739:B740"/>
    <mergeCell ref="C739:D739"/>
    <mergeCell ref="F739:F740"/>
    <mergeCell ref="G739:G740"/>
    <mergeCell ref="A741:A749"/>
    <mergeCell ref="A750:G750"/>
    <mergeCell ref="A752:G752"/>
    <mergeCell ref="A762:C762"/>
    <mergeCell ref="A763:B763"/>
    <mergeCell ref="A764:B764"/>
    <mergeCell ref="A765:A769"/>
    <mergeCell ref="A770:A771"/>
    <mergeCell ref="A772:B772"/>
    <mergeCell ref="A773:A776"/>
    <mergeCell ref="A781:D781"/>
    <mergeCell ref="A784:D784"/>
    <mergeCell ref="A786:E786"/>
    <mergeCell ref="A789:E789"/>
    <mergeCell ref="A791:G791"/>
    <mergeCell ref="A792:B792"/>
    <mergeCell ref="A793:A795"/>
    <mergeCell ref="A796:G796"/>
    <mergeCell ref="A797:G797"/>
    <mergeCell ref="A799:G799"/>
    <mergeCell ref="A800:B801"/>
    <mergeCell ref="C800:D800"/>
    <mergeCell ref="F800:F801"/>
    <mergeCell ref="G800:G801"/>
    <mergeCell ref="A802:A813"/>
    <mergeCell ref="A814:G814"/>
    <mergeCell ref="A816:G816"/>
    <mergeCell ref="A817:B818"/>
    <mergeCell ref="C817:C818"/>
    <mergeCell ref="D817:D818"/>
    <mergeCell ref="E817:E818"/>
    <mergeCell ref="F817:F818"/>
    <mergeCell ref="A819:A820"/>
    <mergeCell ref="A821:G821"/>
    <mergeCell ref="A822:G822"/>
    <mergeCell ref="A826:D826"/>
    <mergeCell ref="A829:D829"/>
    <mergeCell ref="A831:E831"/>
    <mergeCell ref="A834:E834"/>
    <mergeCell ref="A836:G836"/>
    <mergeCell ref="A837:B837"/>
    <mergeCell ref="A838:A840"/>
    <mergeCell ref="A841:G841"/>
    <mergeCell ref="A842:G842"/>
    <mergeCell ref="A844:G844"/>
    <mergeCell ref="A845:B846"/>
    <mergeCell ref="C845:D845"/>
    <mergeCell ref="F845:F846"/>
    <mergeCell ref="G845:G846"/>
    <mergeCell ref="A847:A856"/>
    <mergeCell ref="A857:G857"/>
    <mergeCell ref="A861:G861"/>
    <mergeCell ref="A862:B863"/>
    <mergeCell ref="C862:C863"/>
    <mergeCell ref="D862:D863"/>
    <mergeCell ref="E862:E863"/>
    <mergeCell ref="F862:F863"/>
    <mergeCell ref="A865:G865"/>
    <mergeCell ref="A866:G866"/>
    <mergeCell ref="A868:C868"/>
    <mergeCell ref="A869:B869"/>
    <mergeCell ref="A870:B870"/>
    <mergeCell ref="A871:A875"/>
    <mergeCell ref="A876:A877"/>
    <mergeCell ref="A878:B878"/>
    <mergeCell ref="A879:A882"/>
    <mergeCell ref="A887:D887"/>
    <mergeCell ref="A890:D890"/>
    <mergeCell ref="A892:E892"/>
    <mergeCell ref="A895:E895"/>
    <mergeCell ref="A897:G897"/>
    <mergeCell ref="A898:B898"/>
    <mergeCell ref="A899:A901"/>
    <mergeCell ref="A902:G902"/>
    <mergeCell ref="A903:G903"/>
    <mergeCell ref="A905:G905"/>
    <mergeCell ref="A906:B907"/>
    <mergeCell ref="C906:D906"/>
    <mergeCell ref="F906:F907"/>
    <mergeCell ref="G906:G907"/>
    <mergeCell ref="A908:A917"/>
    <mergeCell ref="A918:G918"/>
    <mergeCell ref="A924:D924"/>
    <mergeCell ref="A927:D927"/>
    <mergeCell ref="A929:E929"/>
    <mergeCell ref="A932:E932"/>
    <mergeCell ref="A934:G934"/>
    <mergeCell ref="A935:B935"/>
    <mergeCell ref="A936:A938"/>
    <mergeCell ref="A939:G939"/>
    <mergeCell ref="A940:G940"/>
    <mergeCell ref="A942:G942"/>
    <mergeCell ref="A943:B944"/>
    <mergeCell ref="C943:D943"/>
    <mergeCell ref="F943:F944"/>
    <mergeCell ref="G943:G944"/>
    <mergeCell ref="A945:A954"/>
    <mergeCell ref="A955:G955"/>
    <mergeCell ref="A960:D960"/>
    <mergeCell ref="A963:D963"/>
    <mergeCell ref="A965:E965"/>
    <mergeCell ref="A968:E968"/>
    <mergeCell ref="A970:G970"/>
    <mergeCell ref="A971:B971"/>
    <mergeCell ref="A972:A974"/>
    <mergeCell ref="A975:G975"/>
    <mergeCell ref="A977:G977"/>
    <mergeCell ref="A978:B979"/>
    <mergeCell ref="C978:D978"/>
    <mergeCell ref="F978:F979"/>
    <mergeCell ref="G978:G979"/>
    <mergeCell ref="A980:A988"/>
    <mergeCell ref="A989:G989"/>
    <mergeCell ref="A994:D994"/>
    <mergeCell ref="A997:D997"/>
    <mergeCell ref="A999:E999"/>
    <mergeCell ref="A1014:A1022"/>
    <mergeCell ref="A1023:G1023"/>
    <mergeCell ref="A1002:E1002"/>
    <mergeCell ref="A1004:G1004"/>
    <mergeCell ref="A1005:B1005"/>
    <mergeCell ref="A1006:A1008"/>
    <mergeCell ref="A1009:G1009"/>
    <mergeCell ref="A1011:G1011"/>
    <mergeCell ref="A1012:B1013"/>
    <mergeCell ref="C1012:D1012"/>
    <mergeCell ref="F1012:F1013"/>
    <mergeCell ref="G1012:G1013"/>
    <mergeCell ref="A1055:E1055"/>
    <mergeCell ref="A1058:E1058"/>
    <mergeCell ref="A1060:G1060"/>
    <mergeCell ref="A1061:B1061"/>
    <mergeCell ref="A1062:A1064"/>
    <mergeCell ref="A1065:G1065"/>
    <mergeCell ref="A1067:G1067"/>
    <mergeCell ref="A1068:B1069"/>
    <mergeCell ref="C1068:D1068"/>
    <mergeCell ref="F1068:F1069"/>
    <mergeCell ref="G1068:G1069"/>
    <mergeCell ref="A1096:B1097"/>
    <mergeCell ref="C1096:D1096"/>
    <mergeCell ref="F1096:F1097"/>
    <mergeCell ref="G1096:G1097"/>
    <mergeCell ref="A1098:A1107"/>
    <mergeCell ref="A1108:G1108"/>
    <mergeCell ref="A1070:A1079"/>
    <mergeCell ref="A1080:G1080"/>
    <mergeCell ref="A1083:E1083"/>
    <mergeCell ref="A1086:E1086"/>
    <mergeCell ref="A1088:G1088"/>
    <mergeCell ref="A1089:B1089"/>
    <mergeCell ref="A1090:A1092"/>
    <mergeCell ref="A1093:G1093"/>
    <mergeCell ref="A1095:G1095"/>
  </mergeCells>
  <phoneticPr fontId="1" type="noConversion"/>
  <pageMargins left="0.75" right="0.75" top="1" bottom="1" header="0.5" footer="0.5"/>
  <pageSetup paperSize="9" orientation="portrait" horizontalDpi="0"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X116"/>
  <sheetViews>
    <sheetView topLeftCell="A34" workbookViewId="0">
      <selection activeCell="AA68" sqref="AA68"/>
    </sheetView>
  </sheetViews>
  <sheetFormatPr defaultRowHeight="13.2" x14ac:dyDescent="0.25"/>
  <sheetData>
    <row r="1" spans="1:24" ht="63.6" x14ac:dyDescent="1.1000000000000001">
      <c r="A1" s="3" t="s">
        <v>91</v>
      </c>
      <c r="B1" s="4"/>
      <c r="C1" s="4"/>
      <c r="D1" s="4"/>
      <c r="E1" s="4"/>
      <c r="F1" s="4"/>
      <c r="G1" s="4"/>
      <c r="H1" s="4"/>
      <c r="I1" s="4"/>
      <c r="J1" s="4"/>
      <c r="K1" s="4"/>
      <c r="L1" s="4"/>
      <c r="M1" s="4"/>
      <c r="N1" s="4"/>
      <c r="O1" s="4"/>
      <c r="P1" s="4"/>
    </row>
    <row r="2" spans="1:24" ht="13.8" thickBot="1" x14ac:dyDescent="0.3">
      <c r="A2" s="4"/>
      <c r="B2" s="4"/>
      <c r="C2" s="4"/>
      <c r="D2" s="4"/>
      <c r="E2" s="4"/>
      <c r="F2" s="4"/>
      <c r="G2" s="4"/>
      <c r="H2" s="4"/>
      <c r="I2" s="4"/>
      <c r="J2" s="4"/>
      <c r="K2" s="4"/>
      <c r="L2" s="4"/>
      <c r="M2" s="4"/>
      <c r="N2" s="4"/>
      <c r="O2" s="4"/>
      <c r="P2" s="4"/>
    </row>
    <row r="3" spans="1:24" x14ac:dyDescent="0.25">
      <c r="A3" s="5"/>
      <c r="B3" s="6" t="s">
        <v>92</v>
      </c>
      <c r="C3" s="6"/>
      <c r="D3" s="6"/>
      <c r="E3" s="6"/>
      <c r="F3" s="6"/>
      <c r="G3" s="6"/>
      <c r="H3" s="6"/>
      <c r="I3" s="6"/>
      <c r="J3" s="6"/>
      <c r="K3" s="6"/>
      <c r="L3" s="6"/>
      <c r="M3" s="6"/>
      <c r="N3" s="6"/>
      <c r="O3" s="7"/>
      <c r="P3" s="4"/>
    </row>
    <row r="4" spans="1:24" ht="63.6" x14ac:dyDescent="1.1000000000000001">
      <c r="A4" s="8" t="s">
        <v>93</v>
      </c>
      <c r="B4" s="9">
        <v>1000</v>
      </c>
      <c r="C4" s="9">
        <v>950</v>
      </c>
      <c r="D4" s="4">
        <v>930</v>
      </c>
      <c r="E4" s="9">
        <v>900</v>
      </c>
      <c r="F4" s="9">
        <v>850</v>
      </c>
      <c r="G4" s="9">
        <v>800</v>
      </c>
      <c r="H4" s="9">
        <v>750</v>
      </c>
      <c r="I4" s="9">
        <v>650</v>
      </c>
      <c r="J4" s="9">
        <v>550</v>
      </c>
      <c r="K4" s="9"/>
      <c r="L4" s="9"/>
      <c r="M4" s="9"/>
      <c r="N4" s="9"/>
      <c r="O4" s="10"/>
      <c r="P4" s="4"/>
      <c r="T4" s="3" t="s">
        <v>95</v>
      </c>
      <c r="U4" s="4"/>
      <c r="V4" s="4"/>
      <c r="W4" s="4"/>
      <c r="X4" s="4"/>
    </row>
    <row r="5" spans="1:24" ht="13.8" thickBot="1" x14ac:dyDescent="0.3">
      <c r="A5" s="8" t="s">
        <v>60</v>
      </c>
      <c r="B5" s="9">
        <v>2200</v>
      </c>
      <c r="C5" s="9">
        <v>1000</v>
      </c>
      <c r="D5" s="4">
        <v>750</v>
      </c>
      <c r="E5" s="9">
        <v>525</v>
      </c>
      <c r="F5" s="9">
        <v>326.01</v>
      </c>
      <c r="G5" s="9">
        <v>224.06</v>
      </c>
      <c r="H5" s="9">
        <v>154</v>
      </c>
      <c r="I5" s="9">
        <v>72.739999999999995</v>
      </c>
      <c r="J5" s="9">
        <v>34.36</v>
      </c>
      <c r="K5" s="9"/>
      <c r="L5" s="9"/>
      <c r="M5" s="9"/>
      <c r="N5" s="9"/>
      <c r="O5" s="10"/>
      <c r="P5" s="4"/>
      <c r="T5" s="4"/>
      <c r="U5" s="4"/>
      <c r="V5" s="4"/>
      <c r="W5" s="4"/>
      <c r="X5" s="4"/>
    </row>
    <row r="6" spans="1:24" x14ac:dyDescent="0.25">
      <c r="A6" s="8"/>
      <c r="B6" s="9"/>
      <c r="C6" s="9"/>
      <c r="D6" s="9"/>
      <c r="E6" s="9"/>
      <c r="F6" s="9"/>
      <c r="G6" s="9"/>
      <c r="H6" s="9"/>
      <c r="I6" s="9"/>
      <c r="J6" s="9"/>
      <c r="K6" s="9"/>
      <c r="L6" s="9"/>
      <c r="M6" s="9"/>
      <c r="N6" s="9"/>
      <c r="O6" s="10"/>
      <c r="P6" s="4"/>
      <c r="T6" s="60"/>
      <c r="U6" s="61" t="s">
        <v>96</v>
      </c>
      <c r="V6" s="61" t="s">
        <v>97</v>
      </c>
      <c r="W6" s="62" t="s">
        <v>98</v>
      </c>
      <c r="X6" s="63" t="s">
        <v>98</v>
      </c>
    </row>
    <row r="7" spans="1:24" ht="14.4" x14ac:dyDescent="0.3">
      <c r="A7" s="8"/>
      <c r="B7" s="9" t="s">
        <v>94</v>
      </c>
      <c r="C7" s="9"/>
      <c r="D7" s="9"/>
      <c r="E7" s="9"/>
      <c r="F7" s="9"/>
      <c r="G7" s="9"/>
      <c r="H7" s="9"/>
      <c r="I7" s="9"/>
      <c r="J7" s="9"/>
      <c r="K7" s="9"/>
      <c r="L7" s="9"/>
      <c r="M7" s="9"/>
      <c r="N7" s="9"/>
      <c r="O7" s="10"/>
      <c r="P7" s="4"/>
      <c r="T7" s="64" t="s">
        <v>99</v>
      </c>
      <c r="U7" s="202">
        <v>60.084000000000003</v>
      </c>
      <c r="V7" s="65">
        <v>15.999000000000001</v>
      </c>
      <c r="W7" s="66">
        <f>V7*2/U7</f>
        <v>0.53255442380667062</v>
      </c>
      <c r="X7" s="67">
        <v>0.53255442380667095</v>
      </c>
    </row>
    <row r="8" spans="1:24" ht="14.4" x14ac:dyDescent="0.3">
      <c r="A8" s="8" t="s">
        <v>93</v>
      </c>
      <c r="B8" s="4">
        <v>1130</v>
      </c>
      <c r="C8" s="9">
        <v>1120</v>
      </c>
      <c r="D8" s="9">
        <v>1095</v>
      </c>
      <c r="E8" s="9">
        <v>1070</v>
      </c>
      <c r="F8" s="9">
        <v>1050</v>
      </c>
      <c r="G8" s="9">
        <v>1025</v>
      </c>
      <c r="H8" s="9">
        <v>1000</v>
      </c>
      <c r="I8" s="9">
        <v>975</v>
      </c>
      <c r="J8" s="9">
        <v>950</v>
      </c>
      <c r="K8" s="9">
        <v>900</v>
      </c>
      <c r="L8" s="9">
        <v>850</v>
      </c>
      <c r="M8" s="9">
        <v>800</v>
      </c>
      <c r="N8" s="9">
        <v>750</v>
      </c>
      <c r="O8" s="9">
        <v>650</v>
      </c>
      <c r="P8" s="10">
        <v>550</v>
      </c>
      <c r="T8" s="64" t="s">
        <v>100</v>
      </c>
      <c r="U8" s="202">
        <v>79.897999999999996</v>
      </c>
      <c r="V8" s="65">
        <v>15.999000000000001</v>
      </c>
      <c r="W8" s="66">
        <f>V8*2/U8</f>
        <v>0.4004856191644347</v>
      </c>
      <c r="X8" s="67">
        <v>0.40048561916443498</v>
      </c>
    </row>
    <row r="9" spans="1:24" ht="14.4" x14ac:dyDescent="0.3">
      <c r="A9" s="8" t="s">
        <v>60</v>
      </c>
      <c r="B9" s="4">
        <v>1500</v>
      </c>
      <c r="C9" s="9">
        <v>1300</v>
      </c>
      <c r="D9" s="9">
        <v>950</v>
      </c>
      <c r="E9" s="9">
        <v>710</v>
      </c>
      <c r="F9" s="9">
        <v>546.41</v>
      </c>
      <c r="G9" s="9">
        <v>410</v>
      </c>
      <c r="H9" s="9">
        <v>328.28</v>
      </c>
      <c r="I9" s="9">
        <v>261.58999999999997</v>
      </c>
      <c r="J9" s="9">
        <v>211.55</v>
      </c>
      <c r="K9" s="9">
        <v>133.66</v>
      </c>
      <c r="L9" s="9">
        <v>91.3</v>
      </c>
      <c r="M9" s="9">
        <v>66.62</v>
      </c>
      <c r="N9" s="9">
        <v>51.35</v>
      </c>
      <c r="O9" s="9">
        <v>34.65</v>
      </c>
      <c r="P9" s="10">
        <v>34.36</v>
      </c>
      <c r="T9" s="64" t="s">
        <v>101</v>
      </c>
      <c r="U9" s="202">
        <v>101.961</v>
      </c>
      <c r="V9" s="65">
        <v>15.999000000000001</v>
      </c>
      <c r="W9" s="66">
        <f>V9*3/U9</f>
        <v>0.47073881189866712</v>
      </c>
      <c r="X9" s="67">
        <v>0.47073881189866701</v>
      </c>
    </row>
    <row r="10" spans="1:24" x14ac:dyDescent="0.25">
      <c r="T10" s="64" t="s">
        <v>102</v>
      </c>
      <c r="U10">
        <v>151.99020000000002</v>
      </c>
      <c r="V10" s="65">
        <v>15.999000000000001</v>
      </c>
      <c r="W10" s="66">
        <f>V10*3/U10</f>
        <v>0.31579009699309557</v>
      </c>
      <c r="X10" s="67">
        <v>0.31579009699309557</v>
      </c>
    </row>
    <row r="11" spans="1:24" x14ac:dyDescent="0.25">
      <c r="B11" s="9" t="s">
        <v>3</v>
      </c>
      <c r="T11" s="64" t="s">
        <v>103</v>
      </c>
      <c r="U11" s="202">
        <v>71.846000000000004</v>
      </c>
      <c r="V11" s="65">
        <v>15.999000000000001</v>
      </c>
      <c r="W11" s="66">
        <f t="shared" ref="W11:W16" si="0">V11/U11</f>
        <v>0.22268463101634051</v>
      </c>
      <c r="X11" s="67">
        <v>0.22268463101634101</v>
      </c>
    </row>
    <row r="12" spans="1:24" x14ac:dyDescent="0.25">
      <c r="A12" s="8" t="s">
        <v>93</v>
      </c>
      <c r="B12">
        <f>B8+24</f>
        <v>1154</v>
      </c>
      <c r="C12">
        <f t="shared" ref="C12:P12" si="1">C8+24</f>
        <v>1144</v>
      </c>
      <c r="D12">
        <f t="shared" si="1"/>
        <v>1119</v>
      </c>
      <c r="E12">
        <f t="shared" si="1"/>
        <v>1094</v>
      </c>
      <c r="F12">
        <f t="shared" si="1"/>
        <v>1074</v>
      </c>
      <c r="G12">
        <f t="shared" si="1"/>
        <v>1049</v>
      </c>
      <c r="H12">
        <f t="shared" si="1"/>
        <v>1024</v>
      </c>
      <c r="I12">
        <f t="shared" si="1"/>
        <v>999</v>
      </c>
      <c r="J12">
        <f t="shared" si="1"/>
        <v>974</v>
      </c>
      <c r="K12">
        <f t="shared" si="1"/>
        <v>924</v>
      </c>
      <c r="L12">
        <f t="shared" si="1"/>
        <v>874</v>
      </c>
      <c r="M12">
        <f t="shared" si="1"/>
        <v>824</v>
      </c>
      <c r="N12">
        <f t="shared" si="1"/>
        <v>774</v>
      </c>
      <c r="O12">
        <f t="shared" si="1"/>
        <v>674</v>
      </c>
      <c r="P12">
        <f t="shared" si="1"/>
        <v>574</v>
      </c>
      <c r="T12" s="64" t="s">
        <v>104</v>
      </c>
      <c r="U12" s="202">
        <v>70.936999999999998</v>
      </c>
      <c r="V12" s="65">
        <v>15.999000000000001</v>
      </c>
      <c r="W12" s="66">
        <f t="shared" si="0"/>
        <v>0.22553815357288864</v>
      </c>
      <c r="X12" s="67">
        <v>0.22553815357288901</v>
      </c>
    </row>
    <row r="13" spans="1:24" x14ac:dyDescent="0.25">
      <c r="A13" s="8" t="s">
        <v>60</v>
      </c>
      <c r="B13">
        <f>B9</f>
        <v>1500</v>
      </c>
      <c r="C13">
        <f t="shared" ref="C13:P13" si="2">C9</f>
        <v>1300</v>
      </c>
      <c r="D13">
        <f t="shared" si="2"/>
        <v>950</v>
      </c>
      <c r="E13">
        <f t="shared" si="2"/>
        <v>710</v>
      </c>
      <c r="F13">
        <f t="shared" si="2"/>
        <v>546.41</v>
      </c>
      <c r="G13">
        <f t="shared" si="2"/>
        <v>410</v>
      </c>
      <c r="H13">
        <f t="shared" si="2"/>
        <v>328.28</v>
      </c>
      <c r="I13">
        <f t="shared" si="2"/>
        <v>261.58999999999997</v>
      </c>
      <c r="J13">
        <f t="shared" si="2"/>
        <v>211.55</v>
      </c>
      <c r="K13">
        <f t="shared" si="2"/>
        <v>133.66</v>
      </c>
      <c r="L13">
        <f t="shared" si="2"/>
        <v>91.3</v>
      </c>
      <c r="M13">
        <f t="shared" si="2"/>
        <v>66.62</v>
      </c>
      <c r="N13">
        <f t="shared" si="2"/>
        <v>51.35</v>
      </c>
      <c r="O13">
        <f t="shared" si="2"/>
        <v>34.65</v>
      </c>
      <c r="P13">
        <f t="shared" si="2"/>
        <v>34.36</v>
      </c>
      <c r="T13" s="64" t="s">
        <v>105</v>
      </c>
      <c r="U13" s="202">
        <v>40.304000000000002</v>
      </c>
      <c r="V13" s="65">
        <v>15.999000000000001</v>
      </c>
      <c r="W13" s="66">
        <f t="shared" si="0"/>
        <v>0.39695811830091304</v>
      </c>
      <c r="X13" s="67">
        <v>0.39695811830091299</v>
      </c>
    </row>
    <row r="14" spans="1:24" ht="13.8" thickBot="1" x14ac:dyDescent="0.3">
      <c r="T14" s="64" t="s">
        <v>106</v>
      </c>
      <c r="U14" s="202">
        <v>56.079000000000001</v>
      </c>
      <c r="V14" s="65">
        <v>15.999000000000001</v>
      </c>
      <c r="W14" s="66">
        <f t="shared" si="0"/>
        <v>0.28529396030599691</v>
      </c>
      <c r="X14" s="67">
        <v>0.28529396030599702</v>
      </c>
    </row>
    <row r="15" spans="1:24" ht="14.4" x14ac:dyDescent="0.3">
      <c r="B15" s="6" t="s">
        <v>4</v>
      </c>
      <c r="T15" s="64" t="s">
        <v>107</v>
      </c>
      <c r="U15" s="202">
        <v>61.978999999999999</v>
      </c>
      <c r="V15" s="65">
        <v>15.999000000000001</v>
      </c>
      <c r="W15" s="66">
        <f t="shared" si="0"/>
        <v>0.25813582019716358</v>
      </c>
      <c r="X15" s="67">
        <v>0.25813582019716402</v>
      </c>
    </row>
    <row r="16" spans="1:24" ht="14.4" x14ac:dyDescent="0.3">
      <c r="A16" s="8" t="s">
        <v>93</v>
      </c>
      <c r="B16">
        <f>B4-24</f>
        <v>976</v>
      </c>
      <c r="C16">
        <f t="shared" ref="C16:J16" si="3">C4-24</f>
        <v>926</v>
      </c>
      <c r="D16">
        <f t="shared" si="3"/>
        <v>906</v>
      </c>
      <c r="E16">
        <f t="shared" si="3"/>
        <v>876</v>
      </c>
      <c r="F16">
        <f t="shared" si="3"/>
        <v>826</v>
      </c>
      <c r="G16">
        <f t="shared" si="3"/>
        <v>776</v>
      </c>
      <c r="H16">
        <f t="shared" si="3"/>
        <v>726</v>
      </c>
      <c r="I16">
        <f t="shared" si="3"/>
        <v>626</v>
      </c>
      <c r="J16">
        <f t="shared" si="3"/>
        <v>526</v>
      </c>
      <c r="T16" s="64" t="s">
        <v>108</v>
      </c>
      <c r="U16" s="202">
        <v>94.194999999999993</v>
      </c>
      <c r="V16" s="65">
        <v>15.999000000000001</v>
      </c>
      <c r="W16" s="66">
        <f t="shared" si="0"/>
        <v>0.16984977971229898</v>
      </c>
      <c r="X16" s="67">
        <v>0.169849779712299</v>
      </c>
    </row>
    <row r="17" spans="1:24" x14ac:dyDescent="0.25">
      <c r="A17" s="8" t="s">
        <v>60</v>
      </c>
      <c r="B17">
        <f>B5</f>
        <v>2200</v>
      </c>
      <c r="C17">
        <f t="shared" ref="C17:J17" si="4">C5</f>
        <v>1000</v>
      </c>
      <c r="D17">
        <f t="shared" si="4"/>
        <v>750</v>
      </c>
      <c r="E17">
        <f t="shared" si="4"/>
        <v>525</v>
      </c>
      <c r="F17">
        <f t="shared" si="4"/>
        <v>326.01</v>
      </c>
      <c r="G17">
        <f t="shared" si="4"/>
        <v>224.06</v>
      </c>
      <c r="H17">
        <f t="shared" si="4"/>
        <v>154</v>
      </c>
      <c r="I17">
        <f t="shared" si="4"/>
        <v>72.739999999999995</v>
      </c>
      <c r="J17">
        <f t="shared" si="4"/>
        <v>34.36</v>
      </c>
      <c r="T17" s="64" t="s">
        <v>121</v>
      </c>
      <c r="U17" s="202">
        <v>18.998000000000001</v>
      </c>
      <c r="V17" s="65">
        <v>15.999000000000001</v>
      </c>
      <c r="W17" s="66">
        <f>V17/U17/2</f>
        <v>0.4210706390146331</v>
      </c>
      <c r="X17" s="67">
        <v>0.42107063901463299</v>
      </c>
    </row>
    <row r="18" spans="1:24" x14ac:dyDescent="0.25">
      <c r="T18" s="64" t="s">
        <v>109</v>
      </c>
      <c r="U18" s="202">
        <v>35.453000000000003</v>
      </c>
      <c r="V18" s="65">
        <v>15.999000000000001</v>
      </c>
      <c r="W18" s="66">
        <f>V18/U18/2</f>
        <v>0.2256367585253716</v>
      </c>
      <c r="X18" s="67">
        <v>0.22563675852537199</v>
      </c>
    </row>
    <row r="19" spans="1:24" x14ac:dyDescent="0.25">
      <c r="A19" t="s">
        <v>517</v>
      </c>
      <c r="B19" s="193">
        <v>200</v>
      </c>
      <c r="T19" s="64" t="s">
        <v>22</v>
      </c>
      <c r="U19" s="202">
        <f>V19+1.008*2</f>
        <v>18.015000000000001</v>
      </c>
      <c r="V19" s="65">
        <v>15.999000000000001</v>
      </c>
      <c r="W19" s="66">
        <f>V19/U19</f>
        <v>0.88809325562031638</v>
      </c>
      <c r="X19" s="67">
        <f>W19/V19</f>
        <v>5.5509297807382736E-2</v>
      </c>
    </row>
    <row r="20" spans="1:24" ht="14.4" x14ac:dyDescent="0.3">
      <c r="A20" s="59" t="s">
        <v>449</v>
      </c>
      <c r="T20" s="64" t="s">
        <v>110</v>
      </c>
      <c r="U20" s="65">
        <v>159.691</v>
      </c>
      <c r="V20" s="65">
        <v>15.999000000000001</v>
      </c>
      <c r="W20" s="66">
        <f>V20*3/U20</f>
        <v>0.30056170980205521</v>
      </c>
      <c r="X20" s="67">
        <v>0.30056170980205521</v>
      </c>
    </row>
    <row r="21" spans="1:24" x14ac:dyDescent="0.25">
      <c r="A21" s="59" t="s">
        <v>55</v>
      </c>
      <c r="B21">
        <f>-25018.7/(B12+273.15) + 12.981 + 0.046*($B$19*10- 1)/(B12+273.15) + -0.5117*LN(B12+273.15)</f>
        <v>-8.201800520568181</v>
      </c>
      <c r="C21">
        <f t="shared" ref="C21:P21" si="5">-25018.7/(C12+273.15) + 12.981 + 0.046*($B$19*10- 1)/(C12+273.15) + -0.5117*LN(C12+273.15)</f>
        <v>-8.3214505075574134</v>
      </c>
      <c r="D21">
        <f t="shared" si="5"/>
        <v>-8.6282096441995471</v>
      </c>
      <c r="E21">
        <f t="shared" si="5"/>
        <v>-8.9463557499270898</v>
      </c>
      <c r="F21">
        <f t="shared" si="5"/>
        <v>-9.2094993571098662</v>
      </c>
      <c r="G21">
        <f t="shared" si="5"/>
        <v>-9.5497859450722995</v>
      </c>
      <c r="H21">
        <f t="shared" si="5"/>
        <v>-9.9033757223547632</v>
      </c>
      <c r="I21">
        <f t="shared" si="5"/>
        <v>-10.271056647897264</v>
      </c>
      <c r="J21">
        <f t="shared" si="5"/>
        <v>-10.653680008380617</v>
      </c>
      <c r="K21">
        <f t="shared" si="5"/>
        <v>-11.467515549675642</v>
      </c>
      <c r="L21">
        <f t="shared" si="5"/>
        <v>-12.353226996091148</v>
      </c>
      <c r="M21">
        <f t="shared" si="5"/>
        <v>-13.320683557529978</v>
      </c>
      <c r="N21">
        <f t="shared" si="5"/>
        <v>-14.381643471455877</v>
      </c>
      <c r="O21">
        <f t="shared" si="5"/>
        <v>-16.843547088947457</v>
      </c>
      <c r="P21">
        <f t="shared" si="5"/>
        <v>-19.893060136849414</v>
      </c>
      <c r="T21" s="4" t="s">
        <v>111</v>
      </c>
      <c r="U21" s="4">
        <f>U23+V20*2</f>
        <v>44.008700000000005</v>
      </c>
      <c r="V21" s="4"/>
      <c r="W21" s="4"/>
      <c r="X21" s="4"/>
    </row>
    <row r="22" spans="1:24" x14ac:dyDescent="0.25">
      <c r="A22" s="59" t="s">
        <v>457</v>
      </c>
      <c r="B22">
        <f>-25632/(B12+273.15) + 14.62+ 0.019*($B$19*10- 1)/(B12+273.15)</f>
        <v>-3.3136572890025588</v>
      </c>
      <c r="C22">
        <f t="shared" ref="C22:P22" si="6">-25632/(C12+273.15) + 14.62+ 0.019*($B$19*10- 1)/(C12+273.15)</f>
        <v>-3.4402046360653427</v>
      </c>
      <c r="D22">
        <f t="shared" si="6"/>
        <v>-3.7645268110476611</v>
      </c>
      <c r="E22">
        <f t="shared" si="6"/>
        <v>-4.1007102366236339</v>
      </c>
      <c r="F22">
        <f t="shared" si="6"/>
        <v>-4.3786408343540071</v>
      </c>
      <c r="G22">
        <f t="shared" si="6"/>
        <v>-4.7378784555458893</v>
      </c>
      <c r="H22">
        <f t="shared" si="6"/>
        <v>-5.1109632656207848</v>
      </c>
      <c r="I22">
        <f t="shared" si="6"/>
        <v>-5.4987116299178558</v>
      </c>
      <c r="J22">
        <f t="shared" si="6"/>
        <v>-5.9020053722487251</v>
      </c>
      <c r="K22">
        <f t="shared" si="6"/>
        <v>-6.759124587562126</v>
      </c>
      <c r="L22">
        <f t="shared" si="6"/>
        <v>-7.6909610774528163</v>
      </c>
      <c r="M22">
        <f t="shared" si="6"/>
        <v>-8.7077300277992951</v>
      </c>
      <c r="N22">
        <f t="shared" si="6"/>
        <v>-9.8215976698658256</v>
      </c>
      <c r="O22">
        <f t="shared" si="6"/>
        <v>-12.402139048725124</v>
      </c>
      <c r="P22">
        <f t="shared" si="6"/>
        <v>-15.591909343091546</v>
      </c>
      <c r="T22" s="68"/>
      <c r="U22" s="69" t="s">
        <v>112</v>
      </c>
      <c r="V22" s="69"/>
      <c r="W22" s="66"/>
      <c r="X22" s="67"/>
    </row>
    <row r="23" spans="1:24" x14ac:dyDescent="0.25">
      <c r="A23" s="59" t="s">
        <v>54</v>
      </c>
      <c r="B23">
        <f>-30686/(B12+273.15) + 82.76+ 0.094*($B19*10- 1)/(B12+273.15) + -10.62*LN(B12+273.15)+0.004843*(B12+273.15)</f>
        <v>-8.8359182361319544</v>
      </c>
      <c r="C23">
        <f t="shared" ref="C23:P23" si="7">-30686/(C12+273.15) + 82.76+ 0.094*($B19*10- 1)/(C12+273.15) + -10.62*LN(C12+273.15)+0.004843*(C12+273.15)</f>
        <v>-8.9604673703719353</v>
      </c>
      <c r="D23">
        <f t="shared" si="7"/>
        <v>-9.2789879340169605</v>
      </c>
      <c r="E23">
        <f t="shared" si="7"/>
        <v>-9.6082171541118448</v>
      </c>
      <c r="F23">
        <f t="shared" si="7"/>
        <v>-9.8797548162693722</v>
      </c>
      <c r="G23">
        <f t="shared" si="7"/>
        <v>-10.229966653663332</v>
      </c>
      <c r="H23">
        <f t="shared" si="7"/>
        <v>-10.592881241904538</v>
      </c>
      <c r="I23">
        <f t="shared" si="7"/>
        <v>-10.969323545811346</v>
      </c>
      <c r="J23">
        <f t="shared" si="7"/>
        <v>-11.360187728543615</v>
      </c>
      <c r="K23">
        <f t="shared" si="7"/>
        <v>-12.189148889299613</v>
      </c>
      <c r="L23">
        <f t="shared" si="7"/>
        <v>-13.088602348613366</v>
      </c>
      <c r="M23">
        <f t="shared" si="7"/>
        <v>-14.06906751443676</v>
      </c>
      <c r="N23">
        <f t="shared" si="7"/>
        <v>-15.143157243227545</v>
      </c>
      <c r="O23">
        <f t="shared" si="7"/>
        <v>-17.636527351938213</v>
      </c>
      <c r="P23">
        <f t="shared" si="7"/>
        <v>-20.736813733671614</v>
      </c>
      <c r="T23" s="4" t="s">
        <v>120</v>
      </c>
      <c r="U23" s="70">
        <v>12.0107</v>
      </c>
      <c r="V23" s="4"/>
      <c r="W23" s="4"/>
      <c r="X23" s="4"/>
    </row>
    <row r="24" spans="1:24" x14ac:dyDescent="0.25">
      <c r="A24" t="s">
        <v>458</v>
      </c>
      <c r="B24">
        <f>-21803/(B12+273.15) + 4.325 + 0.171*($B$19*10- 1)/(B12+273.15)</f>
        <v>-10.712782293381913</v>
      </c>
      <c r="C24">
        <f t="shared" ref="C24:P24" si="8">-21803/(C12+273.15) + 4.325 + 0.171*($B$19*10- 1)/(C12+273.15)</f>
        <v>-10.818895141657549</v>
      </c>
      <c r="D24">
        <f t="shared" si="8"/>
        <v>-11.090846711920411</v>
      </c>
      <c r="E24">
        <f t="shared" si="8"/>
        <v>-11.37274421241268</v>
      </c>
      <c r="F24">
        <f t="shared" si="8"/>
        <v>-11.605795382845264</v>
      </c>
      <c r="G24">
        <f t="shared" si="8"/>
        <v>-11.907024354271451</v>
      </c>
      <c r="H24">
        <f t="shared" si="8"/>
        <v>-12.219864510657981</v>
      </c>
      <c r="I24">
        <f t="shared" si="8"/>
        <v>-12.54500039303541</v>
      </c>
      <c r="J24">
        <f t="shared" si="8"/>
        <v>-12.883171430862367</v>
      </c>
      <c r="K24">
        <f t="shared" si="8"/>
        <v>-13.601885519776133</v>
      </c>
      <c r="L24">
        <f t="shared" si="8"/>
        <v>-14.383251754347731</v>
      </c>
      <c r="M24">
        <f t="shared" si="8"/>
        <v>-15.235835801850248</v>
      </c>
      <c r="N24">
        <f t="shared" si="8"/>
        <v>-16.169839325789045</v>
      </c>
      <c r="O24">
        <f t="shared" si="8"/>
        <v>-18.333682362878108</v>
      </c>
      <c r="P24">
        <f t="shared" si="8"/>
        <v>-21.00837779614</v>
      </c>
      <c r="T24" s="64" t="s">
        <v>61</v>
      </c>
      <c r="U24" s="65">
        <v>28.085999999999999</v>
      </c>
      <c r="V24" s="65"/>
      <c r="W24" s="66"/>
      <c r="X24" s="67"/>
    </row>
    <row r="25" spans="1:24" x14ac:dyDescent="0.25">
      <c r="A25" s="59"/>
      <c r="T25" s="64" t="s">
        <v>62</v>
      </c>
      <c r="U25" s="65">
        <v>47.9</v>
      </c>
      <c r="V25" s="65"/>
      <c r="W25" s="66"/>
      <c r="X25" s="67"/>
    </row>
    <row r="26" spans="1:24" x14ac:dyDescent="0.25">
      <c r="A26" s="59"/>
      <c r="T26" s="64" t="s">
        <v>63</v>
      </c>
      <c r="U26" s="65">
        <v>26.981999999999999</v>
      </c>
      <c r="V26" s="65"/>
      <c r="W26" s="66"/>
      <c r="X26" s="67"/>
    </row>
    <row r="27" spans="1:24" x14ac:dyDescent="0.25">
      <c r="T27" s="64" t="s">
        <v>113</v>
      </c>
      <c r="U27" s="66">
        <v>51.996000000000002</v>
      </c>
      <c r="V27" s="65"/>
      <c r="W27" s="66"/>
      <c r="X27" s="67"/>
    </row>
    <row r="28" spans="1:24" x14ac:dyDescent="0.25">
      <c r="A28" t="s">
        <v>516</v>
      </c>
      <c r="B28">
        <f>B21+3</f>
        <v>-5.201800520568181</v>
      </c>
      <c r="C28">
        <f t="shared" ref="C28:P28" si="9">C21+3</f>
        <v>-5.3214505075574134</v>
      </c>
      <c r="D28">
        <f t="shared" si="9"/>
        <v>-5.6282096441995471</v>
      </c>
      <c r="E28">
        <f t="shared" si="9"/>
        <v>-5.9463557499270898</v>
      </c>
      <c r="F28">
        <f t="shared" si="9"/>
        <v>-6.2094993571098662</v>
      </c>
      <c r="G28">
        <f t="shared" si="9"/>
        <v>-6.5497859450722995</v>
      </c>
      <c r="H28">
        <f t="shared" si="9"/>
        <v>-6.9033757223547632</v>
      </c>
      <c r="I28">
        <f t="shared" si="9"/>
        <v>-7.2710566478972645</v>
      </c>
      <c r="J28">
        <f t="shared" si="9"/>
        <v>-7.6536800083806167</v>
      </c>
      <c r="K28">
        <f t="shared" si="9"/>
        <v>-8.4675155496756425</v>
      </c>
      <c r="L28">
        <f t="shared" si="9"/>
        <v>-9.3532269960911485</v>
      </c>
      <c r="M28">
        <f t="shared" si="9"/>
        <v>-10.320683557529978</v>
      </c>
      <c r="N28">
        <f t="shared" si="9"/>
        <v>-11.381643471455877</v>
      </c>
      <c r="O28">
        <f t="shared" si="9"/>
        <v>-13.843547088947457</v>
      </c>
      <c r="P28">
        <f t="shared" si="9"/>
        <v>-16.893060136849414</v>
      </c>
      <c r="T28" s="64" t="s">
        <v>64</v>
      </c>
      <c r="U28" s="65">
        <v>55.847000000000001</v>
      </c>
      <c r="V28" s="65"/>
      <c r="W28" s="66"/>
      <c r="X28" s="67"/>
    </row>
    <row r="29" spans="1:24" x14ac:dyDescent="0.25">
      <c r="T29" s="64" t="s">
        <v>66</v>
      </c>
      <c r="U29" s="65">
        <v>24.305</v>
      </c>
      <c r="V29" s="65"/>
      <c r="W29" s="66"/>
      <c r="X29" s="67"/>
    </row>
    <row r="30" spans="1:24" x14ac:dyDescent="0.25">
      <c r="T30" s="64" t="s">
        <v>67</v>
      </c>
      <c r="U30" s="65">
        <v>40.08</v>
      </c>
      <c r="V30" s="65"/>
      <c r="W30" s="66"/>
      <c r="X30" s="67"/>
    </row>
    <row r="31" spans="1:24" x14ac:dyDescent="0.25">
      <c r="T31" s="64" t="s">
        <v>65</v>
      </c>
      <c r="U31" s="65">
        <v>54.938000000000002</v>
      </c>
      <c r="V31" s="65"/>
      <c r="W31" s="66"/>
      <c r="X31" s="67"/>
    </row>
    <row r="32" spans="1:24" x14ac:dyDescent="0.25">
      <c r="T32" s="64" t="s">
        <v>68</v>
      </c>
      <c r="U32" s="65">
        <v>22.99</v>
      </c>
      <c r="V32" s="65"/>
      <c r="W32" s="66"/>
      <c r="X32" s="67"/>
    </row>
    <row r="33" spans="1:24" ht="13.8" thickBot="1" x14ac:dyDescent="0.3">
      <c r="T33" s="71" t="s">
        <v>69</v>
      </c>
      <c r="U33" s="72">
        <v>39.097999999999999</v>
      </c>
      <c r="V33" s="72"/>
      <c r="W33" s="73"/>
      <c r="X33" s="74"/>
    </row>
    <row r="34" spans="1:24" x14ac:dyDescent="0.25">
      <c r="T34" s="4"/>
      <c r="U34" s="4"/>
      <c r="V34" s="4"/>
      <c r="W34" s="4"/>
      <c r="X34" s="4"/>
    </row>
    <row r="37" spans="1:24" ht="63.6" x14ac:dyDescent="1.1000000000000001">
      <c r="A37" s="3" t="s">
        <v>434</v>
      </c>
    </row>
    <row r="39" spans="1:24" x14ac:dyDescent="0.25">
      <c r="A39" t="s">
        <v>22</v>
      </c>
      <c r="B39" t="s">
        <v>93</v>
      </c>
      <c r="C39" t="s">
        <v>22</v>
      </c>
      <c r="D39" t="s">
        <v>93</v>
      </c>
      <c r="F39" s="59" t="s">
        <v>433</v>
      </c>
      <c r="G39" s="59" t="s">
        <v>487</v>
      </c>
      <c r="K39" s="59" t="s">
        <v>22</v>
      </c>
      <c r="L39" s="59" t="s">
        <v>93</v>
      </c>
    </row>
    <row r="40" spans="1:24" ht="13.8" x14ac:dyDescent="0.3">
      <c r="A40">
        <v>2.84</v>
      </c>
      <c r="B40">
        <v>1040</v>
      </c>
      <c r="C40">
        <f>A40-A40*0.2</f>
        <v>2.2719999999999998</v>
      </c>
      <c r="D40">
        <f>B40+24</f>
        <v>1064</v>
      </c>
      <c r="F40" s="59" t="s">
        <v>432</v>
      </c>
      <c r="G40" s="198" t="s">
        <v>485</v>
      </c>
      <c r="J40" s="197" t="s">
        <v>486</v>
      </c>
      <c r="K40">
        <v>3.5</v>
      </c>
      <c r="L40" s="147">
        <f xml:space="preserve"> -23.009*K40 + 907</f>
        <v>826.46849999999995</v>
      </c>
    </row>
    <row r="41" spans="1:24" x14ac:dyDescent="0.25">
      <c r="A41">
        <v>4.5999999999999996</v>
      </c>
      <c r="B41">
        <v>800</v>
      </c>
      <c r="C41">
        <f>A40-A40*0.2</f>
        <v>2.2719999999999998</v>
      </c>
      <c r="D41">
        <f>B40-24</f>
        <v>1016</v>
      </c>
      <c r="K41">
        <v>5.9</v>
      </c>
      <c r="L41" s="147">
        <f xml:space="preserve"> -23.009*K41 + 907</f>
        <v>771.24689999999998</v>
      </c>
    </row>
    <row r="42" spans="1:24" x14ac:dyDescent="0.25">
      <c r="A42">
        <v>7</v>
      </c>
      <c r="B42">
        <v>850</v>
      </c>
      <c r="C42">
        <f>A41-A41*0.2</f>
        <v>3.6799999999999997</v>
      </c>
      <c r="D42">
        <f>B41-24</f>
        <v>776</v>
      </c>
      <c r="L42" s="1"/>
    </row>
    <row r="43" spans="1:24" ht="13.8" x14ac:dyDescent="0.3">
      <c r="A43">
        <v>12.2</v>
      </c>
      <c r="B43">
        <v>1025</v>
      </c>
      <c r="C43">
        <f>A41+A41*0.2</f>
        <v>5.52</v>
      </c>
      <c r="D43">
        <f>B41-24</f>
        <v>776</v>
      </c>
      <c r="F43" s="59" t="s">
        <v>435</v>
      </c>
      <c r="G43" s="198" t="s">
        <v>488</v>
      </c>
      <c r="J43" s="197" t="s">
        <v>489</v>
      </c>
      <c r="K43">
        <v>3.2</v>
      </c>
      <c r="L43" s="1">
        <f xml:space="preserve"> -166.6*LN(K43) + 1099.7</f>
        <v>905.9190750863736</v>
      </c>
    </row>
    <row r="44" spans="1:24" x14ac:dyDescent="0.25">
      <c r="A44">
        <v>4.29</v>
      </c>
      <c r="B44">
        <v>1130</v>
      </c>
      <c r="C44">
        <f>A42+A42*0.2</f>
        <v>8.4</v>
      </c>
      <c r="D44">
        <f>B42-24</f>
        <v>826</v>
      </c>
      <c r="K44">
        <v>4</v>
      </c>
      <c r="L44" s="1">
        <f t="shared" ref="L44:L50" si="10" xml:space="preserve"> -166.6*LN(K44) + 1099.7</f>
        <v>868.74335943742631</v>
      </c>
    </row>
    <row r="45" spans="1:24" x14ac:dyDescent="0.25">
      <c r="A45">
        <v>2.84</v>
      </c>
      <c r="B45">
        <v>1040</v>
      </c>
      <c r="C45">
        <f>A43+A43*0.2</f>
        <v>14.639999999999999</v>
      </c>
      <c r="D45">
        <f>B43-24</f>
        <v>1001</v>
      </c>
      <c r="K45">
        <v>4.5</v>
      </c>
      <c r="L45" s="1">
        <f t="shared" si="10"/>
        <v>849.12070569707271</v>
      </c>
    </row>
    <row r="46" spans="1:24" x14ac:dyDescent="0.25">
      <c r="C46">
        <f>A43+A43*0.2</f>
        <v>14.639999999999999</v>
      </c>
      <c r="D46">
        <f>B43+24</f>
        <v>1049</v>
      </c>
      <c r="K46">
        <v>5</v>
      </c>
      <c r="L46" s="1">
        <f t="shared" si="10"/>
        <v>831.56764378847902</v>
      </c>
    </row>
    <row r="47" spans="1:24" x14ac:dyDescent="0.25">
      <c r="C47">
        <f>A44+A44*0.2</f>
        <v>5.1479999999999997</v>
      </c>
      <c r="D47">
        <f>B44+24</f>
        <v>1154</v>
      </c>
      <c r="K47">
        <v>5.5</v>
      </c>
      <c r="L47" s="1">
        <f t="shared" si="10"/>
        <v>815.68896783307832</v>
      </c>
    </row>
    <row r="48" spans="1:24" x14ac:dyDescent="0.25">
      <c r="C48">
        <f>A44-A44*0.2</f>
        <v>3.4319999999999999</v>
      </c>
      <c r="D48">
        <f>B44+24</f>
        <v>1154</v>
      </c>
      <c r="K48">
        <v>6</v>
      </c>
      <c r="L48" s="1">
        <f t="shared" si="10"/>
        <v>801.19287242660607</v>
      </c>
    </row>
    <row r="49" spans="3:12" x14ac:dyDescent="0.25">
      <c r="C49">
        <f>A45-A45*0.2</f>
        <v>2.2719999999999998</v>
      </c>
      <c r="D49">
        <f>B45+24</f>
        <v>1064</v>
      </c>
      <c r="K49">
        <v>6.5</v>
      </c>
      <c r="L49" s="1">
        <f t="shared" si="10"/>
        <v>787.85775732819502</v>
      </c>
    </row>
    <row r="50" spans="3:12" x14ac:dyDescent="0.25">
      <c r="K50">
        <v>6.8</v>
      </c>
      <c r="L50" s="1">
        <f t="shared" si="10"/>
        <v>780.34069281046868</v>
      </c>
    </row>
    <row r="51" spans="3:12" x14ac:dyDescent="0.25">
      <c r="L51" s="1"/>
    </row>
    <row r="52" spans="3:12" ht="13.8" x14ac:dyDescent="0.3">
      <c r="F52" s="59" t="s">
        <v>436</v>
      </c>
      <c r="G52" s="198" t="s">
        <v>490</v>
      </c>
      <c r="J52" s="197" t="s">
        <v>491</v>
      </c>
      <c r="K52">
        <v>2.9</v>
      </c>
      <c r="L52" s="1">
        <f xml:space="preserve"> -139*LN(K52) + 1125.3</f>
        <v>977.30520755805242</v>
      </c>
    </row>
    <row r="53" spans="3:12" x14ac:dyDescent="0.25">
      <c r="K53">
        <v>3.5</v>
      </c>
      <c r="L53" s="1">
        <f t="shared" ref="L53:L63" si="11" xml:space="preserve"> -139*LN(K53) + 1125.3</f>
        <v>951.16594737914374</v>
      </c>
    </row>
    <row r="54" spans="3:12" x14ac:dyDescent="0.25">
      <c r="K54">
        <v>4</v>
      </c>
      <c r="L54" s="1">
        <f t="shared" si="11"/>
        <v>932.60508380433521</v>
      </c>
    </row>
    <row r="55" spans="3:12" x14ac:dyDescent="0.25">
      <c r="K55">
        <v>4.5</v>
      </c>
      <c r="L55" s="1">
        <f t="shared" si="11"/>
        <v>916.2332418480978</v>
      </c>
    </row>
    <row r="56" spans="3:12" x14ac:dyDescent="0.25">
      <c r="K56">
        <v>5</v>
      </c>
      <c r="L56" s="1">
        <f t="shared" si="11"/>
        <v>901.58813017166005</v>
      </c>
    </row>
    <row r="57" spans="3:12" x14ac:dyDescent="0.25">
      <c r="K57">
        <v>5.5</v>
      </c>
      <c r="L57" s="1">
        <f t="shared" si="11"/>
        <v>888.34001517885883</v>
      </c>
    </row>
    <row r="58" spans="3:12" x14ac:dyDescent="0.25">
      <c r="K58">
        <v>6</v>
      </c>
      <c r="L58" s="1">
        <f t="shared" si="11"/>
        <v>876.24543377730038</v>
      </c>
    </row>
    <row r="59" spans="3:12" x14ac:dyDescent="0.25">
      <c r="K59">
        <v>6.5</v>
      </c>
      <c r="L59" s="1">
        <f t="shared" si="11"/>
        <v>865.11949741067883</v>
      </c>
    </row>
    <row r="60" spans="3:12" x14ac:dyDescent="0.25">
      <c r="K60">
        <v>7</v>
      </c>
      <c r="L60" s="1">
        <f t="shared" si="11"/>
        <v>854.81848928131149</v>
      </c>
    </row>
    <row r="61" spans="3:12" x14ac:dyDescent="0.25">
      <c r="K61">
        <v>7.5</v>
      </c>
      <c r="L61" s="1">
        <f t="shared" si="11"/>
        <v>845.22848014462511</v>
      </c>
    </row>
    <row r="62" spans="3:12" x14ac:dyDescent="0.25">
      <c r="K62">
        <v>8</v>
      </c>
      <c r="L62" s="1">
        <f t="shared" si="11"/>
        <v>836.25762570650272</v>
      </c>
    </row>
    <row r="63" spans="3:12" x14ac:dyDescent="0.25">
      <c r="K63">
        <v>8.9</v>
      </c>
      <c r="L63" s="1">
        <f t="shared" si="11"/>
        <v>821.43887253340495</v>
      </c>
    </row>
    <row r="64" spans="3:12" x14ac:dyDescent="0.25">
      <c r="L64" s="1"/>
    </row>
    <row r="65" spans="6:12" ht="13.8" x14ac:dyDescent="0.3">
      <c r="F65" s="59" t="s">
        <v>437</v>
      </c>
      <c r="G65" s="198" t="s">
        <v>492</v>
      </c>
      <c r="J65" s="198" t="s">
        <v>493</v>
      </c>
      <c r="K65">
        <v>2.8</v>
      </c>
      <c r="L65" s="1">
        <f xml:space="preserve"> -127.1*LN(K65) + 1166.6</f>
        <v>1035.7353720762746</v>
      </c>
    </row>
    <row r="66" spans="6:12" x14ac:dyDescent="0.25">
      <c r="K66">
        <v>3.2</v>
      </c>
      <c r="L66" s="1">
        <f t="shared" ref="L66:L80" si="12" xml:space="preserve"> -127.1*LN(K66) + 1166.6</f>
        <v>1018.7635320736979</v>
      </c>
    </row>
    <row r="67" spans="6:12" x14ac:dyDescent="0.25">
      <c r="K67">
        <v>3.7</v>
      </c>
      <c r="L67" s="1">
        <f t="shared" si="12"/>
        <v>1000.3108986224622</v>
      </c>
    </row>
    <row r="68" spans="6:12" x14ac:dyDescent="0.25">
      <c r="K68">
        <v>4.2</v>
      </c>
      <c r="L68" s="1">
        <f t="shared" si="12"/>
        <v>984.20075683572702</v>
      </c>
    </row>
    <row r="69" spans="6:12" x14ac:dyDescent="0.25">
      <c r="K69">
        <v>4.7</v>
      </c>
      <c r="L69" s="1">
        <f t="shared" si="12"/>
        <v>969.90480514219462</v>
      </c>
    </row>
    <row r="70" spans="6:12" x14ac:dyDescent="0.25">
      <c r="K70">
        <v>5.2</v>
      </c>
      <c r="L70" s="1">
        <f t="shared" si="12"/>
        <v>957.05548868784376</v>
      </c>
    </row>
    <row r="71" spans="6:12" x14ac:dyDescent="0.25">
      <c r="K71">
        <v>5.7</v>
      </c>
      <c r="L71" s="1">
        <f t="shared" si="12"/>
        <v>945.38674917777178</v>
      </c>
    </row>
    <row r="72" spans="6:12" x14ac:dyDescent="0.25">
      <c r="K72">
        <v>6.2</v>
      </c>
      <c r="L72" s="1">
        <f t="shared" si="12"/>
        <v>934.69978498031196</v>
      </c>
    </row>
    <row r="73" spans="6:12" x14ac:dyDescent="0.25">
      <c r="K73">
        <v>6.7</v>
      </c>
      <c r="L73" s="1">
        <f t="shared" si="12"/>
        <v>924.84213339495136</v>
      </c>
    </row>
    <row r="74" spans="6:12" x14ac:dyDescent="0.25">
      <c r="K74">
        <v>7.2</v>
      </c>
      <c r="L74" s="1">
        <f t="shared" si="12"/>
        <v>915.69430159260253</v>
      </c>
    </row>
    <row r="75" spans="6:12" x14ac:dyDescent="0.25">
      <c r="K75">
        <v>7.7</v>
      </c>
      <c r="L75" s="1">
        <f t="shared" si="12"/>
        <v>907.16089620193998</v>
      </c>
    </row>
    <row r="76" spans="6:12" x14ac:dyDescent="0.25">
      <c r="K76">
        <v>8.1999999999999993</v>
      </c>
      <c r="L76" s="1">
        <f t="shared" si="12"/>
        <v>899.16454899225653</v>
      </c>
    </row>
    <row r="77" spans="6:12" x14ac:dyDescent="0.25">
      <c r="K77">
        <v>8.6999999999999993</v>
      </c>
      <c r="L77" s="1">
        <f t="shared" si="12"/>
        <v>891.64164343854554</v>
      </c>
    </row>
    <row r="78" spans="6:12" x14ac:dyDescent="0.25">
      <c r="K78">
        <v>9.1999999999999993</v>
      </c>
      <c r="L78" s="1">
        <f t="shared" si="12"/>
        <v>884.53923717661019</v>
      </c>
    </row>
    <row r="79" spans="6:12" x14ac:dyDescent="0.25">
      <c r="K79">
        <v>9.6999999999999993</v>
      </c>
      <c r="L79" s="1">
        <f t="shared" si="12"/>
        <v>877.81279995176328</v>
      </c>
    </row>
    <row r="80" spans="6:12" x14ac:dyDescent="0.25">
      <c r="K80">
        <v>10.6</v>
      </c>
      <c r="L80" s="1">
        <f t="shared" si="12"/>
        <v>866.53545645789939</v>
      </c>
    </row>
    <row r="81" spans="6:12" x14ac:dyDescent="0.25">
      <c r="L81" s="1"/>
    </row>
    <row r="82" spans="6:12" ht="15.6" x14ac:dyDescent="0.3">
      <c r="F82" s="59" t="s">
        <v>438</v>
      </c>
      <c r="G82" s="198" t="s">
        <v>494</v>
      </c>
      <c r="J82" s="198" t="s">
        <v>495</v>
      </c>
      <c r="K82">
        <v>2.9</v>
      </c>
      <c r="L82" s="1">
        <f xml:space="preserve"> 1.4856*K82^2 - 42.934*K82 + 1192.6</f>
        <v>1080.585296</v>
      </c>
    </row>
    <row r="83" spans="6:12" x14ac:dyDescent="0.25">
      <c r="K83">
        <v>3.2</v>
      </c>
      <c r="L83" s="1">
        <f t="shared" ref="L83:L99" si="13" xml:space="preserve"> 1.4856*K83^2 - 42.934*K83 + 1192.6</f>
        <v>1070.4237439999999</v>
      </c>
    </row>
    <row r="84" spans="6:12" x14ac:dyDescent="0.25">
      <c r="K84">
        <v>3.8</v>
      </c>
      <c r="L84" s="1">
        <f t="shared" si="13"/>
        <v>1050.9028639999999</v>
      </c>
    </row>
    <row r="85" spans="6:12" x14ac:dyDescent="0.25">
      <c r="K85">
        <v>4.3</v>
      </c>
      <c r="L85" s="1">
        <f t="shared" si="13"/>
        <v>1035.452544</v>
      </c>
    </row>
    <row r="86" spans="6:12" x14ac:dyDescent="0.25">
      <c r="K86">
        <v>4.8</v>
      </c>
      <c r="L86" s="1">
        <f t="shared" si="13"/>
        <v>1020.7450239999999</v>
      </c>
    </row>
    <row r="87" spans="6:12" x14ac:dyDescent="0.25">
      <c r="K87">
        <v>5.3</v>
      </c>
      <c r="L87" s="1">
        <f t="shared" si="13"/>
        <v>1006.7803039999999</v>
      </c>
    </row>
    <row r="88" spans="6:12" x14ac:dyDescent="0.25">
      <c r="K88">
        <v>5.8</v>
      </c>
      <c r="L88" s="1">
        <f t="shared" si="13"/>
        <v>993.55838399999993</v>
      </c>
    </row>
    <row r="89" spans="6:12" x14ac:dyDescent="0.25">
      <c r="K89">
        <v>6.3</v>
      </c>
      <c r="L89" s="1">
        <f t="shared" si="13"/>
        <v>981.07926399999997</v>
      </c>
    </row>
    <row r="90" spans="6:12" x14ac:dyDescent="0.25">
      <c r="K90">
        <v>6.8</v>
      </c>
      <c r="L90" s="1">
        <f t="shared" si="13"/>
        <v>969.34294399999999</v>
      </c>
    </row>
    <row r="91" spans="6:12" x14ac:dyDescent="0.25">
      <c r="K91">
        <v>7.3</v>
      </c>
      <c r="L91" s="1">
        <f t="shared" si="13"/>
        <v>958.349424</v>
      </c>
    </row>
    <row r="92" spans="6:12" x14ac:dyDescent="0.25">
      <c r="K92">
        <v>7.8</v>
      </c>
      <c r="L92" s="1">
        <f t="shared" si="13"/>
        <v>948.09870399999988</v>
      </c>
    </row>
    <row r="93" spans="6:12" x14ac:dyDescent="0.25">
      <c r="K93">
        <v>8.3000000000000007</v>
      </c>
      <c r="L93" s="1">
        <f t="shared" si="13"/>
        <v>938.59078399999999</v>
      </c>
    </row>
    <row r="94" spans="6:12" x14ac:dyDescent="0.25">
      <c r="K94">
        <v>8.8000000000000007</v>
      </c>
      <c r="L94" s="1">
        <f t="shared" si="13"/>
        <v>929.82566399999996</v>
      </c>
    </row>
    <row r="95" spans="6:12" x14ac:dyDescent="0.25">
      <c r="K95">
        <v>9.3000000000000007</v>
      </c>
      <c r="L95" s="1">
        <f t="shared" si="13"/>
        <v>921.80334399999992</v>
      </c>
    </row>
    <row r="96" spans="6:12" x14ac:dyDescent="0.25">
      <c r="K96">
        <v>9.8000000000000007</v>
      </c>
      <c r="L96" s="1">
        <f t="shared" si="13"/>
        <v>914.52382399999999</v>
      </c>
    </row>
    <row r="97" spans="6:12" x14ac:dyDescent="0.25">
      <c r="K97">
        <v>10.3</v>
      </c>
      <c r="L97" s="1">
        <f t="shared" si="13"/>
        <v>907.98710399999993</v>
      </c>
    </row>
    <row r="98" spans="6:12" x14ac:dyDescent="0.25">
      <c r="K98">
        <v>10.8</v>
      </c>
      <c r="L98" s="1">
        <f t="shared" si="13"/>
        <v>902.19318399999997</v>
      </c>
    </row>
    <row r="99" spans="6:12" x14ac:dyDescent="0.25">
      <c r="K99">
        <v>11.5</v>
      </c>
      <c r="L99" s="1">
        <f t="shared" si="13"/>
        <v>895.32959999999991</v>
      </c>
    </row>
    <row r="100" spans="6:12" x14ac:dyDescent="0.25">
      <c r="L100" s="1"/>
    </row>
    <row r="101" spans="6:12" ht="13.8" x14ac:dyDescent="0.3">
      <c r="F101" s="59" t="s">
        <v>439</v>
      </c>
      <c r="G101" s="198" t="s">
        <v>496</v>
      </c>
      <c r="J101" s="198" t="s">
        <v>497</v>
      </c>
      <c r="K101">
        <v>3</v>
      </c>
      <c r="L101" s="147">
        <f xml:space="preserve"> -13.529*K101 + 1119.1</f>
        <v>1078.5129999999999</v>
      </c>
    </row>
    <row r="102" spans="6:12" x14ac:dyDescent="0.25">
      <c r="K102">
        <v>13.5</v>
      </c>
      <c r="L102" s="147">
        <f xml:space="preserve"> -13.529*K102 + 1119.1</f>
        <v>936.45849999999996</v>
      </c>
    </row>
    <row r="103" spans="6:12" x14ac:dyDescent="0.25">
      <c r="L103" s="1"/>
    </row>
    <row r="104" spans="6:12" ht="13.8" x14ac:dyDescent="0.3">
      <c r="F104" s="59" t="s">
        <v>440</v>
      </c>
      <c r="G104" s="198" t="s">
        <v>498</v>
      </c>
      <c r="J104" s="198" t="s">
        <v>499</v>
      </c>
      <c r="K104">
        <v>3.4</v>
      </c>
      <c r="L104" s="1">
        <f xml:space="preserve"> -10.75*K104 + 1130.8</f>
        <v>1094.25</v>
      </c>
    </row>
    <row r="105" spans="6:12" x14ac:dyDescent="0.25">
      <c r="K105">
        <v>14</v>
      </c>
      <c r="L105" s="1">
        <f xml:space="preserve"> -10.75*K105 + 1130.8</f>
        <v>980.3</v>
      </c>
    </row>
    <row r="106" spans="6:12" x14ac:dyDescent="0.25">
      <c r="L106" s="1"/>
    </row>
    <row r="107" spans="6:12" ht="13.8" x14ac:dyDescent="0.3">
      <c r="F107" s="59" t="s">
        <v>441</v>
      </c>
      <c r="G107" s="198" t="s">
        <v>500</v>
      </c>
      <c r="J107" s="198" t="s">
        <v>501</v>
      </c>
      <c r="K107">
        <v>3.8</v>
      </c>
      <c r="L107" s="1">
        <f xml:space="preserve"> -8.6728*K107 + 1153.8</f>
        <v>1120.8433599999998</v>
      </c>
    </row>
    <row r="108" spans="6:12" x14ac:dyDescent="0.25">
      <c r="K108">
        <v>15.5</v>
      </c>
      <c r="L108" s="1">
        <f xml:space="preserve"> -8.6728*K108 + 1153.8</f>
        <v>1019.3715999999999</v>
      </c>
    </row>
    <row r="110" spans="6:12" x14ac:dyDescent="0.25">
      <c r="L110" s="1"/>
    </row>
    <row r="111" spans="6:12" x14ac:dyDescent="0.25">
      <c r="L111" s="1"/>
    </row>
    <row r="112" spans="6:12" x14ac:dyDescent="0.25">
      <c r="L112" s="1"/>
    </row>
    <row r="113" spans="12:12" x14ac:dyDescent="0.25">
      <c r="L113" s="1"/>
    </row>
    <row r="114" spans="12:12" x14ac:dyDescent="0.25">
      <c r="L114" s="1"/>
    </row>
    <row r="115" spans="12:12" x14ac:dyDescent="0.25">
      <c r="L115" s="1"/>
    </row>
    <row r="116" spans="12:12" x14ac:dyDescent="0.25">
      <c r="L116" s="1"/>
    </row>
  </sheetData>
  <phoneticPr fontId="1" type="noConversion"/>
  <pageMargins left="0.75" right="0.75" top="1" bottom="1" header="0.5" footer="0.5"/>
  <pageSetup paperSize="9" orientation="portrait" horizontalDpi="0"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D30:S57"/>
  <sheetViews>
    <sheetView workbookViewId="0">
      <selection activeCell="U64" sqref="U64"/>
    </sheetView>
  </sheetViews>
  <sheetFormatPr defaultRowHeight="13.2" x14ac:dyDescent="0.25"/>
  <sheetData>
    <row r="30" spans="4:13" x14ac:dyDescent="0.25">
      <c r="D30" s="57"/>
      <c r="E30" s="57"/>
      <c r="F30" s="57"/>
      <c r="G30" s="57"/>
      <c r="H30" s="57"/>
      <c r="I30" s="57"/>
    </row>
    <row r="31" spans="4:13" ht="13.8" x14ac:dyDescent="0.3">
      <c r="D31" s="57"/>
      <c r="E31" s="57"/>
      <c r="F31" s="57"/>
      <c r="G31" s="57"/>
      <c r="H31" s="57"/>
      <c r="I31" s="57"/>
      <c r="M31" s="231"/>
    </row>
    <row r="32" spans="4:13" x14ac:dyDescent="0.25">
      <c r="D32" s="57"/>
      <c r="E32" s="57"/>
      <c r="F32" s="57"/>
      <c r="G32" s="57"/>
      <c r="H32" s="57"/>
      <c r="I32" s="57"/>
    </row>
    <row r="33" spans="4:9" x14ac:dyDescent="0.25">
      <c r="D33" s="57"/>
      <c r="E33" s="57"/>
      <c r="F33" s="57"/>
      <c r="G33" s="57"/>
      <c r="H33" s="57"/>
      <c r="I33" s="57"/>
    </row>
    <row r="34" spans="4:9" x14ac:dyDescent="0.25">
      <c r="D34" s="57"/>
      <c r="E34" s="57"/>
      <c r="F34" s="57"/>
      <c r="G34" s="57"/>
      <c r="H34" s="57"/>
      <c r="I34" s="57"/>
    </row>
    <row r="35" spans="4:9" x14ac:dyDescent="0.25">
      <c r="D35" s="57"/>
      <c r="E35" s="57"/>
      <c r="F35" s="57"/>
      <c r="G35" s="57"/>
      <c r="H35" s="57"/>
      <c r="I35" s="57"/>
    </row>
    <row r="36" spans="4:9" x14ac:dyDescent="0.25">
      <c r="D36" s="57"/>
      <c r="E36" s="57"/>
      <c r="F36" s="57"/>
      <c r="G36" s="57"/>
      <c r="H36" s="57"/>
      <c r="I36" s="57"/>
    </row>
    <row r="37" spans="4:9" x14ac:dyDescent="0.25">
      <c r="D37" s="57"/>
      <c r="E37" s="57"/>
      <c r="F37" s="57"/>
      <c r="G37" s="57"/>
      <c r="H37" s="57"/>
      <c r="I37" s="57"/>
    </row>
    <row r="56" spans="11:19" x14ac:dyDescent="0.25">
      <c r="K56">
        <f>800-22</f>
        <v>778</v>
      </c>
      <c r="L56">
        <f>900-22</f>
        <v>878</v>
      </c>
      <c r="M56">
        <f>950-22</f>
        <v>928</v>
      </c>
      <c r="N56">
        <f>1000+22</f>
        <v>1022</v>
      </c>
      <c r="O56">
        <f>1040+22</f>
        <v>1062</v>
      </c>
      <c r="P56">
        <f>1000+22</f>
        <v>1022</v>
      </c>
      <c r="Q56">
        <f>960+22</f>
        <v>982</v>
      </c>
      <c r="R56">
        <f>800</f>
        <v>800</v>
      </c>
      <c r="S56">
        <f>800-22</f>
        <v>778</v>
      </c>
    </row>
    <row r="57" spans="11:19" x14ac:dyDescent="0.25">
      <c r="K57">
        <f>-13.91-0.3</f>
        <v>-14.21</v>
      </c>
      <c r="L57">
        <f>-8.19+0.3</f>
        <v>-7.89</v>
      </c>
      <c r="M57">
        <f>-7.34+0.3</f>
        <v>-7.04</v>
      </c>
      <c r="N57">
        <f>-6.98+0.3</f>
        <v>-6.6800000000000006</v>
      </c>
      <c r="O57">
        <f>-11.27-0.3</f>
        <v>-11.57</v>
      </c>
      <c r="P57">
        <f>-12.25-0.3</f>
        <v>-12.55</v>
      </c>
      <c r="Q57">
        <f>-12.71-0.3</f>
        <v>-13.010000000000002</v>
      </c>
      <c r="R57">
        <f>-13.91-0.3</f>
        <v>-14.21</v>
      </c>
      <c r="S57">
        <f>-13.91-0.3</f>
        <v>-14.21</v>
      </c>
    </row>
  </sheetData>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8"/>
  <sheetViews>
    <sheetView workbookViewId="0">
      <selection activeCell="W10" sqref="W10"/>
    </sheetView>
  </sheetViews>
  <sheetFormatPr defaultRowHeight="13.2" x14ac:dyDescent="0.25"/>
  <sheetData>
    <row r="1" spans="1:1" x14ac:dyDescent="0.25">
      <c r="A1" s="59" t="s">
        <v>617</v>
      </c>
    </row>
    <row r="2" spans="1:1" x14ac:dyDescent="0.25">
      <c r="A2" s="59" t="s">
        <v>618</v>
      </c>
    </row>
    <row r="3" spans="1:1" x14ac:dyDescent="0.25">
      <c r="A3" s="59" t="s">
        <v>619</v>
      </c>
    </row>
    <row r="4" spans="1:1" x14ac:dyDescent="0.25">
      <c r="A4" s="59" t="s">
        <v>620</v>
      </c>
    </row>
    <row r="5" spans="1:1" x14ac:dyDescent="0.25">
      <c r="A5" s="59" t="s">
        <v>621</v>
      </c>
    </row>
    <row r="6" spans="1:1" x14ac:dyDescent="0.25">
      <c r="A6" s="59" t="s">
        <v>622</v>
      </c>
    </row>
    <row r="7" spans="1:1" x14ac:dyDescent="0.25">
      <c r="A7" s="59" t="s">
        <v>623</v>
      </c>
    </row>
    <row r="8" spans="1:1" x14ac:dyDescent="0.25">
      <c r="A8" s="59" t="s">
        <v>624</v>
      </c>
    </row>
    <row r="9" spans="1:1" x14ac:dyDescent="0.25">
      <c r="A9" s="59" t="s">
        <v>625</v>
      </c>
    </row>
    <row r="10" spans="1:1" x14ac:dyDescent="0.25">
      <c r="A10" s="59" t="s">
        <v>626</v>
      </c>
    </row>
    <row r="11" spans="1:1" x14ac:dyDescent="0.25">
      <c r="A11" s="59" t="s">
        <v>627</v>
      </c>
    </row>
    <row r="12" spans="1:1" x14ac:dyDescent="0.25">
      <c r="A12" s="59" t="s">
        <v>628</v>
      </c>
    </row>
    <row r="13" spans="1:1" x14ac:dyDescent="0.25">
      <c r="A13" s="59" t="s">
        <v>629</v>
      </c>
    </row>
    <row r="14" spans="1:1" x14ac:dyDescent="0.25">
      <c r="A14" s="59" t="s">
        <v>630</v>
      </c>
    </row>
    <row r="15" spans="1:1" x14ac:dyDescent="0.25">
      <c r="A15" s="59" t="s">
        <v>631</v>
      </c>
    </row>
    <row r="16" spans="1:1" x14ac:dyDescent="0.25">
      <c r="A16" s="59" t="s">
        <v>632</v>
      </c>
    </row>
    <row r="17" spans="1:1" x14ac:dyDescent="0.25">
      <c r="A17" s="59" t="s">
        <v>633</v>
      </c>
    </row>
    <row r="18" spans="1:1" x14ac:dyDescent="0.25">
      <c r="A18" s="59" t="s">
        <v>634</v>
      </c>
    </row>
    <row r="19" spans="1:1" x14ac:dyDescent="0.25">
      <c r="A19" s="59" t="s">
        <v>635</v>
      </c>
    </row>
    <row r="20" spans="1:1" x14ac:dyDescent="0.25">
      <c r="A20" s="59" t="s">
        <v>636</v>
      </c>
    </row>
    <row r="21" spans="1:1" x14ac:dyDescent="0.25">
      <c r="A21" s="59" t="s">
        <v>637</v>
      </c>
    </row>
    <row r="22" spans="1:1" x14ac:dyDescent="0.25">
      <c r="A22" s="59" t="s">
        <v>638</v>
      </c>
    </row>
    <row r="23" spans="1:1" x14ac:dyDescent="0.25">
      <c r="A23" s="59" t="s">
        <v>639</v>
      </c>
    </row>
    <row r="24" spans="1:1" x14ac:dyDescent="0.25">
      <c r="A24" s="59" t="s">
        <v>640</v>
      </c>
    </row>
    <row r="25" spans="1:1" x14ac:dyDescent="0.25">
      <c r="A25" s="59" t="s">
        <v>641</v>
      </c>
    </row>
    <row r="26" spans="1:1" x14ac:dyDescent="0.25">
      <c r="A26" s="59" t="s">
        <v>642</v>
      </c>
    </row>
    <row r="27" spans="1:1" x14ac:dyDescent="0.25">
      <c r="A27" s="59" t="s">
        <v>643</v>
      </c>
    </row>
    <row r="28" spans="1:1" x14ac:dyDescent="0.25">
      <c r="A28" s="59"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Amp-TB2 calc</vt:lpstr>
      <vt:lpstr>eq. coef.</vt:lpstr>
      <vt:lpstr>stab.data</vt:lpstr>
      <vt:lpstr>Diagrams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dc:creator>
  <cp:lastModifiedBy>penny wieser</cp:lastModifiedBy>
  <cp:lastPrinted>2017-01-11T10:14:13Z</cp:lastPrinted>
  <dcterms:created xsi:type="dcterms:W3CDTF">2010-06-27T15:40:23Z</dcterms:created>
  <dcterms:modified xsi:type="dcterms:W3CDTF">2021-08-24T01:34:29Z</dcterms:modified>
</cp:coreProperties>
</file>